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CDE0A56-2BF0-49BD-9AF5-60ED6B992A12}" xr6:coauthVersionLast="47" xr6:coauthVersionMax="47" xr10:uidLastSave="{00000000-0000-0000-0000-000000000000}"/>
  <bookViews>
    <workbookView xWindow="1152" yWindow="1152" windowWidth="46080" windowHeight="18600"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Net Delivery" sheetId="7" r:id="rId7"/>
    <sheet name="Pivot Data" sheetId="8" r:id="rId8"/>
    <sheet name="Checks" sheetId="9" r:id="rId9"/>
    <sheet name="_book" sheetId="10" state="hidden" r:id="rId10"/>
  </sheets>
  <definedNames>
    <definedName name="_xlnm._FilterDatabase" localSheetId="3" hidden="1">Portfolio!$A$6:$Q$384</definedName>
    <definedName name="bk_bu">_book!$B$2:$B$379</definedName>
    <definedName name="bk_cylr_p">_book!$O$2:$O$379</definedName>
    <definedName name="bk_cylr_prog">_book!$AA$2:$AA$379</definedName>
    <definedName name="bk_ep">_book!$F$2:$F$379</definedName>
    <definedName name="bk_key">_book!$D$2:$D$379</definedName>
    <definedName name="bk_lob">_book!$A$2:$A$379</definedName>
    <definedName name="bk_lob_ep">'Roll-ups'!$C$13</definedName>
    <definedName name="bk_lob_first">'Roll-ups'!$C$7</definedName>
    <definedName name="bk_modeff">_book!$Z$2:$Z$379</definedName>
    <definedName name="bk_nd_del">'Net Delivery'!$B$63</definedName>
    <definedName name="bk_nd_price">'Net Delivery'!$B$90</definedName>
    <definedName name="bk_nd_rate">'Net Delivery'!$B$36</definedName>
    <definedName name="bk_nd_sum">'Net Delivery'!$A$8</definedName>
    <definedName name="bk_netmode">_book!$V$2:$V$379</definedName>
    <definedName name="bk_netset1">_book!$Y$2:$Y$379</definedName>
    <definedName name="bk_netx">_book!$W$2:$W$379</definedName>
    <definedName name="bk_netx1">_book!$X$2:$X$379</definedName>
    <definedName name="bk_nplanned">_book!$AF$2:$AF$379</definedName>
    <definedName name="bk_ntaken">_book!$AE$2:$AE$379</definedName>
    <definedName name="bk_overall">Checks!$C$3</definedName>
    <definedName name="bk_pf_first">'Program Flow'!$B$8</definedName>
    <definedName name="bk_proggap">_book!$AC$2:$AC$379</definedName>
    <definedName name="bk_progident">_book!$AD$2:$AD$379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9" l="1"/>
  <c r="D14" i="9"/>
  <c r="E13" i="9"/>
  <c r="D13" i="9"/>
  <c r="E12" i="9"/>
  <c r="D12" i="9"/>
  <c r="E9" i="9"/>
  <c r="D9" i="9"/>
  <c r="E8" i="9"/>
  <c r="G8" i="9" s="1"/>
  <c r="D8" i="9"/>
  <c r="D7" i="9"/>
  <c r="E6" i="9"/>
  <c r="G6" i="9" s="1"/>
  <c r="D6" i="9"/>
  <c r="L3" i="9"/>
  <c r="J3" i="9"/>
  <c r="H3" i="9"/>
  <c r="M110" i="7"/>
  <c r="L110" i="7"/>
  <c r="K110" i="7"/>
  <c r="J110" i="7"/>
  <c r="I110" i="7"/>
  <c r="H110" i="7"/>
  <c r="G110" i="7"/>
  <c r="F110" i="7"/>
  <c r="E110" i="7"/>
  <c r="D110" i="7"/>
  <c r="C110" i="7"/>
  <c r="B110" i="7"/>
  <c r="M109" i="7"/>
  <c r="L109" i="7"/>
  <c r="K109" i="7"/>
  <c r="J109" i="7"/>
  <c r="I109" i="7"/>
  <c r="H109" i="7"/>
  <c r="G109" i="7"/>
  <c r="F109" i="7"/>
  <c r="E109" i="7"/>
  <c r="D109" i="7"/>
  <c r="C109" i="7"/>
  <c r="B109" i="7"/>
  <c r="M108" i="7"/>
  <c r="L108" i="7"/>
  <c r="K108" i="7"/>
  <c r="J108" i="7"/>
  <c r="I108" i="7"/>
  <c r="H108" i="7"/>
  <c r="G108" i="7"/>
  <c r="F108" i="7"/>
  <c r="E108" i="7"/>
  <c r="D108" i="7"/>
  <c r="C108" i="7"/>
  <c r="B108" i="7"/>
  <c r="M107" i="7"/>
  <c r="L107" i="7"/>
  <c r="K107" i="7"/>
  <c r="J107" i="7"/>
  <c r="I107" i="7"/>
  <c r="H107" i="7"/>
  <c r="G107" i="7"/>
  <c r="F107" i="7"/>
  <c r="E107" i="7"/>
  <c r="D107" i="7"/>
  <c r="C107" i="7"/>
  <c r="B107" i="7"/>
  <c r="M106" i="7"/>
  <c r="L106" i="7"/>
  <c r="K106" i="7"/>
  <c r="J106" i="7"/>
  <c r="I106" i="7"/>
  <c r="H106" i="7"/>
  <c r="G106" i="7"/>
  <c r="F106" i="7"/>
  <c r="E106" i="7"/>
  <c r="D106" i="7"/>
  <c r="C106" i="7"/>
  <c r="B106" i="7"/>
  <c r="M105" i="7"/>
  <c r="L105" i="7"/>
  <c r="K105" i="7"/>
  <c r="J105" i="7"/>
  <c r="I105" i="7"/>
  <c r="H105" i="7"/>
  <c r="G105" i="7"/>
  <c r="F105" i="7"/>
  <c r="E105" i="7"/>
  <c r="D105" i="7"/>
  <c r="C105" i="7"/>
  <c r="B105" i="7"/>
  <c r="M104" i="7"/>
  <c r="L104" i="7"/>
  <c r="K104" i="7"/>
  <c r="J104" i="7"/>
  <c r="I104" i="7"/>
  <c r="H104" i="7"/>
  <c r="G104" i="7"/>
  <c r="F104" i="7"/>
  <c r="E104" i="7"/>
  <c r="D104" i="7"/>
  <c r="C104" i="7"/>
  <c r="B104" i="7"/>
  <c r="M103" i="7"/>
  <c r="L103" i="7"/>
  <c r="K103" i="7"/>
  <c r="J103" i="7"/>
  <c r="I103" i="7"/>
  <c r="H103" i="7"/>
  <c r="G103" i="7"/>
  <c r="F103" i="7"/>
  <c r="E103" i="7"/>
  <c r="D103" i="7"/>
  <c r="C103" i="7"/>
  <c r="B103" i="7"/>
  <c r="M102" i="7"/>
  <c r="L102" i="7"/>
  <c r="K102" i="7"/>
  <c r="J102" i="7"/>
  <c r="I102" i="7"/>
  <c r="H102" i="7"/>
  <c r="G102" i="7"/>
  <c r="F102" i="7"/>
  <c r="E102" i="7"/>
  <c r="D102" i="7"/>
  <c r="C102" i="7"/>
  <c r="B102" i="7"/>
  <c r="M101" i="7"/>
  <c r="L101" i="7"/>
  <c r="K101" i="7"/>
  <c r="J101" i="7"/>
  <c r="I101" i="7"/>
  <c r="H101" i="7"/>
  <c r="G101" i="7"/>
  <c r="F101" i="7"/>
  <c r="E101" i="7"/>
  <c r="D101" i="7"/>
  <c r="C101" i="7"/>
  <c r="B101" i="7"/>
  <c r="M100" i="7"/>
  <c r="L100" i="7"/>
  <c r="K100" i="7"/>
  <c r="J100" i="7"/>
  <c r="I100" i="7"/>
  <c r="H100" i="7"/>
  <c r="G100" i="7"/>
  <c r="F100" i="7"/>
  <c r="E100" i="7"/>
  <c r="D100" i="7"/>
  <c r="C100" i="7"/>
  <c r="B100" i="7"/>
  <c r="M99" i="7"/>
  <c r="L99" i="7"/>
  <c r="K99" i="7"/>
  <c r="J99" i="7"/>
  <c r="I99" i="7"/>
  <c r="H99" i="7"/>
  <c r="G99" i="7"/>
  <c r="F99" i="7"/>
  <c r="E99" i="7"/>
  <c r="D99" i="7"/>
  <c r="C99" i="7"/>
  <c r="B99" i="7"/>
  <c r="M98" i="7"/>
  <c r="L98" i="7"/>
  <c r="K98" i="7"/>
  <c r="J98" i="7"/>
  <c r="I98" i="7"/>
  <c r="H98" i="7"/>
  <c r="G98" i="7"/>
  <c r="F98" i="7"/>
  <c r="E98" i="7"/>
  <c r="D98" i="7"/>
  <c r="C98" i="7"/>
  <c r="B98" i="7"/>
  <c r="M97" i="7"/>
  <c r="L97" i="7"/>
  <c r="K97" i="7"/>
  <c r="J97" i="7"/>
  <c r="I97" i="7"/>
  <c r="H97" i="7"/>
  <c r="G97" i="7"/>
  <c r="F97" i="7"/>
  <c r="E97" i="7"/>
  <c r="D97" i="7"/>
  <c r="C97" i="7"/>
  <c r="B97" i="7"/>
  <c r="M96" i="7"/>
  <c r="L96" i="7"/>
  <c r="K96" i="7"/>
  <c r="J96" i="7"/>
  <c r="I96" i="7"/>
  <c r="H96" i="7"/>
  <c r="G96" i="7"/>
  <c r="F96" i="7"/>
  <c r="E96" i="7"/>
  <c r="D96" i="7"/>
  <c r="C96" i="7"/>
  <c r="B96" i="7"/>
  <c r="M95" i="7"/>
  <c r="L95" i="7"/>
  <c r="K95" i="7"/>
  <c r="J95" i="7"/>
  <c r="I95" i="7"/>
  <c r="H95" i="7"/>
  <c r="G95" i="7"/>
  <c r="F95" i="7"/>
  <c r="E95" i="7"/>
  <c r="D95" i="7"/>
  <c r="C95" i="7"/>
  <c r="B95" i="7"/>
  <c r="M94" i="7"/>
  <c r="L94" i="7"/>
  <c r="K94" i="7"/>
  <c r="J94" i="7"/>
  <c r="I94" i="7"/>
  <c r="H94" i="7"/>
  <c r="G94" i="7"/>
  <c r="F94" i="7"/>
  <c r="E94" i="7"/>
  <c r="D94" i="7"/>
  <c r="C94" i="7"/>
  <c r="B94" i="7"/>
  <c r="M93" i="7"/>
  <c r="L93" i="7"/>
  <c r="K93" i="7"/>
  <c r="J93" i="7"/>
  <c r="I93" i="7"/>
  <c r="H93" i="7"/>
  <c r="G93" i="7"/>
  <c r="F93" i="7"/>
  <c r="E93" i="7"/>
  <c r="D93" i="7"/>
  <c r="C93" i="7"/>
  <c r="B93" i="7"/>
  <c r="M92" i="7"/>
  <c r="L92" i="7"/>
  <c r="K92" i="7"/>
  <c r="J92" i="7"/>
  <c r="I92" i="7"/>
  <c r="H92" i="7"/>
  <c r="G92" i="7"/>
  <c r="F92" i="7"/>
  <c r="E92" i="7"/>
  <c r="D92" i="7"/>
  <c r="C92" i="7"/>
  <c r="B92" i="7"/>
  <c r="M91" i="7"/>
  <c r="L91" i="7"/>
  <c r="K91" i="7"/>
  <c r="J91" i="7"/>
  <c r="I91" i="7"/>
  <c r="H91" i="7"/>
  <c r="G91" i="7"/>
  <c r="F91" i="7"/>
  <c r="E91" i="7"/>
  <c r="D91" i="7"/>
  <c r="C91" i="7"/>
  <c r="B91" i="7"/>
  <c r="M90" i="7"/>
  <c r="L90" i="7"/>
  <c r="K90" i="7"/>
  <c r="J90" i="7"/>
  <c r="I90" i="7"/>
  <c r="H90" i="7"/>
  <c r="G90" i="7"/>
  <c r="F90" i="7"/>
  <c r="E90" i="7"/>
  <c r="D90" i="7"/>
  <c r="C90" i="7"/>
  <c r="B90" i="7"/>
  <c r="M89" i="7"/>
  <c r="L89" i="7"/>
  <c r="K89" i="7"/>
  <c r="J89" i="7"/>
  <c r="I89" i="7"/>
  <c r="H89" i="7"/>
  <c r="G89" i="7"/>
  <c r="F89" i="7"/>
  <c r="E89" i="7"/>
  <c r="D89" i="7"/>
  <c r="C89" i="7"/>
  <c r="B89" i="7"/>
  <c r="Y84" i="7"/>
  <c r="X84" i="7"/>
  <c r="W84" i="7"/>
  <c r="V84" i="7"/>
  <c r="U84" i="7"/>
  <c r="T84" i="7"/>
  <c r="S84" i="7"/>
  <c r="R84" i="7"/>
  <c r="Q84" i="7"/>
  <c r="P84" i="7"/>
  <c r="O84" i="7"/>
  <c r="N84" i="7"/>
  <c r="M84" i="7"/>
  <c r="L84" i="7"/>
  <c r="K84" i="7"/>
  <c r="J84" i="7"/>
  <c r="I84" i="7"/>
  <c r="H84" i="7"/>
  <c r="G84" i="7"/>
  <c r="F84" i="7"/>
  <c r="E84" i="7"/>
  <c r="D84" i="7"/>
  <c r="C84" i="7"/>
  <c r="B84" i="7"/>
  <c r="A84" i="7"/>
  <c r="Y83" i="7"/>
  <c r="X83" i="7"/>
  <c r="W83" i="7"/>
  <c r="V83" i="7"/>
  <c r="U83" i="7"/>
  <c r="T83" i="7"/>
  <c r="S83" i="7"/>
  <c r="R83" i="7"/>
  <c r="Q83" i="7"/>
  <c r="P83" i="7"/>
  <c r="O83" i="7"/>
  <c r="N83" i="7"/>
  <c r="M83" i="7"/>
  <c r="L83" i="7"/>
  <c r="K83" i="7"/>
  <c r="J83" i="7"/>
  <c r="I83" i="7"/>
  <c r="Y62" i="7"/>
  <c r="X62" i="7"/>
  <c r="W62" i="7"/>
  <c r="V62" i="7"/>
  <c r="U62" i="7"/>
  <c r="T62" i="7"/>
  <c r="S62" i="7"/>
  <c r="R62" i="7"/>
  <c r="Q62" i="7"/>
  <c r="P62" i="7"/>
  <c r="O62" i="7"/>
  <c r="N62" i="7"/>
  <c r="M62" i="7"/>
  <c r="L62" i="7"/>
  <c r="K62" i="7"/>
  <c r="J62" i="7"/>
  <c r="I62" i="7"/>
  <c r="H62" i="7"/>
  <c r="G62" i="7"/>
  <c r="F62" i="7"/>
  <c r="E62" i="7"/>
  <c r="D62" i="7"/>
  <c r="C62" i="7"/>
  <c r="B62" i="7"/>
  <c r="A57" i="7"/>
  <c r="K54" i="7"/>
  <c r="J54" i="7"/>
  <c r="I54" i="7"/>
  <c r="H54" i="7"/>
  <c r="G54" i="7"/>
  <c r="F54" i="7"/>
  <c r="E54" i="7"/>
  <c r="D54" i="7"/>
  <c r="C54" i="7"/>
  <c r="B54" i="7"/>
  <c r="Y53" i="7"/>
  <c r="X53" i="7"/>
  <c r="W53" i="7"/>
  <c r="V53" i="7"/>
  <c r="U53" i="7"/>
  <c r="T53" i="7"/>
  <c r="S53" i="7"/>
  <c r="R53" i="7"/>
  <c r="Q53" i="7"/>
  <c r="P53" i="7"/>
  <c r="O53" i="7"/>
  <c r="N53" i="7"/>
  <c r="M53" i="7"/>
  <c r="L53" i="7"/>
  <c r="K53" i="7"/>
  <c r="J53" i="7"/>
  <c r="I53" i="7"/>
  <c r="H53" i="7"/>
  <c r="G53" i="7"/>
  <c r="F53" i="7"/>
  <c r="E53" i="7"/>
  <c r="D53" i="7"/>
  <c r="C53" i="7"/>
  <c r="B53" i="7"/>
  <c r="Y52" i="7"/>
  <c r="X52" i="7"/>
  <c r="W52" i="7"/>
  <c r="V52" i="7"/>
  <c r="U52" i="7"/>
  <c r="T52" i="7"/>
  <c r="S52" i="7"/>
  <c r="R52" i="7"/>
  <c r="Q52" i="7"/>
  <c r="P52" i="7"/>
  <c r="O52" i="7"/>
  <c r="N52" i="7"/>
  <c r="M52" i="7"/>
  <c r="L52" i="7"/>
  <c r="K52" i="7"/>
  <c r="J52" i="7"/>
  <c r="I52" i="7"/>
  <c r="H52" i="7"/>
  <c r="G52" i="7"/>
  <c r="F52" i="7"/>
  <c r="E52" i="7"/>
  <c r="D52" i="7"/>
  <c r="C52" i="7"/>
  <c r="B52" i="7"/>
  <c r="Y51" i="7"/>
  <c r="X51" i="7"/>
  <c r="W51" i="7"/>
  <c r="V51" i="7"/>
  <c r="U51" i="7"/>
  <c r="T51" i="7"/>
  <c r="S51" i="7"/>
  <c r="R51" i="7"/>
  <c r="Q51" i="7"/>
  <c r="P51" i="7"/>
  <c r="O51" i="7"/>
  <c r="N51" i="7"/>
  <c r="M51" i="7"/>
  <c r="L51" i="7"/>
  <c r="K51" i="7"/>
  <c r="J51" i="7"/>
  <c r="I51" i="7"/>
  <c r="H51" i="7"/>
  <c r="G51" i="7"/>
  <c r="F51" i="7"/>
  <c r="E51" i="7"/>
  <c r="D51" i="7"/>
  <c r="C51" i="7"/>
  <c r="B51" i="7"/>
  <c r="Y50" i="7"/>
  <c r="X50" i="7"/>
  <c r="W50" i="7"/>
  <c r="V50" i="7"/>
  <c r="U50" i="7"/>
  <c r="T50" i="7"/>
  <c r="S50" i="7"/>
  <c r="R50" i="7"/>
  <c r="Q50" i="7"/>
  <c r="P50" i="7"/>
  <c r="O50" i="7"/>
  <c r="N50" i="7"/>
  <c r="M50" i="7"/>
  <c r="L50" i="7"/>
  <c r="K50" i="7"/>
  <c r="J50" i="7"/>
  <c r="I50" i="7"/>
  <c r="H50" i="7"/>
  <c r="G50" i="7"/>
  <c r="F50" i="7"/>
  <c r="E50" i="7"/>
  <c r="D50" i="7"/>
  <c r="C50" i="7"/>
  <c r="B50" i="7"/>
  <c r="Y49" i="7"/>
  <c r="X49" i="7"/>
  <c r="W49" i="7"/>
  <c r="V49" i="7"/>
  <c r="U49" i="7"/>
  <c r="T49" i="7"/>
  <c r="S49" i="7"/>
  <c r="R49" i="7"/>
  <c r="Q49" i="7"/>
  <c r="P49" i="7"/>
  <c r="O49" i="7"/>
  <c r="N49" i="7"/>
  <c r="M49" i="7"/>
  <c r="L49" i="7"/>
  <c r="K49" i="7"/>
  <c r="J49" i="7"/>
  <c r="I49" i="7"/>
  <c r="H49" i="7"/>
  <c r="G49" i="7"/>
  <c r="F49" i="7"/>
  <c r="E49" i="7"/>
  <c r="D49" i="7"/>
  <c r="C49" i="7"/>
  <c r="B49" i="7"/>
  <c r="Y48" i="7"/>
  <c r="X48" i="7"/>
  <c r="W48" i="7"/>
  <c r="V48" i="7"/>
  <c r="U48" i="7"/>
  <c r="T48" i="7"/>
  <c r="S48" i="7"/>
  <c r="R48" i="7"/>
  <c r="Q48" i="7"/>
  <c r="P48" i="7"/>
  <c r="O48" i="7"/>
  <c r="N48" i="7"/>
  <c r="M48" i="7"/>
  <c r="L48" i="7"/>
  <c r="K48" i="7"/>
  <c r="J48" i="7"/>
  <c r="I48" i="7"/>
  <c r="H48" i="7"/>
  <c r="G48" i="7"/>
  <c r="F48" i="7"/>
  <c r="E48" i="7"/>
  <c r="D48" i="7"/>
  <c r="C48" i="7"/>
  <c r="B48" i="7"/>
  <c r="Y47" i="7"/>
  <c r="X47" i="7"/>
  <c r="W47" i="7"/>
  <c r="V47" i="7"/>
  <c r="U47" i="7"/>
  <c r="T47" i="7"/>
  <c r="S47" i="7"/>
  <c r="R47" i="7"/>
  <c r="Q47" i="7"/>
  <c r="P47" i="7"/>
  <c r="O47" i="7"/>
  <c r="N47" i="7"/>
  <c r="M47" i="7"/>
  <c r="L47" i="7"/>
  <c r="K47" i="7"/>
  <c r="J47" i="7"/>
  <c r="I47" i="7"/>
  <c r="H47" i="7"/>
  <c r="G47" i="7"/>
  <c r="F47" i="7"/>
  <c r="E47" i="7"/>
  <c r="D47" i="7"/>
  <c r="C47" i="7"/>
  <c r="B47" i="7"/>
  <c r="Y46" i="7"/>
  <c r="X46" i="7"/>
  <c r="W46" i="7"/>
  <c r="V46" i="7"/>
  <c r="U46" i="7"/>
  <c r="T46" i="7"/>
  <c r="S46" i="7"/>
  <c r="R46" i="7"/>
  <c r="Q46" i="7"/>
  <c r="P46" i="7"/>
  <c r="O46" i="7"/>
  <c r="N46" i="7"/>
  <c r="M46" i="7"/>
  <c r="L46" i="7"/>
  <c r="K46" i="7"/>
  <c r="J46" i="7"/>
  <c r="I46" i="7"/>
  <c r="H46" i="7"/>
  <c r="G46" i="7"/>
  <c r="F46" i="7"/>
  <c r="E46" i="7"/>
  <c r="D46" i="7"/>
  <c r="C46" i="7"/>
  <c r="B46" i="7"/>
  <c r="Y45" i="7"/>
  <c r="X45" i="7"/>
  <c r="W45" i="7"/>
  <c r="V45" i="7"/>
  <c r="U45" i="7"/>
  <c r="T45" i="7"/>
  <c r="S45" i="7"/>
  <c r="R45" i="7"/>
  <c r="Q45" i="7"/>
  <c r="P45" i="7"/>
  <c r="O45" i="7"/>
  <c r="N45" i="7"/>
  <c r="M45" i="7"/>
  <c r="L45" i="7"/>
  <c r="K45" i="7"/>
  <c r="J45" i="7"/>
  <c r="I45" i="7"/>
  <c r="H45" i="7"/>
  <c r="G45" i="7"/>
  <c r="F45" i="7"/>
  <c r="E45" i="7"/>
  <c r="D45" i="7"/>
  <c r="C45" i="7"/>
  <c r="B45" i="7"/>
  <c r="Y35" i="7"/>
  <c r="X35" i="7"/>
  <c r="W35" i="7"/>
  <c r="V35" i="7"/>
  <c r="U35" i="7"/>
  <c r="T35" i="7"/>
  <c r="S35" i="7"/>
  <c r="R35" i="7"/>
  <c r="Q35" i="7"/>
  <c r="P35" i="7"/>
  <c r="O35" i="7"/>
  <c r="N35" i="7"/>
  <c r="M35" i="7"/>
  <c r="L35" i="7"/>
  <c r="K35" i="7"/>
  <c r="J35" i="7"/>
  <c r="I35" i="7"/>
  <c r="H35" i="7"/>
  <c r="G35" i="7"/>
  <c r="F35" i="7"/>
  <c r="E35" i="7"/>
  <c r="D35" i="7"/>
  <c r="C35" i="7"/>
  <c r="B35" i="7"/>
  <c r="A31" i="7"/>
  <c r="J29" i="7"/>
  <c r="I29" i="7"/>
  <c r="G29" i="7"/>
  <c r="E29" i="7"/>
  <c r="D29" i="7"/>
  <c r="C29" i="7"/>
  <c r="B29" i="7"/>
  <c r="J28" i="7"/>
  <c r="I28" i="7"/>
  <c r="G28" i="7"/>
  <c r="H28" i="7" s="1"/>
  <c r="F28" i="7"/>
  <c r="E28" i="7"/>
  <c r="D28" i="7"/>
  <c r="C28" i="7"/>
  <c r="B28" i="7"/>
  <c r="J27" i="7"/>
  <c r="I27" i="7"/>
  <c r="G27" i="7"/>
  <c r="H27" i="7" s="1"/>
  <c r="F27" i="7"/>
  <c r="E27" i="7"/>
  <c r="D27" i="7"/>
  <c r="C27" i="7"/>
  <c r="B27" i="7"/>
  <c r="J26" i="7"/>
  <c r="I26" i="7"/>
  <c r="G26" i="7"/>
  <c r="H26" i="7" s="1"/>
  <c r="F26" i="7"/>
  <c r="E26" i="7"/>
  <c r="D26" i="7"/>
  <c r="C26" i="7"/>
  <c r="B26" i="7"/>
  <c r="J25" i="7"/>
  <c r="I25" i="7"/>
  <c r="G25" i="7"/>
  <c r="H25" i="7" s="1"/>
  <c r="F25" i="7"/>
  <c r="E25" i="7"/>
  <c r="D25" i="7"/>
  <c r="C25" i="7"/>
  <c r="B25" i="7"/>
  <c r="J24" i="7"/>
  <c r="I24" i="7"/>
  <c r="G24" i="7"/>
  <c r="H24" i="7" s="1"/>
  <c r="F24" i="7"/>
  <c r="E24" i="7"/>
  <c r="D24" i="7"/>
  <c r="C24" i="7"/>
  <c r="B24" i="7"/>
  <c r="J23" i="7"/>
  <c r="I23" i="7"/>
  <c r="G23" i="7"/>
  <c r="H23" i="7" s="1"/>
  <c r="F23" i="7"/>
  <c r="E23" i="7"/>
  <c r="D23" i="7"/>
  <c r="C23" i="7"/>
  <c r="B23" i="7"/>
  <c r="J22" i="7"/>
  <c r="I22" i="7"/>
  <c r="G22" i="7"/>
  <c r="H22" i="7" s="1"/>
  <c r="F22" i="7"/>
  <c r="E22" i="7"/>
  <c r="D22" i="7"/>
  <c r="C22" i="7"/>
  <c r="B22" i="7"/>
  <c r="J21" i="7"/>
  <c r="I21" i="7"/>
  <c r="G21" i="7"/>
  <c r="H21" i="7" s="1"/>
  <c r="F21" i="7"/>
  <c r="E21" i="7"/>
  <c r="D21" i="7"/>
  <c r="C21" i="7"/>
  <c r="B21" i="7"/>
  <c r="J20" i="7"/>
  <c r="I20" i="7"/>
  <c r="G20" i="7"/>
  <c r="H20" i="7" s="1"/>
  <c r="F20" i="7"/>
  <c r="E20" i="7"/>
  <c r="D20" i="7"/>
  <c r="C20" i="7"/>
  <c r="B20" i="7"/>
  <c r="J19" i="7"/>
  <c r="I19" i="7"/>
  <c r="G19" i="7"/>
  <c r="H19" i="7" s="1"/>
  <c r="F19" i="7"/>
  <c r="E19" i="7"/>
  <c r="D19" i="7"/>
  <c r="C19" i="7"/>
  <c r="B19" i="7"/>
  <c r="J18" i="7"/>
  <c r="I18" i="7"/>
  <c r="G18" i="7"/>
  <c r="H18" i="7" s="1"/>
  <c r="F18" i="7"/>
  <c r="E18" i="7"/>
  <c r="D18" i="7"/>
  <c r="C18" i="7"/>
  <c r="B18" i="7"/>
  <c r="J17" i="7"/>
  <c r="I17" i="7"/>
  <c r="G17" i="7"/>
  <c r="H17" i="7" s="1"/>
  <c r="F17" i="7"/>
  <c r="E17" i="7"/>
  <c r="D17" i="7"/>
  <c r="C17" i="7"/>
  <c r="B17" i="7"/>
  <c r="J16" i="7"/>
  <c r="I16" i="7"/>
  <c r="G16" i="7"/>
  <c r="H16" i="7" s="1"/>
  <c r="F16" i="7"/>
  <c r="E16" i="7"/>
  <c r="D16" i="7"/>
  <c r="C16" i="7"/>
  <c r="B16" i="7"/>
  <c r="J15" i="7"/>
  <c r="I15" i="7"/>
  <c r="G15" i="7"/>
  <c r="H15" i="7" s="1"/>
  <c r="F15" i="7"/>
  <c r="E15" i="7"/>
  <c r="D15" i="7"/>
  <c r="C15" i="7"/>
  <c r="B15" i="7"/>
  <c r="J14" i="7"/>
  <c r="I14" i="7"/>
  <c r="G14" i="7"/>
  <c r="H14" i="7" s="1"/>
  <c r="F14" i="7"/>
  <c r="E14" i="7"/>
  <c r="D14" i="7"/>
  <c r="C14" i="7"/>
  <c r="B14" i="7"/>
  <c r="J13" i="7"/>
  <c r="I13" i="7"/>
  <c r="G13" i="7"/>
  <c r="H13" i="7" s="1"/>
  <c r="F13" i="7"/>
  <c r="E13" i="7"/>
  <c r="D13" i="7"/>
  <c r="C13" i="7"/>
  <c r="B13" i="7"/>
  <c r="J12" i="7"/>
  <c r="I12" i="7"/>
  <c r="G12" i="7"/>
  <c r="H12" i="7" s="1"/>
  <c r="F12" i="7"/>
  <c r="E12" i="7"/>
  <c r="D12" i="7"/>
  <c r="C12" i="7"/>
  <c r="B12" i="7"/>
  <c r="J11" i="7"/>
  <c r="I11" i="7"/>
  <c r="G11" i="7"/>
  <c r="H11" i="7" s="1"/>
  <c r="F11" i="7"/>
  <c r="E11" i="7"/>
  <c r="D11" i="7"/>
  <c r="C11" i="7"/>
  <c r="B11" i="7"/>
  <c r="J10" i="7"/>
  <c r="I10" i="7"/>
  <c r="G10" i="7"/>
  <c r="H10" i="7" s="1"/>
  <c r="F10" i="7"/>
  <c r="E10" i="7"/>
  <c r="D10" i="7"/>
  <c r="C10" i="7"/>
  <c r="B10" i="7"/>
  <c r="J9" i="7"/>
  <c r="I9" i="7"/>
  <c r="G9" i="7"/>
  <c r="H9" i="7" s="1"/>
  <c r="F9" i="7"/>
  <c r="E9" i="7"/>
  <c r="D9" i="7"/>
  <c r="C9" i="7"/>
  <c r="B9" i="7"/>
  <c r="J8" i="7"/>
  <c r="I8" i="7"/>
  <c r="G8" i="7"/>
  <c r="H8" i="7" s="1"/>
  <c r="F8" i="7"/>
  <c r="E8" i="7"/>
  <c r="D8" i="7"/>
  <c r="C8" i="7"/>
  <c r="B8" i="7"/>
  <c r="K3" i="7"/>
  <c r="I3" i="7"/>
  <c r="G3" i="7"/>
  <c r="E3" i="7"/>
  <c r="C3" i="7"/>
  <c r="M83" i="6"/>
  <c r="L83" i="6"/>
  <c r="K83" i="6"/>
  <c r="J83" i="6"/>
  <c r="I83" i="6"/>
  <c r="H83" i="6"/>
  <c r="G83" i="6"/>
  <c r="F83" i="6"/>
  <c r="E83" i="6"/>
  <c r="D83" i="6"/>
  <c r="C83" i="6"/>
  <c r="B83" i="6"/>
  <c r="A83" i="6"/>
  <c r="M82" i="6"/>
  <c r="L82" i="6"/>
  <c r="K82" i="6"/>
  <c r="M61" i="6"/>
  <c r="L61" i="6"/>
  <c r="K61" i="6"/>
  <c r="J61" i="6"/>
  <c r="I61" i="6"/>
  <c r="H61" i="6"/>
  <c r="G61" i="6"/>
  <c r="F61" i="6"/>
  <c r="E61" i="6"/>
  <c r="D61" i="6"/>
  <c r="C61" i="6"/>
  <c r="B61"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49" i="5"/>
  <c r="I49" i="5"/>
  <c r="H49" i="5"/>
  <c r="G49" i="5"/>
  <c r="F49" i="5"/>
  <c r="E49" i="5"/>
  <c r="D49" i="5"/>
  <c r="C49" i="5"/>
  <c r="J49" i="5" s="1"/>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9" s="1"/>
  <c r="D9" i="2"/>
  <c r="D8" i="2"/>
  <c r="D10" i="9" s="1"/>
  <c r="D7" i="2"/>
  <c r="M3" i="2"/>
  <c r="K3" i="2"/>
  <c r="I3" i="2"/>
  <c r="G3" i="2"/>
  <c r="E3" i="2"/>
  <c r="C3" i="2"/>
  <c r="B20" i="1"/>
  <c r="B19" i="1"/>
  <c r="B18" i="1"/>
  <c r="B17" i="1"/>
  <c r="B16" i="1"/>
  <c r="B15" i="1"/>
  <c r="B14" i="1"/>
  <c r="B13" i="1"/>
  <c r="G14" i="9" l="1"/>
  <c r="G13" i="9"/>
  <c r="G12" i="9"/>
  <c r="G9" i="9"/>
  <c r="H29" i="7"/>
  <c r="A50" i="5"/>
  <c r="G7" i="9"/>
  <c r="D11" i="9"/>
  <c r="H83" i="7"/>
  <c r="G83" i="7"/>
  <c r="F83" i="7"/>
  <c r="E83" i="7"/>
  <c r="D83" i="7"/>
  <c r="C83" i="7"/>
  <c r="B83" i="7"/>
  <c r="Y82" i="7"/>
  <c r="X82" i="7"/>
  <c r="W82" i="7"/>
  <c r="V82" i="7"/>
  <c r="U82" i="7"/>
  <c r="T82" i="7"/>
  <c r="S82" i="7"/>
  <c r="R82" i="7"/>
  <c r="Q82" i="7"/>
  <c r="P82" i="7"/>
  <c r="O82" i="7"/>
  <c r="N82" i="7"/>
  <c r="M82" i="7"/>
  <c r="L82" i="7"/>
  <c r="K82" i="7"/>
  <c r="J82" i="7"/>
  <c r="I82" i="7"/>
  <c r="H82" i="7"/>
  <c r="G82" i="7"/>
  <c r="F82" i="7"/>
  <c r="E82" i="7"/>
  <c r="D82" i="7"/>
  <c r="C82" i="7"/>
  <c r="B82" i="7"/>
  <c r="Y81" i="7"/>
  <c r="X81" i="7"/>
  <c r="W81" i="7"/>
  <c r="V81" i="7"/>
  <c r="U81" i="7"/>
  <c r="T81" i="7"/>
  <c r="S81" i="7"/>
  <c r="R81" i="7"/>
  <c r="Q81" i="7"/>
  <c r="P81" i="7"/>
  <c r="O81" i="7"/>
  <c r="N81" i="7"/>
  <c r="M81" i="7"/>
  <c r="L81" i="7"/>
  <c r="K81" i="7"/>
  <c r="J81" i="7"/>
  <c r="I81" i="7"/>
  <c r="H81" i="7"/>
  <c r="G81" i="7"/>
  <c r="F81" i="7"/>
  <c r="E81" i="7"/>
  <c r="D81" i="7"/>
  <c r="C81" i="7"/>
  <c r="B81" i="7"/>
  <c r="Y80" i="7"/>
  <c r="X80" i="7"/>
  <c r="W80" i="7"/>
  <c r="V80" i="7"/>
  <c r="U80" i="7"/>
  <c r="T80" i="7"/>
  <c r="S80" i="7"/>
  <c r="R80" i="7"/>
  <c r="Q80" i="7"/>
  <c r="P80" i="7"/>
  <c r="O80" i="7"/>
  <c r="N80" i="7"/>
  <c r="M80" i="7"/>
  <c r="L80" i="7"/>
  <c r="K80" i="7"/>
  <c r="J80" i="7"/>
  <c r="I80" i="7"/>
  <c r="H80" i="7"/>
  <c r="G80" i="7"/>
  <c r="F80" i="7"/>
  <c r="E80" i="7"/>
  <c r="D80" i="7"/>
  <c r="C80" i="7"/>
  <c r="B80" i="7"/>
  <c r="Y44" i="7"/>
  <c r="X44" i="7"/>
  <c r="W44" i="7"/>
  <c r="V44" i="7"/>
  <c r="U44" i="7"/>
  <c r="T44" i="7"/>
  <c r="S44" i="7"/>
  <c r="R44" i="7"/>
  <c r="Q44" i="7"/>
  <c r="P44" i="7"/>
  <c r="O44" i="7"/>
  <c r="N44" i="7"/>
  <c r="M44" i="7"/>
  <c r="L44" i="7"/>
  <c r="K44" i="7"/>
  <c r="J44" i="7"/>
  <c r="I44" i="7"/>
  <c r="H44" i="7"/>
  <c r="G44" i="7"/>
  <c r="F44" i="7"/>
  <c r="E44" i="7"/>
  <c r="D44" i="7"/>
  <c r="C44" i="7"/>
  <c r="B44" i="7"/>
  <c r="Y43" i="7"/>
  <c r="X43" i="7"/>
  <c r="W43" i="7"/>
  <c r="V43" i="7"/>
  <c r="U43" i="7"/>
  <c r="T43" i="7"/>
  <c r="S43" i="7"/>
  <c r="R43" i="7"/>
  <c r="Q43" i="7"/>
  <c r="P43" i="7"/>
  <c r="O43" i="7"/>
  <c r="N43" i="7"/>
  <c r="M43" i="7"/>
  <c r="L43" i="7"/>
  <c r="K43" i="7"/>
  <c r="J43" i="7"/>
  <c r="I43" i="7"/>
  <c r="H43" i="7"/>
  <c r="G43" i="7"/>
  <c r="F43" i="7"/>
  <c r="E43" i="7"/>
  <c r="D43" i="7"/>
  <c r="C43" i="7"/>
  <c r="B43" i="7"/>
  <c r="Y42" i="7"/>
  <c r="X42" i="7"/>
  <c r="W42" i="7"/>
  <c r="V42" i="7"/>
  <c r="U42" i="7"/>
  <c r="T42" i="7"/>
  <c r="S42" i="7"/>
  <c r="R42" i="7"/>
  <c r="Q42" i="7"/>
  <c r="P42" i="7"/>
  <c r="O42" i="7"/>
  <c r="N42" i="7"/>
  <c r="M42" i="7"/>
  <c r="L42" i="7"/>
  <c r="K42" i="7"/>
  <c r="J42" i="7"/>
  <c r="I42" i="7"/>
  <c r="H42" i="7"/>
  <c r="G42" i="7"/>
  <c r="F42" i="7"/>
  <c r="E42" i="7"/>
  <c r="D42" i="7"/>
  <c r="C42" i="7"/>
  <c r="B42" i="7"/>
  <c r="Y41" i="7"/>
  <c r="X41" i="7"/>
  <c r="W41" i="7"/>
  <c r="V41" i="7"/>
  <c r="U41" i="7"/>
  <c r="T41" i="7"/>
  <c r="S41" i="7"/>
  <c r="R41" i="7"/>
  <c r="Q41" i="7"/>
  <c r="P41" i="7"/>
  <c r="O41" i="7"/>
  <c r="N41" i="7"/>
  <c r="M41" i="7"/>
  <c r="L41" i="7"/>
  <c r="K41" i="7"/>
  <c r="J41" i="7"/>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I11" i="5"/>
  <c r="H11" i="5"/>
  <c r="G11" i="5"/>
  <c r="F11" i="5"/>
  <c r="E11" i="5"/>
  <c r="D11" i="5"/>
  <c r="C11" i="5"/>
  <c r="B11" i="5"/>
  <c r="K10" i="5"/>
  <c r="I10" i="5"/>
  <c r="H10" i="5"/>
  <c r="G10" i="5"/>
  <c r="F10" i="5"/>
  <c r="E10" i="5"/>
  <c r="D10" i="5"/>
  <c r="C10" i="5"/>
  <c r="B10" i="5"/>
  <c r="K9" i="5"/>
  <c r="H13" i="5"/>
  <c r="I9" i="5"/>
  <c r="H9" i="5"/>
  <c r="G9" i="5"/>
  <c r="F9" i="5"/>
  <c r="E9" i="5"/>
  <c r="D9" i="5"/>
  <c r="C9" i="5"/>
  <c r="B9" i="5"/>
  <c r="K8" i="5"/>
  <c r="I8" i="5"/>
  <c r="H8" i="5"/>
  <c r="G8" i="5"/>
  <c r="F8" i="5"/>
  <c r="E8" i="5"/>
  <c r="D8" i="5"/>
  <c r="C8" i="5"/>
  <c r="B8" i="5"/>
  <c r="K7" i="5"/>
  <c r="I7" i="5"/>
  <c r="H7" i="5"/>
  <c r="G7" i="5"/>
  <c r="F7" i="5"/>
  <c r="K13" i="5"/>
  <c r="D7" i="5"/>
  <c r="C7" i="5"/>
  <c r="B7" i="5"/>
  <c r="I13" i="5"/>
  <c r="G13" i="5"/>
  <c r="F13" i="5"/>
  <c r="E13" i="5"/>
  <c r="D13" i="5"/>
  <c r="C13" i="5"/>
  <c r="B13" i="5"/>
  <c r="K12" i="5"/>
  <c r="J9" i="5"/>
  <c r="I12" i="5"/>
  <c r="H12" i="5"/>
  <c r="G12" i="5"/>
  <c r="F12" i="5"/>
  <c r="E12" i="5"/>
  <c r="D12" i="5"/>
  <c r="C12" i="5"/>
  <c r="B12" i="5"/>
  <c r="K11" i="5"/>
  <c r="J11" i="5"/>
  <c r="E7" i="5"/>
  <c r="G76" i="7"/>
  <c r="F76" i="7"/>
  <c r="E76" i="7"/>
  <c r="D76" i="7"/>
  <c r="C76" i="7"/>
  <c r="B76" i="7"/>
  <c r="Y75" i="7"/>
  <c r="X75" i="7"/>
  <c r="W75" i="7"/>
  <c r="V75" i="7"/>
  <c r="U75" i="7"/>
  <c r="T75" i="7"/>
  <c r="S75" i="7"/>
  <c r="R75" i="7"/>
  <c r="Q75" i="7"/>
  <c r="P75" i="7"/>
  <c r="O75" i="7"/>
  <c r="N75" i="7"/>
  <c r="M75" i="7"/>
  <c r="L75" i="7"/>
  <c r="K75" i="7"/>
  <c r="J75" i="7"/>
  <c r="I75" i="7"/>
  <c r="H75" i="7"/>
  <c r="G75" i="7"/>
  <c r="F75" i="7"/>
  <c r="E75" i="7"/>
  <c r="D75" i="7"/>
  <c r="C75" i="7"/>
  <c r="B75" i="7"/>
  <c r="Y74" i="7"/>
  <c r="X74" i="7"/>
  <c r="W74" i="7"/>
  <c r="V74" i="7"/>
  <c r="U74" i="7"/>
  <c r="T74" i="7"/>
  <c r="S74" i="7"/>
  <c r="R74" i="7"/>
  <c r="Q74" i="7"/>
  <c r="P74" i="7"/>
  <c r="O74" i="7"/>
  <c r="N74" i="7"/>
  <c r="M74" i="7"/>
  <c r="L74" i="7"/>
  <c r="K74" i="7"/>
  <c r="J74" i="7"/>
  <c r="I74" i="7"/>
  <c r="H74" i="7"/>
  <c r="G74" i="7"/>
  <c r="F74" i="7"/>
  <c r="E74" i="7"/>
  <c r="D74" i="7"/>
  <c r="C74" i="7"/>
  <c r="B74" i="7"/>
  <c r="Y73" i="7"/>
  <c r="X73" i="7"/>
  <c r="W73" i="7"/>
  <c r="V73" i="7"/>
  <c r="U73" i="7"/>
  <c r="T73" i="7"/>
  <c r="S73" i="7"/>
  <c r="R73" i="7"/>
  <c r="Q73" i="7"/>
  <c r="P73" i="7"/>
  <c r="O73" i="7"/>
  <c r="N73" i="7"/>
  <c r="M73" i="7"/>
  <c r="L73" i="7"/>
  <c r="K73" i="7"/>
  <c r="J73" i="7"/>
  <c r="I73" i="7"/>
  <c r="H73" i="7"/>
  <c r="G73" i="7"/>
  <c r="F73" i="7"/>
  <c r="E73" i="7"/>
  <c r="D73" i="7"/>
  <c r="C73" i="7"/>
  <c r="B73" i="7"/>
  <c r="Y72" i="7"/>
  <c r="X72" i="7"/>
  <c r="W72" i="7"/>
  <c r="V72" i="7"/>
  <c r="U72" i="7"/>
  <c r="T72" i="7"/>
  <c r="S72" i="7"/>
  <c r="R72" i="7"/>
  <c r="Q72" i="7"/>
  <c r="P72" i="7"/>
  <c r="O72" i="7"/>
  <c r="N72" i="7"/>
  <c r="M72" i="7"/>
  <c r="L72" i="7"/>
  <c r="K72" i="7"/>
  <c r="J72" i="7"/>
  <c r="I72" i="7"/>
  <c r="H72" i="7"/>
  <c r="G72" i="7"/>
  <c r="F72" i="7"/>
  <c r="E72" i="7"/>
  <c r="D72" i="7"/>
  <c r="C72" i="7"/>
  <c r="B72" i="7"/>
  <c r="Y71" i="7"/>
  <c r="X71" i="7"/>
  <c r="W71" i="7"/>
  <c r="V71" i="7"/>
  <c r="U71" i="7"/>
  <c r="T71" i="7"/>
  <c r="S71" i="7"/>
  <c r="R71" i="7"/>
  <c r="Q71" i="7"/>
  <c r="P71" i="7"/>
  <c r="O71" i="7"/>
  <c r="N71" i="7"/>
  <c r="M71" i="7"/>
  <c r="L71" i="7"/>
  <c r="K71" i="7"/>
  <c r="J71" i="7"/>
  <c r="I71" i="7"/>
  <c r="H71" i="7"/>
  <c r="G71" i="7"/>
  <c r="F71" i="7"/>
  <c r="E71" i="7"/>
  <c r="D71" i="7"/>
  <c r="C71" i="7"/>
  <c r="B71" i="7"/>
  <c r="Y70" i="7"/>
  <c r="X70" i="7"/>
  <c r="W70" i="7"/>
  <c r="V70" i="7"/>
  <c r="U70" i="7"/>
  <c r="T70" i="7"/>
  <c r="S70" i="7"/>
  <c r="R70" i="7"/>
  <c r="Q70" i="7"/>
  <c r="P70" i="7"/>
  <c r="O70" i="7"/>
  <c r="N70" i="7"/>
  <c r="M70" i="7"/>
  <c r="L70" i="7"/>
  <c r="K70" i="7"/>
  <c r="J70" i="7"/>
  <c r="I70" i="7"/>
  <c r="H70" i="7"/>
  <c r="G70" i="7"/>
  <c r="F70" i="7"/>
  <c r="E70" i="7"/>
  <c r="D70" i="7"/>
  <c r="C70" i="7"/>
  <c r="B70" i="7"/>
  <c r="Y69" i="7"/>
  <c r="X69" i="7"/>
  <c r="W69" i="7"/>
  <c r="V69" i="7"/>
  <c r="U69" i="7"/>
  <c r="T69" i="7"/>
  <c r="S69" i="7"/>
  <c r="R69" i="7"/>
  <c r="Q69" i="7"/>
  <c r="P69" i="7"/>
  <c r="O69" i="7"/>
  <c r="N69" i="7"/>
  <c r="M69" i="7"/>
  <c r="L69" i="7"/>
  <c r="K69" i="7"/>
  <c r="J69" i="7"/>
  <c r="I69" i="7"/>
  <c r="H69" i="7"/>
  <c r="G69" i="7"/>
  <c r="F69" i="7"/>
  <c r="E69" i="7"/>
  <c r="D69" i="7"/>
  <c r="C69" i="7"/>
  <c r="B69" i="7"/>
  <c r="Y68" i="7"/>
  <c r="X68" i="7"/>
  <c r="W68" i="7"/>
  <c r="V68" i="7"/>
  <c r="U68" i="7"/>
  <c r="T68" i="7"/>
  <c r="S68" i="7"/>
  <c r="R68" i="7"/>
  <c r="Q68" i="7"/>
  <c r="P68" i="7"/>
  <c r="O68" i="7"/>
  <c r="N68" i="7"/>
  <c r="M68" i="7"/>
  <c r="L68" i="7"/>
  <c r="K68" i="7"/>
  <c r="J68" i="7"/>
  <c r="I68" i="7"/>
  <c r="H68" i="7"/>
  <c r="G68" i="7"/>
  <c r="F68" i="7"/>
  <c r="E68" i="7"/>
  <c r="D68" i="7"/>
  <c r="C68" i="7"/>
  <c r="B68" i="7"/>
  <c r="Y67" i="7"/>
  <c r="X67" i="7"/>
  <c r="W67" i="7"/>
  <c r="V67" i="7"/>
  <c r="U67" i="7"/>
  <c r="T67" i="7"/>
  <c r="S67" i="7"/>
  <c r="R67" i="7"/>
  <c r="Q67" i="7"/>
  <c r="P67" i="7"/>
  <c r="O67" i="7"/>
  <c r="N67" i="7"/>
  <c r="M67" i="7"/>
  <c r="L67" i="7"/>
  <c r="K67" i="7"/>
  <c r="J67" i="7"/>
  <c r="I67" i="7"/>
  <c r="H67" i="7"/>
  <c r="G67" i="7"/>
  <c r="F67" i="7"/>
  <c r="E67" i="7"/>
  <c r="D67" i="7"/>
  <c r="C67" i="7"/>
  <c r="B67" i="7"/>
  <c r="Y66" i="7"/>
  <c r="X66" i="7"/>
  <c r="W66" i="7"/>
  <c r="V66" i="7"/>
  <c r="U66" i="7"/>
  <c r="T66" i="7"/>
  <c r="S66" i="7"/>
  <c r="R66" i="7"/>
  <c r="Q66" i="7"/>
  <c r="P66" i="7"/>
  <c r="O66" i="7"/>
  <c r="N66" i="7"/>
  <c r="M66" i="7"/>
  <c r="L66" i="7"/>
  <c r="K66" i="7"/>
  <c r="J66" i="7"/>
  <c r="I66" i="7"/>
  <c r="H66" i="7"/>
  <c r="G66" i="7"/>
  <c r="F66" i="7"/>
  <c r="E66" i="7"/>
  <c r="D66" i="7"/>
  <c r="C66" i="7"/>
  <c r="B66" i="7"/>
  <c r="Y65" i="7"/>
  <c r="X65" i="7"/>
  <c r="W65" i="7"/>
  <c r="V65" i="7"/>
  <c r="U65" i="7"/>
  <c r="T65" i="7"/>
  <c r="S65" i="7"/>
  <c r="R65" i="7"/>
  <c r="Q65" i="7"/>
  <c r="P65" i="7"/>
  <c r="O65" i="7"/>
  <c r="N65" i="7"/>
  <c r="M65" i="7"/>
  <c r="L65" i="7"/>
  <c r="K65" i="7"/>
  <c r="J65" i="7"/>
  <c r="I65" i="7"/>
  <c r="H65" i="7"/>
  <c r="G65" i="7"/>
  <c r="F65" i="7"/>
  <c r="E65" i="7"/>
  <c r="D65" i="7"/>
  <c r="C65" i="7"/>
  <c r="B65" i="7"/>
  <c r="Y64" i="7"/>
  <c r="X64" i="7"/>
  <c r="W64" i="7"/>
  <c r="V64" i="7"/>
  <c r="U64" i="7"/>
  <c r="T64" i="7"/>
  <c r="S64" i="7"/>
  <c r="R64" i="7"/>
  <c r="Q64" i="7"/>
  <c r="P64" i="7"/>
  <c r="O64" i="7"/>
  <c r="N64" i="7"/>
  <c r="M64" i="7"/>
  <c r="L64" i="7"/>
  <c r="K64" i="7"/>
  <c r="J64" i="7"/>
  <c r="I64" i="7"/>
  <c r="H64" i="7"/>
  <c r="G64" i="7"/>
  <c r="F64" i="7"/>
  <c r="E64" i="7"/>
  <c r="D64" i="7"/>
  <c r="C64" i="7"/>
  <c r="B64" i="7"/>
  <c r="Y63" i="7"/>
  <c r="X63" i="7"/>
  <c r="W63" i="7"/>
  <c r="V63" i="7"/>
  <c r="U63" i="7"/>
  <c r="T63" i="7"/>
  <c r="S63" i="7"/>
  <c r="R63" i="7"/>
  <c r="Q63" i="7"/>
  <c r="P63" i="7"/>
  <c r="O63" i="7"/>
  <c r="N63" i="7"/>
  <c r="M63" i="7"/>
  <c r="L63" i="7"/>
  <c r="K63" i="7"/>
  <c r="J63" i="7"/>
  <c r="I63" i="7"/>
  <c r="H63" i="7"/>
  <c r="G63" i="7"/>
  <c r="F63" i="7"/>
  <c r="E63" i="7"/>
  <c r="D63" i="7"/>
  <c r="C63" i="7"/>
  <c r="B63" i="7"/>
  <c r="Y57" i="7"/>
  <c r="X57" i="7"/>
  <c r="W57" i="7"/>
  <c r="V57" i="7"/>
  <c r="U57" i="7"/>
  <c r="T57" i="7"/>
  <c r="S57" i="7"/>
  <c r="R57" i="7"/>
  <c r="Q57" i="7"/>
  <c r="P57" i="7"/>
  <c r="O57" i="7"/>
  <c r="N57" i="7"/>
  <c r="M57" i="7"/>
  <c r="L57" i="7"/>
  <c r="K57" i="7"/>
  <c r="J57" i="7"/>
  <c r="I57" i="7"/>
  <c r="H57" i="7"/>
  <c r="G57" i="7"/>
  <c r="F57" i="7"/>
  <c r="E57" i="7"/>
  <c r="D57" i="7"/>
  <c r="C57" i="7"/>
  <c r="B57" i="7"/>
  <c r="Y56" i="7"/>
  <c r="X56" i="7"/>
  <c r="W56" i="7"/>
  <c r="V56" i="7"/>
  <c r="U56" i="7"/>
  <c r="T56" i="7"/>
  <c r="S56" i="7"/>
  <c r="R56" i="7"/>
  <c r="Q56" i="7"/>
  <c r="P56" i="7"/>
  <c r="O56" i="7"/>
  <c r="N56" i="7"/>
  <c r="M56" i="7"/>
  <c r="L56" i="7"/>
  <c r="K56" i="7"/>
  <c r="J56" i="7"/>
  <c r="I56" i="7"/>
  <c r="H56" i="7"/>
  <c r="G56" i="7"/>
  <c r="F56" i="7"/>
  <c r="E56" i="7"/>
  <c r="D56" i="7"/>
  <c r="C56" i="7"/>
  <c r="B56" i="7"/>
  <c r="Y55" i="7"/>
  <c r="X55" i="7"/>
  <c r="W55" i="7"/>
  <c r="V55" i="7"/>
  <c r="U55" i="7"/>
  <c r="T55" i="7"/>
  <c r="S55" i="7"/>
  <c r="R55" i="7"/>
  <c r="Q55" i="7"/>
  <c r="P55" i="7"/>
  <c r="O55" i="7"/>
  <c r="N55" i="7"/>
  <c r="M55" i="7"/>
  <c r="L55" i="7"/>
  <c r="K55" i="7"/>
  <c r="J55" i="7"/>
  <c r="I55" i="7"/>
  <c r="H55" i="7"/>
  <c r="G55" i="7"/>
  <c r="F55" i="7"/>
  <c r="E55" i="7"/>
  <c r="D55" i="7"/>
  <c r="C55" i="7"/>
  <c r="B55" i="7"/>
  <c r="Y54" i="7"/>
  <c r="X54" i="7"/>
  <c r="W54" i="7"/>
  <c r="V54" i="7"/>
  <c r="U54" i="7"/>
  <c r="T54" i="7"/>
  <c r="S54" i="7"/>
  <c r="R54" i="7"/>
  <c r="Q54" i="7"/>
  <c r="P54" i="7"/>
  <c r="O54" i="7"/>
  <c r="N54" i="7"/>
  <c r="M54" i="7"/>
  <c r="L54" i="7"/>
  <c r="I41" i="7"/>
  <c r="H41" i="7"/>
  <c r="G41" i="7"/>
  <c r="F41" i="7"/>
  <c r="E41" i="7"/>
  <c r="D41" i="7"/>
  <c r="C41" i="7"/>
  <c r="B41" i="7"/>
  <c r="Y40" i="7"/>
  <c r="X40" i="7"/>
  <c r="W40" i="7"/>
  <c r="V40" i="7"/>
  <c r="U40" i="7"/>
  <c r="T40" i="7"/>
  <c r="S40" i="7"/>
  <c r="R40" i="7"/>
  <c r="Q40" i="7"/>
  <c r="P40" i="7"/>
  <c r="O40" i="7"/>
  <c r="N40" i="7"/>
  <c r="M40" i="7"/>
  <c r="L40" i="7"/>
  <c r="K40" i="7"/>
  <c r="J40" i="7"/>
  <c r="I40" i="7"/>
  <c r="H40" i="7"/>
  <c r="G40" i="7"/>
  <c r="F40" i="7"/>
  <c r="E40" i="7"/>
  <c r="D40" i="7"/>
  <c r="C40" i="7"/>
  <c r="B40" i="7"/>
  <c r="Y39" i="7"/>
  <c r="X39" i="7"/>
  <c r="W39" i="7"/>
  <c r="V39" i="7"/>
  <c r="U39" i="7"/>
  <c r="T39" i="7"/>
  <c r="S39" i="7"/>
  <c r="R39" i="7"/>
  <c r="Q39" i="7"/>
  <c r="P39" i="7"/>
  <c r="O39" i="7"/>
  <c r="N39" i="7"/>
  <c r="M39" i="7"/>
  <c r="L39" i="7"/>
  <c r="K39" i="7"/>
  <c r="J39" i="7"/>
  <c r="I39" i="7"/>
  <c r="H39" i="7"/>
  <c r="G39" i="7"/>
  <c r="F39" i="7"/>
  <c r="E39" i="7"/>
  <c r="D39" i="7"/>
  <c r="C39" i="7"/>
  <c r="B39" i="7"/>
  <c r="Y38" i="7"/>
  <c r="X38" i="7"/>
  <c r="W38" i="7"/>
  <c r="V38" i="7"/>
  <c r="U38" i="7"/>
  <c r="T38" i="7"/>
  <c r="S38" i="7"/>
  <c r="R38" i="7"/>
  <c r="Q38" i="7"/>
  <c r="P38" i="7"/>
  <c r="O38" i="7"/>
  <c r="N38" i="7"/>
  <c r="M38" i="7"/>
  <c r="L38" i="7"/>
  <c r="K38" i="7"/>
  <c r="J38" i="7"/>
  <c r="I38" i="7"/>
  <c r="H38" i="7"/>
  <c r="G38" i="7"/>
  <c r="F38" i="7"/>
  <c r="E38" i="7"/>
  <c r="D38" i="7"/>
  <c r="C38" i="7"/>
  <c r="B38" i="7"/>
  <c r="Y37" i="7"/>
  <c r="X37" i="7"/>
  <c r="W37" i="7"/>
  <c r="V37" i="7"/>
  <c r="U37" i="7"/>
  <c r="T37" i="7"/>
  <c r="S37" i="7"/>
  <c r="R37" i="7"/>
  <c r="Q37" i="7"/>
  <c r="P37" i="7"/>
  <c r="O37" i="7"/>
  <c r="N37" i="7"/>
  <c r="M37" i="7"/>
  <c r="L37" i="7"/>
  <c r="K37" i="7"/>
  <c r="J37" i="7"/>
  <c r="I37" i="7"/>
  <c r="H37" i="7"/>
  <c r="G37" i="7"/>
  <c r="F37" i="7"/>
  <c r="E37" i="7"/>
  <c r="D37" i="7"/>
  <c r="C37" i="7"/>
  <c r="B37" i="7"/>
  <c r="Y36" i="7"/>
  <c r="X36" i="7"/>
  <c r="W36" i="7"/>
  <c r="V36" i="7"/>
  <c r="U36" i="7"/>
  <c r="T36" i="7"/>
  <c r="S36" i="7"/>
  <c r="R36" i="7"/>
  <c r="Q36" i="7"/>
  <c r="P36" i="7"/>
  <c r="O36" i="7"/>
  <c r="N36" i="7"/>
  <c r="M36" i="7"/>
  <c r="L36" i="7"/>
  <c r="K36" i="7"/>
  <c r="J36" i="7"/>
  <c r="I36" i="7"/>
  <c r="H36" i="7"/>
  <c r="G36" i="7"/>
  <c r="F36" i="7"/>
  <c r="E36" i="7"/>
  <c r="D36" i="7"/>
  <c r="C36" i="7"/>
  <c r="B36" i="7"/>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M56" i="6"/>
  <c r="L56" i="6"/>
  <c r="K56" i="6"/>
  <c r="J56"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H53" i="6"/>
  <c r="G53" i="6"/>
  <c r="F53" i="6"/>
  <c r="E53" i="6"/>
  <c r="D53" i="6"/>
  <c r="C53" i="6"/>
  <c r="B53" i="6"/>
  <c r="M52" i="6"/>
  <c r="L52" i="6"/>
  <c r="K52" i="6"/>
  <c r="J52" i="6"/>
  <c r="I52" i="6"/>
  <c r="H52" i="6"/>
  <c r="G52" i="6"/>
  <c r="F52" i="6"/>
  <c r="E52" i="6"/>
  <c r="D52" i="6"/>
  <c r="C52" i="6"/>
  <c r="B52" i="6"/>
  <c r="M51" i="6"/>
  <c r="L51" i="6"/>
  <c r="K51" i="6"/>
  <c r="J51" i="6"/>
  <c r="I51" i="6"/>
  <c r="H51" i="6"/>
  <c r="G51" i="6"/>
  <c r="F51" i="6"/>
  <c r="E51" i="6"/>
  <c r="D51" i="6"/>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C44" i="5"/>
  <c r="B44" i="5"/>
  <c r="K43" i="5"/>
  <c r="J43" i="5"/>
  <c r="I43" i="5"/>
  <c r="H43" i="5"/>
  <c r="G43" i="5"/>
  <c r="F43" i="5"/>
  <c r="E43" i="5"/>
  <c r="D43" i="5"/>
  <c r="D66" i="6"/>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K38" i="5"/>
  <c r="J38" i="5"/>
  <c r="I38" i="5"/>
  <c r="H38" i="5"/>
  <c r="G38" i="5"/>
  <c r="F38" i="5"/>
  <c r="E38" i="5"/>
  <c r="D38" i="5"/>
  <c r="C38" i="5"/>
  <c r="B38" i="5"/>
  <c r="K37" i="5"/>
  <c r="J37" i="5"/>
  <c r="I37" i="5"/>
  <c r="H37" i="5"/>
  <c r="G37" i="5"/>
  <c r="F37" i="5"/>
  <c r="E37" i="5"/>
  <c r="D37" i="5"/>
  <c r="C37" i="5"/>
  <c r="B37" i="5"/>
  <c r="K36" i="5"/>
  <c r="I36" i="5"/>
  <c r="J36" i="5" s="1"/>
  <c r="H36" i="5"/>
  <c r="G36" i="5"/>
  <c r="F36" i="5"/>
  <c r="E36" i="5"/>
  <c r="D36" i="5"/>
  <c r="C36" i="5"/>
  <c r="B36" i="5"/>
  <c r="K35" i="5"/>
  <c r="J35" i="5"/>
  <c r="I35" i="5"/>
  <c r="H35" i="5"/>
  <c r="G35" i="5"/>
  <c r="F35" i="5"/>
  <c r="E35" i="5"/>
  <c r="D35" i="5"/>
  <c r="C35" i="5"/>
  <c r="B35" i="5"/>
  <c r="K34" i="5"/>
  <c r="J34" i="5"/>
  <c r="I34" i="5"/>
  <c r="H34" i="5"/>
  <c r="G34" i="5"/>
  <c r="F34" i="5"/>
  <c r="E34" i="5"/>
  <c r="D34" i="5"/>
  <c r="C34" i="5"/>
  <c r="B34" i="5"/>
  <c r="K33" i="5"/>
  <c r="J33" i="5"/>
  <c r="I33" i="5"/>
  <c r="H33" i="5"/>
  <c r="G33" i="5"/>
  <c r="F33" i="5"/>
  <c r="E33" i="5"/>
  <c r="D33" i="5"/>
  <c r="C33" i="5"/>
  <c r="B33" i="5"/>
  <c r="K32" i="5"/>
  <c r="J32" i="5"/>
  <c r="I32" i="5"/>
  <c r="H32" i="5"/>
  <c r="G32" i="5"/>
  <c r="F32" i="5"/>
  <c r="E32" i="5"/>
  <c r="D32" i="5"/>
  <c r="C32" i="5"/>
  <c r="B32" i="5"/>
  <c r="K31" i="5"/>
  <c r="J31" i="5"/>
  <c r="I31" i="5"/>
  <c r="H31" i="5"/>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Y79" i="7"/>
  <c r="X79" i="7"/>
  <c r="W79" i="7"/>
  <c r="V79" i="7"/>
  <c r="U79" i="7"/>
  <c r="T79" i="7"/>
  <c r="S79" i="7"/>
  <c r="R79" i="7"/>
  <c r="Q79" i="7"/>
  <c r="P79" i="7"/>
  <c r="O79" i="7"/>
  <c r="N79" i="7"/>
  <c r="M79" i="7"/>
  <c r="L79" i="7"/>
  <c r="K79" i="7"/>
  <c r="J79" i="7"/>
  <c r="I79" i="7"/>
  <c r="H79" i="7"/>
  <c r="G79" i="7"/>
  <c r="F79" i="7"/>
  <c r="E79" i="7"/>
  <c r="D79" i="7"/>
  <c r="C79" i="7"/>
  <c r="B79" i="7"/>
  <c r="Y78" i="7"/>
  <c r="X78" i="7"/>
  <c r="W78" i="7"/>
  <c r="V78" i="7"/>
  <c r="U78" i="7"/>
  <c r="T78" i="7"/>
  <c r="S78" i="7"/>
  <c r="R78" i="7"/>
  <c r="Q78" i="7"/>
  <c r="P78" i="7"/>
  <c r="O78" i="7"/>
  <c r="N78" i="7"/>
  <c r="M78" i="7"/>
  <c r="L78" i="7"/>
  <c r="K78" i="7"/>
  <c r="J78" i="7"/>
  <c r="I78" i="7"/>
  <c r="H78" i="7"/>
  <c r="G78" i="7"/>
  <c r="F78" i="7"/>
  <c r="E78" i="7"/>
  <c r="D78" i="7"/>
  <c r="C78" i="7"/>
  <c r="B78" i="7"/>
  <c r="Y77" i="7"/>
  <c r="X77" i="7"/>
  <c r="W77" i="7"/>
  <c r="V77" i="7"/>
  <c r="U77" i="7"/>
  <c r="T77" i="7"/>
  <c r="S77" i="7"/>
  <c r="R77" i="7"/>
  <c r="Q77" i="7"/>
  <c r="P77" i="7"/>
  <c r="O77" i="7"/>
  <c r="N77" i="7"/>
  <c r="M77" i="7"/>
  <c r="L77" i="7"/>
  <c r="K77" i="7"/>
  <c r="J77" i="7"/>
  <c r="I77" i="7"/>
  <c r="H77" i="7"/>
  <c r="G77" i="7"/>
  <c r="F77" i="7"/>
  <c r="E77" i="7"/>
  <c r="C43" i="5"/>
  <c r="D77" i="7"/>
  <c r="C77" i="7"/>
  <c r="B77" i="7"/>
  <c r="Y76" i="7"/>
  <c r="X76" i="7"/>
  <c r="W76" i="7"/>
  <c r="V76" i="7"/>
  <c r="U76" i="7"/>
  <c r="T76" i="7"/>
  <c r="S76" i="7"/>
  <c r="R76" i="7"/>
  <c r="Q76" i="7"/>
  <c r="P76" i="7"/>
  <c r="O76" i="7"/>
  <c r="N76" i="7"/>
  <c r="C25" i="3"/>
  <c r="AA24" i="3"/>
  <c r="Y24" i="3"/>
  <c r="X24" i="3"/>
  <c r="V24" i="3"/>
  <c r="T24" i="3"/>
  <c r="R24" i="3"/>
  <c r="O24" i="3"/>
  <c r="M24" i="3"/>
  <c r="K24" i="3"/>
  <c r="I24" i="3"/>
  <c r="G24" i="3"/>
  <c r="E24" i="3"/>
  <c r="D24" i="3"/>
  <c r="AJ23" i="3"/>
  <c r="AH23" i="3"/>
  <c r="AF23" i="3"/>
  <c r="AE23" i="3"/>
  <c r="AA23" i="3"/>
  <c r="Y23" i="3"/>
  <c r="W23" i="3"/>
  <c r="T23" i="3"/>
  <c r="R23" i="3"/>
  <c r="P23" i="3"/>
  <c r="N23" i="3"/>
  <c r="L23" i="3"/>
  <c r="K23" i="3"/>
  <c r="J23" i="3"/>
  <c r="H23" i="3"/>
  <c r="F23" i="3"/>
  <c r="E23" i="3"/>
  <c r="C23" i="3"/>
  <c r="AJ22" i="3"/>
  <c r="AH22" i="3"/>
  <c r="AF22" i="3"/>
  <c r="AD22" i="3"/>
  <c r="AB22" i="3"/>
  <c r="Z22" i="3"/>
  <c r="X22" i="3"/>
  <c r="V22" i="3"/>
  <c r="U22" i="3"/>
  <c r="S22" i="3"/>
  <c r="Q22" i="3"/>
  <c r="O22" i="3"/>
  <c r="M22" i="3"/>
  <c r="K22" i="3"/>
  <c r="J22" i="3"/>
  <c r="H22" i="3"/>
  <c r="F22" i="3"/>
  <c r="D22" i="3"/>
  <c r="B22" i="3"/>
  <c r="AI21" i="3"/>
  <c r="AG21" i="3"/>
  <c r="AF21" i="3"/>
  <c r="AD21" i="3"/>
  <c r="AB21" i="3"/>
  <c r="Z21" i="3"/>
  <c r="X21" i="3"/>
  <c r="V21" i="3"/>
  <c r="T21" i="3"/>
  <c r="R21" i="3"/>
  <c r="P21" i="3"/>
  <c r="N21" i="3"/>
  <c r="L21" i="3"/>
  <c r="J21" i="3"/>
  <c r="H21" i="3"/>
  <c r="F21" i="3"/>
  <c r="D21" i="3"/>
  <c r="B21" i="3"/>
  <c r="AI20" i="3"/>
  <c r="AG20" i="3"/>
  <c r="AE20" i="3"/>
  <c r="AB20" i="3"/>
  <c r="Z20" i="3"/>
  <c r="W20" i="3"/>
  <c r="AC20" i="3" s="1"/>
  <c r="U20" i="3"/>
  <c r="S20" i="3"/>
  <c r="R20" i="3"/>
  <c r="P20" i="3"/>
  <c r="O20" i="3"/>
  <c r="M20" i="3"/>
  <c r="K20" i="3"/>
  <c r="H20" i="3"/>
  <c r="F20" i="3"/>
  <c r="AI19" i="3"/>
  <c r="AF19" i="3"/>
  <c r="AD19" i="3"/>
  <c r="AB19" i="3"/>
  <c r="Y19" i="3"/>
  <c r="W19" i="3"/>
  <c r="U19" i="3"/>
  <c r="R19" i="3"/>
  <c r="P19" i="3"/>
  <c r="M19" i="3"/>
  <c r="J19" i="3"/>
  <c r="H19" i="3"/>
  <c r="F19" i="3"/>
  <c r="C19" i="3"/>
  <c r="T8" i="3"/>
  <c r="P8" i="3"/>
  <c r="M8" i="3"/>
  <c r="I8" i="3"/>
  <c r="F8" i="3"/>
  <c r="B8" i="3"/>
  <c r="K13" i="2"/>
  <c r="G13" i="2"/>
  <c r="C13" i="2"/>
  <c r="M76" i="7"/>
  <c r="L76" i="7"/>
  <c r="K76" i="7"/>
  <c r="J76" i="7"/>
  <c r="AI30" i="3"/>
  <c r="AG30" i="3"/>
  <c r="AF30" i="3"/>
  <c r="AE30" i="3"/>
  <c r="AD30" i="3"/>
  <c r="AB30" i="3"/>
  <c r="AA30" i="3"/>
  <c r="Z30" i="3"/>
  <c r="Y30" i="3"/>
  <c r="X30" i="3"/>
  <c r="W30" i="3"/>
  <c r="V30" i="3"/>
  <c r="U30" i="3"/>
  <c r="T30" i="3"/>
  <c r="S30" i="3"/>
  <c r="R30" i="3"/>
  <c r="Q30" i="3"/>
  <c r="P30" i="3"/>
  <c r="O30" i="3"/>
  <c r="B30" i="3"/>
  <c r="AJ28" i="3"/>
  <c r="AI28" i="3"/>
  <c r="AH28" i="3"/>
  <c r="AG28" i="3"/>
  <c r="AF28" i="3"/>
  <c r="AE28" i="3"/>
  <c r="AD28" i="3"/>
  <c r="AB28" i="3"/>
  <c r="AA28" i="3"/>
  <c r="Z28" i="3"/>
  <c r="Y28" i="3"/>
  <c r="X28" i="3"/>
  <c r="W28" i="3"/>
  <c r="V28" i="3"/>
  <c r="U28" i="3"/>
  <c r="T28" i="3"/>
  <c r="S28" i="3"/>
  <c r="R28" i="3"/>
  <c r="Q28" i="3"/>
  <c r="P28" i="3"/>
  <c r="O28" i="3"/>
  <c r="N28" i="3"/>
  <c r="M28" i="3"/>
  <c r="L28" i="3"/>
  <c r="K28" i="3"/>
  <c r="J28" i="3"/>
  <c r="I28" i="3"/>
  <c r="H28" i="3"/>
  <c r="G28" i="3"/>
  <c r="F28" i="3"/>
  <c r="E28" i="3"/>
  <c r="D28" i="3"/>
  <c r="C28" i="3"/>
  <c r="B28" i="3"/>
  <c r="AJ27" i="3"/>
  <c r="AI27" i="3"/>
  <c r="AH27" i="3"/>
  <c r="AG27" i="3"/>
  <c r="AF27" i="3"/>
  <c r="AE27" i="3"/>
  <c r="AD27" i="3"/>
  <c r="AB27" i="3"/>
  <c r="AA27" i="3"/>
  <c r="Z27" i="3"/>
  <c r="Y27" i="3"/>
  <c r="X27" i="3"/>
  <c r="W27" i="3"/>
  <c r="V27" i="3"/>
  <c r="U27" i="3"/>
  <c r="T27" i="3"/>
  <c r="S27" i="3"/>
  <c r="R27" i="3"/>
  <c r="Q27" i="3"/>
  <c r="P27" i="3"/>
  <c r="O27" i="3"/>
  <c r="N27" i="3"/>
  <c r="M27" i="3"/>
  <c r="L27" i="3"/>
  <c r="K27" i="3"/>
  <c r="J27" i="3"/>
  <c r="I27" i="3"/>
  <c r="H27" i="3"/>
  <c r="G27" i="3"/>
  <c r="F27" i="3"/>
  <c r="E27" i="3"/>
  <c r="D27" i="3"/>
  <c r="C27" i="3"/>
  <c r="B27" i="3"/>
  <c r="AJ26" i="3"/>
  <c r="AI26" i="3"/>
  <c r="AH26" i="3"/>
  <c r="AG26" i="3"/>
  <c r="AF26" i="3"/>
  <c r="AE26" i="3"/>
  <c r="AD26" i="3"/>
  <c r="AB26" i="3"/>
  <c r="AA26" i="3"/>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I76" i="7"/>
  <c r="AA25" i="3"/>
  <c r="Z25" i="3"/>
  <c r="Y25" i="3"/>
  <c r="X25" i="3"/>
  <c r="W25" i="3"/>
  <c r="V25" i="3"/>
  <c r="U25" i="3"/>
  <c r="T25" i="3"/>
  <c r="S25" i="3"/>
  <c r="R25" i="3"/>
  <c r="Q25" i="3"/>
  <c r="P25" i="3"/>
  <c r="O25" i="3"/>
  <c r="N25" i="3"/>
  <c r="M25" i="3"/>
  <c r="L25" i="3"/>
  <c r="K25" i="3"/>
  <c r="J25" i="3"/>
  <c r="I25" i="3"/>
  <c r="H25" i="3"/>
  <c r="G25" i="3"/>
  <c r="F25" i="3"/>
  <c r="E25" i="3"/>
  <c r="D25" i="3"/>
  <c r="B25" i="3"/>
  <c r="AJ24" i="3"/>
  <c r="AI24" i="3"/>
  <c r="AH24" i="3"/>
  <c r="AG24" i="3"/>
  <c r="AF24" i="3"/>
  <c r="AE24" i="3"/>
  <c r="AD24" i="3"/>
  <c r="AB24" i="3"/>
  <c r="Z24" i="3"/>
  <c r="W24" i="3"/>
  <c r="U24" i="3"/>
  <c r="S24" i="3"/>
  <c r="Q24" i="3"/>
  <c r="P24" i="3"/>
  <c r="N24" i="3"/>
  <c r="L24" i="3"/>
  <c r="J24" i="3"/>
  <c r="H24" i="3"/>
  <c r="F24" i="3"/>
  <c r="C24" i="3"/>
  <c r="B24" i="3"/>
  <c r="AI23" i="3"/>
  <c r="AG23" i="3"/>
  <c r="AD23" i="3"/>
  <c r="AB23" i="3"/>
  <c r="Z23" i="3"/>
  <c r="X23" i="3"/>
  <c r="V23" i="3"/>
  <c r="U23" i="3"/>
  <c r="S23" i="3"/>
  <c r="Q23" i="3"/>
  <c r="O23" i="3"/>
  <c r="M23" i="3"/>
  <c r="I23" i="3"/>
  <c r="G23" i="3"/>
  <c r="D23" i="3"/>
  <c r="B23" i="3"/>
  <c r="AI22" i="3"/>
  <c r="AG22" i="3"/>
  <c r="AE22" i="3"/>
  <c r="AA22" i="3"/>
  <c r="Y22" i="3"/>
  <c r="W22" i="3"/>
  <c r="T22" i="3"/>
  <c r="R22" i="3"/>
  <c r="P22" i="3"/>
  <c r="N22" i="3"/>
  <c r="L22" i="3"/>
  <c r="I22" i="3"/>
  <c r="G22" i="3"/>
  <c r="E22" i="3"/>
  <c r="C22" i="3"/>
  <c r="AJ21" i="3"/>
  <c r="AH21" i="3"/>
  <c r="AE21" i="3"/>
  <c r="AA21" i="3"/>
  <c r="AC21" i="3" s="1"/>
  <c r="Y21" i="3"/>
  <c r="W21" i="3"/>
  <c r="U21" i="3"/>
  <c r="S21" i="3"/>
  <c r="Q21" i="3"/>
  <c r="O21" i="3"/>
  <c r="M21" i="3"/>
  <c r="K21" i="3"/>
  <c r="I21" i="3"/>
  <c r="G21" i="3"/>
  <c r="E21" i="3"/>
  <c r="C21" i="3"/>
  <c r="AJ20" i="3"/>
  <c r="AH20" i="3"/>
  <c r="AF20" i="3"/>
  <c r="AD20" i="3"/>
  <c r="AA20" i="3"/>
  <c r="Y20" i="3"/>
  <c r="X20" i="3"/>
  <c r="V20" i="3"/>
  <c r="T20" i="3"/>
  <c r="Q20" i="3"/>
  <c r="N20" i="3"/>
  <c r="L20" i="3"/>
  <c r="J20" i="3"/>
  <c r="I20" i="3"/>
  <c r="G20" i="3"/>
  <c r="E20" i="3"/>
  <c r="D20" i="3"/>
  <c r="C20" i="3"/>
  <c r="B20" i="3"/>
  <c r="AJ19" i="3"/>
  <c r="AH19" i="3"/>
  <c r="AG19" i="3"/>
  <c r="AE19" i="3"/>
  <c r="AA19" i="3"/>
  <c r="Z19" i="3"/>
  <c r="X19" i="3"/>
  <c r="V19" i="3"/>
  <c r="T19" i="3"/>
  <c r="S19" i="3"/>
  <c r="Q19" i="3"/>
  <c r="O19" i="3"/>
  <c r="N19" i="3"/>
  <c r="L19" i="3"/>
  <c r="K19" i="3"/>
  <c r="I19" i="3"/>
  <c r="G19" i="3"/>
  <c r="E19" i="3"/>
  <c r="D19" i="3"/>
  <c r="W8" i="3"/>
  <c r="U8" i="3"/>
  <c r="S8" i="3"/>
  <c r="Q8" i="3"/>
  <c r="O8" i="3"/>
  <c r="L8" i="3"/>
  <c r="J8" i="3"/>
  <c r="G8" i="3"/>
  <c r="E8" i="3"/>
  <c r="C8" i="3"/>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AC17" i="3" s="1"/>
  <c r="Z17" i="3"/>
  <c r="Y17" i="3"/>
  <c r="X17" i="3"/>
  <c r="W17" i="3"/>
  <c r="V17" i="3"/>
  <c r="U17" i="3"/>
  <c r="T17" i="3"/>
  <c r="S17" i="3"/>
  <c r="R17" i="3"/>
  <c r="Q17" i="3"/>
  <c r="P17" i="3"/>
  <c r="O17" i="3"/>
  <c r="N17" i="3"/>
  <c r="M17" i="3"/>
  <c r="L17" i="3"/>
  <c r="K17" i="3"/>
  <c r="J17" i="3"/>
  <c r="I17" i="3"/>
  <c r="H17" i="3"/>
  <c r="G17" i="3"/>
  <c r="F17" i="3"/>
  <c r="E17" i="3"/>
  <c r="D17" i="3"/>
  <c r="C17" i="3"/>
  <c r="B17" i="3"/>
  <c r="AI16" i="3"/>
  <c r="AH16" i="3"/>
  <c r="AG16" i="3"/>
  <c r="AF16" i="3"/>
  <c r="AE16" i="3"/>
  <c r="AD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AE15" i="3"/>
  <c r="AD15" i="3"/>
  <c r="AB25" i="3"/>
  <c r="AA15" i="3"/>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AC14" i="3" s="1"/>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Z13" i="3"/>
  <c r="Y13" i="3"/>
  <c r="X13" i="3"/>
  <c r="W13" i="3"/>
  <c r="V13" i="3"/>
  <c r="U13" i="3"/>
  <c r="T13" i="3"/>
  <c r="S13" i="3"/>
  <c r="R13" i="3"/>
  <c r="Q13" i="3"/>
  <c r="P13" i="3"/>
  <c r="O13" i="3"/>
  <c r="N13" i="3"/>
  <c r="M13" i="3"/>
  <c r="L13" i="3"/>
  <c r="K13" i="3"/>
  <c r="J13" i="3"/>
  <c r="I13" i="3"/>
  <c r="H13" i="3"/>
  <c r="G13" i="3"/>
  <c r="F13" i="3"/>
  <c r="E13" i="3"/>
  <c r="D13" i="3"/>
  <c r="C13" i="3"/>
  <c r="B13" i="3"/>
  <c r="AJ12" i="3"/>
  <c r="AI12" i="3"/>
  <c r="AH12" i="3"/>
  <c r="AG12" i="3"/>
  <c r="AF12" i="3"/>
  <c r="AE12" i="3"/>
  <c r="AD12" i="3"/>
  <c r="AB12" i="3"/>
  <c r="AA12" i="3"/>
  <c r="Z12" i="3"/>
  <c r="Y12" i="3"/>
  <c r="X12" i="3"/>
  <c r="W12" i="3"/>
  <c r="V12" i="3"/>
  <c r="U12" i="3"/>
  <c r="T12" i="3"/>
  <c r="S12" i="3"/>
  <c r="R12" i="3"/>
  <c r="Q12" i="3"/>
  <c r="P12" i="3"/>
  <c r="O12" i="3"/>
  <c r="N12" i="3"/>
  <c r="M12" i="3"/>
  <c r="L12" i="3"/>
  <c r="K12" i="3"/>
  <c r="J12" i="3"/>
  <c r="I12" i="3"/>
  <c r="H12" i="3"/>
  <c r="G12" i="3"/>
  <c r="F12" i="3"/>
  <c r="E12" i="3"/>
  <c r="D12" i="3"/>
  <c r="C12" i="3"/>
  <c r="B12" i="3"/>
  <c r="AJ11" i="3"/>
  <c r="AI11" i="3"/>
  <c r="AH11" i="3"/>
  <c r="AG11" i="3"/>
  <c r="AF11" i="3"/>
  <c r="AE11" i="3"/>
  <c r="AD11" i="3"/>
  <c r="AB11" i="3"/>
  <c r="AA11" i="3"/>
  <c r="Z11" i="3"/>
  <c r="Y11" i="3"/>
  <c r="X11" i="3"/>
  <c r="W11" i="3"/>
  <c r="V11" i="3"/>
  <c r="U11" i="3"/>
  <c r="T11" i="3"/>
  <c r="S11" i="3"/>
  <c r="R11" i="3"/>
  <c r="Q11" i="3"/>
  <c r="P11" i="3"/>
  <c r="O11" i="3"/>
  <c r="N11" i="3"/>
  <c r="M11" i="3"/>
  <c r="L11" i="3"/>
  <c r="K11" i="3"/>
  <c r="J11" i="3"/>
  <c r="I11" i="3"/>
  <c r="H11" i="3"/>
  <c r="G11" i="3"/>
  <c r="F11" i="3"/>
  <c r="E11" i="3"/>
  <c r="D11" i="3"/>
  <c r="C11" i="3"/>
  <c r="B11" i="3"/>
  <c r="AJ10" i="3"/>
  <c r="AI10" i="3"/>
  <c r="AH10" i="3"/>
  <c r="AG10" i="3"/>
  <c r="AF10" i="3"/>
  <c r="AE10" i="3"/>
  <c r="AD10" i="3"/>
  <c r="AB10" i="3"/>
  <c r="AA10" i="3"/>
  <c r="AC10" i="3" s="1"/>
  <c r="Z10" i="3"/>
  <c r="Y10" i="3"/>
  <c r="X10" i="3"/>
  <c r="W10" i="3"/>
  <c r="V10" i="3"/>
  <c r="U10" i="3"/>
  <c r="T10" i="3"/>
  <c r="S10" i="3"/>
  <c r="R10" i="3"/>
  <c r="Q10" i="3"/>
  <c r="P10" i="3"/>
  <c r="O10" i="3"/>
  <c r="N10" i="3"/>
  <c r="M10" i="3"/>
  <c r="L10" i="3"/>
  <c r="K10" i="3"/>
  <c r="J10" i="3"/>
  <c r="I10" i="3"/>
  <c r="H10" i="3"/>
  <c r="G10" i="3"/>
  <c r="F10" i="3"/>
  <c r="E10" i="3"/>
  <c r="D10" i="3"/>
  <c r="C10" i="3"/>
  <c r="B10" i="3"/>
  <c r="AJ9" i="3"/>
  <c r="AI9" i="3"/>
  <c r="AH9" i="3"/>
  <c r="AG9" i="3"/>
  <c r="AF9" i="3"/>
  <c r="AE9" i="3"/>
  <c r="AD9" i="3"/>
  <c r="AB9" i="3"/>
  <c r="AA9" i="3"/>
  <c r="Z9" i="3"/>
  <c r="Y9" i="3"/>
  <c r="X9" i="3"/>
  <c r="W9" i="3"/>
  <c r="V9" i="3"/>
  <c r="U9" i="3"/>
  <c r="T9" i="3"/>
  <c r="S9" i="3"/>
  <c r="R9" i="3"/>
  <c r="Q9" i="3"/>
  <c r="P9" i="3"/>
  <c r="O9" i="3"/>
  <c r="N9" i="3"/>
  <c r="M9" i="3"/>
  <c r="L9" i="3"/>
  <c r="K9" i="3"/>
  <c r="J9" i="3"/>
  <c r="I9" i="3"/>
  <c r="H9" i="3"/>
  <c r="G9" i="3"/>
  <c r="F9" i="3"/>
  <c r="E9" i="3"/>
  <c r="D9" i="3"/>
  <c r="C9" i="3"/>
  <c r="B9" i="3"/>
  <c r="AJ8" i="3"/>
  <c r="AI8" i="3"/>
  <c r="AH8" i="3"/>
  <c r="AG8" i="3"/>
  <c r="AF8" i="3"/>
  <c r="AE8" i="3"/>
  <c r="AD8" i="3"/>
  <c r="AB8" i="3"/>
  <c r="AA8" i="3"/>
  <c r="Z8" i="3"/>
  <c r="Y8" i="3"/>
  <c r="X8" i="3"/>
  <c r="V8" i="3"/>
  <c r="R8" i="3"/>
  <c r="N8" i="3"/>
  <c r="K8" i="3"/>
  <c r="H8" i="3"/>
  <c r="D8" i="3"/>
  <c r="I13" i="2"/>
  <c r="E13" i="2"/>
  <c r="A13" i="2"/>
  <c r="H76" i="7"/>
  <c r="AB15" i="3"/>
  <c r="J10" i="5" l="1"/>
  <c r="J8" i="5"/>
  <c r="J7" i="5"/>
  <c r="J12" i="5"/>
  <c r="J21" i="5"/>
  <c r="AC23" i="3"/>
  <c r="AC28" i="3"/>
  <c r="AC27" i="3"/>
  <c r="AC26" i="3"/>
  <c r="AC25" i="3"/>
  <c r="AC24" i="3"/>
  <c r="AC22" i="3"/>
  <c r="AC19" i="3"/>
  <c r="AC18" i="3"/>
  <c r="AJ16" i="3"/>
  <c r="AC16" i="3"/>
  <c r="AC15" i="3"/>
  <c r="AC13" i="3"/>
  <c r="AC12" i="3"/>
  <c r="AC11" i="3"/>
  <c r="AC9" i="3"/>
  <c r="AC8" i="3"/>
  <c r="J13" i="5"/>
  <c r="E10" i="9"/>
  <c r="G10" i="9" s="1"/>
  <c r="C3" i="9" s="1"/>
  <c r="AC30" i="3"/>
  <c r="AJ30" i="3"/>
  <c r="E11" i="9"/>
  <c r="G11" i="9" s="1"/>
  <c r="A14" i="5"/>
  <c r="A23" i="5"/>
</calcChain>
</file>

<file path=xl/sharedStrings.xml><?xml version="1.0" encoding="utf-8"?>
<sst xmlns="http://schemas.openxmlformats.org/spreadsheetml/2006/main" count="104655" uniqueCount="818">
  <si>
    <t>The Book — 2027 plan, every line of business</t>
  </si>
  <si>
    <t>Harvested 2026-08-06 00:47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</si>
  <si>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</si>
  <si>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</si>
  <si>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</si>
  <si>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</si>
  <si>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</si>
  <si>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</si>
  <si>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</si>
  <si>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</si>
  <si>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</si>
  <si>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</si>
  <si>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</si>
  <si>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</si>
  <si>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Where combos assert a net target: the target, what the logged program delivers against it, and the gap — over two years. Solving a filing stays on the line workbook.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</si>
  <si>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</si>
  <si>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</si>
  <si>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</si>
  <si>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</si>
  <si>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</si>
  <si>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</si>
  <si>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</si>
  <si>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</si>
  <si>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</si>
  <si>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</si>
  <si>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</si>
  <si>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</si>
  <si>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</si>
  <si>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</si>
  <si>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</si>
  <si>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</si>
  <si>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</si>
  <si>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</si>
  <si>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</si>
  <si>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v3.10.0, modified 2026-08-06 00:46</t>
  </si>
  <si>
    <t>General Liability</t>
  </si>
  <si>
    <t>Plan_LR_Workbook_2027_General_Liability.xlsx   —   63 combos, v3.10.0, modified 2026-08-06 00:46</t>
  </si>
  <si>
    <t>Commercial Auto</t>
  </si>
  <si>
    <t>Plan_LR_Workbook_2027_Commercial_Auto.xlsx   —   63 combos, v3.10.0, modified 2026-08-06 00:46</t>
  </si>
  <si>
    <t>Workers Comp</t>
  </si>
  <si>
    <t>Plan_LR_Workbook_2027_Workers_Comp.xlsx   —   63 combos, v3.10.0, modified 2026-08-06 00:46</t>
  </si>
  <si>
    <t>Umbrella</t>
  </si>
  <si>
    <t>Plan_LR_Workbook_2027_Umbrella.xlsx   —   63 combos, v3.10.0, modified 2026-08-06 00:47</t>
  </si>
  <si>
    <t>Inland Marine</t>
  </si>
  <si>
    <t>Plan_LR_Workbook_2027_Inland_Marine.xlsx   —   63 combos, v3.10.0, modified 2026-08-06 00:47</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</si>
  <si>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</si>
  <si>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</si>
  <si>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</si>
  <si>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2026-08-06 00:47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</si>
  <si>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</si>
  <si>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</si>
  <si>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</si>
  <si>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</si>
  <si>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</si>
  <si>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</si>
  <si>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</si>
  <si>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</si>
  <si>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</si>
  <si>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</si>
  <si>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</si>
  <si>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</si>
  <si>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</si>
  <si>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</si>
  <si>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</si>
  <si>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</si>
  <si>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</si>
  <si>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</si>
  <si>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</si>
  <si>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</si>
  <si>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</si>
  <si>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</si>
  <si>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</si>
  <si>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</si>
  <si>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</si>
  <si>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</si>
  <si>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</si>
  <si>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</si>
  <si>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</si>
  <si>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</si>
  <si>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</si>
  <si>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</si>
  <si>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</si>
  <si>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</si>
  <si>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</si>
  <si>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</si>
  <si>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</si>
  <si>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2026-08-06 00:46</t>
  </si>
  <si>
    <t>3.10.0</t>
  </si>
  <si>
    <t>PASS WITH 2 WARNING(S)</t>
  </si>
  <si>
    <t>MI</t>
  </si>
  <si>
    <t>Plan_LR_Workbook_2027_General_Liability.xlsx</t>
  </si>
  <si>
    <t>MN</t>
  </si>
  <si>
    <t>Plan_LR_Workbook_2027_Commercial_Auto.xlsx</t>
  </si>
  <si>
    <t>NM</t>
  </si>
  <si>
    <t>Plan_LR_Workbook_2027_Workers_Comp.xlsx</t>
  </si>
  <si>
    <t>NC</t>
  </si>
  <si>
    <t>Plan_LR_Workbook_2027_Umbrella.xlsx</t>
  </si>
  <si>
    <t>2026-08-06 00:47</t>
  </si>
  <si>
    <t>OH</t>
  </si>
  <si>
    <t>Plan_LR_Workbook_2027_Inland_Marine.xlsx</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</si>
  <si>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</si>
  <si>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</si>
  <si>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</si>
  <si>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</si>
  <si>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</si>
  <si>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</si>
  <si>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</si>
  <si>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</si>
  <si>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</si>
  <si>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</si>
  <si>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</si>
  <si>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</si>
  <si>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</si>
  <si>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</si>
  <si>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</si>
  <si>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</si>
  <si>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</si>
  <si>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</si>
  <si>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</si>
  <si>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</si>
  <si>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</si>
  <si>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</si>
  <si>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</si>
  <si>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</si>
  <si>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</si>
  <si>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</si>
  <si>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</si>
  <si>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</si>
  <si>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</si>
  <si>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</si>
  <si>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</si>
  <si>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</si>
  <si>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</si>
  <si>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</si>
  <si>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</si>
  <si>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</si>
  <si>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</si>
  <si>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</si>
  <si>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</si>
  <si>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</si>
  <si>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</si>
  <si>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</si>
  <si>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</si>
  <si>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</si>
  <si>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</si>
  <si>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</si>
  <si>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</si>
  <si>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</si>
  <si>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</si>
  <si>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</si>
  <si>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</si>
  <si>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</si>
  <si>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</si>
  <si>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</si>
  <si>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</si>
  <si>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</si>
  <si>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</si>
  <si>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</si>
  <si>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</si>
  <si>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</si>
  <si>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</si>
  <si>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</si>
  <si>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</si>
  <si>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</si>
  <si>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</si>
  <si>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</si>
  <si>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</si>
  <si>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</si>
  <si>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</si>
  <si>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</si>
  <si>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</si>
  <si>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</si>
  <si>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</si>
  <si>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</si>
  <si>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</si>
  <si>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</si>
  <si>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</si>
  <si>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Net Delivery — targets and what the program delivers (2027)</t>
  </si>
  <si>
    <t>Where a combo asserts a net rate selection, this is the target and the delivery the LOGGED program (taken + planned filings) produces against it. Suggested filings from the per-line Solver are NOT injected here.</t>
  </si>
  <si>
    <t>Net targets in view, by state</t>
  </si>
  <si>
    <t>Targets are averaged over the NET-MODE combos only — a combo that asserts nothing is not a target of zero. Delivered is the premium-weighted plan-year average across every combo in view, which is the book statistic; a state with no net combos shows its delivery and a dash for the target.</t>
  </si>
  <si>
    <t>Net target 2027</t>
  </si>
  <si>
    <t>Net target 2028</t>
  </si>
  <si>
    <t>2028 target set?</t>
  </si>
  <si>
    <t>Avg delivered (as logged)</t>
  </si>
  <si>
    <t>Gap to target (pts)</t>
  </si>
  <si>
    <t>Plan LR (program basis)</t>
  </si>
  <si>
    <t>2027 then 2028, premium-weighted across the lines and business units in view. The following year is CARRYOVER: it is what this year's program keeps delivering as its anniversaries roll through, with no second filing assumed.</t>
  </si>
  <si>
    <t>Delivered net — rate x pricing, what the customer sees</t>
  </si>
  <si>
    <t>Required pricing leg — only where the filters resolve to one combo</t>
  </si>
  <si>
    <t>(1 + target) / (1 + rate leg) - 1: the schedule-mod movement a month still needs to reach its net target. It does NOT aggregate — a ratio of weighted means is not the weighted mean of the ratios — so it is shown only on rows where the LOB and BU filters leave exactly one combo, and dashed everywhere else rather than approximated.</t>
  </si>
  <si>
    <t>Sources and the as-of stamp are on Control. These values do not move until the book is rebuilt from the line workbooks.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</si>
  <si>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</si>
  <si>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</si>
  <si>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</si>
  <si>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</si>
  <si>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</si>
  <si>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</si>
  <si>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</si>
  <si>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</si>
  <si>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</si>
  <si>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</si>
  <si>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</si>
  <si>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</si>
  <si>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</si>
  <si>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</si>
  <si>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</si>
  <si>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</si>
  <si>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</si>
  <si>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</si>
  <si>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</si>
  <si>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</si>
  <si>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</si>
  <si>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</si>
  <si>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</si>
  <si>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</si>
  <si>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</si>
  <si>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</si>
  <si>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</si>
  <si>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</si>
  <si>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</si>
  <si>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</si>
  <si>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</si>
  <si>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</si>
  <si>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</si>
  <si>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</si>
  <si>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</si>
  <si>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</si>
  <si>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</si>
  <si>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</si>
  <si>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</si>
  <si>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</si>
  <si>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</si>
  <si>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</si>
  <si>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</si>
  <si>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</si>
  <si>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</si>
  <si>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</si>
  <si>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</si>
  <si>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</si>
  <si>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</si>
  <si>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</si>
  <si>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</si>
  <si>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</si>
  <si>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</si>
  <si>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</si>
  <si>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</si>
  <si>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</si>
  <si>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</si>
  <si>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</si>
  <si>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</si>
  <si>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</si>
  <si>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Net target +1</t>
  </si>
  <si>
    <t>+1 target set?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</si>
  <si>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</si>
  <si>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</si>
  <si>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</si>
  <si>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</si>
  <si>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</si>
  <si>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</si>
  <si>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</si>
  <si>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</si>
  <si>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</si>
  <si>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</si>
  <si>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</si>
  <si>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</si>
  <si>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</si>
  <si>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</si>
  <si>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</si>
  <si>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</si>
  <si>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</si>
  <si>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</si>
  <si>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</si>
  <si>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</si>
  <si>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</si>
  <si>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</si>
  <si>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</si>
  <si>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</si>
  <si>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</si>
  <si>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</si>
  <si>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</si>
  <si>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</si>
  <si>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</si>
  <si>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</si>
  <si>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</si>
  <si>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</si>
  <si>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</si>
  <si>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</si>
  <si>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</si>
  <si>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</si>
  <si>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</si>
  <si>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</si>
  <si>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</si>
  <si>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</si>
  <si>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</si>
  <si>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</si>
  <si>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</si>
  <si>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</si>
  <si>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</si>
  <si>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</si>
  <si>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</si>
  <si>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</si>
  <si>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</si>
  <si>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</si>
  <si>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</si>
  <si>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</si>
  <si>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</si>
  <si>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</si>
  <si>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</si>
  <si>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</si>
  <si>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</si>
  <si>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</si>
  <si>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</si>
  <si>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</si>
  <si>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</si>
  <si>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</si>
  <si>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</si>
  <si>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</si>
  <si>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</si>
  <si>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</si>
  <si>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</si>
  <si>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</si>
  <si>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</si>
  <si>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</si>
  <si>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</si>
  <si>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</si>
  <si>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</si>
  <si>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</si>
  <si>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</si>
  <si>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</si>
  <si>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</si>
  <si>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</si>
  <si>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</si>
  <si>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</si>
  <si>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</si>
  <si>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</si>
  <si>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</si>
  <si>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</si>
  <si>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epw_rate1_1</t>
  </si>
  <si>
    <t>epw_rate1_2</t>
  </si>
  <si>
    <t>epw_rate1_3</t>
  </si>
  <si>
    <t>epw_rate1_4</t>
  </si>
  <si>
    <t>epw_rate1_5</t>
  </si>
  <si>
    <t>epw_rate1_6</t>
  </si>
  <si>
    <t>epw_rate1_7</t>
  </si>
  <si>
    <t>epw_rate1_8</t>
  </si>
  <si>
    <t>epw_rate1_9</t>
  </si>
  <si>
    <t>epw_rate1_10</t>
  </si>
  <si>
    <t>epw_rate1_11</t>
  </si>
  <si>
    <t>epw_rate1_12</t>
  </si>
  <si>
    <t>epw_del1_1</t>
  </si>
  <si>
    <t>epw_del1_2</t>
  </si>
  <si>
    <t>epw_del1_3</t>
  </si>
  <si>
    <t>epw_del1_4</t>
  </si>
  <si>
    <t>epw_del1_5</t>
  </si>
  <si>
    <t>epw_del1_6</t>
  </si>
  <si>
    <t>epw_del1_7</t>
  </si>
  <si>
    <t>epw_del1_8</t>
  </si>
  <si>
    <t>epw_del1_9</t>
  </si>
  <si>
    <t>epw_del1_10</t>
  </si>
  <si>
    <t>epw_del1_11</t>
  </si>
  <si>
    <t>epw_del1_12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</si>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</sst>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7"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i/>
      <sz val="9"/>
      <color rgb="FFC00000"/>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102">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4" fillId="0" borderId="0" xfId="0" applyFont="1"/>
    <xf numFmtId="0" fontId="25" fillId="0" borderId="0" xfId="0" applyFont="1"/>
    <xf numFmtId="0" fontId="26"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0" fontId="0" fillId="5" borderId="0" xfId="0" applyFill="1"/>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1" fontId="17" fillId="5" borderId="0" xfId="0" applyNumberFormat="1" applyFont="1" applyFill="1" applyAlignment="1">
      <alignment horizontal="center" vertical="center"/>
    </xf>
    <xf numFmtId="167" fontId="17" fillId="5" borderId="0" xfId="0" applyNumberFormat="1" applyFont="1" applyFill="1" applyAlignment="1">
      <alignment horizontal="center" vertical="center"/>
    </xf>
    <xf numFmtId="0" fontId="22" fillId="0" borderId="0" xfId="0" applyFont="1"/>
    <xf numFmtId="0" fontId="21" fillId="5" borderId="0" xfId="0" applyFont="1" applyFill="1" applyAlignment="1">
      <alignment horizontal="center" vertical="center"/>
    </xf>
    <xf numFmtId="0" fontId="23"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0341">
  <autoFilter ref="A1:H20341"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5"/>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HYPERLINK("#'Net Delivery'!A1","Net Delivery")</f>
        <v>Net Delivery</v>
      </c>
      <c r="C18" s="4" t="s">
        <v>14</v>
      </c>
    </row>
    <row r="19" spans="2:3" x14ac:dyDescent="0.3">
      <c r="B19" s="5" t="str">
        <f>HYPERLINK("#'Pivot Data'!A1","Pivot Data")</f>
        <v>Pivot Data</v>
      </c>
      <c r="C19" s="4" t="s">
        <v>15</v>
      </c>
    </row>
    <row r="20" spans="2:3" x14ac:dyDescent="0.3">
      <c r="B20" s="5" t="str">
        <f>HYPERLINK("#Checks!A1","Checks")</f>
        <v>Checks</v>
      </c>
      <c r="C20" s="4" t="s">
        <v>16</v>
      </c>
    </row>
    <row r="22" spans="2:3" ht="15.6" x14ac:dyDescent="0.3">
      <c r="B22" s="3" t="s">
        <v>17</v>
      </c>
    </row>
    <row r="23" spans="2:3" x14ac:dyDescent="0.3">
      <c r="B23" s="4" t="s">
        <v>18</v>
      </c>
    </row>
    <row r="24" spans="2:3" x14ac:dyDescent="0.3">
      <c r="B24" s="4" t="s">
        <v>19</v>
      </c>
    </row>
    <row r="25" spans="2:3" x14ac:dyDescent="0.3">
      <c r="B25" s="4" t="s">
        <v>20</v>
      </c>
    </row>
    <row r="26" spans="2:3" x14ac:dyDescent="0.3">
      <c r="B26" s="4" t="s">
        <v>21</v>
      </c>
    </row>
    <row r="27" spans="2:3" x14ac:dyDescent="0.3">
      <c r="B27" s="4" t="s">
        <v>22</v>
      </c>
    </row>
    <row r="29" spans="2:3" ht="15.6" x14ac:dyDescent="0.3">
      <c r="B29" s="3"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7" spans="2:3" x14ac:dyDescent="0.3">
      <c r="B37" s="4" t="s">
        <v>31</v>
      </c>
    </row>
    <row r="39" spans="2:3" ht="15.6" x14ac:dyDescent="0.3">
      <c r="B39" s="3" t="s">
        <v>32</v>
      </c>
    </row>
    <row r="40" spans="2:3" x14ac:dyDescent="0.3">
      <c r="B40" s="6" t="s">
        <v>33</v>
      </c>
      <c r="C40" s="4" t="s">
        <v>34</v>
      </c>
    </row>
    <row r="41" spans="2:3" x14ac:dyDescent="0.3">
      <c r="B41" s="6" t="s">
        <v>35</v>
      </c>
      <c r="C41" s="4" t="s">
        <v>36</v>
      </c>
    </row>
    <row r="42" spans="2:3" x14ac:dyDescent="0.3">
      <c r="B42" s="6" t="s">
        <v>37</v>
      </c>
      <c r="C42" s="4" t="s">
        <v>38</v>
      </c>
    </row>
    <row r="43" spans="2:3" x14ac:dyDescent="0.3">
      <c r="B43" s="6" t="s">
        <v>39</v>
      </c>
      <c r="C43" s="4" t="s">
        <v>40</v>
      </c>
    </row>
    <row r="44" spans="2:3" x14ac:dyDescent="0.3">
      <c r="B44" s="6" t="s">
        <v>41</v>
      </c>
      <c r="C44" s="4" t="s">
        <v>42</v>
      </c>
    </row>
    <row r="45" spans="2:3" x14ac:dyDescent="0.3">
      <c r="B45" s="6" t="s">
        <v>43</v>
      </c>
      <c r="C45" s="4" t="s">
        <v>44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45</v>
      </c>
    </row>
    <row r="2" spans="1:22" x14ac:dyDescent="0.3">
      <c r="A2" s="2" t="s">
        <v>46</v>
      </c>
    </row>
    <row r="3" spans="1:22" x14ac:dyDescent="0.3">
      <c r="A3" s="7" t="s">
        <v>47</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48</v>
      </c>
    </row>
    <row r="6" spans="1:22" ht="15.6" x14ac:dyDescent="0.3">
      <c r="A6" s="3" t="s">
        <v>49</v>
      </c>
    </row>
    <row r="7" spans="1:22" x14ac:dyDescent="0.3">
      <c r="A7" s="10" t="s">
        <v>50</v>
      </c>
      <c r="B7" s="11" t="s">
        <v>51</v>
      </c>
      <c r="D7" s="12" t="str">
        <f>IF(bkf_lob="All","*",bkf_lob)</f>
        <v>*</v>
      </c>
      <c r="T7" s="12" t="s">
        <v>51</v>
      </c>
      <c r="U7" s="12" t="s">
        <v>51</v>
      </c>
      <c r="V7" s="12" t="s">
        <v>51</v>
      </c>
    </row>
    <row r="8" spans="1:22" x14ac:dyDescent="0.3">
      <c r="A8" s="10" t="s">
        <v>52</v>
      </c>
      <c r="B8" s="11" t="s">
        <v>51</v>
      </c>
      <c r="D8" s="12" t="str">
        <f>IF(bkf_bu="All","*",bkf_bu)</f>
        <v>*</v>
      </c>
      <c r="T8" s="12" t="s">
        <v>33</v>
      </c>
      <c r="U8" s="12" t="s">
        <v>53</v>
      </c>
      <c r="V8" s="12" t="s">
        <v>54</v>
      </c>
    </row>
    <row r="9" spans="1:22" x14ac:dyDescent="0.3">
      <c r="A9" s="10" t="s">
        <v>55</v>
      </c>
      <c r="B9" s="11" t="s">
        <v>51</v>
      </c>
      <c r="D9" s="12" t="str">
        <f>IF(bkf_state="All","*",bkf_state)</f>
        <v>*</v>
      </c>
      <c r="T9" s="12" t="s">
        <v>35</v>
      </c>
      <c r="U9" s="12" t="s">
        <v>56</v>
      </c>
      <c r="V9" s="12" t="s">
        <v>57</v>
      </c>
    </row>
    <row r="10" spans="1:22" x14ac:dyDescent="0.3">
      <c r="T10" s="12" t="s">
        <v>37</v>
      </c>
      <c r="U10" s="12" t="s">
        <v>58</v>
      </c>
      <c r="V10" s="12" t="s">
        <v>59</v>
      </c>
    </row>
    <row r="11" spans="1:22" ht="15.6" x14ac:dyDescent="0.3">
      <c r="A11" s="3" t="s">
        <v>60</v>
      </c>
      <c r="T11" s="12" t="s">
        <v>39</v>
      </c>
      <c r="V11" s="12" t="s">
        <v>61</v>
      </c>
    </row>
    <row r="12" spans="1:22" x14ac:dyDescent="0.3">
      <c r="A12" s="13" t="s">
        <v>62</v>
      </c>
      <c r="B12" s="14"/>
      <c r="C12" s="13" t="s">
        <v>63</v>
      </c>
      <c r="D12" s="14"/>
      <c r="E12" s="13" t="s">
        <v>64</v>
      </c>
      <c r="F12" s="14"/>
      <c r="G12" s="13" t="s">
        <v>65</v>
      </c>
      <c r="H12" s="14"/>
      <c r="I12" s="13" t="s">
        <v>66</v>
      </c>
      <c r="J12" s="14"/>
      <c r="K12" s="13" t="s">
        <v>67</v>
      </c>
      <c r="L12" s="14"/>
      <c r="T12" s="12" t="s">
        <v>41</v>
      </c>
      <c r="V12" s="12" t="s">
        <v>68</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Q$2:$AQ$379,_book!$A$2:$A$379,bkc_lob,_book!$B$2:$B$379,bkc_bu,_book!$C$2:$C$379,bkc_state)/SUMIFS(_book!$F$2:$F$379,_book!$A$2:$A$379,bkc_lob,_book!$B$2:$B$379,bkc_bu,_book!$C$2:$C$379,bkc_state))</f>
        <v>0.63730354695932145</v>
      </c>
      <c r="F13" s="14"/>
      <c r="G13" s="17">
        <f>IF(SUMIFS(_book!$F$2:$F$379,_book!$A$2:$A$379,bkc_lob,_book!$B$2:$B$379,bkc_bu,_book!$C$2:$C$379,bkc_state)=0,"—",SUMIFS(_book!$AV$2:$AV$379,_book!$A$2:$A$379,bkc_lob,_book!$B$2:$B$379,bkc_bu,_book!$C$2:$C$379,bkc_state)/SUMIFS(_book!$F$2:$F$379,_book!$A$2:$A$379,bkc_lob,_book!$B$2:$B$379,bkc_bu,_book!$C$2:$C$379,bkc_state))</f>
        <v>0.63722595885817268</v>
      </c>
      <c r="H13" s="14"/>
      <c r="I13" s="18">
        <f>IF(SUMIFS(_book!$F$2:$F$379,_book!$A$2:$A$379,bkc_lob,_book!$B$2:$B$379,bkc_bu,_book!$C$2:$C$379,bkc_state)=0,"—",(SUMIFS(_book!$AV$2:$AV$379,_book!$A$2:$A$379,bkc_lob,_book!$B$2:$B$379,bkc_bu,_book!$C$2:$C$379,bkc_state)-SUMIFS(_book!$AQ$2:$AQ$379,_book!$A$2:$A$379,bkc_lob,_book!$B$2:$B$379,bkc_bu,_book!$C$2:$C$379,bkc_state))/SUMIFS(_book!$F$2:$F$379,_book!$A$2:$A$379,bkc_lob,_book!$B$2:$B$379,bkc_bu,_book!$C$2:$C$379,bkc_state)*100)</f>
        <v>-7.7588101148819031E-3</v>
      </c>
      <c r="J13" s="14"/>
      <c r="K13" s="15">
        <f>SUMIFS(_book!$V$2:$V$379,_book!$A$2:$A$379,bkc_lob,_book!$B$2:$B$379,bkc_bu,_book!$C$2:$C$379,bkc_state)</f>
        <v>6</v>
      </c>
      <c r="L13" s="14"/>
      <c r="T13" s="12" t="s">
        <v>43</v>
      </c>
      <c r="V13" s="12" t="s">
        <v>69</v>
      </c>
    </row>
    <row r="14" spans="1:22" x14ac:dyDescent="0.3">
      <c r="A14" s="9" t="s">
        <v>70</v>
      </c>
      <c r="C14" s="9" t="s">
        <v>71</v>
      </c>
      <c r="E14" s="9" t="s">
        <v>72</v>
      </c>
      <c r="G14" s="9" t="s">
        <v>73</v>
      </c>
      <c r="I14" s="9" t="s">
        <v>74</v>
      </c>
      <c r="K14" s="9" t="s">
        <v>75</v>
      </c>
      <c r="V14" s="12" t="s">
        <v>76</v>
      </c>
    </row>
    <row r="15" spans="1:22" x14ac:dyDescent="0.3">
      <c r="V15" s="12" t="s">
        <v>77</v>
      </c>
    </row>
    <row r="16" spans="1:22" ht="15.6" x14ac:dyDescent="0.3">
      <c r="A16" s="3" t="s">
        <v>32</v>
      </c>
      <c r="V16" s="12" t="s">
        <v>78</v>
      </c>
    </row>
    <row r="17" spans="1:22" x14ac:dyDescent="0.3">
      <c r="A17" s="19" t="s">
        <v>50</v>
      </c>
      <c r="B17" s="19" t="s">
        <v>79</v>
      </c>
      <c r="C17" s="19" t="s">
        <v>80</v>
      </c>
      <c r="D17" s="19" t="s">
        <v>81</v>
      </c>
      <c r="E17" s="19" t="s">
        <v>82</v>
      </c>
      <c r="F17" s="19" t="s">
        <v>83</v>
      </c>
      <c r="V17" s="12" t="s">
        <v>84</v>
      </c>
    </row>
    <row r="18" spans="1:22" x14ac:dyDescent="0.3">
      <c r="A18" t="s">
        <v>33</v>
      </c>
      <c r="B18" s="7" t="s">
        <v>85</v>
      </c>
      <c r="C18" s="20" t="s">
        <v>86</v>
      </c>
      <c r="D18" s="20" t="s">
        <v>87</v>
      </c>
      <c r="E18" s="21">
        <v>63</v>
      </c>
      <c r="F18" s="22" t="s">
        <v>88</v>
      </c>
      <c r="V18" s="12" t="s">
        <v>89</v>
      </c>
    </row>
    <row r="19" spans="1:22" x14ac:dyDescent="0.3">
      <c r="A19" t="s">
        <v>35</v>
      </c>
      <c r="B19" s="7" t="s">
        <v>90</v>
      </c>
      <c r="C19" s="20" t="s">
        <v>86</v>
      </c>
      <c r="D19" s="20" t="s">
        <v>87</v>
      </c>
      <c r="E19" s="21">
        <v>63</v>
      </c>
      <c r="F19" s="22" t="s">
        <v>88</v>
      </c>
      <c r="V19" s="12" t="s">
        <v>91</v>
      </c>
    </row>
    <row r="20" spans="1:22" x14ac:dyDescent="0.3">
      <c r="A20" t="s">
        <v>37</v>
      </c>
      <c r="B20" s="7" t="s">
        <v>92</v>
      </c>
      <c r="C20" s="20" t="s">
        <v>86</v>
      </c>
      <c r="D20" s="20" t="s">
        <v>87</v>
      </c>
      <c r="E20" s="21">
        <v>63</v>
      </c>
      <c r="F20" s="22" t="s">
        <v>88</v>
      </c>
      <c r="V20" s="12" t="s">
        <v>93</v>
      </c>
    </row>
    <row r="21" spans="1:22" x14ac:dyDescent="0.3">
      <c r="A21" t="s">
        <v>39</v>
      </c>
      <c r="B21" s="7" t="s">
        <v>94</v>
      </c>
      <c r="C21" s="20" t="s">
        <v>86</v>
      </c>
      <c r="D21" s="20" t="s">
        <v>87</v>
      </c>
      <c r="E21" s="21">
        <v>63</v>
      </c>
      <c r="F21" s="22" t="s">
        <v>88</v>
      </c>
      <c r="V21" s="12" t="s">
        <v>95</v>
      </c>
    </row>
    <row r="22" spans="1:22" x14ac:dyDescent="0.3">
      <c r="A22" t="s">
        <v>41</v>
      </c>
      <c r="B22" s="7" t="s">
        <v>96</v>
      </c>
      <c r="C22" s="20" t="s">
        <v>97</v>
      </c>
      <c r="D22" s="20" t="s">
        <v>87</v>
      </c>
      <c r="E22" s="21">
        <v>63</v>
      </c>
      <c r="F22" s="22" t="s">
        <v>88</v>
      </c>
      <c r="V22" s="12" t="s">
        <v>98</v>
      </c>
    </row>
    <row r="23" spans="1:22" x14ac:dyDescent="0.3">
      <c r="A23" t="s">
        <v>43</v>
      </c>
      <c r="B23" s="7" t="s">
        <v>99</v>
      </c>
      <c r="C23" s="20" t="s">
        <v>97</v>
      </c>
      <c r="D23" s="20" t="s">
        <v>87</v>
      </c>
      <c r="E23" s="21">
        <v>63</v>
      </c>
      <c r="F23" s="22" t="s">
        <v>88</v>
      </c>
      <c r="V23" s="12" t="s">
        <v>100</v>
      </c>
    </row>
    <row r="24" spans="1:22" x14ac:dyDescent="0.3">
      <c r="A24" s="23" t="s">
        <v>101</v>
      </c>
      <c r="E24" s="24">
        <f>SUM($E$18:$E$23)</f>
        <v>378</v>
      </c>
      <c r="V24" s="12" t="s">
        <v>102</v>
      </c>
    </row>
    <row r="25" spans="1:22" x14ac:dyDescent="0.3">
      <c r="V25" s="12" t="s">
        <v>103</v>
      </c>
    </row>
    <row r="26" spans="1:22" x14ac:dyDescent="0.3">
      <c r="A26" s="9" t="s">
        <v>104</v>
      </c>
      <c r="V26" s="12" t="s">
        <v>105</v>
      </c>
    </row>
    <row r="27" spans="1:22" x14ac:dyDescent="0.3">
      <c r="V27" s="12" t="s">
        <v>106</v>
      </c>
    </row>
    <row r="28" spans="1:22" x14ac:dyDescent="0.3">
      <c r="V28" s="12" t="s">
        <v>107</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108</v>
      </c>
    </row>
    <row r="2" spans="1:36" x14ac:dyDescent="0.3">
      <c r="A2" s="2" t="s">
        <v>109</v>
      </c>
    </row>
    <row r="3" spans="1:36" x14ac:dyDescent="0.3">
      <c r="A3" s="7" t="s">
        <v>47</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110</v>
      </c>
      <c r="C6" s="26" t="s">
        <v>111</v>
      </c>
      <c r="D6" s="26"/>
      <c r="E6" s="26"/>
      <c r="F6" s="26"/>
      <c r="G6" s="26"/>
      <c r="H6" s="26"/>
      <c r="I6" s="26"/>
      <c r="J6" s="26"/>
      <c r="K6" s="26"/>
      <c r="L6" s="26"/>
      <c r="M6" s="26"/>
      <c r="N6" s="26"/>
      <c r="O6" s="26"/>
      <c r="P6" s="26"/>
      <c r="Q6" s="26" t="s">
        <v>112</v>
      </c>
      <c r="R6" s="26"/>
      <c r="S6" s="26"/>
      <c r="T6" s="26" t="s">
        <v>113</v>
      </c>
      <c r="U6" s="26"/>
      <c r="V6" s="26"/>
      <c r="W6" s="26" t="s">
        <v>114</v>
      </c>
      <c r="X6" s="26"/>
      <c r="Y6" s="26"/>
      <c r="Z6" s="26"/>
      <c r="AA6" s="26"/>
      <c r="AB6" s="26"/>
      <c r="AC6" s="26"/>
      <c r="AD6" s="26" t="s">
        <v>115</v>
      </c>
      <c r="AE6" s="26"/>
      <c r="AF6" s="26"/>
      <c r="AG6" s="26"/>
      <c r="AH6" s="26" t="s">
        <v>116</v>
      </c>
      <c r="AI6" s="26"/>
      <c r="AJ6" s="26"/>
    </row>
    <row r="7" spans="1:36" ht="42" customHeight="1" x14ac:dyDescent="0.3">
      <c r="A7" s="19" t="s">
        <v>55</v>
      </c>
      <c r="B7" s="19" t="s">
        <v>117</v>
      </c>
      <c r="C7" s="19" t="s">
        <v>118</v>
      </c>
      <c r="D7" s="19" t="s">
        <v>119</v>
      </c>
      <c r="E7" s="19" t="s">
        <v>120</v>
      </c>
      <c r="F7" s="19" t="s">
        <v>121</v>
      </c>
      <c r="G7" s="19" t="s">
        <v>122</v>
      </c>
      <c r="H7" s="19" t="s">
        <v>120</v>
      </c>
      <c r="I7" s="19" t="s">
        <v>123</v>
      </c>
      <c r="J7" s="19" t="s">
        <v>124</v>
      </c>
      <c r="K7" s="19" t="s">
        <v>120</v>
      </c>
      <c r="L7" s="19" t="s">
        <v>125</v>
      </c>
      <c r="M7" s="19" t="s">
        <v>126</v>
      </c>
      <c r="N7" s="19" t="s">
        <v>120</v>
      </c>
      <c r="O7" s="19" t="s">
        <v>127</v>
      </c>
      <c r="P7" s="19" t="s">
        <v>128</v>
      </c>
      <c r="Q7" s="19" t="s">
        <v>129</v>
      </c>
      <c r="R7" s="19" t="s">
        <v>130</v>
      </c>
      <c r="S7" s="19" t="s">
        <v>131</v>
      </c>
      <c r="T7" s="19" t="s">
        <v>132</v>
      </c>
      <c r="U7" s="19" t="s">
        <v>133</v>
      </c>
      <c r="V7" s="19" t="s">
        <v>134</v>
      </c>
      <c r="W7" s="19" t="s">
        <v>135</v>
      </c>
      <c r="X7" s="19" t="s">
        <v>136</v>
      </c>
      <c r="Y7" s="19" t="s">
        <v>137</v>
      </c>
      <c r="Z7" s="19" t="s">
        <v>138</v>
      </c>
      <c r="AA7" s="19" t="str">
        <f>"=  CY 2027 plan LR"</f>
        <v>=  CY 2027 plan LR</v>
      </c>
      <c r="AB7" s="19" t="s">
        <v>139</v>
      </c>
      <c r="AC7" s="19" t="s">
        <v>140</v>
      </c>
      <c r="AD7" s="19" t="s">
        <v>141</v>
      </c>
      <c r="AE7" s="19" t="s">
        <v>142</v>
      </c>
      <c r="AF7" s="19" t="s">
        <v>143</v>
      </c>
      <c r="AG7" s="19" t="s">
        <v>144</v>
      </c>
      <c r="AH7" s="19" t="s">
        <v>145</v>
      </c>
      <c r="AI7" s="19" t="s">
        <v>65</v>
      </c>
      <c r="AJ7" s="19" t="s">
        <v>146</v>
      </c>
    </row>
    <row r="8" spans="1:36" x14ac:dyDescent="0.3">
      <c r="A8" s="27" t="s">
        <v>54</v>
      </c>
      <c r="B8" s="28">
        <f>SUMIFS(_book!$F$2:$F$379,_book!$C$2:$C$379,$A8,_book!$A$2:$A$379,bkc_lob,_book!$B$2:$B$379,bkc_bu)</f>
        <v>459000</v>
      </c>
      <c r="C8" s="29" t="str">
        <f>IF(COUNTIFS(_book!$D$2:$D$379,"?*",_book!$C$2:$C$379,$A8,_book!$A$2:$A$379,bkc_lob,_book!$B$2:$B$379,bkc_bu)&lt;&gt;1,"—",IF(COUNT(INDEX(_book!$EH$2:$EH$379,MATCH(bkf_lob&amp;"|"&amp;bkf_bu&amp;"|"&amp;$A8,_book!$E$2:$E$379,0)))=0,"",INDEX(_book!$EH$2:$EH$379,MATCH(bkf_lob&amp;"|"&amp;bkf_bu&amp;"|"&amp;$A8,_book!$E$2:$E$379,0))))</f>
        <v>—</v>
      </c>
      <c r="D8" s="30" t="str">
        <f>IF(COUNTIFS(_book!$D$2:$D$379,"?*",_book!$C$2:$C$379,$A8,_book!$A$2:$A$379,bkc_lob,_book!$B$2:$B$379,bkc_bu)&lt;&gt;1,"—",IF(COUNT(INDEX(_book!$EH$2:$EH$379,MATCH(bkf_lob&amp;"|"&amp;bkf_bu&amp;"|"&amp;$A8,_book!$E$2:$E$379,0)))=0,"",INDEX(_book!$EI$2:$EI$379,MATCH(bkf_lob&amp;"|"&amp;bkf_bu&amp;"|"&amp;$A8,_book!$E$2:$E$379,0))))</f>
        <v>—</v>
      </c>
      <c r="E8" s="31" t="str">
        <f>IF(COUNTIFS(_book!$D$2:$D$379,"?*",_book!$C$2:$C$379,$A8,_book!$A$2:$A$379,bkc_lob,_book!$B$2:$B$379,bkc_bu)&lt;&gt;1,"—",IF(COUNT(INDEX(_book!$EH$2:$EH$379,MATCH(bkf_lob&amp;"|"&amp;bkf_bu&amp;"|"&amp;$A8,_book!$E$2:$E$379,0)))=0,"",INDEX(_book!$EJ$2:$EJ$379,MATCH(bkf_lob&amp;"|"&amp;bkf_bu&amp;"|"&amp;$A8,_book!$E$2:$E$379,0))))</f>
        <v>—</v>
      </c>
      <c r="F8" s="29" t="str">
        <f>IF(COUNTIFS(_book!$D$2:$D$379,"?*",_book!$C$2:$C$379,$A8,_book!$A$2:$A$379,bkc_lob,_book!$B$2:$B$379,bkc_bu)&lt;&gt;1,"—",IF(COUNT(INDEX(_book!$EK$2:$EK$379,MATCH(bkf_lob&amp;"|"&amp;bkf_bu&amp;"|"&amp;$A8,_book!$E$2:$E$379,0)))=0,"",INDEX(_book!$EK$2:$EK$379,MATCH(bkf_lob&amp;"|"&amp;bkf_bu&amp;"|"&amp;$A8,_book!$E$2:$E$379,0))))</f>
        <v>—</v>
      </c>
      <c r="G8" s="30" t="str">
        <f>IF(COUNTIFS(_book!$D$2:$D$379,"?*",_book!$C$2:$C$379,$A8,_book!$A$2:$A$379,bkc_lob,_book!$B$2:$B$379,bkc_bu)&lt;&gt;1,"—",IF(COUNT(INDEX(_book!$EK$2:$EK$379,MATCH(bkf_lob&amp;"|"&amp;bkf_bu&amp;"|"&amp;$A8,_book!$E$2:$E$379,0)))=0,"",INDEX(_book!$EL$2:$EL$379,MATCH(bkf_lob&amp;"|"&amp;bkf_bu&amp;"|"&amp;$A8,_book!$E$2:$E$379,0))))</f>
        <v>—</v>
      </c>
      <c r="H8" s="31" t="str">
        <f>IF(COUNTIFS(_book!$D$2:$D$379,"?*",_book!$C$2:$C$379,$A8,_book!$A$2:$A$379,bkc_lob,_book!$B$2:$B$379,bkc_bu)&lt;&gt;1,"—",IF(COUNT(INDEX(_book!$EK$2:$EK$379,MATCH(bkf_lob&amp;"|"&amp;bkf_bu&amp;"|"&amp;$A8,_book!$E$2:$E$379,0)))=0,"",INDEX(_book!$EM$2:$EM$379,MATCH(bkf_lob&amp;"|"&amp;bkf_bu&amp;"|"&amp;$A8,_book!$E$2:$E$379,0))))</f>
        <v>—</v>
      </c>
      <c r="I8" s="29" t="str">
        <f>IF(COUNTIFS(_book!$D$2:$D$379,"?*",_book!$C$2:$C$379,$A8,_book!$A$2:$A$379,bkc_lob,_book!$B$2:$B$379,bkc_bu)&lt;&gt;1,"—",IF(COUNT(INDEX(_book!$EN$2:$EN$379,MATCH(bkf_lob&amp;"|"&amp;bkf_bu&amp;"|"&amp;$A8,_book!$E$2:$E$379,0)))=0,"",INDEX(_book!$EN$2:$EN$379,MATCH(bkf_lob&amp;"|"&amp;bkf_bu&amp;"|"&amp;$A8,_book!$E$2:$E$379,0))))</f>
        <v>—</v>
      </c>
      <c r="J8" s="30" t="str">
        <f>IF(COUNTIFS(_book!$D$2:$D$379,"?*",_book!$C$2:$C$379,$A8,_book!$A$2:$A$379,bkc_lob,_book!$B$2:$B$379,bkc_bu)&lt;&gt;1,"—",IF(COUNT(INDEX(_book!$EN$2:$EN$379,MATCH(bkf_lob&amp;"|"&amp;bkf_bu&amp;"|"&amp;$A8,_book!$E$2:$E$379,0)))=0,"",INDEX(_book!$EO$2:$EO$379,MATCH(bkf_lob&amp;"|"&amp;bkf_bu&amp;"|"&amp;$A8,_book!$E$2:$E$379,0))))</f>
        <v>—</v>
      </c>
      <c r="K8" s="31" t="str">
        <f>IF(COUNTIFS(_book!$D$2:$D$379,"?*",_book!$C$2:$C$379,$A8,_book!$A$2:$A$379,bkc_lob,_book!$B$2:$B$379,bkc_bu)&lt;&gt;1,"—",IF(COUNT(INDEX(_book!$EN$2:$EN$379,MATCH(bkf_lob&amp;"|"&amp;bkf_bu&amp;"|"&amp;$A8,_book!$E$2:$E$379,0)))=0,"",INDEX(_book!$EP$2:$EP$379,MATCH(bkf_lob&amp;"|"&amp;bkf_bu&amp;"|"&amp;$A8,_book!$E$2:$E$379,0))))</f>
        <v>—</v>
      </c>
      <c r="L8" s="29" t="str">
        <f>IF(COUNTIFS(_book!$D$2:$D$379,"?*",_book!$C$2:$C$379,$A8,_book!$A$2:$A$379,bkc_lob,_book!$B$2:$B$379,bkc_bu)&lt;&gt;1,"—",IF(COUNT(INDEX(_book!$EQ$2:$EQ$379,MATCH(bkf_lob&amp;"|"&amp;bkf_bu&amp;"|"&amp;$A8,_book!$E$2:$E$379,0)))=0,"",INDEX(_book!$EQ$2:$EQ$379,MATCH(bkf_lob&amp;"|"&amp;bkf_bu&amp;"|"&amp;$A8,_book!$E$2:$E$379,0))))</f>
        <v>—</v>
      </c>
      <c r="M8" s="30" t="str">
        <f>IF(COUNTIFS(_book!$D$2:$D$379,"?*",_book!$C$2:$C$379,$A8,_book!$A$2:$A$379,bkc_lob,_book!$B$2:$B$379,bkc_bu)&lt;&gt;1,"—",IF(COUNT(INDEX(_book!$EQ$2:$EQ$379,MATCH(bkf_lob&amp;"|"&amp;bkf_bu&amp;"|"&amp;$A8,_book!$E$2:$E$379,0)))=0,"",INDEX(_book!$ER$2:$ER$379,MATCH(bkf_lob&amp;"|"&amp;bkf_bu&amp;"|"&amp;$A8,_book!$E$2:$E$379,0))))</f>
        <v>—</v>
      </c>
      <c r="N8" s="31" t="str">
        <f>IF(COUNTIFS(_book!$D$2:$D$379,"?*",_book!$C$2:$C$379,$A8,_book!$A$2:$A$379,bkc_lob,_book!$B$2:$B$379,bkc_bu)&lt;&gt;1,"—",IF(COUNT(INDEX(_book!$EQ$2:$EQ$379,MATCH(bkf_lob&amp;"|"&amp;bkf_bu&amp;"|"&amp;$A8,_book!$E$2:$E$379,0)))=0,"",INDEX(_book!$ES$2:$ES$379,MATCH(bkf_lob&amp;"|"&amp;bkf_bu&amp;"|"&amp;$A8,_book!$E$2:$E$379,0))))</f>
        <v>—</v>
      </c>
      <c r="O8" s="32">
        <f>SUMIFS(_book!$AE$2:$AE$379,_book!$C$2:$C$379,$A8,_book!$A$2:$A$379,bkc_lob,_book!$B$2:$B$379,bkc_bu)</f>
        <v>24</v>
      </c>
      <c r="P8" s="32">
        <f>SUMIFS(_book!$AF$2:$AF$379,_book!$C$2:$C$379,$A8,_book!$A$2:$A$379,bkc_lob,_book!$B$2:$B$379,bkc_bu)</f>
        <v>12</v>
      </c>
      <c r="Q8" s="33">
        <f>IF(SUMIFS(_book!$F$2:$F$379,_book!$C$2:$C$379,$A8,_book!$A$2:$A$379,bkc_lob,_book!$B$2:$B$379,bkc_bu)=0,"—",SUMIFS(_book!$AX$2:$AX$379,_book!$C$2:$C$379,$A8,_book!$A$2:$A$379,bkc_lob,_book!$B$2:$B$379,bkc_bu)/SUMIFS(_book!$F$2:$F$379,_book!$C$2:$C$379,$A8,_book!$A$2:$A$379,bkc_lob,_book!$B$2:$B$379,bkc_bu))</f>
        <v>0.90530283224400876</v>
      </c>
      <c r="R8" s="33">
        <f>IF(SUMIFS(_book!$F$2:$F$379,_book!$C$2:$C$379,$A8,_book!$A$2:$A$379,bkc_lob,_book!$B$2:$B$379,bkc_bu)=0,"—",SUMIFS(_book!$AY$2:$AY$379,_book!$C$2:$C$379,$A8,_book!$A$2:$A$379,bkc_lob,_book!$B$2:$B$379,bkc_bu)/SUMIFS(_book!$F$2:$F$379,_book!$C$2:$C$379,$A8,_book!$A$2:$A$379,bkc_lob,_book!$B$2:$B$379,bkc_bu))</f>
        <v>0.90122875816993464</v>
      </c>
      <c r="S8" s="33">
        <f>IF(SUMIFS(_book!$F$2:$F$379,_book!$C$2:$C$379,$A8,_book!$A$2:$A$379,bkc_lob,_book!$B$2:$B$379,bkc_bu)=0,"—",SUMIFS(_book!$AZ$2:$AZ$379,_book!$C$2:$C$379,$A8,_book!$A$2:$A$379,bkc_lob,_book!$B$2:$B$379,bkc_bu)/SUMIFS(_book!$F$2:$F$379,_book!$C$2:$C$379,$A8,_book!$A$2:$A$379,bkc_lob,_book!$B$2:$B$379,bkc_bu))</f>
        <v>0.90308061002178652</v>
      </c>
      <c r="T8" s="34">
        <f>IF(SUMIFS(_book!$F$2:$F$379,_book!$C$2:$C$379,$A8,_book!$A$2:$A$379,bkc_lob,_book!$B$2:$B$379,bkc_bu)=0,"—",SUMIFS(_book!$AJ$2:$AJ$379,_book!$C$2:$C$379,$A8,_book!$A$2:$A$379,bkc_lob,_book!$B$2:$B$379,bkc_bu)/SUMIFS(_book!$F$2:$F$379,_book!$C$2:$C$379,$A8,_book!$A$2:$A$379,bkc_lob,_book!$B$2:$B$379,bkc_bu))</f>
        <v>1.0551555555555554</v>
      </c>
      <c r="U8" s="34">
        <f>IF(SUMIFS(_book!$F$2:$F$379,_book!$C$2:$C$379,$A8,_book!$A$2:$A$379,bkc_lob,_book!$B$2:$B$379,bkc_bu)=0,"—",SUMIFS(_book!$AK$2:$AK$379,_book!$C$2:$C$379,$A8,_book!$A$2:$A$379,bkc_lob,_book!$B$2:$B$379,bkc_bu)/SUMIFS(_book!$F$2:$F$379,_book!$C$2:$C$379,$A8,_book!$A$2:$A$379,bkc_lob,_book!$B$2:$B$379,bkc_bu))</f>
        <v>1.0591696252723313</v>
      </c>
      <c r="V8" s="33">
        <f>IF(SUMIFS(_book!$F$2:$F$379,_book!$C$2:$C$379,$A8,_book!$A$2:$A$379,bkc_lob,_book!$B$2:$B$379,bkc_bu)=0,"—",SUMIFS(_book!$AL$2:$AL$379,_book!$C$2:$C$379,$A8,_book!$A$2:$A$379,bkc_lob,_book!$B$2:$B$379,bkc_bu)/SUMIFS(_book!$F$2:$F$379,_book!$C$2:$C$379,$A8,_book!$A$2:$A$379,bkc_lob,_book!$B$2:$B$379,bkc_bu))</f>
        <v>0.90161575246031622</v>
      </c>
      <c r="W8" s="35">
        <f>IF(SUMIFS(_book!$F$2:$F$379,_book!$C$2:$C$379,$A8,_book!$A$2:$A$379,bkc_lob,_book!$B$2:$B$379,bkc_bu)=0,"—",SUMIFS(_book!$AP$2:$AP$379,_book!$C$2:$C$379,$A8,_book!$A$2:$A$379,bkc_lob,_book!$B$2:$B$379,bkc_bu)/SUMIFS(_book!$F$2:$F$379,_book!$C$2:$C$379,$A8,_book!$A$2:$A$379,bkc_lob,_book!$B$2:$B$379,bkc_bu))</f>
        <v>0.64023747276688459</v>
      </c>
      <c r="X8" s="34">
        <f>IF(SUMIFS(_book!$F$2:$F$379,_book!$C$2:$C$379,$A8,_book!$A$2:$A$379,bkc_lob,_book!$B$2:$B$379,bkc_bu)=0,"—",SUMIFS(_book!$AM$2:$AM$379,_book!$C$2:$C$379,$A8,_book!$A$2:$A$379,bkc_lob,_book!$B$2:$B$379,bkc_bu)/SUMIFS(_book!$F$2:$F$379,_book!$C$2:$C$379,$A8,_book!$A$2:$A$379,bkc_lob,_book!$B$2:$B$379,bkc_bu))</f>
        <v>0.99631274847530726</v>
      </c>
      <c r="Y8" s="34">
        <f>IF(SUMIFS(_book!$F$2:$F$379,_book!$C$2:$C$379,$A8,_book!$A$2:$A$379,bkc_lob,_book!$B$2:$B$379,bkc_bu)=0,"—",SUMIFS(_book!$AN$2:$AN$379,_book!$C$2:$C$379,$A8,_book!$A$2:$A$379,bkc_lob,_book!$B$2:$B$379,bkc_bu)/SUMIFS(_book!$F$2:$F$379,_book!$C$2:$C$379,$A8,_book!$A$2:$A$379,bkc_lob,_book!$B$2:$B$379,bkc_bu))</f>
        <v>1.0037576523036658</v>
      </c>
      <c r="Z8" s="34">
        <f>IF(SUMIFS(_book!$F$2:$F$379,_book!$C$2:$C$379,$A8,_book!$A$2:$A$379,bkc_lob,_book!$B$2:$B$379,bkc_bu)=0,"—",SUMIFS(_book!$AO$2:$AO$379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Q$2:$AQ$379,_book!$C$2:$C$379,$A8,_book!$A$2:$A$379,bkc_lob,_book!$B$2:$B$379,bkc_bu)/SUMIFS(_book!$F$2:$F$379,_book!$C$2:$C$379,$A8,_book!$A$2:$A$379,bkc_lob,_book!$B$2:$B$379,bkc_bu))))</f>
        <v>0.64024221094235145</v>
      </c>
      <c r="AB8" s="35">
        <f>IF(SUMIFS(_book!$F$2:$F$379,_book!$C$2:$C$379,$A8,_book!$A$2:$A$379,bkc_lob,_book!$B$2:$B$379,bkc_bu)=0,"—",SUMIFS(_book!$BA$2:$BA$379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S$2:$AS$379,_book!$C$2:$C$379,$A8,_book!$A$2:$A$379,bkc_lob,_book!$B$2:$B$379,bkc_bu)/SUMIFS(_book!$F$2:$F$379,_book!$C$2:$C$379,$A8,_book!$A$2:$A$379,bkc_lob,_book!$B$2:$B$379,bkc_bu))</f>
        <v>0</v>
      </c>
      <c r="AE8" s="34">
        <f>IF(SUMIFS(_book!$F$2:$F$379,_book!$C$2:$C$379,$A8,_book!$A$2:$A$379,bkc_lob,_book!$B$2:$B$379,bkc_bu)=0,"—",SUMIFS(_book!$AT$2:$AT$379,_book!$C$2:$C$379,$A8,_book!$A$2:$A$379,bkc_lob,_book!$B$2:$B$379,bkc_bu)/SUMIFS(_book!$F$2:$F$379,_book!$C$2:$C$379,$A8,_book!$A$2:$A$379,bkc_lob,_book!$B$2:$B$379,bkc_bu))</f>
        <v>0.97351169085726497</v>
      </c>
      <c r="AF8" s="34">
        <f>IF(SUMIFS(_book!$F$2:$F$379,_book!$C$2:$C$379,$A8,_book!$A$2:$A$379,bkc_lob,_book!$B$2:$B$379,bkc_bu)=0,"—",SUMIFS(_book!$AU$2:$AU$379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R$2:$AR$379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AJ8" s="38" t="str">
        <f>IF(SUMIFS(_book!$V$2:$V$379,_book!$C$2:$C$379,$A8,_book!$A$2:$A$379,bkc_lob,_book!$B$2:$B$379,bkc_bu)=0,"—",($AI8-$AA8)*100)</f>
        <v>—</v>
      </c>
    </row>
    <row r="9" spans="1:36" x14ac:dyDescent="0.3">
      <c r="A9" s="39" t="s">
        <v>57</v>
      </c>
      <c r="B9" s="40">
        <f>SUMIFS(_book!$F$2:$F$379,_book!$C$2:$C$379,$A9,_book!$A$2:$A$379,bkc_lob,_book!$B$2:$B$379,bkc_bu)</f>
        <v>1122000</v>
      </c>
      <c r="C9" s="41" t="str">
        <f>IF(COUNTIFS(_book!$D$2:$D$379,"?*",_book!$C$2:$C$379,$A9,_book!$A$2:$A$379,bkc_lob,_book!$B$2:$B$379,bkc_bu)&lt;&gt;1,"—",IF(COUNT(INDEX(_book!$EH$2:$EH$379,MATCH(bkf_lob&amp;"|"&amp;bkf_bu&amp;"|"&amp;$A9,_book!$E$2:$E$379,0)))=0,"",INDEX(_book!$EH$2:$EH$379,MATCH(bkf_lob&amp;"|"&amp;bkf_bu&amp;"|"&amp;$A9,_book!$E$2:$E$379,0))))</f>
        <v>—</v>
      </c>
      <c r="D9" s="42" t="str">
        <f>IF(COUNTIFS(_book!$D$2:$D$379,"?*",_book!$C$2:$C$379,$A9,_book!$A$2:$A$379,bkc_lob,_book!$B$2:$B$379,bkc_bu)&lt;&gt;1,"—",IF(COUNT(INDEX(_book!$EH$2:$EH$379,MATCH(bkf_lob&amp;"|"&amp;bkf_bu&amp;"|"&amp;$A9,_book!$E$2:$E$379,0)))=0,"",INDEX(_book!$EI$2:$EI$379,MATCH(bkf_lob&amp;"|"&amp;bkf_bu&amp;"|"&amp;$A9,_book!$E$2:$E$379,0))))</f>
        <v>—</v>
      </c>
      <c r="E9" s="43" t="str">
        <f>IF(COUNTIFS(_book!$D$2:$D$379,"?*",_book!$C$2:$C$379,$A9,_book!$A$2:$A$379,bkc_lob,_book!$B$2:$B$379,bkc_bu)&lt;&gt;1,"—",IF(COUNT(INDEX(_book!$EH$2:$EH$379,MATCH(bkf_lob&amp;"|"&amp;bkf_bu&amp;"|"&amp;$A9,_book!$E$2:$E$379,0)))=0,"",INDEX(_book!$EJ$2:$EJ$379,MATCH(bkf_lob&amp;"|"&amp;bkf_bu&amp;"|"&amp;$A9,_book!$E$2:$E$379,0))))</f>
        <v>—</v>
      </c>
      <c r="F9" s="41" t="str">
        <f>IF(COUNTIFS(_book!$D$2:$D$379,"?*",_book!$C$2:$C$379,$A9,_book!$A$2:$A$379,bkc_lob,_book!$B$2:$B$379,bkc_bu)&lt;&gt;1,"—",IF(COUNT(INDEX(_book!$EK$2:$EK$379,MATCH(bkf_lob&amp;"|"&amp;bkf_bu&amp;"|"&amp;$A9,_book!$E$2:$E$379,0)))=0,"",INDEX(_book!$EK$2:$EK$379,MATCH(bkf_lob&amp;"|"&amp;bkf_bu&amp;"|"&amp;$A9,_book!$E$2:$E$379,0))))</f>
        <v>—</v>
      </c>
      <c r="G9" s="42" t="str">
        <f>IF(COUNTIFS(_book!$D$2:$D$379,"?*",_book!$C$2:$C$379,$A9,_book!$A$2:$A$379,bkc_lob,_book!$B$2:$B$379,bkc_bu)&lt;&gt;1,"—",IF(COUNT(INDEX(_book!$EK$2:$EK$379,MATCH(bkf_lob&amp;"|"&amp;bkf_bu&amp;"|"&amp;$A9,_book!$E$2:$E$379,0)))=0,"",INDEX(_book!$EL$2:$EL$379,MATCH(bkf_lob&amp;"|"&amp;bkf_bu&amp;"|"&amp;$A9,_book!$E$2:$E$379,0))))</f>
        <v>—</v>
      </c>
      <c r="H9" s="43" t="str">
        <f>IF(COUNTIFS(_book!$D$2:$D$379,"?*",_book!$C$2:$C$379,$A9,_book!$A$2:$A$379,bkc_lob,_book!$B$2:$B$379,bkc_bu)&lt;&gt;1,"—",IF(COUNT(INDEX(_book!$EK$2:$EK$379,MATCH(bkf_lob&amp;"|"&amp;bkf_bu&amp;"|"&amp;$A9,_book!$E$2:$E$379,0)))=0,"",INDEX(_book!$EM$2:$EM$379,MATCH(bkf_lob&amp;"|"&amp;bkf_bu&amp;"|"&amp;$A9,_book!$E$2:$E$379,0))))</f>
        <v>—</v>
      </c>
      <c r="I9" s="41" t="str">
        <f>IF(COUNTIFS(_book!$D$2:$D$379,"?*",_book!$C$2:$C$379,$A9,_book!$A$2:$A$379,bkc_lob,_book!$B$2:$B$379,bkc_bu)&lt;&gt;1,"—",IF(COUNT(INDEX(_book!$EN$2:$EN$379,MATCH(bkf_lob&amp;"|"&amp;bkf_bu&amp;"|"&amp;$A9,_book!$E$2:$E$379,0)))=0,"",INDEX(_book!$EN$2:$EN$379,MATCH(bkf_lob&amp;"|"&amp;bkf_bu&amp;"|"&amp;$A9,_book!$E$2:$E$379,0))))</f>
        <v>—</v>
      </c>
      <c r="J9" s="42" t="str">
        <f>IF(COUNTIFS(_book!$D$2:$D$379,"?*",_book!$C$2:$C$379,$A9,_book!$A$2:$A$379,bkc_lob,_book!$B$2:$B$379,bkc_bu)&lt;&gt;1,"—",IF(COUNT(INDEX(_book!$EN$2:$EN$379,MATCH(bkf_lob&amp;"|"&amp;bkf_bu&amp;"|"&amp;$A9,_book!$E$2:$E$379,0)))=0,"",INDEX(_book!$EO$2:$EO$379,MATCH(bkf_lob&amp;"|"&amp;bkf_bu&amp;"|"&amp;$A9,_book!$E$2:$E$379,0))))</f>
        <v>—</v>
      </c>
      <c r="K9" s="43" t="str">
        <f>IF(COUNTIFS(_book!$D$2:$D$379,"?*",_book!$C$2:$C$379,$A9,_book!$A$2:$A$379,bkc_lob,_book!$B$2:$B$379,bkc_bu)&lt;&gt;1,"—",IF(COUNT(INDEX(_book!$EN$2:$EN$379,MATCH(bkf_lob&amp;"|"&amp;bkf_bu&amp;"|"&amp;$A9,_book!$E$2:$E$379,0)))=0,"",INDEX(_book!$EP$2:$EP$379,MATCH(bkf_lob&amp;"|"&amp;bkf_bu&amp;"|"&amp;$A9,_book!$E$2:$E$379,0))))</f>
        <v>—</v>
      </c>
      <c r="L9" s="41" t="str">
        <f>IF(COUNTIFS(_book!$D$2:$D$379,"?*",_book!$C$2:$C$379,$A9,_book!$A$2:$A$379,bkc_lob,_book!$B$2:$B$379,bkc_bu)&lt;&gt;1,"—",IF(COUNT(INDEX(_book!$EQ$2:$EQ$379,MATCH(bkf_lob&amp;"|"&amp;bkf_bu&amp;"|"&amp;$A9,_book!$E$2:$E$379,0)))=0,"",INDEX(_book!$EQ$2:$EQ$379,MATCH(bkf_lob&amp;"|"&amp;bkf_bu&amp;"|"&amp;$A9,_book!$E$2:$E$379,0))))</f>
        <v>—</v>
      </c>
      <c r="M9" s="42" t="str">
        <f>IF(COUNTIFS(_book!$D$2:$D$379,"?*",_book!$C$2:$C$379,$A9,_book!$A$2:$A$379,bkc_lob,_book!$B$2:$B$379,bkc_bu)&lt;&gt;1,"—",IF(COUNT(INDEX(_book!$EQ$2:$EQ$379,MATCH(bkf_lob&amp;"|"&amp;bkf_bu&amp;"|"&amp;$A9,_book!$E$2:$E$379,0)))=0,"",INDEX(_book!$ER$2:$ER$379,MATCH(bkf_lob&amp;"|"&amp;bkf_bu&amp;"|"&amp;$A9,_book!$E$2:$E$379,0))))</f>
        <v>—</v>
      </c>
      <c r="N9" s="43" t="str">
        <f>IF(COUNTIFS(_book!$D$2:$D$379,"?*",_book!$C$2:$C$379,$A9,_book!$A$2:$A$379,bkc_lob,_book!$B$2:$B$379,bkc_bu)&lt;&gt;1,"—",IF(COUNT(INDEX(_book!$EQ$2:$EQ$379,MATCH(bkf_lob&amp;"|"&amp;bkf_bu&amp;"|"&amp;$A9,_book!$E$2:$E$379,0)))=0,"",INDEX(_book!$ES$2:$ES$379,MATCH(bkf_lob&amp;"|"&amp;bkf_bu&amp;"|"&amp;$A9,_book!$E$2:$E$379,0))))</f>
        <v>—</v>
      </c>
      <c r="O9" s="44">
        <f>SUMIFS(_book!$AE$2:$AE$379,_book!$C$2:$C$379,$A9,_book!$A$2:$A$379,bkc_lob,_book!$B$2:$B$379,bkc_bu)</f>
        <v>18</v>
      </c>
      <c r="P9" s="44">
        <f>SUMIFS(_book!$AF$2:$AF$379,_book!$C$2:$C$379,$A9,_book!$A$2:$A$379,bkc_lob,_book!$B$2:$B$379,bkc_bu)</f>
        <v>6</v>
      </c>
      <c r="Q9" s="45">
        <f>IF(SUMIFS(_book!$F$2:$F$379,_book!$C$2:$C$379,$A9,_book!$A$2:$A$379,bkc_lob,_book!$B$2:$B$379,bkc_bu)=0,"—",SUMIFS(_book!$AX$2:$AX$379,_book!$C$2:$C$379,$A9,_book!$A$2:$A$379,bkc_lob,_book!$B$2:$B$379,bkc_bu)/SUMIFS(_book!$F$2:$F$379,_book!$C$2:$C$379,$A9,_book!$A$2:$A$379,bkc_lob,_book!$B$2:$B$379,bkc_bu))</f>
        <v>0.9285882352941176</v>
      </c>
      <c r="R9" s="45">
        <f>IF(SUMIFS(_book!$F$2:$F$379,_book!$C$2:$C$379,$A9,_book!$A$2:$A$379,bkc_lob,_book!$B$2:$B$379,bkc_bu)=0,"—",SUMIFS(_book!$AY$2:$AY$379,_book!$C$2:$C$379,$A9,_book!$A$2:$A$379,bkc_lob,_book!$B$2:$B$379,bkc_bu)/SUMIFS(_book!$F$2:$F$379,_book!$C$2:$C$379,$A9,_book!$A$2:$A$379,bkc_lob,_book!$B$2:$B$379,bkc_bu))</f>
        <v>0.91858823529411759</v>
      </c>
      <c r="S9" s="45">
        <f>IF(SUMIFS(_book!$F$2:$F$379,_book!$C$2:$C$379,$A9,_book!$A$2:$A$379,bkc_lob,_book!$B$2:$B$379,bkc_bu)=0,"—",SUMIFS(_book!$AZ$2:$AZ$379,_book!$C$2:$C$379,$A9,_book!$A$2:$A$379,bkc_lob,_book!$B$2:$B$379,bkc_bu)/SUMIFS(_book!$F$2:$F$379,_book!$C$2:$C$379,$A9,_book!$A$2:$A$379,bkc_lob,_book!$B$2:$B$379,bkc_bu))</f>
        <v>0.9235882352941176</v>
      </c>
      <c r="T9" s="46">
        <f>IF(SUMIFS(_book!$F$2:$F$379,_book!$C$2:$C$379,$A9,_book!$A$2:$A$379,bkc_lob,_book!$B$2:$B$379,bkc_bu)=0,"—",SUMIFS(_book!$AJ$2:$AJ$379,_book!$C$2:$C$379,$A9,_book!$A$2:$A$379,bkc_lob,_book!$B$2:$B$379,bkc_bu)/SUMIFS(_book!$F$2:$F$379,_book!$C$2:$C$379,$A9,_book!$A$2:$A$379,bkc_lob,_book!$B$2:$B$379,bkc_bu))</f>
        <v>1.0403030303030303</v>
      </c>
      <c r="U9" s="46">
        <f>IF(SUMIFS(_book!$F$2:$F$379,_book!$C$2:$C$379,$A9,_book!$A$2:$A$379,bkc_lob,_book!$B$2:$B$379,bkc_bu)=0,"—",SUMIFS(_book!$AK$2:$AK$379,_book!$C$2:$C$379,$A9,_book!$A$2:$A$379,bkc_lob,_book!$B$2:$B$379,bkc_bu)/SUMIFS(_book!$F$2:$F$379,_book!$C$2:$C$379,$A9,_book!$A$2:$A$379,bkc_lob,_book!$B$2:$B$379,bkc_bu))</f>
        <v>1.0386189584571199</v>
      </c>
      <c r="V9" s="45">
        <f>IF(SUMIFS(_book!$F$2:$F$379,_book!$C$2:$C$379,$A9,_book!$A$2:$A$379,bkc_lob,_book!$B$2:$B$379,bkc_bu)=0,"—",SUMIFS(_book!$AL$2:$AL$379,_book!$C$2:$C$379,$A9,_book!$A$2:$A$379,bkc_lob,_book!$B$2:$B$379,bkc_bu)/SUMIFS(_book!$F$2:$F$379,_book!$C$2:$C$379,$A9,_book!$A$2:$A$379,bkc_lob,_book!$B$2:$B$379,bkc_bu))</f>
        <v>0.91963311987814844</v>
      </c>
      <c r="W9" s="47">
        <f>IF(SUMIFS(_book!$F$2:$F$379,_book!$C$2:$C$379,$A9,_book!$A$2:$A$379,bkc_lob,_book!$B$2:$B$379,bkc_bu)=0,"—",SUMIFS(_book!$AP$2:$AP$379,_book!$C$2:$C$379,$A9,_book!$A$2:$A$379,bkc_lob,_book!$B$2:$B$379,bkc_bu)/SUMIFS(_book!$F$2:$F$379,_book!$C$2:$C$379,$A9,_book!$A$2:$A$379,bkc_lob,_book!$B$2:$B$379,bkc_bu))</f>
        <v>0.62619073083778964</v>
      </c>
      <c r="X9" s="46">
        <f>IF(SUMIFS(_book!$F$2:$F$379,_book!$C$2:$C$379,$A9,_book!$A$2:$A$379,bkc_lob,_book!$B$2:$B$379,bkc_bu)=0,"—",SUMIFS(_book!$AM$2:$AM$379,_book!$C$2:$C$379,$A9,_book!$A$2:$A$379,bkc_lob,_book!$B$2:$B$379,bkc_bu)/SUMIFS(_book!$F$2:$F$379,_book!$C$2:$C$379,$A9,_book!$A$2:$A$379,bkc_lob,_book!$B$2:$B$379,bkc_bu))</f>
        <v>1.0017141087658592</v>
      </c>
      <c r="Y9" s="46">
        <f>IF(SUMIFS(_book!$F$2:$F$379,_book!$C$2:$C$379,$A9,_book!$A$2:$A$379,bkc_lob,_book!$B$2:$B$379,bkc_bu)=0,"—",SUMIFS(_book!$AN$2:$AN$379,_book!$C$2:$C$379,$A9,_book!$A$2:$A$379,bkc_lob,_book!$B$2:$B$379,bkc_bu)/SUMIFS(_book!$F$2:$F$379,_book!$C$2:$C$379,$A9,_book!$A$2:$A$379,bkc_lob,_book!$B$2:$B$379,bkc_bu))</f>
        <v>1.0097775494285692</v>
      </c>
      <c r="Z9" s="46">
        <f>IF(SUMIFS(_book!$F$2:$F$379,_book!$C$2:$C$379,$A9,_book!$A$2:$A$379,bkc_lob,_book!$B$2:$B$379,bkc_bu)=0,"—",SUMIFS(_book!$AO$2:$AO$379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Q$2:$AQ$379,_book!$C$2:$C$379,$A9,_book!$A$2:$A$379,bkc_lob,_book!$B$2:$B$379,bkc_bu)/SUMIFS(_book!$F$2:$F$379,_book!$C$2:$C$379,$A9,_book!$A$2:$A$379,bkc_lob,_book!$B$2:$B$379,bkc_bu))))</f>
        <v>0.63328790096401777</v>
      </c>
      <c r="AB9" s="47">
        <f>IF(SUMIFS(_book!$F$2:$F$379,_book!$C$2:$C$379,$A9,_book!$A$2:$A$379,bkc_lob,_book!$B$2:$B$379,bkc_bu)=0,"—",SUMIFS(_book!$BA$2:$BA$379,_book!$C$2:$C$379,$A9,_book!$A$2:$A$379,bkc_lob,_book!$B$2:$B$379,bkc_bu)/SUMIFS(_book!$F$2:$F$379,_book!$C$2:$C$379,$A9,_book!$A$2:$A$379,bkc_lob,_book!$B$2:$B$379,bkc_bu))</f>
        <v>0.63818181818181818</v>
      </c>
      <c r="AC9" s="49">
        <f>IF(COUNTIFS(_book!$D$2:$D$379,"?*",_book!$C$2:$C$379,$A9,_book!$A$2:$A$379,bkc_lob,_book!$B$2:$B$379,bkc_bu)&lt;=1,"",($AA9-$W9*$X9*$Y9*$Z9)*100)</f>
        <v>-1.0929453795982536E-2</v>
      </c>
      <c r="AD9" s="42">
        <f>IF(SUMIFS(_book!$F$2:$F$379,_book!$C$2:$C$379,$A9,_book!$A$2:$A$379,bkc_lob,_book!$B$2:$B$379,bkc_bu)=0,"—",SUMIFS(_book!$AS$2:$AS$379,_book!$C$2:$C$379,$A9,_book!$A$2:$A$379,bkc_lob,_book!$B$2:$B$379,bkc_bu)/SUMIFS(_book!$F$2:$F$379,_book!$C$2:$C$379,$A9,_book!$A$2:$A$379,bkc_lob,_book!$B$2:$B$379,bkc_bu))</f>
        <v>3.3333333333333335E-3</v>
      </c>
      <c r="AE9" s="46">
        <f>IF(SUMIFS(_book!$F$2:$F$379,_book!$C$2:$C$379,$A9,_book!$A$2:$A$379,bkc_lob,_book!$B$2:$B$379,bkc_bu)=0,"—",SUMIFS(_book!$AT$2:$AT$379,_book!$C$2:$C$379,$A9,_book!$A$2:$A$379,bkc_lob,_book!$B$2:$B$379,bkc_bu)/SUMIFS(_book!$F$2:$F$379,_book!$C$2:$C$379,$A9,_book!$A$2:$A$379,bkc_lob,_book!$B$2:$B$379,bkc_bu))</f>
        <v>0.98780117815072499</v>
      </c>
      <c r="AF9" s="46">
        <f>IF(SUMIFS(_book!$F$2:$F$379,_book!$C$2:$C$379,$A9,_book!$A$2:$A$379,bkc_lob,_book!$B$2:$B$379,bkc_bu)=0,"—",SUMIFS(_book!$AU$2:$AU$379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R$2:$AR$379,_book!$C$2:$C$379,$A9,_book!$A$2:$A$379,bkc_lob,_book!$B$2:$B$379,bkc_bu)/SUMIFS(_book!$F$2:$F$379,_book!$C$2:$C$379,$A9,_book!$A$2:$A$379,bkc_lob,_book!$B$2:$B$379,bkc_bu))))</f>
        <v>0.62423923780539337</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AJ9" s="50" t="str">
        <f>IF(SUMIFS(_book!$V$2:$V$379,_book!$C$2:$C$379,$A9,_book!$A$2:$A$379,bkc_lob,_book!$B$2:$B$379,bkc_bu)=0,"—",($AI9-$AA9)*100)</f>
        <v>—</v>
      </c>
    </row>
    <row r="10" spans="1:36" x14ac:dyDescent="0.3">
      <c r="A10" s="27" t="s">
        <v>59</v>
      </c>
      <c r="B10" s="28">
        <f>SUMIFS(_book!$F$2:$F$379,_book!$C$2:$C$379,$A10,_book!$A$2:$A$379,bkc_lob,_book!$B$2:$B$379,bkc_bu)</f>
        <v>918000</v>
      </c>
      <c r="C10" s="29" t="str">
        <f>IF(COUNTIFS(_book!$D$2:$D$379,"?*",_book!$C$2:$C$379,$A10,_book!$A$2:$A$379,bkc_lob,_book!$B$2:$B$379,bkc_bu)&lt;&gt;1,"—",IF(COUNT(INDEX(_book!$EH$2:$EH$379,MATCH(bkf_lob&amp;"|"&amp;bkf_bu&amp;"|"&amp;$A10,_book!$E$2:$E$379,0)))=0,"",INDEX(_book!$EH$2:$EH$379,MATCH(bkf_lob&amp;"|"&amp;bkf_bu&amp;"|"&amp;$A10,_book!$E$2:$E$379,0))))</f>
        <v>—</v>
      </c>
      <c r="D10" s="30" t="str">
        <f>IF(COUNTIFS(_book!$D$2:$D$379,"?*",_book!$C$2:$C$379,$A10,_book!$A$2:$A$379,bkc_lob,_book!$B$2:$B$379,bkc_bu)&lt;&gt;1,"—",IF(COUNT(INDEX(_book!$EH$2:$EH$379,MATCH(bkf_lob&amp;"|"&amp;bkf_bu&amp;"|"&amp;$A10,_book!$E$2:$E$379,0)))=0,"",INDEX(_book!$EI$2:$EI$379,MATCH(bkf_lob&amp;"|"&amp;bkf_bu&amp;"|"&amp;$A10,_book!$E$2:$E$379,0))))</f>
        <v>—</v>
      </c>
      <c r="E10" s="31" t="str">
        <f>IF(COUNTIFS(_book!$D$2:$D$379,"?*",_book!$C$2:$C$379,$A10,_book!$A$2:$A$379,bkc_lob,_book!$B$2:$B$379,bkc_bu)&lt;&gt;1,"—",IF(COUNT(INDEX(_book!$EH$2:$EH$379,MATCH(bkf_lob&amp;"|"&amp;bkf_bu&amp;"|"&amp;$A10,_book!$E$2:$E$379,0)))=0,"",INDEX(_book!$EJ$2:$EJ$379,MATCH(bkf_lob&amp;"|"&amp;bkf_bu&amp;"|"&amp;$A10,_book!$E$2:$E$379,0))))</f>
        <v>—</v>
      </c>
      <c r="F10" s="29" t="str">
        <f>IF(COUNTIFS(_book!$D$2:$D$379,"?*",_book!$C$2:$C$379,$A10,_book!$A$2:$A$379,bkc_lob,_book!$B$2:$B$379,bkc_bu)&lt;&gt;1,"—",IF(COUNT(INDEX(_book!$EK$2:$EK$379,MATCH(bkf_lob&amp;"|"&amp;bkf_bu&amp;"|"&amp;$A10,_book!$E$2:$E$379,0)))=0,"",INDEX(_book!$EK$2:$EK$379,MATCH(bkf_lob&amp;"|"&amp;bkf_bu&amp;"|"&amp;$A10,_book!$E$2:$E$379,0))))</f>
        <v>—</v>
      </c>
      <c r="G10" s="30" t="str">
        <f>IF(COUNTIFS(_book!$D$2:$D$379,"?*",_book!$C$2:$C$379,$A10,_book!$A$2:$A$379,bkc_lob,_book!$B$2:$B$379,bkc_bu)&lt;&gt;1,"—",IF(COUNT(INDEX(_book!$EK$2:$EK$379,MATCH(bkf_lob&amp;"|"&amp;bkf_bu&amp;"|"&amp;$A10,_book!$E$2:$E$379,0)))=0,"",INDEX(_book!$EL$2:$EL$379,MATCH(bkf_lob&amp;"|"&amp;bkf_bu&amp;"|"&amp;$A10,_book!$E$2:$E$379,0))))</f>
        <v>—</v>
      </c>
      <c r="H10" s="31" t="str">
        <f>IF(COUNTIFS(_book!$D$2:$D$379,"?*",_book!$C$2:$C$379,$A10,_book!$A$2:$A$379,bkc_lob,_book!$B$2:$B$379,bkc_bu)&lt;&gt;1,"—",IF(COUNT(INDEX(_book!$EK$2:$EK$379,MATCH(bkf_lob&amp;"|"&amp;bkf_bu&amp;"|"&amp;$A10,_book!$E$2:$E$379,0)))=0,"",INDEX(_book!$EM$2:$EM$379,MATCH(bkf_lob&amp;"|"&amp;bkf_bu&amp;"|"&amp;$A10,_book!$E$2:$E$379,0))))</f>
        <v>—</v>
      </c>
      <c r="I10" s="29" t="str">
        <f>IF(COUNTIFS(_book!$D$2:$D$379,"?*",_book!$C$2:$C$379,$A10,_book!$A$2:$A$379,bkc_lob,_book!$B$2:$B$379,bkc_bu)&lt;&gt;1,"—",IF(COUNT(INDEX(_book!$EN$2:$EN$379,MATCH(bkf_lob&amp;"|"&amp;bkf_bu&amp;"|"&amp;$A10,_book!$E$2:$E$379,0)))=0,"",INDEX(_book!$EN$2:$EN$379,MATCH(bkf_lob&amp;"|"&amp;bkf_bu&amp;"|"&amp;$A10,_book!$E$2:$E$379,0))))</f>
        <v>—</v>
      </c>
      <c r="J10" s="30" t="str">
        <f>IF(COUNTIFS(_book!$D$2:$D$379,"?*",_book!$C$2:$C$379,$A10,_book!$A$2:$A$379,bkc_lob,_book!$B$2:$B$379,bkc_bu)&lt;&gt;1,"—",IF(COUNT(INDEX(_book!$EN$2:$EN$379,MATCH(bkf_lob&amp;"|"&amp;bkf_bu&amp;"|"&amp;$A10,_book!$E$2:$E$379,0)))=0,"",INDEX(_book!$EO$2:$EO$379,MATCH(bkf_lob&amp;"|"&amp;bkf_bu&amp;"|"&amp;$A10,_book!$E$2:$E$379,0))))</f>
        <v>—</v>
      </c>
      <c r="K10" s="31" t="str">
        <f>IF(COUNTIFS(_book!$D$2:$D$379,"?*",_book!$C$2:$C$379,$A10,_book!$A$2:$A$379,bkc_lob,_book!$B$2:$B$379,bkc_bu)&lt;&gt;1,"—",IF(COUNT(INDEX(_book!$EN$2:$EN$379,MATCH(bkf_lob&amp;"|"&amp;bkf_bu&amp;"|"&amp;$A10,_book!$E$2:$E$379,0)))=0,"",INDEX(_book!$EP$2:$EP$379,MATCH(bkf_lob&amp;"|"&amp;bkf_bu&amp;"|"&amp;$A10,_book!$E$2:$E$379,0))))</f>
        <v>—</v>
      </c>
      <c r="L10" s="29" t="str">
        <f>IF(COUNTIFS(_book!$D$2:$D$379,"?*",_book!$C$2:$C$379,$A10,_book!$A$2:$A$379,bkc_lob,_book!$B$2:$B$379,bkc_bu)&lt;&gt;1,"—",IF(COUNT(INDEX(_book!$EQ$2:$EQ$379,MATCH(bkf_lob&amp;"|"&amp;bkf_bu&amp;"|"&amp;$A10,_book!$E$2:$E$379,0)))=0,"",INDEX(_book!$EQ$2:$EQ$379,MATCH(bkf_lob&amp;"|"&amp;bkf_bu&amp;"|"&amp;$A10,_book!$E$2:$E$379,0))))</f>
        <v>—</v>
      </c>
      <c r="M10" s="30" t="str">
        <f>IF(COUNTIFS(_book!$D$2:$D$379,"?*",_book!$C$2:$C$379,$A10,_book!$A$2:$A$379,bkc_lob,_book!$B$2:$B$379,bkc_bu)&lt;&gt;1,"—",IF(COUNT(INDEX(_book!$EQ$2:$EQ$379,MATCH(bkf_lob&amp;"|"&amp;bkf_bu&amp;"|"&amp;$A10,_book!$E$2:$E$379,0)))=0,"",INDEX(_book!$ER$2:$ER$379,MATCH(bkf_lob&amp;"|"&amp;bkf_bu&amp;"|"&amp;$A10,_book!$E$2:$E$379,0))))</f>
        <v>—</v>
      </c>
      <c r="N10" s="31" t="str">
        <f>IF(COUNTIFS(_book!$D$2:$D$379,"?*",_book!$C$2:$C$379,$A10,_book!$A$2:$A$379,bkc_lob,_book!$B$2:$B$379,bkc_bu)&lt;&gt;1,"—",IF(COUNT(INDEX(_book!$EQ$2:$EQ$379,MATCH(bkf_lob&amp;"|"&amp;bkf_bu&amp;"|"&amp;$A10,_book!$E$2:$E$379,0)))=0,"",INDEX(_book!$ES$2:$ES$379,MATCH(bkf_lob&amp;"|"&amp;bkf_bu&amp;"|"&amp;$A10,_book!$E$2:$E$379,0))))</f>
        <v>—</v>
      </c>
      <c r="O10" s="32">
        <f>SUMIFS(_book!$AE$2:$AE$379,_book!$C$2:$C$379,$A10,_book!$A$2:$A$379,bkc_lob,_book!$B$2:$B$379,bkc_bu)</f>
        <v>6</v>
      </c>
      <c r="P10" s="32">
        <f>SUMIFS(_book!$AF$2:$AF$379,_book!$C$2:$C$379,$A10,_book!$A$2:$A$379,bkc_lob,_book!$B$2:$B$379,bkc_bu)</f>
        <v>6</v>
      </c>
      <c r="Q10" s="33">
        <f>IF(SUMIFS(_book!$F$2:$F$379,_book!$C$2:$C$379,$A10,_book!$A$2:$A$379,bkc_lob,_book!$B$2:$B$379,bkc_bu)=0,"—",SUMIFS(_book!$AX$2:$AX$379,_book!$C$2:$C$379,$A10,_book!$A$2:$A$379,bkc_lob,_book!$B$2:$B$379,bkc_bu)/SUMIFS(_book!$F$2:$F$379,_book!$C$2:$C$379,$A10,_book!$A$2:$A$379,bkc_lob,_book!$B$2:$B$379,bkc_bu))</f>
        <v>0.9285882352941176</v>
      </c>
      <c r="R10" s="33">
        <f>IF(SUMIFS(_book!$F$2:$F$379,_book!$C$2:$C$379,$A10,_book!$A$2:$A$379,bkc_lob,_book!$B$2:$B$379,bkc_bu)=0,"—",SUMIFS(_book!$AY$2:$AY$379,_book!$C$2:$C$379,$A10,_book!$A$2:$A$379,bkc_lob,_book!$B$2:$B$379,bkc_bu)/SUMIFS(_book!$F$2:$F$379,_book!$C$2:$C$379,$A10,_book!$A$2:$A$379,bkc_lob,_book!$B$2:$B$379,bkc_bu))</f>
        <v>0.91858823529411759</v>
      </c>
      <c r="S10" s="33">
        <f>IF(SUMIFS(_book!$F$2:$F$379,_book!$C$2:$C$379,$A10,_book!$A$2:$A$379,bkc_lob,_book!$B$2:$B$379,bkc_bu)=0,"—",SUMIFS(_book!$AZ$2:$AZ$379,_book!$C$2:$C$379,$A10,_book!$A$2:$A$379,bkc_lob,_book!$B$2:$B$379,bkc_bu)/SUMIFS(_book!$F$2:$F$379,_book!$C$2:$C$379,$A10,_book!$A$2:$A$379,bkc_lob,_book!$B$2:$B$379,bkc_bu))</f>
        <v>0.93858823529411761</v>
      </c>
      <c r="T10" s="34">
        <f>IF(SUMIFS(_book!$F$2:$F$379,_book!$C$2:$C$379,$A10,_book!$A$2:$A$379,bkc_lob,_book!$B$2:$B$379,bkc_bu)=0,"—",SUMIFS(_book!$AJ$2:$AJ$379,_book!$C$2:$C$379,$A10,_book!$A$2:$A$379,bkc_lob,_book!$B$2:$B$379,bkc_bu)/SUMIFS(_book!$F$2:$F$379,_book!$C$2:$C$379,$A10,_book!$A$2:$A$379,bkc_lob,_book!$B$2:$B$379,bkc_bu))</f>
        <v>1.0166666666666666</v>
      </c>
      <c r="U10" s="34">
        <f>IF(SUMIFS(_book!$F$2:$F$379,_book!$C$2:$C$379,$A10,_book!$A$2:$A$379,bkc_lob,_book!$B$2:$B$379,bkc_bu)=0,"—",SUMIFS(_book!$AK$2:$AK$379,_book!$C$2:$C$379,$A10,_book!$A$2:$A$379,bkc_lob,_book!$B$2:$B$379,bkc_bu)/SUMIFS(_book!$F$2:$F$379,_book!$C$2:$C$379,$A10,_book!$A$2:$A$379,bkc_lob,_book!$B$2:$B$379,bkc_bu))</f>
        <v>1.018345805660974</v>
      </c>
      <c r="V10" s="33">
        <f>IF(SUMIFS(_book!$F$2:$F$379,_book!$C$2:$C$379,$A10,_book!$A$2:$A$379,bkc_lob,_book!$B$2:$B$379,bkc_bu)=0,"—",SUMIFS(_book!$AL$2:$AL$379,_book!$C$2:$C$379,$A10,_book!$A$2:$A$379,bkc_lob,_book!$B$2:$B$379,bkc_bu)/SUMIFS(_book!$F$2:$F$379,_book!$C$2:$C$379,$A10,_book!$A$2:$A$379,bkc_lob,_book!$B$2:$B$379,bkc_bu))</f>
        <v>0.92497176211301757</v>
      </c>
      <c r="W10" s="35">
        <f>IF(SUMIFS(_book!$F$2:$F$379,_book!$C$2:$C$379,$A10,_book!$A$2:$A$379,bkc_lob,_book!$B$2:$B$379,bkc_bu)=0,"—",SUMIFS(_book!$AP$2:$AP$379,_book!$C$2:$C$379,$A10,_book!$A$2:$A$379,bkc_lob,_book!$B$2:$B$379,bkc_bu)/SUMIFS(_book!$F$2:$F$379,_book!$C$2:$C$379,$A10,_book!$A$2:$A$379,bkc_lob,_book!$B$2:$B$379,bkc_bu))</f>
        <v>0.62481699346405228</v>
      </c>
      <c r="X10" s="34">
        <f>IF(SUMIFS(_book!$F$2:$F$379,_book!$C$2:$C$379,$A10,_book!$A$2:$A$379,bkc_lob,_book!$B$2:$B$379,bkc_bu)=0,"—",SUMIFS(_book!$AM$2:$AM$379,_book!$C$2:$C$379,$A10,_book!$A$2:$A$379,bkc_lob,_book!$B$2:$B$379,bkc_bu)/SUMIFS(_book!$F$2:$F$379,_book!$C$2:$C$379,$A10,_book!$A$2:$A$379,bkc_lob,_book!$B$2:$B$379,bkc_bu))</f>
        <v>0.99840915230712024</v>
      </c>
      <c r="Y10" s="34">
        <f>IF(SUMIFS(_book!$F$2:$F$379,_book!$C$2:$C$379,$A10,_book!$A$2:$A$379,bkc_lob,_book!$B$2:$B$379,bkc_bu)=0,"—",SUMIFS(_book!$AN$2:$AN$379,_book!$C$2:$C$379,$A10,_book!$A$2:$A$379,bkc_lob,_book!$B$2:$B$379,bkc_bu)/SUMIFS(_book!$F$2:$F$379,_book!$C$2:$C$379,$A10,_book!$A$2:$A$379,bkc_lob,_book!$B$2:$B$379,bkc_bu))</f>
        <v>1.0039480770928413</v>
      </c>
      <c r="Z10" s="34">
        <f>IF(SUMIFS(_book!$F$2:$F$379,_book!$C$2:$C$379,$A10,_book!$A$2:$A$379,bkc_lob,_book!$B$2:$B$379,bkc_bu)=0,"—",SUMIFS(_book!$AO$2:$AO$379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Q$2:$AQ$379,_book!$C$2:$C$379,$A10,_book!$A$2:$A$379,bkc_lob,_book!$B$2:$B$379,bkc_bu)/SUMIFS(_book!$F$2:$F$379,_book!$C$2:$C$379,$A10,_book!$A$2:$A$379,bkc_lob,_book!$B$2:$B$379,bkc_bu))))</f>
        <v>0.6304937738222478</v>
      </c>
      <c r="AB10" s="35">
        <f>IF(SUMIFS(_book!$F$2:$F$379,_book!$C$2:$C$379,$A10,_book!$A$2:$A$379,bkc_lob,_book!$B$2:$B$379,bkc_bu)=0,"—",SUMIFS(_book!$BA$2:$BA$379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S$2:$AS$379,_book!$C$2:$C$379,$A10,_book!$A$2:$A$379,bkc_lob,_book!$B$2:$B$379,bkc_bu)/SUMIFS(_book!$F$2:$F$379,_book!$C$2:$C$379,$A10,_book!$A$2:$A$379,bkc_lob,_book!$B$2:$B$379,bkc_bu))</f>
        <v>0</v>
      </c>
      <c r="AE10" s="34">
        <f>IF(SUMIFS(_book!$F$2:$F$379,_book!$C$2:$C$379,$A10,_book!$A$2:$A$379,bkc_lob,_book!$B$2:$B$379,bkc_bu)=0,"—",SUMIFS(_book!$AT$2:$AT$379,_book!$C$2:$C$379,$A10,_book!$A$2:$A$379,bkc_lob,_book!$B$2:$B$379,bkc_bu)/SUMIFS(_book!$F$2:$F$379,_book!$C$2:$C$379,$A10,_book!$A$2:$A$379,bkc_lob,_book!$B$2:$B$379,bkc_bu))</f>
        <v>0.99091832344268005</v>
      </c>
      <c r="AF10" s="34">
        <f>IF(SUMIFS(_book!$F$2:$F$379,_book!$C$2:$C$379,$A10,_book!$A$2:$A$379,bkc_lob,_book!$B$2:$B$379,bkc_bu)=0,"—",SUMIFS(_book!$AU$2:$AU$379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R$2:$AR$379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61</v>
      </c>
      <c r="B11" s="40">
        <f>SUMIFS(_book!$F$2:$F$379,_book!$C$2:$C$379,$A11,_book!$A$2:$A$379,bkc_lob,_book!$B$2:$B$379,bkc_bu)</f>
        <v>714000</v>
      </c>
      <c r="C11" s="41" t="str">
        <f>IF(COUNTIFS(_book!$D$2:$D$379,"?*",_book!$C$2:$C$379,$A11,_book!$A$2:$A$379,bkc_lob,_book!$B$2:$B$379,bkc_bu)&lt;&gt;1,"—",IF(COUNT(INDEX(_book!$EH$2:$EH$379,MATCH(bkf_lob&amp;"|"&amp;bkf_bu&amp;"|"&amp;$A11,_book!$E$2:$E$379,0)))=0,"",INDEX(_book!$EH$2:$EH$379,MATCH(bkf_lob&amp;"|"&amp;bkf_bu&amp;"|"&amp;$A11,_book!$E$2:$E$379,0))))</f>
        <v>—</v>
      </c>
      <c r="D11" s="42" t="str">
        <f>IF(COUNTIFS(_book!$D$2:$D$379,"?*",_book!$C$2:$C$379,$A11,_book!$A$2:$A$379,bkc_lob,_book!$B$2:$B$379,bkc_bu)&lt;&gt;1,"—",IF(COUNT(INDEX(_book!$EH$2:$EH$379,MATCH(bkf_lob&amp;"|"&amp;bkf_bu&amp;"|"&amp;$A11,_book!$E$2:$E$379,0)))=0,"",INDEX(_book!$EI$2:$EI$379,MATCH(bkf_lob&amp;"|"&amp;bkf_bu&amp;"|"&amp;$A11,_book!$E$2:$E$379,0))))</f>
        <v>—</v>
      </c>
      <c r="E11" s="43" t="str">
        <f>IF(COUNTIFS(_book!$D$2:$D$379,"?*",_book!$C$2:$C$379,$A11,_book!$A$2:$A$379,bkc_lob,_book!$B$2:$B$379,bkc_bu)&lt;&gt;1,"—",IF(COUNT(INDEX(_book!$EH$2:$EH$379,MATCH(bkf_lob&amp;"|"&amp;bkf_bu&amp;"|"&amp;$A11,_book!$E$2:$E$379,0)))=0,"",INDEX(_book!$EJ$2:$EJ$379,MATCH(bkf_lob&amp;"|"&amp;bkf_bu&amp;"|"&amp;$A11,_book!$E$2:$E$379,0))))</f>
        <v>—</v>
      </c>
      <c r="F11" s="41" t="str">
        <f>IF(COUNTIFS(_book!$D$2:$D$379,"?*",_book!$C$2:$C$379,$A11,_book!$A$2:$A$379,bkc_lob,_book!$B$2:$B$379,bkc_bu)&lt;&gt;1,"—",IF(COUNT(INDEX(_book!$EK$2:$EK$379,MATCH(bkf_lob&amp;"|"&amp;bkf_bu&amp;"|"&amp;$A11,_book!$E$2:$E$379,0)))=0,"",INDEX(_book!$EK$2:$EK$379,MATCH(bkf_lob&amp;"|"&amp;bkf_bu&amp;"|"&amp;$A11,_book!$E$2:$E$379,0))))</f>
        <v>—</v>
      </c>
      <c r="G11" s="42" t="str">
        <f>IF(COUNTIFS(_book!$D$2:$D$379,"?*",_book!$C$2:$C$379,$A11,_book!$A$2:$A$379,bkc_lob,_book!$B$2:$B$379,bkc_bu)&lt;&gt;1,"—",IF(COUNT(INDEX(_book!$EK$2:$EK$379,MATCH(bkf_lob&amp;"|"&amp;bkf_bu&amp;"|"&amp;$A11,_book!$E$2:$E$379,0)))=0,"",INDEX(_book!$EL$2:$EL$379,MATCH(bkf_lob&amp;"|"&amp;bkf_bu&amp;"|"&amp;$A11,_book!$E$2:$E$379,0))))</f>
        <v>—</v>
      </c>
      <c r="H11" s="43" t="str">
        <f>IF(COUNTIFS(_book!$D$2:$D$379,"?*",_book!$C$2:$C$379,$A11,_book!$A$2:$A$379,bkc_lob,_book!$B$2:$B$379,bkc_bu)&lt;&gt;1,"—",IF(COUNT(INDEX(_book!$EK$2:$EK$379,MATCH(bkf_lob&amp;"|"&amp;bkf_bu&amp;"|"&amp;$A11,_book!$E$2:$E$379,0)))=0,"",INDEX(_book!$EM$2:$EM$379,MATCH(bkf_lob&amp;"|"&amp;bkf_bu&amp;"|"&amp;$A11,_book!$E$2:$E$379,0))))</f>
        <v>—</v>
      </c>
      <c r="I11" s="41" t="str">
        <f>IF(COUNTIFS(_book!$D$2:$D$379,"?*",_book!$C$2:$C$379,$A11,_book!$A$2:$A$379,bkc_lob,_book!$B$2:$B$379,bkc_bu)&lt;&gt;1,"—",IF(COUNT(INDEX(_book!$EN$2:$EN$379,MATCH(bkf_lob&amp;"|"&amp;bkf_bu&amp;"|"&amp;$A11,_book!$E$2:$E$379,0)))=0,"",INDEX(_book!$EN$2:$EN$379,MATCH(bkf_lob&amp;"|"&amp;bkf_bu&amp;"|"&amp;$A11,_book!$E$2:$E$379,0))))</f>
        <v>—</v>
      </c>
      <c r="J11" s="42" t="str">
        <f>IF(COUNTIFS(_book!$D$2:$D$379,"?*",_book!$C$2:$C$379,$A11,_book!$A$2:$A$379,bkc_lob,_book!$B$2:$B$379,bkc_bu)&lt;&gt;1,"—",IF(COUNT(INDEX(_book!$EN$2:$EN$379,MATCH(bkf_lob&amp;"|"&amp;bkf_bu&amp;"|"&amp;$A11,_book!$E$2:$E$379,0)))=0,"",INDEX(_book!$EO$2:$EO$379,MATCH(bkf_lob&amp;"|"&amp;bkf_bu&amp;"|"&amp;$A11,_book!$E$2:$E$379,0))))</f>
        <v>—</v>
      </c>
      <c r="K11" s="43" t="str">
        <f>IF(COUNTIFS(_book!$D$2:$D$379,"?*",_book!$C$2:$C$379,$A11,_book!$A$2:$A$379,bkc_lob,_book!$B$2:$B$379,bkc_bu)&lt;&gt;1,"—",IF(COUNT(INDEX(_book!$EN$2:$EN$379,MATCH(bkf_lob&amp;"|"&amp;bkf_bu&amp;"|"&amp;$A11,_book!$E$2:$E$379,0)))=0,"",INDEX(_book!$EP$2:$EP$379,MATCH(bkf_lob&amp;"|"&amp;bkf_bu&amp;"|"&amp;$A11,_book!$E$2:$E$379,0))))</f>
        <v>—</v>
      </c>
      <c r="L11" s="41" t="str">
        <f>IF(COUNTIFS(_book!$D$2:$D$379,"?*",_book!$C$2:$C$379,$A11,_book!$A$2:$A$379,bkc_lob,_book!$B$2:$B$379,bkc_bu)&lt;&gt;1,"—",IF(COUNT(INDEX(_book!$EQ$2:$EQ$379,MATCH(bkf_lob&amp;"|"&amp;bkf_bu&amp;"|"&amp;$A11,_book!$E$2:$E$379,0)))=0,"",INDEX(_book!$EQ$2:$EQ$379,MATCH(bkf_lob&amp;"|"&amp;bkf_bu&amp;"|"&amp;$A11,_book!$E$2:$E$379,0))))</f>
        <v>—</v>
      </c>
      <c r="M11" s="42" t="str">
        <f>IF(COUNTIFS(_book!$D$2:$D$379,"?*",_book!$C$2:$C$379,$A11,_book!$A$2:$A$379,bkc_lob,_book!$B$2:$B$379,bkc_bu)&lt;&gt;1,"—",IF(COUNT(INDEX(_book!$EQ$2:$EQ$379,MATCH(bkf_lob&amp;"|"&amp;bkf_bu&amp;"|"&amp;$A11,_book!$E$2:$E$379,0)))=0,"",INDEX(_book!$ER$2:$ER$379,MATCH(bkf_lob&amp;"|"&amp;bkf_bu&amp;"|"&amp;$A11,_book!$E$2:$E$379,0))))</f>
        <v>—</v>
      </c>
      <c r="N11" s="43" t="str">
        <f>IF(COUNTIFS(_book!$D$2:$D$379,"?*",_book!$C$2:$C$379,$A11,_book!$A$2:$A$379,bkc_lob,_book!$B$2:$B$379,bkc_bu)&lt;&gt;1,"—",IF(COUNT(INDEX(_book!$EQ$2:$EQ$379,MATCH(bkf_lob&amp;"|"&amp;bkf_bu&amp;"|"&amp;$A11,_book!$E$2:$E$379,0)))=0,"",INDEX(_book!$ES$2:$ES$379,MATCH(bkf_lob&amp;"|"&amp;bkf_bu&amp;"|"&amp;$A11,_book!$E$2:$E$379,0))))</f>
        <v>—</v>
      </c>
      <c r="O11" s="44">
        <f>SUMIFS(_book!$AE$2:$AE$379,_book!$C$2:$C$379,$A11,_book!$A$2:$A$379,bkc_lob,_book!$B$2:$B$379,bkc_bu)</f>
        <v>18</v>
      </c>
      <c r="P11" s="44">
        <f>SUMIFS(_book!$AF$2:$AF$379,_book!$C$2:$C$379,$A11,_book!$A$2:$A$379,bkc_lob,_book!$B$2:$B$379,bkc_bu)</f>
        <v>12</v>
      </c>
      <c r="Q11" s="45">
        <f>IF(SUMIFS(_book!$F$2:$F$379,_book!$C$2:$C$379,$A11,_book!$A$2:$A$379,bkc_lob,_book!$B$2:$B$379,bkc_bu)=0,"—",SUMIFS(_book!$AX$2:$AX$379,_book!$C$2:$C$379,$A11,_book!$A$2:$A$379,bkc_lob,_book!$B$2:$B$379,bkc_bu)/SUMIFS(_book!$F$2:$F$379,_book!$C$2:$C$379,$A11,_book!$A$2:$A$379,bkc_lob,_book!$B$2:$B$379,bkc_bu))</f>
        <v>0.9285882352941176</v>
      </c>
      <c r="R11" s="45">
        <f>IF(SUMIFS(_book!$F$2:$F$379,_book!$C$2:$C$379,$A11,_book!$A$2:$A$379,bkc_lob,_book!$B$2:$B$379,bkc_bu)=0,"—",SUMIFS(_book!$AY$2:$AY$379,_book!$C$2:$C$379,$A11,_book!$A$2:$A$379,bkc_lob,_book!$B$2:$B$379,bkc_bu)/SUMIFS(_book!$F$2:$F$379,_book!$C$2:$C$379,$A11,_book!$A$2:$A$379,bkc_lob,_book!$B$2:$B$379,bkc_bu))</f>
        <v>0.92168347338935575</v>
      </c>
      <c r="S11" s="45">
        <f>IF(SUMIFS(_book!$F$2:$F$379,_book!$C$2:$C$379,$A11,_book!$A$2:$A$379,bkc_lob,_book!$B$2:$B$379,bkc_bu)=0,"—",SUMIFS(_book!$AZ$2:$AZ$379,_book!$C$2:$C$379,$A11,_book!$A$2:$A$379,bkc_lob,_book!$B$2:$B$379,bkc_bu)/SUMIFS(_book!$F$2:$F$379,_book!$C$2:$C$379,$A11,_book!$A$2:$A$379,bkc_lob,_book!$B$2:$B$379,bkc_bu))</f>
        <v>0.92168347338935575</v>
      </c>
      <c r="T11" s="46">
        <f>IF(SUMIFS(_book!$F$2:$F$379,_book!$C$2:$C$379,$A11,_book!$A$2:$A$379,bkc_lob,_book!$B$2:$B$379,bkc_bu)=0,"—",SUMIFS(_book!$AJ$2:$AJ$379,_book!$C$2:$C$379,$A11,_book!$A$2:$A$379,bkc_lob,_book!$B$2:$B$379,bkc_bu)/SUMIFS(_book!$F$2:$F$379,_book!$C$2:$C$379,$A11,_book!$A$2:$A$379,bkc_lob,_book!$B$2:$B$379,bkc_bu))</f>
        <v>1.0492857142857144</v>
      </c>
      <c r="U11" s="46">
        <f>IF(SUMIFS(_book!$F$2:$F$379,_book!$C$2:$C$379,$A11,_book!$A$2:$A$379,bkc_lob,_book!$B$2:$B$379,bkc_bu)=0,"—",SUMIFS(_book!$AK$2:$AK$379,_book!$C$2:$C$379,$A11,_book!$A$2:$A$379,bkc_lob,_book!$B$2:$B$379,bkc_bu)/SUMIFS(_book!$F$2:$F$379,_book!$C$2:$C$379,$A11,_book!$A$2:$A$379,bkc_lob,_book!$B$2:$B$379,bkc_bu))</f>
        <v>1.0484470245098039</v>
      </c>
      <c r="V11" s="45">
        <f>IF(SUMIFS(_book!$F$2:$F$379,_book!$C$2:$C$379,$A11,_book!$A$2:$A$379,bkc_lob,_book!$B$2:$B$379,bkc_bu)=0,"—",SUMIFS(_book!$AL$2:$AL$379,_book!$C$2:$C$379,$A11,_book!$A$2:$A$379,bkc_lob,_book!$B$2:$B$379,bkc_bu)/SUMIFS(_book!$F$2:$F$379,_book!$C$2:$C$379,$A11,_book!$A$2:$A$379,bkc_lob,_book!$B$2:$B$379,bkc_bu))</f>
        <v>0.92168347338935575</v>
      </c>
      <c r="W11" s="47">
        <f>IF(SUMIFS(_book!$F$2:$F$379,_book!$C$2:$C$379,$A11,_book!$A$2:$A$379,bkc_lob,_book!$B$2:$B$379,bkc_bu)=0,"—",SUMIFS(_book!$AP$2:$AP$379,_book!$C$2:$C$379,$A11,_book!$A$2:$A$379,bkc_lob,_book!$B$2:$B$379,bkc_bu)/SUMIFS(_book!$F$2:$F$379,_book!$C$2:$C$379,$A11,_book!$A$2:$A$379,bkc_lob,_book!$B$2:$B$379,bkc_bu))</f>
        <v>0.6380868347338936</v>
      </c>
      <c r="X11" s="46">
        <f>IF(SUMIFS(_book!$F$2:$F$379,_book!$C$2:$C$379,$A11,_book!$A$2:$A$379,bkc_lob,_book!$B$2:$B$379,bkc_bu)=0,"—",SUMIFS(_book!$AM$2:$AM$379,_book!$C$2:$C$379,$A11,_book!$A$2:$A$379,bkc_lob,_book!$B$2:$B$379,bkc_bu)/SUMIFS(_book!$F$2:$F$379,_book!$C$2:$C$379,$A11,_book!$A$2:$A$379,bkc_lob,_book!$B$2:$B$379,bkc_bu))</f>
        <v>1.0007706094470166</v>
      </c>
      <c r="Y11" s="46">
        <f>IF(SUMIFS(_book!$F$2:$F$379,_book!$C$2:$C$379,$A11,_book!$A$2:$A$379,bkc_lob,_book!$B$2:$B$379,bkc_bu)=0,"—",SUMIFS(_book!$AN$2:$AN$379,_book!$C$2:$C$379,$A11,_book!$A$2:$A$379,bkc_lob,_book!$B$2:$B$379,bkc_bu)/SUMIFS(_book!$F$2:$F$379,_book!$C$2:$C$379,$A11,_book!$A$2:$A$379,bkc_lob,_book!$B$2:$B$379,bkc_bu))</f>
        <v>1.0075477088664972</v>
      </c>
      <c r="Z11" s="46">
        <f>IF(SUMIFS(_book!$F$2:$F$379,_book!$C$2:$C$379,$A11,_book!$A$2:$A$379,bkc_lob,_book!$B$2:$B$379,bkc_bu)=0,"—",SUMIFS(_book!$AO$2:$AO$379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Q$2:$AQ$379,_book!$C$2:$C$379,$A11,_book!$A$2:$A$379,bkc_lob,_book!$B$2:$B$379,bkc_bu)/SUMIFS(_book!$F$2:$F$379,_book!$C$2:$C$379,$A11,_book!$A$2:$A$379,bkc_lob,_book!$B$2:$B$379,bkc_bu))))</f>
        <v>0.64337359294939123</v>
      </c>
      <c r="AB11" s="47">
        <f>IF(SUMIFS(_book!$F$2:$F$379,_book!$C$2:$C$379,$A11,_book!$A$2:$A$379,bkc_lob,_book!$B$2:$B$379,bkc_bu)=0,"—",SUMIFS(_book!$BA$2:$BA$379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S$2:$AS$379,_book!$C$2:$C$379,$A11,_book!$A$2:$A$379,bkc_lob,_book!$B$2:$B$379,bkc_bu)/SUMIFS(_book!$F$2:$F$379,_book!$C$2:$C$379,$A11,_book!$A$2:$A$379,bkc_lob,_book!$B$2:$B$379,bkc_bu))</f>
        <v>0</v>
      </c>
      <c r="AE11" s="46">
        <f>IF(SUMIFS(_book!$F$2:$F$379,_book!$C$2:$C$379,$A11,_book!$A$2:$A$379,bkc_lob,_book!$B$2:$B$379,bkc_bu)=0,"—",SUMIFS(_book!$AT$2:$AT$379,_book!$C$2:$C$379,$A11,_book!$A$2:$A$379,bkc_lob,_book!$B$2:$B$379,bkc_bu)/SUMIFS(_book!$F$2:$F$379,_book!$C$2:$C$379,$A11,_book!$A$2:$A$379,bkc_lob,_book!$B$2:$B$379,bkc_bu))</f>
        <v>0.97228572307718319</v>
      </c>
      <c r="AF11" s="46">
        <f>IF(SUMIFS(_book!$F$2:$F$379,_book!$C$2:$C$379,$A11,_book!$A$2:$A$379,bkc_lob,_book!$B$2:$B$379,bkc_bu)=0,"—",SUMIFS(_book!$AU$2:$AU$379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R$2:$AR$379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68</v>
      </c>
      <c r="B12" s="28">
        <f>SUMIFS(_book!$F$2:$F$379,_book!$C$2:$C$379,$A12,_book!$A$2:$A$379,bkc_lob,_book!$B$2:$B$379,bkc_bu)</f>
        <v>510000</v>
      </c>
      <c r="C12" s="29" t="str">
        <f>IF(COUNTIFS(_book!$D$2:$D$379,"?*",_book!$C$2:$C$379,$A12,_book!$A$2:$A$379,bkc_lob,_book!$B$2:$B$379,bkc_bu)&lt;&gt;1,"—",IF(COUNT(INDEX(_book!$EH$2:$EH$379,MATCH(bkf_lob&amp;"|"&amp;bkf_bu&amp;"|"&amp;$A12,_book!$E$2:$E$379,0)))=0,"",INDEX(_book!$EH$2:$EH$379,MATCH(bkf_lob&amp;"|"&amp;bkf_bu&amp;"|"&amp;$A12,_book!$E$2:$E$379,0))))</f>
        <v>—</v>
      </c>
      <c r="D12" s="30" t="str">
        <f>IF(COUNTIFS(_book!$D$2:$D$379,"?*",_book!$C$2:$C$379,$A12,_book!$A$2:$A$379,bkc_lob,_book!$B$2:$B$379,bkc_bu)&lt;&gt;1,"—",IF(COUNT(INDEX(_book!$EH$2:$EH$379,MATCH(bkf_lob&amp;"|"&amp;bkf_bu&amp;"|"&amp;$A12,_book!$E$2:$E$379,0)))=0,"",INDEX(_book!$EI$2:$EI$379,MATCH(bkf_lob&amp;"|"&amp;bkf_bu&amp;"|"&amp;$A12,_book!$E$2:$E$379,0))))</f>
        <v>—</v>
      </c>
      <c r="E12" s="31" t="str">
        <f>IF(COUNTIFS(_book!$D$2:$D$379,"?*",_book!$C$2:$C$379,$A12,_book!$A$2:$A$379,bkc_lob,_book!$B$2:$B$379,bkc_bu)&lt;&gt;1,"—",IF(COUNT(INDEX(_book!$EH$2:$EH$379,MATCH(bkf_lob&amp;"|"&amp;bkf_bu&amp;"|"&amp;$A12,_book!$E$2:$E$379,0)))=0,"",INDEX(_book!$EJ$2:$EJ$379,MATCH(bkf_lob&amp;"|"&amp;bkf_bu&amp;"|"&amp;$A12,_book!$E$2:$E$379,0))))</f>
        <v>—</v>
      </c>
      <c r="F12" s="29" t="str">
        <f>IF(COUNTIFS(_book!$D$2:$D$379,"?*",_book!$C$2:$C$379,$A12,_book!$A$2:$A$379,bkc_lob,_book!$B$2:$B$379,bkc_bu)&lt;&gt;1,"—",IF(COUNT(INDEX(_book!$EK$2:$EK$379,MATCH(bkf_lob&amp;"|"&amp;bkf_bu&amp;"|"&amp;$A12,_book!$E$2:$E$379,0)))=0,"",INDEX(_book!$EK$2:$EK$379,MATCH(bkf_lob&amp;"|"&amp;bkf_bu&amp;"|"&amp;$A12,_book!$E$2:$E$379,0))))</f>
        <v>—</v>
      </c>
      <c r="G12" s="30" t="str">
        <f>IF(COUNTIFS(_book!$D$2:$D$379,"?*",_book!$C$2:$C$379,$A12,_book!$A$2:$A$379,bkc_lob,_book!$B$2:$B$379,bkc_bu)&lt;&gt;1,"—",IF(COUNT(INDEX(_book!$EK$2:$EK$379,MATCH(bkf_lob&amp;"|"&amp;bkf_bu&amp;"|"&amp;$A12,_book!$E$2:$E$379,0)))=0,"",INDEX(_book!$EL$2:$EL$379,MATCH(bkf_lob&amp;"|"&amp;bkf_bu&amp;"|"&amp;$A12,_book!$E$2:$E$379,0))))</f>
        <v>—</v>
      </c>
      <c r="H12" s="31" t="str">
        <f>IF(COUNTIFS(_book!$D$2:$D$379,"?*",_book!$C$2:$C$379,$A12,_book!$A$2:$A$379,bkc_lob,_book!$B$2:$B$379,bkc_bu)&lt;&gt;1,"—",IF(COUNT(INDEX(_book!$EK$2:$EK$379,MATCH(bkf_lob&amp;"|"&amp;bkf_bu&amp;"|"&amp;$A12,_book!$E$2:$E$379,0)))=0,"",INDEX(_book!$EM$2:$EM$379,MATCH(bkf_lob&amp;"|"&amp;bkf_bu&amp;"|"&amp;$A12,_book!$E$2:$E$379,0))))</f>
        <v>—</v>
      </c>
      <c r="I12" s="29" t="str">
        <f>IF(COUNTIFS(_book!$D$2:$D$379,"?*",_book!$C$2:$C$379,$A12,_book!$A$2:$A$379,bkc_lob,_book!$B$2:$B$379,bkc_bu)&lt;&gt;1,"—",IF(COUNT(INDEX(_book!$EN$2:$EN$379,MATCH(bkf_lob&amp;"|"&amp;bkf_bu&amp;"|"&amp;$A12,_book!$E$2:$E$379,0)))=0,"",INDEX(_book!$EN$2:$EN$379,MATCH(bkf_lob&amp;"|"&amp;bkf_bu&amp;"|"&amp;$A12,_book!$E$2:$E$379,0))))</f>
        <v>—</v>
      </c>
      <c r="J12" s="30" t="str">
        <f>IF(COUNTIFS(_book!$D$2:$D$379,"?*",_book!$C$2:$C$379,$A12,_book!$A$2:$A$379,bkc_lob,_book!$B$2:$B$379,bkc_bu)&lt;&gt;1,"—",IF(COUNT(INDEX(_book!$EN$2:$EN$379,MATCH(bkf_lob&amp;"|"&amp;bkf_bu&amp;"|"&amp;$A12,_book!$E$2:$E$379,0)))=0,"",INDEX(_book!$EO$2:$EO$379,MATCH(bkf_lob&amp;"|"&amp;bkf_bu&amp;"|"&amp;$A12,_book!$E$2:$E$379,0))))</f>
        <v>—</v>
      </c>
      <c r="K12" s="31" t="str">
        <f>IF(COUNTIFS(_book!$D$2:$D$379,"?*",_book!$C$2:$C$379,$A12,_book!$A$2:$A$379,bkc_lob,_book!$B$2:$B$379,bkc_bu)&lt;&gt;1,"—",IF(COUNT(INDEX(_book!$EN$2:$EN$379,MATCH(bkf_lob&amp;"|"&amp;bkf_bu&amp;"|"&amp;$A12,_book!$E$2:$E$379,0)))=0,"",INDEX(_book!$EP$2:$EP$379,MATCH(bkf_lob&amp;"|"&amp;bkf_bu&amp;"|"&amp;$A12,_book!$E$2:$E$379,0))))</f>
        <v>—</v>
      </c>
      <c r="L12" s="29" t="str">
        <f>IF(COUNTIFS(_book!$D$2:$D$379,"?*",_book!$C$2:$C$379,$A12,_book!$A$2:$A$379,bkc_lob,_book!$B$2:$B$379,bkc_bu)&lt;&gt;1,"—",IF(COUNT(INDEX(_book!$EQ$2:$EQ$379,MATCH(bkf_lob&amp;"|"&amp;bkf_bu&amp;"|"&amp;$A12,_book!$E$2:$E$379,0)))=0,"",INDEX(_book!$EQ$2:$EQ$379,MATCH(bkf_lob&amp;"|"&amp;bkf_bu&amp;"|"&amp;$A12,_book!$E$2:$E$379,0))))</f>
        <v>—</v>
      </c>
      <c r="M12" s="30" t="str">
        <f>IF(COUNTIFS(_book!$D$2:$D$379,"?*",_book!$C$2:$C$379,$A12,_book!$A$2:$A$379,bkc_lob,_book!$B$2:$B$379,bkc_bu)&lt;&gt;1,"—",IF(COUNT(INDEX(_book!$EQ$2:$EQ$379,MATCH(bkf_lob&amp;"|"&amp;bkf_bu&amp;"|"&amp;$A12,_book!$E$2:$E$379,0)))=0,"",INDEX(_book!$ER$2:$ER$379,MATCH(bkf_lob&amp;"|"&amp;bkf_bu&amp;"|"&amp;$A12,_book!$E$2:$E$379,0))))</f>
        <v>—</v>
      </c>
      <c r="N12" s="31" t="str">
        <f>IF(COUNTIFS(_book!$D$2:$D$379,"?*",_book!$C$2:$C$379,$A12,_book!$A$2:$A$379,bkc_lob,_book!$B$2:$B$379,bkc_bu)&lt;&gt;1,"—",IF(COUNT(INDEX(_book!$EQ$2:$EQ$379,MATCH(bkf_lob&amp;"|"&amp;bkf_bu&amp;"|"&amp;$A12,_book!$E$2:$E$379,0)))=0,"",INDEX(_book!$ES$2:$ES$379,MATCH(bkf_lob&amp;"|"&amp;bkf_bu&amp;"|"&amp;$A12,_book!$E$2:$E$379,0))))</f>
        <v>—</v>
      </c>
      <c r="O12" s="32">
        <f>SUMIFS(_book!$AE$2:$AE$379,_book!$C$2:$C$379,$A12,_book!$A$2:$A$379,bkc_lob,_book!$B$2:$B$379,bkc_bu)</f>
        <v>12</v>
      </c>
      <c r="P12" s="32">
        <f>SUMIFS(_book!$AF$2:$AF$379,_book!$C$2:$C$379,$A12,_book!$A$2:$A$379,bkc_lob,_book!$B$2:$B$379,bkc_bu)</f>
        <v>6</v>
      </c>
      <c r="Q12" s="33">
        <f>IF(SUMIFS(_book!$F$2:$F$379,_book!$C$2:$C$379,$A12,_book!$A$2:$A$379,bkc_lob,_book!$B$2:$B$379,bkc_bu)=0,"—",SUMIFS(_book!$AX$2:$AX$379,_book!$C$2:$C$379,$A12,_book!$A$2:$A$379,bkc_lob,_book!$B$2:$B$379,bkc_bu)/SUMIFS(_book!$F$2:$F$379,_book!$C$2:$C$379,$A12,_book!$A$2:$A$379,bkc_lob,_book!$B$2:$B$379,bkc_bu))</f>
        <v>0.9285882352941176</v>
      </c>
      <c r="R12" s="33">
        <f>IF(SUMIFS(_book!$F$2:$F$379,_book!$C$2:$C$379,$A12,_book!$A$2:$A$379,bkc_lob,_book!$B$2:$B$379,bkc_bu)=0,"—",SUMIFS(_book!$AY$2:$AY$379,_book!$C$2:$C$379,$A12,_book!$A$2:$A$379,bkc_lob,_book!$B$2:$B$379,bkc_bu)/SUMIFS(_book!$F$2:$F$379,_book!$C$2:$C$379,$A12,_book!$A$2:$A$379,bkc_lob,_book!$B$2:$B$379,bkc_bu))</f>
        <v>0.91858823529411759</v>
      </c>
      <c r="S12" s="33">
        <f>IF(SUMIFS(_book!$F$2:$F$379,_book!$C$2:$C$379,$A12,_book!$A$2:$A$379,bkc_lob,_book!$B$2:$B$379,bkc_bu)=0,"—",SUMIFS(_book!$AZ$2:$AZ$379,_book!$C$2:$C$379,$A12,_book!$A$2:$A$379,bkc_lob,_book!$B$2:$B$379,bkc_bu)/SUMIFS(_book!$F$2:$F$379,_book!$C$2:$C$379,$A12,_book!$A$2:$A$379,bkc_lob,_book!$B$2:$B$379,bkc_bu))</f>
        <v>0.93358823529411761</v>
      </c>
      <c r="T12" s="34">
        <f>IF(SUMIFS(_book!$F$2:$F$379,_book!$C$2:$C$379,$A12,_book!$A$2:$A$379,bkc_lob,_book!$B$2:$B$379,bkc_bu)=0,"—",SUMIFS(_book!$AJ$2:$AJ$379,_book!$C$2:$C$379,$A12,_book!$A$2:$A$379,bkc_lob,_book!$B$2:$B$379,bkc_bu)/SUMIFS(_book!$F$2:$F$379,_book!$C$2:$C$379,$A12,_book!$A$2:$A$379,bkc_lob,_book!$B$2:$B$379,bkc_bu))</f>
        <v>1.0246666666666666</v>
      </c>
      <c r="U12" s="34">
        <f>IF(SUMIFS(_book!$F$2:$F$379,_book!$C$2:$C$379,$A12,_book!$A$2:$A$379,bkc_lob,_book!$B$2:$B$379,bkc_bu)=0,"—",SUMIFS(_book!$AK$2:$AK$379,_book!$C$2:$C$379,$A12,_book!$A$2:$A$379,bkc_lob,_book!$B$2:$B$379,bkc_bu)/SUMIFS(_book!$F$2:$F$379,_book!$C$2:$C$379,$A12,_book!$A$2:$A$379,bkc_lob,_book!$B$2:$B$379,bkc_bu))</f>
        <v>1.0261099999999999</v>
      </c>
      <c r="V12" s="33">
        <f>IF(SUMIFS(_book!$F$2:$F$379,_book!$C$2:$C$379,$A12,_book!$A$2:$A$379,bkc_lob,_book!$B$2:$B$379,bkc_bu)=0,"—",SUMIFS(_book!$AL$2:$AL$379,_book!$C$2:$C$379,$A12,_book!$A$2:$A$379,bkc_lob,_book!$B$2:$B$379,bkc_bu)/SUMIFS(_book!$F$2:$F$379,_book!$C$2:$C$379,$A12,_book!$A$2:$A$379,bkc_lob,_book!$B$2:$B$379,bkc_bu))</f>
        <v>0.92172288904620936</v>
      </c>
      <c r="W12" s="35">
        <f>IF(SUMIFS(_book!$F$2:$F$379,_book!$C$2:$C$379,$A12,_book!$A$2:$A$379,bkc_lob,_book!$B$2:$B$379,bkc_bu)=0,"—",SUMIFS(_book!$AP$2:$AP$379,_book!$C$2:$C$379,$A12,_book!$A$2:$A$379,bkc_lob,_book!$B$2:$B$379,bkc_bu)/SUMIFS(_book!$F$2:$F$379,_book!$C$2:$C$379,$A12,_book!$A$2:$A$379,bkc_lob,_book!$B$2:$B$379,bkc_bu))</f>
        <v>0.63663921568627446</v>
      </c>
      <c r="X12" s="34">
        <f>IF(SUMIFS(_book!$F$2:$F$379,_book!$C$2:$C$379,$A12,_book!$A$2:$A$379,bkc_lob,_book!$B$2:$B$379,bkc_bu)=0,"—",SUMIFS(_book!$AM$2:$AM$379,_book!$C$2:$C$379,$A12,_book!$A$2:$A$379,bkc_lob,_book!$B$2:$B$379,bkc_bu)/SUMIFS(_book!$F$2:$F$379,_book!$C$2:$C$379,$A12,_book!$A$2:$A$379,bkc_lob,_book!$B$2:$B$379,bkc_bu))</f>
        <v>0.9985696229443477</v>
      </c>
      <c r="Y12" s="34">
        <f>IF(SUMIFS(_book!$F$2:$F$379,_book!$C$2:$C$379,$A12,_book!$A$2:$A$379,bkc_lob,_book!$B$2:$B$379,bkc_bu)=0,"—",SUMIFS(_book!$AN$2:$AN$379,_book!$C$2:$C$379,$A12,_book!$A$2:$A$379,bkc_lob,_book!$B$2:$B$379,bkc_bu)/SUMIFS(_book!$F$2:$F$379,_book!$C$2:$C$379,$A12,_book!$A$2:$A$379,bkc_lob,_book!$B$2:$B$379,bkc_bu))</f>
        <v>1.0074785553735899</v>
      </c>
      <c r="Z12" s="34">
        <f>IF(SUMIFS(_book!$F$2:$F$379,_book!$C$2:$C$379,$A12,_book!$A$2:$A$379,bkc_lob,_book!$B$2:$B$379,bkc_bu)=0,"—",SUMIFS(_book!$AO$2:$AO$379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Q$2:$AQ$379,_book!$C$2:$C$379,$A12,_book!$A$2:$A$379,bkc_lob,_book!$B$2:$B$379,bkc_bu)/SUMIFS(_book!$F$2:$F$379,_book!$C$2:$C$379,$A12,_book!$A$2:$A$379,bkc_lob,_book!$B$2:$B$379,bkc_bu))))</f>
        <v>0.6404617965612559</v>
      </c>
      <c r="AB12" s="35">
        <f>IF(SUMIFS(_book!$F$2:$F$379,_book!$C$2:$C$379,$A12,_book!$A$2:$A$379,bkc_lob,_book!$B$2:$B$379,bkc_bu)=0,"—",SUMIFS(_book!$BA$2:$BA$379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S$2:$AS$379,_book!$C$2:$C$379,$A12,_book!$A$2:$A$379,bkc_lob,_book!$B$2:$B$379,bkc_bu)/SUMIFS(_book!$F$2:$F$379,_book!$C$2:$C$379,$A12,_book!$A$2:$A$379,bkc_lob,_book!$B$2:$B$379,bkc_bu))</f>
        <v>0</v>
      </c>
      <c r="AE12" s="34">
        <f>IF(SUMIFS(_book!$F$2:$F$379,_book!$C$2:$C$379,$A12,_book!$A$2:$A$379,bkc_lob,_book!$B$2:$B$379,bkc_bu)=0,"—",SUMIFS(_book!$AT$2:$AT$379,_book!$C$2:$C$379,$A12,_book!$A$2:$A$379,bkc_lob,_book!$B$2:$B$379,bkc_bu)/SUMIFS(_book!$F$2:$F$379,_book!$C$2:$C$379,$A12,_book!$A$2:$A$379,bkc_lob,_book!$B$2:$B$379,bkc_bu))</f>
        <v>0.98820263425255861</v>
      </c>
      <c r="AF12" s="34">
        <f>IF(SUMIFS(_book!$F$2:$F$379,_book!$C$2:$C$379,$A12,_book!$A$2:$A$379,bkc_lob,_book!$B$2:$B$379,bkc_bu)=0,"—",SUMIFS(_book!$AU$2:$AU$379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R$2:$AR$379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69</v>
      </c>
      <c r="B13" s="40">
        <f>SUMIFS(_book!$F$2:$F$379,_book!$C$2:$C$379,$A13,_book!$A$2:$A$379,bkc_lob,_book!$B$2:$B$379,bkc_bu)</f>
        <v>1173000</v>
      </c>
      <c r="C13" s="41" t="str">
        <f>IF(COUNTIFS(_book!$D$2:$D$379,"?*",_book!$C$2:$C$379,$A13,_book!$A$2:$A$379,bkc_lob,_book!$B$2:$B$379,bkc_bu)&lt;&gt;1,"—",IF(COUNT(INDEX(_book!$EH$2:$EH$379,MATCH(bkf_lob&amp;"|"&amp;bkf_bu&amp;"|"&amp;$A13,_book!$E$2:$E$379,0)))=0,"",INDEX(_book!$EH$2:$EH$379,MATCH(bkf_lob&amp;"|"&amp;bkf_bu&amp;"|"&amp;$A13,_book!$E$2:$E$379,0))))</f>
        <v>—</v>
      </c>
      <c r="D13" s="42" t="str">
        <f>IF(COUNTIFS(_book!$D$2:$D$379,"?*",_book!$C$2:$C$379,$A13,_book!$A$2:$A$379,bkc_lob,_book!$B$2:$B$379,bkc_bu)&lt;&gt;1,"—",IF(COUNT(INDEX(_book!$EH$2:$EH$379,MATCH(bkf_lob&amp;"|"&amp;bkf_bu&amp;"|"&amp;$A13,_book!$E$2:$E$379,0)))=0,"",INDEX(_book!$EI$2:$EI$379,MATCH(bkf_lob&amp;"|"&amp;bkf_bu&amp;"|"&amp;$A13,_book!$E$2:$E$379,0))))</f>
        <v>—</v>
      </c>
      <c r="E13" s="43" t="str">
        <f>IF(COUNTIFS(_book!$D$2:$D$379,"?*",_book!$C$2:$C$379,$A13,_book!$A$2:$A$379,bkc_lob,_book!$B$2:$B$379,bkc_bu)&lt;&gt;1,"—",IF(COUNT(INDEX(_book!$EH$2:$EH$379,MATCH(bkf_lob&amp;"|"&amp;bkf_bu&amp;"|"&amp;$A13,_book!$E$2:$E$379,0)))=0,"",INDEX(_book!$EJ$2:$EJ$379,MATCH(bkf_lob&amp;"|"&amp;bkf_bu&amp;"|"&amp;$A13,_book!$E$2:$E$379,0))))</f>
        <v>—</v>
      </c>
      <c r="F13" s="41" t="str">
        <f>IF(COUNTIFS(_book!$D$2:$D$379,"?*",_book!$C$2:$C$379,$A13,_book!$A$2:$A$379,bkc_lob,_book!$B$2:$B$379,bkc_bu)&lt;&gt;1,"—",IF(COUNT(INDEX(_book!$EK$2:$EK$379,MATCH(bkf_lob&amp;"|"&amp;bkf_bu&amp;"|"&amp;$A13,_book!$E$2:$E$379,0)))=0,"",INDEX(_book!$EK$2:$EK$379,MATCH(bkf_lob&amp;"|"&amp;bkf_bu&amp;"|"&amp;$A13,_book!$E$2:$E$379,0))))</f>
        <v>—</v>
      </c>
      <c r="G13" s="42" t="str">
        <f>IF(COUNTIFS(_book!$D$2:$D$379,"?*",_book!$C$2:$C$379,$A13,_book!$A$2:$A$379,bkc_lob,_book!$B$2:$B$379,bkc_bu)&lt;&gt;1,"—",IF(COUNT(INDEX(_book!$EK$2:$EK$379,MATCH(bkf_lob&amp;"|"&amp;bkf_bu&amp;"|"&amp;$A13,_book!$E$2:$E$379,0)))=0,"",INDEX(_book!$EL$2:$EL$379,MATCH(bkf_lob&amp;"|"&amp;bkf_bu&amp;"|"&amp;$A13,_book!$E$2:$E$379,0))))</f>
        <v>—</v>
      </c>
      <c r="H13" s="43" t="str">
        <f>IF(COUNTIFS(_book!$D$2:$D$379,"?*",_book!$C$2:$C$379,$A13,_book!$A$2:$A$379,bkc_lob,_book!$B$2:$B$379,bkc_bu)&lt;&gt;1,"—",IF(COUNT(INDEX(_book!$EK$2:$EK$379,MATCH(bkf_lob&amp;"|"&amp;bkf_bu&amp;"|"&amp;$A13,_book!$E$2:$E$379,0)))=0,"",INDEX(_book!$EM$2:$EM$379,MATCH(bkf_lob&amp;"|"&amp;bkf_bu&amp;"|"&amp;$A13,_book!$E$2:$E$379,0))))</f>
        <v>—</v>
      </c>
      <c r="I13" s="41" t="str">
        <f>IF(COUNTIFS(_book!$D$2:$D$379,"?*",_book!$C$2:$C$379,$A13,_book!$A$2:$A$379,bkc_lob,_book!$B$2:$B$379,bkc_bu)&lt;&gt;1,"—",IF(COUNT(INDEX(_book!$EN$2:$EN$379,MATCH(bkf_lob&amp;"|"&amp;bkf_bu&amp;"|"&amp;$A13,_book!$E$2:$E$379,0)))=0,"",INDEX(_book!$EN$2:$EN$379,MATCH(bkf_lob&amp;"|"&amp;bkf_bu&amp;"|"&amp;$A13,_book!$E$2:$E$379,0))))</f>
        <v>—</v>
      </c>
      <c r="J13" s="42" t="str">
        <f>IF(COUNTIFS(_book!$D$2:$D$379,"?*",_book!$C$2:$C$379,$A13,_book!$A$2:$A$379,bkc_lob,_book!$B$2:$B$379,bkc_bu)&lt;&gt;1,"—",IF(COUNT(INDEX(_book!$EN$2:$EN$379,MATCH(bkf_lob&amp;"|"&amp;bkf_bu&amp;"|"&amp;$A13,_book!$E$2:$E$379,0)))=0,"",INDEX(_book!$EO$2:$EO$379,MATCH(bkf_lob&amp;"|"&amp;bkf_bu&amp;"|"&amp;$A13,_book!$E$2:$E$379,0))))</f>
        <v>—</v>
      </c>
      <c r="K13" s="43" t="str">
        <f>IF(COUNTIFS(_book!$D$2:$D$379,"?*",_book!$C$2:$C$379,$A13,_book!$A$2:$A$379,bkc_lob,_book!$B$2:$B$379,bkc_bu)&lt;&gt;1,"—",IF(COUNT(INDEX(_book!$EN$2:$EN$379,MATCH(bkf_lob&amp;"|"&amp;bkf_bu&amp;"|"&amp;$A13,_book!$E$2:$E$379,0)))=0,"",INDEX(_book!$EP$2:$EP$379,MATCH(bkf_lob&amp;"|"&amp;bkf_bu&amp;"|"&amp;$A13,_book!$E$2:$E$379,0))))</f>
        <v>—</v>
      </c>
      <c r="L13" s="41" t="str">
        <f>IF(COUNTIFS(_book!$D$2:$D$379,"?*",_book!$C$2:$C$379,$A13,_book!$A$2:$A$379,bkc_lob,_book!$B$2:$B$379,bkc_bu)&lt;&gt;1,"—",IF(COUNT(INDEX(_book!$EQ$2:$EQ$379,MATCH(bkf_lob&amp;"|"&amp;bkf_bu&amp;"|"&amp;$A13,_book!$E$2:$E$379,0)))=0,"",INDEX(_book!$EQ$2:$EQ$379,MATCH(bkf_lob&amp;"|"&amp;bkf_bu&amp;"|"&amp;$A13,_book!$E$2:$E$379,0))))</f>
        <v>—</v>
      </c>
      <c r="M13" s="42" t="str">
        <f>IF(COUNTIFS(_book!$D$2:$D$379,"?*",_book!$C$2:$C$379,$A13,_book!$A$2:$A$379,bkc_lob,_book!$B$2:$B$379,bkc_bu)&lt;&gt;1,"—",IF(COUNT(INDEX(_book!$EQ$2:$EQ$379,MATCH(bkf_lob&amp;"|"&amp;bkf_bu&amp;"|"&amp;$A13,_book!$E$2:$E$379,0)))=0,"",INDEX(_book!$ER$2:$ER$379,MATCH(bkf_lob&amp;"|"&amp;bkf_bu&amp;"|"&amp;$A13,_book!$E$2:$E$379,0))))</f>
        <v>—</v>
      </c>
      <c r="N13" s="43" t="str">
        <f>IF(COUNTIFS(_book!$D$2:$D$379,"?*",_book!$C$2:$C$379,$A13,_book!$A$2:$A$379,bkc_lob,_book!$B$2:$B$379,bkc_bu)&lt;&gt;1,"—",IF(COUNT(INDEX(_book!$EQ$2:$EQ$379,MATCH(bkf_lob&amp;"|"&amp;bkf_bu&amp;"|"&amp;$A13,_book!$E$2:$E$379,0)))=0,"",INDEX(_book!$ES$2:$ES$379,MATCH(bkf_lob&amp;"|"&amp;bkf_bu&amp;"|"&amp;$A13,_book!$E$2:$E$379,0))))</f>
        <v>—</v>
      </c>
      <c r="O13" s="44">
        <f>SUMIFS(_book!$AE$2:$AE$379,_book!$C$2:$C$379,$A13,_book!$A$2:$A$379,bkc_lob,_book!$B$2:$B$379,bkc_bu)</f>
        <v>6</v>
      </c>
      <c r="P13" s="44">
        <f>SUMIFS(_book!$AF$2:$AF$379,_book!$C$2:$C$379,$A13,_book!$A$2:$A$379,bkc_lob,_book!$B$2:$B$379,bkc_bu)</f>
        <v>6</v>
      </c>
      <c r="Q13" s="45">
        <f>IF(SUMIFS(_book!$F$2:$F$379,_book!$C$2:$C$379,$A13,_book!$A$2:$A$379,bkc_lob,_book!$B$2:$B$379,bkc_bu)=0,"—",SUMIFS(_book!$AX$2:$AX$379,_book!$C$2:$C$379,$A13,_book!$A$2:$A$379,bkc_lob,_book!$B$2:$B$379,bkc_bu)/SUMIFS(_book!$F$2:$F$379,_book!$C$2:$C$379,$A13,_book!$A$2:$A$379,bkc_lob,_book!$B$2:$B$379,bkc_bu))</f>
        <v>0.9285882352941176</v>
      </c>
      <c r="R13" s="45">
        <f>IF(SUMIFS(_book!$F$2:$F$379,_book!$C$2:$C$379,$A13,_book!$A$2:$A$379,bkc_lob,_book!$B$2:$B$379,bkc_bu)=0,"—",SUMIFS(_book!$AY$2:$AY$379,_book!$C$2:$C$379,$A13,_book!$A$2:$A$379,bkc_lob,_book!$B$2:$B$379,bkc_bu)/SUMIFS(_book!$F$2:$F$379,_book!$C$2:$C$379,$A13,_book!$A$2:$A$379,bkc_lob,_book!$B$2:$B$379,bkc_bu))</f>
        <v>0.91858823529411759</v>
      </c>
      <c r="S13" s="45">
        <f>IF(SUMIFS(_book!$F$2:$F$379,_book!$C$2:$C$379,$A13,_book!$A$2:$A$379,bkc_lob,_book!$B$2:$B$379,bkc_bu)=0,"—",SUMIFS(_book!$AZ$2:$AZ$379,_book!$C$2:$C$379,$A13,_book!$A$2:$A$379,bkc_lob,_book!$B$2:$B$379,bkc_bu)/SUMIFS(_book!$F$2:$F$379,_book!$C$2:$C$379,$A13,_book!$A$2:$A$379,bkc_lob,_book!$B$2:$B$379,bkc_bu))</f>
        <v>0.9135882352941177</v>
      </c>
      <c r="T13" s="46">
        <f>IF(SUMIFS(_book!$F$2:$F$379,_book!$C$2:$C$379,$A13,_book!$A$2:$A$379,bkc_lob,_book!$B$2:$B$379,bkc_bu)=0,"—",SUMIFS(_book!$AJ$2:$AJ$379,_book!$C$2:$C$379,$A13,_book!$A$2:$A$379,bkc_lob,_book!$B$2:$B$379,bkc_bu)/SUMIFS(_book!$F$2:$F$379,_book!$C$2:$C$379,$A13,_book!$A$2:$A$379,bkc_lob,_book!$B$2:$B$379,bkc_bu))</f>
        <v>1.0143478260869565</v>
      </c>
      <c r="U13" s="46">
        <f>IF(SUMIFS(_book!$F$2:$F$379,_book!$C$2:$C$379,$A13,_book!$A$2:$A$379,bkc_lob,_book!$B$2:$B$379,bkc_bu)=0,"—",SUMIFS(_book!$AK$2:$AK$379,_book!$C$2:$C$379,$A13,_book!$A$2:$A$379,bkc_lob,_book!$B$2:$B$379,bkc_bu)/SUMIFS(_book!$F$2:$F$379,_book!$C$2:$C$379,$A13,_book!$A$2:$A$379,bkc_lob,_book!$B$2:$B$379,bkc_bu))</f>
        <v>1.0155308496732025</v>
      </c>
      <c r="V13" s="45">
        <f>IF(SUMIFS(_book!$F$2:$F$379,_book!$C$2:$C$379,$A13,_book!$A$2:$A$379,bkc_lob,_book!$B$2:$B$379,bkc_bu)=0,"—",SUMIFS(_book!$AL$2:$AL$379,_book!$C$2:$C$379,$A13,_book!$A$2:$A$379,bkc_lob,_book!$B$2:$B$379,bkc_bu)/SUMIFS(_book!$F$2:$F$379,_book!$C$2:$C$379,$A13,_book!$A$2:$A$379,bkc_lob,_book!$B$2:$B$379,bkc_bu))</f>
        <v>0.91724061248457245</v>
      </c>
      <c r="W13" s="47">
        <f>IF(SUMIFS(_book!$F$2:$F$379,_book!$C$2:$C$379,$A13,_book!$A$2:$A$379,bkc_lob,_book!$B$2:$B$379,bkc_bu)=0,"—",SUMIFS(_book!$AP$2:$AP$379,_book!$C$2:$C$379,$A13,_book!$A$2:$A$379,bkc_lob,_book!$B$2:$B$379,bkc_bu)/SUMIFS(_book!$F$2:$F$379,_book!$C$2:$C$379,$A13,_book!$A$2:$A$379,bkc_lob,_book!$B$2:$B$379,bkc_bu))</f>
        <v>0.63616965046888319</v>
      </c>
      <c r="X13" s="46">
        <f>IF(SUMIFS(_book!$F$2:$F$379,_book!$C$2:$C$379,$A13,_book!$A$2:$A$379,bkc_lob,_book!$B$2:$B$379,bkc_bu)=0,"—",SUMIFS(_book!$AM$2:$AM$379,_book!$C$2:$C$379,$A13,_book!$A$2:$A$379,bkc_lob,_book!$B$2:$B$379,bkc_bu)/SUMIFS(_book!$F$2:$F$379,_book!$C$2:$C$379,$A13,_book!$A$2:$A$379,bkc_lob,_book!$B$2:$B$379,bkc_bu))</f>
        <v>0.99887340259385016</v>
      </c>
      <c r="Y13" s="46">
        <f>IF(SUMIFS(_book!$F$2:$F$379,_book!$C$2:$C$379,$A13,_book!$A$2:$A$379,bkc_lob,_book!$B$2:$B$379,bkc_bu)=0,"—",SUMIFS(_book!$AN$2:$AN$379,_book!$C$2:$C$379,$A13,_book!$A$2:$A$379,bkc_lob,_book!$B$2:$B$379,bkc_bu)/SUMIFS(_book!$F$2:$F$379,_book!$C$2:$C$379,$A13,_book!$A$2:$A$379,bkc_lob,_book!$B$2:$B$379,bkc_bu))</f>
        <v>1.012423120727155</v>
      </c>
      <c r="Z13" s="46">
        <f>IF(SUMIFS(_book!$F$2:$F$379,_book!$C$2:$C$379,$A13,_book!$A$2:$A$379,bkc_lob,_book!$B$2:$B$379,bkc_bu)=0,"—",SUMIFS(_book!$AO$2:$AO$379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Q$2:$AQ$379,_book!$C$2:$C$379,$A13,_book!$A$2:$A$379,bkc_lob,_book!$B$2:$B$379,bkc_bu)/SUMIFS(_book!$F$2:$F$379,_book!$C$2:$C$379,$A13,_book!$A$2:$A$379,bkc_lob,_book!$B$2:$B$379,bkc_bu))))</f>
        <v>0.64336480150655972</v>
      </c>
      <c r="AB13" s="47">
        <f>IF(SUMIFS(_book!$F$2:$F$379,_book!$C$2:$C$379,$A13,_book!$A$2:$A$379,bkc_lob,_book!$B$2:$B$379,bkc_bu)=0,"—",SUMIFS(_book!$BA$2:$BA$379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S$2:$AS$379,_book!$C$2:$C$379,$A13,_book!$A$2:$A$379,bkc_lob,_book!$B$2:$B$379,bkc_bu)/SUMIFS(_book!$F$2:$F$379,_book!$C$2:$C$379,$A13,_book!$A$2:$A$379,bkc_lob,_book!$B$2:$B$379,bkc_bu))</f>
        <v>0</v>
      </c>
      <c r="AE13" s="46">
        <f>IF(SUMIFS(_book!$F$2:$F$379,_book!$C$2:$C$379,$A13,_book!$A$2:$A$379,bkc_lob,_book!$B$2:$B$379,bkc_bu)=0,"—",SUMIFS(_book!$AT$2:$AT$379,_book!$C$2:$C$379,$A13,_book!$A$2:$A$379,bkc_lob,_book!$B$2:$B$379,bkc_bu)/SUMIFS(_book!$F$2:$F$379,_book!$C$2:$C$379,$A13,_book!$A$2:$A$379,bkc_lob,_book!$B$2:$B$379,bkc_bu))</f>
        <v>0.98871556319809994</v>
      </c>
      <c r="AF13" s="46">
        <f>IF(SUMIFS(_book!$F$2:$F$379,_book!$C$2:$C$379,$A13,_book!$A$2:$A$379,bkc_lob,_book!$B$2:$B$379,bkc_bu)=0,"—",SUMIFS(_book!$AU$2:$AU$379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R$2:$AR$379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76</v>
      </c>
      <c r="B14" s="28">
        <f>SUMIFS(_book!$F$2:$F$379,_book!$C$2:$C$379,$A14,_book!$A$2:$A$379,bkc_lob,_book!$B$2:$B$379,bkc_bu)</f>
        <v>969000</v>
      </c>
      <c r="C14" s="29" t="str">
        <f>IF(COUNTIFS(_book!$D$2:$D$379,"?*",_book!$C$2:$C$379,$A14,_book!$A$2:$A$379,bkc_lob,_book!$B$2:$B$379,bkc_bu)&lt;&gt;1,"—",IF(COUNT(INDEX(_book!$EH$2:$EH$379,MATCH(bkf_lob&amp;"|"&amp;bkf_bu&amp;"|"&amp;$A14,_book!$E$2:$E$379,0)))=0,"",INDEX(_book!$EH$2:$EH$379,MATCH(bkf_lob&amp;"|"&amp;bkf_bu&amp;"|"&amp;$A14,_book!$E$2:$E$379,0))))</f>
        <v>—</v>
      </c>
      <c r="D14" s="30" t="str">
        <f>IF(COUNTIFS(_book!$D$2:$D$379,"?*",_book!$C$2:$C$379,$A14,_book!$A$2:$A$379,bkc_lob,_book!$B$2:$B$379,bkc_bu)&lt;&gt;1,"—",IF(COUNT(INDEX(_book!$EH$2:$EH$379,MATCH(bkf_lob&amp;"|"&amp;bkf_bu&amp;"|"&amp;$A14,_book!$E$2:$E$379,0)))=0,"",INDEX(_book!$EI$2:$EI$379,MATCH(bkf_lob&amp;"|"&amp;bkf_bu&amp;"|"&amp;$A14,_book!$E$2:$E$379,0))))</f>
        <v>—</v>
      </c>
      <c r="E14" s="31" t="str">
        <f>IF(COUNTIFS(_book!$D$2:$D$379,"?*",_book!$C$2:$C$379,$A14,_book!$A$2:$A$379,bkc_lob,_book!$B$2:$B$379,bkc_bu)&lt;&gt;1,"—",IF(COUNT(INDEX(_book!$EH$2:$EH$379,MATCH(bkf_lob&amp;"|"&amp;bkf_bu&amp;"|"&amp;$A14,_book!$E$2:$E$379,0)))=0,"",INDEX(_book!$EJ$2:$EJ$379,MATCH(bkf_lob&amp;"|"&amp;bkf_bu&amp;"|"&amp;$A14,_book!$E$2:$E$379,0))))</f>
        <v>—</v>
      </c>
      <c r="F14" s="29" t="str">
        <f>IF(COUNTIFS(_book!$D$2:$D$379,"?*",_book!$C$2:$C$379,$A14,_book!$A$2:$A$379,bkc_lob,_book!$B$2:$B$379,bkc_bu)&lt;&gt;1,"—",IF(COUNT(INDEX(_book!$EK$2:$EK$379,MATCH(bkf_lob&amp;"|"&amp;bkf_bu&amp;"|"&amp;$A14,_book!$E$2:$E$379,0)))=0,"",INDEX(_book!$EK$2:$EK$379,MATCH(bkf_lob&amp;"|"&amp;bkf_bu&amp;"|"&amp;$A14,_book!$E$2:$E$379,0))))</f>
        <v>—</v>
      </c>
      <c r="G14" s="30" t="str">
        <f>IF(COUNTIFS(_book!$D$2:$D$379,"?*",_book!$C$2:$C$379,$A14,_book!$A$2:$A$379,bkc_lob,_book!$B$2:$B$379,bkc_bu)&lt;&gt;1,"—",IF(COUNT(INDEX(_book!$EK$2:$EK$379,MATCH(bkf_lob&amp;"|"&amp;bkf_bu&amp;"|"&amp;$A14,_book!$E$2:$E$379,0)))=0,"",INDEX(_book!$EL$2:$EL$379,MATCH(bkf_lob&amp;"|"&amp;bkf_bu&amp;"|"&amp;$A14,_book!$E$2:$E$379,0))))</f>
        <v>—</v>
      </c>
      <c r="H14" s="31" t="str">
        <f>IF(COUNTIFS(_book!$D$2:$D$379,"?*",_book!$C$2:$C$379,$A14,_book!$A$2:$A$379,bkc_lob,_book!$B$2:$B$379,bkc_bu)&lt;&gt;1,"—",IF(COUNT(INDEX(_book!$EK$2:$EK$379,MATCH(bkf_lob&amp;"|"&amp;bkf_bu&amp;"|"&amp;$A14,_book!$E$2:$E$379,0)))=0,"",INDEX(_book!$EM$2:$EM$379,MATCH(bkf_lob&amp;"|"&amp;bkf_bu&amp;"|"&amp;$A14,_book!$E$2:$E$379,0))))</f>
        <v>—</v>
      </c>
      <c r="I14" s="29" t="str">
        <f>IF(COUNTIFS(_book!$D$2:$D$379,"?*",_book!$C$2:$C$379,$A14,_book!$A$2:$A$379,bkc_lob,_book!$B$2:$B$379,bkc_bu)&lt;&gt;1,"—",IF(COUNT(INDEX(_book!$EN$2:$EN$379,MATCH(bkf_lob&amp;"|"&amp;bkf_bu&amp;"|"&amp;$A14,_book!$E$2:$E$379,0)))=0,"",INDEX(_book!$EN$2:$EN$379,MATCH(bkf_lob&amp;"|"&amp;bkf_bu&amp;"|"&amp;$A14,_book!$E$2:$E$379,0))))</f>
        <v>—</v>
      </c>
      <c r="J14" s="30" t="str">
        <f>IF(COUNTIFS(_book!$D$2:$D$379,"?*",_book!$C$2:$C$379,$A14,_book!$A$2:$A$379,bkc_lob,_book!$B$2:$B$379,bkc_bu)&lt;&gt;1,"—",IF(COUNT(INDEX(_book!$EN$2:$EN$379,MATCH(bkf_lob&amp;"|"&amp;bkf_bu&amp;"|"&amp;$A14,_book!$E$2:$E$379,0)))=0,"",INDEX(_book!$EO$2:$EO$379,MATCH(bkf_lob&amp;"|"&amp;bkf_bu&amp;"|"&amp;$A14,_book!$E$2:$E$379,0))))</f>
        <v>—</v>
      </c>
      <c r="K14" s="31" t="str">
        <f>IF(COUNTIFS(_book!$D$2:$D$379,"?*",_book!$C$2:$C$379,$A14,_book!$A$2:$A$379,bkc_lob,_book!$B$2:$B$379,bkc_bu)&lt;&gt;1,"—",IF(COUNT(INDEX(_book!$EN$2:$EN$379,MATCH(bkf_lob&amp;"|"&amp;bkf_bu&amp;"|"&amp;$A14,_book!$E$2:$E$379,0)))=0,"",INDEX(_book!$EP$2:$EP$379,MATCH(bkf_lob&amp;"|"&amp;bkf_bu&amp;"|"&amp;$A14,_book!$E$2:$E$379,0))))</f>
        <v>—</v>
      </c>
      <c r="L14" s="29" t="str">
        <f>IF(COUNTIFS(_book!$D$2:$D$379,"?*",_book!$C$2:$C$379,$A14,_book!$A$2:$A$379,bkc_lob,_book!$B$2:$B$379,bkc_bu)&lt;&gt;1,"—",IF(COUNT(INDEX(_book!$EQ$2:$EQ$379,MATCH(bkf_lob&amp;"|"&amp;bkf_bu&amp;"|"&amp;$A14,_book!$E$2:$E$379,0)))=0,"",INDEX(_book!$EQ$2:$EQ$379,MATCH(bkf_lob&amp;"|"&amp;bkf_bu&amp;"|"&amp;$A14,_book!$E$2:$E$379,0))))</f>
        <v>—</v>
      </c>
      <c r="M14" s="30" t="str">
        <f>IF(COUNTIFS(_book!$D$2:$D$379,"?*",_book!$C$2:$C$379,$A14,_book!$A$2:$A$379,bkc_lob,_book!$B$2:$B$379,bkc_bu)&lt;&gt;1,"—",IF(COUNT(INDEX(_book!$EQ$2:$EQ$379,MATCH(bkf_lob&amp;"|"&amp;bkf_bu&amp;"|"&amp;$A14,_book!$E$2:$E$379,0)))=0,"",INDEX(_book!$ER$2:$ER$379,MATCH(bkf_lob&amp;"|"&amp;bkf_bu&amp;"|"&amp;$A14,_book!$E$2:$E$379,0))))</f>
        <v>—</v>
      </c>
      <c r="N14" s="31" t="str">
        <f>IF(COUNTIFS(_book!$D$2:$D$379,"?*",_book!$C$2:$C$379,$A14,_book!$A$2:$A$379,bkc_lob,_book!$B$2:$B$379,bkc_bu)&lt;&gt;1,"—",IF(COUNT(INDEX(_book!$EQ$2:$EQ$379,MATCH(bkf_lob&amp;"|"&amp;bkf_bu&amp;"|"&amp;$A14,_book!$E$2:$E$379,0)))=0,"",INDEX(_book!$ES$2:$ES$379,MATCH(bkf_lob&amp;"|"&amp;bkf_bu&amp;"|"&amp;$A14,_book!$E$2:$E$379,0))))</f>
        <v>—</v>
      </c>
      <c r="O14" s="32">
        <f>SUMIFS(_book!$AE$2:$AE$379,_book!$C$2:$C$379,$A14,_book!$A$2:$A$379,bkc_lob,_book!$B$2:$B$379,bkc_bu)</f>
        <v>12</v>
      </c>
      <c r="P14" s="32">
        <f>SUMIFS(_book!$AF$2:$AF$379,_book!$C$2:$C$379,$A14,_book!$A$2:$A$379,bkc_lob,_book!$B$2:$B$379,bkc_bu)</f>
        <v>6</v>
      </c>
      <c r="Q14" s="33">
        <f>IF(SUMIFS(_book!$F$2:$F$379,_book!$C$2:$C$379,$A14,_book!$A$2:$A$379,bkc_lob,_book!$B$2:$B$379,bkc_bu)=0,"—",SUMIFS(_book!$AX$2:$AX$379,_book!$C$2:$C$379,$A14,_book!$A$2:$A$379,bkc_lob,_book!$B$2:$B$379,bkc_bu)/SUMIFS(_book!$F$2:$F$379,_book!$C$2:$C$379,$A14,_book!$A$2:$A$379,bkc_lob,_book!$B$2:$B$379,bkc_bu))</f>
        <v>0.9285882352941176</v>
      </c>
      <c r="R14" s="33">
        <f>IF(SUMIFS(_book!$F$2:$F$379,_book!$C$2:$C$379,$A14,_book!$A$2:$A$379,bkc_lob,_book!$B$2:$B$379,bkc_bu)=0,"—",SUMIFS(_book!$AY$2:$AY$379,_book!$C$2:$C$379,$A14,_book!$A$2:$A$379,bkc_lob,_book!$B$2:$B$379,bkc_bu)/SUMIFS(_book!$F$2:$F$379,_book!$C$2:$C$379,$A14,_book!$A$2:$A$379,bkc_lob,_book!$B$2:$B$379,bkc_bu))</f>
        <v>0.91858823529411759</v>
      </c>
      <c r="S14" s="33">
        <f>IF(SUMIFS(_book!$F$2:$F$379,_book!$C$2:$C$379,$A14,_book!$A$2:$A$379,bkc_lob,_book!$B$2:$B$379,bkc_bu)=0,"—",SUMIFS(_book!$AZ$2:$AZ$379,_book!$C$2:$C$379,$A14,_book!$A$2:$A$379,bkc_lob,_book!$B$2:$B$379,bkc_bu)/SUMIFS(_book!$F$2:$F$379,_book!$C$2:$C$379,$A14,_book!$A$2:$A$379,bkc_lob,_book!$B$2:$B$379,bkc_bu))</f>
        <v>0.9285882352941176</v>
      </c>
      <c r="T14" s="34">
        <f>IF(SUMIFS(_book!$F$2:$F$379,_book!$C$2:$C$379,$A14,_book!$A$2:$A$379,bkc_lob,_book!$B$2:$B$379,bkc_bu)=0,"—",SUMIFS(_book!$AJ$2:$AJ$379,_book!$C$2:$C$379,$A14,_book!$A$2:$A$379,bkc_lob,_book!$B$2:$B$379,bkc_bu)/SUMIFS(_book!$F$2:$F$379,_book!$C$2:$C$379,$A14,_book!$A$2:$A$379,bkc_lob,_book!$B$2:$B$379,bkc_bu))</f>
        <v>1.0228070175438597</v>
      </c>
      <c r="U14" s="34">
        <f>IF(SUMIFS(_book!$F$2:$F$379,_book!$C$2:$C$379,$A14,_book!$A$2:$A$379,bkc_lob,_book!$B$2:$B$379,bkc_bu)=0,"—",SUMIFS(_book!$AK$2:$AK$379,_book!$C$2:$C$379,$A14,_book!$A$2:$A$379,bkc_lob,_book!$B$2:$B$379,bkc_bu)/SUMIFS(_book!$F$2:$F$379,_book!$C$2:$C$379,$A14,_book!$A$2:$A$379,bkc_lob,_book!$B$2:$B$379,bkc_bu))</f>
        <v>1.0413717750257998</v>
      </c>
      <c r="V14" s="33">
        <f>IF(SUMIFS(_book!$F$2:$F$379,_book!$C$2:$C$379,$A14,_book!$A$2:$A$379,bkc_lob,_book!$B$2:$B$379,bkc_bu)=0,"—",SUMIFS(_book!$AL$2:$AL$379,_book!$C$2:$C$379,$A14,_book!$A$2:$A$379,bkc_lob,_book!$B$2:$B$379,bkc_bu)/SUMIFS(_book!$F$2:$F$379,_book!$C$2:$C$379,$A14,_book!$A$2:$A$379,bkc_lob,_book!$B$2:$B$379,bkc_bu))</f>
        <v>0.92227636596918683</v>
      </c>
      <c r="W14" s="35">
        <f>IF(SUMIFS(_book!$F$2:$F$379,_book!$C$2:$C$379,$A14,_book!$A$2:$A$379,bkc_lob,_book!$B$2:$B$379,bkc_bu)=0,"—",SUMIFS(_book!$AP$2:$AP$379,_book!$C$2:$C$379,$A14,_book!$A$2:$A$379,bkc_lob,_book!$B$2:$B$379,bkc_bu)/SUMIFS(_book!$F$2:$F$379,_book!$C$2:$C$379,$A14,_book!$A$2:$A$379,bkc_lob,_book!$B$2:$B$379,bkc_bu))</f>
        <v>0.63416202270381838</v>
      </c>
      <c r="X14" s="34">
        <f>IF(SUMIFS(_book!$F$2:$F$379,_book!$C$2:$C$379,$A14,_book!$A$2:$A$379,bkc_lob,_book!$B$2:$B$379,bkc_bu)=0,"—",SUMIFS(_book!$AM$2:$AM$379,_book!$C$2:$C$379,$A14,_book!$A$2:$A$379,bkc_lob,_book!$B$2:$B$379,bkc_bu)/SUMIFS(_book!$F$2:$F$379,_book!$C$2:$C$379,$A14,_book!$A$2:$A$379,bkc_lob,_book!$B$2:$B$379,bkc_bu))</f>
        <v>0.9824804585645045</v>
      </c>
      <c r="Y14" s="34">
        <f>IF(SUMIFS(_book!$F$2:$F$379,_book!$C$2:$C$379,$A14,_book!$A$2:$A$379,bkc_lob,_book!$B$2:$B$379,bkc_bu)=0,"—",SUMIFS(_book!$AN$2:$AN$379,_book!$C$2:$C$379,$A14,_book!$A$2:$A$379,bkc_lob,_book!$B$2:$B$379,bkc_bu)/SUMIFS(_book!$F$2:$F$379,_book!$C$2:$C$379,$A14,_book!$A$2:$A$379,bkc_lob,_book!$B$2:$B$379,bkc_bu))</f>
        <v>1.0068846959808939</v>
      </c>
      <c r="Z14" s="34">
        <f>IF(SUMIFS(_book!$F$2:$F$379,_book!$C$2:$C$379,$A14,_book!$A$2:$A$379,bkc_lob,_book!$B$2:$B$379,bkc_bu)=0,"—",SUMIFS(_book!$AO$2:$AO$379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Q$2:$AQ$379,_book!$C$2:$C$379,$A14,_book!$A$2:$A$379,bkc_lob,_book!$B$2:$B$379,bkc_bu)/SUMIFS(_book!$F$2:$F$379,_book!$C$2:$C$379,$A14,_book!$A$2:$A$379,bkc_lob,_book!$B$2:$B$379,bkc_bu))))</f>
        <v>0.62737781201966514</v>
      </c>
      <c r="AB14" s="35">
        <f>IF(SUMIFS(_book!$F$2:$F$379,_book!$C$2:$C$379,$A14,_book!$A$2:$A$379,bkc_lob,_book!$B$2:$B$379,bkc_bu)=0,"—",SUMIFS(_book!$BA$2:$BA$379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S$2:$AS$379,_book!$C$2:$C$379,$A14,_book!$A$2:$A$379,bkc_lob,_book!$B$2:$B$379,bkc_bu)/SUMIFS(_book!$F$2:$F$379,_book!$C$2:$C$379,$A14,_book!$A$2:$A$379,bkc_lob,_book!$B$2:$B$379,bkc_bu))</f>
        <v>0</v>
      </c>
      <c r="AE14" s="34">
        <f>IF(SUMIFS(_book!$F$2:$F$379,_book!$C$2:$C$379,$A14,_book!$A$2:$A$379,bkc_lob,_book!$B$2:$B$379,bkc_bu)=0,"—",SUMIFS(_book!$AT$2:$AT$379,_book!$C$2:$C$379,$A14,_book!$A$2:$A$379,bkc_lob,_book!$B$2:$B$379,bkc_bu)/SUMIFS(_book!$F$2:$F$379,_book!$C$2:$C$379,$A14,_book!$A$2:$A$379,bkc_lob,_book!$B$2:$B$379,bkc_bu))</f>
        <v>0.97858496005271389</v>
      </c>
      <c r="AF14" s="34">
        <f>IF(SUMIFS(_book!$F$2:$F$379,_book!$C$2:$C$379,$A14,_book!$A$2:$A$379,bkc_lob,_book!$B$2:$B$379,bkc_bu)=0,"—",SUMIFS(_book!$AU$2:$AU$379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R$2:$AR$379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77</v>
      </c>
      <c r="B15" s="40">
        <f>SUMIFS(_book!$F$2:$F$379,_book!$C$2:$C$379,$A15,_book!$A$2:$A$379,bkc_lob,_book!$B$2:$B$379,bkc_bu)</f>
        <v>765000</v>
      </c>
      <c r="C15" s="41" t="str">
        <f>IF(COUNTIFS(_book!$D$2:$D$379,"?*",_book!$C$2:$C$379,$A15,_book!$A$2:$A$379,bkc_lob,_book!$B$2:$B$379,bkc_bu)&lt;&gt;1,"—",IF(COUNT(INDEX(_book!$EH$2:$EH$379,MATCH(bkf_lob&amp;"|"&amp;bkf_bu&amp;"|"&amp;$A15,_book!$E$2:$E$379,0)))=0,"",INDEX(_book!$EH$2:$EH$379,MATCH(bkf_lob&amp;"|"&amp;bkf_bu&amp;"|"&amp;$A15,_book!$E$2:$E$379,0))))</f>
        <v>—</v>
      </c>
      <c r="D15" s="42" t="str">
        <f>IF(COUNTIFS(_book!$D$2:$D$379,"?*",_book!$C$2:$C$379,$A15,_book!$A$2:$A$379,bkc_lob,_book!$B$2:$B$379,bkc_bu)&lt;&gt;1,"—",IF(COUNT(INDEX(_book!$EH$2:$EH$379,MATCH(bkf_lob&amp;"|"&amp;bkf_bu&amp;"|"&amp;$A15,_book!$E$2:$E$379,0)))=0,"",INDEX(_book!$EI$2:$EI$379,MATCH(bkf_lob&amp;"|"&amp;bkf_bu&amp;"|"&amp;$A15,_book!$E$2:$E$379,0))))</f>
        <v>—</v>
      </c>
      <c r="E15" s="43" t="str">
        <f>IF(COUNTIFS(_book!$D$2:$D$379,"?*",_book!$C$2:$C$379,$A15,_book!$A$2:$A$379,bkc_lob,_book!$B$2:$B$379,bkc_bu)&lt;&gt;1,"—",IF(COUNT(INDEX(_book!$EH$2:$EH$379,MATCH(bkf_lob&amp;"|"&amp;bkf_bu&amp;"|"&amp;$A15,_book!$E$2:$E$379,0)))=0,"",INDEX(_book!$EJ$2:$EJ$379,MATCH(bkf_lob&amp;"|"&amp;bkf_bu&amp;"|"&amp;$A15,_book!$E$2:$E$379,0))))</f>
        <v>—</v>
      </c>
      <c r="F15" s="41" t="str">
        <f>IF(COUNTIFS(_book!$D$2:$D$379,"?*",_book!$C$2:$C$379,$A15,_book!$A$2:$A$379,bkc_lob,_book!$B$2:$B$379,bkc_bu)&lt;&gt;1,"—",IF(COUNT(INDEX(_book!$EK$2:$EK$379,MATCH(bkf_lob&amp;"|"&amp;bkf_bu&amp;"|"&amp;$A15,_book!$E$2:$E$379,0)))=0,"",INDEX(_book!$EK$2:$EK$379,MATCH(bkf_lob&amp;"|"&amp;bkf_bu&amp;"|"&amp;$A15,_book!$E$2:$E$379,0))))</f>
        <v>—</v>
      </c>
      <c r="G15" s="42" t="str">
        <f>IF(COUNTIFS(_book!$D$2:$D$379,"?*",_book!$C$2:$C$379,$A15,_book!$A$2:$A$379,bkc_lob,_book!$B$2:$B$379,bkc_bu)&lt;&gt;1,"—",IF(COUNT(INDEX(_book!$EK$2:$EK$379,MATCH(bkf_lob&amp;"|"&amp;bkf_bu&amp;"|"&amp;$A15,_book!$E$2:$E$379,0)))=0,"",INDEX(_book!$EL$2:$EL$379,MATCH(bkf_lob&amp;"|"&amp;bkf_bu&amp;"|"&amp;$A15,_book!$E$2:$E$379,0))))</f>
        <v>—</v>
      </c>
      <c r="H15" s="43" t="str">
        <f>IF(COUNTIFS(_book!$D$2:$D$379,"?*",_book!$C$2:$C$379,$A15,_book!$A$2:$A$379,bkc_lob,_book!$B$2:$B$379,bkc_bu)&lt;&gt;1,"—",IF(COUNT(INDEX(_book!$EK$2:$EK$379,MATCH(bkf_lob&amp;"|"&amp;bkf_bu&amp;"|"&amp;$A15,_book!$E$2:$E$379,0)))=0,"",INDEX(_book!$EM$2:$EM$379,MATCH(bkf_lob&amp;"|"&amp;bkf_bu&amp;"|"&amp;$A15,_book!$E$2:$E$379,0))))</f>
        <v>—</v>
      </c>
      <c r="I15" s="41" t="str">
        <f>IF(COUNTIFS(_book!$D$2:$D$379,"?*",_book!$C$2:$C$379,$A15,_book!$A$2:$A$379,bkc_lob,_book!$B$2:$B$379,bkc_bu)&lt;&gt;1,"—",IF(COUNT(INDEX(_book!$EN$2:$EN$379,MATCH(bkf_lob&amp;"|"&amp;bkf_bu&amp;"|"&amp;$A15,_book!$E$2:$E$379,0)))=0,"",INDEX(_book!$EN$2:$EN$379,MATCH(bkf_lob&amp;"|"&amp;bkf_bu&amp;"|"&amp;$A15,_book!$E$2:$E$379,0))))</f>
        <v>—</v>
      </c>
      <c r="J15" s="42" t="str">
        <f>IF(COUNTIFS(_book!$D$2:$D$379,"?*",_book!$C$2:$C$379,$A15,_book!$A$2:$A$379,bkc_lob,_book!$B$2:$B$379,bkc_bu)&lt;&gt;1,"—",IF(COUNT(INDEX(_book!$EN$2:$EN$379,MATCH(bkf_lob&amp;"|"&amp;bkf_bu&amp;"|"&amp;$A15,_book!$E$2:$E$379,0)))=0,"",INDEX(_book!$EO$2:$EO$379,MATCH(bkf_lob&amp;"|"&amp;bkf_bu&amp;"|"&amp;$A15,_book!$E$2:$E$379,0))))</f>
        <v>—</v>
      </c>
      <c r="K15" s="43" t="str">
        <f>IF(COUNTIFS(_book!$D$2:$D$379,"?*",_book!$C$2:$C$379,$A15,_book!$A$2:$A$379,bkc_lob,_book!$B$2:$B$379,bkc_bu)&lt;&gt;1,"—",IF(COUNT(INDEX(_book!$EN$2:$EN$379,MATCH(bkf_lob&amp;"|"&amp;bkf_bu&amp;"|"&amp;$A15,_book!$E$2:$E$379,0)))=0,"",INDEX(_book!$EP$2:$EP$379,MATCH(bkf_lob&amp;"|"&amp;bkf_bu&amp;"|"&amp;$A15,_book!$E$2:$E$379,0))))</f>
        <v>—</v>
      </c>
      <c r="L15" s="41" t="str">
        <f>IF(COUNTIFS(_book!$D$2:$D$379,"?*",_book!$C$2:$C$379,$A15,_book!$A$2:$A$379,bkc_lob,_book!$B$2:$B$379,bkc_bu)&lt;&gt;1,"—",IF(COUNT(INDEX(_book!$EQ$2:$EQ$379,MATCH(bkf_lob&amp;"|"&amp;bkf_bu&amp;"|"&amp;$A15,_book!$E$2:$E$379,0)))=0,"",INDEX(_book!$EQ$2:$EQ$379,MATCH(bkf_lob&amp;"|"&amp;bkf_bu&amp;"|"&amp;$A15,_book!$E$2:$E$379,0))))</f>
        <v>—</v>
      </c>
      <c r="M15" s="42" t="str">
        <f>IF(COUNTIFS(_book!$D$2:$D$379,"?*",_book!$C$2:$C$379,$A15,_book!$A$2:$A$379,bkc_lob,_book!$B$2:$B$379,bkc_bu)&lt;&gt;1,"—",IF(COUNT(INDEX(_book!$EQ$2:$EQ$379,MATCH(bkf_lob&amp;"|"&amp;bkf_bu&amp;"|"&amp;$A15,_book!$E$2:$E$379,0)))=0,"",INDEX(_book!$ER$2:$ER$379,MATCH(bkf_lob&amp;"|"&amp;bkf_bu&amp;"|"&amp;$A15,_book!$E$2:$E$379,0))))</f>
        <v>—</v>
      </c>
      <c r="N15" s="43" t="str">
        <f>IF(COUNTIFS(_book!$D$2:$D$379,"?*",_book!$C$2:$C$379,$A15,_book!$A$2:$A$379,bkc_lob,_book!$B$2:$B$379,bkc_bu)&lt;&gt;1,"—",IF(COUNT(INDEX(_book!$EQ$2:$EQ$379,MATCH(bkf_lob&amp;"|"&amp;bkf_bu&amp;"|"&amp;$A15,_book!$E$2:$E$379,0)))=0,"",INDEX(_book!$ES$2:$ES$379,MATCH(bkf_lob&amp;"|"&amp;bkf_bu&amp;"|"&amp;$A15,_book!$E$2:$E$379,0))))</f>
        <v>—</v>
      </c>
      <c r="O15" s="44">
        <f>SUMIFS(_book!$AE$2:$AE$379,_book!$C$2:$C$379,$A15,_book!$A$2:$A$379,bkc_lob,_book!$B$2:$B$379,bkc_bu)</f>
        <v>18</v>
      </c>
      <c r="P15" s="44">
        <f>SUMIFS(_book!$AF$2:$AF$379,_book!$C$2:$C$379,$A15,_book!$A$2:$A$379,bkc_lob,_book!$B$2:$B$379,bkc_bu)</f>
        <v>6</v>
      </c>
      <c r="Q15" s="45">
        <f>IF(SUMIFS(_book!$F$2:$F$379,_book!$C$2:$C$379,$A15,_book!$A$2:$A$379,bkc_lob,_book!$B$2:$B$379,bkc_bu)=0,"—",SUMIFS(_book!$AX$2:$AX$379,_book!$C$2:$C$379,$A15,_book!$A$2:$A$379,bkc_lob,_book!$B$2:$B$379,bkc_bu)/SUMIFS(_book!$F$2:$F$379,_book!$C$2:$C$379,$A15,_book!$A$2:$A$379,bkc_lob,_book!$B$2:$B$379,bkc_bu))</f>
        <v>0.9285882352941176</v>
      </c>
      <c r="R15" s="45">
        <f>IF(SUMIFS(_book!$F$2:$F$379,_book!$C$2:$C$379,$A15,_book!$A$2:$A$379,bkc_lob,_book!$B$2:$B$379,bkc_bu)=0,"—",SUMIFS(_book!$AY$2:$AY$379,_book!$C$2:$C$379,$A15,_book!$A$2:$A$379,bkc_lob,_book!$B$2:$B$379,bkc_bu)/SUMIFS(_book!$F$2:$F$379,_book!$C$2:$C$379,$A15,_book!$A$2:$A$379,bkc_lob,_book!$B$2:$B$379,bkc_bu))</f>
        <v>0.91858823529411759</v>
      </c>
      <c r="S15" s="45">
        <f>IF(SUMIFS(_book!$F$2:$F$379,_book!$C$2:$C$379,$A15,_book!$A$2:$A$379,bkc_lob,_book!$B$2:$B$379,bkc_bu)=0,"—",SUMIFS(_book!$AZ$2:$AZ$379,_book!$C$2:$C$379,$A15,_book!$A$2:$A$379,bkc_lob,_book!$B$2:$B$379,bkc_bu)/SUMIFS(_book!$F$2:$F$379,_book!$C$2:$C$379,$A15,_book!$A$2:$A$379,bkc_lob,_book!$B$2:$B$379,bkc_bu))</f>
        <v>0.9085882352941177</v>
      </c>
      <c r="T15" s="46">
        <f>IF(SUMIFS(_book!$F$2:$F$379,_book!$C$2:$C$379,$A15,_book!$A$2:$A$379,bkc_lob,_book!$B$2:$B$379,bkc_bu)=0,"—",SUMIFS(_book!$AJ$2:$AJ$379,_book!$C$2:$C$379,$A15,_book!$A$2:$A$379,bkc_lob,_book!$B$2:$B$379,bkc_bu)/SUMIFS(_book!$F$2:$F$379,_book!$C$2:$C$379,$A15,_book!$A$2:$A$379,bkc_lob,_book!$B$2:$B$379,bkc_bu))</f>
        <v>1.0504444444444445</v>
      </c>
      <c r="U15" s="46">
        <f>IF(SUMIFS(_book!$F$2:$F$379,_book!$C$2:$C$379,$A15,_book!$A$2:$A$379,bkc_lob,_book!$B$2:$B$379,bkc_bu)=0,"—",SUMIFS(_book!$AK$2:$AK$379,_book!$C$2:$C$379,$A15,_book!$A$2:$A$379,bkc_lob,_book!$B$2:$B$379,bkc_bu)/SUMIFS(_book!$F$2:$F$379,_book!$C$2:$C$379,$A15,_book!$A$2:$A$379,bkc_lob,_book!$B$2:$B$379,bkc_bu))</f>
        <v>1.0479630704429919</v>
      </c>
      <c r="V15" s="45">
        <f>IF(SUMIFS(_book!$F$2:$F$379,_book!$C$2:$C$379,$A15,_book!$A$2:$A$379,bkc_lob,_book!$B$2:$B$379,bkc_bu)=0,"—",SUMIFS(_book!$AL$2:$AL$379,_book!$C$2:$C$379,$A15,_book!$A$2:$A$379,bkc_lob,_book!$B$2:$B$379,bkc_bu)/SUMIFS(_book!$F$2:$F$379,_book!$C$2:$C$379,$A15,_book!$A$2:$A$379,bkc_lob,_book!$B$2:$B$379,bkc_bu))</f>
        <v>0.91649846612605645</v>
      </c>
      <c r="W15" s="47">
        <f>IF(SUMIFS(_book!$F$2:$F$379,_book!$C$2:$C$379,$A15,_book!$A$2:$A$379,bkc_lob,_book!$B$2:$B$379,bkc_bu)=0,"—",SUMIFS(_book!$AP$2:$AP$379,_book!$C$2:$C$379,$A15,_book!$A$2:$A$379,bkc_lob,_book!$B$2:$B$379,bkc_bu)/SUMIFS(_book!$F$2:$F$379,_book!$C$2:$C$379,$A15,_book!$A$2:$A$379,bkc_lob,_book!$B$2:$B$379,bkc_bu))</f>
        <v>0.63277254901960789</v>
      </c>
      <c r="X15" s="46">
        <f>IF(SUMIFS(_book!$F$2:$F$379,_book!$C$2:$C$379,$A15,_book!$A$2:$A$379,bkc_lob,_book!$B$2:$B$379,bkc_bu)=0,"—",SUMIFS(_book!$AM$2:$AM$379,_book!$C$2:$C$379,$A15,_book!$A$2:$A$379,bkc_lob,_book!$B$2:$B$379,bkc_bu)/SUMIFS(_book!$F$2:$F$379,_book!$C$2:$C$379,$A15,_book!$A$2:$A$379,bkc_lob,_book!$B$2:$B$379,bkc_bu))</f>
        <v>1.0024010138643675</v>
      </c>
      <c r="Y15" s="46">
        <f>IF(SUMIFS(_book!$F$2:$F$379,_book!$C$2:$C$379,$A15,_book!$A$2:$A$379,bkc_lob,_book!$B$2:$B$379,bkc_bu)=0,"—",SUMIFS(_book!$AN$2:$AN$379,_book!$C$2:$C$379,$A15,_book!$A$2:$A$379,bkc_lob,_book!$B$2:$B$379,bkc_bu)/SUMIFS(_book!$F$2:$F$379,_book!$C$2:$C$379,$A15,_book!$A$2:$A$379,bkc_lob,_book!$B$2:$B$379,bkc_bu))</f>
        <v>1.0132466839556689</v>
      </c>
      <c r="Z15" s="46">
        <f>IF(SUMIFS(_book!$F$2:$F$379,_book!$C$2:$C$379,$A15,_book!$A$2:$A$379,bkc_lob,_book!$B$2:$B$379,bkc_bu)=0,"—",SUMIFS(_book!$AO$2:$AO$379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Q$2:$AQ$379,_book!$C$2:$C$379,$A15,_book!$A$2:$A$379,bkc_lob,_book!$B$2:$B$379,bkc_bu)/SUMIFS(_book!$F$2:$F$379,_book!$C$2:$C$379,$A15,_book!$A$2:$A$379,bkc_lob,_book!$B$2:$B$379,bkc_bu))))</f>
        <v>0.64271136494625281</v>
      </c>
      <c r="AB15" s="47">
        <f>IF(SUMIFS(_book!$F$2:$F$379,_book!$C$2:$C$379,$A15,_book!$A$2:$A$379,bkc_lob,_book!$B$2:$B$379,bkc_bu)=0,"—",SUMIFS(_book!$BA$2:$BA$379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S$2:$AS$379,_book!$C$2:$C$379,$A15,_book!$A$2:$A$379,bkc_lob,_book!$B$2:$B$379,bkc_bu)/SUMIFS(_book!$F$2:$F$379,_book!$C$2:$C$379,$A15,_book!$A$2:$A$379,bkc_lob,_book!$B$2:$B$379,bkc_bu))</f>
        <v>0</v>
      </c>
      <c r="AE15" s="46">
        <f>IF(SUMIFS(_book!$F$2:$F$379,_book!$C$2:$C$379,$A15,_book!$A$2:$A$379,bkc_lob,_book!$B$2:$B$379,bkc_bu)=0,"—",SUMIFS(_book!$AT$2:$AT$379,_book!$C$2:$C$379,$A15,_book!$A$2:$A$379,bkc_lob,_book!$B$2:$B$379,bkc_bu)/SUMIFS(_book!$F$2:$F$379,_book!$C$2:$C$379,$A15,_book!$A$2:$A$379,bkc_lob,_book!$B$2:$B$379,bkc_bu))</f>
        <v>0.98992628364935698</v>
      </c>
      <c r="AF15" s="46">
        <f>IF(SUMIFS(_book!$F$2:$F$379,_book!$C$2:$C$379,$A15,_book!$A$2:$A$379,bkc_lob,_book!$B$2:$B$379,bkc_bu)=0,"—",SUMIFS(_book!$AU$2:$AU$379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R$2:$AR$379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78</v>
      </c>
      <c r="B16" s="28">
        <f>SUMIFS(_book!$F$2:$F$379,_book!$C$2:$C$379,$A16,_book!$A$2:$A$379,bkc_lob,_book!$B$2:$B$379,bkc_bu)</f>
        <v>561000</v>
      </c>
      <c r="C16" s="29" t="str">
        <f>IF(COUNTIFS(_book!$D$2:$D$379,"?*",_book!$C$2:$C$379,$A16,_book!$A$2:$A$379,bkc_lob,_book!$B$2:$B$379,bkc_bu)&lt;&gt;1,"—",IF(COUNT(INDEX(_book!$EH$2:$EH$379,MATCH(bkf_lob&amp;"|"&amp;bkf_bu&amp;"|"&amp;$A16,_book!$E$2:$E$379,0)))=0,"",INDEX(_book!$EH$2:$EH$379,MATCH(bkf_lob&amp;"|"&amp;bkf_bu&amp;"|"&amp;$A16,_book!$E$2:$E$379,0))))</f>
        <v>—</v>
      </c>
      <c r="D16" s="30" t="str">
        <f>IF(COUNTIFS(_book!$D$2:$D$379,"?*",_book!$C$2:$C$379,$A16,_book!$A$2:$A$379,bkc_lob,_book!$B$2:$B$379,bkc_bu)&lt;&gt;1,"—",IF(COUNT(INDEX(_book!$EH$2:$EH$379,MATCH(bkf_lob&amp;"|"&amp;bkf_bu&amp;"|"&amp;$A16,_book!$E$2:$E$379,0)))=0,"",INDEX(_book!$EI$2:$EI$379,MATCH(bkf_lob&amp;"|"&amp;bkf_bu&amp;"|"&amp;$A16,_book!$E$2:$E$379,0))))</f>
        <v>—</v>
      </c>
      <c r="E16" s="31" t="str">
        <f>IF(COUNTIFS(_book!$D$2:$D$379,"?*",_book!$C$2:$C$379,$A16,_book!$A$2:$A$379,bkc_lob,_book!$B$2:$B$379,bkc_bu)&lt;&gt;1,"—",IF(COUNT(INDEX(_book!$EH$2:$EH$379,MATCH(bkf_lob&amp;"|"&amp;bkf_bu&amp;"|"&amp;$A16,_book!$E$2:$E$379,0)))=0,"",INDEX(_book!$EJ$2:$EJ$379,MATCH(bkf_lob&amp;"|"&amp;bkf_bu&amp;"|"&amp;$A16,_book!$E$2:$E$379,0))))</f>
        <v>—</v>
      </c>
      <c r="F16" s="29" t="str">
        <f>IF(COUNTIFS(_book!$D$2:$D$379,"?*",_book!$C$2:$C$379,$A16,_book!$A$2:$A$379,bkc_lob,_book!$B$2:$B$379,bkc_bu)&lt;&gt;1,"—",IF(COUNT(INDEX(_book!$EK$2:$EK$379,MATCH(bkf_lob&amp;"|"&amp;bkf_bu&amp;"|"&amp;$A16,_book!$E$2:$E$379,0)))=0,"",INDEX(_book!$EK$2:$EK$379,MATCH(bkf_lob&amp;"|"&amp;bkf_bu&amp;"|"&amp;$A16,_book!$E$2:$E$379,0))))</f>
        <v>—</v>
      </c>
      <c r="G16" s="30" t="str">
        <f>IF(COUNTIFS(_book!$D$2:$D$379,"?*",_book!$C$2:$C$379,$A16,_book!$A$2:$A$379,bkc_lob,_book!$B$2:$B$379,bkc_bu)&lt;&gt;1,"—",IF(COUNT(INDEX(_book!$EK$2:$EK$379,MATCH(bkf_lob&amp;"|"&amp;bkf_bu&amp;"|"&amp;$A16,_book!$E$2:$E$379,0)))=0,"",INDEX(_book!$EL$2:$EL$379,MATCH(bkf_lob&amp;"|"&amp;bkf_bu&amp;"|"&amp;$A16,_book!$E$2:$E$379,0))))</f>
        <v>—</v>
      </c>
      <c r="H16" s="31" t="str">
        <f>IF(COUNTIFS(_book!$D$2:$D$379,"?*",_book!$C$2:$C$379,$A16,_book!$A$2:$A$379,bkc_lob,_book!$B$2:$B$379,bkc_bu)&lt;&gt;1,"—",IF(COUNT(INDEX(_book!$EK$2:$EK$379,MATCH(bkf_lob&amp;"|"&amp;bkf_bu&amp;"|"&amp;$A16,_book!$E$2:$E$379,0)))=0,"",INDEX(_book!$EM$2:$EM$379,MATCH(bkf_lob&amp;"|"&amp;bkf_bu&amp;"|"&amp;$A16,_book!$E$2:$E$379,0))))</f>
        <v>—</v>
      </c>
      <c r="I16" s="29" t="str">
        <f>IF(COUNTIFS(_book!$D$2:$D$379,"?*",_book!$C$2:$C$379,$A16,_book!$A$2:$A$379,bkc_lob,_book!$B$2:$B$379,bkc_bu)&lt;&gt;1,"—",IF(COUNT(INDEX(_book!$EN$2:$EN$379,MATCH(bkf_lob&amp;"|"&amp;bkf_bu&amp;"|"&amp;$A16,_book!$E$2:$E$379,0)))=0,"",INDEX(_book!$EN$2:$EN$379,MATCH(bkf_lob&amp;"|"&amp;bkf_bu&amp;"|"&amp;$A16,_book!$E$2:$E$379,0))))</f>
        <v>—</v>
      </c>
      <c r="J16" s="30" t="str">
        <f>IF(COUNTIFS(_book!$D$2:$D$379,"?*",_book!$C$2:$C$379,$A16,_book!$A$2:$A$379,bkc_lob,_book!$B$2:$B$379,bkc_bu)&lt;&gt;1,"—",IF(COUNT(INDEX(_book!$EN$2:$EN$379,MATCH(bkf_lob&amp;"|"&amp;bkf_bu&amp;"|"&amp;$A16,_book!$E$2:$E$379,0)))=0,"",INDEX(_book!$EO$2:$EO$379,MATCH(bkf_lob&amp;"|"&amp;bkf_bu&amp;"|"&amp;$A16,_book!$E$2:$E$379,0))))</f>
        <v>—</v>
      </c>
      <c r="K16" s="31" t="str">
        <f>IF(COUNTIFS(_book!$D$2:$D$379,"?*",_book!$C$2:$C$379,$A16,_book!$A$2:$A$379,bkc_lob,_book!$B$2:$B$379,bkc_bu)&lt;&gt;1,"—",IF(COUNT(INDEX(_book!$EN$2:$EN$379,MATCH(bkf_lob&amp;"|"&amp;bkf_bu&amp;"|"&amp;$A16,_book!$E$2:$E$379,0)))=0,"",INDEX(_book!$EP$2:$EP$379,MATCH(bkf_lob&amp;"|"&amp;bkf_bu&amp;"|"&amp;$A16,_book!$E$2:$E$379,0))))</f>
        <v>—</v>
      </c>
      <c r="L16" s="29" t="str">
        <f>IF(COUNTIFS(_book!$D$2:$D$379,"?*",_book!$C$2:$C$379,$A16,_book!$A$2:$A$379,bkc_lob,_book!$B$2:$B$379,bkc_bu)&lt;&gt;1,"—",IF(COUNT(INDEX(_book!$EQ$2:$EQ$379,MATCH(bkf_lob&amp;"|"&amp;bkf_bu&amp;"|"&amp;$A16,_book!$E$2:$E$379,0)))=0,"",INDEX(_book!$EQ$2:$EQ$379,MATCH(bkf_lob&amp;"|"&amp;bkf_bu&amp;"|"&amp;$A16,_book!$E$2:$E$379,0))))</f>
        <v>—</v>
      </c>
      <c r="M16" s="30" t="str">
        <f>IF(COUNTIFS(_book!$D$2:$D$379,"?*",_book!$C$2:$C$379,$A16,_book!$A$2:$A$379,bkc_lob,_book!$B$2:$B$379,bkc_bu)&lt;&gt;1,"—",IF(COUNT(INDEX(_book!$EQ$2:$EQ$379,MATCH(bkf_lob&amp;"|"&amp;bkf_bu&amp;"|"&amp;$A16,_book!$E$2:$E$379,0)))=0,"",INDEX(_book!$ER$2:$ER$379,MATCH(bkf_lob&amp;"|"&amp;bkf_bu&amp;"|"&amp;$A16,_book!$E$2:$E$379,0))))</f>
        <v>—</v>
      </c>
      <c r="N16" s="31" t="str">
        <f>IF(COUNTIFS(_book!$D$2:$D$379,"?*",_book!$C$2:$C$379,$A16,_book!$A$2:$A$379,bkc_lob,_book!$B$2:$B$379,bkc_bu)&lt;&gt;1,"—",IF(COUNT(INDEX(_book!$EQ$2:$EQ$379,MATCH(bkf_lob&amp;"|"&amp;bkf_bu&amp;"|"&amp;$A16,_book!$E$2:$E$379,0)))=0,"",INDEX(_book!$ES$2:$ES$379,MATCH(bkf_lob&amp;"|"&amp;bkf_bu&amp;"|"&amp;$A16,_book!$E$2:$E$379,0))))</f>
        <v>—</v>
      </c>
      <c r="O16" s="32">
        <f>SUMIFS(_book!$AE$2:$AE$379,_book!$C$2:$C$379,$A16,_book!$A$2:$A$379,bkc_lob,_book!$B$2:$B$379,bkc_bu)</f>
        <v>6</v>
      </c>
      <c r="P16" s="32">
        <f>SUMIFS(_book!$AF$2:$AF$379,_book!$C$2:$C$379,$A16,_book!$A$2:$A$379,bkc_lob,_book!$B$2:$B$379,bkc_bu)</f>
        <v>12</v>
      </c>
      <c r="Q16" s="33">
        <f>IF(SUMIFS(_book!$F$2:$F$379,_book!$C$2:$C$379,$A16,_book!$A$2:$A$379,bkc_lob,_book!$B$2:$B$379,bkc_bu)=0,"—",SUMIFS(_book!$AX$2:$AX$379,_book!$C$2:$C$379,$A16,_book!$A$2:$A$379,bkc_lob,_book!$B$2:$B$379,bkc_bu)/SUMIFS(_book!$F$2:$F$379,_book!$C$2:$C$379,$A16,_book!$A$2:$A$379,bkc_lob,_book!$B$2:$B$379,bkc_bu))</f>
        <v>0.9285882352941176</v>
      </c>
      <c r="R16" s="33">
        <f>IF(SUMIFS(_book!$F$2:$F$379,_book!$C$2:$C$379,$A16,_book!$A$2:$A$379,bkc_lob,_book!$B$2:$B$379,bkc_bu)=0,"—",SUMIFS(_book!$AY$2:$AY$379,_book!$C$2:$C$379,$A16,_book!$A$2:$A$379,bkc_lob,_book!$B$2:$B$379,bkc_bu)/SUMIFS(_book!$F$2:$F$379,_book!$C$2:$C$379,$A16,_book!$A$2:$A$379,bkc_lob,_book!$B$2:$B$379,bkc_bu))</f>
        <v>0.91858823529411759</v>
      </c>
      <c r="S16" s="33">
        <f>IF(SUMIFS(_book!$F$2:$F$379,_book!$C$2:$C$379,$A16,_book!$A$2:$A$379,bkc_lob,_book!$B$2:$B$379,bkc_bu)=0,"—",SUMIFS(_book!$AZ$2:$AZ$379,_book!$C$2:$C$379,$A16,_book!$A$2:$A$379,bkc_lob,_book!$B$2:$B$379,bkc_bu)/SUMIFS(_book!$F$2:$F$379,_book!$C$2:$C$379,$A16,_book!$A$2:$A$379,bkc_lob,_book!$B$2:$B$379,bkc_bu))</f>
        <v>0.9235882352941176</v>
      </c>
      <c r="T16" s="34">
        <f>IF(SUMIFS(_book!$F$2:$F$379,_book!$C$2:$C$379,$A16,_book!$A$2:$A$379,bkc_lob,_book!$B$2:$B$379,bkc_bu)=0,"—",SUMIFS(_book!$AJ$2:$AJ$379,_book!$C$2:$C$379,$A16,_book!$A$2:$A$379,bkc_lob,_book!$B$2:$B$379,bkc_bu)/SUMIFS(_book!$F$2:$F$379,_book!$C$2:$C$379,$A16,_book!$A$2:$A$379,bkc_lob,_book!$B$2:$B$379,bkc_bu))</f>
        <v>1</v>
      </c>
      <c r="U16" s="34">
        <f>IF(SUMIFS(_book!$F$2:$F$379,_book!$C$2:$C$379,$A16,_book!$A$2:$A$379,bkc_lob,_book!$B$2:$B$379,bkc_bu)=0,"—",SUMIFS(_book!$AK$2:$AK$379,_book!$C$2:$C$379,$A16,_book!$A$2:$A$379,bkc_lob,_book!$B$2:$B$379,bkc_bu)/SUMIFS(_book!$F$2:$F$379,_book!$C$2:$C$379,$A16,_book!$A$2:$A$379,bkc_lob,_book!$B$2:$B$379,bkc_bu))</f>
        <v>1.0236023241245797</v>
      </c>
      <c r="V16" s="33">
        <f>IF(SUMIFS(_book!$F$2:$F$379,_book!$C$2:$C$379,$A16,_book!$A$2:$A$379,bkc_lob,_book!$B$2:$B$379,bkc_bu)=0,"—",SUMIFS(_book!$AL$2:$AL$379,_book!$C$2:$C$379,$A16,_book!$A$2:$A$379,bkc_lob,_book!$B$2:$B$379,bkc_bu)/SUMIFS(_book!$F$2:$F$379,_book!$C$2:$C$379,$A16,_book!$A$2:$A$379,bkc_lob,_book!$B$2:$B$379,bkc_bu))</f>
        <v>0.91963311987814833</v>
      </c>
      <c r="W16" s="35">
        <f>IF(SUMIFS(_book!$F$2:$F$379,_book!$C$2:$C$379,$A16,_book!$A$2:$A$379,bkc_lob,_book!$B$2:$B$379,bkc_bu)=0,"—",SUMIFS(_book!$AP$2:$AP$379,_book!$C$2:$C$379,$A16,_book!$A$2:$A$379,bkc_lob,_book!$B$2:$B$379,bkc_bu)/SUMIFS(_book!$F$2:$F$379,_book!$C$2:$C$379,$A16,_book!$A$2:$A$379,bkc_lob,_book!$B$2:$B$379,bkc_bu))</f>
        <v>0.63267557932263818</v>
      </c>
      <c r="X16" s="34">
        <f>IF(SUMIFS(_book!$F$2:$F$379,_book!$C$2:$C$379,$A16,_book!$A$2:$A$379,bkc_lob,_book!$B$2:$B$379,bkc_bu)=0,"—",SUMIFS(_book!$AM$2:$AM$379,_book!$C$2:$C$379,$A16,_book!$A$2:$A$379,bkc_lob,_book!$B$2:$B$379,bkc_bu)/SUMIFS(_book!$F$2:$F$379,_book!$C$2:$C$379,$A16,_book!$A$2:$A$379,bkc_lob,_book!$B$2:$B$379,bkc_bu))</f>
        <v>0.97779416443626943</v>
      </c>
      <c r="Y16" s="34">
        <f>IF(SUMIFS(_book!$F$2:$F$379,_book!$C$2:$C$379,$A16,_book!$A$2:$A$379,bkc_lob,_book!$B$2:$B$379,bkc_bu)=0,"—",SUMIFS(_book!$AN$2:$AN$379,_book!$C$2:$C$379,$A16,_book!$A$2:$A$379,bkc_lob,_book!$B$2:$B$379,bkc_bu)/SUMIFS(_book!$F$2:$F$379,_book!$C$2:$C$379,$A16,_book!$A$2:$A$379,bkc_lob,_book!$B$2:$B$379,bkc_bu))</f>
        <v>1.0062220769090895</v>
      </c>
      <c r="Z16" s="34">
        <f>IF(SUMIFS(_book!$F$2:$F$379,_book!$C$2:$C$379,$A16,_book!$A$2:$A$379,bkc_lob,_book!$B$2:$B$379,bkc_bu)=0,"—",SUMIFS(_book!$AO$2:$AO$379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Q$2:$AQ$379,_book!$C$2:$C$379,$A16,_book!$A$2:$A$379,bkc_lob,_book!$B$2:$B$379,bkc_bu)/SUMIFS(_book!$F$2:$F$379,_book!$C$2:$C$379,$A16,_book!$A$2:$A$379,bkc_lob,_book!$B$2:$B$379,bkc_bu))))</f>
        <v>0.62220100904985076</v>
      </c>
      <c r="AB16" s="35">
        <f>IF(SUMIFS(_book!$F$2:$F$379,_book!$C$2:$C$379,$A16,_book!$A$2:$A$379,bkc_lob,_book!$B$2:$B$379,bkc_bu)=0,"—",SUMIFS(_book!$BA$2:$BA$379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S$2:$AS$379,_book!$C$2:$C$379,$A16,_book!$A$2:$A$379,bkc_lob,_book!$B$2:$B$379,bkc_bu)/SUMIFS(_book!$F$2:$F$379,_book!$C$2:$C$379,$A16,_book!$A$2:$A$379,bkc_lob,_book!$B$2:$B$379,bkc_bu))</f>
        <v>0</v>
      </c>
      <c r="AE16" s="34">
        <f>IF(SUMIFS(_book!$F$2:$F$379,_book!$C$2:$C$379,$A16,_book!$A$2:$A$379,bkc_lob,_book!$B$2:$B$379,bkc_bu)=0,"—",SUMIFS(_book!$AT$2:$AT$379,_book!$C$2:$C$379,$A16,_book!$A$2:$A$379,bkc_lob,_book!$B$2:$B$379,bkc_bu)/SUMIFS(_book!$F$2:$F$379,_book!$C$2:$C$379,$A16,_book!$A$2:$A$379,bkc_lob,_book!$B$2:$B$379,bkc_bu))</f>
        <v>0.93770699008837077</v>
      </c>
      <c r="AF16" s="34">
        <f>IF(SUMIFS(_book!$F$2:$F$379,_book!$C$2:$C$379,$A16,_book!$A$2:$A$379,bkc_lob,_book!$B$2:$B$379,bkc_bu)=0,"—",SUMIFS(_book!$AU$2:$AU$379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R$2:$AR$379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84</v>
      </c>
      <c r="B17" s="40">
        <f>SUMIFS(_book!$F$2:$F$379,_book!$C$2:$C$379,$A17,_book!$A$2:$A$379,bkc_lob,_book!$B$2:$B$379,bkc_bu)</f>
        <v>935000</v>
      </c>
      <c r="C17" s="41" t="str">
        <f>IF(COUNTIFS(_book!$D$2:$D$379,"?*",_book!$C$2:$C$379,$A17,_book!$A$2:$A$379,bkc_lob,_book!$B$2:$B$379,bkc_bu)&lt;&gt;1,"—",IF(COUNT(INDEX(_book!$EH$2:$EH$379,MATCH(bkf_lob&amp;"|"&amp;bkf_bu&amp;"|"&amp;$A17,_book!$E$2:$E$379,0)))=0,"",INDEX(_book!$EH$2:$EH$379,MATCH(bkf_lob&amp;"|"&amp;bkf_bu&amp;"|"&amp;$A17,_book!$E$2:$E$379,0))))</f>
        <v>—</v>
      </c>
      <c r="D17" s="42" t="str">
        <f>IF(COUNTIFS(_book!$D$2:$D$379,"?*",_book!$C$2:$C$379,$A17,_book!$A$2:$A$379,bkc_lob,_book!$B$2:$B$379,bkc_bu)&lt;&gt;1,"—",IF(COUNT(INDEX(_book!$EH$2:$EH$379,MATCH(bkf_lob&amp;"|"&amp;bkf_bu&amp;"|"&amp;$A17,_book!$E$2:$E$379,0)))=0,"",INDEX(_book!$EI$2:$EI$379,MATCH(bkf_lob&amp;"|"&amp;bkf_bu&amp;"|"&amp;$A17,_book!$E$2:$E$379,0))))</f>
        <v>—</v>
      </c>
      <c r="E17" s="43" t="str">
        <f>IF(COUNTIFS(_book!$D$2:$D$379,"?*",_book!$C$2:$C$379,$A17,_book!$A$2:$A$379,bkc_lob,_book!$B$2:$B$379,bkc_bu)&lt;&gt;1,"—",IF(COUNT(INDEX(_book!$EH$2:$EH$379,MATCH(bkf_lob&amp;"|"&amp;bkf_bu&amp;"|"&amp;$A17,_book!$E$2:$E$379,0)))=0,"",INDEX(_book!$EJ$2:$EJ$379,MATCH(bkf_lob&amp;"|"&amp;bkf_bu&amp;"|"&amp;$A17,_book!$E$2:$E$379,0))))</f>
        <v>—</v>
      </c>
      <c r="F17" s="41" t="str">
        <f>IF(COUNTIFS(_book!$D$2:$D$379,"?*",_book!$C$2:$C$379,$A17,_book!$A$2:$A$379,bkc_lob,_book!$B$2:$B$379,bkc_bu)&lt;&gt;1,"—",IF(COUNT(INDEX(_book!$EK$2:$EK$379,MATCH(bkf_lob&amp;"|"&amp;bkf_bu&amp;"|"&amp;$A17,_book!$E$2:$E$379,0)))=0,"",INDEX(_book!$EK$2:$EK$379,MATCH(bkf_lob&amp;"|"&amp;bkf_bu&amp;"|"&amp;$A17,_book!$E$2:$E$379,0))))</f>
        <v>—</v>
      </c>
      <c r="G17" s="42" t="str">
        <f>IF(COUNTIFS(_book!$D$2:$D$379,"?*",_book!$C$2:$C$379,$A17,_book!$A$2:$A$379,bkc_lob,_book!$B$2:$B$379,bkc_bu)&lt;&gt;1,"—",IF(COUNT(INDEX(_book!$EK$2:$EK$379,MATCH(bkf_lob&amp;"|"&amp;bkf_bu&amp;"|"&amp;$A17,_book!$E$2:$E$379,0)))=0,"",INDEX(_book!$EL$2:$EL$379,MATCH(bkf_lob&amp;"|"&amp;bkf_bu&amp;"|"&amp;$A17,_book!$E$2:$E$379,0))))</f>
        <v>—</v>
      </c>
      <c r="H17" s="43" t="str">
        <f>IF(COUNTIFS(_book!$D$2:$D$379,"?*",_book!$C$2:$C$379,$A17,_book!$A$2:$A$379,bkc_lob,_book!$B$2:$B$379,bkc_bu)&lt;&gt;1,"—",IF(COUNT(INDEX(_book!$EK$2:$EK$379,MATCH(bkf_lob&amp;"|"&amp;bkf_bu&amp;"|"&amp;$A17,_book!$E$2:$E$379,0)))=0,"",INDEX(_book!$EM$2:$EM$379,MATCH(bkf_lob&amp;"|"&amp;bkf_bu&amp;"|"&amp;$A17,_book!$E$2:$E$379,0))))</f>
        <v>—</v>
      </c>
      <c r="I17" s="41" t="str">
        <f>IF(COUNTIFS(_book!$D$2:$D$379,"?*",_book!$C$2:$C$379,$A17,_book!$A$2:$A$379,bkc_lob,_book!$B$2:$B$379,bkc_bu)&lt;&gt;1,"—",IF(COUNT(INDEX(_book!$EN$2:$EN$379,MATCH(bkf_lob&amp;"|"&amp;bkf_bu&amp;"|"&amp;$A17,_book!$E$2:$E$379,0)))=0,"",INDEX(_book!$EN$2:$EN$379,MATCH(bkf_lob&amp;"|"&amp;bkf_bu&amp;"|"&amp;$A17,_book!$E$2:$E$379,0))))</f>
        <v>—</v>
      </c>
      <c r="J17" s="42" t="str">
        <f>IF(COUNTIFS(_book!$D$2:$D$379,"?*",_book!$C$2:$C$379,$A17,_book!$A$2:$A$379,bkc_lob,_book!$B$2:$B$379,bkc_bu)&lt;&gt;1,"—",IF(COUNT(INDEX(_book!$EN$2:$EN$379,MATCH(bkf_lob&amp;"|"&amp;bkf_bu&amp;"|"&amp;$A17,_book!$E$2:$E$379,0)))=0,"",INDEX(_book!$EO$2:$EO$379,MATCH(bkf_lob&amp;"|"&amp;bkf_bu&amp;"|"&amp;$A17,_book!$E$2:$E$379,0))))</f>
        <v>—</v>
      </c>
      <c r="K17" s="43" t="str">
        <f>IF(COUNTIFS(_book!$D$2:$D$379,"?*",_book!$C$2:$C$379,$A17,_book!$A$2:$A$379,bkc_lob,_book!$B$2:$B$379,bkc_bu)&lt;&gt;1,"—",IF(COUNT(INDEX(_book!$EN$2:$EN$379,MATCH(bkf_lob&amp;"|"&amp;bkf_bu&amp;"|"&amp;$A17,_book!$E$2:$E$379,0)))=0,"",INDEX(_book!$EP$2:$EP$379,MATCH(bkf_lob&amp;"|"&amp;bkf_bu&amp;"|"&amp;$A17,_book!$E$2:$E$379,0))))</f>
        <v>—</v>
      </c>
      <c r="L17" s="41" t="str">
        <f>IF(COUNTIFS(_book!$D$2:$D$379,"?*",_book!$C$2:$C$379,$A17,_book!$A$2:$A$379,bkc_lob,_book!$B$2:$B$379,bkc_bu)&lt;&gt;1,"—",IF(COUNT(INDEX(_book!$EQ$2:$EQ$379,MATCH(bkf_lob&amp;"|"&amp;bkf_bu&amp;"|"&amp;$A17,_book!$E$2:$E$379,0)))=0,"",INDEX(_book!$EQ$2:$EQ$379,MATCH(bkf_lob&amp;"|"&amp;bkf_bu&amp;"|"&amp;$A17,_book!$E$2:$E$379,0))))</f>
        <v>—</v>
      </c>
      <c r="M17" s="42" t="str">
        <f>IF(COUNTIFS(_book!$D$2:$D$379,"?*",_book!$C$2:$C$379,$A17,_book!$A$2:$A$379,bkc_lob,_book!$B$2:$B$379,bkc_bu)&lt;&gt;1,"—",IF(COUNT(INDEX(_book!$EQ$2:$EQ$379,MATCH(bkf_lob&amp;"|"&amp;bkf_bu&amp;"|"&amp;$A17,_book!$E$2:$E$379,0)))=0,"",INDEX(_book!$ER$2:$ER$379,MATCH(bkf_lob&amp;"|"&amp;bkf_bu&amp;"|"&amp;$A17,_book!$E$2:$E$379,0))))</f>
        <v>—</v>
      </c>
      <c r="N17" s="43" t="str">
        <f>IF(COUNTIFS(_book!$D$2:$D$379,"?*",_book!$C$2:$C$379,$A17,_book!$A$2:$A$379,bkc_lob,_book!$B$2:$B$379,bkc_bu)&lt;&gt;1,"—",IF(COUNT(INDEX(_book!$EQ$2:$EQ$379,MATCH(bkf_lob&amp;"|"&amp;bkf_bu&amp;"|"&amp;$A17,_book!$E$2:$E$379,0)))=0,"",INDEX(_book!$ES$2:$ES$379,MATCH(bkf_lob&amp;"|"&amp;bkf_bu&amp;"|"&amp;$A17,_book!$E$2:$E$379,0))))</f>
        <v>—</v>
      </c>
      <c r="O17" s="44">
        <f>SUMIFS(_book!$AE$2:$AE$379,_book!$C$2:$C$379,$A17,_book!$A$2:$A$379,bkc_lob,_book!$B$2:$B$379,bkc_bu)</f>
        <v>18</v>
      </c>
      <c r="P17" s="44">
        <f>SUMIFS(_book!$AF$2:$AF$379,_book!$C$2:$C$379,$A17,_book!$A$2:$A$379,bkc_lob,_book!$B$2:$B$379,bkc_bu)</f>
        <v>6</v>
      </c>
      <c r="Q17" s="45">
        <f>IF(SUMIFS(_book!$F$2:$F$379,_book!$C$2:$C$379,$A17,_book!$A$2:$A$379,bkc_lob,_book!$B$2:$B$379,bkc_bu)=0,"—",SUMIFS(_book!$AX$2:$AX$379,_book!$C$2:$C$379,$A17,_book!$A$2:$A$379,bkc_lob,_book!$B$2:$B$379,bkc_bu)/SUMIFS(_book!$F$2:$F$379,_book!$C$2:$C$379,$A17,_book!$A$2:$A$379,bkc_lob,_book!$B$2:$B$379,bkc_bu))</f>
        <v>0.9285882352941176</v>
      </c>
      <c r="R17" s="45">
        <f>IF(SUMIFS(_book!$F$2:$F$379,_book!$C$2:$C$379,$A17,_book!$A$2:$A$379,bkc_lob,_book!$B$2:$B$379,bkc_bu)=0,"—",SUMIFS(_book!$AY$2:$AY$379,_book!$C$2:$C$379,$A17,_book!$A$2:$A$379,bkc_lob,_book!$B$2:$B$379,bkc_bu)/SUMIFS(_book!$F$2:$F$379,_book!$C$2:$C$379,$A17,_book!$A$2:$A$379,bkc_lob,_book!$B$2:$B$379,bkc_bu))</f>
        <v>0.91858823529411759</v>
      </c>
      <c r="S17" s="45">
        <f>IF(SUMIFS(_book!$F$2:$F$379,_book!$C$2:$C$379,$A17,_book!$A$2:$A$379,bkc_lob,_book!$B$2:$B$379,bkc_bu)=0,"—",SUMIFS(_book!$AZ$2:$AZ$379,_book!$C$2:$C$379,$A17,_book!$A$2:$A$379,bkc_lob,_book!$B$2:$B$379,bkc_bu)/SUMIFS(_book!$F$2:$F$379,_book!$C$2:$C$379,$A17,_book!$A$2:$A$379,bkc_lob,_book!$B$2:$B$379,bkc_bu))</f>
        <v>0.93858823529411761</v>
      </c>
      <c r="T17" s="46">
        <f>IF(SUMIFS(_book!$F$2:$F$379,_book!$C$2:$C$379,$A17,_book!$A$2:$A$379,bkc_lob,_book!$B$2:$B$379,bkc_bu)=0,"—",SUMIFS(_book!$AJ$2:$AJ$379,_book!$C$2:$C$379,$A17,_book!$A$2:$A$379,bkc_lob,_book!$B$2:$B$379,bkc_bu)/SUMIFS(_book!$F$2:$F$379,_book!$C$2:$C$379,$A17,_book!$A$2:$A$379,bkc_lob,_book!$B$2:$B$379,bkc_bu))</f>
        <v>1.0381818181818181</v>
      </c>
      <c r="U17" s="46">
        <f>IF(SUMIFS(_book!$F$2:$F$379,_book!$C$2:$C$379,$A17,_book!$A$2:$A$379,bkc_lob,_book!$B$2:$B$379,bkc_bu)=0,"—",SUMIFS(_book!$AK$2:$AK$379,_book!$C$2:$C$379,$A17,_book!$A$2:$A$379,bkc_lob,_book!$B$2:$B$379,bkc_bu)/SUMIFS(_book!$F$2:$F$379,_book!$C$2:$C$379,$A17,_book!$A$2:$A$379,bkc_lob,_book!$B$2:$B$379,bkc_bu))</f>
        <v>1.0307939358288771</v>
      </c>
      <c r="V17" s="45">
        <f>IF(SUMIFS(_book!$F$2:$F$379,_book!$C$2:$C$379,$A17,_book!$A$2:$A$379,bkc_lob,_book!$B$2:$B$379,bkc_bu)=0,"—",SUMIFS(_book!$AL$2:$AL$379,_book!$C$2:$C$379,$A17,_book!$A$2:$A$379,bkc_lob,_book!$B$2:$B$379,bkc_bu)/SUMIFS(_book!$F$2:$F$379,_book!$C$2:$C$379,$A17,_book!$A$2:$A$379,bkc_lob,_book!$B$2:$B$379,bkc_bu))</f>
        <v>0.92276777363023987</v>
      </c>
      <c r="W17" s="47">
        <f>IF(SUMIFS(_book!$F$2:$F$379,_book!$C$2:$C$379,$A17,_book!$A$2:$A$379,bkc_lob,_book!$B$2:$B$379,bkc_bu)=0,"—",SUMIFS(_book!$AP$2:$AP$379,_book!$C$2:$C$379,$A17,_book!$A$2:$A$379,bkc_lob,_book!$B$2:$B$379,bkc_bu)/SUMIFS(_book!$F$2:$F$379,_book!$C$2:$C$379,$A17,_book!$A$2:$A$379,bkc_lob,_book!$B$2:$B$379,bkc_bu))</f>
        <v>0.62974224598930484</v>
      </c>
      <c r="X17" s="46">
        <f>IF(SUMIFS(_book!$F$2:$F$379,_book!$C$2:$C$379,$A17,_book!$A$2:$A$379,bkc_lob,_book!$B$2:$B$379,bkc_bu)=0,"—",SUMIFS(_book!$AM$2:$AM$379,_book!$C$2:$C$379,$A17,_book!$A$2:$A$379,bkc_lob,_book!$B$2:$B$379,bkc_bu)/SUMIFS(_book!$F$2:$F$379,_book!$C$2:$C$379,$A17,_book!$A$2:$A$379,bkc_lob,_book!$B$2:$B$379,bkc_bu))</f>
        <v>1.0071014071025131</v>
      </c>
      <c r="Y17" s="46">
        <f>IF(SUMIFS(_book!$F$2:$F$379,_book!$C$2:$C$379,$A17,_book!$A$2:$A$379,bkc_lob,_book!$B$2:$B$379,bkc_bu)=0,"—",SUMIFS(_book!$AN$2:$AN$379,_book!$C$2:$C$379,$A17,_book!$A$2:$A$379,bkc_lob,_book!$B$2:$B$379,bkc_bu)/SUMIFS(_book!$F$2:$F$379,_book!$C$2:$C$379,$A17,_book!$A$2:$A$379,bkc_lob,_book!$B$2:$B$379,bkc_bu))</f>
        <v>1.0063331554742274</v>
      </c>
      <c r="Z17" s="46">
        <f>IF(SUMIFS(_book!$F$2:$F$379,_book!$C$2:$C$379,$A17,_book!$A$2:$A$379,bkc_lob,_book!$B$2:$B$379,bkc_bu)=0,"—",SUMIFS(_book!$AO$2:$AO$379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Q$2:$AQ$379,_book!$C$2:$C$379,$A17,_book!$A$2:$A$379,bkc_lob,_book!$B$2:$B$379,bkc_bu)/SUMIFS(_book!$F$2:$F$379,_book!$C$2:$C$379,$A17,_book!$A$2:$A$379,bkc_lob,_book!$B$2:$B$379,bkc_bu))))</f>
        <v>0.63832837666519981</v>
      </c>
      <c r="AB17" s="47">
        <f>IF(SUMIFS(_book!$F$2:$F$379,_book!$C$2:$C$379,$A17,_book!$A$2:$A$379,bkc_lob,_book!$B$2:$B$379,bkc_bu)=0,"—",SUMIFS(_book!$BA$2:$BA$379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S$2:$AS$379,_book!$C$2:$C$379,$A17,_book!$A$2:$A$379,bkc_lob,_book!$B$2:$B$379,bkc_bu)/SUMIFS(_book!$F$2:$F$379,_book!$C$2:$C$379,$A17,_book!$A$2:$A$379,bkc_lob,_book!$B$2:$B$379,bkc_bu))</f>
        <v>0</v>
      </c>
      <c r="AE17" s="46">
        <f>IF(SUMIFS(_book!$F$2:$F$379,_book!$C$2:$C$379,$A17,_book!$A$2:$A$379,bkc_lob,_book!$B$2:$B$379,bkc_bu)=0,"—",SUMIFS(_book!$AT$2:$AT$379,_book!$C$2:$C$379,$A17,_book!$A$2:$A$379,bkc_lob,_book!$B$2:$B$379,bkc_bu)/SUMIFS(_book!$F$2:$F$379,_book!$C$2:$C$379,$A17,_book!$A$2:$A$379,bkc_lob,_book!$B$2:$B$379,bkc_bu))</f>
        <v>0.98815193588305028</v>
      </c>
      <c r="AF17" s="46">
        <f>IF(SUMIFS(_book!$F$2:$F$379,_book!$C$2:$C$379,$A17,_book!$A$2:$A$379,bkc_lob,_book!$B$2:$B$379,bkc_bu)=0,"—",SUMIFS(_book!$AU$2:$AU$379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R$2:$AR$379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89</v>
      </c>
      <c r="B18" s="28">
        <f>SUMIFS(_book!$F$2:$F$379,_book!$C$2:$C$379,$A18,_book!$A$2:$A$379,bkc_lob,_book!$B$2:$B$379,bkc_bu)</f>
        <v>1020000</v>
      </c>
      <c r="C18" s="29" t="str">
        <f>IF(COUNTIFS(_book!$D$2:$D$379,"?*",_book!$C$2:$C$379,$A18,_book!$A$2:$A$379,bkc_lob,_book!$B$2:$B$379,bkc_bu)&lt;&gt;1,"—",IF(COUNT(INDEX(_book!$EH$2:$EH$379,MATCH(bkf_lob&amp;"|"&amp;bkf_bu&amp;"|"&amp;$A18,_book!$E$2:$E$379,0)))=0,"",INDEX(_book!$EH$2:$EH$379,MATCH(bkf_lob&amp;"|"&amp;bkf_bu&amp;"|"&amp;$A18,_book!$E$2:$E$379,0))))</f>
        <v>—</v>
      </c>
      <c r="D18" s="30" t="str">
        <f>IF(COUNTIFS(_book!$D$2:$D$379,"?*",_book!$C$2:$C$379,$A18,_book!$A$2:$A$379,bkc_lob,_book!$B$2:$B$379,bkc_bu)&lt;&gt;1,"—",IF(COUNT(INDEX(_book!$EH$2:$EH$379,MATCH(bkf_lob&amp;"|"&amp;bkf_bu&amp;"|"&amp;$A18,_book!$E$2:$E$379,0)))=0,"",INDEX(_book!$EI$2:$EI$379,MATCH(bkf_lob&amp;"|"&amp;bkf_bu&amp;"|"&amp;$A18,_book!$E$2:$E$379,0))))</f>
        <v>—</v>
      </c>
      <c r="E18" s="31" t="str">
        <f>IF(COUNTIFS(_book!$D$2:$D$379,"?*",_book!$C$2:$C$379,$A18,_book!$A$2:$A$379,bkc_lob,_book!$B$2:$B$379,bkc_bu)&lt;&gt;1,"—",IF(COUNT(INDEX(_book!$EH$2:$EH$379,MATCH(bkf_lob&amp;"|"&amp;bkf_bu&amp;"|"&amp;$A18,_book!$E$2:$E$379,0)))=0,"",INDEX(_book!$EJ$2:$EJ$379,MATCH(bkf_lob&amp;"|"&amp;bkf_bu&amp;"|"&amp;$A18,_book!$E$2:$E$379,0))))</f>
        <v>—</v>
      </c>
      <c r="F18" s="29" t="str">
        <f>IF(COUNTIFS(_book!$D$2:$D$379,"?*",_book!$C$2:$C$379,$A18,_book!$A$2:$A$379,bkc_lob,_book!$B$2:$B$379,bkc_bu)&lt;&gt;1,"—",IF(COUNT(INDEX(_book!$EK$2:$EK$379,MATCH(bkf_lob&amp;"|"&amp;bkf_bu&amp;"|"&amp;$A18,_book!$E$2:$E$379,0)))=0,"",INDEX(_book!$EK$2:$EK$379,MATCH(bkf_lob&amp;"|"&amp;bkf_bu&amp;"|"&amp;$A18,_book!$E$2:$E$379,0))))</f>
        <v>—</v>
      </c>
      <c r="G18" s="30" t="str">
        <f>IF(COUNTIFS(_book!$D$2:$D$379,"?*",_book!$C$2:$C$379,$A18,_book!$A$2:$A$379,bkc_lob,_book!$B$2:$B$379,bkc_bu)&lt;&gt;1,"—",IF(COUNT(INDEX(_book!$EK$2:$EK$379,MATCH(bkf_lob&amp;"|"&amp;bkf_bu&amp;"|"&amp;$A18,_book!$E$2:$E$379,0)))=0,"",INDEX(_book!$EL$2:$EL$379,MATCH(bkf_lob&amp;"|"&amp;bkf_bu&amp;"|"&amp;$A18,_book!$E$2:$E$379,0))))</f>
        <v>—</v>
      </c>
      <c r="H18" s="31" t="str">
        <f>IF(COUNTIFS(_book!$D$2:$D$379,"?*",_book!$C$2:$C$379,$A18,_book!$A$2:$A$379,bkc_lob,_book!$B$2:$B$379,bkc_bu)&lt;&gt;1,"—",IF(COUNT(INDEX(_book!$EK$2:$EK$379,MATCH(bkf_lob&amp;"|"&amp;bkf_bu&amp;"|"&amp;$A18,_book!$E$2:$E$379,0)))=0,"",INDEX(_book!$EM$2:$EM$379,MATCH(bkf_lob&amp;"|"&amp;bkf_bu&amp;"|"&amp;$A18,_book!$E$2:$E$379,0))))</f>
        <v>—</v>
      </c>
      <c r="I18" s="29" t="str">
        <f>IF(COUNTIFS(_book!$D$2:$D$379,"?*",_book!$C$2:$C$379,$A18,_book!$A$2:$A$379,bkc_lob,_book!$B$2:$B$379,bkc_bu)&lt;&gt;1,"—",IF(COUNT(INDEX(_book!$EN$2:$EN$379,MATCH(bkf_lob&amp;"|"&amp;bkf_bu&amp;"|"&amp;$A18,_book!$E$2:$E$379,0)))=0,"",INDEX(_book!$EN$2:$EN$379,MATCH(bkf_lob&amp;"|"&amp;bkf_bu&amp;"|"&amp;$A18,_book!$E$2:$E$379,0))))</f>
        <v>—</v>
      </c>
      <c r="J18" s="30" t="str">
        <f>IF(COUNTIFS(_book!$D$2:$D$379,"?*",_book!$C$2:$C$379,$A18,_book!$A$2:$A$379,bkc_lob,_book!$B$2:$B$379,bkc_bu)&lt;&gt;1,"—",IF(COUNT(INDEX(_book!$EN$2:$EN$379,MATCH(bkf_lob&amp;"|"&amp;bkf_bu&amp;"|"&amp;$A18,_book!$E$2:$E$379,0)))=0,"",INDEX(_book!$EO$2:$EO$379,MATCH(bkf_lob&amp;"|"&amp;bkf_bu&amp;"|"&amp;$A18,_book!$E$2:$E$379,0))))</f>
        <v>—</v>
      </c>
      <c r="K18" s="31" t="str">
        <f>IF(COUNTIFS(_book!$D$2:$D$379,"?*",_book!$C$2:$C$379,$A18,_book!$A$2:$A$379,bkc_lob,_book!$B$2:$B$379,bkc_bu)&lt;&gt;1,"—",IF(COUNT(INDEX(_book!$EN$2:$EN$379,MATCH(bkf_lob&amp;"|"&amp;bkf_bu&amp;"|"&amp;$A18,_book!$E$2:$E$379,0)))=0,"",INDEX(_book!$EP$2:$EP$379,MATCH(bkf_lob&amp;"|"&amp;bkf_bu&amp;"|"&amp;$A18,_book!$E$2:$E$379,0))))</f>
        <v>—</v>
      </c>
      <c r="L18" s="29" t="str">
        <f>IF(COUNTIFS(_book!$D$2:$D$379,"?*",_book!$C$2:$C$379,$A18,_book!$A$2:$A$379,bkc_lob,_book!$B$2:$B$379,bkc_bu)&lt;&gt;1,"—",IF(COUNT(INDEX(_book!$EQ$2:$EQ$379,MATCH(bkf_lob&amp;"|"&amp;bkf_bu&amp;"|"&amp;$A18,_book!$E$2:$E$379,0)))=0,"",INDEX(_book!$EQ$2:$EQ$379,MATCH(bkf_lob&amp;"|"&amp;bkf_bu&amp;"|"&amp;$A18,_book!$E$2:$E$379,0))))</f>
        <v>—</v>
      </c>
      <c r="M18" s="30" t="str">
        <f>IF(COUNTIFS(_book!$D$2:$D$379,"?*",_book!$C$2:$C$379,$A18,_book!$A$2:$A$379,bkc_lob,_book!$B$2:$B$379,bkc_bu)&lt;&gt;1,"—",IF(COUNT(INDEX(_book!$EQ$2:$EQ$379,MATCH(bkf_lob&amp;"|"&amp;bkf_bu&amp;"|"&amp;$A18,_book!$E$2:$E$379,0)))=0,"",INDEX(_book!$ER$2:$ER$379,MATCH(bkf_lob&amp;"|"&amp;bkf_bu&amp;"|"&amp;$A18,_book!$E$2:$E$379,0))))</f>
        <v>—</v>
      </c>
      <c r="N18" s="31" t="str">
        <f>IF(COUNTIFS(_book!$D$2:$D$379,"?*",_book!$C$2:$C$379,$A18,_book!$A$2:$A$379,bkc_lob,_book!$B$2:$B$379,bkc_bu)&lt;&gt;1,"—",IF(COUNT(INDEX(_book!$EQ$2:$EQ$379,MATCH(bkf_lob&amp;"|"&amp;bkf_bu&amp;"|"&amp;$A18,_book!$E$2:$E$379,0)))=0,"",INDEX(_book!$ES$2:$ES$379,MATCH(bkf_lob&amp;"|"&amp;bkf_bu&amp;"|"&amp;$A18,_book!$E$2:$E$379,0))))</f>
        <v>—</v>
      </c>
      <c r="O18" s="32">
        <f>SUMIFS(_book!$AE$2:$AE$379,_book!$C$2:$C$379,$A18,_book!$A$2:$A$379,bkc_lob,_book!$B$2:$B$379,bkc_bu)</f>
        <v>18</v>
      </c>
      <c r="P18" s="32">
        <f>SUMIFS(_book!$AF$2:$AF$379,_book!$C$2:$C$379,$A18,_book!$A$2:$A$379,bkc_lob,_book!$B$2:$B$379,bkc_bu)</f>
        <v>0</v>
      </c>
      <c r="Q18" s="33">
        <f>IF(SUMIFS(_book!$F$2:$F$379,_book!$C$2:$C$379,$A18,_book!$A$2:$A$379,bkc_lob,_book!$B$2:$B$379,bkc_bu)=0,"—",SUMIFS(_book!$AX$2:$AX$379,_book!$C$2:$C$379,$A18,_book!$A$2:$A$379,bkc_lob,_book!$B$2:$B$379,bkc_bu)/SUMIFS(_book!$F$2:$F$379,_book!$C$2:$C$379,$A18,_book!$A$2:$A$379,bkc_lob,_book!$B$2:$B$379,bkc_bu))</f>
        <v>0.9285882352941176</v>
      </c>
      <c r="R18" s="33">
        <f>IF(SUMIFS(_book!$F$2:$F$379,_book!$C$2:$C$379,$A18,_book!$A$2:$A$379,bkc_lob,_book!$B$2:$B$379,bkc_bu)=0,"—",SUMIFS(_book!$AY$2:$AY$379,_book!$C$2:$C$379,$A18,_book!$A$2:$A$379,bkc_lob,_book!$B$2:$B$379,bkc_bu)/SUMIFS(_book!$F$2:$F$379,_book!$C$2:$C$379,$A18,_book!$A$2:$A$379,bkc_lob,_book!$B$2:$B$379,bkc_bu))</f>
        <v>0.91858823529411759</v>
      </c>
      <c r="S18" s="33">
        <f>IF(SUMIFS(_book!$F$2:$F$379,_book!$C$2:$C$379,$A18,_book!$A$2:$A$379,bkc_lob,_book!$B$2:$B$379,bkc_bu)=0,"—",SUMIFS(_book!$AZ$2:$AZ$379,_book!$C$2:$C$379,$A18,_book!$A$2:$A$379,bkc_lob,_book!$B$2:$B$379,bkc_bu)/SUMIFS(_book!$F$2:$F$379,_book!$C$2:$C$379,$A18,_book!$A$2:$A$379,bkc_lob,_book!$B$2:$B$379,bkc_bu))</f>
        <v>0.91858823529411759</v>
      </c>
      <c r="T18" s="34">
        <f>IF(SUMIFS(_book!$F$2:$F$379,_book!$C$2:$C$379,$A18,_book!$A$2:$A$379,bkc_lob,_book!$B$2:$B$379,bkc_bu)=0,"—",SUMIFS(_book!$AJ$2:$AJ$379,_book!$C$2:$C$379,$A18,_book!$A$2:$A$379,bkc_lob,_book!$B$2:$B$379,bkc_bu)/SUMIFS(_book!$F$2:$F$379,_book!$C$2:$C$379,$A18,_book!$A$2:$A$379,bkc_lob,_book!$B$2:$B$379,bkc_bu))</f>
        <v>1.0303333333333333</v>
      </c>
      <c r="U18" s="34">
        <f>IF(SUMIFS(_book!$F$2:$F$379,_book!$C$2:$C$379,$A18,_book!$A$2:$A$379,bkc_lob,_book!$B$2:$B$379,bkc_bu)=0,"—",SUMIFS(_book!$AK$2:$AK$379,_book!$C$2:$C$379,$A18,_book!$A$2:$A$379,bkc_lob,_book!$B$2:$B$379,bkc_bu)/SUMIFS(_book!$F$2:$F$379,_book!$C$2:$C$379,$A18,_book!$A$2:$A$379,bkc_lob,_book!$B$2:$B$379,bkc_bu))</f>
        <v>1.0258388616557734</v>
      </c>
      <c r="V18" s="33">
        <f>IF(SUMIFS(_book!$F$2:$F$379,_book!$C$2:$C$379,$A18,_book!$A$2:$A$379,bkc_lob,_book!$B$2:$B$379,bkc_bu)=0,"—",SUMIFS(_book!$AL$2:$AL$379,_book!$C$2:$C$379,$A18,_book!$A$2:$A$379,bkc_lob,_book!$B$2:$B$379,bkc_bu)/SUMIFS(_book!$F$2:$F$379,_book!$C$2:$C$379,$A18,_book!$A$2:$A$379,bkc_lob,_book!$B$2:$B$379,bkc_bu))</f>
        <v>0.91858823529411759</v>
      </c>
      <c r="W18" s="35">
        <f>IF(SUMIFS(_book!$F$2:$F$379,_book!$C$2:$C$379,$A18,_book!$A$2:$A$379,bkc_lob,_book!$B$2:$B$379,bkc_bu)=0,"—",SUMIFS(_book!$AP$2:$AP$379,_book!$C$2:$C$379,$A18,_book!$A$2:$A$379,bkc_lob,_book!$B$2:$B$379,bkc_bu)/SUMIFS(_book!$F$2:$F$379,_book!$C$2:$C$379,$A18,_book!$A$2:$A$379,bkc_lob,_book!$B$2:$B$379,bkc_bu))</f>
        <v>0.62883921568627454</v>
      </c>
      <c r="X18" s="34">
        <f>IF(SUMIFS(_book!$F$2:$F$379,_book!$C$2:$C$379,$A18,_book!$A$2:$A$379,bkc_lob,_book!$B$2:$B$379,bkc_bu)=0,"—",SUMIFS(_book!$AM$2:$AM$379,_book!$C$2:$C$379,$A18,_book!$A$2:$A$379,bkc_lob,_book!$B$2:$B$379,bkc_bu)/SUMIFS(_book!$F$2:$F$379,_book!$C$2:$C$379,$A18,_book!$A$2:$A$379,bkc_lob,_book!$B$2:$B$379,bkc_bu))</f>
        <v>1.0044004277774889</v>
      </c>
      <c r="Y18" s="34">
        <f>IF(SUMIFS(_book!$F$2:$F$379,_book!$C$2:$C$379,$A18,_book!$A$2:$A$379,bkc_lob,_book!$B$2:$B$379,bkc_bu)=0,"—",SUMIFS(_book!$AN$2:$AN$379,_book!$C$2:$C$379,$A18,_book!$A$2:$A$379,bkc_lob,_book!$B$2:$B$379,bkc_bu)/SUMIFS(_book!$F$2:$F$379,_book!$C$2:$C$379,$A18,_book!$A$2:$A$379,bkc_lob,_book!$B$2:$B$379,bkc_bu))</f>
        <v>1.0109311645652717</v>
      </c>
      <c r="Z18" s="34">
        <f>IF(SUMIFS(_book!$F$2:$F$379,_book!$C$2:$C$379,$A18,_book!$A$2:$A$379,bkc_lob,_book!$B$2:$B$379,bkc_bu)=0,"—",SUMIFS(_book!$AO$2:$AO$379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Q$2:$AQ$379,_book!$C$2:$C$379,$A18,_book!$A$2:$A$379,bkc_lob,_book!$B$2:$B$379,bkc_bu)/SUMIFS(_book!$F$2:$F$379,_book!$C$2:$C$379,$A18,_book!$A$2:$A$379,bkc_lob,_book!$B$2:$B$379,bkc_bu))))</f>
        <v>0.63853082186350196</v>
      </c>
      <c r="AB18" s="35">
        <f>IF(SUMIFS(_book!$F$2:$F$379,_book!$C$2:$C$379,$A18,_book!$A$2:$A$379,bkc_lob,_book!$B$2:$B$379,bkc_bu)=0,"—",SUMIFS(_book!$BA$2:$BA$379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S$2:$AS$379,_book!$C$2:$C$379,$A18,_book!$A$2:$A$379,bkc_lob,_book!$B$2:$B$379,bkc_bu)/SUMIFS(_book!$F$2:$F$379,_book!$C$2:$C$379,$A18,_book!$A$2:$A$379,bkc_lob,_book!$B$2:$B$379,bkc_bu))</f>
        <v>0</v>
      </c>
      <c r="AE18" s="34">
        <f>IF(SUMIFS(_book!$F$2:$F$379,_book!$C$2:$C$379,$A18,_book!$A$2:$A$379,bkc_lob,_book!$B$2:$B$379,bkc_bu)=0,"—",SUMIFS(_book!$AT$2:$AT$379,_book!$C$2:$C$379,$A18,_book!$A$2:$A$379,bkc_lob,_book!$B$2:$B$379,bkc_bu)/SUMIFS(_book!$F$2:$F$379,_book!$C$2:$C$379,$A18,_book!$A$2:$A$379,bkc_lob,_book!$B$2:$B$379,bkc_bu))</f>
        <v>1</v>
      </c>
      <c r="AF18" s="34">
        <f>IF(SUMIFS(_book!$F$2:$F$379,_book!$C$2:$C$379,$A18,_book!$A$2:$A$379,bkc_lob,_book!$B$2:$B$379,bkc_bu)=0,"—",SUMIFS(_book!$AU$2:$AU$379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R$2:$AR$379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91</v>
      </c>
      <c r="B19" s="40">
        <f>SUMIFS(_book!$F$2:$F$379,_book!$C$2:$C$379,$A19,_book!$A$2:$A$379,bkc_lob,_book!$B$2:$B$379,bkc_bu)</f>
        <v>816000</v>
      </c>
      <c r="C19" s="41" t="str">
        <f>IF(COUNTIFS(_book!$D$2:$D$379,"?*",_book!$C$2:$C$379,$A19,_book!$A$2:$A$379,bkc_lob,_book!$B$2:$B$379,bkc_bu)&lt;&gt;1,"—",IF(COUNT(INDEX(_book!$EH$2:$EH$379,MATCH(bkf_lob&amp;"|"&amp;bkf_bu&amp;"|"&amp;$A19,_book!$E$2:$E$379,0)))=0,"",INDEX(_book!$EH$2:$EH$379,MATCH(bkf_lob&amp;"|"&amp;bkf_bu&amp;"|"&amp;$A19,_book!$E$2:$E$379,0))))</f>
        <v>—</v>
      </c>
      <c r="D19" s="42" t="str">
        <f>IF(COUNTIFS(_book!$D$2:$D$379,"?*",_book!$C$2:$C$379,$A19,_book!$A$2:$A$379,bkc_lob,_book!$B$2:$B$379,bkc_bu)&lt;&gt;1,"—",IF(COUNT(INDEX(_book!$EH$2:$EH$379,MATCH(bkf_lob&amp;"|"&amp;bkf_bu&amp;"|"&amp;$A19,_book!$E$2:$E$379,0)))=0,"",INDEX(_book!$EI$2:$EI$379,MATCH(bkf_lob&amp;"|"&amp;bkf_bu&amp;"|"&amp;$A19,_book!$E$2:$E$379,0))))</f>
        <v>—</v>
      </c>
      <c r="E19" s="43" t="str">
        <f>IF(COUNTIFS(_book!$D$2:$D$379,"?*",_book!$C$2:$C$379,$A19,_book!$A$2:$A$379,bkc_lob,_book!$B$2:$B$379,bkc_bu)&lt;&gt;1,"—",IF(COUNT(INDEX(_book!$EH$2:$EH$379,MATCH(bkf_lob&amp;"|"&amp;bkf_bu&amp;"|"&amp;$A19,_book!$E$2:$E$379,0)))=0,"",INDEX(_book!$EJ$2:$EJ$379,MATCH(bkf_lob&amp;"|"&amp;bkf_bu&amp;"|"&amp;$A19,_book!$E$2:$E$379,0))))</f>
        <v>—</v>
      </c>
      <c r="F19" s="41" t="str">
        <f>IF(COUNTIFS(_book!$D$2:$D$379,"?*",_book!$C$2:$C$379,$A19,_book!$A$2:$A$379,bkc_lob,_book!$B$2:$B$379,bkc_bu)&lt;&gt;1,"—",IF(COUNT(INDEX(_book!$EK$2:$EK$379,MATCH(bkf_lob&amp;"|"&amp;bkf_bu&amp;"|"&amp;$A19,_book!$E$2:$E$379,0)))=0,"",INDEX(_book!$EK$2:$EK$379,MATCH(bkf_lob&amp;"|"&amp;bkf_bu&amp;"|"&amp;$A19,_book!$E$2:$E$379,0))))</f>
        <v>—</v>
      </c>
      <c r="G19" s="42" t="str">
        <f>IF(COUNTIFS(_book!$D$2:$D$379,"?*",_book!$C$2:$C$379,$A19,_book!$A$2:$A$379,bkc_lob,_book!$B$2:$B$379,bkc_bu)&lt;&gt;1,"—",IF(COUNT(INDEX(_book!$EK$2:$EK$379,MATCH(bkf_lob&amp;"|"&amp;bkf_bu&amp;"|"&amp;$A19,_book!$E$2:$E$379,0)))=0,"",INDEX(_book!$EL$2:$EL$379,MATCH(bkf_lob&amp;"|"&amp;bkf_bu&amp;"|"&amp;$A19,_book!$E$2:$E$379,0))))</f>
        <v>—</v>
      </c>
      <c r="H19" s="43" t="str">
        <f>IF(COUNTIFS(_book!$D$2:$D$379,"?*",_book!$C$2:$C$379,$A19,_book!$A$2:$A$379,bkc_lob,_book!$B$2:$B$379,bkc_bu)&lt;&gt;1,"—",IF(COUNT(INDEX(_book!$EK$2:$EK$379,MATCH(bkf_lob&amp;"|"&amp;bkf_bu&amp;"|"&amp;$A19,_book!$E$2:$E$379,0)))=0,"",INDEX(_book!$EM$2:$EM$379,MATCH(bkf_lob&amp;"|"&amp;bkf_bu&amp;"|"&amp;$A19,_book!$E$2:$E$379,0))))</f>
        <v>—</v>
      </c>
      <c r="I19" s="41" t="str">
        <f>IF(COUNTIFS(_book!$D$2:$D$379,"?*",_book!$C$2:$C$379,$A19,_book!$A$2:$A$379,bkc_lob,_book!$B$2:$B$379,bkc_bu)&lt;&gt;1,"—",IF(COUNT(INDEX(_book!$EN$2:$EN$379,MATCH(bkf_lob&amp;"|"&amp;bkf_bu&amp;"|"&amp;$A19,_book!$E$2:$E$379,0)))=0,"",INDEX(_book!$EN$2:$EN$379,MATCH(bkf_lob&amp;"|"&amp;bkf_bu&amp;"|"&amp;$A19,_book!$E$2:$E$379,0))))</f>
        <v>—</v>
      </c>
      <c r="J19" s="42" t="str">
        <f>IF(COUNTIFS(_book!$D$2:$D$379,"?*",_book!$C$2:$C$379,$A19,_book!$A$2:$A$379,bkc_lob,_book!$B$2:$B$379,bkc_bu)&lt;&gt;1,"—",IF(COUNT(INDEX(_book!$EN$2:$EN$379,MATCH(bkf_lob&amp;"|"&amp;bkf_bu&amp;"|"&amp;$A19,_book!$E$2:$E$379,0)))=0,"",INDEX(_book!$EO$2:$EO$379,MATCH(bkf_lob&amp;"|"&amp;bkf_bu&amp;"|"&amp;$A19,_book!$E$2:$E$379,0))))</f>
        <v>—</v>
      </c>
      <c r="K19" s="43" t="str">
        <f>IF(COUNTIFS(_book!$D$2:$D$379,"?*",_book!$C$2:$C$379,$A19,_book!$A$2:$A$379,bkc_lob,_book!$B$2:$B$379,bkc_bu)&lt;&gt;1,"—",IF(COUNT(INDEX(_book!$EN$2:$EN$379,MATCH(bkf_lob&amp;"|"&amp;bkf_bu&amp;"|"&amp;$A19,_book!$E$2:$E$379,0)))=0,"",INDEX(_book!$EP$2:$EP$379,MATCH(bkf_lob&amp;"|"&amp;bkf_bu&amp;"|"&amp;$A19,_book!$E$2:$E$379,0))))</f>
        <v>—</v>
      </c>
      <c r="L19" s="41" t="str">
        <f>IF(COUNTIFS(_book!$D$2:$D$379,"?*",_book!$C$2:$C$379,$A19,_book!$A$2:$A$379,bkc_lob,_book!$B$2:$B$379,bkc_bu)&lt;&gt;1,"—",IF(COUNT(INDEX(_book!$EQ$2:$EQ$379,MATCH(bkf_lob&amp;"|"&amp;bkf_bu&amp;"|"&amp;$A19,_book!$E$2:$E$379,0)))=0,"",INDEX(_book!$EQ$2:$EQ$379,MATCH(bkf_lob&amp;"|"&amp;bkf_bu&amp;"|"&amp;$A19,_book!$E$2:$E$379,0))))</f>
        <v>—</v>
      </c>
      <c r="M19" s="42" t="str">
        <f>IF(COUNTIFS(_book!$D$2:$D$379,"?*",_book!$C$2:$C$379,$A19,_book!$A$2:$A$379,bkc_lob,_book!$B$2:$B$379,bkc_bu)&lt;&gt;1,"—",IF(COUNT(INDEX(_book!$EQ$2:$EQ$379,MATCH(bkf_lob&amp;"|"&amp;bkf_bu&amp;"|"&amp;$A19,_book!$E$2:$E$379,0)))=0,"",INDEX(_book!$ER$2:$ER$379,MATCH(bkf_lob&amp;"|"&amp;bkf_bu&amp;"|"&amp;$A19,_book!$E$2:$E$379,0))))</f>
        <v>—</v>
      </c>
      <c r="N19" s="43" t="str">
        <f>IF(COUNTIFS(_book!$D$2:$D$379,"?*",_book!$C$2:$C$379,$A19,_book!$A$2:$A$379,bkc_lob,_book!$B$2:$B$379,bkc_bu)&lt;&gt;1,"—",IF(COUNT(INDEX(_book!$EQ$2:$EQ$379,MATCH(bkf_lob&amp;"|"&amp;bkf_bu&amp;"|"&amp;$A19,_book!$E$2:$E$379,0)))=0,"",INDEX(_book!$ES$2:$ES$379,MATCH(bkf_lob&amp;"|"&amp;bkf_bu&amp;"|"&amp;$A19,_book!$E$2:$E$379,0))))</f>
        <v>—</v>
      </c>
      <c r="O19" s="44">
        <f>SUMIFS(_book!$AE$2:$AE$379,_book!$C$2:$C$379,$A19,_book!$A$2:$A$379,bkc_lob,_book!$B$2:$B$379,bkc_bu)</f>
        <v>0</v>
      </c>
      <c r="P19" s="44">
        <f>SUMIFS(_book!$AF$2:$AF$379,_book!$C$2:$C$379,$A19,_book!$A$2:$A$379,bkc_lob,_book!$B$2:$B$379,bkc_bu)</f>
        <v>6</v>
      </c>
      <c r="Q19" s="45">
        <f>IF(SUMIFS(_book!$F$2:$F$379,_book!$C$2:$C$379,$A19,_book!$A$2:$A$379,bkc_lob,_book!$B$2:$B$379,bkc_bu)=0,"—",SUMIFS(_book!$AX$2:$AX$379,_book!$C$2:$C$379,$A19,_book!$A$2:$A$379,bkc_lob,_book!$B$2:$B$379,bkc_bu)/SUMIFS(_book!$F$2:$F$379,_book!$C$2:$C$379,$A19,_book!$A$2:$A$379,bkc_lob,_book!$B$2:$B$379,bkc_bu))</f>
        <v>0.9285882352941176</v>
      </c>
      <c r="R19" s="45">
        <f>IF(SUMIFS(_book!$F$2:$F$379,_book!$C$2:$C$379,$A19,_book!$A$2:$A$379,bkc_lob,_book!$B$2:$B$379,bkc_bu)=0,"—",SUMIFS(_book!$AY$2:$AY$379,_book!$C$2:$C$379,$A19,_book!$A$2:$A$379,bkc_lob,_book!$B$2:$B$379,bkc_bu)/SUMIFS(_book!$F$2:$F$379,_book!$C$2:$C$379,$A19,_book!$A$2:$A$379,bkc_lob,_book!$B$2:$B$379,bkc_bu))</f>
        <v>0.91858823529411759</v>
      </c>
      <c r="S19" s="45">
        <f>IF(SUMIFS(_book!$F$2:$F$379,_book!$C$2:$C$379,$A19,_book!$A$2:$A$379,bkc_lob,_book!$B$2:$B$379,bkc_bu)=0,"—",SUMIFS(_book!$AZ$2:$AZ$379,_book!$C$2:$C$379,$A19,_book!$A$2:$A$379,bkc_lob,_book!$B$2:$B$379,bkc_bu)/SUMIFS(_book!$F$2:$F$379,_book!$C$2:$C$379,$A19,_book!$A$2:$A$379,bkc_lob,_book!$B$2:$B$379,bkc_bu))</f>
        <v>0.93358823529411761</v>
      </c>
      <c r="T19" s="46">
        <f>IF(SUMIFS(_book!$F$2:$F$379,_book!$C$2:$C$379,$A19,_book!$A$2:$A$379,bkc_lob,_book!$B$2:$B$379,bkc_bu)=0,"—",SUMIFS(_book!$AJ$2:$AJ$379,_book!$C$2:$C$379,$A19,_book!$A$2:$A$379,bkc_lob,_book!$B$2:$B$379,bkc_bu)/SUMIFS(_book!$F$2:$F$379,_book!$C$2:$C$379,$A19,_book!$A$2:$A$379,bkc_lob,_book!$B$2:$B$379,bkc_bu))</f>
        <v>1</v>
      </c>
      <c r="U19" s="46">
        <f>IF(SUMIFS(_book!$F$2:$F$379,_book!$C$2:$C$379,$A19,_book!$A$2:$A$379,bkc_lob,_book!$B$2:$B$379,bkc_bu)=0,"—",SUMIFS(_book!$AK$2:$AK$379,_book!$C$2:$C$379,$A19,_book!$A$2:$A$379,bkc_lob,_book!$B$2:$B$379,bkc_bu)/SUMIFS(_book!$F$2:$F$379,_book!$C$2:$C$379,$A19,_book!$A$2:$A$379,bkc_lob,_book!$B$2:$B$379,bkc_bu))</f>
        <v>1.0041302083333334</v>
      </c>
      <c r="V19" s="45">
        <f>IF(SUMIFS(_book!$F$2:$F$379,_book!$C$2:$C$379,$A19,_book!$A$2:$A$379,bkc_lob,_book!$B$2:$B$379,bkc_bu)=0,"—",SUMIFS(_book!$AL$2:$AL$379,_book!$C$2:$C$379,$A19,_book!$A$2:$A$379,bkc_lob,_book!$B$2:$B$379,bkc_bu)/SUMIFS(_book!$F$2:$F$379,_book!$C$2:$C$379,$A19,_book!$A$2:$A$379,bkc_lob,_book!$B$2:$B$379,bkc_bu))</f>
        <v>0.92172288904620914</v>
      </c>
      <c r="W19" s="47">
        <f>IF(SUMIFS(_book!$F$2:$F$379,_book!$C$2:$C$379,$A19,_book!$A$2:$A$379,bkc_lob,_book!$B$2:$B$379,bkc_bu)=0,"—",SUMIFS(_book!$AP$2:$AP$379,_book!$C$2:$C$379,$A19,_book!$A$2:$A$379,bkc_lob,_book!$B$2:$B$379,bkc_bu)/SUMIFS(_book!$F$2:$F$379,_book!$C$2:$C$379,$A19,_book!$A$2:$A$379,bkc_lob,_book!$B$2:$B$379,bkc_bu))</f>
        <v>0.62837254901960782</v>
      </c>
      <c r="X19" s="46">
        <f>IF(SUMIFS(_book!$F$2:$F$379,_book!$C$2:$C$379,$A19,_book!$A$2:$A$379,bkc_lob,_book!$B$2:$B$379,bkc_bu)=0,"—",SUMIFS(_book!$AM$2:$AM$379,_book!$C$2:$C$379,$A19,_book!$A$2:$A$379,bkc_lob,_book!$B$2:$B$379,bkc_bu)/SUMIFS(_book!$F$2:$F$379,_book!$C$2:$C$379,$A19,_book!$A$2:$A$379,bkc_lob,_book!$B$2:$B$379,bkc_bu))</f>
        <v>0.99591856726209227</v>
      </c>
      <c r="Y19" s="46">
        <f>IF(SUMIFS(_book!$F$2:$F$379,_book!$C$2:$C$379,$A19,_book!$A$2:$A$379,bkc_lob,_book!$B$2:$B$379,bkc_bu)=0,"—",SUMIFS(_book!$AN$2:$AN$379,_book!$C$2:$C$379,$A19,_book!$A$2:$A$379,bkc_lob,_book!$B$2:$B$379,bkc_bu)/SUMIFS(_book!$F$2:$F$379,_book!$C$2:$C$379,$A19,_book!$A$2:$A$379,bkc_lob,_book!$B$2:$B$379,bkc_bu))</f>
        <v>1.0074785553735897</v>
      </c>
      <c r="Z19" s="46">
        <f>IF(SUMIFS(_book!$F$2:$F$379,_book!$C$2:$C$379,$A19,_book!$A$2:$A$379,bkc_lob,_book!$B$2:$B$379,bkc_bu)=0,"—",SUMIFS(_book!$AO$2:$AO$379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Q$2:$AQ$379,_book!$C$2:$C$379,$A19,_book!$A$2:$A$379,bkc_lob,_book!$B$2:$B$379,bkc_bu)/SUMIFS(_book!$F$2:$F$379,_book!$C$2:$C$379,$A19,_book!$A$2:$A$379,bkc_lob,_book!$B$2:$B$379,bkc_bu))))</f>
        <v>0.63043984352016469</v>
      </c>
      <c r="AB19" s="47">
        <f>IF(SUMIFS(_book!$F$2:$F$379,_book!$C$2:$C$379,$A19,_book!$A$2:$A$379,bkc_lob,_book!$B$2:$B$379,bkc_bu)=0,"—",SUMIFS(_book!$BA$2:$BA$379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S$2:$AS$379,_book!$C$2:$C$379,$A19,_book!$A$2:$A$379,bkc_lob,_book!$B$2:$B$379,bkc_bu)/SUMIFS(_book!$F$2:$F$379,_book!$C$2:$C$379,$A19,_book!$A$2:$A$379,bkc_lob,_book!$B$2:$B$379,bkc_bu))</f>
        <v>0</v>
      </c>
      <c r="AE19" s="46">
        <f>IF(SUMIFS(_book!$F$2:$F$379,_book!$C$2:$C$379,$A19,_book!$A$2:$A$379,bkc_lob,_book!$B$2:$B$379,bkc_bu)=0,"—",SUMIFS(_book!$AT$2:$AT$379,_book!$C$2:$C$379,$A19,_book!$A$2:$A$379,bkc_lob,_book!$B$2:$B$379,bkc_bu)/SUMIFS(_book!$F$2:$F$379,_book!$C$2:$C$379,$A19,_book!$A$2:$A$379,bkc_lob,_book!$B$2:$B$379,bkc_bu))</f>
        <v>0.98676872165139318</v>
      </c>
      <c r="AF19" s="46">
        <f>IF(SUMIFS(_book!$F$2:$F$379,_book!$C$2:$C$379,$A19,_book!$A$2:$A$379,bkc_lob,_book!$B$2:$B$379,bkc_bu)=0,"—",SUMIFS(_book!$AU$2:$AU$379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R$2:$AR$379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93</v>
      </c>
      <c r="B20" s="28">
        <f>SUMIFS(_book!$F$2:$F$379,_book!$C$2:$C$379,$A20,_book!$A$2:$A$379,bkc_lob,_book!$B$2:$B$379,bkc_bu)</f>
        <v>612000</v>
      </c>
      <c r="C20" s="29" t="str">
        <f>IF(COUNTIFS(_book!$D$2:$D$379,"?*",_book!$C$2:$C$379,$A20,_book!$A$2:$A$379,bkc_lob,_book!$B$2:$B$379,bkc_bu)&lt;&gt;1,"—",IF(COUNT(INDEX(_book!$EH$2:$EH$379,MATCH(bkf_lob&amp;"|"&amp;bkf_bu&amp;"|"&amp;$A20,_book!$E$2:$E$379,0)))=0,"",INDEX(_book!$EH$2:$EH$379,MATCH(bkf_lob&amp;"|"&amp;bkf_bu&amp;"|"&amp;$A20,_book!$E$2:$E$379,0))))</f>
        <v>—</v>
      </c>
      <c r="D20" s="30" t="str">
        <f>IF(COUNTIFS(_book!$D$2:$D$379,"?*",_book!$C$2:$C$379,$A20,_book!$A$2:$A$379,bkc_lob,_book!$B$2:$B$379,bkc_bu)&lt;&gt;1,"—",IF(COUNT(INDEX(_book!$EH$2:$EH$379,MATCH(bkf_lob&amp;"|"&amp;bkf_bu&amp;"|"&amp;$A20,_book!$E$2:$E$379,0)))=0,"",INDEX(_book!$EI$2:$EI$379,MATCH(bkf_lob&amp;"|"&amp;bkf_bu&amp;"|"&amp;$A20,_book!$E$2:$E$379,0))))</f>
        <v>—</v>
      </c>
      <c r="E20" s="31" t="str">
        <f>IF(COUNTIFS(_book!$D$2:$D$379,"?*",_book!$C$2:$C$379,$A20,_book!$A$2:$A$379,bkc_lob,_book!$B$2:$B$379,bkc_bu)&lt;&gt;1,"—",IF(COUNT(INDEX(_book!$EH$2:$EH$379,MATCH(bkf_lob&amp;"|"&amp;bkf_bu&amp;"|"&amp;$A20,_book!$E$2:$E$379,0)))=0,"",INDEX(_book!$EJ$2:$EJ$379,MATCH(bkf_lob&amp;"|"&amp;bkf_bu&amp;"|"&amp;$A20,_book!$E$2:$E$379,0))))</f>
        <v>—</v>
      </c>
      <c r="F20" s="29" t="str">
        <f>IF(COUNTIFS(_book!$D$2:$D$379,"?*",_book!$C$2:$C$379,$A20,_book!$A$2:$A$379,bkc_lob,_book!$B$2:$B$379,bkc_bu)&lt;&gt;1,"—",IF(COUNT(INDEX(_book!$EK$2:$EK$379,MATCH(bkf_lob&amp;"|"&amp;bkf_bu&amp;"|"&amp;$A20,_book!$E$2:$E$379,0)))=0,"",INDEX(_book!$EK$2:$EK$379,MATCH(bkf_lob&amp;"|"&amp;bkf_bu&amp;"|"&amp;$A20,_book!$E$2:$E$379,0))))</f>
        <v>—</v>
      </c>
      <c r="G20" s="30" t="str">
        <f>IF(COUNTIFS(_book!$D$2:$D$379,"?*",_book!$C$2:$C$379,$A20,_book!$A$2:$A$379,bkc_lob,_book!$B$2:$B$379,bkc_bu)&lt;&gt;1,"—",IF(COUNT(INDEX(_book!$EK$2:$EK$379,MATCH(bkf_lob&amp;"|"&amp;bkf_bu&amp;"|"&amp;$A20,_book!$E$2:$E$379,0)))=0,"",INDEX(_book!$EL$2:$EL$379,MATCH(bkf_lob&amp;"|"&amp;bkf_bu&amp;"|"&amp;$A20,_book!$E$2:$E$379,0))))</f>
        <v>—</v>
      </c>
      <c r="H20" s="31" t="str">
        <f>IF(COUNTIFS(_book!$D$2:$D$379,"?*",_book!$C$2:$C$379,$A20,_book!$A$2:$A$379,bkc_lob,_book!$B$2:$B$379,bkc_bu)&lt;&gt;1,"—",IF(COUNT(INDEX(_book!$EK$2:$EK$379,MATCH(bkf_lob&amp;"|"&amp;bkf_bu&amp;"|"&amp;$A20,_book!$E$2:$E$379,0)))=0,"",INDEX(_book!$EM$2:$EM$379,MATCH(bkf_lob&amp;"|"&amp;bkf_bu&amp;"|"&amp;$A20,_book!$E$2:$E$379,0))))</f>
        <v>—</v>
      </c>
      <c r="I20" s="29" t="str">
        <f>IF(COUNTIFS(_book!$D$2:$D$379,"?*",_book!$C$2:$C$379,$A20,_book!$A$2:$A$379,bkc_lob,_book!$B$2:$B$379,bkc_bu)&lt;&gt;1,"—",IF(COUNT(INDEX(_book!$EN$2:$EN$379,MATCH(bkf_lob&amp;"|"&amp;bkf_bu&amp;"|"&amp;$A20,_book!$E$2:$E$379,0)))=0,"",INDEX(_book!$EN$2:$EN$379,MATCH(bkf_lob&amp;"|"&amp;bkf_bu&amp;"|"&amp;$A20,_book!$E$2:$E$379,0))))</f>
        <v>—</v>
      </c>
      <c r="J20" s="30" t="str">
        <f>IF(COUNTIFS(_book!$D$2:$D$379,"?*",_book!$C$2:$C$379,$A20,_book!$A$2:$A$379,bkc_lob,_book!$B$2:$B$379,bkc_bu)&lt;&gt;1,"—",IF(COUNT(INDEX(_book!$EN$2:$EN$379,MATCH(bkf_lob&amp;"|"&amp;bkf_bu&amp;"|"&amp;$A20,_book!$E$2:$E$379,0)))=0,"",INDEX(_book!$EO$2:$EO$379,MATCH(bkf_lob&amp;"|"&amp;bkf_bu&amp;"|"&amp;$A20,_book!$E$2:$E$379,0))))</f>
        <v>—</v>
      </c>
      <c r="K20" s="31" t="str">
        <f>IF(COUNTIFS(_book!$D$2:$D$379,"?*",_book!$C$2:$C$379,$A20,_book!$A$2:$A$379,bkc_lob,_book!$B$2:$B$379,bkc_bu)&lt;&gt;1,"—",IF(COUNT(INDEX(_book!$EN$2:$EN$379,MATCH(bkf_lob&amp;"|"&amp;bkf_bu&amp;"|"&amp;$A20,_book!$E$2:$E$379,0)))=0,"",INDEX(_book!$EP$2:$EP$379,MATCH(bkf_lob&amp;"|"&amp;bkf_bu&amp;"|"&amp;$A20,_book!$E$2:$E$379,0))))</f>
        <v>—</v>
      </c>
      <c r="L20" s="29" t="str">
        <f>IF(COUNTIFS(_book!$D$2:$D$379,"?*",_book!$C$2:$C$379,$A20,_book!$A$2:$A$379,bkc_lob,_book!$B$2:$B$379,bkc_bu)&lt;&gt;1,"—",IF(COUNT(INDEX(_book!$EQ$2:$EQ$379,MATCH(bkf_lob&amp;"|"&amp;bkf_bu&amp;"|"&amp;$A20,_book!$E$2:$E$379,0)))=0,"",INDEX(_book!$EQ$2:$EQ$379,MATCH(bkf_lob&amp;"|"&amp;bkf_bu&amp;"|"&amp;$A20,_book!$E$2:$E$379,0))))</f>
        <v>—</v>
      </c>
      <c r="M20" s="30" t="str">
        <f>IF(COUNTIFS(_book!$D$2:$D$379,"?*",_book!$C$2:$C$379,$A20,_book!$A$2:$A$379,bkc_lob,_book!$B$2:$B$379,bkc_bu)&lt;&gt;1,"—",IF(COUNT(INDEX(_book!$EQ$2:$EQ$379,MATCH(bkf_lob&amp;"|"&amp;bkf_bu&amp;"|"&amp;$A20,_book!$E$2:$E$379,0)))=0,"",INDEX(_book!$ER$2:$ER$379,MATCH(bkf_lob&amp;"|"&amp;bkf_bu&amp;"|"&amp;$A20,_book!$E$2:$E$379,0))))</f>
        <v>—</v>
      </c>
      <c r="N20" s="31" t="str">
        <f>IF(COUNTIFS(_book!$D$2:$D$379,"?*",_book!$C$2:$C$379,$A20,_book!$A$2:$A$379,bkc_lob,_book!$B$2:$B$379,bkc_bu)&lt;&gt;1,"—",IF(COUNT(INDEX(_book!$EQ$2:$EQ$379,MATCH(bkf_lob&amp;"|"&amp;bkf_bu&amp;"|"&amp;$A20,_book!$E$2:$E$379,0)))=0,"",INDEX(_book!$ES$2:$ES$379,MATCH(bkf_lob&amp;"|"&amp;bkf_bu&amp;"|"&amp;$A20,_book!$E$2:$E$379,0))))</f>
        <v>—</v>
      </c>
      <c r="O20" s="32">
        <f>SUMIFS(_book!$AE$2:$AE$379,_book!$C$2:$C$379,$A20,_book!$A$2:$A$379,bkc_lob,_book!$B$2:$B$379,bkc_bu)</f>
        <v>18</v>
      </c>
      <c r="P20" s="32">
        <f>SUMIFS(_book!$AF$2:$AF$379,_book!$C$2:$C$379,$A20,_book!$A$2:$A$379,bkc_lob,_book!$B$2:$B$379,bkc_bu)</f>
        <v>6</v>
      </c>
      <c r="Q20" s="33">
        <f>IF(SUMIFS(_book!$F$2:$F$379,_book!$C$2:$C$379,$A20,_book!$A$2:$A$379,bkc_lob,_book!$B$2:$B$379,bkc_bu)=0,"—",SUMIFS(_book!$AX$2:$AX$379,_book!$C$2:$C$379,$A20,_book!$A$2:$A$379,bkc_lob,_book!$B$2:$B$379,bkc_bu)/SUMIFS(_book!$F$2:$F$379,_book!$C$2:$C$379,$A20,_book!$A$2:$A$379,bkc_lob,_book!$B$2:$B$379,bkc_bu))</f>
        <v>0.9285882352941176</v>
      </c>
      <c r="R20" s="33">
        <f>IF(SUMIFS(_book!$F$2:$F$379,_book!$C$2:$C$379,$A20,_book!$A$2:$A$379,bkc_lob,_book!$B$2:$B$379,bkc_bu)=0,"—",SUMIFS(_book!$AY$2:$AY$379,_book!$C$2:$C$379,$A20,_book!$A$2:$A$379,bkc_lob,_book!$B$2:$B$379,bkc_bu)/SUMIFS(_book!$F$2:$F$379,_book!$C$2:$C$379,$A20,_book!$A$2:$A$379,bkc_lob,_book!$B$2:$B$379,bkc_bu))</f>
        <v>0.91858823529411759</v>
      </c>
      <c r="S20" s="33">
        <f>IF(SUMIFS(_book!$F$2:$F$379,_book!$C$2:$C$379,$A20,_book!$A$2:$A$379,bkc_lob,_book!$B$2:$B$379,bkc_bu)=0,"—",SUMIFS(_book!$AZ$2:$AZ$379,_book!$C$2:$C$379,$A20,_book!$A$2:$A$379,bkc_lob,_book!$B$2:$B$379,bkc_bu)/SUMIFS(_book!$F$2:$F$379,_book!$C$2:$C$379,$A20,_book!$A$2:$A$379,bkc_lob,_book!$B$2:$B$379,bkc_bu))</f>
        <v>0.9135882352941177</v>
      </c>
      <c r="T20" s="34">
        <f>IF(SUMIFS(_book!$F$2:$F$379,_book!$C$2:$C$379,$A20,_book!$A$2:$A$379,bkc_lob,_book!$B$2:$B$379,bkc_bu)=0,"—",SUMIFS(_book!$AJ$2:$AJ$379,_book!$C$2:$C$379,$A20,_book!$A$2:$A$379,bkc_lob,_book!$B$2:$B$379,bkc_bu)/SUMIFS(_book!$F$2:$F$379,_book!$C$2:$C$379,$A20,_book!$A$2:$A$379,bkc_lob,_book!$B$2:$B$379,bkc_bu))</f>
        <v>1.0505555555555555</v>
      </c>
      <c r="U20" s="34">
        <f>IF(SUMIFS(_book!$F$2:$F$379,_book!$C$2:$C$379,$A20,_book!$A$2:$A$379,bkc_lob,_book!$B$2:$B$379,bkc_bu)=0,"—",SUMIFS(_book!$AK$2:$AK$379,_book!$C$2:$C$379,$A20,_book!$A$2:$A$379,bkc_lob,_book!$B$2:$B$379,bkc_bu)/SUMIFS(_book!$F$2:$F$379,_book!$C$2:$C$379,$A20,_book!$A$2:$A$379,bkc_lob,_book!$B$2:$B$379,bkc_bu))</f>
        <v>1.0475403594771242</v>
      </c>
      <c r="V20" s="33">
        <f>IF(SUMIFS(_book!$F$2:$F$379,_book!$C$2:$C$379,$A20,_book!$A$2:$A$379,bkc_lob,_book!$B$2:$B$379,bkc_bu)=0,"—",SUMIFS(_book!$AL$2:$AL$379,_book!$C$2:$C$379,$A20,_book!$A$2:$A$379,bkc_lob,_book!$B$2:$B$379,bkc_bu)/SUMIFS(_book!$F$2:$F$379,_book!$C$2:$C$379,$A20,_book!$A$2:$A$379,bkc_lob,_book!$B$2:$B$379,bkc_bu))</f>
        <v>0.91754335071008697</v>
      </c>
      <c r="W20" s="35">
        <f>IF(SUMIFS(_book!$F$2:$F$379,_book!$C$2:$C$379,$A20,_book!$A$2:$A$379,bkc_lob,_book!$B$2:$B$379,bkc_bu)=0,"—",SUMIFS(_book!$AP$2:$AP$379,_book!$C$2:$C$379,$A20,_book!$A$2:$A$379,bkc_lob,_book!$B$2:$B$379,bkc_bu)/SUMIFS(_book!$F$2:$F$379,_book!$C$2:$C$379,$A20,_book!$A$2:$A$379,bkc_lob,_book!$B$2:$B$379,bkc_bu))</f>
        <v>0.62603921568627452</v>
      </c>
      <c r="X20" s="34">
        <f>IF(SUMIFS(_book!$F$2:$F$379,_book!$C$2:$C$379,$A20,_book!$A$2:$A$379,bkc_lob,_book!$B$2:$B$379,bkc_bu)=0,"—",SUMIFS(_book!$AM$2:$AM$379,_book!$C$2:$C$379,$A20,_book!$A$2:$A$379,bkc_lob,_book!$B$2:$B$379,bkc_bu)/SUMIFS(_book!$F$2:$F$379,_book!$C$2:$C$379,$A20,_book!$A$2:$A$379,bkc_lob,_book!$B$2:$B$379,bkc_bu))</f>
        <v>1.0028717085337278</v>
      </c>
      <c r="Y20" s="34">
        <f>IF(SUMIFS(_book!$F$2:$F$379,_book!$C$2:$C$379,$A20,_book!$A$2:$A$379,bkc_lob,_book!$B$2:$B$379,bkc_bu)=0,"—",SUMIFS(_book!$AN$2:$AN$379,_book!$C$2:$C$379,$A20,_book!$A$2:$A$379,bkc_lob,_book!$B$2:$B$379,bkc_bu)/SUMIFS(_book!$F$2:$F$379,_book!$C$2:$C$379,$A20,_book!$A$2:$A$379,bkc_lob,_book!$B$2:$B$379,bkc_bu))</f>
        <v>1.0120875391944273</v>
      </c>
      <c r="Z20" s="34">
        <f>IF(SUMIFS(_book!$F$2:$F$379,_book!$C$2:$C$379,$A20,_book!$A$2:$A$379,bkc_lob,_book!$B$2:$B$379,bkc_bu)=0,"—",SUMIFS(_book!$AO$2:$AO$379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Q$2:$AQ$379,_book!$C$2:$C$379,$A20,_book!$A$2:$A$379,bkc_lob,_book!$B$2:$B$379,bkc_bu)/SUMIFS(_book!$F$2:$F$379,_book!$C$2:$C$379,$A20,_book!$A$2:$A$379,bkc_lob,_book!$B$2:$B$379,bkc_bu))))</f>
        <v>0.63544174752774585</v>
      </c>
      <c r="AB20" s="35">
        <f>IF(SUMIFS(_book!$F$2:$F$379,_book!$C$2:$C$379,$A20,_book!$A$2:$A$379,bkc_lob,_book!$B$2:$B$379,bkc_bu)=0,"—",SUMIFS(_book!$BA$2:$BA$379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S$2:$AS$379,_book!$C$2:$C$379,$A20,_book!$A$2:$A$379,bkc_lob,_book!$B$2:$B$379,bkc_bu)/SUMIFS(_book!$F$2:$F$379,_book!$C$2:$C$379,$A20,_book!$A$2:$A$379,bkc_lob,_book!$B$2:$B$379,bkc_bu))</f>
        <v>0</v>
      </c>
      <c r="AE20" s="34">
        <f>IF(SUMIFS(_book!$F$2:$F$379,_book!$C$2:$C$379,$A20,_book!$A$2:$A$379,bkc_lob,_book!$B$2:$B$379,bkc_bu)=0,"—",SUMIFS(_book!$AT$2:$AT$379,_book!$C$2:$C$379,$A20,_book!$A$2:$A$379,bkc_lob,_book!$B$2:$B$379,bkc_bu)/SUMIFS(_book!$F$2:$F$379,_book!$C$2:$C$379,$A20,_book!$A$2:$A$379,bkc_lob,_book!$B$2:$B$379,bkc_bu))</f>
        <v>0.98754703214248751</v>
      </c>
      <c r="AF20" s="34">
        <f>IF(SUMIFS(_book!$F$2:$F$379,_book!$C$2:$C$379,$A20,_book!$A$2:$A$379,bkc_lob,_book!$B$2:$B$379,bkc_bu)=0,"—",SUMIFS(_book!$AU$2:$AU$379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R$2:$AR$379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95</v>
      </c>
      <c r="B21" s="40">
        <f>SUMIFS(_book!$F$2:$F$379,_book!$C$2:$C$379,$A21,_book!$A$2:$A$379,bkc_lob,_book!$B$2:$B$379,bkc_bu)</f>
        <v>697000</v>
      </c>
      <c r="C21" s="41" t="str">
        <f>IF(COUNTIFS(_book!$D$2:$D$379,"?*",_book!$C$2:$C$379,$A21,_book!$A$2:$A$379,bkc_lob,_book!$B$2:$B$379,bkc_bu)&lt;&gt;1,"—",IF(COUNT(INDEX(_book!$EH$2:$EH$379,MATCH(bkf_lob&amp;"|"&amp;bkf_bu&amp;"|"&amp;$A21,_book!$E$2:$E$379,0)))=0,"",INDEX(_book!$EH$2:$EH$379,MATCH(bkf_lob&amp;"|"&amp;bkf_bu&amp;"|"&amp;$A21,_book!$E$2:$E$379,0))))</f>
        <v>—</v>
      </c>
      <c r="D21" s="42" t="str">
        <f>IF(COUNTIFS(_book!$D$2:$D$379,"?*",_book!$C$2:$C$379,$A21,_book!$A$2:$A$379,bkc_lob,_book!$B$2:$B$379,bkc_bu)&lt;&gt;1,"—",IF(COUNT(INDEX(_book!$EH$2:$EH$379,MATCH(bkf_lob&amp;"|"&amp;bkf_bu&amp;"|"&amp;$A21,_book!$E$2:$E$379,0)))=0,"",INDEX(_book!$EI$2:$EI$379,MATCH(bkf_lob&amp;"|"&amp;bkf_bu&amp;"|"&amp;$A21,_book!$E$2:$E$379,0))))</f>
        <v>—</v>
      </c>
      <c r="E21" s="43" t="str">
        <f>IF(COUNTIFS(_book!$D$2:$D$379,"?*",_book!$C$2:$C$379,$A21,_book!$A$2:$A$379,bkc_lob,_book!$B$2:$B$379,bkc_bu)&lt;&gt;1,"—",IF(COUNT(INDEX(_book!$EH$2:$EH$379,MATCH(bkf_lob&amp;"|"&amp;bkf_bu&amp;"|"&amp;$A21,_book!$E$2:$E$379,0)))=0,"",INDEX(_book!$EJ$2:$EJ$379,MATCH(bkf_lob&amp;"|"&amp;bkf_bu&amp;"|"&amp;$A21,_book!$E$2:$E$379,0))))</f>
        <v>—</v>
      </c>
      <c r="F21" s="41" t="str">
        <f>IF(COUNTIFS(_book!$D$2:$D$379,"?*",_book!$C$2:$C$379,$A21,_book!$A$2:$A$379,bkc_lob,_book!$B$2:$B$379,bkc_bu)&lt;&gt;1,"—",IF(COUNT(INDEX(_book!$EK$2:$EK$379,MATCH(bkf_lob&amp;"|"&amp;bkf_bu&amp;"|"&amp;$A21,_book!$E$2:$E$379,0)))=0,"",INDEX(_book!$EK$2:$EK$379,MATCH(bkf_lob&amp;"|"&amp;bkf_bu&amp;"|"&amp;$A21,_book!$E$2:$E$379,0))))</f>
        <v>—</v>
      </c>
      <c r="G21" s="42" t="str">
        <f>IF(COUNTIFS(_book!$D$2:$D$379,"?*",_book!$C$2:$C$379,$A21,_book!$A$2:$A$379,bkc_lob,_book!$B$2:$B$379,bkc_bu)&lt;&gt;1,"—",IF(COUNT(INDEX(_book!$EK$2:$EK$379,MATCH(bkf_lob&amp;"|"&amp;bkf_bu&amp;"|"&amp;$A21,_book!$E$2:$E$379,0)))=0,"",INDEX(_book!$EL$2:$EL$379,MATCH(bkf_lob&amp;"|"&amp;bkf_bu&amp;"|"&amp;$A21,_book!$E$2:$E$379,0))))</f>
        <v>—</v>
      </c>
      <c r="H21" s="43" t="str">
        <f>IF(COUNTIFS(_book!$D$2:$D$379,"?*",_book!$C$2:$C$379,$A21,_book!$A$2:$A$379,bkc_lob,_book!$B$2:$B$379,bkc_bu)&lt;&gt;1,"—",IF(COUNT(INDEX(_book!$EK$2:$EK$379,MATCH(bkf_lob&amp;"|"&amp;bkf_bu&amp;"|"&amp;$A21,_book!$E$2:$E$379,0)))=0,"",INDEX(_book!$EM$2:$EM$379,MATCH(bkf_lob&amp;"|"&amp;bkf_bu&amp;"|"&amp;$A21,_book!$E$2:$E$379,0))))</f>
        <v>—</v>
      </c>
      <c r="I21" s="41" t="str">
        <f>IF(COUNTIFS(_book!$D$2:$D$379,"?*",_book!$C$2:$C$379,$A21,_book!$A$2:$A$379,bkc_lob,_book!$B$2:$B$379,bkc_bu)&lt;&gt;1,"—",IF(COUNT(INDEX(_book!$EN$2:$EN$379,MATCH(bkf_lob&amp;"|"&amp;bkf_bu&amp;"|"&amp;$A21,_book!$E$2:$E$379,0)))=0,"",INDEX(_book!$EN$2:$EN$379,MATCH(bkf_lob&amp;"|"&amp;bkf_bu&amp;"|"&amp;$A21,_book!$E$2:$E$379,0))))</f>
        <v>—</v>
      </c>
      <c r="J21" s="42" t="str">
        <f>IF(COUNTIFS(_book!$D$2:$D$379,"?*",_book!$C$2:$C$379,$A21,_book!$A$2:$A$379,bkc_lob,_book!$B$2:$B$379,bkc_bu)&lt;&gt;1,"—",IF(COUNT(INDEX(_book!$EN$2:$EN$379,MATCH(bkf_lob&amp;"|"&amp;bkf_bu&amp;"|"&amp;$A21,_book!$E$2:$E$379,0)))=0,"",INDEX(_book!$EO$2:$EO$379,MATCH(bkf_lob&amp;"|"&amp;bkf_bu&amp;"|"&amp;$A21,_book!$E$2:$E$379,0))))</f>
        <v>—</v>
      </c>
      <c r="K21" s="43" t="str">
        <f>IF(COUNTIFS(_book!$D$2:$D$379,"?*",_book!$C$2:$C$379,$A21,_book!$A$2:$A$379,bkc_lob,_book!$B$2:$B$379,bkc_bu)&lt;&gt;1,"—",IF(COUNT(INDEX(_book!$EN$2:$EN$379,MATCH(bkf_lob&amp;"|"&amp;bkf_bu&amp;"|"&amp;$A21,_book!$E$2:$E$379,0)))=0,"",INDEX(_book!$EP$2:$EP$379,MATCH(bkf_lob&amp;"|"&amp;bkf_bu&amp;"|"&amp;$A21,_book!$E$2:$E$379,0))))</f>
        <v>—</v>
      </c>
      <c r="L21" s="41" t="str">
        <f>IF(COUNTIFS(_book!$D$2:$D$379,"?*",_book!$C$2:$C$379,$A21,_book!$A$2:$A$379,bkc_lob,_book!$B$2:$B$379,bkc_bu)&lt;&gt;1,"—",IF(COUNT(INDEX(_book!$EQ$2:$EQ$379,MATCH(bkf_lob&amp;"|"&amp;bkf_bu&amp;"|"&amp;$A21,_book!$E$2:$E$379,0)))=0,"",INDEX(_book!$EQ$2:$EQ$379,MATCH(bkf_lob&amp;"|"&amp;bkf_bu&amp;"|"&amp;$A21,_book!$E$2:$E$379,0))))</f>
        <v>—</v>
      </c>
      <c r="M21" s="42" t="str">
        <f>IF(COUNTIFS(_book!$D$2:$D$379,"?*",_book!$C$2:$C$379,$A21,_book!$A$2:$A$379,bkc_lob,_book!$B$2:$B$379,bkc_bu)&lt;&gt;1,"—",IF(COUNT(INDEX(_book!$EQ$2:$EQ$379,MATCH(bkf_lob&amp;"|"&amp;bkf_bu&amp;"|"&amp;$A21,_book!$E$2:$E$379,0)))=0,"",INDEX(_book!$ER$2:$ER$379,MATCH(bkf_lob&amp;"|"&amp;bkf_bu&amp;"|"&amp;$A21,_book!$E$2:$E$379,0))))</f>
        <v>—</v>
      </c>
      <c r="N21" s="43" t="str">
        <f>IF(COUNTIFS(_book!$D$2:$D$379,"?*",_book!$C$2:$C$379,$A21,_book!$A$2:$A$379,bkc_lob,_book!$B$2:$B$379,bkc_bu)&lt;&gt;1,"—",IF(COUNT(INDEX(_book!$EQ$2:$EQ$379,MATCH(bkf_lob&amp;"|"&amp;bkf_bu&amp;"|"&amp;$A21,_book!$E$2:$E$379,0)))=0,"",INDEX(_book!$ES$2:$ES$379,MATCH(bkf_lob&amp;"|"&amp;bkf_bu&amp;"|"&amp;$A21,_book!$E$2:$E$379,0))))</f>
        <v>—</v>
      </c>
      <c r="O21" s="44">
        <f>SUMIFS(_book!$AE$2:$AE$379,_book!$C$2:$C$379,$A21,_book!$A$2:$A$379,bkc_lob,_book!$B$2:$B$379,bkc_bu)</f>
        <v>18</v>
      </c>
      <c r="P21" s="44">
        <f>SUMIFS(_book!$AF$2:$AF$379,_book!$C$2:$C$379,$A21,_book!$A$2:$A$379,bkc_lob,_book!$B$2:$B$379,bkc_bu)</f>
        <v>6</v>
      </c>
      <c r="Q21" s="45">
        <f>IF(SUMIFS(_book!$F$2:$F$379,_book!$C$2:$C$379,$A21,_book!$A$2:$A$379,bkc_lob,_book!$B$2:$B$379,bkc_bu)=0,"—",SUMIFS(_book!$AX$2:$AX$379,_book!$C$2:$C$379,$A21,_book!$A$2:$A$379,bkc_lob,_book!$B$2:$B$379,bkc_bu)/SUMIFS(_book!$F$2:$F$379,_book!$C$2:$C$379,$A21,_book!$A$2:$A$379,bkc_lob,_book!$B$2:$B$379,bkc_bu))</f>
        <v>0.9285882352941176</v>
      </c>
      <c r="R21" s="45">
        <f>IF(SUMIFS(_book!$F$2:$F$379,_book!$C$2:$C$379,$A21,_book!$A$2:$A$379,bkc_lob,_book!$B$2:$B$379,bkc_bu)=0,"—",SUMIFS(_book!$AY$2:$AY$379,_book!$C$2:$C$379,$A21,_book!$A$2:$A$379,bkc_lob,_book!$B$2:$B$379,bkc_bu)/SUMIFS(_book!$F$2:$F$379,_book!$C$2:$C$379,$A21,_book!$A$2:$A$379,bkc_lob,_book!$B$2:$B$379,bkc_bu))</f>
        <v>0.91858823529411759</v>
      </c>
      <c r="S21" s="45">
        <f>IF(SUMIFS(_book!$F$2:$F$379,_book!$C$2:$C$379,$A21,_book!$A$2:$A$379,bkc_lob,_book!$B$2:$B$379,bkc_bu)=0,"—",SUMIFS(_book!$AZ$2:$AZ$379,_book!$C$2:$C$379,$A21,_book!$A$2:$A$379,bkc_lob,_book!$B$2:$B$379,bkc_bu)/SUMIFS(_book!$F$2:$F$379,_book!$C$2:$C$379,$A21,_book!$A$2:$A$379,bkc_lob,_book!$B$2:$B$379,bkc_bu))</f>
        <v>0.9285882352941176</v>
      </c>
      <c r="T21" s="46">
        <f>IF(SUMIFS(_book!$F$2:$F$379,_book!$C$2:$C$379,$A21,_book!$A$2:$A$379,bkc_lob,_book!$B$2:$B$379,bkc_bu)=0,"—",SUMIFS(_book!$AJ$2:$AJ$379,_book!$C$2:$C$379,$A21,_book!$A$2:$A$379,bkc_lob,_book!$B$2:$B$379,bkc_bu)/SUMIFS(_book!$F$2:$F$379,_book!$C$2:$C$379,$A21,_book!$A$2:$A$379,bkc_lob,_book!$B$2:$B$379,bkc_bu))</f>
        <v>1.0453658536585366</v>
      </c>
      <c r="U21" s="46">
        <f>IF(SUMIFS(_book!$F$2:$F$379,_book!$C$2:$C$379,$A21,_book!$A$2:$A$379,bkc_lob,_book!$B$2:$B$379,bkc_bu)=0,"—",SUMIFS(_book!$AK$2:$AK$379,_book!$C$2:$C$379,$A21,_book!$A$2:$A$379,bkc_lob,_book!$B$2:$B$379,bkc_bu)/SUMIFS(_book!$F$2:$F$379,_book!$C$2:$C$379,$A21,_book!$A$2:$A$379,bkc_lob,_book!$B$2:$B$379,bkc_bu))</f>
        <v>1.0477885341941653</v>
      </c>
      <c r="V21" s="45">
        <f>IF(SUMIFS(_book!$F$2:$F$379,_book!$C$2:$C$379,$A21,_book!$A$2:$A$379,bkc_lob,_book!$B$2:$B$379,bkc_bu)=0,"—",SUMIFS(_book!$AL$2:$AL$379,_book!$C$2:$C$379,$A21,_book!$A$2:$A$379,bkc_lob,_book!$B$2:$B$379,bkc_bu)/SUMIFS(_book!$F$2:$F$379,_book!$C$2:$C$379,$A21,_book!$A$2:$A$379,bkc_lob,_book!$B$2:$B$379,bkc_bu))</f>
        <v>0.92067800446217818</v>
      </c>
      <c r="W21" s="47">
        <f>IF(SUMIFS(_book!$F$2:$F$379,_book!$C$2:$C$379,$A21,_book!$A$2:$A$379,bkc_lob,_book!$B$2:$B$379,bkc_bu)=0,"—",SUMIFS(_book!$AP$2:$AP$379,_book!$C$2:$C$379,$A21,_book!$A$2:$A$379,bkc_lob,_book!$B$2:$B$379,bkc_bu)/SUMIFS(_book!$F$2:$F$379,_book!$C$2:$C$379,$A21,_book!$A$2:$A$379,bkc_lob,_book!$B$2:$B$379,bkc_bu))</f>
        <v>0.62419368723099</v>
      </c>
      <c r="X21" s="46">
        <f>IF(SUMIFS(_book!$F$2:$F$379,_book!$C$2:$C$379,$A21,_book!$A$2:$A$379,bkc_lob,_book!$B$2:$B$379,bkc_bu)=0,"—",SUMIFS(_book!$AM$2:$AM$379,_book!$C$2:$C$379,$A21,_book!$A$2:$A$379,bkc_lob,_book!$B$2:$B$379,bkc_bu)/SUMIFS(_book!$F$2:$F$379,_book!$C$2:$C$379,$A21,_book!$A$2:$A$379,bkc_lob,_book!$B$2:$B$379,bkc_bu))</f>
        <v>0.99783186636750276</v>
      </c>
      <c r="Y21" s="46">
        <f>IF(SUMIFS(_book!$F$2:$F$379,_book!$C$2:$C$379,$A21,_book!$A$2:$A$379,bkc_lob,_book!$B$2:$B$379,bkc_bu)=0,"—",SUMIFS(_book!$AN$2:$AN$379,_book!$C$2:$C$379,$A21,_book!$A$2:$A$379,bkc_lob,_book!$B$2:$B$379,bkc_bu)/SUMIFS(_book!$F$2:$F$379,_book!$C$2:$C$379,$A21,_book!$A$2:$A$379,bkc_lob,_book!$B$2:$B$379,bkc_bu))</f>
        <v>1.0086266832047017</v>
      </c>
      <c r="Z21" s="46">
        <f>IF(SUMIFS(_book!$F$2:$F$379,_book!$C$2:$C$379,$A21,_book!$A$2:$A$379,bkc_lob,_book!$B$2:$B$379,bkc_bu)=0,"—",SUMIFS(_book!$AO$2:$AO$379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Q$2:$AQ$379,_book!$C$2:$C$379,$A21,_book!$A$2:$A$379,bkc_lob,_book!$B$2:$B$379,bkc_bu)/SUMIFS(_book!$F$2:$F$379,_book!$C$2:$C$379,$A21,_book!$A$2:$A$379,bkc_lob,_book!$B$2:$B$379,bkc_bu))))</f>
        <v>0.62829275783415195</v>
      </c>
      <c r="AB21" s="47">
        <f>IF(SUMIFS(_book!$F$2:$F$379,_book!$C$2:$C$379,$A21,_book!$A$2:$A$379,bkc_lob,_book!$B$2:$B$379,bkc_bu)=0,"—",SUMIFS(_book!$BA$2:$BA$379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S$2:$AS$379,_book!$C$2:$C$379,$A21,_book!$A$2:$A$379,bkc_lob,_book!$B$2:$B$379,bkc_bu)/SUMIFS(_book!$F$2:$F$379,_book!$C$2:$C$379,$A21,_book!$A$2:$A$379,bkc_lob,_book!$B$2:$B$379,bkc_bu))</f>
        <v>0</v>
      </c>
      <c r="AE21" s="46">
        <f>IF(SUMIFS(_book!$F$2:$F$379,_book!$C$2:$C$379,$A21,_book!$A$2:$A$379,bkc_lob,_book!$B$2:$B$379,bkc_bu)=0,"—",SUMIFS(_book!$AT$2:$AT$379,_book!$C$2:$C$379,$A21,_book!$A$2:$A$379,bkc_lob,_book!$B$2:$B$379,bkc_bu)/SUMIFS(_book!$F$2:$F$379,_book!$C$2:$C$379,$A21,_book!$A$2:$A$379,bkc_lob,_book!$B$2:$B$379,bkc_bu))</f>
        <v>0.97813137351851487</v>
      </c>
      <c r="AF21" s="46">
        <f>IF(SUMIFS(_book!$F$2:$F$379,_book!$C$2:$C$379,$A21,_book!$A$2:$A$379,bkc_lob,_book!$B$2:$B$379,bkc_bu)=0,"—",SUMIFS(_book!$AU$2:$AU$379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R$2:$AR$379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98</v>
      </c>
      <c r="B22" s="28">
        <f>SUMIFS(_book!$F$2:$F$379,_book!$C$2:$C$379,$A22,_book!$A$2:$A$379,bkc_lob,_book!$B$2:$B$379,bkc_bu)</f>
        <v>1071000</v>
      </c>
      <c r="C22" s="29" t="str">
        <f>IF(COUNTIFS(_book!$D$2:$D$379,"?*",_book!$C$2:$C$379,$A22,_book!$A$2:$A$379,bkc_lob,_book!$B$2:$B$379,bkc_bu)&lt;&gt;1,"—",IF(COUNT(INDEX(_book!$EH$2:$EH$379,MATCH(bkf_lob&amp;"|"&amp;bkf_bu&amp;"|"&amp;$A22,_book!$E$2:$E$379,0)))=0,"",INDEX(_book!$EH$2:$EH$379,MATCH(bkf_lob&amp;"|"&amp;bkf_bu&amp;"|"&amp;$A22,_book!$E$2:$E$379,0))))</f>
        <v>—</v>
      </c>
      <c r="D22" s="30" t="str">
        <f>IF(COUNTIFS(_book!$D$2:$D$379,"?*",_book!$C$2:$C$379,$A22,_book!$A$2:$A$379,bkc_lob,_book!$B$2:$B$379,bkc_bu)&lt;&gt;1,"—",IF(COUNT(INDEX(_book!$EH$2:$EH$379,MATCH(bkf_lob&amp;"|"&amp;bkf_bu&amp;"|"&amp;$A22,_book!$E$2:$E$379,0)))=0,"",INDEX(_book!$EI$2:$EI$379,MATCH(bkf_lob&amp;"|"&amp;bkf_bu&amp;"|"&amp;$A22,_book!$E$2:$E$379,0))))</f>
        <v>—</v>
      </c>
      <c r="E22" s="31" t="str">
        <f>IF(COUNTIFS(_book!$D$2:$D$379,"?*",_book!$C$2:$C$379,$A22,_book!$A$2:$A$379,bkc_lob,_book!$B$2:$B$379,bkc_bu)&lt;&gt;1,"—",IF(COUNT(INDEX(_book!$EH$2:$EH$379,MATCH(bkf_lob&amp;"|"&amp;bkf_bu&amp;"|"&amp;$A22,_book!$E$2:$E$379,0)))=0,"",INDEX(_book!$EJ$2:$EJ$379,MATCH(bkf_lob&amp;"|"&amp;bkf_bu&amp;"|"&amp;$A22,_book!$E$2:$E$379,0))))</f>
        <v>—</v>
      </c>
      <c r="F22" s="29" t="str">
        <f>IF(COUNTIFS(_book!$D$2:$D$379,"?*",_book!$C$2:$C$379,$A22,_book!$A$2:$A$379,bkc_lob,_book!$B$2:$B$379,bkc_bu)&lt;&gt;1,"—",IF(COUNT(INDEX(_book!$EK$2:$EK$379,MATCH(bkf_lob&amp;"|"&amp;bkf_bu&amp;"|"&amp;$A22,_book!$E$2:$E$379,0)))=0,"",INDEX(_book!$EK$2:$EK$379,MATCH(bkf_lob&amp;"|"&amp;bkf_bu&amp;"|"&amp;$A22,_book!$E$2:$E$379,0))))</f>
        <v>—</v>
      </c>
      <c r="G22" s="30" t="str">
        <f>IF(COUNTIFS(_book!$D$2:$D$379,"?*",_book!$C$2:$C$379,$A22,_book!$A$2:$A$379,bkc_lob,_book!$B$2:$B$379,bkc_bu)&lt;&gt;1,"—",IF(COUNT(INDEX(_book!$EK$2:$EK$379,MATCH(bkf_lob&amp;"|"&amp;bkf_bu&amp;"|"&amp;$A22,_book!$E$2:$E$379,0)))=0,"",INDEX(_book!$EL$2:$EL$379,MATCH(bkf_lob&amp;"|"&amp;bkf_bu&amp;"|"&amp;$A22,_book!$E$2:$E$379,0))))</f>
        <v>—</v>
      </c>
      <c r="H22" s="31" t="str">
        <f>IF(COUNTIFS(_book!$D$2:$D$379,"?*",_book!$C$2:$C$379,$A22,_book!$A$2:$A$379,bkc_lob,_book!$B$2:$B$379,bkc_bu)&lt;&gt;1,"—",IF(COUNT(INDEX(_book!$EK$2:$EK$379,MATCH(bkf_lob&amp;"|"&amp;bkf_bu&amp;"|"&amp;$A22,_book!$E$2:$E$379,0)))=0,"",INDEX(_book!$EM$2:$EM$379,MATCH(bkf_lob&amp;"|"&amp;bkf_bu&amp;"|"&amp;$A22,_book!$E$2:$E$379,0))))</f>
        <v>—</v>
      </c>
      <c r="I22" s="29" t="str">
        <f>IF(COUNTIFS(_book!$D$2:$D$379,"?*",_book!$C$2:$C$379,$A22,_book!$A$2:$A$379,bkc_lob,_book!$B$2:$B$379,bkc_bu)&lt;&gt;1,"—",IF(COUNT(INDEX(_book!$EN$2:$EN$379,MATCH(bkf_lob&amp;"|"&amp;bkf_bu&amp;"|"&amp;$A22,_book!$E$2:$E$379,0)))=0,"",INDEX(_book!$EN$2:$EN$379,MATCH(bkf_lob&amp;"|"&amp;bkf_bu&amp;"|"&amp;$A22,_book!$E$2:$E$379,0))))</f>
        <v>—</v>
      </c>
      <c r="J22" s="30" t="str">
        <f>IF(COUNTIFS(_book!$D$2:$D$379,"?*",_book!$C$2:$C$379,$A22,_book!$A$2:$A$379,bkc_lob,_book!$B$2:$B$379,bkc_bu)&lt;&gt;1,"—",IF(COUNT(INDEX(_book!$EN$2:$EN$379,MATCH(bkf_lob&amp;"|"&amp;bkf_bu&amp;"|"&amp;$A22,_book!$E$2:$E$379,0)))=0,"",INDEX(_book!$EO$2:$EO$379,MATCH(bkf_lob&amp;"|"&amp;bkf_bu&amp;"|"&amp;$A22,_book!$E$2:$E$379,0))))</f>
        <v>—</v>
      </c>
      <c r="K22" s="31" t="str">
        <f>IF(COUNTIFS(_book!$D$2:$D$379,"?*",_book!$C$2:$C$379,$A22,_book!$A$2:$A$379,bkc_lob,_book!$B$2:$B$379,bkc_bu)&lt;&gt;1,"—",IF(COUNT(INDEX(_book!$EN$2:$EN$379,MATCH(bkf_lob&amp;"|"&amp;bkf_bu&amp;"|"&amp;$A22,_book!$E$2:$E$379,0)))=0,"",INDEX(_book!$EP$2:$EP$379,MATCH(bkf_lob&amp;"|"&amp;bkf_bu&amp;"|"&amp;$A22,_book!$E$2:$E$379,0))))</f>
        <v>—</v>
      </c>
      <c r="L22" s="29" t="str">
        <f>IF(COUNTIFS(_book!$D$2:$D$379,"?*",_book!$C$2:$C$379,$A22,_book!$A$2:$A$379,bkc_lob,_book!$B$2:$B$379,bkc_bu)&lt;&gt;1,"—",IF(COUNT(INDEX(_book!$EQ$2:$EQ$379,MATCH(bkf_lob&amp;"|"&amp;bkf_bu&amp;"|"&amp;$A22,_book!$E$2:$E$379,0)))=0,"",INDEX(_book!$EQ$2:$EQ$379,MATCH(bkf_lob&amp;"|"&amp;bkf_bu&amp;"|"&amp;$A22,_book!$E$2:$E$379,0))))</f>
        <v>—</v>
      </c>
      <c r="M22" s="30" t="str">
        <f>IF(COUNTIFS(_book!$D$2:$D$379,"?*",_book!$C$2:$C$379,$A22,_book!$A$2:$A$379,bkc_lob,_book!$B$2:$B$379,bkc_bu)&lt;&gt;1,"—",IF(COUNT(INDEX(_book!$EQ$2:$EQ$379,MATCH(bkf_lob&amp;"|"&amp;bkf_bu&amp;"|"&amp;$A22,_book!$E$2:$E$379,0)))=0,"",INDEX(_book!$ER$2:$ER$379,MATCH(bkf_lob&amp;"|"&amp;bkf_bu&amp;"|"&amp;$A22,_book!$E$2:$E$379,0))))</f>
        <v>—</v>
      </c>
      <c r="N22" s="31" t="str">
        <f>IF(COUNTIFS(_book!$D$2:$D$379,"?*",_book!$C$2:$C$379,$A22,_book!$A$2:$A$379,bkc_lob,_book!$B$2:$B$379,bkc_bu)&lt;&gt;1,"—",IF(COUNT(INDEX(_book!$EQ$2:$EQ$379,MATCH(bkf_lob&amp;"|"&amp;bkf_bu&amp;"|"&amp;$A22,_book!$E$2:$E$379,0)))=0,"",INDEX(_book!$ES$2:$ES$379,MATCH(bkf_lob&amp;"|"&amp;bkf_bu&amp;"|"&amp;$A22,_book!$E$2:$E$379,0))))</f>
        <v>—</v>
      </c>
      <c r="O22" s="32">
        <f>SUMIFS(_book!$AE$2:$AE$379,_book!$C$2:$C$379,$A22,_book!$A$2:$A$379,bkc_lob,_book!$B$2:$B$379,bkc_bu)</f>
        <v>0</v>
      </c>
      <c r="P22" s="32">
        <f>SUMIFS(_book!$AF$2:$AF$379,_book!$C$2:$C$379,$A22,_book!$A$2:$A$379,bkc_lob,_book!$B$2:$B$379,bkc_bu)</f>
        <v>0</v>
      </c>
      <c r="Q22" s="33">
        <f>IF(SUMIFS(_book!$F$2:$F$379,_book!$C$2:$C$379,$A22,_book!$A$2:$A$379,bkc_lob,_book!$B$2:$B$379,bkc_bu)=0,"—",SUMIFS(_book!$AX$2:$AX$379,_book!$C$2:$C$379,$A22,_book!$A$2:$A$379,bkc_lob,_book!$B$2:$B$379,bkc_bu)/SUMIFS(_book!$F$2:$F$379,_book!$C$2:$C$379,$A22,_book!$A$2:$A$379,bkc_lob,_book!$B$2:$B$379,bkc_bu))</f>
        <v>0.9285882352941176</v>
      </c>
      <c r="R22" s="33">
        <f>IF(SUMIFS(_book!$F$2:$F$379,_book!$C$2:$C$379,$A22,_book!$A$2:$A$379,bkc_lob,_book!$B$2:$B$379,bkc_bu)=0,"—",SUMIFS(_book!$AY$2:$AY$379,_book!$C$2:$C$379,$A22,_book!$A$2:$A$379,bkc_lob,_book!$B$2:$B$379,bkc_bu)/SUMIFS(_book!$F$2:$F$379,_book!$C$2:$C$379,$A22,_book!$A$2:$A$379,bkc_lob,_book!$B$2:$B$379,bkc_bu))</f>
        <v>0.91858823529411759</v>
      </c>
      <c r="S22" s="33">
        <f>IF(SUMIFS(_book!$F$2:$F$379,_book!$C$2:$C$379,$A22,_book!$A$2:$A$379,bkc_lob,_book!$B$2:$B$379,bkc_bu)=0,"—",SUMIFS(_book!$AZ$2:$AZ$379,_book!$C$2:$C$379,$A22,_book!$A$2:$A$379,bkc_lob,_book!$B$2:$B$379,bkc_bu)/SUMIFS(_book!$F$2:$F$379,_book!$C$2:$C$379,$A22,_book!$A$2:$A$379,bkc_lob,_book!$B$2:$B$379,bkc_bu))</f>
        <v>0.9085882352941177</v>
      </c>
      <c r="T22" s="34">
        <f>IF(SUMIFS(_book!$F$2:$F$379,_book!$C$2:$C$379,$A22,_book!$A$2:$A$379,bkc_lob,_book!$B$2:$B$379,bkc_bu)=0,"—",SUMIFS(_book!$AJ$2:$AJ$379,_book!$C$2:$C$379,$A22,_book!$A$2:$A$379,bkc_lob,_book!$B$2:$B$379,bkc_bu)/SUMIFS(_book!$F$2:$F$379,_book!$C$2:$C$379,$A22,_book!$A$2:$A$379,bkc_lob,_book!$B$2:$B$379,bkc_bu))</f>
        <v>1</v>
      </c>
      <c r="U22" s="34">
        <f>IF(SUMIFS(_book!$F$2:$F$379,_book!$C$2:$C$379,$A22,_book!$A$2:$A$379,bkc_lob,_book!$B$2:$B$379,bkc_bu)=0,"—",SUMIFS(_book!$AK$2:$AK$379,_book!$C$2:$C$379,$A22,_book!$A$2:$A$379,bkc_lob,_book!$B$2:$B$379,bkc_bu)/SUMIFS(_book!$F$2:$F$379,_book!$C$2:$C$379,$A22,_book!$A$2:$A$379,bkc_lob,_book!$B$2:$B$379,bkc_bu))</f>
        <v>1</v>
      </c>
      <c r="V22" s="33">
        <f>IF(SUMIFS(_book!$F$2:$F$379,_book!$C$2:$C$379,$A22,_book!$A$2:$A$379,bkc_lob,_book!$B$2:$B$379,bkc_bu)=0,"—",SUMIFS(_book!$AL$2:$AL$379,_book!$C$2:$C$379,$A22,_book!$A$2:$A$379,bkc_lob,_book!$B$2:$B$379,bkc_bu)/SUMIFS(_book!$F$2:$F$379,_book!$C$2:$C$379,$A22,_book!$A$2:$A$379,bkc_lob,_book!$B$2:$B$379,bkc_bu))</f>
        <v>0.91649846612605657</v>
      </c>
      <c r="W22" s="35">
        <f>IF(SUMIFS(_book!$F$2:$F$379,_book!$C$2:$C$379,$A22,_book!$A$2:$A$379,bkc_lob,_book!$B$2:$B$379,bkc_bu)=0,"—",SUMIFS(_book!$AP$2:$AP$379,_book!$C$2:$C$379,$A22,_book!$A$2:$A$379,bkc_lob,_book!$B$2:$B$379,bkc_bu)/SUMIFS(_book!$F$2:$F$379,_book!$C$2:$C$379,$A22,_book!$A$2:$A$379,bkc_lob,_book!$B$2:$B$379,bkc_bu))</f>
        <v>0.63818207282913164</v>
      </c>
      <c r="X22" s="34">
        <f>IF(SUMIFS(_book!$F$2:$F$379,_book!$C$2:$C$379,$A22,_book!$A$2:$A$379,bkc_lob,_book!$B$2:$B$379,bkc_bu)=0,"—",SUMIFS(_book!$AM$2:$AM$379,_book!$C$2:$C$379,$A22,_book!$A$2:$A$379,bkc_lob,_book!$B$2:$B$379,bkc_bu)/SUMIFS(_book!$F$2:$F$379,_book!$C$2:$C$379,$A22,_book!$A$2:$A$379,bkc_lob,_book!$B$2:$B$379,bkc_bu))</f>
        <v>1</v>
      </c>
      <c r="Y22" s="34">
        <f>IF(SUMIFS(_book!$F$2:$F$379,_book!$C$2:$C$379,$A22,_book!$A$2:$A$379,bkc_lob,_book!$B$2:$B$379,bkc_bu)=0,"—",SUMIFS(_book!$AN$2:$AN$379,_book!$C$2:$C$379,$A22,_book!$A$2:$A$379,bkc_lob,_book!$B$2:$B$379,bkc_bu)/SUMIFS(_book!$F$2:$F$379,_book!$C$2:$C$379,$A22,_book!$A$2:$A$379,bkc_lob,_book!$B$2:$B$379,bkc_bu))</f>
        <v>1.0132466839556691</v>
      </c>
      <c r="Z22" s="34">
        <f>IF(SUMIFS(_book!$F$2:$F$379,_book!$C$2:$C$379,$A22,_book!$A$2:$A$379,bkc_lob,_book!$B$2:$B$379,bkc_bu)=0,"—",SUMIFS(_book!$AO$2:$AO$379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Q$2:$AQ$379,_book!$C$2:$C$379,$A22,_book!$A$2:$A$379,bkc_lob,_book!$B$2:$B$379,bkc_bu)/SUMIFS(_book!$F$2:$F$379,_book!$C$2:$C$379,$A22,_book!$A$2:$A$379,bkc_lob,_book!$B$2:$B$379,bkc_bu))))</f>
        <v>0.64662914721223319</v>
      </c>
      <c r="AB22" s="35">
        <f>IF(SUMIFS(_book!$F$2:$F$379,_book!$C$2:$C$379,$A22,_book!$A$2:$A$379,bkc_lob,_book!$B$2:$B$379,bkc_bu)=0,"—",SUMIFS(_book!$BA$2:$BA$379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S$2:$AS$379,_book!$C$2:$C$379,$A22,_book!$A$2:$A$379,bkc_lob,_book!$B$2:$B$379,bkc_bu)/SUMIFS(_book!$F$2:$F$379,_book!$C$2:$C$379,$A22,_book!$A$2:$A$379,bkc_lob,_book!$B$2:$B$379,bkc_bu))</f>
        <v>0</v>
      </c>
      <c r="AE22" s="34">
        <f>IF(SUMIFS(_book!$F$2:$F$379,_book!$C$2:$C$379,$A22,_book!$A$2:$A$379,bkc_lob,_book!$B$2:$B$379,bkc_bu)=0,"—",SUMIFS(_book!$AT$2:$AT$379,_book!$C$2:$C$379,$A22,_book!$A$2:$A$379,bkc_lob,_book!$B$2:$B$379,bkc_bu)/SUMIFS(_book!$F$2:$F$379,_book!$C$2:$C$379,$A22,_book!$A$2:$A$379,bkc_lob,_book!$B$2:$B$379,bkc_bu))</f>
        <v>1</v>
      </c>
      <c r="AF22" s="34">
        <f>IF(SUMIFS(_book!$F$2:$F$379,_book!$C$2:$C$379,$A22,_book!$A$2:$A$379,bkc_lob,_book!$B$2:$B$379,bkc_bu)=0,"—",SUMIFS(_book!$AU$2:$AU$379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R$2:$AR$379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100</v>
      </c>
      <c r="B23" s="40">
        <f>SUMIFS(_book!$F$2:$F$379,_book!$C$2:$C$379,$A23,_book!$A$2:$A$379,bkc_lob,_book!$B$2:$B$379,bkc_bu)</f>
        <v>867000</v>
      </c>
      <c r="C23" s="41" t="str">
        <f>IF(COUNTIFS(_book!$D$2:$D$379,"?*",_book!$C$2:$C$379,$A23,_book!$A$2:$A$379,bkc_lob,_book!$B$2:$B$379,bkc_bu)&lt;&gt;1,"—",IF(COUNT(INDEX(_book!$EH$2:$EH$379,MATCH(bkf_lob&amp;"|"&amp;bkf_bu&amp;"|"&amp;$A23,_book!$E$2:$E$379,0)))=0,"",INDEX(_book!$EH$2:$EH$379,MATCH(bkf_lob&amp;"|"&amp;bkf_bu&amp;"|"&amp;$A23,_book!$E$2:$E$379,0))))</f>
        <v>—</v>
      </c>
      <c r="D23" s="42" t="str">
        <f>IF(COUNTIFS(_book!$D$2:$D$379,"?*",_book!$C$2:$C$379,$A23,_book!$A$2:$A$379,bkc_lob,_book!$B$2:$B$379,bkc_bu)&lt;&gt;1,"—",IF(COUNT(INDEX(_book!$EH$2:$EH$379,MATCH(bkf_lob&amp;"|"&amp;bkf_bu&amp;"|"&amp;$A23,_book!$E$2:$E$379,0)))=0,"",INDEX(_book!$EI$2:$EI$379,MATCH(bkf_lob&amp;"|"&amp;bkf_bu&amp;"|"&amp;$A23,_book!$E$2:$E$379,0))))</f>
        <v>—</v>
      </c>
      <c r="E23" s="43" t="str">
        <f>IF(COUNTIFS(_book!$D$2:$D$379,"?*",_book!$C$2:$C$379,$A23,_book!$A$2:$A$379,bkc_lob,_book!$B$2:$B$379,bkc_bu)&lt;&gt;1,"—",IF(COUNT(INDEX(_book!$EH$2:$EH$379,MATCH(bkf_lob&amp;"|"&amp;bkf_bu&amp;"|"&amp;$A23,_book!$E$2:$E$379,0)))=0,"",INDEX(_book!$EJ$2:$EJ$379,MATCH(bkf_lob&amp;"|"&amp;bkf_bu&amp;"|"&amp;$A23,_book!$E$2:$E$379,0))))</f>
        <v>—</v>
      </c>
      <c r="F23" s="41" t="str">
        <f>IF(COUNTIFS(_book!$D$2:$D$379,"?*",_book!$C$2:$C$379,$A23,_book!$A$2:$A$379,bkc_lob,_book!$B$2:$B$379,bkc_bu)&lt;&gt;1,"—",IF(COUNT(INDEX(_book!$EK$2:$EK$379,MATCH(bkf_lob&amp;"|"&amp;bkf_bu&amp;"|"&amp;$A23,_book!$E$2:$E$379,0)))=0,"",INDEX(_book!$EK$2:$EK$379,MATCH(bkf_lob&amp;"|"&amp;bkf_bu&amp;"|"&amp;$A23,_book!$E$2:$E$379,0))))</f>
        <v>—</v>
      </c>
      <c r="G23" s="42" t="str">
        <f>IF(COUNTIFS(_book!$D$2:$D$379,"?*",_book!$C$2:$C$379,$A23,_book!$A$2:$A$379,bkc_lob,_book!$B$2:$B$379,bkc_bu)&lt;&gt;1,"—",IF(COUNT(INDEX(_book!$EK$2:$EK$379,MATCH(bkf_lob&amp;"|"&amp;bkf_bu&amp;"|"&amp;$A23,_book!$E$2:$E$379,0)))=0,"",INDEX(_book!$EL$2:$EL$379,MATCH(bkf_lob&amp;"|"&amp;bkf_bu&amp;"|"&amp;$A23,_book!$E$2:$E$379,0))))</f>
        <v>—</v>
      </c>
      <c r="H23" s="43" t="str">
        <f>IF(COUNTIFS(_book!$D$2:$D$379,"?*",_book!$C$2:$C$379,$A23,_book!$A$2:$A$379,bkc_lob,_book!$B$2:$B$379,bkc_bu)&lt;&gt;1,"—",IF(COUNT(INDEX(_book!$EK$2:$EK$379,MATCH(bkf_lob&amp;"|"&amp;bkf_bu&amp;"|"&amp;$A23,_book!$E$2:$E$379,0)))=0,"",INDEX(_book!$EM$2:$EM$379,MATCH(bkf_lob&amp;"|"&amp;bkf_bu&amp;"|"&amp;$A23,_book!$E$2:$E$379,0))))</f>
        <v>—</v>
      </c>
      <c r="I23" s="41" t="str">
        <f>IF(COUNTIFS(_book!$D$2:$D$379,"?*",_book!$C$2:$C$379,$A23,_book!$A$2:$A$379,bkc_lob,_book!$B$2:$B$379,bkc_bu)&lt;&gt;1,"—",IF(COUNT(INDEX(_book!$EN$2:$EN$379,MATCH(bkf_lob&amp;"|"&amp;bkf_bu&amp;"|"&amp;$A23,_book!$E$2:$E$379,0)))=0,"",INDEX(_book!$EN$2:$EN$379,MATCH(bkf_lob&amp;"|"&amp;bkf_bu&amp;"|"&amp;$A23,_book!$E$2:$E$379,0))))</f>
        <v>—</v>
      </c>
      <c r="J23" s="42" t="str">
        <f>IF(COUNTIFS(_book!$D$2:$D$379,"?*",_book!$C$2:$C$379,$A23,_book!$A$2:$A$379,bkc_lob,_book!$B$2:$B$379,bkc_bu)&lt;&gt;1,"—",IF(COUNT(INDEX(_book!$EN$2:$EN$379,MATCH(bkf_lob&amp;"|"&amp;bkf_bu&amp;"|"&amp;$A23,_book!$E$2:$E$379,0)))=0,"",INDEX(_book!$EO$2:$EO$379,MATCH(bkf_lob&amp;"|"&amp;bkf_bu&amp;"|"&amp;$A23,_book!$E$2:$E$379,0))))</f>
        <v>—</v>
      </c>
      <c r="K23" s="43" t="str">
        <f>IF(COUNTIFS(_book!$D$2:$D$379,"?*",_book!$C$2:$C$379,$A23,_book!$A$2:$A$379,bkc_lob,_book!$B$2:$B$379,bkc_bu)&lt;&gt;1,"—",IF(COUNT(INDEX(_book!$EN$2:$EN$379,MATCH(bkf_lob&amp;"|"&amp;bkf_bu&amp;"|"&amp;$A23,_book!$E$2:$E$379,0)))=0,"",INDEX(_book!$EP$2:$EP$379,MATCH(bkf_lob&amp;"|"&amp;bkf_bu&amp;"|"&amp;$A23,_book!$E$2:$E$379,0))))</f>
        <v>—</v>
      </c>
      <c r="L23" s="41" t="str">
        <f>IF(COUNTIFS(_book!$D$2:$D$379,"?*",_book!$C$2:$C$379,$A23,_book!$A$2:$A$379,bkc_lob,_book!$B$2:$B$379,bkc_bu)&lt;&gt;1,"—",IF(COUNT(INDEX(_book!$EQ$2:$EQ$379,MATCH(bkf_lob&amp;"|"&amp;bkf_bu&amp;"|"&amp;$A23,_book!$E$2:$E$379,0)))=0,"",INDEX(_book!$EQ$2:$EQ$379,MATCH(bkf_lob&amp;"|"&amp;bkf_bu&amp;"|"&amp;$A23,_book!$E$2:$E$379,0))))</f>
        <v>—</v>
      </c>
      <c r="M23" s="42" t="str">
        <f>IF(COUNTIFS(_book!$D$2:$D$379,"?*",_book!$C$2:$C$379,$A23,_book!$A$2:$A$379,bkc_lob,_book!$B$2:$B$379,bkc_bu)&lt;&gt;1,"—",IF(COUNT(INDEX(_book!$EQ$2:$EQ$379,MATCH(bkf_lob&amp;"|"&amp;bkf_bu&amp;"|"&amp;$A23,_book!$E$2:$E$379,0)))=0,"",INDEX(_book!$ER$2:$ER$379,MATCH(bkf_lob&amp;"|"&amp;bkf_bu&amp;"|"&amp;$A23,_book!$E$2:$E$379,0))))</f>
        <v>—</v>
      </c>
      <c r="N23" s="43" t="str">
        <f>IF(COUNTIFS(_book!$D$2:$D$379,"?*",_book!$C$2:$C$379,$A23,_book!$A$2:$A$379,bkc_lob,_book!$B$2:$B$379,bkc_bu)&lt;&gt;1,"—",IF(COUNT(INDEX(_book!$EQ$2:$EQ$379,MATCH(bkf_lob&amp;"|"&amp;bkf_bu&amp;"|"&amp;$A23,_book!$E$2:$E$379,0)))=0,"",INDEX(_book!$ES$2:$ES$379,MATCH(bkf_lob&amp;"|"&amp;bkf_bu&amp;"|"&amp;$A23,_book!$E$2:$E$379,0))))</f>
        <v>—</v>
      </c>
      <c r="O23" s="44">
        <f>SUMIFS(_book!$AE$2:$AE$379,_book!$C$2:$C$379,$A23,_book!$A$2:$A$379,bkc_lob,_book!$B$2:$B$379,bkc_bu)</f>
        <v>18</v>
      </c>
      <c r="P23" s="44">
        <f>SUMIFS(_book!$AF$2:$AF$379,_book!$C$2:$C$379,$A23,_book!$A$2:$A$379,bkc_lob,_book!$B$2:$B$379,bkc_bu)</f>
        <v>6</v>
      </c>
      <c r="Q23" s="45">
        <f>IF(SUMIFS(_book!$F$2:$F$379,_book!$C$2:$C$379,$A23,_book!$A$2:$A$379,bkc_lob,_book!$B$2:$B$379,bkc_bu)=0,"—",SUMIFS(_book!$AX$2:$AX$379,_book!$C$2:$C$379,$A23,_book!$A$2:$A$379,bkc_lob,_book!$B$2:$B$379,bkc_bu)/SUMIFS(_book!$F$2:$F$379,_book!$C$2:$C$379,$A23,_book!$A$2:$A$379,bkc_lob,_book!$B$2:$B$379,bkc_bu))</f>
        <v>0.9285882352941176</v>
      </c>
      <c r="R23" s="45">
        <f>IF(SUMIFS(_book!$F$2:$F$379,_book!$C$2:$C$379,$A23,_book!$A$2:$A$379,bkc_lob,_book!$B$2:$B$379,bkc_bu)=0,"—",SUMIFS(_book!$AY$2:$AY$379,_book!$C$2:$C$379,$A23,_book!$A$2:$A$379,bkc_lob,_book!$B$2:$B$379,bkc_bu)/SUMIFS(_book!$F$2:$F$379,_book!$C$2:$C$379,$A23,_book!$A$2:$A$379,bkc_lob,_book!$B$2:$B$379,bkc_bu))</f>
        <v>0.91858823529411759</v>
      </c>
      <c r="S23" s="45">
        <f>IF(SUMIFS(_book!$F$2:$F$379,_book!$C$2:$C$379,$A23,_book!$A$2:$A$379,bkc_lob,_book!$B$2:$B$379,bkc_bu)=0,"—",SUMIFS(_book!$AZ$2:$AZ$379,_book!$C$2:$C$379,$A23,_book!$A$2:$A$379,bkc_lob,_book!$B$2:$B$379,bkc_bu)/SUMIFS(_book!$F$2:$F$379,_book!$C$2:$C$379,$A23,_book!$A$2:$A$379,bkc_lob,_book!$B$2:$B$379,bkc_bu))</f>
        <v>0.9235882352941176</v>
      </c>
      <c r="T23" s="46">
        <f>IF(SUMIFS(_book!$F$2:$F$379,_book!$C$2:$C$379,$A23,_book!$A$2:$A$379,bkc_lob,_book!$B$2:$B$379,bkc_bu)=0,"—",SUMIFS(_book!$AJ$2:$AJ$379,_book!$C$2:$C$379,$A23,_book!$A$2:$A$379,bkc_lob,_book!$B$2:$B$379,bkc_bu)/SUMIFS(_book!$F$2:$F$379,_book!$C$2:$C$379,$A23,_book!$A$2:$A$379,bkc_lob,_book!$B$2:$B$379,bkc_bu))</f>
        <v>1.030392156862745</v>
      </c>
      <c r="U23" s="46">
        <f>IF(SUMIFS(_book!$F$2:$F$379,_book!$C$2:$C$379,$A23,_book!$A$2:$A$379,bkc_lob,_book!$B$2:$B$379,bkc_bu)=0,"—",SUMIFS(_book!$AK$2:$AK$379,_book!$C$2:$C$379,$A23,_book!$A$2:$A$379,bkc_lob,_book!$B$2:$B$379,bkc_bu)/SUMIFS(_book!$F$2:$F$379,_book!$C$2:$C$379,$A23,_book!$A$2:$A$379,bkc_lob,_book!$B$2:$B$379,bkc_bu))</f>
        <v>1.0277145328719723</v>
      </c>
      <c r="V23" s="45">
        <f>IF(SUMIFS(_book!$F$2:$F$379,_book!$C$2:$C$379,$A23,_book!$A$2:$A$379,bkc_lob,_book!$B$2:$B$379,bkc_bu)=0,"—",SUMIFS(_book!$AL$2:$AL$379,_book!$C$2:$C$379,$A23,_book!$A$2:$A$379,bkc_lob,_book!$B$2:$B$379,bkc_bu)/SUMIFS(_book!$F$2:$F$379,_book!$C$2:$C$379,$A23,_book!$A$2:$A$379,bkc_lob,_book!$B$2:$B$379,bkc_bu))</f>
        <v>0.91963311987814822</v>
      </c>
      <c r="W23" s="47">
        <f>IF(SUMIFS(_book!$F$2:$F$379,_book!$C$2:$C$379,$A23,_book!$A$2:$A$379,bkc_lob,_book!$B$2:$B$379,bkc_bu)=0,"—",SUMIFS(_book!$AP$2:$AP$379,_book!$C$2:$C$379,$A23,_book!$A$2:$A$379,bkc_lob,_book!$B$2:$B$379,bkc_bu)/SUMIFS(_book!$F$2:$F$379,_book!$C$2:$C$379,$A23,_book!$A$2:$A$379,bkc_lob,_book!$B$2:$B$379,bkc_bu))</f>
        <v>0.63680392156862742</v>
      </c>
      <c r="X23" s="46">
        <f>IF(SUMIFS(_book!$F$2:$F$379,_book!$C$2:$C$379,$A23,_book!$A$2:$A$379,bkc_lob,_book!$B$2:$B$379,bkc_bu)=0,"—",SUMIFS(_book!$AM$2:$AM$379,_book!$C$2:$C$379,$A23,_book!$A$2:$A$379,bkc_lob,_book!$B$2:$B$379,bkc_bu)/SUMIFS(_book!$F$2:$F$379,_book!$C$2:$C$379,$A23,_book!$A$2:$A$379,bkc_lob,_book!$B$2:$B$379,bkc_bu))</f>
        <v>1.002596893964748</v>
      </c>
      <c r="Y23" s="46">
        <f>IF(SUMIFS(_book!$F$2:$F$379,_book!$C$2:$C$379,$A23,_book!$A$2:$A$379,bkc_lob,_book!$B$2:$B$379,bkc_bu)=0,"—",SUMIFS(_book!$AN$2:$AN$379,_book!$C$2:$C$379,$A23,_book!$A$2:$A$379,bkc_lob,_book!$B$2:$B$379,bkc_bu)/SUMIFS(_book!$F$2:$F$379,_book!$C$2:$C$379,$A23,_book!$A$2:$A$379,bkc_lob,_book!$B$2:$B$379,bkc_bu))</f>
        <v>1.0097775494285695</v>
      </c>
      <c r="Z23" s="46">
        <f>IF(SUMIFS(_book!$F$2:$F$379,_book!$C$2:$C$379,$A23,_book!$A$2:$A$379,bkc_lob,_book!$B$2:$B$379,bkc_bu)=0,"—",SUMIFS(_book!$AO$2:$AO$379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Q$2:$AQ$379,_book!$C$2:$C$379,$A23,_book!$A$2:$A$379,bkc_lob,_book!$B$2:$B$379,bkc_bu)/SUMIFS(_book!$F$2:$F$379,_book!$C$2:$C$379,$A23,_book!$A$2:$A$379,bkc_lob,_book!$B$2:$B$379,bkc_bu))))</f>
        <v>0.64468071896320045</v>
      </c>
      <c r="AB23" s="47">
        <f>IF(SUMIFS(_book!$F$2:$F$379,_book!$C$2:$C$379,$A23,_book!$A$2:$A$379,bkc_lob,_book!$B$2:$B$379,bkc_bu)=0,"—",SUMIFS(_book!$BA$2:$BA$379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S$2:$AS$379,_book!$C$2:$C$379,$A23,_book!$A$2:$A$379,bkc_lob,_book!$B$2:$B$379,bkc_bu)/SUMIFS(_book!$F$2:$F$379,_book!$C$2:$C$379,$A23,_book!$A$2:$A$379,bkc_lob,_book!$B$2:$B$379,bkc_bu))</f>
        <v>0</v>
      </c>
      <c r="AE23" s="46">
        <f>IF(SUMIFS(_book!$F$2:$F$379,_book!$C$2:$C$379,$A23,_book!$A$2:$A$379,bkc_lob,_book!$B$2:$B$379,bkc_bu)=0,"—",SUMIFS(_book!$AT$2:$AT$379,_book!$C$2:$C$379,$A23,_book!$A$2:$A$379,bkc_lob,_book!$B$2:$B$379,bkc_bu)/SUMIFS(_book!$F$2:$F$379,_book!$C$2:$C$379,$A23,_book!$A$2:$A$379,bkc_lob,_book!$B$2:$B$379,bkc_bu))</f>
        <v>0.98855978752620099</v>
      </c>
      <c r="AF23" s="46">
        <f>IF(SUMIFS(_book!$F$2:$F$379,_book!$C$2:$C$379,$A23,_book!$A$2:$A$379,bkc_lob,_book!$B$2:$B$379,bkc_bu)=0,"—",SUMIFS(_book!$AU$2:$AU$379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R$2:$AR$379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102</v>
      </c>
      <c r="B24" s="28">
        <f>SUMIFS(_book!$F$2:$F$379,_book!$C$2:$C$379,$A24,_book!$A$2:$A$379,bkc_lob,_book!$B$2:$B$379,bkc_bu)</f>
        <v>663000</v>
      </c>
      <c r="C24" s="29" t="str">
        <f>IF(COUNTIFS(_book!$D$2:$D$379,"?*",_book!$C$2:$C$379,$A24,_book!$A$2:$A$379,bkc_lob,_book!$B$2:$B$379,bkc_bu)&lt;&gt;1,"—",IF(COUNT(INDEX(_book!$EH$2:$EH$379,MATCH(bkf_lob&amp;"|"&amp;bkf_bu&amp;"|"&amp;$A24,_book!$E$2:$E$379,0)))=0,"",INDEX(_book!$EH$2:$EH$379,MATCH(bkf_lob&amp;"|"&amp;bkf_bu&amp;"|"&amp;$A24,_book!$E$2:$E$379,0))))</f>
        <v>—</v>
      </c>
      <c r="D24" s="30" t="str">
        <f>IF(COUNTIFS(_book!$D$2:$D$379,"?*",_book!$C$2:$C$379,$A24,_book!$A$2:$A$379,bkc_lob,_book!$B$2:$B$379,bkc_bu)&lt;&gt;1,"—",IF(COUNT(INDEX(_book!$EH$2:$EH$379,MATCH(bkf_lob&amp;"|"&amp;bkf_bu&amp;"|"&amp;$A24,_book!$E$2:$E$379,0)))=0,"",INDEX(_book!$EI$2:$EI$379,MATCH(bkf_lob&amp;"|"&amp;bkf_bu&amp;"|"&amp;$A24,_book!$E$2:$E$379,0))))</f>
        <v>—</v>
      </c>
      <c r="E24" s="31" t="str">
        <f>IF(COUNTIFS(_book!$D$2:$D$379,"?*",_book!$C$2:$C$379,$A24,_book!$A$2:$A$379,bkc_lob,_book!$B$2:$B$379,bkc_bu)&lt;&gt;1,"—",IF(COUNT(INDEX(_book!$EH$2:$EH$379,MATCH(bkf_lob&amp;"|"&amp;bkf_bu&amp;"|"&amp;$A24,_book!$E$2:$E$379,0)))=0,"",INDEX(_book!$EJ$2:$EJ$379,MATCH(bkf_lob&amp;"|"&amp;bkf_bu&amp;"|"&amp;$A24,_book!$E$2:$E$379,0))))</f>
        <v>—</v>
      </c>
      <c r="F24" s="29" t="str">
        <f>IF(COUNTIFS(_book!$D$2:$D$379,"?*",_book!$C$2:$C$379,$A24,_book!$A$2:$A$379,bkc_lob,_book!$B$2:$B$379,bkc_bu)&lt;&gt;1,"—",IF(COUNT(INDEX(_book!$EK$2:$EK$379,MATCH(bkf_lob&amp;"|"&amp;bkf_bu&amp;"|"&amp;$A24,_book!$E$2:$E$379,0)))=0,"",INDEX(_book!$EK$2:$EK$379,MATCH(bkf_lob&amp;"|"&amp;bkf_bu&amp;"|"&amp;$A24,_book!$E$2:$E$379,0))))</f>
        <v>—</v>
      </c>
      <c r="G24" s="30" t="str">
        <f>IF(COUNTIFS(_book!$D$2:$D$379,"?*",_book!$C$2:$C$379,$A24,_book!$A$2:$A$379,bkc_lob,_book!$B$2:$B$379,bkc_bu)&lt;&gt;1,"—",IF(COUNT(INDEX(_book!$EK$2:$EK$379,MATCH(bkf_lob&amp;"|"&amp;bkf_bu&amp;"|"&amp;$A24,_book!$E$2:$E$379,0)))=0,"",INDEX(_book!$EL$2:$EL$379,MATCH(bkf_lob&amp;"|"&amp;bkf_bu&amp;"|"&amp;$A24,_book!$E$2:$E$379,0))))</f>
        <v>—</v>
      </c>
      <c r="H24" s="31" t="str">
        <f>IF(COUNTIFS(_book!$D$2:$D$379,"?*",_book!$C$2:$C$379,$A24,_book!$A$2:$A$379,bkc_lob,_book!$B$2:$B$379,bkc_bu)&lt;&gt;1,"—",IF(COUNT(INDEX(_book!$EK$2:$EK$379,MATCH(bkf_lob&amp;"|"&amp;bkf_bu&amp;"|"&amp;$A24,_book!$E$2:$E$379,0)))=0,"",INDEX(_book!$EM$2:$EM$379,MATCH(bkf_lob&amp;"|"&amp;bkf_bu&amp;"|"&amp;$A24,_book!$E$2:$E$379,0))))</f>
        <v>—</v>
      </c>
      <c r="I24" s="29" t="str">
        <f>IF(COUNTIFS(_book!$D$2:$D$379,"?*",_book!$C$2:$C$379,$A24,_book!$A$2:$A$379,bkc_lob,_book!$B$2:$B$379,bkc_bu)&lt;&gt;1,"—",IF(COUNT(INDEX(_book!$EN$2:$EN$379,MATCH(bkf_lob&amp;"|"&amp;bkf_bu&amp;"|"&amp;$A24,_book!$E$2:$E$379,0)))=0,"",INDEX(_book!$EN$2:$EN$379,MATCH(bkf_lob&amp;"|"&amp;bkf_bu&amp;"|"&amp;$A24,_book!$E$2:$E$379,0))))</f>
        <v>—</v>
      </c>
      <c r="J24" s="30" t="str">
        <f>IF(COUNTIFS(_book!$D$2:$D$379,"?*",_book!$C$2:$C$379,$A24,_book!$A$2:$A$379,bkc_lob,_book!$B$2:$B$379,bkc_bu)&lt;&gt;1,"—",IF(COUNT(INDEX(_book!$EN$2:$EN$379,MATCH(bkf_lob&amp;"|"&amp;bkf_bu&amp;"|"&amp;$A24,_book!$E$2:$E$379,0)))=0,"",INDEX(_book!$EO$2:$EO$379,MATCH(bkf_lob&amp;"|"&amp;bkf_bu&amp;"|"&amp;$A24,_book!$E$2:$E$379,0))))</f>
        <v>—</v>
      </c>
      <c r="K24" s="31" t="str">
        <f>IF(COUNTIFS(_book!$D$2:$D$379,"?*",_book!$C$2:$C$379,$A24,_book!$A$2:$A$379,bkc_lob,_book!$B$2:$B$379,bkc_bu)&lt;&gt;1,"—",IF(COUNT(INDEX(_book!$EN$2:$EN$379,MATCH(bkf_lob&amp;"|"&amp;bkf_bu&amp;"|"&amp;$A24,_book!$E$2:$E$379,0)))=0,"",INDEX(_book!$EP$2:$EP$379,MATCH(bkf_lob&amp;"|"&amp;bkf_bu&amp;"|"&amp;$A24,_book!$E$2:$E$379,0))))</f>
        <v>—</v>
      </c>
      <c r="L24" s="29" t="str">
        <f>IF(COUNTIFS(_book!$D$2:$D$379,"?*",_book!$C$2:$C$379,$A24,_book!$A$2:$A$379,bkc_lob,_book!$B$2:$B$379,bkc_bu)&lt;&gt;1,"—",IF(COUNT(INDEX(_book!$EQ$2:$EQ$379,MATCH(bkf_lob&amp;"|"&amp;bkf_bu&amp;"|"&amp;$A24,_book!$E$2:$E$379,0)))=0,"",INDEX(_book!$EQ$2:$EQ$379,MATCH(bkf_lob&amp;"|"&amp;bkf_bu&amp;"|"&amp;$A24,_book!$E$2:$E$379,0))))</f>
        <v>—</v>
      </c>
      <c r="M24" s="30" t="str">
        <f>IF(COUNTIFS(_book!$D$2:$D$379,"?*",_book!$C$2:$C$379,$A24,_book!$A$2:$A$379,bkc_lob,_book!$B$2:$B$379,bkc_bu)&lt;&gt;1,"—",IF(COUNT(INDEX(_book!$EQ$2:$EQ$379,MATCH(bkf_lob&amp;"|"&amp;bkf_bu&amp;"|"&amp;$A24,_book!$E$2:$E$379,0)))=0,"",INDEX(_book!$ER$2:$ER$379,MATCH(bkf_lob&amp;"|"&amp;bkf_bu&amp;"|"&amp;$A24,_book!$E$2:$E$379,0))))</f>
        <v>—</v>
      </c>
      <c r="N24" s="31" t="str">
        <f>IF(COUNTIFS(_book!$D$2:$D$379,"?*",_book!$C$2:$C$379,$A24,_book!$A$2:$A$379,bkc_lob,_book!$B$2:$B$379,bkc_bu)&lt;&gt;1,"—",IF(COUNT(INDEX(_book!$EQ$2:$EQ$379,MATCH(bkf_lob&amp;"|"&amp;bkf_bu&amp;"|"&amp;$A24,_book!$E$2:$E$379,0)))=0,"",INDEX(_book!$ES$2:$ES$379,MATCH(bkf_lob&amp;"|"&amp;bkf_bu&amp;"|"&amp;$A24,_book!$E$2:$E$379,0))))</f>
        <v>—</v>
      </c>
      <c r="O24" s="32">
        <f>SUMIFS(_book!$AE$2:$AE$379,_book!$C$2:$C$379,$A24,_book!$A$2:$A$379,bkc_lob,_book!$B$2:$B$379,bkc_bu)</f>
        <v>18</v>
      </c>
      <c r="P24" s="32">
        <f>SUMIFS(_book!$AF$2:$AF$379,_book!$C$2:$C$379,$A24,_book!$A$2:$A$379,bkc_lob,_book!$B$2:$B$379,bkc_bu)</f>
        <v>6</v>
      </c>
      <c r="Q24" s="33">
        <f>IF(SUMIFS(_book!$F$2:$F$379,_book!$C$2:$C$379,$A24,_book!$A$2:$A$379,bkc_lob,_book!$B$2:$B$379,bkc_bu)=0,"—",SUMIFS(_book!$AX$2:$AX$379,_book!$C$2:$C$379,$A24,_book!$A$2:$A$379,bkc_lob,_book!$B$2:$B$379,bkc_bu)/SUMIFS(_book!$F$2:$F$379,_book!$C$2:$C$379,$A24,_book!$A$2:$A$379,bkc_lob,_book!$B$2:$B$379,bkc_bu))</f>
        <v>0.9285882352941176</v>
      </c>
      <c r="R24" s="33">
        <f>IF(SUMIFS(_book!$F$2:$F$379,_book!$C$2:$C$379,$A24,_book!$A$2:$A$379,bkc_lob,_book!$B$2:$B$379,bkc_bu)=0,"—",SUMIFS(_book!$AY$2:$AY$379,_book!$C$2:$C$379,$A24,_book!$A$2:$A$379,bkc_lob,_book!$B$2:$B$379,bkc_bu)/SUMIFS(_book!$F$2:$F$379,_book!$C$2:$C$379,$A24,_book!$A$2:$A$379,bkc_lob,_book!$B$2:$B$379,bkc_bu))</f>
        <v>0.91858823529411759</v>
      </c>
      <c r="S24" s="33">
        <f>IF(SUMIFS(_book!$F$2:$F$379,_book!$C$2:$C$379,$A24,_book!$A$2:$A$379,bkc_lob,_book!$B$2:$B$379,bkc_bu)=0,"—",SUMIFS(_book!$AZ$2:$AZ$379,_book!$C$2:$C$379,$A24,_book!$A$2:$A$379,bkc_lob,_book!$B$2:$B$379,bkc_bu)/SUMIFS(_book!$F$2:$F$379,_book!$C$2:$C$379,$A24,_book!$A$2:$A$379,bkc_lob,_book!$B$2:$B$379,bkc_bu))</f>
        <v>0.93858823529411761</v>
      </c>
      <c r="T24" s="34">
        <f>IF(SUMIFS(_book!$F$2:$F$379,_book!$C$2:$C$379,$A24,_book!$A$2:$A$379,bkc_lob,_book!$B$2:$B$379,bkc_bu)=0,"—",SUMIFS(_book!$AJ$2:$AJ$379,_book!$C$2:$C$379,$A24,_book!$A$2:$A$379,bkc_lob,_book!$B$2:$B$379,bkc_bu)/SUMIFS(_book!$F$2:$F$379,_book!$C$2:$C$379,$A24,_book!$A$2:$A$379,bkc_lob,_book!$B$2:$B$379,bkc_bu))</f>
        <v>1.0405128205128205</v>
      </c>
      <c r="U24" s="34">
        <f>IF(SUMIFS(_book!$F$2:$F$379,_book!$C$2:$C$379,$A24,_book!$A$2:$A$379,bkc_lob,_book!$B$2:$B$379,bkc_bu)=0,"—",SUMIFS(_book!$AK$2:$AK$379,_book!$C$2:$C$379,$A24,_book!$A$2:$A$379,bkc_lob,_book!$B$2:$B$379,bkc_bu)/SUMIFS(_book!$F$2:$F$379,_book!$C$2:$C$379,$A24,_book!$A$2:$A$379,bkc_lob,_book!$B$2:$B$379,bkc_bu))</f>
        <v>1.0352076001340706</v>
      </c>
      <c r="V24" s="33">
        <f>IF(SUMIFS(_book!$F$2:$F$379,_book!$C$2:$C$379,$A24,_book!$A$2:$A$379,bkc_lob,_book!$B$2:$B$379,bkc_bu)=0,"—",SUMIFS(_book!$AL$2:$AL$379,_book!$C$2:$C$379,$A24,_book!$A$2:$A$379,bkc_lob,_book!$B$2:$B$379,bkc_bu)/SUMIFS(_book!$F$2:$F$379,_book!$C$2:$C$379,$A24,_book!$A$2:$A$379,bkc_lob,_book!$B$2:$B$379,bkc_bu))</f>
        <v>0.92276777363023987</v>
      </c>
      <c r="W24" s="35">
        <f>IF(SUMIFS(_book!$F$2:$F$379,_book!$C$2:$C$379,$A24,_book!$A$2:$A$379,bkc_lob,_book!$B$2:$B$379,bkc_bu)=0,"—",SUMIFS(_book!$AP$2:$AP$379,_book!$C$2:$C$379,$A24,_book!$A$2:$A$379,bkc_lob,_book!$B$2:$B$379,bkc_bu)/SUMIFS(_book!$F$2:$F$379,_book!$C$2:$C$379,$A24,_book!$A$2:$A$379,bkc_lob,_book!$B$2:$B$379,bkc_bu))</f>
        <v>0.636526395173454</v>
      </c>
      <c r="X24" s="34">
        <f>IF(SUMIFS(_book!$F$2:$F$379,_book!$C$2:$C$379,$A24,_book!$A$2:$A$379,bkc_lob,_book!$B$2:$B$379,bkc_bu)=0,"—",SUMIFS(_book!$AM$2:$AM$379,_book!$C$2:$C$379,$A24,_book!$A$2:$A$379,bkc_lob,_book!$B$2:$B$379,bkc_bu)/SUMIFS(_book!$F$2:$F$379,_book!$C$2:$C$379,$A24,_book!$A$2:$A$379,bkc_lob,_book!$B$2:$B$379,bkc_bu))</f>
        <v>1.0051511076325563</v>
      </c>
      <c r="Y24" s="34">
        <f>IF(SUMIFS(_book!$F$2:$F$379,_book!$C$2:$C$379,$A24,_book!$A$2:$A$379,bkc_lob,_book!$B$2:$B$379,bkc_bu)=0,"—",SUMIFS(_book!$AN$2:$AN$379,_book!$C$2:$C$379,$A24,_book!$A$2:$A$379,bkc_lob,_book!$B$2:$B$379,bkc_bu)/SUMIFS(_book!$F$2:$F$379,_book!$C$2:$C$379,$A24,_book!$A$2:$A$379,bkc_lob,_book!$B$2:$B$379,bkc_bu))</f>
        <v>1.0063331554742276</v>
      </c>
      <c r="Z24" s="34">
        <f>IF(SUMIFS(_book!$F$2:$F$379,_book!$C$2:$C$379,$A24,_book!$A$2:$A$379,bkc_lob,_book!$B$2:$B$379,bkc_bu)=0,"—",SUMIFS(_book!$AO$2:$AO$379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Q$2:$AQ$379,_book!$C$2:$C$379,$A24,_book!$A$2:$A$379,bkc_lob,_book!$B$2:$B$379,bkc_bu)/SUMIFS(_book!$F$2:$F$379,_book!$C$2:$C$379,$A24,_book!$A$2:$A$379,bkc_lob,_book!$B$2:$B$379,bkc_bu))))</f>
        <v>0.64396431912385765</v>
      </c>
      <c r="AB24" s="35">
        <f>IF(SUMIFS(_book!$F$2:$F$379,_book!$C$2:$C$379,$A24,_book!$A$2:$A$379,bkc_lob,_book!$B$2:$B$379,bkc_bu)=0,"—",SUMIFS(_book!$BA$2:$BA$379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S$2:$AS$379,_book!$C$2:$C$379,$A24,_book!$A$2:$A$379,bkc_lob,_book!$B$2:$B$379,bkc_bu)/SUMIFS(_book!$F$2:$F$379,_book!$C$2:$C$379,$A24,_book!$A$2:$A$379,bkc_lob,_book!$B$2:$B$379,bkc_bu))</f>
        <v>0</v>
      </c>
      <c r="AE24" s="34">
        <f>IF(SUMIFS(_book!$F$2:$F$379,_book!$C$2:$C$379,$A24,_book!$A$2:$A$379,bkc_lob,_book!$B$2:$B$379,bkc_bu)=0,"—",SUMIFS(_book!$AT$2:$AT$379,_book!$C$2:$C$379,$A24,_book!$A$2:$A$379,bkc_lob,_book!$B$2:$B$379,bkc_bu)/SUMIFS(_book!$F$2:$F$379,_book!$C$2:$C$379,$A24,_book!$A$2:$A$379,bkc_lob,_book!$B$2:$B$379,bkc_bu))</f>
        <v>0.98919535488585641</v>
      </c>
      <c r="AF24" s="34">
        <f>IF(SUMIFS(_book!$F$2:$F$379,_book!$C$2:$C$379,$A24,_book!$A$2:$A$379,bkc_lob,_book!$B$2:$B$379,bkc_bu)=0,"—",SUMIFS(_book!$AU$2:$AU$379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R$2:$AR$379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103</v>
      </c>
      <c r="B25" s="40">
        <f>SUMIFS(_book!$F$2:$F$379,_book!$C$2:$C$379,$A25,_book!$A$2:$A$379,bkc_lob,_book!$B$2:$B$379,bkc_bu)</f>
        <v>459000</v>
      </c>
      <c r="C25" s="41" t="str">
        <f>IF(COUNTIFS(_book!$D$2:$D$379,"?*",_book!$C$2:$C$379,$A25,_book!$A$2:$A$379,bkc_lob,_book!$B$2:$B$379,bkc_bu)&lt;&gt;1,"—",IF(COUNT(INDEX(_book!$EH$2:$EH$379,MATCH(bkf_lob&amp;"|"&amp;bkf_bu&amp;"|"&amp;$A25,_book!$E$2:$E$379,0)))=0,"",INDEX(_book!$EH$2:$EH$379,MATCH(bkf_lob&amp;"|"&amp;bkf_bu&amp;"|"&amp;$A25,_book!$E$2:$E$379,0))))</f>
        <v>—</v>
      </c>
      <c r="D25" s="42" t="str">
        <f>IF(COUNTIFS(_book!$D$2:$D$379,"?*",_book!$C$2:$C$379,$A25,_book!$A$2:$A$379,bkc_lob,_book!$B$2:$B$379,bkc_bu)&lt;&gt;1,"—",IF(COUNT(INDEX(_book!$EH$2:$EH$379,MATCH(bkf_lob&amp;"|"&amp;bkf_bu&amp;"|"&amp;$A25,_book!$E$2:$E$379,0)))=0,"",INDEX(_book!$EI$2:$EI$379,MATCH(bkf_lob&amp;"|"&amp;bkf_bu&amp;"|"&amp;$A25,_book!$E$2:$E$379,0))))</f>
        <v>—</v>
      </c>
      <c r="E25" s="43" t="str">
        <f>IF(COUNTIFS(_book!$D$2:$D$379,"?*",_book!$C$2:$C$379,$A25,_book!$A$2:$A$379,bkc_lob,_book!$B$2:$B$379,bkc_bu)&lt;&gt;1,"—",IF(COUNT(INDEX(_book!$EH$2:$EH$379,MATCH(bkf_lob&amp;"|"&amp;bkf_bu&amp;"|"&amp;$A25,_book!$E$2:$E$379,0)))=0,"",INDEX(_book!$EJ$2:$EJ$379,MATCH(bkf_lob&amp;"|"&amp;bkf_bu&amp;"|"&amp;$A25,_book!$E$2:$E$379,0))))</f>
        <v>—</v>
      </c>
      <c r="F25" s="41" t="str">
        <f>IF(COUNTIFS(_book!$D$2:$D$379,"?*",_book!$C$2:$C$379,$A25,_book!$A$2:$A$379,bkc_lob,_book!$B$2:$B$379,bkc_bu)&lt;&gt;1,"—",IF(COUNT(INDEX(_book!$EK$2:$EK$379,MATCH(bkf_lob&amp;"|"&amp;bkf_bu&amp;"|"&amp;$A25,_book!$E$2:$E$379,0)))=0,"",INDEX(_book!$EK$2:$EK$379,MATCH(bkf_lob&amp;"|"&amp;bkf_bu&amp;"|"&amp;$A25,_book!$E$2:$E$379,0))))</f>
        <v>—</v>
      </c>
      <c r="G25" s="42" t="str">
        <f>IF(COUNTIFS(_book!$D$2:$D$379,"?*",_book!$C$2:$C$379,$A25,_book!$A$2:$A$379,bkc_lob,_book!$B$2:$B$379,bkc_bu)&lt;&gt;1,"—",IF(COUNT(INDEX(_book!$EK$2:$EK$379,MATCH(bkf_lob&amp;"|"&amp;bkf_bu&amp;"|"&amp;$A25,_book!$E$2:$E$379,0)))=0,"",INDEX(_book!$EL$2:$EL$379,MATCH(bkf_lob&amp;"|"&amp;bkf_bu&amp;"|"&amp;$A25,_book!$E$2:$E$379,0))))</f>
        <v>—</v>
      </c>
      <c r="H25" s="43" t="str">
        <f>IF(COUNTIFS(_book!$D$2:$D$379,"?*",_book!$C$2:$C$379,$A25,_book!$A$2:$A$379,bkc_lob,_book!$B$2:$B$379,bkc_bu)&lt;&gt;1,"—",IF(COUNT(INDEX(_book!$EK$2:$EK$379,MATCH(bkf_lob&amp;"|"&amp;bkf_bu&amp;"|"&amp;$A25,_book!$E$2:$E$379,0)))=0,"",INDEX(_book!$EM$2:$EM$379,MATCH(bkf_lob&amp;"|"&amp;bkf_bu&amp;"|"&amp;$A25,_book!$E$2:$E$379,0))))</f>
        <v>—</v>
      </c>
      <c r="I25" s="41" t="str">
        <f>IF(COUNTIFS(_book!$D$2:$D$379,"?*",_book!$C$2:$C$379,$A25,_book!$A$2:$A$379,bkc_lob,_book!$B$2:$B$379,bkc_bu)&lt;&gt;1,"—",IF(COUNT(INDEX(_book!$EN$2:$EN$379,MATCH(bkf_lob&amp;"|"&amp;bkf_bu&amp;"|"&amp;$A25,_book!$E$2:$E$379,0)))=0,"",INDEX(_book!$EN$2:$EN$379,MATCH(bkf_lob&amp;"|"&amp;bkf_bu&amp;"|"&amp;$A25,_book!$E$2:$E$379,0))))</f>
        <v>—</v>
      </c>
      <c r="J25" s="42" t="str">
        <f>IF(COUNTIFS(_book!$D$2:$D$379,"?*",_book!$C$2:$C$379,$A25,_book!$A$2:$A$379,bkc_lob,_book!$B$2:$B$379,bkc_bu)&lt;&gt;1,"—",IF(COUNT(INDEX(_book!$EN$2:$EN$379,MATCH(bkf_lob&amp;"|"&amp;bkf_bu&amp;"|"&amp;$A25,_book!$E$2:$E$379,0)))=0,"",INDEX(_book!$EO$2:$EO$379,MATCH(bkf_lob&amp;"|"&amp;bkf_bu&amp;"|"&amp;$A25,_book!$E$2:$E$379,0))))</f>
        <v>—</v>
      </c>
      <c r="K25" s="43" t="str">
        <f>IF(COUNTIFS(_book!$D$2:$D$379,"?*",_book!$C$2:$C$379,$A25,_book!$A$2:$A$379,bkc_lob,_book!$B$2:$B$379,bkc_bu)&lt;&gt;1,"—",IF(COUNT(INDEX(_book!$EN$2:$EN$379,MATCH(bkf_lob&amp;"|"&amp;bkf_bu&amp;"|"&amp;$A25,_book!$E$2:$E$379,0)))=0,"",INDEX(_book!$EP$2:$EP$379,MATCH(bkf_lob&amp;"|"&amp;bkf_bu&amp;"|"&amp;$A25,_book!$E$2:$E$379,0))))</f>
        <v>—</v>
      </c>
      <c r="L25" s="41" t="str">
        <f>IF(COUNTIFS(_book!$D$2:$D$379,"?*",_book!$C$2:$C$379,$A25,_book!$A$2:$A$379,bkc_lob,_book!$B$2:$B$379,bkc_bu)&lt;&gt;1,"—",IF(COUNT(INDEX(_book!$EQ$2:$EQ$379,MATCH(bkf_lob&amp;"|"&amp;bkf_bu&amp;"|"&amp;$A25,_book!$E$2:$E$379,0)))=0,"",INDEX(_book!$EQ$2:$EQ$379,MATCH(bkf_lob&amp;"|"&amp;bkf_bu&amp;"|"&amp;$A25,_book!$E$2:$E$379,0))))</f>
        <v>—</v>
      </c>
      <c r="M25" s="42" t="str">
        <f>IF(COUNTIFS(_book!$D$2:$D$379,"?*",_book!$C$2:$C$379,$A25,_book!$A$2:$A$379,bkc_lob,_book!$B$2:$B$379,bkc_bu)&lt;&gt;1,"—",IF(COUNT(INDEX(_book!$EQ$2:$EQ$379,MATCH(bkf_lob&amp;"|"&amp;bkf_bu&amp;"|"&amp;$A25,_book!$E$2:$E$379,0)))=0,"",INDEX(_book!$ER$2:$ER$379,MATCH(bkf_lob&amp;"|"&amp;bkf_bu&amp;"|"&amp;$A25,_book!$E$2:$E$379,0))))</f>
        <v>—</v>
      </c>
      <c r="N25" s="43" t="str">
        <f>IF(COUNTIFS(_book!$D$2:$D$379,"?*",_book!$C$2:$C$379,$A25,_book!$A$2:$A$379,bkc_lob,_book!$B$2:$B$379,bkc_bu)&lt;&gt;1,"—",IF(COUNT(INDEX(_book!$EQ$2:$EQ$379,MATCH(bkf_lob&amp;"|"&amp;bkf_bu&amp;"|"&amp;$A25,_book!$E$2:$E$379,0)))=0,"",INDEX(_book!$ES$2:$ES$379,MATCH(bkf_lob&amp;"|"&amp;bkf_bu&amp;"|"&amp;$A25,_book!$E$2:$E$379,0))))</f>
        <v>—</v>
      </c>
      <c r="O25" s="44">
        <f>SUMIFS(_book!$AE$2:$AE$379,_book!$C$2:$C$379,$A25,_book!$A$2:$A$379,bkc_lob,_book!$B$2:$B$379,bkc_bu)</f>
        <v>0</v>
      </c>
      <c r="P25" s="44">
        <f>SUMIFS(_book!$AF$2:$AF$379,_book!$C$2:$C$379,$A25,_book!$A$2:$A$379,bkc_lob,_book!$B$2:$B$379,bkc_bu)</f>
        <v>6</v>
      </c>
      <c r="Q25" s="45">
        <f>IF(SUMIFS(_book!$F$2:$F$379,_book!$C$2:$C$379,$A25,_book!$A$2:$A$379,bkc_lob,_book!$B$2:$B$379,bkc_bu)=0,"—",SUMIFS(_book!$AX$2:$AX$379,_book!$C$2:$C$379,$A25,_book!$A$2:$A$379,bkc_lob,_book!$B$2:$B$379,bkc_bu)/SUMIFS(_book!$F$2:$F$379,_book!$C$2:$C$379,$A25,_book!$A$2:$A$379,bkc_lob,_book!$B$2:$B$379,bkc_bu))</f>
        <v>0.9285882352941176</v>
      </c>
      <c r="R25" s="45">
        <f>IF(SUMIFS(_book!$F$2:$F$379,_book!$C$2:$C$379,$A25,_book!$A$2:$A$379,bkc_lob,_book!$B$2:$B$379,bkc_bu)=0,"—",SUMIFS(_book!$AY$2:$AY$379,_book!$C$2:$C$379,$A25,_book!$A$2:$A$379,bkc_lob,_book!$B$2:$B$379,bkc_bu)/SUMIFS(_book!$F$2:$F$379,_book!$C$2:$C$379,$A25,_book!$A$2:$A$379,bkc_lob,_book!$B$2:$B$379,bkc_bu))</f>
        <v>0.91858823529411759</v>
      </c>
      <c r="S25" s="45">
        <f>IF(SUMIFS(_book!$F$2:$F$379,_book!$C$2:$C$379,$A25,_book!$A$2:$A$379,bkc_lob,_book!$B$2:$B$379,bkc_bu)=0,"—",SUMIFS(_book!$AZ$2:$AZ$379,_book!$C$2:$C$379,$A25,_book!$A$2:$A$379,bkc_lob,_book!$B$2:$B$379,bkc_bu)/SUMIFS(_book!$F$2:$F$379,_book!$C$2:$C$379,$A25,_book!$A$2:$A$379,bkc_lob,_book!$B$2:$B$379,bkc_bu))</f>
        <v>0.91858823529411759</v>
      </c>
      <c r="T25" s="46">
        <f>IF(SUMIFS(_book!$F$2:$F$379,_book!$C$2:$C$379,$A25,_book!$A$2:$A$379,bkc_lob,_book!$B$2:$B$379,bkc_bu)=0,"—",SUMIFS(_book!$AJ$2:$AJ$379,_book!$C$2:$C$379,$A25,_book!$A$2:$A$379,bkc_lob,_book!$B$2:$B$379,bkc_bu)/SUMIFS(_book!$F$2:$F$379,_book!$C$2:$C$379,$A25,_book!$A$2:$A$379,bkc_lob,_book!$B$2:$B$379,bkc_bu))</f>
        <v>1</v>
      </c>
      <c r="U25" s="46">
        <f>IF(SUMIFS(_book!$F$2:$F$379,_book!$C$2:$C$379,$A25,_book!$A$2:$A$379,bkc_lob,_book!$B$2:$B$379,bkc_bu)=0,"—",SUMIFS(_book!$AK$2:$AK$379,_book!$C$2:$C$379,$A25,_book!$A$2:$A$379,bkc_lob,_book!$B$2:$B$379,bkc_bu)/SUMIFS(_book!$F$2:$F$379,_book!$C$2:$C$379,$A25,_book!$A$2:$A$379,bkc_lob,_book!$B$2:$B$379,bkc_bu))</f>
        <v>1.0010772210118615</v>
      </c>
      <c r="V25" s="45">
        <f>IF(SUMIFS(_book!$F$2:$F$379,_book!$C$2:$C$379,$A25,_book!$A$2:$A$379,bkc_lob,_book!$B$2:$B$379,bkc_bu)=0,"—",SUMIFS(_book!$AL$2:$AL$379,_book!$C$2:$C$379,$A25,_book!$A$2:$A$379,bkc_lob,_book!$B$2:$B$379,bkc_bu)/SUMIFS(_book!$F$2:$F$379,_book!$C$2:$C$379,$A25,_book!$A$2:$A$379,bkc_lob,_book!$B$2:$B$379,bkc_bu))</f>
        <v>0.91858823529411759</v>
      </c>
      <c r="W25" s="47">
        <f>IF(SUMIFS(_book!$F$2:$F$379,_book!$C$2:$C$379,$A25,_book!$A$2:$A$379,bkc_lob,_book!$B$2:$B$379,bkc_bu)=0,"—",SUMIFS(_book!$AP$2:$AP$379,_book!$C$2:$C$379,$A25,_book!$A$2:$A$379,bkc_lob,_book!$B$2:$B$379,bkc_bu)/SUMIFS(_book!$F$2:$F$379,_book!$C$2:$C$379,$A25,_book!$A$2:$A$379,bkc_lob,_book!$B$2:$B$379,bkc_bu))</f>
        <v>0.63392810457516335</v>
      </c>
      <c r="X25" s="46">
        <f>IF(SUMIFS(_book!$F$2:$F$379,_book!$C$2:$C$379,$A25,_book!$A$2:$A$379,bkc_lob,_book!$B$2:$B$379,bkc_bu)=0,"—",SUMIFS(_book!$AM$2:$AM$379,_book!$C$2:$C$379,$A25,_book!$A$2:$A$379,bkc_lob,_book!$B$2:$B$379,bkc_bu)/SUMIFS(_book!$F$2:$F$379,_book!$C$2:$C$379,$A25,_book!$A$2:$A$379,bkc_lob,_book!$B$2:$B$379,bkc_bu))</f>
        <v>0.9989268391337498</v>
      </c>
      <c r="Y25" s="46">
        <f>IF(SUMIFS(_book!$F$2:$F$379,_book!$C$2:$C$379,$A25,_book!$A$2:$A$379,bkc_lob,_book!$B$2:$B$379,bkc_bu)=0,"—",SUMIFS(_book!$AN$2:$AN$379,_book!$C$2:$C$379,$A25,_book!$A$2:$A$379,bkc_lob,_book!$B$2:$B$379,bkc_bu)/SUMIFS(_book!$F$2:$F$379,_book!$C$2:$C$379,$A25,_book!$A$2:$A$379,bkc_lob,_book!$B$2:$B$379,bkc_bu))</f>
        <v>1.0109311645652719</v>
      </c>
      <c r="Z25" s="46">
        <f>IF(SUMIFS(_book!$F$2:$F$379,_book!$C$2:$C$379,$A25,_book!$A$2:$A$379,bkc_lob,_book!$B$2:$B$379,bkc_bu)=0,"—",SUMIFS(_book!$AO$2:$AO$379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Q$2:$AQ$379,_book!$C$2:$C$379,$A25,_book!$A$2:$A$379,bkc_lob,_book!$B$2:$B$379,bkc_bu)/SUMIFS(_book!$F$2:$F$379,_book!$C$2:$C$379,$A25,_book!$A$2:$A$379,bkc_lob,_book!$B$2:$B$379,bkc_bu))))</f>
        <v>0.64015641920483179</v>
      </c>
      <c r="AB25" s="47">
        <f>IF(SUMIFS(_book!$F$2:$F$379,_book!$C$2:$C$379,$A25,_book!$A$2:$A$379,bkc_lob,_book!$B$2:$B$379,bkc_bu)=0,"—",SUMIFS(_book!$BA$2:$BA$379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S$2:$AS$379,_book!$C$2:$C$379,$A25,_book!$A$2:$A$379,bkc_lob,_book!$B$2:$B$379,bkc_bu)/SUMIFS(_book!$F$2:$F$379,_book!$C$2:$C$379,$A25,_book!$A$2:$A$379,bkc_lob,_book!$B$2:$B$379,bkc_bu))</f>
        <v>0</v>
      </c>
      <c r="AE25" s="46">
        <f>IF(SUMIFS(_book!$F$2:$F$379,_book!$C$2:$C$379,$A25,_book!$A$2:$A$379,bkc_lob,_book!$B$2:$B$379,bkc_bu)=0,"—",SUMIFS(_book!$AT$2:$AT$379,_book!$C$2:$C$379,$A25,_book!$A$2:$A$379,bkc_lob,_book!$B$2:$B$379,bkc_bu)/SUMIFS(_book!$F$2:$F$379,_book!$C$2:$C$379,$A25,_book!$A$2:$A$379,bkc_lob,_book!$B$2:$B$379,bkc_bu))</f>
        <v>0.99039587100965043</v>
      </c>
      <c r="AF25" s="46">
        <f>IF(SUMIFS(_book!$F$2:$F$379,_book!$C$2:$C$379,$A25,_book!$A$2:$A$379,bkc_lob,_book!$B$2:$B$379,bkc_bu)=0,"—",SUMIFS(_book!$AU$2:$AU$379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R$2:$AR$379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105</v>
      </c>
      <c r="B26" s="28">
        <f>SUMIFS(_book!$F$2:$F$379,_book!$C$2:$C$379,$A26,_book!$A$2:$A$379,bkc_lob,_book!$B$2:$B$379,bkc_bu)</f>
        <v>1122000</v>
      </c>
      <c r="C26" s="29" t="str">
        <f>IF(COUNTIFS(_book!$D$2:$D$379,"?*",_book!$C$2:$C$379,$A26,_book!$A$2:$A$379,bkc_lob,_book!$B$2:$B$379,bkc_bu)&lt;&gt;1,"—",IF(COUNT(INDEX(_book!$EH$2:$EH$379,MATCH(bkf_lob&amp;"|"&amp;bkf_bu&amp;"|"&amp;$A26,_book!$E$2:$E$379,0)))=0,"",INDEX(_book!$EH$2:$EH$379,MATCH(bkf_lob&amp;"|"&amp;bkf_bu&amp;"|"&amp;$A26,_book!$E$2:$E$379,0))))</f>
        <v>—</v>
      </c>
      <c r="D26" s="30" t="str">
        <f>IF(COUNTIFS(_book!$D$2:$D$379,"?*",_book!$C$2:$C$379,$A26,_book!$A$2:$A$379,bkc_lob,_book!$B$2:$B$379,bkc_bu)&lt;&gt;1,"—",IF(COUNT(INDEX(_book!$EH$2:$EH$379,MATCH(bkf_lob&amp;"|"&amp;bkf_bu&amp;"|"&amp;$A26,_book!$E$2:$E$379,0)))=0,"",INDEX(_book!$EI$2:$EI$379,MATCH(bkf_lob&amp;"|"&amp;bkf_bu&amp;"|"&amp;$A26,_book!$E$2:$E$379,0))))</f>
        <v>—</v>
      </c>
      <c r="E26" s="31" t="str">
        <f>IF(COUNTIFS(_book!$D$2:$D$379,"?*",_book!$C$2:$C$379,$A26,_book!$A$2:$A$379,bkc_lob,_book!$B$2:$B$379,bkc_bu)&lt;&gt;1,"—",IF(COUNT(INDEX(_book!$EH$2:$EH$379,MATCH(bkf_lob&amp;"|"&amp;bkf_bu&amp;"|"&amp;$A26,_book!$E$2:$E$379,0)))=0,"",INDEX(_book!$EJ$2:$EJ$379,MATCH(bkf_lob&amp;"|"&amp;bkf_bu&amp;"|"&amp;$A26,_book!$E$2:$E$379,0))))</f>
        <v>—</v>
      </c>
      <c r="F26" s="29" t="str">
        <f>IF(COUNTIFS(_book!$D$2:$D$379,"?*",_book!$C$2:$C$379,$A26,_book!$A$2:$A$379,bkc_lob,_book!$B$2:$B$379,bkc_bu)&lt;&gt;1,"—",IF(COUNT(INDEX(_book!$EK$2:$EK$379,MATCH(bkf_lob&amp;"|"&amp;bkf_bu&amp;"|"&amp;$A26,_book!$E$2:$E$379,0)))=0,"",INDEX(_book!$EK$2:$EK$379,MATCH(bkf_lob&amp;"|"&amp;bkf_bu&amp;"|"&amp;$A26,_book!$E$2:$E$379,0))))</f>
        <v>—</v>
      </c>
      <c r="G26" s="30" t="str">
        <f>IF(COUNTIFS(_book!$D$2:$D$379,"?*",_book!$C$2:$C$379,$A26,_book!$A$2:$A$379,bkc_lob,_book!$B$2:$B$379,bkc_bu)&lt;&gt;1,"—",IF(COUNT(INDEX(_book!$EK$2:$EK$379,MATCH(bkf_lob&amp;"|"&amp;bkf_bu&amp;"|"&amp;$A26,_book!$E$2:$E$379,0)))=0,"",INDEX(_book!$EL$2:$EL$379,MATCH(bkf_lob&amp;"|"&amp;bkf_bu&amp;"|"&amp;$A26,_book!$E$2:$E$379,0))))</f>
        <v>—</v>
      </c>
      <c r="H26" s="31" t="str">
        <f>IF(COUNTIFS(_book!$D$2:$D$379,"?*",_book!$C$2:$C$379,$A26,_book!$A$2:$A$379,bkc_lob,_book!$B$2:$B$379,bkc_bu)&lt;&gt;1,"—",IF(COUNT(INDEX(_book!$EK$2:$EK$379,MATCH(bkf_lob&amp;"|"&amp;bkf_bu&amp;"|"&amp;$A26,_book!$E$2:$E$379,0)))=0,"",INDEX(_book!$EM$2:$EM$379,MATCH(bkf_lob&amp;"|"&amp;bkf_bu&amp;"|"&amp;$A26,_book!$E$2:$E$379,0))))</f>
        <v>—</v>
      </c>
      <c r="I26" s="29" t="str">
        <f>IF(COUNTIFS(_book!$D$2:$D$379,"?*",_book!$C$2:$C$379,$A26,_book!$A$2:$A$379,bkc_lob,_book!$B$2:$B$379,bkc_bu)&lt;&gt;1,"—",IF(COUNT(INDEX(_book!$EN$2:$EN$379,MATCH(bkf_lob&amp;"|"&amp;bkf_bu&amp;"|"&amp;$A26,_book!$E$2:$E$379,0)))=0,"",INDEX(_book!$EN$2:$EN$379,MATCH(bkf_lob&amp;"|"&amp;bkf_bu&amp;"|"&amp;$A26,_book!$E$2:$E$379,0))))</f>
        <v>—</v>
      </c>
      <c r="J26" s="30" t="str">
        <f>IF(COUNTIFS(_book!$D$2:$D$379,"?*",_book!$C$2:$C$379,$A26,_book!$A$2:$A$379,bkc_lob,_book!$B$2:$B$379,bkc_bu)&lt;&gt;1,"—",IF(COUNT(INDEX(_book!$EN$2:$EN$379,MATCH(bkf_lob&amp;"|"&amp;bkf_bu&amp;"|"&amp;$A26,_book!$E$2:$E$379,0)))=0,"",INDEX(_book!$EO$2:$EO$379,MATCH(bkf_lob&amp;"|"&amp;bkf_bu&amp;"|"&amp;$A26,_book!$E$2:$E$379,0))))</f>
        <v>—</v>
      </c>
      <c r="K26" s="31" t="str">
        <f>IF(COUNTIFS(_book!$D$2:$D$379,"?*",_book!$C$2:$C$379,$A26,_book!$A$2:$A$379,bkc_lob,_book!$B$2:$B$379,bkc_bu)&lt;&gt;1,"—",IF(COUNT(INDEX(_book!$EN$2:$EN$379,MATCH(bkf_lob&amp;"|"&amp;bkf_bu&amp;"|"&amp;$A26,_book!$E$2:$E$379,0)))=0,"",INDEX(_book!$EP$2:$EP$379,MATCH(bkf_lob&amp;"|"&amp;bkf_bu&amp;"|"&amp;$A26,_book!$E$2:$E$379,0))))</f>
        <v>—</v>
      </c>
      <c r="L26" s="29" t="str">
        <f>IF(COUNTIFS(_book!$D$2:$D$379,"?*",_book!$C$2:$C$379,$A26,_book!$A$2:$A$379,bkc_lob,_book!$B$2:$B$379,bkc_bu)&lt;&gt;1,"—",IF(COUNT(INDEX(_book!$EQ$2:$EQ$379,MATCH(bkf_lob&amp;"|"&amp;bkf_bu&amp;"|"&amp;$A26,_book!$E$2:$E$379,0)))=0,"",INDEX(_book!$EQ$2:$EQ$379,MATCH(bkf_lob&amp;"|"&amp;bkf_bu&amp;"|"&amp;$A26,_book!$E$2:$E$379,0))))</f>
        <v>—</v>
      </c>
      <c r="M26" s="30" t="str">
        <f>IF(COUNTIFS(_book!$D$2:$D$379,"?*",_book!$C$2:$C$379,$A26,_book!$A$2:$A$379,bkc_lob,_book!$B$2:$B$379,bkc_bu)&lt;&gt;1,"—",IF(COUNT(INDEX(_book!$EQ$2:$EQ$379,MATCH(bkf_lob&amp;"|"&amp;bkf_bu&amp;"|"&amp;$A26,_book!$E$2:$E$379,0)))=0,"",INDEX(_book!$ER$2:$ER$379,MATCH(bkf_lob&amp;"|"&amp;bkf_bu&amp;"|"&amp;$A26,_book!$E$2:$E$379,0))))</f>
        <v>—</v>
      </c>
      <c r="N26" s="31" t="str">
        <f>IF(COUNTIFS(_book!$D$2:$D$379,"?*",_book!$C$2:$C$379,$A26,_book!$A$2:$A$379,bkc_lob,_book!$B$2:$B$379,bkc_bu)&lt;&gt;1,"—",IF(COUNT(INDEX(_book!$EQ$2:$EQ$379,MATCH(bkf_lob&amp;"|"&amp;bkf_bu&amp;"|"&amp;$A26,_book!$E$2:$E$379,0)))=0,"",INDEX(_book!$ES$2:$ES$379,MATCH(bkf_lob&amp;"|"&amp;bkf_bu&amp;"|"&amp;$A26,_book!$E$2:$E$379,0))))</f>
        <v>—</v>
      </c>
      <c r="O26" s="32">
        <f>SUMIFS(_book!$AE$2:$AE$379,_book!$C$2:$C$379,$A26,_book!$A$2:$A$379,bkc_lob,_book!$B$2:$B$379,bkc_bu)</f>
        <v>18</v>
      </c>
      <c r="P26" s="32">
        <f>SUMIFS(_book!$AF$2:$AF$379,_book!$C$2:$C$379,$A26,_book!$A$2:$A$379,bkc_lob,_book!$B$2:$B$379,bkc_bu)</f>
        <v>0</v>
      </c>
      <c r="Q26" s="33">
        <f>IF(SUMIFS(_book!$F$2:$F$379,_book!$C$2:$C$379,$A26,_book!$A$2:$A$379,bkc_lob,_book!$B$2:$B$379,bkc_bu)=0,"—",SUMIFS(_book!$AX$2:$AX$379,_book!$C$2:$C$379,$A26,_book!$A$2:$A$379,bkc_lob,_book!$B$2:$B$379,bkc_bu)/SUMIFS(_book!$F$2:$F$379,_book!$C$2:$C$379,$A26,_book!$A$2:$A$379,bkc_lob,_book!$B$2:$B$379,bkc_bu))</f>
        <v>0.9285882352941176</v>
      </c>
      <c r="R26" s="33">
        <f>IF(SUMIFS(_book!$F$2:$F$379,_book!$C$2:$C$379,$A26,_book!$A$2:$A$379,bkc_lob,_book!$B$2:$B$379,bkc_bu)=0,"—",SUMIFS(_book!$AY$2:$AY$379,_book!$C$2:$C$379,$A26,_book!$A$2:$A$379,bkc_lob,_book!$B$2:$B$379,bkc_bu)/SUMIFS(_book!$F$2:$F$379,_book!$C$2:$C$379,$A26,_book!$A$2:$A$379,bkc_lob,_book!$B$2:$B$379,bkc_bu))</f>
        <v>0.91858823529411759</v>
      </c>
      <c r="S26" s="33">
        <f>IF(SUMIFS(_book!$F$2:$F$379,_book!$C$2:$C$379,$A26,_book!$A$2:$A$379,bkc_lob,_book!$B$2:$B$379,bkc_bu)=0,"—",SUMIFS(_book!$AZ$2:$AZ$379,_book!$C$2:$C$379,$A26,_book!$A$2:$A$379,bkc_lob,_book!$B$2:$B$379,bkc_bu)/SUMIFS(_book!$F$2:$F$379,_book!$C$2:$C$379,$A26,_book!$A$2:$A$379,bkc_lob,_book!$B$2:$B$379,bkc_bu))</f>
        <v>0.93358823529411761</v>
      </c>
      <c r="T26" s="34">
        <f>IF(SUMIFS(_book!$F$2:$F$379,_book!$C$2:$C$379,$A26,_book!$A$2:$A$379,bkc_lob,_book!$B$2:$B$379,bkc_bu)=0,"—",SUMIFS(_book!$AJ$2:$AJ$379,_book!$C$2:$C$379,$A26,_book!$A$2:$A$379,bkc_lob,_book!$B$2:$B$379,bkc_bu)/SUMIFS(_book!$F$2:$F$379,_book!$C$2:$C$379,$A26,_book!$A$2:$A$379,bkc_lob,_book!$B$2:$B$379,bkc_bu))</f>
        <v>1.042878787878788</v>
      </c>
      <c r="U26" s="34">
        <f>IF(SUMIFS(_book!$F$2:$F$379,_book!$C$2:$C$379,$A26,_book!$A$2:$A$379,bkc_lob,_book!$B$2:$B$379,bkc_bu)=0,"—",SUMIFS(_book!$AK$2:$AK$379,_book!$C$2:$C$379,$A26,_book!$A$2:$A$379,bkc_lob,_book!$B$2:$B$379,bkc_bu)/SUMIFS(_book!$F$2:$F$379,_book!$C$2:$C$379,$A26,_book!$A$2:$A$379,bkc_lob,_book!$B$2:$B$379,bkc_bu))</f>
        <v>1.0403881461675579</v>
      </c>
      <c r="V26" s="33">
        <f>IF(SUMIFS(_book!$F$2:$F$379,_book!$C$2:$C$379,$A26,_book!$A$2:$A$379,bkc_lob,_book!$B$2:$B$379,bkc_bu)=0,"—",SUMIFS(_book!$AL$2:$AL$379,_book!$C$2:$C$379,$A26,_book!$A$2:$A$379,bkc_lob,_book!$B$2:$B$379,bkc_bu)/SUMIFS(_book!$F$2:$F$379,_book!$C$2:$C$379,$A26,_book!$A$2:$A$379,bkc_lob,_book!$B$2:$B$379,bkc_bu))</f>
        <v>0.92172288904620936</v>
      </c>
      <c r="W26" s="35">
        <f>IF(SUMIFS(_book!$F$2:$F$379,_book!$C$2:$C$379,$A26,_book!$A$2:$A$379,bkc_lob,_book!$B$2:$B$379,bkc_bu)=0,"—",SUMIFS(_book!$AP$2:$AP$379,_book!$C$2:$C$379,$A26,_book!$A$2:$A$379,bkc_lob,_book!$B$2:$B$379,bkc_bu)/SUMIFS(_book!$F$2:$F$379,_book!$C$2:$C$379,$A26,_book!$A$2:$A$379,bkc_lob,_book!$B$2:$B$379,bkc_bu))</f>
        <v>0.63285739750445635</v>
      </c>
      <c r="X26" s="34">
        <f>IF(SUMIFS(_book!$F$2:$F$379,_book!$C$2:$C$379,$A26,_book!$A$2:$A$379,bkc_lob,_book!$B$2:$B$379,bkc_bu)=0,"—",SUMIFS(_book!$AM$2:$AM$379,_book!$C$2:$C$379,$A26,_book!$A$2:$A$379,bkc_lob,_book!$B$2:$B$379,bkc_bu)/SUMIFS(_book!$F$2:$F$379,_book!$C$2:$C$379,$A26,_book!$A$2:$A$379,bkc_lob,_book!$B$2:$B$379,bkc_bu))</f>
        <v>1.0023784914354354</v>
      </c>
      <c r="Y26" s="34">
        <f>IF(SUMIFS(_book!$F$2:$F$379,_book!$C$2:$C$379,$A26,_book!$A$2:$A$379,bkc_lob,_book!$B$2:$B$379,bkc_bu)=0,"—",SUMIFS(_book!$AN$2:$AN$379,_book!$C$2:$C$379,$A26,_book!$A$2:$A$379,bkc_lob,_book!$B$2:$B$379,bkc_bu)/SUMIFS(_book!$F$2:$F$379,_book!$C$2:$C$379,$A26,_book!$A$2:$A$379,bkc_lob,_book!$B$2:$B$379,bkc_bu))</f>
        <v>1.0074785553735899</v>
      </c>
      <c r="Z26" s="34">
        <f>IF(SUMIFS(_book!$F$2:$F$379,_book!$C$2:$C$379,$A26,_book!$A$2:$A$379,bkc_lob,_book!$B$2:$B$379,bkc_bu)=0,"—",SUMIFS(_book!$AO$2:$AO$379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Q$2:$AQ$379,_book!$C$2:$C$379,$A26,_book!$A$2:$A$379,bkc_lob,_book!$B$2:$B$379,bkc_bu)/SUMIFS(_book!$F$2:$F$379,_book!$C$2:$C$379,$A26,_book!$A$2:$A$379,bkc_lob,_book!$B$2:$B$379,bkc_bu))))</f>
        <v>0.63912669281896373</v>
      </c>
      <c r="AB26" s="35">
        <f>IF(SUMIFS(_book!$F$2:$F$379,_book!$C$2:$C$379,$A26,_book!$A$2:$A$379,bkc_lob,_book!$B$2:$B$379,bkc_bu)=0,"—",SUMIFS(_book!$BA$2:$BA$379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S$2:$AS$379,_book!$C$2:$C$379,$A26,_book!$A$2:$A$379,bkc_lob,_book!$B$2:$B$379,bkc_bu)/SUMIFS(_book!$F$2:$F$379,_book!$C$2:$C$379,$A26,_book!$A$2:$A$379,bkc_lob,_book!$B$2:$B$379,bkc_bu))</f>
        <v>0</v>
      </c>
      <c r="AE26" s="34">
        <f>IF(SUMIFS(_book!$F$2:$F$379,_book!$C$2:$C$379,$A26,_book!$A$2:$A$379,bkc_lob,_book!$B$2:$B$379,bkc_bu)=0,"—",SUMIFS(_book!$AT$2:$AT$379,_book!$C$2:$C$379,$A26,_book!$A$2:$A$379,bkc_lob,_book!$B$2:$B$379,bkc_bu)/SUMIFS(_book!$F$2:$F$379,_book!$C$2:$C$379,$A26,_book!$A$2:$A$379,bkc_lob,_book!$B$2:$B$379,bkc_bu))</f>
        <v>1</v>
      </c>
      <c r="AF26" s="34">
        <f>IF(SUMIFS(_book!$F$2:$F$379,_book!$C$2:$C$379,$A26,_book!$A$2:$A$379,bkc_lob,_book!$B$2:$B$379,bkc_bu)=0,"—",SUMIFS(_book!$AU$2:$AU$379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R$2:$AR$379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106</v>
      </c>
      <c r="B27" s="40">
        <f>SUMIFS(_book!$F$2:$F$379,_book!$C$2:$C$379,$A27,_book!$A$2:$A$379,bkc_lob,_book!$B$2:$B$379,bkc_bu)</f>
        <v>918000</v>
      </c>
      <c r="C27" s="41" t="str">
        <f>IF(COUNTIFS(_book!$D$2:$D$379,"?*",_book!$C$2:$C$379,$A27,_book!$A$2:$A$379,bkc_lob,_book!$B$2:$B$379,bkc_bu)&lt;&gt;1,"—",IF(COUNT(INDEX(_book!$EH$2:$EH$379,MATCH(bkf_lob&amp;"|"&amp;bkf_bu&amp;"|"&amp;$A27,_book!$E$2:$E$379,0)))=0,"",INDEX(_book!$EH$2:$EH$379,MATCH(bkf_lob&amp;"|"&amp;bkf_bu&amp;"|"&amp;$A27,_book!$E$2:$E$379,0))))</f>
        <v>—</v>
      </c>
      <c r="D27" s="42" t="str">
        <f>IF(COUNTIFS(_book!$D$2:$D$379,"?*",_book!$C$2:$C$379,$A27,_book!$A$2:$A$379,bkc_lob,_book!$B$2:$B$379,bkc_bu)&lt;&gt;1,"—",IF(COUNT(INDEX(_book!$EH$2:$EH$379,MATCH(bkf_lob&amp;"|"&amp;bkf_bu&amp;"|"&amp;$A27,_book!$E$2:$E$379,0)))=0,"",INDEX(_book!$EI$2:$EI$379,MATCH(bkf_lob&amp;"|"&amp;bkf_bu&amp;"|"&amp;$A27,_book!$E$2:$E$379,0))))</f>
        <v>—</v>
      </c>
      <c r="E27" s="43" t="str">
        <f>IF(COUNTIFS(_book!$D$2:$D$379,"?*",_book!$C$2:$C$379,$A27,_book!$A$2:$A$379,bkc_lob,_book!$B$2:$B$379,bkc_bu)&lt;&gt;1,"—",IF(COUNT(INDEX(_book!$EH$2:$EH$379,MATCH(bkf_lob&amp;"|"&amp;bkf_bu&amp;"|"&amp;$A27,_book!$E$2:$E$379,0)))=0,"",INDEX(_book!$EJ$2:$EJ$379,MATCH(bkf_lob&amp;"|"&amp;bkf_bu&amp;"|"&amp;$A27,_book!$E$2:$E$379,0))))</f>
        <v>—</v>
      </c>
      <c r="F27" s="41" t="str">
        <f>IF(COUNTIFS(_book!$D$2:$D$379,"?*",_book!$C$2:$C$379,$A27,_book!$A$2:$A$379,bkc_lob,_book!$B$2:$B$379,bkc_bu)&lt;&gt;1,"—",IF(COUNT(INDEX(_book!$EK$2:$EK$379,MATCH(bkf_lob&amp;"|"&amp;bkf_bu&amp;"|"&amp;$A27,_book!$E$2:$E$379,0)))=0,"",INDEX(_book!$EK$2:$EK$379,MATCH(bkf_lob&amp;"|"&amp;bkf_bu&amp;"|"&amp;$A27,_book!$E$2:$E$379,0))))</f>
        <v>—</v>
      </c>
      <c r="G27" s="42" t="str">
        <f>IF(COUNTIFS(_book!$D$2:$D$379,"?*",_book!$C$2:$C$379,$A27,_book!$A$2:$A$379,bkc_lob,_book!$B$2:$B$379,bkc_bu)&lt;&gt;1,"—",IF(COUNT(INDEX(_book!$EK$2:$EK$379,MATCH(bkf_lob&amp;"|"&amp;bkf_bu&amp;"|"&amp;$A27,_book!$E$2:$E$379,0)))=0,"",INDEX(_book!$EL$2:$EL$379,MATCH(bkf_lob&amp;"|"&amp;bkf_bu&amp;"|"&amp;$A27,_book!$E$2:$E$379,0))))</f>
        <v>—</v>
      </c>
      <c r="H27" s="43" t="str">
        <f>IF(COUNTIFS(_book!$D$2:$D$379,"?*",_book!$C$2:$C$379,$A27,_book!$A$2:$A$379,bkc_lob,_book!$B$2:$B$379,bkc_bu)&lt;&gt;1,"—",IF(COUNT(INDEX(_book!$EK$2:$EK$379,MATCH(bkf_lob&amp;"|"&amp;bkf_bu&amp;"|"&amp;$A27,_book!$E$2:$E$379,0)))=0,"",INDEX(_book!$EM$2:$EM$379,MATCH(bkf_lob&amp;"|"&amp;bkf_bu&amp;"|"&amp;$A27,_book!$E$2:$E$379,0))))</f>
        <v>—</v>
      </c>
      <c r="I27" s="41" t="str">
        <f>IF(COUNTIFS(_book!$D$2:$D$379,"?*",_book!$C$2:$C$379,$A27,_book!$A$2:$A$379,bkc_lob,_book!$B$2:$B$379,bkc_bu)&lt;&gt;1,"—",IF(COUNT(INDEX(_book!$EN$2:$EN$379,MATCH(bkf_lob&amp;"|"&amp;bkf_bu&amp;"|"&amp;$A27,_book!$E$2:$E$379,0)))=0,"",INDEX(_book!$EN$2:$EN$379,MATCH(bkf_lob&amp;"|"&amp;bkf_bu&amp;"|"&amp;$A27,_book!$E$2:$E$379,0))))</f>
        <v>—</v>
      </c>
      <c r="J27" s="42" t="str">
        <f>IF(COUNTIFS(_book!$D$2:$D$379,"?*",_book!$C$2:$C$379,$A27,_book!$A$2:$A$379,bkc_lob,_book!$B$2:$B$379,bkc_bu)&lt;&gt;1,"—",IF(COUNT(INDEX(_book!$EN$2:$EN$379,MATCH(bkf_lob&amp;"|"&amp;bkf_bu&amp;"|"&amp;$A27,_book!$E$2:$E$379,0)))=0,"",INDEX(_book!$EO$2:$EO$379,MATCH(bkf_lob&amp;"|"&amp;bkf_bu&amp;"|"&amp;$A27,_book!$E$2:$E$379,0))))</f>
        <v>—</v>
      </c>
      <c r="K27" s="43" t="str">
        <f>IF(COUNTIFS(_book!$D$2:$D$379,"?*",_book!$C$2:$C$379,$A27,_book!$A$2:$A$379,bkc_lob,_book!$B$2:$B$379,bkc_bu)&lt;&gt;1,"—",IF(COUNT(INDEX(_book!$EN$2:$EN$379,MATCH(bkf_lob&amp;"|"&amp;bkf_bu&amp;"|"&amp;$A27,_book!$E$2:$E$379,0)))=0,"",INDEX(_book!$EP$2:$EP$379,MATCH(bkf_lob&amp;"|"&amp;bkf_bu&amp;"|"&amp;$A27,_book!$E$2:$E$379,0))))</f>
        <v>—</v>
      </c>
      <c r="L27" s="41" t="str">
        <f>IF(COUNTIFS(_book!$D$2:$D$379,"?*",_book!$C$2:$C$379,$A27,_book!$A$2:$A$379,bkc_lob,_book!$B$2:$B$379,bkc_bu)&lt;&gt;1,"—",IF(COUNT(INDEX(_book!$EQ$2:$EQ$379,MATCH(bkf_lob&amp;"|"&amp;bkf_bu&amp;"|"&amp;$A27,_book!$E$2:$E$379,0)))=0,"",INDEX(_book!$EQ$2:$EQ$379,MATCH(bkf_lob&amp;"|"&amp;bkf_bu&amp;"|"&amp;$A27,_book!$E$2:$E$379,0))))</f>
        <v>—</v>
      </c>
      <c r="M27" s="42" t="str">
        <f>IF(COUNTIFS(_book!$D$2:$D$379,"?*",_book!$C$2:$C$379,$A27,_book!$A$2:$A$379,bkc_lob,_book!$B$2:$B$379,bkc_bu)&lt;&gt;1,"—",IF(COUNT(INDEX(_book!$EQ$2:$EQ$379,MATCH(bkf_lob&amp;"|"&amp;bkf_bu&amp;"|"&amp;$A27,_book!$E$2:$E$379,0)))=0,"",INDEX(_book!$ER$2:$ER$379,MATCH(bkf_lob&amp;"|"&amp;bkf_bu&amp;"|"&amp;$A27,_book!$E$2:$E$379,0))))</f>
        <v>—</v>
      </c>
      <c r="N27" s="43" t="str">
        <f>IF(COUNTIFS(_book!$D$2:$D$379,"?*",_book!$C$2:$C$379,$A27,_book!$A$2:$A$379,bkc_lob,_book!$B$2:$B$379,bkc_bu)&lt;&gt;1,"—",IF(COUNT(INDEX(_book!$EQ$2:$EQ$379,MATCH(bkf_lob&amp;"|"&amp;bkf_bu&amp;"|"&amp;$A27,_book!$E$2:$E$379,0)))=0,"",INDEX(_book!$ES$2:$ES$379,MATCH(bkf_lob&amp;"|"&amp;bkf_bu&amp;"|"&amp;$A27,_book!$E$2:$E$379,0))))</f>
        <v>—</v>
      </c>
      <c r="O27" s="44">
        <f>SUMIFS(_book!$AE$2:$AE$379,_book!$C$2:$C$379,$A27,_book!$A$2:$A$379,bkc_lob,_book!$B$2:$B$379,bkc_bu)</f>
        <v>18</v>
      </c>
      <c r="P27" s="44">
        <f>SUMIFS(_book!$AF$2:$AF$379,_book!$C$2:$C$379,$A27,_book!$A$2:$A$379,bkc_lob,_book!$B$2:$B$379,bkc_bu)</f>
        <v>6</v>
      </c>
      <c r="Q27" s="45">
        <f>IF(SUMIFS(_book!$F$2:$F$379,_book!$C$2:$C$379,$A27,_book!$A$2:$A$379,bkc_lob,_book!$B$2:$B$379,bkc_bu)=0,"—",SUMIFS(_book!$AX$2:$AX$379,_book!$C$2:$C$379,$A27,_book!$A$2:$A$379,bkc_lob,_book!$B$2:$B$379,bkc_bu)/SUMIFS(_book!$F$2:$F$379,_book!$C$2:$C$379,$A27,_book!$A$2:$A$379,bkc_lob,_book!$B$2:$B$379,bkc_bu))</f>
        <v>0.9285882352941176</v>
      </c>
      <c r="R27" s="45">
        <f>IF(SUMIFS(_book!$F$2:$F$379,_book!$C$2:$C$379,$A27,_book!$A$2:$A$379,bkc_lob,_book!$B$2:$B$379,bkc_bu)=0,"—",SUMIFS(_book!$AY$2:$AY$379,_book!$C$2:$C$379,$A27,_book!$A$2:$A$379,bkc_lob,_book!$B$2:$B$379,bkc_bu)/SUMIFS(_book!$F$2:$F$379,_book!$C$2:$C$379,$A27,_book!$A$2:$A$379,bkc_lob,_book!$B$2:$B$379,bkc_bu))</f>
        <v>0.91858823529411759</v>
      </c>
      <c r="S27" s="45">
        <f>IF(SUMIFS(_book!$F$2:$F$379,_book!$C$2:$C$379,$A27,_book!$A$2:$A$379,bkc_lob,_book!$B$2:$B$379,bkc_bu)=0,"—",SUMIFS(_book!$AZ$2:$AZ$379,_book!$C$2:$C$379,$A27,_book!$A$2:$A$379,bkc_lob,_book!$B$2:$B$379,bkc_bu)/SUMIFS(_book!$F$2:$F$379,_book!$C$2:$C$379,$A27,_book!$A$2:$A$379,bkc_lob,_book!$B$2:$B$379,bkc_bu))</f>
        <v>0.9135882352941177</v>
      </c>
      <c r="T27" s="46">
        <f>IF(SUMIFS(_book!$F$2:$F$379,_book!$C$2:$C$379,$A27,_book!$A$2:$A$379,bkc_lob,_book!$B$2:$B$379,bkc_bu)=0,"—",SUMIFS(_book!$AJ$2:$AJ$379,_book!$C$2:$C$379,$A27,_book!$A$2:$A$379,bkc_lob,_book!$B$2:$B$379,bkc_bu)/SUMIFS(_book!$F$2:$F$379,_book!$C$2:$C$379,$A27,_book!$A$2:$A$379,bkc_lob,_book!$B$2:$B$379,bkc_bu))</f>
        <v>1.0361111111111112</v>
      </c>
      <c r="U27" s="46">
        <f>IF(SUMIFS(_book!$F$2:$F$379,_book!$C$2:$C$379,$A27,_book!$A$2:$A$379,bkc_lob,_book!$B$2:$B$379,bkc_bu)=0,"—",SUMIFS(_book!$AK$2:$AK$379,_book!$C$2:$C$379,$A27,_book!$A$2:$A$379,bkc_lob,_book!$B$2:$B$379,bkc_bu)/SUMIFS(_book!$F$2:$F$379,_book!$C$2:$C$379,$A27,_book!$A$2:$A$379,bkc_lob,_book!$B$2:$B$379,bkc_bu))</f>
        <v>1.0389132044299201</v>
      </c>
      <c r="V27" s="45">
        <f>IF(SUMIFS(_book!$F$2:$F$379,_book!$C$2:$C$379,$A27,_book!$A$2:$A$379,bkc_lob,_book!$B$2:$B$379,bkc_bu)=0,"—",SUMIFS(_book!$AL$2:$AL$379,_book!$C$2:$C$379,$A27,_book!$A$2:$A$379,bkc_lob,_book!$B$2:$B$379,bkc_bu)/SUMIFS(_book!$F$2:$F$379,_book!$C$2:$C$379,$A27,_book!$A$2:$A$379,bkc_lob,_book!$B$2:$B$379,bkc_bu))</f>
        <v>0.91754335071008719</v>
      </c>
      <c r="W27" s="47">
        <f>IF(SUMIFS(_book!$F$2:$F$379,_book!$C$2:$C$379,$A27,_book!$A$2:$A$379,bkc_lob,_book!$B$2:$B$379,bkc_bu)=0,"—",SUMIFS(_book!$AP$2:$AP$379,_book!$C$2:$C$379,$A27,_book!$A$2:$A$379,bkc_lob,_book!$B$2:$B$379,bkc_bu)/SUMIFS(_book!$F$2:$F$379,_book!$C$2:$C$379,$A27,_book!$A$2:$A$379,bkc_lob,_book!$B$2:$B$379,bkc_bu))</f>
        <v>0.63229847494553382</v>
      </c>
      <c r="X27" s="46">
        <f>IF(SUMIFS(_book!$F$2:$F$379,_book!$C$2:$C$379,$A27,_book!$A$2:$A$379,bkc_lob,_book!$B$2:$B$379,bkc_bu)=0,"—",SUMIFS(_book!$AM$2:$AM$379,_book!$C$2:$C$379,$A27,_book!$A$2:$A$379,bkc_lob,_book!$B$2:$B$379,bkc_bu)/SUMIFS(_book!$F$2:$F$379,_book!$C$2:$C$379,$A27,_book!$A$2:$A$379,bkc_lob,_book!$B$2:$B$379,bkc_bu))</f>
        <v>0.99733052609549178</v>
      </c>
      <c r="Y27" s="46">
        <f>IF(SUMIFS(_book!$F$2:$F$379,_book!$C$2:$C$379,$A27,_book!$A$2:$A$379,bkc_lob,_book!$B$2:$B$379,bkc_bu)=0,"—",SUMIFS(_book!$AN$2:$AN$379,_book!$C$2:$C$379,$A27,_book!$A$2:$A$379,bkc_lob,_book!$B$2:$B$379,bkc_bu)/SUMIFS(_book!$F$2:$F$379,_book!$C$2:$C$379,$A27,_book!$A$2:$A$379,bkc_lob,_book!$B$2:$B$379,bkc_bu))</f>
        <v>1.0120875391944273</v>
      </c>
      <c r="Z27" s="46">
        <f>IF(SUMIFS(_book!$F$2:$F$379,_book!$C$2:$C$379,$A27,_book!$A$2:$A$379,bkc_lob,_book!$B$2:$B$379,bkc_bu)=0,"—",SUMIFS(_book!$AO$2:$AO$379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Q$2:$AQ$379,_book!$C$2:$C$379,$A27,_book!$A$2:$A$379,bkc_lob,_book!$B$2:$B$379,bkc_bu)/SUMIFS(_book!$F$2:$F$379,_book!$C$2:$C$379,$A27,_book!$A$2:$A$379,bkc_lob,_book!$B$2:$B$379,bkc_bu))))</f>
        <v>0.63810351162598955</v>
      </c>
      <c r="AB27" s="47">
        <f>IF(SUMIFS(_book!$F$2:$F$379,_book!$C$2:$C$379,$A27,_book!$A$2:$A$379,bkc_lob,_book!$B$2:$B$379,bkc_bu)=0,"—",SUMIFS(_book!$BA$2:$BA$379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S$2:$AS$379,_book!$C$2:$C$379,$A27,_book!$A$2:$A$379,bkc_lob,_book!$B$2:$B$379,bkc_bu)/SUMIFS(_book!$F$2:$F$379,_book!$C$2:$C$379,$A27,_book!$A$2:$A$379,bkc_lob,_book!$B$2:$B$379,bkc_bu))</f>
        <v>0</v>
      </c>
      <c r="AE27" s="46">
        <f>IF(SUMIFS(_book!$F$2:$F$379,_book!$C$2:$C$379,$A27,_book!$A$2:$A$379,bkc_lob,_book!$B$2:$B$379,bkc_bu)=0,"—",SUMIFS(_book!$AT$2:$AT$379,_book!$C$2:$C$379,$A27,_book!$A$2:$A$379,bkc_lob,_book!$B$2:$B$379,bkc_bu)/SUMIFS(_book!$F$2:$F$379,_book!$C$2:$C$379,$A27,_book!$A$2:$A$379,bkc_lob,_book!$B$2:$B$379,bkc_bu))</f>
        <v>0.98651029753175423</v>
      </c>
      <c r="AF27" s="46">
        <f>IF(SUMIFS(_book!$F$2:$F$379,_book!$C$2:$C$379,$A27,_book!$A$2:$A$379,bkc_lob,_book!$B$2:$B$379,bkc_bu)=0,"—",SUMIFS(_book!$AU$2:$AU$379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R$2:$AR$379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107</v>
      </c>
      <c r="B28" s="28">
        <f>SUMIFS(_book!$F$2:$F$379,_book!$C$2:$C$379,$A28,_book!$A$2:$A$379,bkc_lob,_book!$B$2:$B$379,bkc_bu)</f>
        <v>714000</v>
      </c>
      <c r="C28" s="29" t="str">
        <f>IF(COUNTIFS(_book!$D$2:$D$379,"?*",_book!$C$2:$C$379,$A28,_book!$A$2:$A$379,bkc_lob,_book!$B$2:$B$379,bkc_bu)&lt;&gt;1,"—",IF(COUNT(INDEX(_book!$EH$2:$EH$379,MATCH(bkf_lob&amp;"|"&amp;bkf_bu&amp;"|"&amp;$A28,_book!$E$2:$E$379,0)))=0,"",INDEX(_book!$EH$2:$EH$379,MATCH(bkf_lob&amp;"|"&amp;bkf_bu&amp;"|"&amp;$A28,_book!$E$2:$E$379,0))))</f>
        <v>—</v>
      </c>
      <c r="D28" s="30" t="str">
        <f>IF(COUNTIFS(_book!$D$2:$D$379,"?*",_book!$C$2:$C$379,$A28,_book!$A$2:$A$379,bkc_lob,_book!$B$2:$B$379,bkc_bu)&lt;&gt;1,"—",IF(COUNT(INDEX(_book!$EH$2:$EH$379,MATCH(bkf_lob&amp;"|"&amp;bkf_bu&amp;"|"&amp;$A28,_book!$E$2:$E$379,0)))=0,"",INDEX(_book!$EI$2:$EI$379,MATCH(bkf_lob&amp;"|"&amp;bkf_bu&amp;"|"&amp;$A28,_book!$E$2:$E$379,0))))</f>
        <v>—</v>
      </c>
      <c r="E28" s="31" t="str">
        <f>IF(COUNTIFS(_book!$D$2:$D$379,"?*",_book!$C$2:$C$379,$A28,_book!$A$2:$A$379,bkc_lob,_book!$B$2:$B$379,bkc_bu)&lt;&gt;1,"—",IF(COUNT(INDEX(_book!$EH$2:$EH$379,MATCH(bkf_lob&amp;"|"&amp;bkf_bu&amp;"|"&amp;$A28,_book!$E$2:$E$379,0)))=0,"",INDEX(_book!$EJ$2:$EJ$379,MATCH(bkf_lob&amp;"|"&amp;bkf_bu&amp;"|"&amp;$A28,_book!$E$2:$E$379,0))))</f>
        <v>—</v>
      </c>
      <c r="F28" s="29" t="str">
        <f>IF(COUNTIFS(_book!$D$2:$D$379,"?*",_book!$C$2:$C$379,$A28,_book!$A$2:$A$379,bkc_lob,_book!$B$2:$B$379,bkc_bu)&lt;&gt;1,"—",IF(COUNT(INDEX(_book!$EK$2:$EK$379,MATCH(bkf_lob&amp;"|"&amp;bkf_bu&amp;"|"&amp;$A28,_book!$E$2:$E$379,0)))=0,"",INDEX(_book!$EK$2:$EK$379,MATCH(bkf_lob&amp;"|"&amp;bkf_bu&amp;"|"&amp;$A28,_book!$E$2:$E$379,0))))</f>
        <v>—</v>
      </c>
      <c r="G28" s="30" t="str">
        <f>IF(COUNTIFS(_book!$D$2:$D$379,"?*",_book!$C$2:$C$379,$A28,_book!$A$2:$A$379,bkc_lob,_book!$B$2:$B$379,bkc_bu)&lt;&gt;1,"—",IF(COUNT(INDEX(_book!$EK$2:$EK$379,MATCH(bkf_lob&amp;"|"&amp;bkf_bu&amp;"|"&amp;$A28,_book!$E$2:$E$379,0)))=0,"",INDEX(_book!$EL$2:$EL$379,MATCH(bkf_lob&amp;"|"&amp;bkf_bu&amp;"|"&amp;$A28,_book!$E$2:$E$379,0))))</f>
        <v>—</v>
      </c>
      <c r="H28" s="31" t="str">
        <f>IF(COUNTIFS(_book!$D$2:$D$379,"?*",_book!$C$2:$C$379,$A28,_book!$A$2:$A$379,bkc_lob,_book!$B$2:$B$379,bkc_bu)&lt;&gt;1,"—",IF(COUNT(INDEX(_book!$EK$2:$EK$379,MATCH(bkf_lob&amp;"|"&amp;bkf_bu&amp;"|"&amp;$A28,_book!$E$2:$E$379,0)))=0,"",INDEX(_book!$EM$2:$EM$379,MATCH(bkf_lob&amp;"|"&amp;bkf_bu&amp;"|"&amp;$A28,_book!$E$2:$E$379,0))))</f>
        <v>—</v>
      </c>
      <c r="I28" s="29" t="str">
        <f>IF(COUNTIFS(_book!$D$2:$D$379,"?*",_book!$C$2:$C$379,$A28,_book!$A$2:$A$379,bkc_lob,_book!$B$2:$B$379,bkc_bu)&lt;&gt;1,"—",IF(COUNT(INDEX(_book!$EN$2:$EN$379,MATCH(bkf_lob&amp;"|"&amp;bkf_bu&amp;"|"&amp;$A28,_book!$E$2:$E$379,0)))=0,"",INDEX(_book!$EN$2:$EN$379,MATCH(bkf_lob&amp;"|"&amp;bkf_bu&amp;"|"&amp;$A28,_book!$E$2:$E$379,0))))</f>
        <v>—</v>
      </c>
      <c r="J28" s="30" t="str">
        <f>IF(COUNTIFS(_book!$D$2:$D$379,"?*",_book!$C$2:$C$379,$A28,_book!$A$2:$A$379,bkc_lob,_book!$B$2:$B$379,bkc_bu)&lt;&gt;1,"—",IF(COUNT(INDEX(_book!$EN$2:$EN$379,MATCH(bkf_lob&amp;"|"&amp;bkf_bu&amp;"|"&amp;$A28,_book!$E$2:$E$379,0)))=0,"",INDEX(_book!$EO$2:$EO$379,MATCH(bkf_lob&amp;"|"&amp;bkf_bu&amp;"|"&amp;$A28,_book!$E$2:$E$379,0))))</f>
        <v>—</v>
      </c>
      <c r="K28" s="31" t="str">
        <f>IF(COUNTIFS(_book!$D$2:$D$379,"?*",_book!$C$2:$C$379,$A28,_book!$A$2:$A$379,bkc_lob,_book!$B$2:$B$379,bkc_bu)&lt;&gt;1,"—",IF(COUNT(INDEX(_book!$EN$2:$EN$379,MATCH(bkf_lob&amp;"|"&amp;bkf_bu&amp;"|"&amp;$A28,_book!$E$2:$E$379,0)))=0,"",INDEX(_book!$EP$2:$EP$379,MATCH(bkf_lob&amp;"|"&amp;bkf_bu&amp;"|"&amp;$A28,_book!$E$2:$E$379,0))))</f>
        <v>—</v>
      </c>
      <c r="L28" s="29" t="str">
        <f>IF(COUNTIFS(_book!$D$2:$D$379,"?*",_book!$C$2:$C$379,$A28,_book!$A$2:$A$379,bkc_lob,_book!$B$2:$B$379,bkc_bu)&lt;&gt;1,"—",IF(COUNT(INDEX(_book!$EQ$2:$EQ$379,MATCH(bkf_lob&amp;"|"&amp;bkf_bu&amp;"|"&amp;$A28,_book!$E$2:$E$379,0)))=0,"",INDEX(_book!$EQ$2:$EQ$379,MATCH(bkf_lob&amp;"|"&amp;bkf_bu&amp;"|"&amp;$A28,_book!$E$2:$E$379,0))))</f>
        <v>—</v>
      </c>
      <c r="M28" s="30" t="str">
        <f>IF(COUNTIFS(_book!$D$2:$D$379,"?*",_book!$C$2:$C$379,$A28,_book!$A$2:$A$379,bkc_lob,_book!$B$2:$B$379,bkc_bu)&lt;&gt;1,"—",IF(COUNT(INDEX(_book!$EQ$2:$EQ$379,MATCH(bkf_lob&amp;"|"&amp;bkf_bu&amp;"|"&amp;$A28,_book!$E$2:$E$379,0)))=0,"",INDEX(_book!$ER$2:$ER$379,MATCH(bkf_lob&amp;"|"&amp;bkf_bu&amp;"|"&amp;$A28,_book!$E$2:$E$379,0))))</f>
        <v>—</v>
      </c>
      <c r="N28" s="31" t="str">
        <f>IF(COUNTIFS(_book!$D$2:$D$379,"?*",_book!$C$2:$C$379,$A28,_book!$A$2:$A$379,bkc_lob,_book!$B$2:$B$379,bkc_bu)&lt;&gt;1,"—",IF(COUNT(INDEX(_book!$EQ$2:$EQ$379,MATCH(bkf_lob&amp;"|"&amp;bkf_bu&amp;"|"&amp;$A28,_book!$E$2:$E$379,0)))=0,"",INDEX(_book!$ES$2:$ES$379,MATCH(bkf_lob&amp;"|"&amp;bkf_bu&amp;"|"&amp;$A28,_book!$E$2:$E$379,0))))</f>
        <v>—</v>
      </c>
      <c r="O28" s="32">
        <f>SUMIFS(_book!$AE$2:$AE$379,_book!$C$2:$C$379,$A28,_book!$A$2:$A$379,bkc_lob,_book!$B$2:$B$379,bkc_bu)</f>
        <v>0</v>
      </c>
      <c r="P28" s="32">
        <f>SUMIFS(_book!$AF$2:$AF$379,_book!$C$2:$C$379,$A28,_book!$A$2:$A$379,bkc_lob,_book!$B$2:$B$379,bkc_bu)</f>
        <v>6</v>
      </c>
      <c r="Q28" s="33">
        <f>IF(SUMIFS(_book!$F$2:$F$379,_book!$C$2:$C$379,$A28,_book!$A$2:$A$379,bkc_lob,_book!$B$2:$B$379,bkc_bu)=0,"—",SUMIFS(_book!$AX$2:$AX$379,_book!$C$2:$C$379,$A28,_book!$A$2:$A$379,bkc_lob,_book!$B$2:$B$379,bkc_bu)/SUMIFS(_book!$F$2:$F$379,_book!$C$2:$C$379,$A28,_book!$A$2:$A$379,bkc_lob,_book!$B$2:$B$379,bkc_bu))</f>
        <v>0.9285882352941176</v>
      </c>
      <c r="R28" s="33">
        <f>IF(SUMIFS(_book!$F$2:$F$379,_book!$C$2:$C$379,$A28,_book!$A$2:$A$379,bkc_lob,_book!$B$2:$B$379,bkc_bu)=0,"—",SUMIFS(_book!$AY$2:$AY$379,_book!$C$2:$C$379,$A28,_book!$A$2:$A$379,bkc_lob,_book!$B$2:$B$379,bkc_bu)/SUMIFS(_book!$F$2:$F$379,_book!$C$2:$C$379,$A28,_book!$A$2:$A$379,bkc_lob,_book!$B$2:$B$379,bkc_bu))</f>
        <v>0.91858823529411759</v>
      </c>
      <c r="S28" s="33">
        <f>IF(SUMIFS(_book!$F$2:$F$379,_book!$C$2:$C$379,$A28,_book!$A$2:$A$379,bkc_lob,_book!$B$2:$B$379,bkc_bu)=0,"—",SUMIFS(_book!$AZ$2:$AZ$379,_book!$C$2:$C$379,$A28,_book!$A$2:$A$379,bkc_lob,_book!$B$2:$B$379,bkc_bu)/SUMIFS(_book!$F$2:$F$379,_book!$C$2:$C$379,$A28,_book!$A$2:$A$379,bkc_lob,_book!$B$2:$B$379,bkc_bu))</f>
        <v>0.9285882352941176</v>
      </c>
      <c r="T28" s="34">
        <f>IF(SUMIFS(_book!$F$2:$F$379,_book!$C$2:$C$379,$A28,_book!$A$2:$A$379,bkc_lob,_book!$B$2:$B$379,bkc_bu)=0,"—",SUMIFS(_book!$AJ$2:$AJ$379,_book!$C$2:$C$379,$A28,_book!$A$2:$A$379,bkc_lob,_book!$B$2:$B$379,bkc_bu)/SUMIFS(_book!$F$2:$F$379,_book!$C$2:$C$379,$A28,_book!$A$2:$A$379,bkc_lob,_book!$B$2:$B$379,bkc_bu))</f>
        <v>1</v>
      </c>
      <c r="U28" s="34">
        <f>IF(SUMIFS(_book!$F$2:$F$379,_book!$C$2:$C$379,$A28,_book!$A$2:$A$379,bkc_lob,_book!$B$2:$B$379,bkc_bu)=0,"—",SUMIFS(_book!$AK$2:$AK$379,_book!$C$2:$C$379,$A28,_book!$A$2:$A$379,bkc_lob,_book!$B$2:$B$379,bkc_bu)/SUMIFS(_book!$F$2:$F$379,_book!$C$2:$C$379,$A28,_book!$A$2:$A$379,bkc_lob,_book!$B$2:$B$379,bkc_bu))</f>
        <v>1.0057565359477125</v>
      </c>
      <c r="V28" s="33">
        <f>IF(SUMIFS(_book!$F$2:$F$379,_book!$C$2:$C$379,$A28,_book!$A$2:$A$379,bkc_lob,_book!$B$2:$B$379,bkc_bu)=0,"—",SUMIFS(_book!$AL$2:$AL$379,_book!$C$2:$C$379,$A28,_book!$A$2:$A$379,bkc_lob,_book!$B$2:$B$379,bkc_bu)/SUMIFS(_book!$F$2:$F$379,_book!$C$2:$C$379,$A28,_book!$A$2:$A$379,bkc_lob,_book!$B$2:$B$379,bkc_bu))</f>
        <v>0.92067800446217862</v>
      </c>
      <c r="W28" s="35">
        <f>IF(SUMIFS(_book!$F$2:$F$379,_book!$C$2:$C$379,$A28,_book!$A$2:$A$379,bkc_lob,_book!$B$2:$B$379,bkc_bu)=0,"—",SUMIFS(_book!$AP$2:$AP$379,_book!$C$2:$C$379,$A28,_book!$A$2:$A$379,bkc_lob,_book!$B$2:$B$379,bkc_bu)/SUMIFS(_book!$F$2:$F$379,_book!$C$2:$C$379,$A28,_book!$A$2:$A$379,bkc_lob,_book!$B$2:$B$379,bkc_bu))</f>
        <v>0.6300868347338936</v>
      </c>
      <c r="X28" s="34">
        <f>IF(SUMIFS(_book!$F$2:$F$379,_book!$C$2:$C$379,$A28,_book!$A$2:$A$379,bkc_lob,_book!$B$2:$B$379,bkc_bu)=0,"—",SUMIFS(_book!$AM$2:$AM$379,_book!$C$2:$C$379,$A28,_book!$A$2:$A$379,bkc_lob,_book!$B$2:$B$379,bkc_bu)/SUMIFS(_book!$F$2:$F$379,_book!$C$2:$C$379,$A28,_book!$A$2:$A$379,bkc_lob,_book!$B$2:$B$379,bkc_bu))</f>
        <v>0.99434255827226892</v>
      </c>
      <c r="Y28" s="34">
        <f>IF(SUMIFS(_book!$F$2:$F$379,_book!$C$2:$C$379,$A28,_book!$A$2:$A$379,bkc_lob,_book!$B$2:$B$379,bkc_bu)=0,"—",SUMIFS(_book!$AN$2:$AN$379,_book!$C$2:$C$379,$A28,_book!$A$2:$A$379,bkc_lob,_book!$B$2:$B$379,bkc_bu)/SUMIFS(_book!$F$2:$F$379,_book!$C$2:$C$379,$A28,_book!$A$2:$A$379,bkc_lob,_book!$B$2:$B$379,bkc_bu))</f>
        <v>1.0086266832047019</v>
      </c>
      <c r="Z28" s="34">
        <f>IF(SUMIFS(_book!$F$2:$F$379,_book!$C$2:$C$379,$A28,_book!$A$2:$A$379,bkc_lob,_book!$B$2:$B$379,bkc_bu)=0,"—",SUMIFS(_book!$AO$2:$AO$379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Q$2:$AQ$379,_book!$C$2:$C$379,$A28,_book!$A$2:$A$379,bkc_lob,_book!$B$2:$B$379,bkc_bu)/SUMIFS(_book!$F$2:$F$379,_book!$C$2:$C$379,$A28,_book!$A$2:$A$379,bkc_lob,_book!$B$2:$B$379,bkc_bu))))</f>
        <v>0.63202140662769801</v>
      </c>
      <c r="AB28" s="35">
        <f>IF(SUMIFS(_book!$F$2:$F$379,_book!$C$2:$C$379,$A28,_book!$A$2:$A$379,bkc_lob,_book!$B$2:$B$379,bkc_bu)=0,"—",SUMIFS(_book!$BA$2:$BA$379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S$2:$AS$379,_book!$C$2:$C$379,$A28,_book!$A$2:$A$379,bkc_lob,_book!$B$2:$B$379,bkc_bu)/SUMIFS(_book!$F$2:$F$379,_book!$C$2:$C$379,$A28,_book!$A$2:$A$379,bkc_lob,_book!$B$2:$B$379,bkc_bu))</f>
        <v>0</v>
      </c>
      <c r="AE28" s="34">
        <f>IF(SUMIFS(_book!$F$2:$F$379,_book!$C$2:$C$379,$A28,_book!$A$2:$A$379,bkc_lob,_book!$B$2:$B$379,bkc_bu)=0,"—",SUMIFS(_book!$AT$2:$AT$379,_book!$C$2:$C$379,$A28,_book!$A$2:$A$379,bkc_lob,_book!$B$2:$B$379,bkc_bu)/SUMIFS(_book!$F$2:$F$379,_book!$C$2:$C$379,$A28,_book!$A$2:$A$379,bkc_lob,_book!$B$2:$B$379,bkc_bu))</f>
        <v>0.98722028187218813</v>
      </c>
      <c r="AF28" s="34">
        <f>IF(SUMIFS(_book!$F$2:$F$379,_book!$C$2:$C$379,$A28,_book!$A$2:$A$379,bkc_lob,_book!$B$2:$B$379,bkc_bu)=0,"—",SUMIFS(_book!$AU$2:$AU$379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R$2:$AR$379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101</v>
      </c>
      <c r="B30" s="52">
        <f>SUMIFS(_book!$F$2:$F$379,_book!$A$2:$A$379,bkc_lob,_book!$B$2:$B$379,bkc_bu)</f>
        <v>17085000</v>
      </c>
      <c r="C30" s="53"/>
      <c r="D30" s="53"/>
      <c r="E30" s="53"/>
      <c r="F30" s="53"/>
      <c r="G30" s="53"/>
      <c r="H30" s="53"/>
      <c r="I30" s="53"/>
      <c r="J30" s="53"/>
      <c r="K30" s="53"/>
      <c r="L30" s="53"/>
      <c r="M30" s="53"/>
      <c r="N30" s="53"/>
      <c r="O30" s="54">
        <f>SUMIFS(_book!$AE$2:$AE$379,_book!$A$2:$A$379,bkc_lob,_book!$B$2:$B$379,bkc_bu)</f>
        <v>264</v>
      </c>
      <c r="P30" s="54">
        <f>SUMIFS(_book!$AF$2:$AF$379,_book!$A$2:$A$379,bkc_lob,_book!$B$2:$B$379,bkc_bu)</f>
        <v>126</v>
      </c>
      <c r="Q30" s="55">
        <f>IF(SUMIFS(_book!$F$2:$F$379,_book!$A$2:$A$379,bkc_lob,_book!$B$2:$B$379,bkc_bu)=0,"n/a",SUMIFS(_book!$AX$2:$AX$379,_book!$A$2:$A$379,bkc_lob,_book!$B$2:$B$379,bkc_bu)/SUMIFS(_book!$F$2:$F$379,_book!$A$2:$A$379,bkc_lob,_book!$B$2:$B$379,bkc_bu))</f>
        <v>0.92796265730172667</v>
      </c>
      <c r="R30" s="55">
        <f>IF(SUMIFS(_book!$F$2:$F$379,_book!$A$2:$A$379,bkc_lob,_book!$B$2:$B$379,bkc_bu)=0,"n/a",SUMIFS(_book!$AY$2:$AY$379,_book!$A$2:$A$379,bkc_lob,_book!$B$2:$B$379,bkc_bu)/SUMIFS(_book!$F$2:$F$379,_book!$A$2:$A$379,bkc_lob,_book!$B$2:$B$379,bkc_bu))</f>
        <v>0.91825121451565705</v>
      </c>
      <c r="S30" s="55">
        <f>IF(SUMIFS(_book!$F$2:$F$379,_book!$A$2:$A$379,bkc_lob,_book!$B$2:$B$379,bkc_bu)=0,"n/a",SUMIFS(_book!$AZ$2:$AZ$379,_book!$A$2:$A$379,bkc_lob,_book!$B$2:$B$379,bkc_bu)/SUMIFS(_book!$F$2:$F$379,_book!$A$2:$A$379,bkc_lob,_book!$B$2:$B$379,bkc_bu))</f>
        <v>0.92366912496341824</v>
      </c>
      <c r="T30" s="56">
        <f>IF(SUMIFS(_book!$F$2:$F$379,_book!$A$2:$A$379,bkc_lob,_book!$B$2:$B$379,bkc_bu)=0,"n/a",SUMIFS(_book!$AJ$2:$AJ$379,_book!$A$2:$A$379,bkc_lob,_book!$B$2:$B$379,bkc_bu)/SUMIFS(_book!$F$2:$F$379,_book!$A$2:$A$379,bkc_lob,_book!$B$2:$B$379,bkc_bu))</f>
        <v>1.0277902487562187</v>
      </c>
      <c r="U30" s="56">
        <f>IF(SUMIFS(_book!$F$2:$F$379,_book!$A$2:$A$379,bkc_lob,_book!$B$2:$B$379,bkc_bu)=0,"n/a",SUMIFS(_book!$AK$2:$AK$379,_book!$A$2:$A$379,bkc_lob,_book!$B$2:$B$379,bkc_bu)/SUMIFS(_book!$F$2:$F$379,_book!$A$2:$A$379,bkc_lob,_book!$B$2:$B$379,bkc_bu))</f>
        <v>1.0291140030883235</v>
      </c>
      <c r="V30" s="55">
        <f>IF(SUMIFS(_book!$F$2:$F$379,_book!$A$2:$A$379,bkc_lob,_book!$B$2:$B$379,bkc_bu)=0,"n/a",SUMIFS(_book!$AL$2:$AL$379,_book!$A$2:$A$379,bkc_lob,_book!$B$2:$B$379,bkc_bu)/SUMIFS(_book!$F$2:$F$379,_book!$A$2:$A$379,bkc_lob,_book!$B$2:$B$379,bkc_bu))</f>
        <v>0.91957172432502821</v>
      </c>
      <c r="W30" s="57">
        <f>IF(SUMIFS(_book!$F$2:$F$379,_book!$A$2:$A$379,bkc_lob,_book!$B$2:$B$379,bkc_bu)=0,"n/a",SUMIFS(_book!$AP$2:$AP$379,_book!$A$2:$A$379,bkc_lob,_book!$B$2:$B$379,bkc_bu)/SUMIFS(_book!$F$2:$F$379,_book!$A$2:$A$379,bkc_lob,_book!$B$2:$B$379,bkc_bu))</f>
        <v>0.63214603453321627</v>
      </c>
      <c r="X30" s="56">
        <f>IF(SUMIFS(_book!$F$2:$F$379,_book!$A$2:$A$379,bkc_lob,_book!$B$2:$B$379,bkc_bu)=0,"n/a",SUMIFS(_book!$AM$2:$AM$379,_book!$A$2:$A$379,bkc_lob,_book!$B$2:$B$379,bkc_bu)/SUMIFS(_book!$F$2:$F$379,_book!$A$2:$A$379,bkc_lob,_book!$B$2:$B$379,bkc_bu))</f>
        <v>0.99877491135968011</v>
      </c>
      <c r="Y30" s="56">
        <f>IF(SUMIFS(_book!$F$2:$F$379,_book!$A$2:$A$379,bkc_lob,_book!$B$2:$B$379,bkc_bu)=0,"n/a",SUMIFS(_book!$AN$2:$AN$379,_book!$A$2:$A$379,bkc_lob,_book!$B$2:$B$379,bkc_bu)/SUMIFS(_book!$F$2:$F$379,_book!$A$2:$A$379,bkc_lob,_book!$B$2:$B$379,bkc_bu))</f>
        <v>1.0090431406727232</v>
      </c>
      <c r="Z30" s="56">
        <f>IF(SUMIFS(_book!$F$2:$F$379,_book!$A$2:$A$379,bkc_lob,_book!$B$2:$B$379,bkc_bu)=0,"n/a",SUMIFS(_book!$AO$2:$AO$379,_book!$A$2:$A$379,bkc_lob,_book!$B$2:$B$379,bkc_bu)/SUMIFS(_book!$F$2:$F$379,_book!$A$2:$A$379,bkc_lob,_book!$B$2:$B$379,bkc_bu))</f>
        <v>1.0003582089552239</v>
      </c>
      <c r="AA30" s="58">
        <f>IF(SUMIFS(_book!$F$2:$F$379,_book!$A$2:$A$379,bkc_lob,_book!$B$2:$B$379,bkc_bu)=0,"n/a",SUMIFS(_book!$AQ$2:$AQ$379,_book!$A$2:$A$379,bkc_lob,_book!$B$2:$B$379,bkc_bu)/SUMIFS(_book!$F$2:$F$379,_book!$A$2:$A$379,bkc_lob,_book!$B$2:$B$379,bkc_bu))</f>
        <v>0.63730354695932145</v>
      </c>
      <c r="AB30" s="57">
        <f>IF(SUMIFS(_book!$F$2:$F$379,_book!$A$2:$A$379,bkc_lob,_book!$B$2:$B$379,bkc_bu)=0,"n/a",SUMIFS(_book!$BA$2:$BA$379,_book!$A$2:$A$379,bkc_lob,_book!$B$2:$B$379,bkc_bu)/SUMIFS(_book!$F$2:$F$379,_book!$A$2:$A$379,bkc_lob,_book!$B$2:$B$379,bkc_bu))</f>
        <v>0.63482089552238807</v>
      </c>
      <c r="AC30" s="59">
        <f>IF($B$30=0,"",($AA30-$W30*$X30*$Y30*$Z30)*100)</f>
        <v>-5.8430245009066795E-4</v>
      </c>
      <c r="AD30" s="60">
        <f>IF(SUMIFS(_book!$F$2:$F$379,_book!$A$2:$A$379,bkc_lob,_book!$B$2:$B$379,bkc_bu)=0,"n/a",SUMIFS(_book!$AS$2:$AS$379,_book!$A$2:$A$379,bkc_lob,_book!$B$2:$B$379,bkc_bu)/SUMIFS(_book!$F$2:$F$379,_book!$A$2:$A$379,bkc_lob,_book!$B$2:$B$379,bkc_bu))</f>
        <v>2.1890547263681592E-4</v>
      </c>
      <c r="AE30" s="56">
        <f>IF(SUMIFS(_book!$F$2:$F$379,_book!$A$2:$A$379,bkc_lob,_book!$B$2:$B$379,bkc_bu)=0,"n/a",SUMIFS(_book!$AT$2:$AT$379,_book!$A$2:$A$379,bkc_lob,_book!$B$2:$B$379,bkc_bu)/SUMIFS(_book!$F$2:$F$379,_book!$A$2:$A$379,bkc_lob,_book!$B$2:$B$379,bkc_bu))</f>
        <v>0.98686775254312797</v>
      </c>
      <c r="AF30" s="56">
        <f>IF(SUMIFS(_book!$F$2:$F$379,_book!$A$2:$A$379,bkc_lob,_book!$B$2:$B$379,bkc_bu)=0,"n/a",SUMIFS(_book!$AU$2:$AU$379,_book!$A$2:$A$379,bkc_lob,_book!$B$2:$B$379,bkc_bu)/SUMIFS(_book!$F$2:$F$379,_book!$A$2:$A$379,bkc_lob,_book!$B$2:$B$379,bkc_bu))</f>
        <v>1.0047714004329933</v>
      </c>
      <c r="AG30" s="58">
        <f>IF(SUMIFS(_book!$F$2:$F$379,_book!$A$2:$A$379,bkc_lob,_book!$B$2:$B$379,bkc_bu)=0,"n/a",SUMIFS(_book!$AR$2:$AR$379,_book!$A$2:$A$379,bkc_lob,_book!$B$2:$B$379,bkc_bu)/SUMIFS(_book!$F$2:$F$379,_book!$A$2:$A$379,bkc_lob,_book!$B$2:$B$379,bkc_bu))</f>
        <v>0.62716836340259774</v>
      </c>
      <c r="AI30" s="57">
        <f>IF(SUMIFS(_book!$F$2:$F$379,_book!$A$2:$A$379,bkc_lob,_book!$B$2:$B$379,bkc_bu)=0,"n/a",SUMIFS(_book!$AV$2:$AV$379,_book!$A$2:$A$379,bkc_lob,_book!$B$2:$B$379,bkc_bu)/SUMIFS(_book!$F$2:$F$379,_book!$A$2:$A$379,bkc_lob,_book!$B$2:$B$379,bkc_bu))</f>
        <v>0.63722595885817268</v>
      </c>
      <c r="AJ30" s="61">
        <f>IF($B$30=0,"",($AI30-$AA30)*100)</f>
        <v>-7.7588101148773347E-3</v>
      </c>
    </row>
    <row r="32" spans="1:36" x14ac:dyDescent="0.3">
      <c r="A32" s="9" t="s">
        <v>147</v>
      </c>
    </row>
    <row r="33" spans="1:1" x14ac:dyDescent="0.3">
      <c r="A33" s="9" t="s">
        <v>148</v>
      </c>
    </row>
    <row r="34" spans="1:1" x14ac:dyDescent="0.3">
      <c r="A34" s="9" t="s">
        <v>149</v>
      </c>
    </row>
    <row r="35" spans="1:1" x14ac:dyDescent="0.3">
      <c r="A35" s="9" t="s">
        <v>150</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151</v>
      </c>
    </row>
    <row r="2" spans="1:17" x14ac:dyDescent="0.3">
      <c r="A2" s="2" t="s">
        <v>152</v>
      </c>
    </row>
    <row r="3" spans="1:17" x14ac:dyDescent="0.3">
      <c r="A3" s="7" t="s">
        <v>47</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50</v>
      </c>
      <c r="B6" s="19" t="s">
        <v>153</v>
      </c>
      <c r="C6" s="19" t="s">
        <v>55</v>
      </c>
      <c r="D6" s="19" t="s">
        <v>117</v>
      </c>
      <c r="E6" s="19" t="s">
        <v>154</v>
      </c>
      <c r="F6" s="19" t="s">
        <v>155</v>
      </c>
      <c r="G6" s="19" t="s">
        <v>156</v>
      </c>
      <c r="H6" s="19" t="s">
        <v>157</v>
      </c>
      <c r="I6" s="19" t="s">
        <v>158</v>
      </c>
      <c r="J6" s="19" t="s">
        <v>144</v>
      </c>
      <c r="K6" s="19" t="s">
        <v>159</v>
      </c>
      <c r="L6" s="19" t="s">
        <v>160</v>
      </c>
      <c r="M6" s="19" t="s">
        <v>161</v>
      </c>
      <c r="N6" s="19" t="s">
        <v>162</v>
      </c>
      <c r="O6" s="19" t="s">
        <v>146</v>
      </c>
      <c r="P6" s="19" t="s">
        <v>127</v>
      </c>
      <c r="Q6" s="19" t="s">
        <v>128</v>
      </c>
    </row>
    <row r="7" spans="1:17" x14ac:dyDescent="0.3">
      <c r="A7" s="62" t="str">
        <f>_book!$A$2</f>
        <v>Property</v>
      </c>
      <c r="B7" s="62" t="str">
        <f>_book!$B$2</f>
        <v>ABD</v>
      </c>
      <c r="C7" s="62" t="str">
        <f>_book!$C$2</f>
        <v>AZ</v>
      </c>
      <c r="D7" s="63">
        <f>_book!$F$2</f>
        <v>36000</v>
      </c>
      <c r="E7" s="64">
        <f>_book!$N$2</f>
        <v>0.65</v>
      </c>
      <c r="F7" s="65">
        <f>_book!$K$2</f>
        <v>0.99306145153262859</v>
      </c>
      <c r="G7" s="65">
        <f>_book!$L$2</f>
        <v>0.98153851013092008</v>
      </c>
      <c r="H7" s="65">
        <f>_book!$M$2</f>
        <v>1</v>
      </c>
      <c r="I7" s="64">
        <f>_book!$O$2</f>
        <v>0.63357323744376037</v>
      </c>
      <c r="J7" s="64">
        <f>_book!$P$2</f>
        <v>0.59480029614224839</v>
      </c>
      <c r="K7" s="66">
        <f>_book!$T$2</f>
        <v>6.9870283018869106E-3</v>
      </c>
      <c r="L7" s="66">
        <f>_book!$U$2</f>
        <v>4.1162865591240383E-2</v>
      </c>
      <c r="M7" s="66" t="str">
        <f>IF(_book!$V$2=0,"—",_book!$W$2)</f>
        <v>—</v>
      </c>
      <c r="N7" s="64">
        <f>_book!$AA$2</f>
        <v>0.63357323744376037</v>
      </c>
      <c r="O7" s="67" t="str">
        <f>IF(_book!$V$2=0,"—",_book!$AC$2)</f>
        <v>—</v>
      </c>
      <c r="P7" s="68">
        <f>_book!$AE$2</f>
        <v>2</v>
      </c>
      <c r="Q7" s="68">
        <f>_book!$AF$2</f>
        <v>1</v>
      </c>
    </row>
    <row r="8" spans="1:17" x14ac:dyDescent="0.3">
      <c r="A8" s="62" t="str">
        <f>_book!$A$3</f>
        <v>Property</v>
      </c>
      <c r="B8" s="62" t="str">
        <f>_book!$B$3</f>
        <v>ABD</v>
      </c>
      <c r="C8" s="62" t="str">
        <f>_book!$C$3</f>
        <v>CO</v>
      </c>
      <c r="D8" s="63">
        <f>_book!$F$3</f>
        <v>94500</v>
      </c>
      <c r="E8" s="64">
        <f>_book!$N$3</f>
        <v>0.65800000000000003</v>
      </c>
      <c r="F8" s="65">
        <f>_book!$K$3</f>
        <v>0.98357003029225942</v>
      </c>
      <c r="G8" s="65">
        <f>_book!$L$3</f>
        <v>1.0107040659405591</v>
      </c>
      <c r="H8" s="65">
        <f>_book!$M$3</f>
        <v>1</v>
      </c>
      <c r="I8" s="64">
        <f>_book!$O$3</f>
        <v>0.65411663451991164</v>
      </c>
      <c r="J8" s="64">
        <f>_book!$P$3</f>
        <v>0.63702752681730224</v>
      </c>
      <c r="K8" s="66">
        <f>_book!$T$3</f>
        <v>1.6704422869471269E-2</v>
      </c>
      <c r="L8" s="66">
        <f>_book!$U$3</f>
        <v>2.277622455529826E-2</v>
      </c>
      <c r="M8" s="66" t="str">
        <f>IF(_book!$V$3=0,"—",_book!$W$3)</f>
        <v>—</v>
      </c>
      <c r="N8" s="64">
        <f>_book!$AA$3</f>
        <v>0.65411663451991164</v>
      </c>
      <c r="O8" s="67" t="str">
        <f>IF(_book!$V$3=0,"—",_book!$AC$3)</f>
        <v>—</v>
      </c>
      <c r="P8" s="68">
        <f>_book!$AE$3</f>
        <v>1</v>
      </c>
      <c r="Q8" s="68">
        <f>_book!$AF$3</f>
        <v>1</v>
      </c>
    </row>
    <row r="9" spans="1:17" x14ac:dyDescent="0.3">
      <c r="A9" s="62" t="str">
        <f>_book!$A$4</f>
        <v>Property</v>
      </c>
      <c r="B9" s="62" t="str">
        <f>_book!$B$4</f>
        <v>ABD</v>
      </c>
      <c r="C9" s="62" t="str">
        <f>_book!$C$4</f>
        <v>DE</v>
      </c>
      <c r="D9" s="63">
        <f>_book!$F$4</f>
        <v>76500</v>
      </c>
      <c r="E9" s="64">
        <f>_book!$N$4</f>
        <v>0.64200000000000002</v>
      </c>
      <c r="F9" s="65">
        <f>_book!$K$4</f>
        <v>1</v>
      </c>
      <c r="G9" s="65">
        <f>_book!$L$4</f>
        <v>1.0071190139247479</v>
      </c>
      <c r="H9" s="65">
        <f>_book!$M$4</f>
        <v>1</v>
      </c>
      <c r="I9" s="64">
        <f>_book!$O$4</f>
        <v>0.64657040693968815</v>
      </c>
      <c r="J9" s="64">
        <f>_book!$P$4</f>
        <v>0.636523863335545</v>
      </c>
      <c r="K9" s="66">
        <f>_book!$T$4</f>
        <v>0</v>
      </c>
      <c r="L9" s="66">
        <f>_book!$U$4</f>
        <v>0</v>
      </c>
      <c r="M9" s="66" t="str">
        <f>IF(_book!$V$4=0,"—",_book!$W$4)</f>
        <v>—</v>
      </c>
      <c r="N9" s="64">
        <f>_book!$AA$4</f>
        <v>0.64657040693968815</v>
      </c>
      <c r="O9" s="67" t="str">
        <f>IF(_book!$V$4=0,"—",_book!$AC$4)</f>
        <v>—</v>
      </c>
      <c r="P9" s="68">
        <f>_book!$AE$4</f>
        <v>0</v>
      </c>
      <c r="Q9" s="68">
        <f>_book!$AF$4</f>
        <v>0</v>
      </c>
    </row>
    <row r="10" spans="1:17" x14ac:dyDescent="0.3">
      <c r="A10" s="62" t="str">
        <f>_book!$A$5</f>
        <v>Property</v>
      </c>
      <c r="B10" s="62" t="str">
        <f>_book!$B$5</f>
        <v>ABD</v>
      </c>
      <c r="C10" s="62" t="str">
        <f>_book!$C$5</f>
        <v>FL</v>
      </c>
      <c r="D10" s="63">
        <f>_book!$F$5</f>
        <v>58500</v>
      </c>
      <c r="E10" s="64">
        <f>_book!$N$5</f>
        <v>0.67</v>
      </c>
      <c r="F10" s="65">
        <f>_book!$K$5</f>
        <v>1.0014903129657231</v>
      </c>
      <c r="G10" s="65">
        <f>_book!$L$5</f>
        <v>1</v>
      </c>
      <c r="H10" s="65">
        <f>_book!$M$5</f>
        <v>1</v>
      </c>
      <c r="I10" s="64">
        <f>_book!$O$5</f>
        <v>0.67099850968703434</v>
      </c>
      <c r="J10" s="64">
        <f>_book!$P$5</f>
        <v>0.67</v>
      </c>
      <c r="K10" s="66">
        <f>_book!$T$5</f>
        <v>-1.488095238095344E-3</v>
      </c>
      <c r="L10" s="66">
        <f>_book!$U$5</f>
        <v>1.490312965722884E-3</v>
      </c>
      <c r="M10" s="66" t="str">
        <f>IF(_book!$V$5=0,"—",_book!$W$5)</f>
        <v>—</v>
      </c>
      <c r="N10" s="64">
        <f>_book!$AA$5</f>
        <v>0.67099850968703434</v>
      </c>
      <c r="O10" s="67" t="str">
        <f>IF(_book!$V$5=0,"—",_book!$AC$5)</f>
        <v>—</v>
      </c>
      <c r="P10" s="68">
        <f>_book!$AE$5</f>
        <v>1</v>
      </c>
      <c r="Q10" s="68">
        <f>_book!$AF$5</f>
        <v>0</v>
      </c>
    </row>
    <row r="11" spans="1:17" x14ac:dyDescent="0.3">
      <c r="A11" s="62" t="str">
        <f>_book!$A$6</f>
        <v>Property</v>
      </c>
      <c r="B11" s="62" t="str">
        <f>_book!$B$6</f>
        <v>ABD</v>
      </c>
      <c r="C11" s="62" t="str">
        <f>_book!$C$6</f>
        <v>GA</v>
      </c>
      <c r="D11" s="63">
        <f>_book!$F$6</f>
        <v>40500</v>
      </c>
      <c r="E11" s="64">
        <f>_book!$N$6</f>
        <v>0.65400000000000003</v>
      </c>
      <c r="F11" s="65">
        <f>_book!$K$6</f>
        <v>1.0031545741324921</v>
      </c>
      <c r="G11" s="65">
        <f>_book!$L$6</f>
        <v>1.0083112020337539</v>
      </c>
      <c r="H11" s="65">
        <f>_book!$M$6</f>
        <v>1</v>
      </c>
      <c r="I11" s="64">
        <f>_book!$O$6</f>
        <v>0.6615157643828512</v>
      </c>
      <c r="J11" s="64">
        <f>_book!$P$6</f>
        <v>0.65171169872378332</v>
      </c>
      <c r="K11" s="66">
        <f>_book!$T$6</f>
        <v>-3.1446540880502032E-3</v>
      </c>
      <c r="L11" s="66">
        <f>_book!$U$6</f>
        <v>3.154574132492094E-3</v>
      </c>
      <c r="M11" s="66" t="str">
        <f>IF(_book!$V$6=0,"—",_book!$W$6)</f>
        <v>—</v>
      </c>
      <c r="N11" s="64">
        <f>_book!$AA$6</f>
        <v>0.6615157643828512</v>
      </c>
      <c r="O11" s="67" t="str">
        <f>IF(_book!$V$6=0,"—",_book!$AC$6)</f>
        <v>—</v>
      </c>
      <c r="P11" s="68">
        <f>_book!$AE$6</f>
        <v>1</v>
      </c>
      <c r="Q11" s="68">
        <f>_book!$AF$6</f>
        <v>0</v>
      </c>
    </row>
    <row r="12" spans="1:17" x14ac:dyDescent="0.3">
      <c r="A12" s="62" t="str">
        <f>_book!$A$7</f>
        <v>Property</v>
      </c>
      <c r="B12" s="62" t="str">
        <f>_book!$B$7</f>
        <v>ABD</v>
      </c>
      <c r="C12" s="62" t="str">
        <f>_book!$C$7</f>
        <v>IA</v>
      </c>
      <c r="D12" s="63">
        <f>_book!$F$7</f>
        <v>99000</v>
      </c>
      <c r="E12" s="64">
        <f>_book!$N$7</f>
        <v>0.63800000000000001</v>
      </c>
      <c r="F12" s="65">
        <f>_book!$K$7</f>
        <v>0.99694186360817705</v>
      </c>
      <c r="G12" s="65">
        <f>_book!$L$7</f>
        <v>1.0143083132694679</v>
      </c>
      <c r="H12" s="65">
        <f>_book!$M$7</f>
        <v>1</v>
      </c>
      <c r="I12" s="64">
        <f>_book!$O$7</f>
        <v>0.64514969602643479</v>
      </c>
      <c r="J12" s="64">
        <f>_book!$P$7</f>
        <v>0.62544634962153212</v>
      </c>
      <c r="K12" s="66">
        <f>_book!$T$7</f>
        <v>3.0675172780434412E-3</v>
      </c>
      <c r="L12" s="66">
        <f>_book!$U$7</f>
        <v>3.3357934459420369E-2</v>
      </c>
      <c r="M12" s="66" t="str">
        <f>IF(_book!$V$7=0,"—",_book!$W$7)</f>
        <v>—</v>
      </c>
      <c r="N12" s="64">
        <f>_book!$AA$7</f>
        <v>0.64514969602643479</v>
      </c>
      <c r="O12" s="67" t="str">
        <f>IF(_book!$V$7=0,"—",_book!$AC$7)</f>
        <v>—</v>
      </c>
      <c r="P12" s="68">
        <f>_book!$AE$7</f>
        <v>1</v>
      </c>
      <c r="Q12" s="68">
        <f>_book!$AF$7</f>
        <v>1</v>
      </c>
    </row>
    <row r="13" spans="1:17" x14ac:dyDescent="0.3">
      <c r="A13" s="62" t="str">
        <f>_book!$A$8</f>
        <v>Property</v>
      </c>
      <c r="B13" s="62" t="str">
        <f>_book!$B$8</f>
        <v>ABD</v>
      </c>
      <c r="C13" s="62" t="str">
        <f>_book!$C$8</f>
        <v>IL</v>
      </c>
      <c r="D13" s="63">
        <f>_book!$F$8</f>
        <v>81000</v>
      </c>
      <c r="E13" s="64">
        <f>_book!$N$8</f>
        <v>0.66600000000000004</v>
      </c>
      <c r="F13" s="65">
        <f>_book!$K$8</f>
        <v>1.003654080389768</v>
      </c>
      <c r="G13" s="65">
        <f>_book!$L$8</f>
        <v>1.0095062160192581</v>
      </c>
      <c r="H13" s="65">
        <f>_book!$M$8</f>
        <v>1</v>
      </c>
      <c r="I13" s="64">
        <f>_book!$O$8</f>
        <v>0.67478789190245081</v>
      </c>
      <c r="J13" s="64">
        <f>_book!$P$8</f>
        <v>0.66705445113423401</v>
      </c>
      <c r="K13" s="66">
        <f>_book!$T$8</f>
        <v>-3.640776699028847E-3</v>
      </c>
      <c r="L13" s="66">
        <f>_book!$U$8</f>
        <v>3.6540803897684442E-3</v>
      </c>
      <c r="M13" s="66" t="str">
        <f>IF(_book!$V$8=0,"—",_book!$W$8)</f>
        <v>—</v>
      </c>
      <c r="N13" s="64">
        <f>_book!$AA$8</f>
        <v>0.67478789190245081</v>
      </c>
      <c r="O13" s="67" t="str">
        <f>IF(_book!$V$8=0,"—",_book!$AC$8)</f>
        <v>—</v>
      </c>
      <c r="P13" s="68">
        <f>_book!$AE$8</f>
        <v>1</v>
      </c>
      <c r="Q13" s="68">
        <f>_book!$AF$8</f>
        <v>0</v>
      </c>
    </row>
    <row r="14" spans="1:17" x14ac:dyDescent="0.3">
      <c r="A14" s="62" t="str">
        <f>_book!$A$9</f>
        <v>Property</v>
      </c>
      <c r="B14" s="62" t="str">
        <f>_book!$B$9</f>
        <v>ABD</v>
      </c>
      <c r="C14" s="62" t="str">
        <f>_book!$C$9</f>
        <v>IN</v>
      </c>
      <c r="D14" s="63">
        <f>_book!$F$9</f>
        <v>63000</v>
      </c>
      <c r="E14" s="64">
        <f>_book!$N$9</f>
        <v>0.65</v>
      </c>
      <c r="F14" s="65">
        <f>_book!$K$9</f>
        <v>1.006586906842317</v>
      </c>
      <c r="G14" s="65">
        <f>_book!$L$9</f>
        <v>1.0143147326309969</v>
      </c>
      <c r="H14" s="65">
        <f>_book!$M$9</f>
        <v>1</v>
      </c>
      <c r="I14" s="64">
        <f>_book!$O$9</f>
        <v>0.66364735403435804</v>
      </c>
      <c r="J14" s="64">
        <f>_book!$P$9</f>
        <v>0.6645867857816059</v>
      </c>
      <c r="K14" s="66">
        <f>_book!$T$9</f>
        <v>-6.54380341880334E-3</v>
      </c>
      <c r="L14" s="66">
        <f>_book!$U$9</f>
        <v>6.5869068423176644E-3</v>
      </c>
      <c r="M14" s="66" t="str">
        <f>IF(_book!$V$9=0,"—",_book!$W$9)</f>
        <v>—</v>
      </c>
      <c r="N14" s="64">
        <f>_book!$AA$9</f>
        <v>0.66364735403435804</v>
      </c>
      <c r="O14" s="67" t="str">
        <f>IF(_book!$V$9=0,"—",_book!$AC$9)</f>
        <v>—</v>
      </c>
      <c r="P14" s="68">
        <f>_book!$AE$9</f>
        <v>1</v>
      </c>
      <c r="Q14" s="68">
        <f>_book!$AF$9</f>
        <v>0</v>
      </c>
    </row>
    <row r="15" spans="1:17" x14ac:dyDescent="0.3">
      <c r="A15" s="62" t="str">
        <f>_book!$A$10</f>
        <v>Property</v>
      </c>
      <c r="B15" s="62" t="str">
        <f>_book!$B$10</f>
        <v>ABD</v>
      </c>
      <c r="C15" s="62" t="str">
        <f>_book!$C$10</f>
        <v>KY</v>
      </c>
      <c r="D15" s="63">
        <f>_book!$F$10</f>
        <v>45000</v>
      </c>
      <c r="E15" s="64">
        <f>_book!$N$10</f>
        <v>0.63400000000000001</v>
      </c>
      <c r="F15" s="65">
        <f>_book!$K$10</f>
        <v>1</v>
      </c>
      <c r="G15" s="65">
        <f>_book!$L$10</f>
        <v>1.0107040659405591</v>
      </c>
      <c r="H15" s="65">
        <f>_book!$M$10</f>
        <v>1</v>
      </c>
      <c r="I15" s="64">
        <f>_book!$O$10</f>
        <v>0.64078637780631431</v>
      </c>
      <c r="J15" s="64">
        <f>_book!$P$10</f>
        <v>0.63825893050072702</v>
      </c>
      <c r="K15" s="66">
        <f>_book!$T$10</f>
        <v>0</v>
      </c>
      <c r="L15" s="66">
        <f>_book!$U$10</f>
        <v>0</v>
      </c>
      <c r="M15" s="66" t="str">
        <f>IF(_book!$V$10=0,"—",_book!$W$10)</f>
        <v>—</v>
      </c>
      <c r="N15" s="64">
        <f>_book!$AA$10</f>
        <v>0.64078637780631431</v>
      </c>
      <c r="O15" s="67" t="str">
        <f>IF(_book!$V$10=0,"—",_book!$AC$10)</f>
        <v>—</v>
      </c>
      <c r="P15" s="68">
        <f>_book!$AE$10</f>
        <v>0</v>
      </c>
      <c r="Q15" s="68">
        <f>_book!$AF$10</f>
        <v>0</v>
      </c>
    </row>
    <row r="16" spans="1:17" x14ac:dyDescent="0.3">
      <c r="A16" s="62" t="str">
        <f>_book!$A$11</f>
        <v>Property</v>
      </c>
      <c r="B16" s="62" t="str">
        <f>_book!$B$11</f>
        <v>ABD</v>
      </c>
      <c r="C16" s="62" t="str">
        <f>_book!$C$11</f>
        <v>MD</v>
      </c>
      <c r="D16" s="63">
        <f>_book!$F$11</f>
        <v>103500</v>
      </c>
      <c r="E16" s="64">
        <f>_book!$N$11</f>
        <v>0.66200000000000003</v>
      </c>
      <c r="F16" s="65">
        <f>_book!$K$11</f>
        <v>1.0148882186796879</v>
      </c>
      <c r="G16" s="65">
        <f>_book!$L$11</f>
        <v>1.0071190139247479</v>
      </c>
      <c r="H16" s="65">
        <f>_book!$M$11</f>
        <v>1</v>
      </c>
      <c r="I16" s="64">
        <f>_book!$O$11</f>
        <v>0.67663895299083165</v>
      </c>
      <c r="J16" s="64">
        <f>_book!$P$11</f>
        <v>0.63801046627244096</v>
      </c>
      <c r="K16" s="66">
        <f>_book!$T$11</f>
        <v>-1.466981132075462E-2</v>
      </c>
      <c r="L16" s="66">
        <f>_book!$U$11</f>
        <v>4.4066254966729002E-2</v>
      </c>
      <c r="M16" s="66" t="str">
        <f>IF(_book!$V$11=0,"—",_book!$W$11)</f>
        <v>—</v>
      </c>
      <c r="N16" s="64">
        <f>_book!$AA$11</f>
        <v>0.67663895299083165</v>
      </c>
      <c r="O16" s="67" t="str">
        <f>IF(_book!$V$11=0,"—",_book!$AC$11)</f>
        <v>—</v>
      </c>
      <c r="P16" s="68">
        <f>_book!$AE$11</f>
        <v>1</v>
      </c>
      <c r="Q16" s="68">
        <f>_book!$AF$11</f>
        <v>1</v>
      </c>
    </row>
    <row r="17" spans="1:17" x14ac:dyDescent="0.3">
      <c r="A17" s="62" t="str">
        <f>_book!$A$12</f>
        <v>Property</v>
      </c>
      <c r="B17" s="62" t="str">
        <f>_book!$B$12</f>
        <v>ABD</v>
      </c>
      <c r="C17" s="62" t="str">
        <f>_book!$C$12</f>
        <v>MI</v>
      </c>
      <c r="D17" s="63">
        <f>_book!$F$12</f>
        <v>85500</v>
      </c>
      <c r="E17" s="64">
        <f>_book!$N$12</f>
        <v>0.64600000000000002</v>
      </c>
      <c r="F17" s="65">
        <f>_book!$K$12</f>
        <v>1.0068549492733749</v>
      </c>
      <c r="G17" s="65">
        <f>_book!$L$12</f>
        <v>1.0119047619047621</v>
      </c>
      <c r="H17" s="65">
        <f>_book!$M$12</f>
        <v>1</v>
      </c>
      <c r="I17" s="64">
        <f>_book!$O$12</f>
        <v>0.65817149124525043</v>
      </c>
      <c r="J17" s="64">
        <f>_book!$P$12</f>
        <v>0.65369047619047627</v>
      </c>
      <c r="K17" s="66">
        <f>_book!$T$12</f>
        <v>-6.8082788671023353E-3</v>
      </c>
      <c r="L17" s="66">
        <f>_book!$U$12</f>
        <v>6.8549492733751549E-3</v>
      </c>
      <c r="M17" s="66" t="str">
        <f>IF(_book!$V$12=0,"—",_book!$W$12)</f>
        <v>—</v>
      </c>
      <c r="N17" s="64">
        <f>_book!$AA$12</f>
        <v>0.65817149124525043</v>
      </c>
      <c r="O17" s="67" t="str">
        <f>IF(_book!$V$12=0,"—",_book!$AC$12)</f>
        <v>—</v>
      </c>
      <c r="P17" s="68">
        <f>_book!$AE$12</f>
        <v>1</v>
      </c>
      <c r="Q17" s="68">
        <f>_book!$AF$12</f>
        <v>0</v>
      </c>
    </row>
    <row r="18" spans="1:17" x14ac:dyDescent="0.3">
      <c r="A18" s="62" t="str">
        <f>_book!$A$13</f>
        <v>Property</v>
      </c>
      <c r="B18" s="62" t="str">
        <f>_book!$B$13</f>
        <v>ABD</v>
      </c>
      <c r="C18" s="62" t="str">
        <f>_book!$C$13</f>
        <v>MN</v>
      </c>
      <c r="D18" s="63">
        <f>_book!$F$13</f>
        <v>67500</v>
      </c>
      <c r="E18" s="64">
        <f>_book!$N$13</f>
        <v>0.63</v>
      </c>
      <c r="F18" s="65">
        <f>_book!$K$13</f>
        <v>1</v>
      </c>
      <c r="G18" s="65">
        <f>_book!$L$13</f>
        <v>1.0083112020337539</v>
      </c>
      <c r="H18" s="65">
        <f>_book!$M$13</f>
        <v>1</v>
      </c>
      <c r="I18" s="64">
        <f>_book!$O$13</f>
        <v>0.63523605728126498</v>
      </c>
      <c r="J18" s="64">
        <f>_book!$P$13</f>
        <v>0.62779567308254369</v>
      </c>
      <c r="K18" s="66">
        <f>_book!$T$13</f>
        <v>0</v>
      </c>
      <c r="L18" s="66">
        <f>_book!$U$13</f>
        <v>0</v>
      </c>
      <c r="M18" s="66" t="str">
        <f>IF(_book!$V$13=0,"—",_book!$W$13)</f>
        <v>—</v>
      </c>
      <c r="N18" s="64">
        <f>_book!$AA$13</f>
        <v>0.63523605728126498</v>
      </c>
      <c r="O18" s="67" t="str">
        <f>IF(_book!$V$13=0,"—",_book!$AC$13)</f>
        <v>—</v>
      </c>
      <c r="P18" s="68">
        <f>_book!$AE$13</f>
        <v>0</v>
      </c>
      <c r="Q18" s="68">
        <f>_book!$AF$13</f>
        <v>0</v>
      </c>
    </row>
    <row r="19" spans="1:17" x14ac:dyDescent="0.3">
      <c r="A19" s="62" t="str">
        <f>_book!$A$14</f>
        <v>Property</v>
      </c>
      <c r="B19" s="62" t="str">
        <f>_book!$B$14</f>
        <v>ABD</v>
      </c>
      <c r="C19" s="62" t="str">
        <f>_book!$C$14</f>
        <v>NM</v>
      </c>
      <c r="D19" s="63">
        <f>_book!$F$14</f>
        <v>49500</v>
      </c>
      <c r="E19" s="64">
        <f>_book!$N$14</f>
        <v>0.65800000000000003</v>
      </c>
      <c r="F19" s="65">
        <f>_book!$K$14</f>
        <v>0.99999999999999978</v>
      </c>
      <c r="G19" s="65">
        <f>_book!$L$14</f>
        <v>1.0131083140670549</v>
      </c>
      <c r="H19" s="65">
        <f>_book!$M$14</f>
        <v>1</v>
      </c>
      <c r="I19" s="64">
        <f>_book!$O$14</f>
        <v>0.66662527065612187</v>
      </c>
      <c r="J19" s="64">
        <f>_book!$P$14</f>
        <v>0.66928187046593102</v>
      </c>
      <c r="K19" s="66">
        <f>_book!$T$14</f>
        <v>0</v>
      </c>
      <c r="L19" s="66">
        <f>_book!$U$14</f>
        <v>0</v>
      </c>
      <c r="M19" s="66" t="str">
        <f>IF(_book!$V$14=0,"—",_book!$W$14)</f>
        <v>—</v>
      </c>
      <c r="N19" s="64">
        <f>_book!$AA$14</f>
        <v>0.66662527065612187</v>
      </c>
      <c r="O19" s="67" t="str">
        <f>IF(_book!$V$14=0,"—",_book!$AC$14)</f>
        <v>—</v>
      </c>
      <c r="P19" s="68">
        <f>_book!$AE$14</f>
        <v>1</v>
      </c>
      <c r="Q19" s="68">
        <f>_book!$AF$14</f>
        <v>0</v>
      </c>
    </row>
    <row r="20" spans="1:17" x14ac:dyDescent="0.3">
      <c r="A20" s="62" t="str">
        <f>_book!$A$15</f>
        <v>Property</v>
      </c>
      <c r="B20" s="62" t="str">
        <f>_book!$B$15</f>
        <v>ABD</v>
      </c>
      <c r="C20" s="62" t="str">
        <f>_book!$C$15</f>
        <v>NC</v>
      </c>
      <c r="D20" s="63">
        <f>_book!$F$15</f>
        <v>108000</v>
      </c>
      <c r="E20" s="64">
        <f>_book!$N$15</f>
        <v>0.64200000000000002</v>
      </c>
      <c r="F20" s="65">
        <f>_book!$K$15</f>
        <v>0.9890368664800232</v>
      </c>
      <c r="G20" s="65">
        <f>_book!$L$15</f>
        <v>1.0095062160192581</v>
      </c>
      <c r="H20" s="65">
        <f>_book!$M$15</f>
        <v>1</v>
      </c>
      <c r="I20" s="64">
        <f>_book!$O$15</f>
        <v>0.64099775106279444</v>
      </c>
      <c r="J20" s="64">
        <f>_book!$P$15</f>
        <v>0.61902907619269565</v>
      </c>
      <c r="K20" s="66">
        <f>_book!$T$15</f>
        <v>1.108465608465603E-2</v>
      </c>
      <c r="L20" s="66">
        <f>_book!$U$15</f>
        <v>2.7362045056124051E-2</v>
      </c>
      <c r="M20" s="66" t="str">
        <f>IF(_book!$V$15=0,"—",_book!$W$15)</f>
        <v>—</v>
      </c>
      <c r="N20" s="64">
        <f>_book!$AA$15</f>
        <v>0.64099775106279444</v>
      </c>
      <c r="O20" s="67" t="str">
        <f>IF(_book!$V$15=0,"—",_book!$AC$15)</f>
        <v>—</v>
      </c>
      <c r="P20" s="68">
        <f>_book!$AE$15</f>
        <v>1</v>
      </c>
      <c r="Q20" s="68">
        <f>_book!$AF$15</f>
        <v>1</v>
      </c>
    </row>
    <row r="21" spans="1:17" x14ac:dyDescent="0.3">
      <c r="A21" s="62" t="str">
        <f>_book!$A$16</f>
        <v>Property</v>
      </c>
      <c r="B21" s="62" t="str">
        <f>_book!$B$16</f>
        <v>ABD</v>
      </c>
      <c r="C21" s="62" t="str">
        <f>_book!$C$16</f>
        <v>OH</v>
      </c>
      <c r="D21" s="63">
        <f>_book!$F$16</f>
        <v>90000</v>
      </c>
      <c r="E21" s="64">
        <f>_book!$N$16</f>
        <v>0.67</v>
      </c>
      <c r="F21" s="65">
        <f>_book!$K$16</f>
        <v>1</v>
      </c>
      <c r="G21" s="65">
        <f>_book!$L$16</f>
        <v>1.0143147326309969</v>
      </c>
      <c r="H21" s="65">
        <f>_book!$M$16</f>
        <v>1</v>
      </c>
      <c r="I21" s="64">
        <f>_book!$O$16</f>
        <v>0.67959087086276815</v>
      </c>
      <c r="J21" s="64">
        <f>_book!$P$16</f>
        <v>0.68503560995950163</v>
      </c>
      <c r="K21" s="66">
        <f>_book!$T$16</f>
        <v>0</v>
      </c>
      <c r="L21" s="66">
        <f>_book!$U$16</f>
        <v>0</v>
      </c>
      <c r="M21" s="66" t="str">
        <f>IF(_book!$V$16=0,"—",_book!$W$16)</f>
        <v>—</v>
      </c>
      <c r="N21" s="64">
        <f>_book!$AA$16</f>
        <v>0.67959087086276815</v>
      </c>
      <c r="O21" s="67" t="str">
        <f>IF(_book!$V$16=0,"—",_book!$AC$16)</f>
        <v>—</v>
      </c>
      <c r="P21" s="68">
        <f>_book!$AE$16</f>
        <v>0</v>
      </c>
      <c r="Q21" s="68">
        <f>_book!$AF$16</f>
        <v>0</v>
      </c>
    </row>
    <row r="22" spans="1:17" x14ac:dyDescent="0.3">
      <c r="A22" s="62" t="str">
        <f>_book!$A$17</f>
        <v>Property</v>
      </c>
      <c r="B22" s="62" t="str">
        <f>_book!$B$17</f>
        <v>ABD</v>
      </c>
      <c r="C22" s="62" t="str">
        <f>_book!$C$17</f>
        <v>PA</v>
      </c>
      <c r="D22" s="63">
        <f>_book!$F$17</f>
        <v>72000</v>
      </c>
      <c r="E22" s="64">
        <f>_book!$N$17</f>
        <v>0.65400000000000003</v>
      </c>
      <c r="F22" s="65">
        <f>_book!$K$17</f>
        <v>1.000613120784795</v>
      </c>
      <c r="G22" s="65">
        <f>_book!$L$17</f>
        <v>1.0107040659405591</v>
      </c>
      <c r="H22" s="65">
        <f>_book!$M$17</f>
        <v>1</v>
      </c>
      <c r="I22" s="64">
        <f>_book!$O$17</f>
        <v>0.66140573224537402</v>
      </c>
      <c r="J22" s="64">
        <f>_book!$P$17</f>
        <v>0.65839328162062394</v>
      </c>
      <c r="K22" s="66">
        <f>_book!$T$17</f>
        <v>-6.1274509803932453E-4</v>
      </c>
      <c r="L22" s="66">
        <f>_book!$U$17</f>
        <v>6.1312078479458521E-4</v>
      </c>
      <c r="M22" s="66" t="str">
        <f>IF(_book!$V$17=0,"—",_book!$W$17)</f>
        <v>—</v>
      </c>
      <c r="N22" s="64">
        <f>_book!$AA$17</f>
        <v>0.66140573224537402</v>
      </c>
      <c r="O22" s="67" t="str">
        <f>IF(_book!$V$17=0,"—",_book!$AC$17)</f>
        <v>—</v>
      </c>
      <c r="P22" s="68">
        <f>_book!$AE$17</f>
        <v>1</v>
      </c>
      <c r="Q22" s="68">
        <f>_book!$AF$17</f>
        <v>0</v>
      </c>
    </row>
    <row r="23" spans="1:17" x14ac:dyDescent="0.3">
      <c r="A23" s="62" t="str">
        <f>_book!$A$18</f>
        <v>Property</v>
      </c>
      <c r="B23" s="62" t="str">
        <f>_book!$B$18</f>
        <v>ABD</v>
      </c>
      <c r="C23" s="62" t="str">
        <f>_book!$C$18</f>
        <v>SC</v>
      </c>
      <c r="D23" s="63">
        <f>_book!$F$18</f>
        <v>54000</v>
      </c>
      <c r="E23" s="64">
        <f>_book!$N$18</f>
        <v>0.63800000000000001</v>
      </c>
      <c r="F23" s="65">
        <f>_book!$K$18</f>
        <v>1.00162074554295</v>
      </c>
      <c r="G23" s="65">
        <f>_book!$L$18</f>
        <v>1.0071190139247479</v>
      </c>
      <c r="H23" s="65">
        <f>_book!$M$18</f>
        <v>1</v>
      </c>
      <c r="I23" s="64">
        <f>_book!$O$18</f>
        <v>0.64358332785462757</v>
      </c>
      <c r="J23" s="64">
        <f>_book!$P$18</f>
        <v>0.63255798256709916</v>
      </c>
      <c r="K23" s="66">
        <f>_book!$T$18</f>
        <v>-1.618122977346093E-3</v>
      </c>
      <c r="L23" s="66">
        <f>_book!$U$18</f>
        <v>1.620745542949775E-3</v>
      </c>
      <c r="M23" s="66" t="str">
        <f>IF(_book!$V$18=0,"—",_book!$W$18)</f>
        <v>—</v>
      </c>
      <c r="N23" s="64">
        <f>_book!$AA$18</f>
        <v>0.64358332785462757</v>
      </c>
      <c r="O23" s="67" t="str">
        <f>IF(_book!$V$18=0,"—",_book!$AC$18)</f>
        <v>—</v>
      </c>
      <c r="P23" s="68">
        <f>_book!$AE$18</f>
        <v>1</v>
      </c>
      <c r="Q23" s="68">
        <f>_book!$AF$18</f>
        <v>0</v>
      </c>
    </row>
    <row r="24" spans="1:17" x14ac:dyDescent="0.3">
      <c r="A24" s="62" t="str">
        <f>_book!$A$19</f>
        <v>Property</v>
      </c>
      <c r="B24" s="62" t="str">
        <f>_book!$B$19</f>
        <v>ABD</v>
      </c>
      <c r="C24" s="62" t="str">
        <f>_book!$C$19</f>
        <v>TN</v>
      </c>
      <c r="D24" s="63">
        <f>_book!$F$19</f>
        <v>36000</v>
      </c>
      <c r="E24" s="64">
        <f>_book!$N$19</f>
        <v>0.66600000000000004</v>
      </c>
      <c r="F24" s="65">
        <f>_book!$K$19</f>
        <v>0.9965397923875432</v>
      </c>
      <c r="G24" s="65">
        <f>_book!$L$19</f>
        <v>1.0119047619047621</v>
      </c>
      <c r="H24" s="65">
        <f>_book!$M$19</f>
        <v>1</v>
      </c>
      <c r="I24" s="64">
        <f>_book!$O$19</f>
        <v>0.67159663865546215</v>
      </c>
      <c r="J24" s="64">
        <f>_book!$P$19</f>
        <v>0.65227661167975726</v>
      </c>
      <c r="K24" s="66">
        <f>_book!$T$19</f>
        <v>3.4722222222223209E-3</v>
      </c>
      <c r="L24" s="66">
        <f>_book!$U$19</f>
        <v>2.9619377162629631E-2</v>
      </c>
      <c r="M24" s="66" t="str">
        <f>IF(_book!$V$19=0,"—",_book!$W$19)</f>
        <v>—</v>
      </c>
      <c r="N24" s="64">
        <f>_book!$AA$19</f>
        <v>0.67159663865546215</v>
      </c>
      <c r="O24" s="67" t="str">
        <f>IF(_book!$V$19=0,"—",_book!$AC$19)</f>
        <v>—</v>
      </c>
      <c r="P24" s="68">
        <f>_book!$AE$19</f>
        <v>0</v>
      </c>
      <c r="Q24" s="68">
        <f>_book!$AF$19</f>
        <v>1</v>
      </c>
    </row>
    <row r="25" spans="1:17" x14ac:dyDescent="0.3">
      <c r="A25" s="62" t="str">
        <f>_book!$A$20</f>
        <v>Property</v>
      </c>
      <c r="B25" s="62" t="str">
        <f>_book!$B$20</f>
        <v>ABD</v>
      </c>
      <c r="C25" s="62" t="str">
        <f>_book!$C$20</f>
        <v>VA</v>
      </c>
      <c r="D25" s="63">
        <f>_book!$F$20</f>
        <v>94500</v>
      </c>
      <c r="E25" s="64">
        <f>_book!$N$20</f>
        <v>0.65</v>
      </c>
      <c r="F25" s="65">
        <f>_book!$K$20</f>
        <v>1.005988023952096</v>
      </c>
      <c r="G25" s="65">
        <f>_book!$L$20</f>
        <v>1.0083112020337539</v>
      </c>
      <c r="H25" s="65">
        <f>_book!$M$20</f>
        <v>1</v>
      </c>
      <c r="I25" s="64">
        <f>_book!$O$20</f>
        <v>0.65932684588075419</v>
      </c>
      <c r="J25" s="64">
        <f>_book!$P$20</f>
        <v>0.64772569445024353</v>
      </c>
      <c r="K25" s="66">
        <f>_book!$T$20</f>
        <v>-5.9523809523810423E-3</v>
      </c>
      <c r="L25" s="66">
        <f>_book!$U$20</f>
        <v>5.9880239520959666E-3</v>
      </c>
      <c r="M25" s="66" t="str">
        <f>IF(_book!$V$20=0,"—",_book!$W$20)</f>
        <v>—</v>
      </c>
      <c r="N25" s="64">
        <f>_book!$AA$20</f>
        <v>0.65932684588075419</v>
      </c>
      <c r="O25" s="67" t="str">
        <f>IF(_book!$V$20=0,"—",_book!$AC$20)</f>
        <v>—</v>
      </c>
      <c r="P25" s="68">
        <f>_book!$AE$20</f>
        <v>1</v>
      </c>
      <c r="Q25" s="68">
        <f>_book!$AF$20</f>
        <v>0</v>
      </c>
    </row>
    <row r="26" spans="1:17" x14ac:dyDescent="0.3">
      <c r="A26" s="62" t="str">
        <f>_book!$A$21</f>
        <v>Property</v>
      </c>
      <c r="B26" s="62" t="str">
        <f>_book!$B$21</f>
        <v>ABD</v>
      </c>
      <c r="C26" s="62" t="str">
        <f>_book!$C$21</f>
        <v>WV</v>
      </c>
      <c r="D26" s="63">
        <f>_book!$F$21</f>
        <v>76500</v>
      </c>
      <c r="E26" s="64">
        <f>_book!$N$21</f>
        <v>0.63400000000000001</v>
      </c>
      <c r="F26" s="65">
        <f>_book!$K$21</f>
        <v>1.009724151617384</v>
      </c>
      <c r="G26" s="65">
        <f>_book!$L$21</f>
        <v>1.0131083140670549</v>
      </c>
      <c r="H26" s="65">
        <f>_book!$M$21</f>
        <v>1</v>
      </c>
      <c r="I26" s="64">
        <f>_book!$O$21</f>
        <v>0.6485565974699331</v>
      </c>
      <c r="J26" s="64">
        <f>_book!$P$21</f>
        <v>0.64487037367082101</v>
      </c>
      <c r="K26" s="66">
        <f>_book!$T$21</f>
        <v>-9.630503144654079E-3</v>
      </c>
      <c r="L26" s="66">
        <f>_book!$U$21</f>
        <v>9.7241516173847131E-3</v>
      </c>
      <c r="M26" s="66" t="str">
        <f>IF(_book!$V$21=0,"—",_book!$W$21)</f>
        <v>—</v>
      </c>
      <c r="N26" s="64">
        <f>_book!$AA$21</f>
        <v>0.6485565974699331</v>
      </c>
      <c r="O26" s="67" t="str">
        <f>IF(_book!$V$21=0,"—",_book!$AC$21)</f>
        <v>—</v>
      </c>
      <c r="P26" s="68">
        <f>_book!$AE$21</f>
        <v>1</v>
      </c>
      <c r="Q26" s="68">
        <f>_book!$AF$21</f>
        <v>0</v>
      </c>
    </row>
    <row r="27" spans="1:17" x14ac:dyDescent="0.3">
      <c r="A27" s="62" t="str">
        <f>_book!$A$22</f>
        <v>Property</v>
      </c>
      <c r="B27" s="62" t="str">
        <f>_book!$B$22</f>
        <v>ABD</v>
      </c>
      <c r="C27" s="62" t="str">
        <f>_book!$C$22</f>
        <v>WI</v>
      </c>
      <c r="D27" s="63">
        <f>_book!$F$22</f>
        <v>58500</v>
      </c>
      <c r="E27" s="64">
        <f>_book!$N$22</f>
        <v>0.66200000000000003</v>
      </c>
      <c r="F27" s="65">
        <f>_book!$K$22</f>
        <v>1</v>
      </c>
      <c r="G27" s="65">
        <f>_book!$L$22</f>
        <v>1.0095062160192581</v>
      </c>
      <c r="H27" s="65">
        <f>_book!$M$22</f>
        <v>1</v>
      </c>
      <c r="I27" s="64">
        <f>_book!$O$22</f>
        <v>0.66829311500474853</v>
      </c>
      <c r="J27" s="64">
        <f>_book!$P$22</f>
        <v>0.66304811809438879</v>
      </c>
      <c r="K27" s="66">
        <f>_book!$T$22</f>
        <v>0</v>
      </c>
      <c r="L27" s="66">
        <f>_book!$U$22</f>
        <v>0</v>
      </c>
      <c r="M27" s="66" t="str">
        <f>IF(_book!$V$22=0,"—",_book!$W$22)</f>
        <v>—</v>
      </c>
      <c r="N27" s="64">
        <f>_book!$AA$22</f>
        <v>0.66829311500474853</v>
      </c>
      <c r="O27" s="67" t="str">
        <f>IF(_book!$V$22=0,"—",_book!$AC$22)</f>
        <v>—</v>
      </c>
      <c r="P27" s="68">
        <f>_book!$AE$22</f>
        <v>0</v>
      </c>
      <c r="Q27" s="68">
        <f>_book!$AF$22</f>
        <v>0</v>
      </c>
    </row>
    <row r="28" spans="1:17" x14ac:dyDescent="0.3">
      <c r="A28" s="62" t="str">
        <f>_book!$A$23</f>
        <v>Property</v>
      </c>
      <c r="B28" s="62" t="str">
        <f>_book!$B$23</f>
        <v>MM</v>
      </c>
      <c r="C28" s="62" t="str">
        <f>_book!$C$23</f>
        <v>AZ</v>
      </c>
      <c r="D28" s="63">
        <f>_book!$F$23</f>
        <v>40500</v>
      </c>
      <c r="E28" s="64">
        <f>_book!$N$23</f>
        <v>0.64600000000000002</v>
      </c>
      <c r="F28" s="65">
        <f>_book!$K$23</f>
        <v>0.99145975603886694</v>
      </c>
      <c r="G28" s="65">
        <f>_book!$L$23</f>
        <v>1.0143147326309969</v>
      </c>
      <c r="H28" s="65">
        <f>_book!$M$23</f>
        <v>1</v>
      </c>
      <c r="I28" s="64">
        <f>_book!$O$23</f>
        <v>0.64965134533517821</v>
      </c>
      <c r="J28" s="64">
        <f>_book!$P$23</f>
        <v>0.63517811550840031</v>
      </c>
      <c r="K28" s="66">
        <f>_book!$T$23</f>
        <v>8.6138079827400293E-3</v>
      </c>
      <c r="L28" s="66">
        <f>_book!$U$23</f>
        <v>3.098044353652751E-2</v>
      </c>
      <c r="M28" s="66" t="str">
        <f>IF(_book!$V$23=0,"—",_book!$W$23)</f>
        <v>—</v>
      </c>
      <c r="N28" s="64">
        <f>_book!$AA$23</f>
        <v>0.64965134533517821</v>
      </c>
      <c r="O28" s="67" t="str">
        <f>IF(_book!$V$23=0,"—",_book!$AC$23)</f>
        <v>—</v>
      </c>
      <c r="P28" s="68">
        <f>_book!$AE$23</f>
        <v>1</v>
      </c>
      <c r="Q28" s="68">
        <f>_book!$AF$23</f>
        <v>1</v>
      </c>
    </row>
    <row r="29" spans="1:17" x14ac:dyDescent="0.3">
      <c r="A29" s="62" t="str">
        <f>_book!$A$24</f>
        <v>Property</v>
      </c>
      <c r="B29" s="62" t="str">
        <f>_book!$B$24</f>
        <v>MM</v>
      </c>
      <c r="C29" s="62" t="str">
        <f>_book!$C$24</f>
        <v>CO</v>
      </c>
      <c r="D29" s="63">
        <f>_book!$F$24</f>
        <v>99000</v>
      </c>
      <c r="E29" s="64">
        <f>_book!$N$24</f>
        <v>0.63</v>
      </c>
      <c r="F29" s="65">
        <f>_book!$K$24</f>
        <v>1.013535462912831</v>
      </c>
      <c r="G29" s="65">
        <f>_book!$L$24</f>
        <v>1.0107040659405591</v>
      </c>
      <c r="H29" s="65">
        <f>_book!$M$24</f>
        <v>1</v>
      </c>
      <c r="I29" s="64">
        <f>_book!$O$24</f>
        <v>0.64536218040479554</v>
      </c>
      <c r="J29" s="64">
        <f>_book!$P$24</f>
        <v>0.64057438087951502</v>
      </c>
      <c r="K29" s="66">
        <f>_book!$T$24</f>
        <v>-1.3354700854700811E-2</v>
      </c>
      <c r="L29" s="66">
        <f>_book!$U$24</f>
        <v>1.3535462912831701E-2</v>
      </c>
      <c r="M29" s="66" t="str">
        <f>IF(_book!$V$24=0,"—",_book!$W$24)</f>
        <v>—</v>
      </c>
      <c r="N29" s="64">
        <f>_book!$AA$24</f>
        <v>0.64536218040479554</v>
      </c>
      <c r="O29" s="67" t="str">
        <f>IF(_book!$V$24=0,"—",_book!$AC$24)</f>
        <v>—</v>
      </c>
      <c r="P29" s="68">
        <f>_book!$AE$24</f>
        <v>1</v>
      </c>
      <c r="Q29" s="68">
        <f>_book!$AF$24</f>
        <v>0</v>
      </c>
    </row>
    <row r="30" spans="1:17" x14ac:dyDescent="0.3">
      <c r="A30" s="62" t="str">
        <f>_book!$A$25</f>
        <v>Property</v>
      </c>
      <c r="B30" s="62" t="str">
        <f>_book!$B$25</f>
        <v>MM</v>
      </c>
      <c r="C30" s="62" t="str">
        <f>_book!$C$25</f>
        <v>DE</v>
      </c>
      <c r="D30" s="63">
        <f>_book!$F$25</f>
        <v>81000</v>
      </c>
      <c r="E30" s="64">
        <f>_book!$N$25</f>
        <v>0.65800000000000003</v>
      </c>
      <c r="F30" s="65">
        <f>_book!$K$25</f>
        <v>0.99554699171046557</v>
      </c>
      <c r="G30" s="65">
        <f>_book!$L$25</f>
        <v>1.0003128930547309</v>
      </c>
      <c r="H30" s="65">
        <f>_book!$M$25</f>
        <v>1.02</v>
      </c>
      <c r="I30" s="64">
        <f>_book!$O$25</f>
        <v>0.66838038512146825</v>
      </c>
      <c r="J30" s="64">
        <f>_book!$P$25</f>
        <v>0.63512004660274513</v>
      </c>
      <c r="K30" s="66">
        <f>_book!$T$25</f>
        <v>4.4729262672811299E-3</v>
      </c>
      <c r="L30" s="66">
        <f>_book!$U$25</f>
        <v>2.3332654725072951E-2</v>
      </c>
      <c r="M30" s="66" t="str">
        <f>IF(_book!$V$25=0,"—",_book!$W$25)</f>
        <v>—</v>
      </c>
      <c r="N30" s="64">
        <f>_book!$AA$25</f>
        <v>0.66838038512146825</v>
      </c>
      <c r="O30" s="67" t="str">
        <f>IF(_book!$V$25=0,"—",_book!$AC$25)</f>
        <v>—</v>
      </c>
      <c r="P30" s="68">
        <f>_book!$AE$25</f>
        <v>1</v>
      </c>
      <c r="Q30" s="68">
        <f>_book!$AF$25</f>
        <v>1</v>
      </c>
    </row>
    <row r="31" spans="1:17" x14ac:dyDescent="0.3">
      <c r="A31" s="62" t="str">
        <f>_book!$A$26</f>
        <v>Property</v>
      </c>
      <c r="B31" s="62" t="str">
        <f>_book!$B$26</f>
        <v>MM</v>
      </c>
      <c r="C31" s="62" t="str">
        <f>_book!$C$26</f>
        <v>FL</v>
      </c>
      <c r="D31" s="63">
        <f>_book!$F$26</f>
        <v>63000</v>
      </c>
      <c r="E31" s="64">
        <f>_book!$N$26</f>
        <v>0.64200000000000002</v>
      </c>
      <c r="F31" s="65">
        <f>_book!$K$26</f>
        <v>1.00418410041841</v>
      </c>
      <c r="G31" s="65">
        <f>_book!$L$26</f>
        <v>1.0119047619047621</v>
      </c>
      <c r="H31" s="65">
        <f>_book!$M$26</f>
        <v>1</v>
      </c>
      <c r="I31" s="64">
        <f>_book!$O$26</f>
        <v>0.65236102809324559</v>
      </c>
      <c r="J31" s="64">
        <f>_book!$P$26</f>
        <v>0.62028280440120032</v>
      </c>
      <c r="K31" s="66">
        <f>_book!$T$26</f>
        <v>-4.1666666666666519E-3</v>
      </c>
      <c r="L31" s="66">
        <f>_book!$U$26</f>
        <v>5.1715481171548117E-2</v>
      </c>
      <c r="M31" s="66" t="str">
        <f>IF(_book!$V$26=0,"—",_book!$W$26)</f>
        <v>—</v>
      </c>
      <c r="N31" s="64">
        <f>_book!$AA$26</f>
        <v>0.65236102809324559</v>
      </c>
      <c r="O31" s="67" t="str">
        <f>IF(_book!$V$26=0,"—",_book!$AC$26)</f>
        <v>—</v>
      </c>
      <c r="P31" s="68">
        <f>_book!$AE$26</f>
        <v>1</v>
      </c>
      <c r="Q31" s="68">
        <f>_book!$AF$26</f>
        <v>1</v>
      </c>
    </row>
    <row r="32" spans="1:17" x14ac:dyDescent="0.3">
      <c r="A32" s="62" t="str">
        <f>_book!$A$27</f>
        <v>Property</v>
      </c>
      <c r="B32" s="62" t="str">
        <f>_book!$B$27</f>
        <v>MM</v>
      </c>
      <c r="C32" s="62" t="str">
        <f>_book!$C$27</f>
        <v>GA</v>
      </c>
      <c r="D32" s="63">
        <f>_book!$F$27</f>
        <v>45000</v>
      </c>
      <c r="E32" s="64">
        <f>_book!$N$27</f>
        <v>0.67</v>
      </c>
      <c r="F32" s="65">
        <f>_book!$K$27</f>
        <v>0.99330761698144854</v>
      </c>
      <c r="G32" s="65">
        <f>_book!$L$27</f>
        <v>1.0083112020337539</v>
      </c>
      <c r="H32" s="65">
        <f>_book!$M$27</f>
        <v>1</v>
      </c>
      <c r="I32" s="64">
        <f>_book!$O$27</f>
        <v>0.67104734216945827</v>
      </c>
      <c r="J32" s="64">
        <f>_book!$P$27</f>
        <v>0.64412718127953783</v>
      </c>
      <c r="K32" s="66">
        <f>_book!$T$27</f>
        <v>6.7374727668845216E-3</v>
      </c>
      <c r="L32" s="66">
        <f>_book!$U$27</f>
        <v>2.9590936879521301E-2</v>
      </c>
      <c r="M32" s="66" t="str">
        <f>IF(_book!$V$27=0,"—",_book!$W$27)</f>
        <v>—</v>
      </c>
      <c r="N32" s="64">
        <f>_book!$AA$27</f>
        <v>0.67104734216945827</v>
      </c>
      <c r="O32" s="67" t="str">
        <f>IF(_book!$V$27=0,"—",_book!$AC$27)</f>
        <v>—</v>
      </c>
      <c r="P32" s="68">
        <f>_book!$AE$27</f>
        <v>1</v>
      </c>
      <c r="Q32" s="68">
        <f>_book!$AF$27</f>
        <v>1</v>
      </c>
    </row>
    <row r="33" spans="1:17" x14ac:dyDescent="0.3">
      <c r="A33" s="62" t="str">
        <f>_book!$A$28</f>
        <v>Property</v>
      </c>
      <c r="B33" s="62" t="str">
        <f>_book!$B$28</f>
        <v>MM</v>
      </c>
      <c r="C33" s="62" t="str">
        <f>_book!$C$28</f>
        <v>IA</v>
      </c>
      <c r="D33" s="63">
        <f>_book!$F$28</f>
        <v>103500</v>
      </c>
      <c r="E33" s="64">
        <f>_book!$N$28</f>
        <v>0.65400000000000003</v>
      </c>
      <c r="F33" s="65">
        <f>_book!$K$28</f>
        <v>1</v>
      </c>
      <c r="G33" s="65">
        <f>_book!$L$28</f>
        <v>1.0131083140670549</v>
      </c>
      <c r="H33" s="65">
        <f>_book!$M$28</f>
        <v>1</v>
      </c>
      <c r="I33" s="64">
        <f>_book!$O$28</f>
        <v>0.66257283739985384</v>
      </c>
      <c r="J33" s="64">
        <f>_book!$P$28</f>
        <v>0.66521328766674614</v>
      </c>
      <c r="K33" s="66">
        <f>_book!$T$28</f>
        <v>0</v>
      </c>
      <c r="L33" s="66">
        <f>_book!$U$28</f>
        <v>0</v>
      </c>
      <c r="M33" s="66" t="str">
        <f>IF(_book!$V$28=0,"—",_book!$W$28)</f>
        <v>—</v>
      </c>
      <c r="N33" s="64">
        <f>_book!$AA$28</f>
        <v>0.66257283739985384</v>
      </c>
      <c r="O33" s="67" t="str">
        <f>IF(_book!$V$28=0,"—",_book!$AC$28)</f>
        <v>—</v>
      </c>
      <c r="P33" s="68">
        <f>_book!$AE$28</f>
        <v>0</v>
      </c>
      <c r="Q33" s="68">
        <f>_book!$AF$28</f>
        <v>0</v>
      </c>
    </row>
    <row r="34" spans="1:17" x14ac:dyDescent="0.3">
      <c r="A34" s="62" t="str">
        <f>_book!$A$29</f>
        <v>Property</v>
      </c>
      <c r="B34" s="62" t="str">
        <f>_book!$B$29</f>
        <v>MM</v>
      </c>
      <c r="C34" s="62" t="str">
        <f>_book!$C$29</f>
        <v>IL</v>
      </c>
      <c r="D34" s="63">
        <f>_book!$F$29</f>
        <v>85500</v>
      </c>
      <c r="E34" s="64">
        <f>_book!$N$29</f>
        <v>0.63800000000000001</v>
      </c>
      <c r="F34" s="65">
        <f>_book!$K$29</f>
        <v>1.001203369434416</v>
      </c>
      <c r="G34" s="65">
        <f>_book!$L$29</f>
        <v>1.0095062160192581</v>
      </c>
      <c r="H34" s="65">
        <f>_book!$M$29</f>
        <v>1</v>
      </c>
      <c r="I34" s="64">
        <f>_book!$O$29</f>
        <v>0.64484001391393286</v>
      </c>
      <c r="J34" s="64">
        <f>_book!$P$29</f>
        <v>0.63901011985531719</v>
      </c>
      <c r="K34" s="66">
        <f>_book!$T$29</f>
        <v>-1.2019230769230169E-3</v>
      </c>
      <c r="L34" s="66">
        <f>_book!$U$29</f>
        <v>1.2033694344164569E-3</v>
      </c>
      <c r="M34" s="66" t="str">
        <f>IF(_book!$V$29=0,"—",_book!$W$29)</f>
        <v>—</v>
      </c>
      <c r="N34" s="64">
        <f>_book!$AA$29</f>
        <v>0.64484001391393286</v>
      </c>
      <c r="O34" s="67" t="str">
        <f>IF(_book!$V$29=0,"—",_book!$AC$29)</f>
        <v>—</v>
      </c>
      <c r="P34" s="68">
        <f>_book!$AE$29</f>
        <v>1</v>
      </c>
      <c r="Q34" s="68">
        <f>_book!$AF$29</f>
        <v>0</v>
      </c>
    </row>
    <row r="35" spans="1:17" x14ac:dyDescent="0.3">
      <c r="A35" s="62" t="str">
        <f>_book!$A$30</f>
        <v>Property</v>
      </c>
      <c r="B35" s="62" t="str">
        <f>_book!$B$30</f>
        <v>MM</v>
      </c>
      <c r="C35" s="62" t="str">
        <f>_book!$C$30</f>
        <v>IN</v>
      </c>
      <c r="D35" s="63">
        <f>_book!$F$30</f>
        <v>67500</v>
      </c>
      <c r="E35" s="64">
        <f>_book!$N$30</f>
        <v>0.66600000000000004</v>
      </c>
      <c r="F35" s="65">
        <f>_book!$K$30</f>
        <v>1.0026525198938989</v>
      </c>
      <c r="G35" s="65">
        <f>_book!$L$30</f>
        <v>1.0143147326309969</v>
      </c>
      <c r="H35" s="65">
        <f>_book!$M$30</f>
        <v>1</v>
      </c>
      <c r="I35" s="64">
        <f>_book!$O$30</f>
        <v>0.67732547827689193</v>
      </c>
      <c r="J35" s="64">
        <f>_book!$P$30</f>
        <v>0.68094584512392253</v>
      </c>
      <c r="K35" s="66">
        <f>_book!$T$30</f>
        <v>-2.6455026455026731E-3</v>
      </c>
      <c r="L35" s="66">
        <f>_book!$U$30</f>
        <v>2.6525198938991408E-3</v>
      </c>
      <c r="M35" s="66" t="str">
        <f>IF(_book!$V$30=0,"—",_book!$W$30)</f>
        <v>—</v>
      </c>
      <c r="N35" s="64">
        <f>_book!$AA$30</f>
        <v>0.67732547827689193</v>
      </c>
      <c r="O35" s="67" t="str">
        <f>IF(_book!$V$30=0,"—",_book!$AC$30)</f>
        <v>—</v>
      </c>
      <c r="P35" s="68">
        <f>_book!$AE$30</f>
        <v>1</v>
      </c>
      <c r="Q35" s="68">
        <f>_book!$AF$30</f>
        <v>0</v>
      </c>
    </row>
    <row r="36" spans="1:17" x14ac:dyDescent="0.3">
      <c r="A36" s="62" t="str">
        <f>_book!$A$31</f>
        <v>Property</v>
      </c>
      <c r="B36" s="62" t="str">
        <f>_book!$B$31</f>
        <v>MM</v>
      </c>
      <c r="C36" s="62" t="str">
        <f>_book!$C$31</f>
        <v>KY</v>
      </c>
      <c r="D36" s="63">
        <f>_book!$F$31</f>
        <v>49500</v>
      </c>
      <c r="E36" s="64">
        <f>_book!$N$31</f>
        <v>0.65</v>
      </c>
      <c r="F36" s="65">
        <f>_book!$K$31</f>
        <v>0.99875156054931336</v>
      </c>
      <c r="G36" s="65">
        <f>_book!$L$31</f>
        <v>1.0107040659405591</v>
      </c>
      <c r="H36" s="65">
        <f>_book!$M$31</f>
        <v>1</v>
      </c>
      <c r="I36" s="64">
        <f>_book!$O$31</f>
        <v>0.65613747102258502</v>
      </c>
      <c r="J36" s="64">
        <f>_book!$P$31</f>
        <v>0.63607913623003109</v>
      </c>
      <c r="K36" s="66">
        <f>_book!$T$31</f>
        <v>1.2499999999999729E-3</v>
      </c>
      <c r="L36" s="66">
        <f>_book!$U$31</f>
        <v>2.7465667915106181E-2</v>
      </c>
      <c r="M36" s="66" t="str">
        <f>IF(_book!$V$31=0,"—",_book!$W$31)</f>
        <v>—</v>
      </c>
      <c r="N36" s="64">
        <f>_book!$AA$31</f>
        <v>0.65613747102258502</v>
      </c>
      <c r="O36" s="67" t="str">
        <f>IF(_book!$V$31=0,"—",_book!$AC$31)</f>
        <v>—</v>
      </c>
      <c r="P36" s="68">
        <f>_book!$AE$31</f>
        <v>0</v>
      </c>
      <c r="Q36" s="68">
        <f>_book!$AF$31</f>
        <v>1</v>
      </c>
    </row>
    <row r="37" spans="1:17" x14ac:dyDescent="0.3">
      <c r="A37" s="62" t="str">
        <f>_book!$A$32</f>
        <v>Property</v>
      </c>
      <c r="B37" s="62" t="str">
        <f>_book!$B$32</f>
        <v>MM</v>
      </c>
      <c r="C37" s="62" t="str">
        <f>_book!$C$32</f>
        <v>MD</v>
      </c>
      <c r="D37" s="63">
        <f>_book!$F$32</f>
        <v>108000</v>
      </c>
      <c r="E37" s="64">
        <f>_book!$N$32</f>
        <v>0.63400000000000001</v>
      </c>
      <c r="F37" s="65">
        <f>_book!$K$32</f>
        <v>1.002457002457003</v>
      </c>
      <c r="G37" s="65">
        <f>_book!$L$32</f>
        <v>1.0071190139247479</v>
      </c>
      <c r="H37" s="65">
        <f>_book!$M$32</f>
        <v>1</v>
      </c>
      <c r="I37" s="64">
        <f>_book!$O$32</f>
        <v>0.64008228395563249</v>
      </c>
      <c r="J37" s="64">
        <f>_book!$P$32</f>
        <v>0.62859210179865366</v>
      </c>
      <c r="K37" s="66">
        <f>_book!$T$32</f>
        <v>-2.4509803921570761E-3</v>
      </c>
      <c r="L37" s="66">
        <f>_book!$U$32</f>
        <v>2.4570024570023108E-3</v>
      </c>
      <c r="M37" s="66" t="str">
        <f>IF(_book!$V$32=0,"—",_book!$W$32)</f>
        <v>—</v>
      </c>
      <c r="N37" s="64">
        <f>_book!$AA$32</f>
        <v>0.64008228395563249</v>
      </c>
      <c r="O37" s="67" t="str">
        <f>IF(_book!$V$32=0,"—",_book!$AC$32)</f>
        <v>—</v>
      </c>
      <c r="P37" s="68">
        <f>_book!$AE$32</f>
        <v>1</v>
      </c>
      <c r="Q37" s="68">
        <f>_book!$AF$32</f>
        <v>0</v>
      </c>
    </row>
    <row r="38" spans="1:17" x14ac:dyDescent="0.3">
      <c r="A38" s="62" t="str">
        <f>_book!$A$33</f>
        <v>Property</v>
      </c>
      <c r="B38" s="62" t="str">
        <f>_book!$B$33</f>
        <v>MM</v>
      </c>
      <c r="C38" s="62" t="str">
        <f>_book!$C$33</f>
        <v>MI</v>
      </c>
      <c r="D38" s="63">
        <f>_book!$F$33</f>
        <v>90000</v>
      </c>
      <c r="E38" s="64">
        <f>_book!$N$33</f>
        <v>0.66200000000000003</v>
      </c>
      <c r="F38" s="65">
        <f>_book!$K$33</f>
        <v>1.0049801809126939</v>
      </c>
      <c r="G38" s="65">
        <f>_book!$L$33</f>
        <v>1.0119047619047621</v>
      </c>
      <c r="H38" s="65">
        <f>_book!$M$33</f>
        <v>1</v>
      </c>
      <c r="I38" s="64">
        <f>_book!$O$33</f>
        <v>0.67321708071377717</v>
      </c>
      <c r="J38" s="64">
        <f>_book!$P$33</f>
        <v>0.66988095238095224</v>
      </c>
      <c r="K38" s="66">
        <f>_book!$T$33</f>
        <v>-4.9555016181225264E-3</v>
      </c>
      <c r="L38" s="66">
        <f>_book!$U$33</f>
        <v>4.9801809126941432E-3</v>
      </c>
      <c r="M38" s="66" t="str">
        <f>IF(_book!$V$33=0,"—",_book!$W$33)</f>
        <v>—</v>
      </c>
      <c r="N38" s="64">
        <f>_book!$AA$33</f>
        <v>0.67321708071377717</v>
      </c>
      <c r="O38" s="67" t="str">
        <f>IF(_book!$V$33=0,"—",_book!$AC$33)</f>
        <v>—</v>
      </c>
      <c r="P38" s="68">
        <f>_book!$AE$33</f>
        <v>1</v>
      </c>
      <c r="Q38" s="68">
        <f>_book!$AF$33</f>
        <v>0</v>
      </c>
    </row>
    <row r="39" spans="1:17" x14ac:dyDescent="0.3">
      <c r="A39" s="62" t="str">
        <f>_book!$A$34</f>
        <v>Property</v>
      </c>
      <c r="B39" s="62" t="str">
        <f>_book!$B$34</f>
        <v>MM</v>
      </c>
      <c r="C39" s="62" t="str">
        <f>_book!$C$34</f>
        <v>MN</v>
      </c>
      <c r="D39" s="63">
        <f>_book!$F$34</f>
        <v>72000</v>
      </c>
      <c r="E39" s="64">
        <f>_book!$N$34</f>
        <v>0.64600000000000002</v>
      </c>
      <c r="F39" s="65">
        <f>_book!$K$34</f>
        <v>1</v>
      </c>
      <c r="G39" s="65">
        <f>_book!$L$34</f>
        <v>1.0083112020337539</v>
      </c>
      <c r="H39" s="65">
        <f>_book!$M$34</f>
        <v>1</v>
      </c>
      <c r="I39" s="64">
        <f>_book!$O$34</f>
        <v>0.65136903651380507</v>
      </c>
      <c r="J39" s="64">
        <f>_book!$P$34</f>
        <v>0.64373969017670352</v>
      </c>
      <c r="K39" s="66">
        <f>_book!$T$34</f>
        <v>0</v>
      </c>
      <c r="L39" s="66">
        <f>_book!$U$34</f>
        <v>0</v>
      </c>
      <c r="M39" s="66" t="str">
        <f>IF(_book!$V$34=0,"—",_book!$W$34)</f>
        <v>—</v>
      </c>
      <c r="N39" s="64">
        <f>_book!$AA$34</f>
        <v>0.65136903651380507</v>
      </c>
      <c r="O39" s="67" t="str">
        <f>IF(_book!$V$34=0,"—",_book!$AC$34)</f>
        <v>—</v>
      </c>
      <c r="P39" s="68">
        <f>_book!$AE$34</f>
        <v>0</v>
      </c>
      <c r="Q39" s="68">
        <f>_book!$AF$34</f>
        <v>0</v>
      </c>
    </row>
    <row r="40" spans="1:17" x14ac:dyDescent="0.3">
      <c r="A40" s="62" t="str">
        <f>_book!$A$35</f>
        <v>Property</v>
      </c>
      <c r="B40" s="62" t="str">
        <f>_book!$B$35</f>
        <v>MM</v>
      </c>
      <c r="C40" s="62" t="str">
        <f>_book!$C$35</f>
        <v>NM</v>
      </c>
      <c r="D40" s="63">
        <f>_book!$F$35</f>
        <v>54000</v>
      </c>
      <c r="E40" s="64">
        <f>_book!$N$35</f>
        <v>0.63</v>
      </c>
      <c r="F40" s="65">
        <f>_book!$K$35</f>
        <v>1.002147458840372</v>
      </c>
      <c r="G40" s="65">
        <f>_book!$L$35</f>
        <v>1.0131083140670549</v>
      </c>
      <c r="H40" s="65">
        <f>_book!$M$35</f>
        <v>1</v>
      </c>
      <c r="I40" s="64">
        <f>_book!$O$35</f>
        <v>0.63962887115758216</v>
      </c>
      <c r="J40" s="64">
        <f>_book!$P$35</f>
        <v>0.61689703092335613</v>
      </c>
      <c r="K40" s="66">
        <f>_book!$T$35</f>
        <v>-2.1428571428572241E-3</v>
      </c>
      <c r="L40" s="66">
        <f>_book!$U$35</f>
        <v>4.0980672870436718E-2</v>
      </c>
      <c r="M40" s="66" t="str">
        <f>IF(_book!$V$35=0,"—",_book!$W$35)</f>
        <v>—</v>
      </c>
      <c r="N40" s="64">
        <f>_book!$AA$35</f>
        <v>0.63962887115758216</v>
      </c>
      <c r="O40" s="67" t="str">
        <f>IF(_book!$V$35=0,"—",_book!$AC$35)</f>
        <v>—</v>
      </c>
      <c r="P40" s="68">
        <f>_book!$AE$35</f>
        <v>1</v>
      </c>
      <c r="Q40" s="68">
        <f>_book!$AF$35</f>
        <v>1</v>
      </c>
    </row>
    <row r="41" spans="1:17" x14ac:dyDescent="0.3">
      <c r="A41" s="62" t="str">
        <f>_book!$A$36</f>
        <v>Property</v>
      </c>
      <c r="B41" s="62" t="str">
        <f>_book!$B$36</f>
        <v>MM</v>
      </c>
      <c r="C41" s="62" t="str">
        <f>_book!$C$36</f>
        <v>NC</v>
      </c>
      <c r="D41" s="63">
        <f>_book!$F$36</f>
        <v>36000</v>
      </c>
      <c r="E41" s="64">
        <f>_book!$N$36</f>
        <v>0.65800000000000003</v>
      </c>
      <c r="F41" s="65">
        <f>_book!$K$36</f>
        <v>1.020048115477145</v>
      </c>
      <c r="G41" s="65">
        <f>_book!$L$36</f>
        <v>1.0095062160192581</v>
      </c>
      <c r="H41" s="65">
        <f>_book!$M$36</f>
        <v>1</v>
      </c>
      <c r="I41" s="64">
        <f>_book!$O$36</f>
        <v>0.67757215289409312</v>
      </c>
      <c r="J41" s="64">
        <f>_book!$P$36</f>
        <v>0.65904178505454347</v>
      </c>
      <c r="K41" s="66">
        <f>_book!$T$36</f>
        <v>-1.965408805031443E-2</v>
      </c>
      <c r="L41" s="66">
        <f>_book!$U$36</f>
        <v>2.0048115477145249E-2</v>
      </c>
      <c r="M41" s="66" t="str">
        <f>IF(_book!$V$36=0,"—",_book!$W$36)</f>
        <v>—</v>
      </c>
      <c r="N41" s="64">
        <f>_book!$AA$36</f>
        <v>0.67757215289409312</v>
      </c>
      <c r="O41" s="67" t="str">
        <f>IF(_book!$V$36=0,"—",_book!$AC$36)</f>
        <v>—</v>
      </c>
      <c r="P41" s="68">
        <f>_book!$AE$36</f>
        <v>1</v>
      </c>
      <c r="Q41" s="68">
        <f>_book!$AF$36</f>
        <v>0</v>
      </c>
    </row>
    <row r="42" spans="1:17" x14ac:dyDescent="0.3">
      <c r="A42" s="62" t="str">
        <f>_book!$A$37</f>
        <v>Property</v>
      </c>
      <c r="B42" s="62" t="str">
        <f>_book!$B$37</f>
        <v>MM</v>
      </c>
      <c r="C42" s="62" t="str">
        <f>_book!$C$37</f>
        <v>OH</v>
      </c>
      <c r="D42" s="63">
        <f>_book!$F$37</f>
        <v>94500</v>
      </c>
      <c r="E42" s="64">
        <f>_book!$N$37</f>
        <v>0.64200000000000002</v>
      </c>
      <c r="F42" s="65">
        <f>_book!$K$37</f>
        <v>1</v>
      </c>
      <c r="G42" s="65">
        <f>_book!$L$37</f>
        <v>1.0143147326309969</v>
      </c>
      <c r="H42" s="65">
        <f>_book!$M$37</f>
        <v>1</v>
      </c>
      <c r="I42" s="64">
        <f>_book!$O$37</f>
        <v>0.65119005834910015</v>
      </c>
      <c r="J42" s="64">
        <f>_book!$P$37</f>
        <v>0.65640725611044781</v>
      </c>
      <c r="K42" s="66">
        <f>_book!$T$37</f>
        <v>0</v>
      </c>
      <c r="L42" s="66">
        <f>_book!$U$37</f>
        <v>0</v>
      </c>
      <c r="M42" s="66" t="str">
        <f>IF(_book!$V$37=0,"—",_book!$W$37)</f>
        <v>—</v>
      </c>
      <c r="N42" s="64">
        <f>_book!$AA$37</f>
        <v>0.65119005834910015</v>
      </c>
      <c r="O42" s="67" t="str">
        <f>IF(_book!$V$37=0,"—",_book!$AC$37)</f>
        <v>—</v>
      </c>
      <c r="P42" s="68">
        <f>_book!$AE$37</f>
        <v>0</v>
      </c>
      <c r="Q42" s="68">
        <f>_book!$AF$37</f>
        <v>0</v>
      </c>
    </row>
    <row r="43" spans="1:17" x14ac:dyDescent="0.3">
      <c r="A43" s="62" t="str">
        <f>_book!$A$38</f>
        <v>Property</v>
      </c>
      <c r="B43" s="62" t="str">
        <f>_book!$B$38</f>
        <v>MM</v>
      </c>
      <c r="C43" s="62" t="str">
        <f>_book!$C$38</f>
        <v>PA</v>
      </c>
      <c r="D43" s="63">
        <f>_book!$F$38</f>
        <v>76500</v>
      </c>
      <c r="E43" s="64">
        <f>_book!$N$38</f>
        <v>0.67</v>
      </c>
      <c r="F43" s="65">
        <f>_book!$K$38</f>
        <v>0.99999999999999978</v>
      </c>
      <c r="G43" s="65">
        <f>_book!$L$38</f>
        <v>1.0107040659405591</v>
      </c>
      <c r="H43" s="65">
        <f>_book!$M$38</f>
        <v>1</v>
      </c>
      <c r="I43" s="64">
        <f>_book!$O$38</f>
        <v>0.67717172418017435</v>
      </c>
      <c r="J43" s="64">
        <f>_book!$P$38</f>
        <v>0.67450076251654112</v>
      </c>
      <c r="K43" s="66">
        <f>_book!$T$38</f>
        <v>0</v>
      </c>
      <c r="L43" s="66">
        <f>_book!$U$38</f>
        <v>0</v>
      </c>
      <c r="M43" s="66" t="str">
        <f>IF(_book!$V$38=0,"—",_book!$W$38)</f>
        <v>—</v>
      </c>
      <c r="N43" s="64">
        <f>_book!$AA$38</f>
        <v>0.67717172418017435</v>
      </c>
      <c r="O43" s="67" t="str">
        <f>IF(_book!$V$38=0,"—",_book!$AC$38)</f>
        <v>—</v>
      </c>
      <c r="P43" s="68">
        <f>_book!$AE$38</f>
        <v>1</v>
      </c>
      <c r="Q43" s="68">
        <f>_book!$AF$38</f>
        <v>0</v>
      </c>
    </row>
    <row r="44" spans="1:17" x14ac:dyDescent="0.3">
      <c r="A44" s="62" t="str">
        <f>_book!$A$39</f>
        <v>Property</v>
      </c>
      <c r="B44" s="62" t="str">
        <f>_book!$B$39</f>
        <v>MM</v>
      </c>
      <c r="C44" s="62" t="str">
        <f>_book!$C$39</f>
        <v>SC</v>
      </c>
      <c r="D44" s="63">
        <f>_book!$F$39</f>
        <v>58500</v>
      </c>
      <c r="E44" s="64">
        <f>_book!$N$39</f>
        <v>0.65400000000000003</v>
      </c>
      <c r="F44" s="65">
        <f>_book!$K$39</f>
        <v>0.99667243444695852</v>
      </c>
      <c r="G44" s="65">
        <f>_book!$L$39</f>
        <v>1.0071190139247479</v>
      </c>
      <c r="H44" s="65">
        <f>_book!$M$39</f>
        <v>1</v>
      </c>
      <c r="I44" s="64">
        <f>_book!$O$39</f>
        <v>0.65646411463857401</v>
      </c>
      <c r="J44" s="64">
        <f>_book!$P$39</f>
        <v>0.62758903624335949</v>
      </c>
      <c r="K44" s="66">
        <f>_book!$T$39</f>
        <v>3.3386752136752569E-3</v>
      </c>
      <c r="L44" s="66">
        <f>_book!$U$39</f>
        <v>2.9756422201517641E-2</v>
      </c>
      <c r="M44" s="66" t="str">
        <f>IF(_book!$V$39=0,"—",_book!$W$39)</f>
        <v>—</v>
      </c>
      <c r="N44" s="64">
        <f>_book!$AA$39</f>
        <v>0.65646411463857401</v>
      </c>
      <c r="O44" s="67" t="str">
        <f>IF(_book!$V$39=0,"—",_book!$AC$39)</f>
        <v>—</v>
      </c>
      <c r="P44" s="68">
        <f>_book!$AE$39</f>
        <v>1</v>
      </c>
      <c r="Q44" s="68">
        <f>_book!$AF$39</f>
        <v>1</v>
      </c>
    </row>
    <row r="45" spans="1:17" x14ac:dyDescent="0.3">
      <c r="A45" s="62" t="str">
        <f>_book!$A$40</f>
        <v>Property</v>
      </c>
      <c r="B45" s="62" t="str">
        <f>_book!$B$40</f>
        <v>MM</v>
      </c>
      <c r="C45" s="62" t="str">
        <f>_book!$C$40</f>
        <v>TN</v>
      </c>
      <c r="D45" s="63">
        <f>_book!$F$40</f>
        <v>40500</v>
      </c>
      <c r="E45" s="64">
        <f>_book!$N$40</f>
        <v>0.63800000000000001</v>
      </c>
      <c r="F45" s="65">
        <f>_book!$K$40</f>
        <v>1</v>
      </c>
      <c r="G45" s="65">
        <f>_book!$L$40</f>
        <v>1.0119047619047621</v>
      </c>
      <c r="H45" s="65">
        <f>_book!$M$40</f>
        <v>1</v>
      </c>
      <c r="I45" s="64">
        <f>_book!$O$40</f>
        <v>0.64559523809523811</v>
      </c>
      <c r="J45" s="64">
        <f>_book!$P$40</f>
        <v>0.64559523809523811</v>
      </c>
      <c r="K45" s="66">
        <f>_book!$T$40</f>
        <v>0</v>
      </c>
      <c r="L45" s="66">
        <f>_book!$U$40</f>
        <v>0</v>
      </c>
      <c r="M45" s="66" t="str">
        <f>IF(_book!$V$40=0,"—",_book!$W$40)</f>
        <v>—</v>
      </c>
      <c r="N45" s="64">
        <f>_book!$AA$40</f>
        <v>0.64559523809523811</v>
      </c>
      <c r="O45" s="67" t="str">
        <f>IF(_book!$V$40=0,"—",_book!$AC$40)</f>
        <v>—</v>
      </c>
      <c r="P45" s="68">
        <f>_book!$AE$40</f>
        <v>0</v>
      </c>
      <c r="Q45" s="68">
        <f>_book!$AF$40</f>
        <v>0</v>
      </c>
    </row>
    <row r="46" spans="1:17" x14ac:dyDescent="0.3">
      <c r="A46" s="62" t="str">
        <f>_book!$A$41</f>
        <v>Property</v>
      </c>
      <c r="B46" s="62" t="str">
        <f>_book!$B$41</f>
        <v>MM</v>
      </c>
      <c r="C46" s="62" t="str">
        <f>_book!$C$41</f>
        <v>VA</v>
      </c>
      <c r="D46" s="63">
        <f>_book!$F$41</f>
        <v>99000</v>
      </c>
      <c r="E46" s="64">
        <f>_book!$N$41</f>
        <v>0.66600000000000004</v>
      </c>
      <c r="F46" s="65">
        <f>_book!$K$41</f>
        <v>1.0017720023626699</v>
      </c>
      <c r="G46" s="65">
        <f>_book!$L$41</f>
        <v>1.0083112020337539</v>
      </c>
      <c r="H46" s="65">
        <f>_book!$M$41</f>
        <v>1</v>
      </c>
      <c r="I46" s="64">
        <f>_book!$O$41</f>
        <v>0.67272522262279877</v>
      </c>
      <c r="J46" s="64">
        <f>_book!$P$41</f>
        <v>0.66366971154440324</v>
      </c>
      <c r="K46" s="66">
        <f>_book!$T$41</f>
        <v>-1.768867924528128E-3</v>
      </c>
      <c r="L46" s="66">
        <f>_book!$U$41</f>
        <v>1.7720023626699439E-3</v>
      </c>
      <c r="M46" s="66" t="str">
        <f>IF(_book!$V$41=0,"—",_book!$W$41)</f>
        <v>—</v>
      </c>
      <c r="N46" s="64">
        <f>_book!$AA$41</f>
        <v>0.67272522262279877</v>
      </c>
      <c r="O46" s="67" t="str">
        <f>IF(_book!$V$41=0,"—",_book!$AC$41)</f>
        <v>—</v>
      </c>
      <c r="P46" s="68">
        <f>_book!$AE$41</f>
        <v>1</v>
      </c>
      <c r="Q46" s="68">
        <f>_book!$AF$41</f>
        <v>0</v>
      </c>
    </row>
    <row r="47" spans="1:17" x14ac:dyDescent="0.3">
      <c r="A47" s="62" t="str">
        <f>_book!$A$42</f>
        <v>Property</v>
      </c>
      <c r="B47" s="62" t="str">
        <f>_book!$B$42</f>
        <v>MM</v>
      </c>
      <c r="C47" s="62" t="str">
        <f>_book!$C$42</f>
        <v>WV</v>
      </c>
      <c r="D47" s="63">
        <f>_book!$F$42</f>
        <v>81000</v>
      </c>
      <c r="E47" s="64">
        <f>_book!$N$42</f>
        <v>0.65</v>
      </c>
      <c r="F47" s="65">
        <f>_book!$K$42</f>
        <v>1.001090512540894</v>
      </c>
      <c r="G47" s="65">
        <f>_book!$L$42</f>
        <v>1.0131083140670549</v>
      </c>
      <c r="H47" s="65">
        <f>_book!$M$42</f>
        <v>1</v>
      </c>
      <c r="I47" s="64">
        <f>_book!$O$42</f>
        <v>0.65923852890273882</v>
      </c>
      <c r="J47" s="64">
        <f>_book!$P$42</f>
        <v>0.66114470486756116</v>
      </c>
      <c r="K47" s="66">
        <f>_book!$T$42</f>
        <v>-1.089324618736343E-3</v>
      </c>
      <c r="L47" s="66">
        <f>_book!$U$42</f>
        <v>1.090512540893984E-3</v>
      </c>
      <c r="M47" s="66" t="str">
        <f>IF(_book!$V$42=0,"—",_book!$W$42)</f>
        <v>—</v>
      </c>
      <c r="N47" s="64">
        <f>_book!$AA$42</f>
        <v>0.65923852890273882</v>
      </c>
      <c r="O47" s="67" t="str">
        <f>IF(_book!$V$42=0,"—",_book!$AC$42)</f>
        <v>—</v>
      </c>
      <c r="P47" s="68">
        <f>_book!$AE$42</f>
        <v>1</v>
      </c>
      <c r="Q47" s="68">
        <f>_book!$AF$42</f>
        <v>0</v>
      </c>
    </row>
    <row r="48" spans="1:17" x14ac:dyDescent="0.3">
      <c r="A48" s="62" t="str">
        <f>_book!$A$43</f>
        <v>Property</v>
      </c>
      <c r="B48" s="62" t="str">
        <f>_book!$B$43</f>
        <v>MM</v>
      </c>
      <c r="C48" s="62" t="str">
        <f>_book!$C$43</f>
        <v>WI</v>
      </c>
      <c r="D48" s="63">
        <f>_book!$F$43</f>
        <v>63000</v>
      </c>
      <c r="E48" s="64">
        <f>_book!$N$43</f>
        <v>0.63400000000000001</v>
      </c>
      <c r="F48" s="65">
        <f>_book!$K$43</f>
        <v>0.98347220325092199</v>
      </c>
      <c r="G48" s="65">
        <f>_book!$L$43</f>
        <v>1.0095062160192581</v>
      </c>
      <c r="H48" s="65">
        <f>_book!$M$43</f>
        <v>1</v>
      </c>
      <c r="I48" s="64">
        <f>_book!$O$43</f>
        <v>0.62944870576215095</v>
      </c>
      <c r="J48" s="64">
        <f>_book!$P$43</f>
        <v>0.61066211634451684</v>
      </c>
      <c r="K48" s="66">
        <f>_book!$T$43</f>
        <v>1.6805555555555522E-2</v>
      </c>
      <c r="L48" s="66">
        <f>_book!$U$43</f>
        <v>2.2674498019396468E-2</v>
      </c>
      <c r="M48" s="66" t="str">
        <f>IF(_book!$V$43=0,"—",_book!$W$43)</f>
        <v>—</v>
      </c>
      <c r="N48" s="64">
        <f>_book!$AA$43</f>
        <v>0.62944870576215095</v>
      </c>
      <c r="O48" s="67" t="str">
        <f>IF(_book!$V$43=0,"—",_book!$AC$43)</f>
        <v>—</v>
      </c>
      <c r="P48" s="68">
        <f>_book!$AE$43</f>
        <v>0</v>
      </c>
      <c r="Q48" s="68">
        <f>_book!$AF$43</f>
        <v>1</v>
      </c>
    </row>
    <row r="49" spans="1:17" x14ac:dyDescent="0.3">
      <c r="A49" s="62" t="str">
        <f>_book!$A$44</f>
        <v>Property</v>
      </c>
      <c r="B49" s="62" t="str">
        <f>_book!$B$44</f>
        <v>SBA</v>
      </c>
      <c r="C49" s="62" t="str">
        <f>_book!$C$44</f>
        <v>AZ</v>
      </c>
      <c r="D49" s="63">
        <f>_book!$F$44</f>
        <v>45000</v>
      </c>
      <c r="E49" s="64">
        <f>_book!$N$44</f>
        <v>0.66200000000000003</v>
      </c>
      <c r="F49" s="65">
        <f>_book!$K$44</f>
        <v>1.0048309178743959</v>
      </c>
      <c r="G49" s="65">
        <f>_book!$L$44</f>
        <v>1.0143147326309969</v>
      </c>
      <c r="H49" s="65">
        <f>_book!$M$44</f>
        <v>1</v>
      </c>
      <c r="I49" s="64">
        <f>_book!$O$44</f>
        <v>0.67472020011767042</v>
      </c>
      <c r="J49" s="64">
        <f>_book!$P$44</f>
        <v>0.67685608028834332</v>
      </c>
      <c r="K49" s="66">
        <f>_book!$T$44</f>
        <v>-4.8076923076921796E-3</v>
      </c>
      <c r="L49" s="66">
        <f>_book!$U$44</f>
        <v>4.8309178743961567E-3</v>
      </c>
      <c r="M49" s="66" t="str">
        <f>IF(_book!$V$44=0,"—",_book!$W$44)</f>
        <v>—</v>
      </c>
      <c r="N49" s="64">
        <f>_book!$AA$44</f>
        <v>0.67472020011767042</v>
      </c>
      <c r="O49" s="67" t="str">
        <f>IF(_book!$V$44=0,"—",_book!$AC$44)</f>
        <v>—</v>
      </c>
      <c r="P49" s="68">
        <f>_book!$AE$44</f>
        <v>1</v>
      </c>
      <c r="Q49" s="68">
        <f>_book!$AF$44</f>
        <v>0</v>
      </c>
    </row>
    <row r="50" spans="1:17" x14ac:dyDescent="0.3">
      <c r="A50" s="62" t="str">
        <f>_book!$A$45</f>
        <v>Property</v>
      </c>
      <c r="B50" s="62" t="str">
        <f>_book!$B$45</f>
        <v>SBA</v>
      </c>
      <c r="C50" s="62" t="str">
        <f>_book!$C$45</f>
        <v>CO</v>
      </c>
      <c r="D50" s="63">
        <f>_book!$F$45</f>
        <v>103500</v>
      </c>
      <c r="E50" s="64">
        <f>_book!$N$45</f>
        <v>0.64600000000000002</v>
      </c>
      <c r="F50" s="65">
        <f>_book!$K$45</f>
        <v>1.0081680280046681</v>
      </c>
      <c r="G50" s="65">
        <f>_book!$L$45</f>
        <v>1.0107040659405591</v>
      </c>
      <c r="H50" s="65">
        <f>_book!$M$45</f>
        <v>1</v>
      </c>
      <c r="I50" s="64">
        <f>_book!$O$45</f>
        <v>0.65824785318591306</v>
      </c>
      <c r="J50" s="64">
        <f>_book!$P$45</f>
        <v>0.65033954117266513</v>
      </c>
      <c r="K50" s="66">
        <f>_book!$T$45</f>
        <v>-8.1018518518519711E-3</v>
      </c>
      <c r="L50" s="66">
        <f>_book!$U$45</f>
        <v>8.168028004667649E-3</v>
      </c>
      <c r="M50" s="66" t="str">
        <f>IF(_book!$V$45=0,"—",_book!$W$45)</f>
        <v>—</v>
      </c>
      <c r="N50" s="64">
        <f>_book!$AA$45</f>
        <v>0.65824785318591306</v>
      </c>
      <c r="O50" s="67" t="str">
        <f>IF(_book!$V$45=0,"—",_book!$AC$45)</f>
        <v>—</v>
      </c>
      <c r="P50" s="68">
        <f>_book!$AE$45</f>
        <v>1</v>
      </c>
      <c r="Q50" s="68">
        <f>_book!$AF$45</f>
        <v>0</v>
      </c>
    </row>
    <row r="51" spans="1:17" x14ac:dyDescent="0.3">
      <c r="A51" s="62" t="str">
        <f>_book!$A$46</f>
        <v>Property</v>
      </c>
      <c r="B51" s="62" t="str">
        <f>_book!$B$46</f>
        <v>SBA</v>
      </c>
      <c r="C51" s="62" t="str">
        <f>_book!$C$46</f>
        <v>DE</v>
      </c>
      <c r="D51" s="63">
        <f>_book!$F$46</f>
        <v>85500</v>
      </c>
      <c r="E51" s="64">
        <f>_book!$N$46</f>
        <v>0.63</v>
      </c>
      <c r="F51" s="65">
        <f>_book!$K$46</f>
        <v>1</v>
      </c>
      <c r="G51" s="65">
        <f>_book!$L$46</f>
        <v>1.0071190139247479</v>
      </c>
      <c r="H51" s="65">
        <f>_book!$M$46</f>
        <v>1</v>
      </c>
      <c r="I51" s="64">
        <f>_book!$O$46</f>
        <v>0.63448497877259113</v>
      </c>
      <c r="J51" s="64">
        <f>_book!$P$46</f>
        <v>0.62462622103020771</v>
      </c>
      <c r="K51" s="66">
        <f>_book!$T$46</f>
        <v>0</v>
      </c>
      <c r="L51" s="66">
        <f>_book!$U$46</f>
        <v>0</v>
      </c>
      <c r="M51" s="66" t="str">
        <f>IF(_book!$V$46=0,"—",_book!$W$46)</f>
        <v>—</v>
      </c>
      <c r="N51" s="64">
        <f>_book!$AA$46</f>
        <v>0.63448497877259113</v>
      </c>
      <c r="O51" s="67" t="str">
        <f>IF(_book!$V$46=0,"—",_book!$AC$46)</f>
        <v>—</v>
      </c>
      <c r="P51" s="68">
        <f>_book!$AE$46</f>
        <v>0</v>
      </c>
      <c r="Q51" s="68">
        <f>_book!$AF$46</f>
        <v>0</v>
      </c>
    </row>
    <row r="52" spans="1:17" x14ac:dyDescent="0.3">
      <c r="A52" s="62" t="str">
        <f>_book!$A$47</f>
        <v>Property</v>
      </c>
      <c r="B52" s="62" t="str">
        <f>_book!$B$47</f>
        <v>SBA</v>
      </c>
      <c r="C52" s="62" t="str">
        <f>_book!$C$47</f>
        <v>FL</v>
      </c>
      <c r="D52" s="63">
        <f>_book!$F$47</f>
        <v>67500</v>
      </c>
      <c r="E52" s="64">
        <f>_book!$N$47</f>
        <v>0.65800000000000003</v>
      </c>
      <c r="F52" s="65">
        <f>_book!$K$47</f>
        <v>0.99871081447151555</v>
      </c>
      <c r="G52" s="65">
        <f>_book!$L$47</f>
        <v>1.0119047619047621</v>
      </c>
      <c r="H52" s="65">
        <f>_book!$M$47</f>
        <v>1</v>
      </c>
      <c r="I52" s="64">
        <f>_book!$O$47</f>
        <v>0.66497495063561751</v>
      </c>
      <c r="J52" s="64">
        <f>_book!$P$47</f>
        <v>0.64236902050113875</v>
      </c>
      <c r="K52" s="66">
        <f>_book!$T$47</f>
        <v>1.290849673202477E-3</v>
      </c>
      <c r="L52" s="66">
        <f>_book!$U$47</f>
        <v>3.5191501166794703E-2</v>
      </c>
      <c r="M52" s="66" t="str">
        <f>IF(_book!$V$47=0,"—",_book!$W$47)</f>
        <v>—</v>
      </c>
      <c r="N52" s="64">
        <f>_book!$AA$47</f>
        <v>0.66497495063561751</v>
      </c>
      <c r="O52" s="67" t="str">
        <f>IF(_book!$V$47=0,"—",_book!$AC$47)</f>
        <v>—</v>
      </c>
      <c r="P52" s="68">
        <f>_book!$AE$47</f>
        <v>1</v>
      </c>
      <c r="Q52" s="68">
        <f>_book!$AF$47</f>
        <v>1</v>
      </c>
    </row>
    <row r="53" spans="1:17" x14ac:dyDescent="0.3">
      <c r="A53" s="62" t="str">
        <f>_book!$A$48</f>
        <v>Property</v>
      </c>
      <c r="B53" s="62" t="str">
        <f>_book!$B$48</f>
        <v>SBA</v>
      </c>
      <c r="C53" s="62" t="str">
        <f>_book!$C$48</f>
        <v>GA</v>
      </c>
      <c r="D53" s="63">
        <f>_book!$F$48</f>
        <v>49500</v>
      </c>
      <c r="E53" s="64">
        <f>_book!$N$48</f>
        <v>0.64200000000000002</v>
      </c>
      <c r="F53" s="65">
        <f>_book!$K$48</f>
        <v>1</v>
      </c>
      <c r="G53" s="65">
        <f>_book!$L$48</f>
        <v>1.0083112020337539</v>
      </c>
      <c r="H53" s="65">
        <f>_book!$M$48</f>
        <v>1</v>
      </c>
      <c r="I53" s="64">
        <f>_book!$O$48</f>
        <v>0.64733579170567002</v>
      </c>
      <c r="J53" s="64">
        <f>_book!$P$48</f>
        <v>0.63975368590316362</v>
      </c>
      <c r="K53" s="66">
        <f>_book!$T$48</f>
        <v>0</v>
      </c>
      <c r="L53" s="66">
        <f>_book!$U$48</f>
        <v>0</v>
      </c>
      <c r="M53" s="66" t="str">
        <f>IF(_book!$V$48=0,"—",_book!$W$48)</f>
        <v>—</v>
      </c>
      <c r="N53" s="64">
        <f>_book!$AA$48</f>
        <v>0.64733579170567002</v>
      </c>
      <c r="O53" s="67" t="str">
        <f>IF(_book!$V$48=0,"—",_book!$AC$48)</f>
        <v>—</v>
      </c>
      <c r="P53" s="68">
        <f>_book!$AE$48</f>
        <v>0</v>
      </c>
      <c r="Q53" s="68">
        <f>_book!$AF$48</f>
        <v>0</v>
      </c>
    </row>
    <row r="54" spans="1:17" x14ac:dyDescent="0.3">
      <c r="A54" s="62" t="str">
        <f>_book!$A$49</f>
        <v>Property</v>
      </c>
      <c r="B54" s="62" t="str">
        <f>_book!$B$49</f>
        <v>SBA</v>
      </c>
      <c r="C54" s="62" t="str">
        <f>_book!$C$49</f>
        <v>IA</v>
      </c>
      <c r="D54" s="63">
        <f>_book!$F$49</f>
        <v>108000</v>
      </c>
      <c r="E54" s="64">
        <f>_book!$N$49</f>
        <v>0.67</v>
      </c>
      <c r="F54" s="65">
        <f>_book!$K$49</f>
        <v>1</v>
      </c>
      <c r="G54" s="65">
        <f>_book!$L$49</f>
        <v>1.0131083140670549</v>
      </c>
      <c r="H54" s="65">
        <f>_book!$M$49</f>
        <v>1</v>
      </c>
      <c r="I54" s="64">
        <f>_book!$O$49</f>
        <v>0.67878257042492673</v>
      </c>
      <c r="J54" s="64">
        <f>_book!$P$49</f>
        <v>0.68148761886348608</v>
      </c>
      <c r="K54" s="66">
        <f>_book!$T$49</f>
        <v>0</v>
      </c>
      <c r="L54" s="66">
        <f>_book!$U$49</f>
        <v>0</v>
      </c>
      <c r="M54" s="66" t="str">
        <f>IF(_book!$V$49=0,"—",_book!$W$49)</f>
        <v>—</v>
      </c>
      <c r="N54" s="64">
        <f>_book!$AA$49</f>
        <v>0.67878257042492673</v>
      </c>
      <c r="O54" s="67" t="str">
        <f>IF(_book!$V$49=0,"—",_book!$AC$49)</f>
        <v>—</v>
      </c>
      <c r="P54" s="68">
        <f>_book!$AE$49</f>
        <v>0</v>
      </c>
      <c r="Q54" s="68">
        <f>_book!$AF$49</f>
        <v>0</v>
      </c>
    </row>
    <row r="55" spans="1:17" x14ac:dyDescent="0.3">
      <c r="A55" s="62" t="str">
        <f>_book!$A$50</f>
        <v>Property</v>
      </c>
      <c r="B55" s="62" t="str">
        <f>_book!$B$50</f>
        <v>SBA</v>
      </c>
      <c r="C55" s="62" t="str">
        <f>_book!$C$50</f>
        <v>IL</v>
      </c>
      <c r="D55" s="63">
        <f>_book!$F$50</f>
        <v>90000</v>
      </c>
      <c r="E55" s="64">
        <f>_book!$N$50</f>
        <v>0.65400000000000003</v>
      </c>
      <c r="F55" s="65">
        <f>_book!$K$50</f>
        <v>0.94618568894145472</v>
      </c>
      <c r="G55" s="65">
        <f>_book!$L$50</f>
        <v>1.00478705287387</v>
      </c>
      <c r="H55" s="65">
        <f>_book!$M$50</f>
        <v>1</v>
      </c>
      <c r="I55" s="64">
        <f>_book!$O$50</f>
        <v>0.62176769493034711</v>
      </c>
      <c r="J55" s="64">
        <f>_book!$P$50</f>
        <v>0.60611221665959769</v>
      </c>
      <c r="K55" s="66">
        <f>_book!$T$50</f>
        <v>5.6875000000000009E-2</v>
      </c>
      <c r="L55" s="66">
        <f>_book!$U$50</f>
        <v>7.6877587226491517E-3</v>
      </c>
      <c r="M55" s="66" t="str">
        <f>IF(_book!$V$50=0,"—",_book!$W$50)</f>
        <v>—</v>
      </c>
      <c r="N55" s="64">
        <f>_book!$AA$50</f>
        <v>0.62176769493034711</v>
      </c>
      <c r="O55" s="67" t="str">
        <f>IF(_book!$V$50=0,"—",_book!$AC$50)</f>
        <v>—</v>
      </c>
      <c r="P55" s="68">
        <f>_book!$AE$50</f>
        <v>0</v>
      </c>
      <c r="Q55" s="68">
        <f>_book!$AF$50</f>
        <v>1</v>
      </c>
    </row>
    <row r="56" spans="1:17" x14ac:dyDescent="0.3">
      <c r="A56" s="62" t="str">
        <f>_book!$A$51</f>
        <v>Property</v>
      </c>
      <c r="B56" s="62" t="str">
        <f>_book!$B$51</f>
        <v>SBA</v>
      </c>
      <c r="C56" s="62" t="str">
        <f>_book!$C$51</f>
        <v>IN</v>
      </c>
      <c r="D56" s="63">
        <f>_book!$F$51</f>
        <v>72000</v>
      </c>
      <c r="E56" s="64">
        <f>_book!$N$51</f>
        <v>0.63800000000000001</v>
      </c>
      <c r="F56" s="65">
        <f>_book!$K$51</f>
        <v>0.99894764948874615</v>
      </c>
      <c r="G56" s="65">
        <f>_book!$L$51</f>
        <v>1.0143147326309969</v>
      </c>
      <c r="H56" s="65">
        <f>_book!$M$51</f>
        <v>1</v>
      </c>
      <c r="I56" s="64">
        <f>_book!$O$51</f>
        <v>0.64645178888625898</v>
      </c>
      <c r="J56" s="64">
        <f>_book!$P$51</f>
        <v>0.63408747633037044</v>
      </c>
      <c r="K56" s="66">
        <f>_book!$T$51</f>
        <v>1.0534591194968359E-3</v>
      </c>
      <c r="L56" s="66">
        <f>_book!$U$51</f>
        <v>2.7667394411547749E-2</v>
      </c>
      <c r="M56" s="66" t="str">
        <f>IF(_book!$V$51=0,"—",_book!$W$51)</f>
        <v>—</v>
      </c>
      <c r="N56" s="64">
        <f>_book!$AA$51</f>
        <v>0.64645178888625898</v>
      </c>
      <c r="O56" s="67" t="str">
        <f>IF(_book!$V$51=0,"—",_book!$AC$51)</f>
        <v>—</v>
      </c>
      <c r="P56" s="68">
        <f>_book!$AE$51</f>
        <v>1</v>
      </c>
      <c r="Q56" s="68">
        <f>_book!$AF$51</f>
        <v>1</v>
      </c>
    </row>
    <row r="57" spans="1:17" x14ac:dyDescent="0.3">
      <c r="A57" s="62" t="str">
        <f>_book!$A$52</f>
        <v>Property</v>
      </c>
      <c r="B57" s="62" t="str">
        <f>_book!$B$52</f>
        <v>SBA</v>
      </c>
      <c r="C57" s="62" t="str">
        <f>_book!$C$52</f>
        <v>KY</v>
      </c>
      <c r="D57" s="63">
        <f>_book!$F$52</f>
        <v>54000</v>
      </c>
      <c r="E57" s="64">
        <f>_book!$N$52</f>
        <v>0.66600000000000004</v>
      </c>
      <c r="F57" s="65">
        <f>_book!$K$52</f>
        <v>0.94214837574444388</v>
      </c>
      <c r="G57" s="65">
        <f>_book!$L$52</f>
        <v>1</v>
      </c>
      <c r="H57" s="65">
        <f>_book!$M$52</f>
        <v>1</v>
      </c>
      <c r="I57" s="64">
        <f>_book!$O$52</f>
        <v>0.62747081824579964</v>
      </c>
      <c r="J57" s="64">
        <f>_book!$P$52</f>
        <v>0.57042801658709053</v>
      </c>
      <c r="K57" s="66">
        <f>_book!$T$52</f>
        <v>6.1403942038157577E-2</v>
      </c>
      <c r="L57" s="66">
        <f>_book!$U$52</f>
        <v>0.1000000000000001</v>
      </c>
      <c r="M57" s="66">
        <f>IF(_book!$V$52=0,"—",_book!$W$52)</f>
        <v>0.1</v>
      </c>
      <c r="N57" s="64">
        <f>_book!$AA$52</f>
        <v>0.62082444815901516</v>
      </c>
      <c r="O57" s="67">
        <f>IF(_book!$V$52=0,"—",_book!$AC$52)</f>
        <v>-0.6646370086784481</v>
      </c>
      <c r="P57" s="68">
        <f>_book!$AE$52</f>
        <v>1</v>
      </c>
      <c r="Q57" s="68">
        <f>_book!$AF$52</f>
        <v>1</v>
      </c>
    </row>
    <row r="58" spans="1:17" x14ac:dyDescent="0.3">
      <c r="A58" s="62" t="str">
        <f>_book!$A$53</f>
        <v>Property</v>
      </c>
      <c r="B58" s="62" t="str">
        <f>_book!$B$53</f>
        <v>SBA</v>
      </c>
      <c r="C58" s="62" t="str">
        <f>_book!$C$53</f>
        <v>MD</v>
      </c>
      <c r="D58" s="63">
        <f>_book!$F$53</f>
        <v>36000</v>
      </c>
      <c r="E58" s="64">
        <f>_book!$N$53</f>
        <v>0.65</v>
      </c>
      <c r="F58" s="65">
        <f>_book!$K$53</f>
        <v>1.000911023382933</v>
      </c>
      <c r="G58" s="65">
        <f>_book!$L$53</f>
        <v>1.0071190139247479</v>
      </c>
      <c r="H58" s="65">
        <f>_book!$M$53</f>
        <v>1</v>
      </c>
      <c r="I58" s="64">
        <f>_book!$O$53</f>
        <v>0.65522373988228955</v>
      </c>
      <c r="J58" s="64">
        <f>_book!$P$53</f>
        <v>0.64445562487243646</v>
      </c>
      <c r="K58" s="66">
        <f>_book!$T$53</f>
        <v>-9.1019417475712849E-4</v>
      </c>
      <c r="L58" s="66">
        <f>_book!$U$53</f>
        <v>9.1102338293347351E-4</v>
      </c>
      <c r="M58" s="66" t="str">
        <f>IF(_book!$V$53=0,"—",_book!$W$53)</f>
        <v>—</v>
      </c>
      <c r="N58" s="64">
        <f>_book!$AA$53</f>
        <v>0.65522373988228955</v>
      </c>
      <c r="O58" s="67" t="str">
        <f>IF(_book!$V$53=0,"—",_book!$AC$53)</f>
        <v>—</v>
      </c>
      <c r="P58" s="68">
        <f>_book!$AE$53</f>
        <v>1</v>
      </c>
      <c r="Q58" s="68">
        <f>_book!$AF$53</f>
        <v>0</v>
      </c>
    </row>
    <row r="59" spans="1:17" x14ac:dyDescent="0.3">
      <c r="A59" s="62" t="str">
        <f>_book!$A$54</f>
        <v>Property</v>
      </c>
      <c r="B59" s="62" t="str">
        <f>_book!$B$54</f>
        <v>SBA</v>
      </c>
      <c r="C59" s="62" t="str">
        <f>_book!$C$54</f>
        <v>MI</v>
      </c>
      <c r="D59" s="63">
        <f>_book!$F$54</f>
        <v>94500</v>
      </c>
      <c r="E59" s="64">
        <f>_book!$N$54</f>
        <v>0.63400000000000001</v>
      </c>
      <c r="F59" s="65">
        <f>_book!$K$54</f>
        <v>1.0021413276231259</v>
      </c>
      <c r="G59" s="65">
        <f>_book!$L$54</f>
        <v>1.0119047619047621</v>
      </c>
      <c r="H59" s="65">
        <f>_book!$M$54</f>
        <v>1</v>
      </c>
      <c r="I59" s="64">
        <f>_book!$O$54</f>
        <v>0.64292138268583665</v>
      </c>
      <c r="J59" s="64">
        <f>_book!$P$54</f>
        <v>0.64154761904761892</v>
      </c>
      <c r="K59" s="66">
        <f>_book!$T$54</f>
        <v>-2.1367521367520181E-3</v>
      </c>
      <c r="L59" s="66">
        <f>_book!$U$54</f>
        <v>2.1413276231263541E-3</v>
      </c>
      <c r="M59" s="66" t="str">
        <f>IF(_book!$V$54=0,"—",_book!$W$54)</f>
        <v>—</v>
      </c>
      <c r="N59" s="64">
        <f>_book!$AA$54</f>
        <v>0.64292138268583665</v>
      </c>
      <c r="O59" s="67" t="str">
        <f>IF(_book!$V$54=0,"—",_book!$AC$54)</f>
        <v>—</v>
      </c>
      <c r="P59" s="68">
        <f>_book!$AE$54</f>
        <v>1</v>
      </c>
      <c r="Q59" s="68">
        <f>_book!$AF$54</f>
        <v>0</v>
      </c>
    </row>
    <row r="60" spans="1:17" x14ac:dyDescent="0.3">
      <c r="A60" s="62" t="str">
        <f>_book!$A$55</f>
        <v>Property</v>
      </c>
      <c r="B60" s="62" t="str">
        <f>_book!$B$55</f>
        <v>SBA</v>
      </c>
      <c r="C60" s="62" t="str">
        <f>_book!$C$55</f>
        <v>MN</v>
      </c>
      <c r="D60" s="63">
        <f>_book!$F$55</f>
        <v>76500</v>
      </c>
      <c r="E60" s="64">
        <f>_book!$N$55</f>
        <v>0.66200000000000003</v>
      </c>
      <c r="F60" s="65">
        <f>_book!$K$55</f>
        <v>0.9888751545117429</v>
      </c>
      <c r="G60" s="65">
        <f>_book!$L$55</f>
        <v>1.0083112020337539</v>
      </c>
      <c r="H60" s="65">
        <f>_book!$M$55</f>
        <v>1</v>
      </c>
      <c r="I60" s="64">
        <f>_book!$O$55</f>
        <v>0.66007615895806682</v>
      </c>
      <c r="J60" s="64">
        <f>_book!$P$55</f>
        <v>0.63507456776978422</v>
      </c>
      <c r="K60" s="66">
        <f>_book!$T$55</f>
        <v>1.1249999999999981E-2</v>
      </c>
      <c r="L60" s="66">
        <f>_book!$U$55</f>
        <v>2.7194066749073102E-2</v>
      </c>
      <c r="M60" s="66" t="str">
        <f>IF(_book!$V$55=0,"—",_book!$W$55)</f>
        <v>—</v>
      </c>
      <c r="N60" s="64">
        <f>_book!$AA$55</f>
        <v>0.66007615895806682</v>
      </c>
      <c r="O60" s="67" t="str">
        <f>IF(_book!$V$55=0,"—",_book!$AC$55)</f>
        <v>—</v>
      </c>
      <c r="P60" s="68">
        <f>_book!$AE$55</f>
        <v>0</v>
      </c>
      <c r="Q60" s="68">
        <f>_book!$AF$55</f>
        <v>1</v>
      </c>
    </row>
    <row r="61" spans="1:17" x14ac:dyDescent="0.3">
      <c r="A61" s="62" t="str">
        <f>_book!$A$56</f>
        <v>Property</v>
      </c>
      <c r="B61" s="62" t="str">
        <f>_book!$B$56</f>
        <v>SBA</v>
      </c>
      <c r="C61" s="62" t="str">
        <f>_book!$C$56</f>
        <v>NM</v>
      </c>
      <c r="D61" s="63">
        <f>_book!$F$56</f>
        <v>58500</v>
      </c>
      <c r="E61" s="64">
        <f>_book!$N$56</f>
        <v>0.64600000000000002</v>
      </c>
      <c r="F61" s="65">
        <f>_book!$K$56</f>
        <v>1.0071258907363421</v>
      </c>
      <c r="G61" s="65">
        <f>_book!$L$56</f>
        <v>1.0131083140670549</v>
      </c>
      <c r="H61" s="65">
        <f>_book!$M$56</f>
        <v>1</v>
      </c>
      <c r="I61" s="64">
        <f>_book!$O$56</f>
        <v>0.65913163813829578</v>
      </c>
      <c r="J61" s="64">
        <f>_book!$P$56</f>
        <v>0.65707612206837596</v>
      </c>
      <c r="K61" s="66">
        <f>_book!$T$56</f>
        <v>-7.0754716981130672E-3</v>
      </c>
      <c r="L61" s="66">
        <f>_book!$U$56</f>
        <v>7.1258907363420656E-3</v>
      </c>
      <c r="M61" s="66" t="str">
        <f>IF(_book!$V$56=0,"—",_book!$W$56)</f>
        <v>—</v>
      </c>
      <c r="N61" s="64">
        <f>_book!$AA$56</f>
        <v>0.65913163813829578</v>
      </c>
      <c r="O61" s="67" t="str">
        <f>IF(_book!$V$56=0,"—",_book!$AC$56)</f>
        <v>—</v>
      </c>
      <c r="P61" s="68">
        <f>_book!$AE$56</f>
        <v>1</v>
      </c>
      <c r="Q61" s="68">
        <f>_book!$AF$56</f>
        <v>0</v>
      </c>
    </row>
    <row r="62" spans="1:17" x14ac:dyDescent="0.3">
      <c r="A62" s="62" t="str">
        <f>_book!$A$57</f>
        <v>Property</v>
      </c>
      <c r="B62" s="62" t="str">
        <f>_book!$B$57</f>
        <v>SBA</v>
      </c>
      <c r="C62" s="62" t="str">
        <f>_book!$C$57</f>
        <v>NC</v>
      </c>
      <c r="D62" s="63">
        <f>_book!$F$57</f>
        <v>40500</v>
      </c>
      <c r="E62" s="64">
        <f>_book!$N$57</f>
        <v>0.63</v>
      </c>
      <c r="F62" s="65">
        <f>_book!$K$57</f>
        <v>1.0033472231709819</v>
      </c>
      <c r="G62" s="65">
        <f>_book!$L$57</f>
        <v>1.0095062160192581</v>
      </c>
      <c r="H62" s="65">
        <f>_book!$M$57</f>
        <v>1</v>
      </c>
      <c r="I62" s="64">
        <f>_book!$O$57</f>
        <v>0.63811771292856334</v>
      </c>
      <c r="J62" s="64">
        <f>_book!$P$57</f>
        <v>0.63099745377562688</v>
      </c>
      <c r="K62" s="66">
        <f>_book!$T$57</f>
        <v>-3.336056644880236E-3</v>
      </c>
      <c r="L62" s="66">
        <f>_book!$U$57</f>
        <v>3.3472231709814611E-3</v>
      </c>
      <c r="M62" s="66" t="str">
        <f>IF(_book!$V$57=0,"—",_book!$W$57)</f>
        <v>—</v>
      </c>
      <c r="N62" s="64">
        <f>_book!$AA$57</f>
        <v>0.63811771292856334</v>
      </c>
      <c r="O62" s="67" t="str">
        <f>IF(_book!$V$57=0,"—",_book!$AC$57)</f>
        <v>—</v>
      </c>
      <c r="P62" s="68">
        <f>_book!$AE$57</f>
        <v>1</v>
      </c>
      <c r="Q62" s="68">
        <f>_book!$AF$57</f>
        <v>0</v>
      </c>
    </row>
    <row r="63" spans="1:17" x14ac:dyDescent="0.3">
      <c r="A63" s="62" t="str">
        <f>_book!$A$58</f>
        <v>Property</v>
      </c>
      <c r="B63" s="62" t="str">
        <f>_book!$B$58</f>
        <v>SBA</v>
      </c>
      <c r="C63" s="62" t="str">
        <f>_book!$C$58</f>
        <v>OH</v>
      </c>
      <c r="D63" s="63">
        <f>_book!$F$58</f>
        <v>99000</v>
      </c>
      <c r="E63" s="64">
        <f>_book!$N$58</f>
        <v>0.65800000000000003</v>
      </c>
      <c r="F63" s="65">
        <f>_book!$K$58</f>
        <v>1</v>
      </c>
      <c r="G63" s="65">
        <f>_book!$L$58</f>
        <v>1.0143147326309969</v>
      </c>
      <c r="H63" s="65">
        <f>_book!$M$58</f>
        <v>1</v>
      </c>
      <c r="I63" s="64">
        <f>_book!$O$58</f>
        <v>0.66741909407119615</v>
      </c>
      <c r="J63" s="64">
        <f>_book!$P$58</f>
        <v>0.67276631545276433</v>
      </c>
      <c r="K63" s="66">
        <f>_book!$T$58</f>
        <v>0</v>
      </c>
      <c r="L63" s="66">
        <f>_book!$U$58</f>
        <v>0</v>
      </c>
      <c r="M63" s="66" t="str">
        <f>IF(_book!$V$58=0,"—",_book!$W$58)</f>
        <v>—</v>
      </c>
      <c r="N63" s="64">
        <f>_book!$AA$58</f>
        <v>0.66741909407119615</v>
      </c>
      <c r="O63" s="67" t="str">
        <f>IF(_book!$V$58=0,"—",_book!$AC$58)</f>
        <v>—</v>
      </c>
      <c r="P63" s="68">
        <f>_book!$AE$58</f>
        <v>0</v>
      </c>
      <c r="Q63" s="68">
        <f>_book!$AF$58</f>
        <v>0</v>
      </c>
    </row>
    <row r="64" spans="1:17" x14ac:dyDescent="0.3">
      <c r="A64" s="62" t="str">
        <f>_book!$A$59</f>
        <v>Property</v>
      </c>
      <c r="B64" s="62" t="str">
        <f>_book!$B$59</f>
        <v>SBA</v>
      </c>
      <c r="C64" s="62" t="str">
        <f>_book!$C$59</f>
        <v>PA</v>
      </c>
      <c r="D64" s="63">
        <f>_book!$F$59</f>
        <v>81000</v>
      </c>
      <c r="E64" s="64">
        <f>_book!$N$59</f>
        <v>0.64200000000000002</v>
      </c>
      <c r="F64" s="65">
        <f>_book!$K$59</f>
        <v>1.0073994349522399</v>
      </c>
      <c r="G64" s="65">
        <f>_book!$L$59</f>
        <v>1.0107040659405591</v>
      </c>
      <c r="H64" s="65">
        <f>_book!$M$59</f>
        <v>1</v>
      </c>
      <c r="I64" s="64">
        <f>_book!$O$59</f>
        <v>0.65367329656663331</v>
      </c>
      <c r="J64" s="64">
        <f>_book!$P$59</f>
        <v>0.62554795413772502</v>
      </c>
      <c r="K64" s="66">
        <f>_book!$T$59</f>
        <v>-7.3450854700855004E-3</v>
      </c>
      <c r="L64" s="66">
        <f>_book!$U$59</f>
        <v>4.0839499529127243E-2</v>
      </c>
      <c r="M64" s="66" t="str">
        <f>IF(_book!$V$59=0,"—",_book!$W$59)</f>
        <v>—</v>
      </c>
      <c r="N64" s="64">
        <f>_book!$AA$59</f>
        <v>0.65367329656663331</v>
      </c>
      <c r="O64" s="67" t="str">
        <f>IF(_book!$V$59=0,"—",_book!$AC$59)</f>
        <v>—</v>
      </c>
      <c r="P64" s="68">
        <f>_book!$AE$59</f>
        <v>1</v>
      </c>
      <c r="Q64" s="68">
        <f>_book!$AF$59</f>
        <v>1</v>
      </c>
    </row>
    <row r="65" spans="1:17" x14ac:dyDescent="0.3">
      <c r="A65" s="62" t="str">
        <f>_book!$A$60</f>
        <v>Property</v>
      </c>
      <c r="B65" s="62" t="str">
        <f>_book!$B$60</f>
        <v>SBA</v>
      </c>
      <c r="C65" s="62" t="str">
        <f>_book!$C$60</f>
        <v>SC</v>
      </c>
      <c r="D65" s="63">
        <f>_book!$F$60</f>
        <v>63000</v>
      </c>
      <c r="E65" s="64">
        <f>_book!$N$60</f>
        <v>0.67</v>
      </c>
      <c r="F65" s="65">
        <f>_book!$K$60</f>
        <v>1.0168123739071959</v>
      </c>
      <c r="G65" s="65">
        <f>_book!$L$60</f>
        <v>1.0071190139247479</v>
      </c>
      <c r="H65" s="65">
        <f>_book!$M$60</f>
        <v>1</v>
      </c>
      <c r="I65" s="64">
        <f>_book!$O$60</f>
        <v>0.68611422048845094</v>
      </c>
      <c r="J65" s="64">
        <f>_book!$P$60</f>
        <v>0.66428502871466544</v>
      </c>
      <c r="K65" s="66">
        <f>_book!$T$60</f>
        <v>-1.653439153439162E-2</v>
      </c>
      <c r="L65" s="66">
        <f>_book!$U$60</f>
        <v>1.6812373907195699E-2</v>
      </c>
      <c r="M65" s="66" t="str">
        <f>IF(_book!$V$60=0,"—",_book!$W$60)</f>
        <v>—</v>
      </c>
      <c r="N65" s="64">
        <f>_book!$AA$60</f>
        <v>0.68611422048845094</v>
      </c>
      <c r="O65" s="67" t="str">
        <f>IF(_book!$V$60=0,"—",_book!$AC$60)</f>
        <v>—</v>
      </c>
      <c r="P65" s="68">
        <f>_book!$AE$60</f>
        <v>1</v>
      </c>
      <c r="Q65" s="68">
        <f>_book!$AF$60</f>
        <v>0</v>
      </c>
    </row>
    <row r="66" spans="1:17" x14ac:dyDescent="0.3">
      <c r="A66" s="62" t="str">
        <f>_book!$A$61</f>
        <v>Property</v>
      </c>
      <c r="B66" s="62" t="str">
        <f>_book!$B$61</f>
        <v>SBA</v>
      </c>
      <c r="C66" s="62" t="str">
        <f>_book!$C$61</f>
        <v>TN</v>
      </c>
      <c r="D66" s="63">
        <f>_book!$F$61</f>
        <v>45000</v>
      </c>
      <c r="E66" s="64">
        <f>_book!$N$61</f>
        <v>0.65400000000000003</v>
      </c>
      <c r="F66" s="65">
        <f>_book!$K$61</f>
        <v>1</v>
      </c>
      <c r="G66" s="65">
        <f>_book!$L$61</f>
        <v>1.0119047619047621</v>
      </c>
      <c r="H66" s="65">
        <f>_book!$M$61</f>
        <v>1</v>
      </c>
      <c r="I66" s="64">
        <f>_book!$O$61</f>
        <v>0.66178571428571431</v>
      </c>
      <c r="J66" s="64">
        <f>_book!$P$61</f>
        <v>0.66178571428571431</v>
      </c>
      <c r="K66" s="66">
        <f>_book!$T$61</f>
        <v>0</v>
      </c>
      <c r="L66" s="66">
        <f>_book!$U$61</f>
        <v>0</v>
      </c>
      <c r="M66" s="66" t="str">
        <f>IF(_book!$V$61=0,"—",_book!$W$61)</f>
        <v>—</v>
      </c>
      <c r="N66" s="64">
        <f>_book!$AA$61</f>
        <v>0.66178571428571431</v>
      </c>
      <c r="O66" s="67" t="str">
        <f>IF(_book!$V$61=0,"—",_book!$AC$61)</f>
        <v>—</v>
      </c>
      <c r="P66" s="68">
        <f>_book!$AE$61</f>
        <v>0</v>
      </c>
      <c r="Q66" s="68">
        <f>_book!$AF$61</f>
        <v>0</v>
      </c>
    </row>
    <row r="67" spans="1:17" x14ac:dyDescent="0.3">
      <c r="A67" s="62" t="str">
        <f>_book!$A$62</f>
        <v>Property</v>
      </c>
      <c r="B67" s="62" t="str">
        <f>_book!$B$62</f>
        <v>SBA</v>
      </c>
      <c r="C67" s="62" t="str">
        <f>_book!$C$62</f>
        <v>VA</v>
      </c>
      <c r="D67" s="63">
        <f>_book!$F$62</f>
        <v>103500</v>
      </c>
      <c r="E67" s="64">
        <f>_book!$N$62</f>
        <v>0.63800000000000001</v>
      </c>
      <c r="F67" s="65">
        <f>_book!$K$62</f>
        <v>1</v>
      </c>
      <c r="G67" s="65">
        <f>_book!$L$62</f>
        <v>1.0083112020337539</v>
      </c>
      <c r="H67" s="65">
        <f>_book!$M$62</f>
        <v>1</v>
      </c>
      <c r="I67" s="64">
        <f>_book!$O$62</f>
        <v>0.64330254689753508</v>
      </c>
      <c r="J67" s="64">
        <f>_book!$P$62</f>
        <v>0.63576768162962372</v>
      </c>
      <c r="K67" s="66">
        <f>_book!$T$62</f>
        <v>0</v>
      </c>
      <c r="L67" s="66">
        <f>_book!$U$62</f>
        <v>0</v>
      </c>
      <c r="M67" s="66" t="str">
        <f>IF(_book!$V$62=0,"—",_book!$W$62)</f>
        <v>—</v>
      </c>
      <c r="N67" s="64">
        <f>_book!$AA$62</f>
        <v>0.64330254689753508</v>
      </c>
      <c r="O67" s="67" t="str">
        <f>IF(_book!$V$62=0,"—",_book!$AC$62)</f>
        <v>—</v>
      </c>
      <c r="P67" s="68">
        <f>_book!$AE$62</f>
        <v>1</v>
      </c>
      <c r="Q67" s="68">
        <f>_book!$AF$62</f>
        <v>0</v>
      </c>
    </row>
    <row r="68" spans="1:17" x14ac:dyDescent="0.3">
      <c r="A68" s="62" t="str">
        <f>_book!$A$63</f>
        <v>Property</v>
      </c>
      <c r="B68" s="62" t="str">
        <f>_book!$B$63</f>
        <v>SBA</v>
      </c>
      <c r="C68" s="62" t="str">
        <f>_book!$C$63</f>
        <v>WV</v>
      </c>
      <c r="D68" s="63">
        <f>_book!$F$63</f>
        <v>85500</v>
      </c>
      <c r="E68" s="64">
        <f>_book!$N$63</f>
        <v>0.66600000000000004</v>
      </c>
      <c r="F68" s="65">
        <f>_book!$K$63</f>
        <v>0.98357003029225942</v>
      </c>
      <c r="G68" s="65">
        <f>_book!$L$63</f>
        <v>1.0131083140670549</v>
      </c>
      <c r="H68" s="65">
        <f>_book!$M$63</f>
        <v>1</v>
      </c>
      <c r="I68" s="64">
        <f>_book!$O$63</f>
        <v>0.6636443414540778</v>
      </c>
      <c r="J68" s="64">
        <f>_book!$P$63</f>
        <v>0.65145145714745112</v>
      </c>
      <c r="K68" s="66">
        <f>_book!$T$63</f>
        <v>1.6704422869471269E-2</v>
      </c>
      <c r="L68" s="66">
        <f>_book!$U$63</f>
        <v>2.277622455529826E-2</v>
      </c>
      <c r="M68" s="66" t="str">
        <f>IF(_book!$V$63=0,"—",_book!$W$63)</f>
        <v>—</v>
      </c>
      <c r="N68" s="64">
        <f>_book!$AA$63</f>
        <v>0.6636443414540778</v>
      </c>
      <c r="O68" s="67" t="str">
        <f>IF(_book!$V$63=0,"—",_book!$AC$63)</f>
        <v>—</v>
      </c>
      <c r="P68" s="68">
        <f>_book!$AE$63</f>
        <v>1</v>
      </c>
      <c r="Q68" s="68">
        <f>_book!$AF$63</f>
        <v>1</v>
      </c>
    </row>
    <row r="69" spans="1:17" x14ac:dyDescent="0.3">
      <c r="A69" s="62" t="str">
        <f>_book!$A$64</f>
        <v>Property</v>
      </c>
      <c r="B69" s="62" t="str">
        <f>_book!$B$64</f>
        <v>SBA</v>
      </c>
      <c r="C69" s="62" t="str">
        <f>_book!$C$64</f>
        <v>WI</v>
      </c>
      <c r="D69" s="63">
        <f>_book!$F$64</f>
        <v>67500</v>
      </c>
      <c r="E69" s="64">
        <f>_book!$N$64</f>
        <v>0.65</v>
      </c>
      <c r="F69" s="65">
        <f>_book!$K$64</f>
        <v>1</v>
      </c>
      <c r="G69" s="65">
        <f>_book!$L$64</f>
        <v>1.0095062160192581</v>
      </c>
      <c r="H69" s="65">
        <f>_book!$M$64</f>
        <v>1</v>
      </c>
      <c r="I69" s="64">
        <f>_book!$O$64</f>
        <v>0.65617904041251751</v>
      </c>
      <c r="J69" s="64">
        <f>_book!$P$64</f>
        <v>0.65102911897485305</v>
      </c>
      <c r="K69" s="66">
        <f>_book!$T$64</f>
        <v>0</v>
      </c>
      <c r="L69" s="66">
        <f>_book!$U$64</f>
        <v>0</v>
      </c>
      <c r="M69" s="66" t="str">
        <f>IF(_book!$V$64=0,"—",_book!$W$64)</f>
        <v>—</v>
      </c>
      <c r="N69" s="64">
        <f>_book!$AA$64</f>
        <v>0.65617904041251751</v>
      </c>
      <c r="O69" s="67" t="str">
        <f>IF(_book!$V$64=0,"—",_book!$AC$64)</f>
        <v>—</v>
      </c>
      <c r="P69" s="68">
        <f>_book!$AE$64</f>
        <v>0</v>
      </c>
      <c r="Q69" s="68">
        <f>_book!$AF$64</f>
        <v>0</v>
      </c>
    </row>
    <row r="70" spans="1:17" x14ac:dyDescent="0.3">
      <c r="A70" s="62" t="str">
        <f>_book!$A$65</f>
        <v>General Liability</v>
      </c>
      <c r="B70" s="62" t="str">
        <f>_book!$B$65</f>
        <v>ABD</v>
      </c>
      <c r="C70" s="62" t="str">
        <f>_book!$C$65</f>
        <v>AZ</v>
      </c>
      <c r="D70" s="63">
        <f>_book!$F$65</f>
        <v>28000</v>
      </c>
      <c r="E70" s="64">
        <f>_book!$N$65</f>
        <v>0.65</v>
      </c>
      <c r="F70" s="65">
        <f>_book!$K$65</f>
        <v>0.99306145153262859</v>
      </c>
      <c r="G70" s="65">
        <f>_book!$L$65</f>
        <v>0.98153851013092008</v>
      </c>
      <c r="H70" s="65">
        <f>_book!$M$65</f>
        <v>1</v>
      </c>
      <c r="I70" s="64">
        <f>_book!$O$65</f>
        <v>0.63357323744376037</v>
      </c>
      <c r="J70" s="64">
        <f>_book!$P$65</f>
        <v>0.59480029614224839</v>
      </c>
      <c r="K70" s="66">
        <f>_book!$T$65</f>
        <v>6.9870283018869106E-3</v>
      </c>
      <c r="L70" s="66">
        <f>_book!$U$65</f>
        <v>4.1162865591240383E-2</v>
      </c>
      <c r="M70" s="66" t="str">
        <f>IF(_book!$V$65=0,"—",_book!$W$65)</f>
        <v>—</v>
      </c>
      <c r="N70" s="64">
        <f>_book!$AA$65</f>
        <v>0.63357323744376037</v>
      </c>
      <c r="O70" s="67" t="str">
        <f>IF(_book!$V$65=0,"—",_book!$AC$65)</f>
        <v>—</v>
      </c>
      <c r="P70" s="68">
        <f>_book!$AE$65</f>
        <v>2</v>
      </c>
      <c r="Q70" s="68">
        <f>_book!$AF$65</f>
        <v>1</v>
      </c>
    </row>
    <row r="71" spans="1:17" x14ac:dyDescent="0.3">
      <c r="A71" s="62" t="str">
        <f>_book!$A$66</f>
        <v>General Liability</v>
      </c>
      <c r="B71" s="62" t="str">
        <f>_book!$B$66</f>
        <v>ABD</v>
      </c>
      <c r="C71" s="62" t="str">
        <f>_book!$C$66</f>
        <v>CO</v>
      </c>
      <c r="D71" s="63">
        <f>_book!$F$66</f>
        <v>73500</v>
      </c>
      <c r="E71" s="64">
        <f>_book!$N$66</f>
        <v>0.628</v>
      </c>
      <c r="F71" s="65">
        <f>_book!$K$66</f>
        <v>0.98357003029225942</v>
      </c>
      <c r="G71" s="65">
        <f>_book!$L$66</f>
        <v>1.009566543114361</v>
      </c>
      <c r="H71" s="65">
        <f>_book!$M$66</f>
        <v>1</v>
      </c>
      <c r="I71" s="64">
        <f>_book!$O$66</f>
        <v>0.62359106030683131</v>
      </c>
      <c r="J71" s="64">
        <f>_book!$P$66</f>
        <v>0.60755411031364992</v>
      </c>
      <c r="K71" s="66">
        <f>_book!$T$66</f>
        <v>1.6704422869471269E-2</v>
      </c>
      <c r="L71" s="66">
        <f>_book!$U$66</f>
        <v>2.277622455529826E-2</v>
      </c>
      <c r="M71" s="66" t="str">
        <f>IF(_book!$V$66=0,"—",_book!$W$66)</f>
        <v>—</v>
      </c>
      <c r="N71" s="64">
        <f>_book!$AA$66</f>
        <v>0.62359106030683131</v>
      </c>
      <c r="O71" s="67" t="str">
        <f>IF(_book!$V$66=0,"—",_book!$AC$66)</f>
        <v>—</v>
      </c>
      <c r="P71" s="68">
        <f>_book!$AE$66</f>
        <v>1</v>
      </c>
      <c r="Q71" s="68">
        <f>_book!$AF$66</f>
        <v>1</v>
      </c>
    </row>
    <row r="72" spans="1:17" x14ac:dyDescent="0.3">
      <c r="A72" s="62" t="str">
        <f>_book!$A$67</f>
        <v>General Liability</v>
      </c>
      <c r="B72" s="62" t="str">
        <f>_book!$B$67</f>
        <v>ABD</v>
      </c>
      <c r="C72" s="62" t="str">
        <f>_book!$C$67</f>
        <v>DE</v>
      </c>
      <c r="D72" s="63">
        <f>_book!$F$67</f>
        <v>59500</v>
      </c>
      <c r="E72" s="64">
        <f>_book!$N$67</f>
        <v>0.61199999999999999</v>
      </c>
      <c r="F72" s="65">
        <f>_book!$K$67</f>
        <v>1</v>
      </c>
      <c r="G72" s="65">
        <f>_book!$L$67</f>
        <v>1.0063648743927289</v>
      </c>
      <c r="H72" s="65">
        <f>_book!$M$67</f>
        <v>1</v>
      </c>
      <c r="I72" s="64">
        <f>_book!$O$67</f>
        <v>0.61589530312835006</v>
      </c>
      <c r="J72" s="64">
        <f>_book!$P$67</f>
        <v>0.60732505926498503</v>
      </c>
      <c r="K72" s="66">
        <f>_book!$T$67</f>
        <v>0</v>
      </c>
      <c r="L72" s="66">
        <f>_book!$U$67</f>
        <v>0</v>
      </c>
      <c r="M72" s="66" t="str">
        <f>IF(_book!$V$67=0,"—",_book!$W$67)</f>
        <v>—</v>
      </c>
      <c r="N72" s="64">
        <f>_book!$AA$67</f>
        <v>0.61589530312835006</v>
      </c>
      <c r="O72" s="67" t="str">
        <f>IF(_book!$V$67=0,"—",_book!$AC$67)</f>
        <v>—</v>
      </c>
      <c r="P72" s="68">
        <f>_book!$AE$67</f>
        <v>0</v>
      </c>
      <c r="Q72" s="68">
        <f>_book!$AF$67</f>
        <v>0</v>
      </c>
    </row>
    <row r="73" spans="1:17" x14ac:dyDescent="0.3">
      <c r="A73" s="62" t="str">
        <f>_book!$A$68</f>
        <v>General Liability</v>
      </c>
      <c r="B73" s="62" t="str">
        <f>_book!$B$68</f>
        <v>ABD</v>
      </c>
      <c r="C73" s="62" t="str">
        <f>_book!$C$68</f>
        <v>FL</v>
      </c>
      <c r="D73" s="63">
        <f>_book!$F$68</f>
        <v>45500</v>
      </c>
      <c r="E73" s="64">
        <f>_book!$N$68</f>
        <v>0.64</v>
      </c>
      <c r="F73" s="65">
        <f>_book!$K$68</f>
        <v>1.0014903129657231</v>
      </c>
      <c r="G73" s="65">
        <f>_book!$L$68</f>
        <v>1</v>
      </c>
      <c r="H73" s="65">
        <f>_book!$M$68</f>
        <v>1</v>
      </c>
      <c r="I73" s="64">
        <f>_book!$O$68</f>
        <v>0.6409538002980627</v>
      </c>
      <c r="J73" s="64">
        <f>_book!$P$68</f>
        <v>0.64</v>
      </c>
      <c r="K73" s="66">
        <f>_book!$T$68</f>
        <v>-1.488095238095344E-3</v>
      </c>
      <c r="L73" s="66">
        <f>_book!$U$68</f>
        <v>1.490312965722884E-3</v>
      </c>
      <c r="M73" s="66" t="str">
        <f>IF(_book!$V$68=0,"—",_book!$W$68)</f>
        <v>—</v>
      </c>
      <c r="N73" s="64">
        <f>_book!$AA$68</f>
        <v>0.6409538002980627</v>
      </c>
      <c r="O73" s="67" t="str">
        <f>IF(_book!$V$68=0,"—",_book!$AC$68)</f>
        <v>—</v>
      </c>
      <c r="P73" s="68">
        <f>_book!$AE$68</f>
        <v>1</v>
      </c>
      <c r="Q73" s="68">
        <f>_book!$AF$68</f>
        <v>0</v>
      </c>
    </row>
    <row r="74" spans="1:17" x14ac:dyDescent="0.3">
      <c r="A74" s="62" t="str">
        <f>_book!$A$69</f>
        <v>General Liability</v>
      </c>
      <c r="B74" s="62" t="str">
        <f>_book!$B$69</f>
        <v>ABD</v>
      </c>
      <c r="C74" s="62" t="str">
        <f>_book!$C$69</f>
        <v>GA</v>
      </c>
      <c r="D74" s="63">
        <f>_book!$F$69</f>
        <v>31500</v>
      </c>
      <c r="E74" s="64">
        <f>_book!$N$69</f>
        <v>0.624</v>
      </c>
      <c r="F74" s="65">
        <f>_book!$K$69</f>
        <v>1.0031545741324921</v>
      </c>
      <c r="G74" s="65">
        <f>_book!$L$69</f>
        <v>1.007429838568157</v>
      </c>
      <c r="H74" s="65">
        <f>_book!$M$69</f>
        <v>1</v>
      </c>
      <c r="I74" s="64">
        <f>_book!$O$69</f>
        <v>0.63061929882257584</v>
      </c>
      <c r="J74" s="64">
        <f>_book!$P$69</f>
        <v>0.62204577147389617</v>
      </c>
      <c r="K74" s="66">
        <f>_book!$T$69</f>
        <v>-3.1446540880502032E-3</v>
      </c>
      <c r="L74" s="66">
        <f>_book!$U$69</f>
        <v>3.154574132492094E-3</v>
      </c>
      <c r="M74" s="66" t="str">
        <f>IF(_book!$V$69=0,"—",_book!$W$69)</f>
        <v>—</v>
      </c>
      <c r="N74" s="64">
        <f>_book!$AA$69</f>
        <v>0.63061929882257584</v>
      </c>
      <c r="O74" s="67" t="str">
        <f>IF(_book!$V$69=0,"—",_book!$AC$69)</f>
        <v>—</v>
      </c>
      <c r="P74" s="68">
        <f>_book!$AE$69</f>
        <v>1</v>
      </c>
      <c r="Q74" s="68">
        <f>_book!$AF$69</f>
        <v>0</v>
      </c>
    </row>
    <row r="75" spans="1:17" x14ac:dyDescent="0.3">
      <c r="A75" s="62" t="str">
        <f>_book!$A$70</f>
        <v>General Liability</v>
      </c>
      <c r="B75" s="62" t="str">
        <f>_book!$B$70</f>
        <v>ABD</v>
      </c>
      <c r="C75" s="62" t="str">
        <f>_book!$C$70</f>
        <v>IA</v>
      </c>
      <c r="D75" s="63">
        <f>_book!$F$70</f>
        <v>77000</v>
      </c>
      <c r="E75" s="64">
        <f>_book!$N$70</f>
        <v>0.60799999999999998</v>
      </c>
      <c r="F75" s="65">
        <f>_book!$K$70</f>
        <v>0.99694186360817705</v>
      </c>
      <c r="G75" s="65">
        <f>_book!$L$70</f>
        <v>1.0127829221826721</v>
      </c>
      <c r="H75" s="65">
        <f>_book!$M$70</f>
        <v>1</v>
      </c>
      <c r="I75" s="64">
        <f>_book!$O$70</f>
        <v>0.61388890187376777</v>
      </c>
      <c r="J75" s="64">
        <f>_book!$P$70</f>
        <v>0.59502620019585351</v>
      </c>
      <c r="K75" s="66">
        <f>_book!$T$70</f>
        <v>3.0675172780434412E-3</v>
      </c>
      <c r="L75" s="66">
        <f>_book!$U$70</f>
        <v>3.3357934459420369E-2</v>
      </c>
      <c r="M75" s="66" t="str">
        <f>IF(_book!$V$70=0,"—",_book!$W$70)</f>
        <v>—</v>
      </c>
      <c r="N75" s="64">
        <f>_book!$AA$70</f>
        <v>0.61388890187376777</v>
      </c>
      <c r="O75" s="67" t="str">
        <f>IF(_book!$V$70=0,"—",_book!$AC$70)</f>
        <v>—</v>
      </c>
      <c r="P75" s="68">
        <f>_book!$AE$70</f>
        <v>1</v>
      </c>
      <c r="Q75" s="68">
        <f>_book!$AF$70</f>
        <v>1</v>
      </c>
    </row>
    <row r="76" spans="1:17" x14ac:dyDescent="0.3">
      <c r="A76" s="62" t="str">
        <f>_book!$A$71</f>
        <v>General Liability</v>
      </c>
      <c r="B76" s="62" t="str">
        <f>_book!$B$71</f>
        <v>ABD</v>
      </c>
      <c r="C76" s="62" t="str">
        <f>_book!$C$71</f>
        <v>IL</v>
      </c>
      <c r="D76" s="63">
        <f>_book!$F$71</f>
        <v>63000</v>
      </c>
      <c r="E76" s="64">
        <f>_book!$N$71</f>
        <v>0.63600000000000001</v>
      </c>
      <c r="F76" s="65">
        <f>_book!$K$71</f>
        <v>1.003654080389768</v>
      </c>
      <c r="G76" s="65">
        <f>_book!$L$71</f>
        <v>1.008497059082581</v>
      </c>
      <c r="H76" s="65">
        <f>_book!$M$71</f>
        <v>1</v>
      </c>
      <c r="I76" s="64">
        <f>_book!$O$71</f>
        <v>0.64374787182832349</v>
      </c>
      <c r="J76" s="64">
        <f>_book!$P$71</f>
        <v>0.63690080811972904</v>
      </c>
      <c r="K76" s="66">
        <f>_book!$T$71</f>
        <v>-3.640776699028847E-3</v>
      </c>
      <c r="L76" s="66">
        <f>_book!$U$71</f>
        <v>3.6540803897684442E-3</v>
      </c>
      <c r="M76" s="66" t="str">
        <f>IF(_book!$V$71=0,"—",_book!$W$71)</f>
        <v>—</v>
      </c>
      <c r="N76" s="64">
        <f>_book!$AA$71</f>
        <v>0.64374787182832349</v>
      </c>
      <c r="O76" s="67" t="str">
        <f>IF(_book!$V$71=0,"—",_book!$AC$71)</f>
        <v>—</v>
      </c>
      <c r="P76" s="68">
        <f>_book!$AE$71</f>
        <v>1</v>
      </c>
      <c r="Q76" s="68">
        <f>_book!$AF$71</f>
        <v>0</v>
      </c>
    </row>
    <row r="77" spans="1:17" x14ac:dyDescent="0.3">
      <c r="A77" s="62" t="str">
        <f>_book!$A$72</f>
        <v>General Liability</v>
      </c>
      <c r="B77" s="62" t="str">
        <f>_book!$B$72</f>
        <v>ABD</v>
      </c>
      <c r="C77" s="62" t="str">
        <f>_book!$C$72</f>
        <v>IN</v>
      </c>
      <c r="D77" s="63">
        <f>_book!$F$72</f>
        <v>49000</v>
      </c>
      <c r="E77" s="64">
        <f>_book!$N$72</f>
        <v>0.62</v>
      </c>
      <c r="F77" s="65">
        <f>_book!$K$72</f>
        <v>1.006586906842317</v>
      </c>
      <c r="G77" s="65">
        <f>_book!$L$72</f>
        <v>1.012788648555651</v>
      </c>
      <c r="H77" s="65">
        <f>_book!$M$72</f>
        <v>1</v>
      </c>
      <c r="I77" s="64">
        <f>_book!$O$72</f>
        <v>0.6320650716814793</v>
      </c>
      <c r="J77" s="64">
        <f>_book!$P$72</f>
        <v>0.63241962730786005</v>
      </c>
      <c r="K77" s="66">
        <f>_book!$T$72</f>
        <v>-6.54380341880334E-3</v>
      </c>
      <c r="L77" s="66">
        <f>_book!$U$72</f>
        <v>6.5869068423176644E-3</v>
      </c>
      <c r="M77" s="66" t="str">
        <f>IF(_book!$V$72=0,"—",_book!$W$72)</f>
        <v>—</v>
      </c>
      <c r="N77" s="64">
        <f>_book!$AA$72</f>
        <v>0.6320650716814793</v>
      </c>
      <c r="O77" s="67" t="str">
        <f>IF(_book!$V$72=0,"—",_book!$AC$72)</f>
        <v>—</v>
      </c>
      <c r="P77" s="68">
        <f>_book!$AE$72</f>
        <v>1</v>
      </c>
      <c r="Q77" s="68">
        <f>_book!$AF$72</f>
        <v>0</v>
      </c>
    </row>
    <row r="78" spans="1:17" x14ac:dyDescent="0.3">
      <c r="A78" s="62" t="str">
        <f>_book!$A$73</f>
        <v>General Liability</v>
      </c>
      <c r="B78" s="62" t="str">
        <f>_book!$B$73</f>
        <v>ABD</v>
      </c>
      <c r="C78" s="62" t="str">
        <f>_book!$C$73</f>
        <v>KY</v>
      </c>
      <c r="D78" s="63">
        <f>_book!$F$73</f>
        <v>35000</v>
      </c>
      <c r="E78" s="64">
        <f>_book!$N$73</f>
        <v>0.60399999999999998</v>
      </c>
      <c r="F78" s="65">
        <f>_book!$K$73</f>
        <v>1</v>
      </c>
      <c r="G78" s="65">
        <f>_book!$L$73</f>
        <v>1.009566543114361</v>
      </c>
      <c r="H78" s="65">
        <f>_book!$M$73</f>
        <v>1</v>
      </c>
      <c r="I78" s="64">
        <f>_book!$O$73</f>
        <v>0.60977819204107386</v>
      </c>
      <c r="J78" s="64">
        <f>_book!$P$73</f>
        <v>0.60762774346396231</v>
      </c>
      <c r="K78" s="66">
        <f>_book!$T$73</f>
        <v>0</v>
      </c>
      <c r="L78" s="66">
        <f>_book!$U$73</f>
        <v>0</v>
      </c>
      <c r="M78" s="66" t="str">
        <f>IF(_book!$V$73=0,"—",_book!$W$73)</f>
        <v>—</v>
      </c>
      <c r="N78" s="64">
        <f>_book!$AA$73</f>
        <v>0.60977819204107386</v>
      </c>
      <c r="O78" s="67" t="str">
        <f>IF(_book!$V$73=0,"—",_book!$AC$73)</f>
        <v>—</v>
      </c>
      <c r="P78" s="68">
        <f>_book!$AE$73</f>
        <v>0</v>
      </c>
      <c r="Q78" s="68">
        <f>_book!$AF$73</f>
        <v>0</v>
      </c>
    </row>
    <row r="79" spans="1:17" x14ac:dyDescent="0.3">
      <c r="A79" s="62" t="str">
        <f>_book!$A$74</f>
        <v>General Liability</v>
      </c>
      <c r="B79" s="62" t="str">
        <f>_book!$B$74</f>
        <v>ABD</v>
      </c>
      <c r="C79" s="62" t="str">
        <f>_book!$C$74</f>
        <v>MD</v>
      </c>
      <c r="D79" s="63">
        <f>_book!$F$74</f>
        <v>80500</v>
      </c>
      <c r="E79" s="64">
        <f>_book!$N$74</f>
        <v>0.63200000000000001</v>
      </c>
      <c r="F79" s="65">
        <f>_book!$K$74</f>
        <v>1.0148882186796879</v>
      </c>
      <c r="G79" s="65">
        <f>_book!$L$74</f>
        <v>1.0063648743927289</v>
      </c>
      <c r="H79" s="65">
        <f>_book!$M$74</f>
        <v>1</v>
      </c>
      <c r="I79" s="64">
        <f>_book!$O$74</f>
        <v>0.64549184417940253</v>
      </c>
      <c r="J79" s="64">
        <f>_book!$P$74</f>
        <v>0.60964498996254812</v>
      </c>
      <c r="K79" s="66">
        <f>_book!$T$74</f>
        <v>-1.466981132075462E-2</v>
      </c>
      <c r="L79" s="66">
        <f>_book!$U$74</f>
        <v>4.4066254966729002E-2</v>
      </c>
      <c r="M79" s="66" t="str">
        <f>IF(_book!$V$74=0,"—",_book!$W$74)</f>
        <v>—</v>
      </c>
      <c r="N79" s="64">
        <f>_book!$AA$74</f>
        <v>0.64549184417940253</v>
      </c>
      <c r="O79" s="67" t="str">
        <f>IF(_book!$V$74=0,"—",_book!$AC$74)</f>
        <v>—</v>
      </c>
      <c r="P79" s="68">
        <f>_book!$AE$74</f>
        <v>1</v>
      </c>
      <c r="Q79" s="68">
        <f>_book!$AF$74</f>
        <v>1</v>
      </c>
    </row>
    <row r="80" spans="1:17" x14ac:dyDescent="0.3">
      <c r="A80" s="62" t="str">
        <f>_book!$A$75</f>
        <v>General Liability</v>
      </c>
      <c r="B80" s="62" t="str">
        <f>_book!$B$75</f>
        <v>ABD</v>
      </c>
      <c r="C80" s="62" t="str">
        <f>_book!$C$75</f>
        <v>MI</v>
      </c>
      <c r="D80" s="63">
        <f>_book!$F$75</f>
        <v>66500</v>
      </c>
      <c r="E80" s="64">
        <f>_book!$N$75</f>
        <v>0.61599999999999999</v>
      </c>
      <c r="F80" s="65">
        <f>_book!$K$75</f>
        <v>1.0068549492733749</v>
      </c>
      <c r="G80" s="65">
        <f>_book!$L$75</f>
        <v>1.0106382978723401</v>
      </c>
      <c r="H80" s="65">
        <f>_book!$M$75</f>
        <v>1</v>
      </c>
      <c r="I80" s="64">
        <f>_book!$O$75</f>
        <v>0.62682076203699921</v>
      </c>
      <c r="J80" s="64">
        <f>_book!$P$75</f>
        <v>0.62255319148936183</v>
      </c>
      <c r="K80" s="66">
        <f>_book!$T$75</f>
        <v>-6.8082788671023353E-3</v>
      </c>
      <c r="L80" s="66">
        <f>_book!$U$75</f>
        <v>6.8549492733751549E-3</v>
      </c>
      <c r="M80" s="66" t="str">
        <f>IF(_book!$V$75=0,"—",_book!$W$75)</f>
        <v>—</v>
      </c>
      <c r="N80" s="64">
        <f>_book!$AA$75</f>
        <v>0.62682076203699921</v>
      </c>
      <c r="O80" s="67" t="str">
        <f>IF(_book!$V$75=0,"—",_book!$AC$75)</f>
        <v>—</v>
      </c>
      <c r="P80" s="68">
        <f>_book!$AE$75</f>
        <v>1</v>
      </c>
      <c r="Q80" s="68">
        <f>_book!$AF$75</f>
        <v>0</v>
      </c>
    </row>
    <row r="81" spans="1:17" x14ac:dyDescent="0.3">
      <c r="A81" s="62" t="str">
        <f>_book!$A$76</f>
        <v>General Liability</v>
      </c>
      <c r="B81" s="62" t="str">
        <f>_book!$B$76</f>
        <v>ABD</v>
      </c>
      <c r="C81" s="62" t="str">
        <f>_book!$C$76</f>
        <v>MN</v>
      </c>
      <c r="D81" s="63">
        <f>_book!$F$76</f>
        <v>52500</v>
      </c>
      <c r="E81" s="64">
        <f>_book!$N$76</f>
        <v>0.6</v>
      </c>
      <c r="F81" s="65">
        <f>_book!$K$76</f>
        <v>1</v>
      </c>
      <c r="G81" s="65">
        <f>_book!$L$76</f>
        <v>1.007429838568157</v>
      </c>
      <c r="H81" s="65">
        <f>_book!$M$76</f>
        <v>1</v>
      </c>
      <c r="I81" s="64">
        <f>_book!$O$76</f>
        <v>0.60445790314089431</v>
      </c>
      <c r="J81" s="64">
        <f>_book!$P$76</f>
        <v>0.59812093410951561</v>
      </c>
      <c r="K81" s="66">
        <f>_book!$T$76</f>
        <v>0</v>
      </c>
      <c r="L81" s="66">
        <f>_book!$U$76</f>
        <v>0</v>
      </c>
      <c r="M81" s="66" t="str">
        <f>IF(_book!$V$76=0,"—",_book!$W$76)</f>
        <v>—</v>
      </c>
      <c r="N81" s="64">
        <f>_book!$AA$76</f>
        <v>0.60445790314089431</v>
      </c>
      <c r="O81" s="67" t="str">
        <f>IF(_book!$V$76=0,"—",_book!$AC$76)</f>
        <v>—</v>
      </c>
      <c r="P81" s="68">
        <f>_book!$AE$76</f>
        <v>0</v>
      </c>
      <c r="Q81" s="68">
        <f>_book!$AF$76</f>
        <v>0</v>
      </c>
    </row>
    <row r="82" spans="1:17" x14ac:dyDescent="0.3">
      <c r="A82" s="62" t="str">
        <f>_book!$A$77</f>
        <v>General Liability</v>
      </c>
      <c r="B82" s="62" t="str">
        <f>_book!$B$77</f>
        <v>ABD</v>
      </c>
      <c r="C82" s="62" t="str">
        <f>_book!$C$77</f>
        <v>NM</v>
      </c>
      <c r="D82" s="63">
        <f>_book!$F$77</f>
        <v>38500</v>
      </c>
      <c r="E82" s="64">
        <f>_book!$N$77</f>
        <v>0.628</v>
      </c>
      <c r="F82" s="65">
        <f>_book!$K$77</f>
        <v>0.99999999999999978</v>
      </c>
      <c r="G82" s="65">
        <f>_book!$L$77</f>
        <v>1.0117123305960061</v>
      </c>
      <c r="H82" s="65">
        <f>_book!$M$77</f>
        <v>1</v>
      </c>
      <c r="I82" s="64">
        <f>_book!$O$77</f>
        <v>0.63535534361429169</v>
      </c>
      <c r="J82" s="64">
        <f>_book!$P$77</f>
        <v>0.63761672211389275</v>
      </c>
      <c r="K82" s="66">
        <f>_book!$T$77</f>
        <v>0</v>
      </c>
      <c r="L82" s="66">
        <f>_book!$U$77</f>
        <v>0</v>
      </c>
      <c r="M82" s="66" t="str">
        <f>IF(_book!$V$77=0,"—",_book!$W$77)</f>
        <v>—</v>
      </c>
      <c r="N82" s="64">
        <f>_book!$AA$77</f>
        <v>0.63535534361429169</v>
      </c>
      <c r="O82" s="67" t="str">
        <f>IF(_book!$V$77=0,"—",_book!$AC$77)</f>
        <v>—</v>
      </c>
      <c r="P82" s="68">
        <f>_book!$AE$77</f>
        <v>1</v>
      </c>
      <c r="Q82" s="68">
        <f>_book!$AF$77</f>
        <v>0</v>
      </c>
    </row>
    <row r="83" spans="1:17" x14ac:dyDescent="0.3">
      <c r="A83" s="62" t="str">
        <f>_book!$A$78</f>
        <v>General Liability</v>
      </c>
      <c r="B83" s="62" t="str">
        <f>_book!$B$78</f>
        <v>ABD</v>
      </c>
      <c r="C83" s="62" t="str">
        <f>_book!$C$78</f>
        <v>NC</v>
      </c>
      <c r="D83" s="63">
        <f>_book!$F$78</f>
        <v>84000</v>
      </c>
      <c r="E83" s="64">
        <f>_book!$N$78</f>
        <v>0.61199999999999999</v>
      </c>
      <c r="F83" s="65">
        <f>_book!$K$78</f>
        <v>0.9890368664800232</v>
      </c>
      <c r="G83" s="65">
        <f>_book!$L$78</f>
        <v>1.008497059082581</v>
      </c>
      <c r="H83" s="65">
        <f>_book!$M$78</f>
        <v>1</v>
      </c>
      <c r="I83" s="64">
        <f>_book!$O$78</f>
        <v>0.61043375195564509</v>
      </c>
      <c r="J83" s="64">
        <f>_book!$P$78</f>
        <v>0.59000415437833365</v>
      </c>
      <c r="K83" s="66">
        <f>_book!$T$78</f>
        <v>1.108465608465603E-2</v>
      </c>
      <c r="L83" s="66">
        <f>_book!$U$78</f>
        <v>2.7362045056124051E-2</v>
      </c>
      <c r="M83" s="66" t="str">
        <f>IF(_book!$V$78=0,"—",_book!$W$78)</f>
        <v>—</v>
      </c>
      <c r="N83" s="64">
        <f>_book!$AA$78</f>
        <v>0.61043375195564509</v>
      </c>
      <c r="O83" s="67" t="str">
        <f>IF(_book!$V$78=0,"—",_book!$AC$78)</f>
        <v>—</v>
      </c>
      <c r="P83" s="68">
        <f>_book!$AE$78</f>
        <v>1</v>
      </c>
      <c r="Q83" s="68">
        <f>_book!$AF$78</f>
        <v>1</v>
      </c>
    </row>
    <row r="84" spans="1:17" x14ac:dyDescent="0.3">
      <c r="A84" s="62" t="str">
        <f>_book!$A$79</f>
        <v>General Liability</v>
      </c>
      <c r="B84" s="62" t="str">
        <f>_book!$B$79</f>
        <v>ABD</v>
      </c>
      <c r="C84" s="62" t="str">
        <f>_book!$C$79</f>
        <v>OH</v>
      </c>
      <c r="D84" s="63">
        <f>_book!$F$79</f>
        <v>70000</v>
      </c>
      <c r="E84" s="64">
        <f>_book!$N$79</f>
        <v>0.64</v>
      </c>
      <c r="F84" s="65">
        <f>_book!$K$79</f>
        <v>1</v>
      </c>
      <c r="G84" s="65">
        <f>_book!$L$79</f>
        <v>1.012788648555651</v>
      </c>
      <c r="H84" s="65">
        <f>_book!$M$79</f>
        <v>1</v>
      </c>
      <c r="I84" s="64">
        <f>_book!$O$79</f>
        <v>0.64818473507561691</v>
      </c>
      <c r="J84" s="64">
        <f>_book!$P$79</f>
        <v>0.6528202604468234</v>
      </c>
      <c r="K84" s="66">
        <f>_book!$T$79</f>
        <v>0</v>
      </c>
      <c r="L84" s="66">
        <f>_book!$U$79</f>
        <v>0</v>
      </c>
      <c r="M84" s="66" t="str">
        <f>IF(_book!$V$79=0,"—",_book!$W$79)</f>
        <v>—</v>
      </c>
      <c r="N84" s="64">
        <f>_book!$AA$79</f>
        <v>0.64818473507561691</v>
      </c>
      <c r="O84" s="67" t="str">
        <f>IF(_book!$V$79=0,"—",_book!$AC$79)</f>
        <v>—</v>
      </c>
      <c r="P84" s="68">
        <f>_book!$AE$79</f>
        <v>0</v>
      </c>
      <c r="Q84" s="68">
        <f>_book!$AF$79</f>
        <v>0</v>
      </c>
    </row>
    <row r="85" spans="1:17" x14ac:dyDescent="0.3">
      <c r="A85" s="62" t="str">
        <f>_book!$A$80</f>
        <v>General Liability</v>
      </c>
      <c r="B85" s="62" t="str">
        <f>_book!$B$80</f>
        <v>ABD</v>
      </c>
      <c r="C85" s="62" t="str">
        <f>_book!$C$80</f>
        <v>PA</v>
      </c>
      <c r="D85" s="63">
        <f>_book!$F$80</f>
        <v>56000</v>
      </c>
      <c r="E85" s="64">
        <f>_book!$N$80</f>
        <v>0.624</v>
      </c>
      <c r="F85" s="65">
        <f>_book!$K$80</f>
        <v>1.000613120784795</v>
      </c>
      <c r="G85" s="65">
        <f>_book!$L$80</f>
        <v>1.009566543114361</v>
      </c>
      <c r="H85" s="65">
        <f>_book!$M$80</f>
        <v>1</v>
      </c>
      <c r="I85" s="64">
        <f>_book!$O$80</f>
        <v>0.63035577031164047</v>
      </c>
      <c r="J85" s="64">
        <f>_book!$P$80</f>
        <v>0.62774786741972277</v>
      </c>
      <c r="K85" s="66">
        <f>_book!$T$80</f>
        <v>-6.1274509803932453E-4</v>
      </c>
      <c r="L85" s="66">
        <f>_book!$U$80</f>
        <v>6.1312078479458521E-4</v>
      </c>
      <c r="M85" s="66" t="str">
        <f>IF(_book!$V$80=0,"—",_book!$W$80)</f>
        <v>—</v>
      </c>
      <c r="N85" s="64">
        <f>_book!$AA$80</f>
        <v>0.63035577031164047</v>
      </c>
      <c r="O85" s="67" t="str">
        <f>IF(_book!$V$80=0,"—",_book!$AC$80)</f>
        <v>—</v>
      </c>
      <c r="P85" s="68">
        <f>_book!$AE$80</f>
        <v>1</v>
      </c>
      <c r="Q85" s="68">
        <f>_book!$AF$80</f>
        <v>0</v>
      </c>
    </row>
    <row r="86" spans="1:17" x14ac:dyDescent="0.3">
      <c r="A86" s="62" t="str">
        <f>_book!$A$81</f>
        <v>General Liability</v>
      </c>
      <c r="B86" s="62" t="str">
        <f>_book!$B$81</f>
        <v>ABD</v>
      </c>
      <c r="C86" s="62" t="str">
        <f>_book!$C$81</f>
        <v>SC</v>
      </c>
      <c r="D86" s="63">
        <f>_book!$F$81</f>
        <v>42000</v>
      </c>
      <c r="E86" s="64">
        <f>_book!$N$81</f>
        <v>0.60799999999999998</v>
      </c>
      <c r="F86" s="65">
        <f>_book!$K$81</f>
        <v>1.00162074554295</v>
      </c>
      <c r="G86" s="65">
        <f>_book!$L$81</f>
        <v>1.0063648743927289</v>
      </c>
      <c r="H86" s="65">
        <f>_book!$M$81</f>
        <v>1</v>
      </c>
      <c r="I86" s="64">
        <f>_book!$O$81</f>
        <v>0.61286152895270907</v>
      </c>
      <c r="J86" s="64">
        <f>_book!$P$81</f>
        <v>0.60335561443318764</v>
      </c>
      <c r="K86" s="66">
        <f>_book!$T$81</f>
        <v>-1.618122977346093E-3</v>
      </c>
      <c r="L86" s="66">
        <f>_book!$U$81</f>
        <v>1.620745542949775E-3</v>
      </c>
      <c r="M86" s="66" t="str">
        <f>IF(_book!$V$81=0,"—",_book!$W$81)</f>
        <v>—</v>
      </c>
      <c r="N86" s="64">
        <f>_book!$AA$81</f>
        <v>0.61286152895270907</v>
      </c>
      <c r="O86" s="67" t="str">
        <f>IF(_book!$V$81=0,"—",_book!$AC$81)</f>
        <v>—</v>
      </c>
      <c r="P86" s="68">
        <f>_book!$AE$81</f>
        <v>1</v>
      </c>
      <c r="Q86" s="68">
        <f>_book!$AF$81</f>
        <v>0</v>
      </c>
    </row>
    <row r="87" spans="1:17" x14ac:dyDescent="0.3">
      <c r="A87" s="62" t="str">
        <f>_book!$A$82</f>
        <v>General Liability</v>
      </c>
      <c r="B87" s="62" t="str">
        <f>_book!$B$82</f>
        <v>ABD</v>
      </c>
      <c r="C87" s="62" t="str">
        <f>_book!$C$82</f>
        <v>TN</v>
      </c>
      <c r="D87" s="63">
        <f>_book!$F$82</f>
        <v>28000</v>
      </c>
      <c r="E87" s="64">
        <f>_book!$N$82</f>
        <v>0.63600000000000001</v>
      </c>
      <c r="F87" s="65">
        <f>_book!$K$82</f>
        <v>0.9965397923875432</v>
      </c>
      <c r="G87" s="65">
        <f>_book!$L$82</f>
        <v>1.0106382978723401</v>
      </c>
      <c r="H87" s="65">
        <f>_book!$M$82</f>
        <v>1</v>
      </c>
      <c r="I87" s="64">
        <f>_book!$O$82</f>
        <v>0.64054185378782302</v>
      </c>
      <c r="J87" s="64">
        <f>_book!$P$82</f>
        <v>0.62211518935569576</v>
      </c>
      <c r="K87" s="66">
        <f>_book!$T$82</f>
        <v>3.4722222222223209E-3</v>
      </c>
      <c r="L87" s="66">
        <f>_book!$U$82</f>
        <v>2.9619377162629631E-2</v>
      </c>
      <c r="M87" s="66" t="str">
        <f>IF(_book!$V$82=0,"—",_book!$W$82)</f>
        <v>—</v>
      </c>
      <c r="N87" s="64">
        <f>_book!$AA$82</f>
        <v>0.64054185378782302</v>
      </c>
      <c r="O87" s="67" t="str">
        <f>IF(_book!$V$82=0,"—",_book!$AC$82)</f>
        <v>—</v>
      </c>
      <c r="P87" s="68">
        <f>_book!$AE$82</f>
        <v>0</v>
      </c>
      <c r="Q87" s="68">
        <f>_book!$AF$82</f>
        <v>1</v>
      </c>
    </row>
    <row r="88" spans="1:17" x14ac:dyDescent="0.3">
      <c r="A88" s="62" t="str">
        <f>_book!$A$83</f>
        <v>General Liability</v>
      </c>
      <c r="B88" s="62" t="str">
        <f>_book!$B$83</f>
        <v>ABD</v>
      </c>
      <c r="C88" s="62" t="str">
        <f>_book!$C$83</f>
        <v>VA</v>
      </c>
      <c r="D88" s="63">
        <f>_book!$F$83</f>
        <v>73500</v>
      </c>
      <c r="E88" s="64">
        <f>_book!$N$83</f>
        <v>0.62</v>
      </c>
      <c r="F88" s="65">
        <f>_book!$K$83</f>
        <v>1.005988023952096</v>
      </c>
      <c r="G88" s="65">
        <f>_book!$L$83</f>
        <v>1.007429838568157</v>
      </c>
      <c r="H88" s="65">
        <f>_book!$M$83</f>
        <v>1</v>
      </c>
      <c r="I88" s="64">
        <f>_book!$O$83</f>
        <v>0.628346658594367</v>
      </c>
      <c r="J88" s="64">
        <f>_book!$P$83</f>
        <v>0.61805829857983274</v>
      </c>
      <c r="K88" s="66">
        <f>_book!$T$83</f>
        <v>-5.9523809523810423E-3</v>
      </c>
      <c r="L88" s="66">
        <f>_book!$U$83</f>
        <v>5.9880239520959666E-3</v>
      </c>
      <c r="M88" s="66" t="str">
        <f>IF(_book!$V$83=0,"—",_book!$W$83)</f>
        <v>—</v>
      </c>
      <c r="N88" s="64">
        <f>_book!$AA$83</f>
        <v>0.628346658594367</v>
      </c>
      <c r="O88" s="67" t="str">
        <f>IF(_book!$V$83=0,"—",_book!$AC$83)</f>
        <v>—</v>
      </c>
      <c r="P88" s="68">
        <f>_book!$AE$83</f>
        <v>1</v>
      </c>
      <c r="Q88" s="68">
        <f>_book!$AF$83</f>
        <v>0</v>
      </c>
    </row>
    <row r="89" spans="1:17" x14ac:dyDescent="0.3">
      <c r="A89" s="62" t="str">
        <f>_book!$A$84</f>
        <v>General Liability</v>
      </c>
      <c r="B89" s="62" t="str">
        <f>_book!$B$84</f>
        <v>ABD</v>
      </c>
      <c r="C89" s="62" t="str">
        <f>_book!$C$84</f>
        <v>WV</v>
      </c>
      <c r="D89" s="63">
        <f>_book!$F$84</f>
        <v>59500</v>
      </c>
      <c r="E89" s="64">
        <f>_book!$N$84</f>
        <v>0.60399999999999998</v>
      </c>
      <c r="F89" s="65">
        <f>_book!$K$84</f>
        <v>1.009724151617384</v>
      </c>
      <c r="G89" s="65">
        <f>_book!$L$84</f>
        <v>1.0117123305960061</v>
      </c>
      <c r="H89" s="65">
        <f>_book!$M$84</f>
        <v>1</v>
      </c>
      <c r="I89" s="64">
        <f>_book!$O$84</f>
        <v>0.61701642631390707</v>
      </c>
      <c r="J89" s="64">
        <f>_book!$P$84</f>
        <v>0.61324920407132355</v>
      </c>
      <c r="K89" s="66">
        <f>_book!$T$84</f>
        <v>-9.630503144654079E-3</v>
      </c>
      <c r="L89" s="66">
        <f>_book!$U$84</f>
        <v>9.7241516173847131E-3</v>
      </c>
      <c r="M89" s="66" t="str">
        <f>IF(_book!$V$84=0,"—",_book!$W$84)</f>
        <v>—</v>
      </c>
      <c r="N89" s="64">
        <f>_book!$AA$84</f>
        <v>0.61701642631390707</v>
      </c>
      <c r="O89" s="67" t="str">
        <f>IF(_book!$V$84=0,"—",_book!$AC$84)</f>
        <v>—</v>
      </c>
      <c r="P89" s="68">
        <f>_book!$AE$84</f>
        <v>1</v>
      </c>
      <c r="Q89" s="68">
        <f>_book!$AF$84</f>
        <v>0</v>
      </c>
    </row>
    <row r="90" spans="1:17" x14ac:dyDescent="0.3">
      <c r="A90" s="62" t="str">
        <f>_book!$A$85</f>
        <v>General Liability</v>
      </c>
      <c r="B90" s="62" t="str">
        <f>_book!$B$85</f>
        <v>ABD</v>
      </c>
      <c r="C90" s="62" t="str">
        <f>_book!$C$85</f>
        <v>WI</v>
      </c>
      <c r="D90" s="63">
        <f>_book!$F$85</f>
        <v>45500</v>
      </c>
      <c r="E90" s="64">
        <f>_book!$N$85</f>
        <v>0.63200000000000001</v>
      </c>
      <c r="F90" s="65">
        <f>_book!$K$85</f>
        <v>1</v>
      </c>
      <c r="G90" s="65">
        <f>_book!$L$85</f>
        <v>1.008497059082581</v>
      </c>
      <c r="H90" s="65">
        <f>_book!$M$85</f>
        <v>1</v>
      </c>
      <c r="I90" s="64">
        <f>_book!$O$85</f>
        <v>0.63737014134019121</v>
      </c>
      <c r="J90" s="64">
        <f>_book!$P$85</f>
        <v>0.63289514265985669</v>
      </c>
      <c r="K90" s="66">
        <f>_book!$T$85</f>
        <v>0</v>
      </c>
      <c r="L90" s="66">
        <f>_book!$U$85</f>
        <v>0</v>
      </c>
      <c r="M90" s="66" t="str">
        <f>IF(_book!$V$85=0,"—",_book!$W$85)</f>
        <v>—</v>
      </c>
      <c r="N90" s="64">
        <f>_book!$AA$85</f>
        <v>0.63737014134019121</v>
      </c>
      <c r="O90" s="67" t="str">
        <f>IF(_book!$V$85=0,"—",_book!$AC$85)</f>
        <v>—</v>
      </c>
      <c r="P90" s="68">
        <f>_book!$AE$85</f>
        <v>0</v>
      </c>
      <c r="Q90" s="68">
        <f>_book!$AF$85</f>
        <v>0</v>
      </c>
    </row>
    <row r="91" spans="1:17" x14ac:dyDescent="0.3">
      <c r="A91" s="62" t="str">
        <f>_book!$A$86</f>
        <v>General Liability</v>
      </c>
      <c r="B91" s="62" t="str">
        <f>_book!$B$86</f>
        <v>MM</v>
      </c>
      <c r="C91" s="62" t="str">
        <f>_book!$C$86</f>
        <v>AZ</v>
      </c>
      <c r="D91" s="63">
        <f>_book!$F$86</f>
        <v>31500</v>
      </c>
      <c r="E91" s="64">
        <f>_book!$N$86</f>
        <v>0.61599999999999999</v>
      </c>
      <c r="F91" s="65">
        <f>_book!$K$86</f>
        <v>0.99145975603886694</v>
      </c>
      <c r="G91" s="65">
        <f>_book!$L$86</f>
        <v>1.012788648555651</v>
      </c>
      <c r="H91" s="65">
        <f>_book!$M$86</f>
        <v>1</v>
      </c>
      <c r="I91" s="64">
        <f>_book!$O$86</f>
        <v>0.61854973883220665</v>
      </c>
      <c r="J91" s="64">
        <f>_book!$P$86</f>
        <v>0.60425329302744557</v>
      </c>
      <c r="K91" s="66">
        <f>_book!$T$86</f>
        <v>8.6138079827400293E-3</v>
      </c>
      <c r="L91" s="66">
        <f>_book!$U$86</f>
        <v>3.098044353652751E-2</v>
      </c>
      <c r="M91" s="66" t="str">
        <f>IF(_book!$V$86=0,"—",_book!$W$86)</f>
        <v>—</v>
      </c>
      <c r="N91" s="64">
        <f>_book!$AA$86</f>
        <v>0.61854973883220665</v>
      </c>
      <c r="O91" s="67" t="str">
        <f>IF(_book!$V$86=0,"—",_book!$AC$86)</f>
        <v>—</v>
      </c>
      <c r="P91" s="68">
        <f>_book!$AE$86</f>
        <v>1</v>
      </c>
      <c r="Q91" s="68">
        <f>_book!$AF$86</f>
        <v>1</v>
      </c>
    </row>
    <row r="92" spans="1:17" x14ac:dyDescent="0.3">
      <c r="A92" s="62" t="str">
        <f>_book!$A$87</f>
        <v>General Liability</v>
      </c>
      <c r="B92" s="62" t="str">
        <f>_book!$B$87</f>
        <v>MM</v>
      </c>
      <c r="C92" s="62" t="str">
        <f>_book!$C$87</f>
        <v>CO</v>
      </c>
      <c r="D92" s="63">
        <f>_book!$F$87</f>
        <v>77000</v>
      </c>
      <c r="E92" s="64">
        <f>_book!$N$87</f>
        <v>0.6</v>
      </c>
      <c r="F92" s="65">
        <f>_book!$K$87</f>
        <v>1.013535462912831</v>
      </c>
      <c r="G92" s="65">
        <f>_book!$L$87</f>
        <v>1.009566543114361</v>
      </c>
      <c r="H92" s="65">
        <f>_book!$M$87</f>
        <v>1</v>
      </c>
      <c r="I92" s="64">
        <f>_book!$O$87</f>
        <v>0.61393889617003239</v>
      </c>
      <c r="J92" s="64">
        <f>_book!$P$87</f>
        <v>0.60963975585953822</v>
      </c>
      <c r="K92" s="66">
        <f>_book!$T$87</f>
        <v>-1.3354700854700811E-2</v>
      </c>
      <c r="L92" s="66">
        <f>_book!$U$87</f>
        <v>1.3535462912831701E-2</v>
      </c>
      <c r="M92" s="66" t="str">
        <f>IF(_book!$V$87=0,"—",_book!$W$87)</f>
        <v>—</v>
      </c>
      <c r="N92" s="64">
        <f>_book!$AA$87</f>
        <v>0.61393889617003239</v>
      </c>
      <c r="O92" s="67" t="str">
        <f>IF(_book!$V$87=0,"—",_book!$AC$87)</f>
        <v>—</v>
      </c>
      <c r="P92" s="68">
        <f>_book!$AE$87</f>
        <v>1</v>
      </c>
      <c r="Q92" s="68">
        <f>_book!$AF$87</f>
        <v>0</v>
      </c>
    </row>
    <row r="93" spans="1:17" x14ac:dyDescent="0.3">
      <c r="A93" s="62" t="str">
        <f>_book!$A$88</f>
        <v>General Liability</v>
      </c>
      <c r="B93" s="62" t="str">
        <f>_book!$B$88</f>
        <v>MM</v>
      </c>
      <c r="C93" s="62" t="str">
        <f>_book!$C$88</f>
        <v>DE</v>
      </c>
      <c r="D93" s="63">
        <f>_book!$F$88</f>
        <v>63000</v>
      </c>
      <c r="E93" s="64">
        <f>_book!$N$88</f>
        <v>0.628</v>
      </c>
      <c r="F93" s="65">
        <f>_book!$K$88</f>
        <v>0.99554699171046557</v>
      </c>
      <c r="G93" s="65">
        <f>_book!$L$88</f>
        <v>0.99948650745358902</v>
      </c>
      <c r="H93" s="65">
        <f>_book!$M$88</f>
        <v>1.02</v>
      </c>
      <c r="I93" s="64">
        <f>_book!$O$88</f>
        <v>0.63738012292041735</v>
      </c>
      <c r="J93" s="64">
        <f>_book!$P$88</f>
        <v>0.60616320557222492</v>
      </c>
      <c r="K93" s="66">
        <f>_book!$T$88</f>
        <v>4.4729262672811299E-3</v>
      </c>
      <c r="L93" s="66">
        <f>_book!$U$88</f>
        <v>2.3332654725072951E-2</v>
      </c>
      <c r="M93" s="66" t="str">
        <f>IF(_book!$V$88=0,"—",_book!$W$88)</f>
        <v>—</v>
      </c>
      <c r="N93" s="64">
        <f>_book!$AA$88</f>
        <v>0.63738012292041735</v>
      </c>
      <c r="O93" s="67" t="str">
        <f>IF(_book!$V$88=0,"—",_book!$AC$88)</f>
        <v>—</v>
      </c>
      <c r="P93" s="68">
        <f>_book!$AE$88</f>
        <v>1</v>
      </c>
      <c r="Q93" s="68">
        <f>_book!$AF$88</f>
        <v>1</v>
      </c>
    </row>
    <row r="94" spans="1:17" x14ac:dyDescent="0.3">
      <c r="A94" s="62" t="str">
        <f>_book!$A$89</f>
        <v>General Liability</v>
      </c>
      <c r="B94" s="62" t="str">
        <f>_book!$B$89</f>
        <v>MM</v>
      </c>
      <c r="C94" s="62" t="str">
        <f>_book!$C$89</f>
        <v>FL</v>
      </c>
      <c r="D94" s="63">
        <f>_book!$F$89</f>
        <v>49000</v>
      </c>
      <c r="E94" s="64">
        <f>_book!$N$89</f>
        <v>0.61199999999999999</v>
      </c>
      <c r="F94" s="65">
        <f>_book!$K$89</f>
        <v>1.00418410041841</v>
      </c>
      <c r="G94" s="65">
        <f>_book!$L$89</f>
        <v>1.0106382978723401</v>
      </c>
      <c r="H94" s="65">
        <f>_book!$M$89</f>
        <v>1</v>
      </c>
      <c r="I94" s="64">
        <f>_book!$O$89</f>
        <v>0.62109854891836558</v>
      </c>
      <c r="J94" s="64">
        <f>_book!$P$89</f>
        <v>0.59055757953329635</v>
      </c>
      <c r="K94" s="66">
        <f>_book!$T$89</f>
        <v>-4.1666666666666519E-3</v>
      </c>
      <c r="L94" s="66">
        <f>_book!$U$89</f>
        <v>5.1715481171548117E-2</v>
      </c>
      <c r="M94" s="66" t="str">
        <f>IF(_book!$V$89=0,"—",_book!$W$89)</f>
        <v>—</v>
      </c>
      <c r="N94" s="64">
        <f>_book!$AA$89</f>
        <v>0.62109854891836558</v>
      </c>
      <c r="O94" s="67" t="str">
        <f>IF(_book!$V$89=0,"—",_book!$AC$89)</f>
        <v>—</v>
      </c>
      <c r="P94" s="68">
        <f>_book!$AE$89</f>
        <v>1</v>
      </c>
      <c r="Q94" s="68">
        <f>_book!$AF$89</f>
        <v>1</v>
      </c>
    </row>
    <row r="95" spans="1:17" x14ac:dyDescent="0.3">
      <c r="A95" s="62" t="str">
        <f>_book!$A$90</f>
        <v>General Liability</v>
      </c>
      <c r="B95" s="62" t="str">
        <f>_book!$B$90</f>
        <v>MM</v>
      </c>
      <c r="C95" s="62" t="str">
        <f>_book!$C$90</f>
        <v>GA</v>
      </c>
      <c r="D95" s="63">
        <f>_book!$F$90</f>
        <v>35000</v>
      </c>
      <c r="E95" s="64">
        <f>_book!$N$90</f>
        <v>0.64</v>
      </c>
      <c r="F95" s="65">
        <f>_book!$K$90</f>
        <v>0.99330761698144854</v>
      </c>
      <c r="G95" s="65">
        <f>_book!$L$90</f>
        <v>1.007429838568157</v>
      </c>
      <c r="H95" s="65">
        <f>_book!$M$90</f>
        <v>1</v>
      </c>
      <c r="I95" s="64">
        <f>_book!$O$90</f>
        <v>0.64044014862345078</v>
      </c>
      <c r="J95" s="64">
        <f>_book!$P$90</f>
        <v>0.61551236419148847</v>
      </c>
      <c r="K95" s="66">
        <f>_book!$T$90</f>
        <v>6.7374727668845216E-3</v>
      </c>
      <c r="L95" s="66">
        <f>_book!$U$90</f>
        <v>2.9590936879521301E-2</v>
      </c>
      <c r="M95" s="66" t="str">
        <f>IF(_book!$V$90=0,"—",_book!$W$90)</f>
        <v>—</v>
      </c>
      <c r="N95" s="64">
        <f>_book!$AA$90</f>
        <v>0.64044014862345078</v>
      </c>
      <c r="O95" s="67" t="str">
        <f>IF(_book!$V$90=0,"—",_book!$AC$90)</f>
        <v>—</v>
      </c>
      <c r="P95" s="68">
        <f>_book!$AE$90</f>
        <v>1</v>
      </c>
      <c r="Q95" s="68">
        <f>_book!$AF$90</f>
        <v>1</v>
      </c>
    </row>
    <row r="96" spans="1:17" x14ac:dyDescent="0.3">
      <c r="A96" s="62" t="str">
        <f>_book!$A$91</f>
        <v>General Liability</v>
      </c>
      <c r="B96" s="62" t="str">
        <f>_book!$B$91</f>
        <v>MM</v>
      </c>
      <c r="C96" s="62" t="str">
        <f>_book!$C$91</f>
        <v>IA</v>
      </c>
      <c r="D96" s="63">
        <f>_book!$F$91</f>
        <v>80500</v>
      </c>
      <c r="E96" s="64">
        <f>_book!$N$91</f>
        <v>0.624</v>
      </c>
      <c r="F96" s="65">
        <f>_book!$K$91</f>
        <v>1</v>
      </c>
      <c r="G96" s="65">
        <f>_book!$L$91</f>
        <v>1.0117123305960061</v>
      </c>
      <c r="H96" s="65">
        <f>_book!$M$91</f>
        <v>1</v>
      </c>
      <c r="I96" s="64">
        <f>_book!$O$91</f>
        <v>0.63130849429190783</v>
      </c>
      <c r="J96" s="64">
        <f>_book!$P$91</f>
        <v>0.63355546910679794</v>
      </c>
      <c r="K96" s="66">
        <f>_book!$T$91</f>
        <v>0</v>
      </c>
      <c r="L96" s="66">
        <f>_book!$U$91</f>
        <v>0</v>
      </c>
      <c r="M96" s="66" t="str">
        <f>IF(_book!$V$91=0,"—",_book!$W$91)</f>
        <v>—</v>
      </c>
      <c r="N96" s="64">
        <f>_book!$AA$91</f>
        <v>0.63130849429190783</v>
      </c>
      <c r="O96" s="67" t="str">
        <f>IF(_book!$V$91=0,"—",_book!$AC$91)</f>
        <v>—</v>
      </c>
      <c r="P96" s="68">
        <f>_book!$AE$91</f>
        <v>0</v>
      </c>
      <c r="Q96" s="68">
        <f>_book!$AF$91</f>
        <v>0</v>
      </c>
    </row>
    <row r="97" spans="1:17" x14ac:dyDescent="0.3">
      <c r="A97" s="62" t="str">
        <f>_book!$A$92</f>
        <v>General Liability</v>
      </c>
      <c r="B97" s="62" t="str">
        <f>_book!$B$92</f>
        <v>MM</v>
      </c>
      <c r="C97" s="62" t="str">
        <f>_book!$C$92</f>
        <v>IL</v>
      </c>
      <c r="D97" s="63">
        <f>_book!$F$92</f>
        <v>66500</v>
      </c>
      <c r="E97" s="64">
        <f>_book!$N$92</f>
        <v>0.60799999999999998</v>
      </c>
      <c r="F97" s="65">
        <f>_book!$K$92</f>
        <v>1.001203369434416</v>
      </c>
      <c r="G97" s="65">
        <f>_book!$L$92</f>
        <v>1.008497059082581</v>
      </c>
      <c r="H97" s="65">
        <f>_book!$M$92</f>
        <v>1</v>
      </c>
      <c r="I97" s="64">
        <f>_book!$O$92</f>
        <v>0.6139040773998532</v>
      </c>
      <c r="J97" s="64">
        <f>_book!$P$92</f>
        <v>0.60886114990062146</v>
      </c>
      <c r="K97" s="66">
        <f>_book!$T$92</f>
        <v>-1.2019230769230169E-3</v>
      </c>
      <c r="L97" s="66">
        <f>_book!$U$92</f>
        <v>1.2033694344164569E-3</v>
      </c>
      <c r="M97" s="66" t="str">
        <f>IF(_book!$V$92=0,"—",_book!$W$92)</f>
        <v>—</v>
      </c>
      <c r="N97" s="64">
        <f>_book!$AA$92</f>
        <v>0.6139040773998532</v>
      </c>
      <c r="O97" s="67" t="str">
        <f>IF(_book!$V$92=0,"—",_book!$AC$92)</f>
        <v>—</v>
      </c>
      <c r="P97" s="68">
        <f>_book!$AE$92</f>
        <v>1</v>
      </c>
      <c r="Q97" s="68">
        <f>_book!$AF$92</f>
        <v>0</v>
      </c>
    </row>
    <row r="98" spans="1:17" x14ac:dyDescent="0.3">
      <c r="A98" s="62" t="str">
        <f>_book!$A$93</f>
        <v>General Liability</v>
      </c>
      <c r="B98" s="62" t="str">
        <f>_book!$B$93</f>
        <v>MM</v>
      </c>
      <c r="C98" s="62" t="str">
        <f>_book!$C$93</f>
        <v>IN</v>
      </c>
      <c r="D98" s="63">
        <f>_book!$F$93</f>
        <v>52500</v>
      </c>
      <c r="E98" s="64">
        <f>_book!$N$93</f>
        <v>0.63600000000000001</v>
      </c>
      <c r="F98" s="65">
        <f>_book!$K$93</f>
        <v>1.0026525198938989</v>
      </c>
      <c r="G98" s="65">
        <f>_book!$L$93</f>
        <v>1.012788648555651</v>
      </c>
      <c r="H98" s="65">
        <f>_book!$M$93</f>
        <v>1</v>
      </c>
      <c r="I98" s="64">
        <f>_book!$O$93</f>
        <v>0.64584215761794972</v>
      </c>
      <c r="J98" s="64">
        <f>_book!$P$93</f>
        <v>0.64874013381903073</v>
      </c>
      <c r="K98" s="66">
        <f>_book!$T$93</f>
        <v>-2.6455026455026731E-3</v>
      </c>
      <c r="L98" s="66">
        <f>_book!$U$93</f>
        <v>2.6525198938991408E-3</v>
      </c>
      <c r="M98" s="66" t="str">
        <f>IF(_book!$V$93=0,"—",_book!$W$93)</f>
        <v>—</v>
      </c>
      <c r="N98" s="64">
        <f>_book!$AA$93</f>
        <v>0.64584215761794972</v>
      </c>
      <c r="O98" s="67" t="str">
        <f>IF(_book!$V$93=0,"—",_book!$AC$93)</f>
        <v>—</v>
      </c>
      <c r="P98" s="68">
        <f>_book!$AE$93</f>
        <v>1</v>
      </c>
      <c r="Q98" s="68">
        <f>_book!$AF$93</f>
        <v>0</v>
      </c>
    </row>
    <row r="99" spans="1:17" x14ac:dyDescent="0.3">
      <c r="A99" s="62" t="str">
        <f>_book!$A$94</f>
        <v>General Liability</v>
      </c>
      <c r="B99" s="62" t="str">
        <f>_book!$B$94</f>
        <v>MM</v>
      </c>
      <c r="C99" s="62" t="str">
        <f>_book!$C$94</f>
        <v>KY</v>
      </c>
      <c r="D99" s="63">
        <f>_book!$F$94</f>
        <v>38500</v>
      </c>
      <c r="E99" s="64">
        <f>_book!$N$94</f>
        <v>0.62</v>
      </c>
      <c r="F99" s="65">
        <f>_book!$K$94</f>
        <v>0.99875156054931336</v>
      </c>
      <c r="G99" s="65">
        <f>_book!$L$94</f>
        <v>1.009566543114361</v>
      </c>
      <c r="H99" s="65">
        <f>_book!$M$94</f>
        <v>1</v>
      </c>
      <c r="I99" s="64">
        <f>_book!$O$94</f>
        <v>0.62514981945658288</v>
      </c>
      <c r="J99" s="64">
        <f>_book!$P$94</f>
        <v>0.6062929211456336</v>
      </c>
      <c r="K99" s="66">
        <f>_book!$T$94</f>
        <v>1.2499999999999729E-3</v>
      </c>
      <c r="L99" s="66">
        <f>_book!$U$94</f>
        <v>2.7465667915106181E-2</v>
      </c>
      <c r="M99" s="66" t="str">
        <f>IF(_book!$V$94=0,"—",_book!$W$94)</f>
        <v>—</v>
      </c>
      <c r="N99" s="64">
        <f>_book!$AA$94</f>
        <v>0.62514981945658288</v>
      </c>
      <c r="O99" s="67" t="str">
        <f>IF(_book!$V$94=0,"—",_book!$AC$94)</f>
        <v>—</v>
      </c>
      <c r="P99" s="68">
        <f>_book!$AE$94</f>
        <v>0</v>
      </c>
      <c r="Q99" s="68">
        <f>_book!$AF$94</f>
        <v>1</v>
      </c>
    </row>
    <row r="100" spans="1:17" x14ac:dyDescent="0.3">
      <c r="A100" s="62" t="str">
        <f>_book!$A$95</f>
        <v>General Liability</v>
      </c>
      <c r="B100" s="62" t="str">
        <f>_book!$B$95</f>
        <v>MM</v>
      </c>
      <c r="C100" s="62" t="str">
        <f>_book!$C$95</f>
        <v>MD</v>
      </c>
      <c r="D100" s="63">
        <f>_book!$F$95</f>
        <v>84000</v>
      </c>
      <c r="E100" s="64">
        <f>_book!$N$95</f>
        <v>0.60399999999999998</v>
      </c>
      <c r="F100" s="65">
        <f>_book!$K$95</f>
        <v>1.002457002457003</v>
      </c>
      <c r="G100" s="65">
        <f>_book!$L$95</f>
        <v>1.0063648743927289</v>
      </c>
      <c r="H100" s="65">
        <f>_book!$M$95</f>
        <v>1</v>
      </c>
      <c r="I100" s="64">
        <f>_book!$O$95</f>
        <v>0.60933785927849871</v>
      </c>
      <c r="J100" s="64">
        <f>_book!$P$95</f>
        <v>0.59938616960139057</v>
      </c>
      <c r="K100" s="66">
        <f>_book!$T$95</f>
        <v>-2.4509803921570761E-3</v>
      </c>
      <c r="L100" s="66">
        <f>_book!$U$95</f>
        <v>2.4570024570023108E-3</v>
      </c>
      <c r="M100" s="66" t="str">
        <f>IF(_book!$V$95=0,"—",_book!$W$95)</f>
        <v>—</v>
      </c>
      <c r="N100" s="64">
        <f>_book!$AA$95</f>
        <v>0.60933785927849871</v>
      </c>
      <c r="O100" s="67" t="str">
        <f>IF(_book!$V$95=0,"—",_book!$AC$95)</f>
        <v>—</v>
      </c>
      <c r="P100" s="68">
        <f>_book!$AE$95</f>
        <v>1</v>
      </c>
      <c r="Q100" s="68">
        <f>_book!$AF$95</f>
        <v>0</v>
      </c>
    </row>
    <row r="101" spans="1:17" x14ac:dyDescent="0.3">
      <c r="A101" s="62" t="str">
        <f>_book!$A$96</f>
        <v>General Liability</v>
      </c>
      <c r="B101" s="62" t="str">
        <f>_book!$B$96</f>
        <v>MM</v>
      </c>
      <c r="C101" s="62" t="str">
        <f>_book!$C$96</f>
        <v>MI</v>
      </c>
      <c r="D101" s="63">
        <f>_book!$F$96</f>
        <v>70000</v>
      </c>
      <c r="E101" s="64">
        <f>_book!$N$96</f>
        <v>0.63200000000000001</v>
      </c>
      <c r="F101" s="65">
        <f>_book!$K$96</f>
        <v>1.0049801809126939</v>
      </c>
      <c r="G101" s="65">
        <f>_book!$L$96</f>
        <v>1.0106382978723401</v>
      </c>
      <c r="H101" s="65">
        <f>_book!$M$96</f>
        <v>1</v>
      </c>
      <c r="I101" s="64">
        <f>_book!$O$96</f>
        <v>0.64190436236168247</v>
      </c>
      <c r="J101" s="64">
        <f>_book!$P$96</f>
        <v>0.63872340425531904</v>
      </c>
      <c r="K101" s="66">
        <f>_book!$T$96</f>
        <v>-4.9555016181225264E-3</v>
      </c>
      <c r="L101" s="66">
        <f>_book!$U$96</f>
        <v>4.9801809126941432E-3</v>
      </c>
      <c r="M101" s="66" t="str">
        <f>IF(_book!$V$96=0,"—",_book!$W$96)</f>
        <v>—</v>
      </c>
      <c r="N101" s="64">
        <f>_book!$AA$96</f>
        <v>0.64190436236168247</v>
      </c>
      <c r="O101" s="67" t="str">
        <f>IF(_book!$V$96=0,"—",_book!$AC$96)</f>
        <v>—</v>
      </c>
      <c r="P101" s="68">
        <f>_book!$AE$96</f>
        <v>1</v>
      </c>
      <c r="Q101" s="68">
        <f>_book!$AF$96</f>
        <v>0</v>
      </c>
    </row>
    <row r="102" spans="1:17" x14ac:dyDescent="0.3">
      <c r="A102" s="62" t="str">
        <f>_book!$A$97</f>
        <v>General Liability</v>
      </c>
      <c r="B102" s="62" t="str">
        <f>_book!$B$97</f>
        <v>MM</v>
      </c>
      <c r="C102" s="62" t="str">
        <f>_book!$C$97</f>
        <v>MN</v>
      </c>
      <c r="D102" s="63">
        <f>_book!$F$97</f>
        <v>56000</v>
      </c>
      <c r="E102" s="64">
        <f>_book!$N$97</f>
        <v>0.61599999999999999</v>
      </c>
      <c r="F102" s="65">
        <f>_book!$K$97</f>
        <v>1</v>
      </c>
      <c r="G102" s="65">
        <f>_book!$L$97</f>
        <v>1.007429838568157</v>
      </c>
      <c r="H102" s="65">
        <f>_book!$M$97</f>
        <v>1</v>
      </c>
      <c r="I102" s="64">
        <f>_book!$O$97</f>
        <v>0.62057678055798482</v>
      </c>
      <c r="J102" s="64">
        <f>_book!$P$97</f>
        <v>0.61407082568576932</v>
      </c>
      <c r="K102" s="66">
        <f>_book!$T$97</f>
        <v>0</v>
      </c>
      <c r="L102" s="66">
        <f>_book!$U$97</f>
        <v>0</v>
      </c>
      <c r="M102" s="66" t="str">
        <f>IF(_book!$V$97=0,"—",_book!$W$97)</f>
        <v>—</v>
      </c>
      <c r="N102" s="64">
        <f>_book!$AA$97</f>
        <v>0.62057678055798482</v>
      </c>
      <c r="O102" s="67" t="str">
        <f>IF(_book!$V$97=0,"—",_book!$AC$97)</f>
        <v>—</v>
      </c>
      <c r="P102" s="68">
        <f>_book!$AE$97</f>
        <v>0</v>
      </c>
      <c r="Q102" s="68">
        <f>_book!$AF$97</f>
        <v>0</v>
      </c>
    </row>
    <row r="103" spans="1:17" x14ac:dyDescent="0.3">
      <c r="A103" s="62" t="str">
        <f>_book!$A$98</f>
        <v>General Liability</v>
      </c>
      <c r="B103" s="62" t="str">
        <f>_book!$B$98</f>
        <v>MM</v>
      </c>
      <c r="C103" s="62" t="str">
        <f>_book!$C$98</f>
        <v>NM</v>
      </c>
      <c r="D103" s="63">
        <f>_book!$F$98</f>
        <v>42000</v>
      </c>
      <c r="E103" s="64">
        <f>_book!$N$98</f>
        <v>0.6</v>
      </c>
      <c r="F103" s="65">
        <f>_book!$K$98</f>
        <v>1.002147458840372</v>
      </c>
      <c r="G103" s="65">
        <f>_book!$L$98</f>
        <v>1.0117123305960061</v>
      </c>
      <c r="H103" s="65">
        <f>_book!$M$98</f>
        <v>1</v>
      </c>
      <c r="I103" s="64">
        <f>_book!$O$98</f>
        <v>0.60833096471055481</v>
      </c>
      <c r="J103" s="64">
        <f>_book!$P$98</f>
        <v>0.58646252810034061</v>
      </c>
      <c r="K103" s="66">
        <f>_book!$T$98</f>
        <v>-2.1428571428572241E-3</v>
      </c>
      <c r="L103" s="66">
        <f>_book!$U$98</f>
        <v>4.0980672870436718E-2</v>
      </c>
      <c r="M103" s="66" t="str">
        <f>IF(_book!$V$98=0,"—",_book!$W$98)</f>
        <v>—</v>
      </c>
      <c r="N103" s="64">
        <f>_book!$AA$98</f>
        <v>0.60833096471055481</v>
      </c>
      <c r="O103" s="67" t="str">
        <f>IF(_book!$V$98=0,"—",_book!$AC$98)</f>
        <v>—</v>
      </c>
      <c r="P103" s="68">
        <f>_book!$AE$98</f>
        <v>1</v>
      </c>
      <c r="Q103" s="68">
        <f>_book!$AF$98</f>
        <v>1</v>
      </c>
    </row>
    <row r="104" spans="1:17" x14ac:dyDescent="0.3">
      <c r="A104" s="62" t="str">
        <f>_book!$A$99</f>
        <v>General Liability</v>
      </c>
      <c r="B104" s="62" t="str">
        <f>_book!$B$99</f>
        <v>MM</v>
      </c>
      <c r="C104" s="62" t="str">
        <f>_book!$C$99</f>
        <v>NC</v>
      </c>
      <c r="D104" s="63">
        <f>_book!$F$99</f>
        <v>28000</v>
      </c>
      <c r="E104" s="64">
        <f>_book!$N$99</f>
        <v>0.628</v>
      </c>
      <c r="F104" s="65">
        <f>_book!$K$99</f>
        <v>1.020048115477145</v>
      </c>
      <c r="G104" s="65">
        <f>_book!$L$99</f>
        <v>1.008497059082581</v>
      </c>
      <c r="H104" s="65">
        <f>_book!$M$99</f>
        <v>1</v>
      </c>
      <c r="I104" s="64">
        <f>_book!$O$99</f>
        <v>0.64603334943713786</v>
      </c>
      <c r="J104" s="64">
        <f>_book!$P$99</f>
        <v>0.628889477199984</v>
      </c>
      <c r="K104" s="66">
        <f>_book!$T$99</f>
        <v>-1.965408805031443E-2</v>
      </c>
      <c r="L104" s="66">
        <f>_book!$U$99</f>
        <v>2.0048115477145249E-2</v>
      </c>
      <c r="M104" s="66" t="str">
        <f>IF(_book!$V$99=0,"—",_book!$W$99)</f>
        <v>—</v>
      </c>
      <c r="N104" s="64">
        <f>_book!$AA$99</f>
        <v>0.64603334943713786</v>
      </c>
      <c r="O104" s="67" t="str">
        <f>IF(_book!$V$99=0,"—",_book!$AC$99)</f>
        <v>—</v>
      </c>
      <c r="P104" s="68">
        <f>_book!$AE$99</f>
        <v>1</v>
      </c>
      <c r="Q104" s="68">
        <f>_book!$AF$99</f>
        <v>0</v>
      </c>
    </row>
    <row r="105" spans="1:17" x14ac:dyDescent="0.3">
      <c r="A105" s="62" t="str">
        <f>_book!$A$100</f>
        <v>General Liability</v>
      </c>
      <c r="B105" s="62" t="str">
        <f>_book!$B$100</f>
        <v>MM</v>
      </c>
      <c r="C105" s="62" t="str">
        <f>_book!$C$100</f>
        <v>OH</v>
      </c>
      <c r="D105" s="63">
        <f>_book!$F$100</f>
        <v>73500</v>
      </c>
      <c r="E105" s="64">
        <f>_book!$N$100</f>
        <v>0.61199999999999999</v>
      </c>
      <c r="F105" s="65">
        <f>_book!$K$100</f>
        <v>1</v>
      </c>
      <c r="G105" s="65">
        <f>_book!$L$100</f>
        <v>1.012788648555651</v>
      </c>
      <c r="H105" s="65">
        <f>_book!$M$100</f>
        <v>1</v>
      </c>
      <c r="I105" s="64">
        <f>_book!$O$100</f>
        <v>0.61982665291605865</v>
      </c>
      <c r="J105" s="64">
        <f>_book!$P$100</f>
        <v>0.62425937405227483</v>
      </c>
      <c r="K105" s="66">
        <f>_book!$T$100</f>
        <v>0</v>
      </c>
      <c r="L105" s="66">
        <f>_book!$U$100</f>
        <v>0</v>
      </c>
      <c r="M105" s="66" t="str">
        <f>IF(_book!$V$100=0,"—",_book!$W$100)</f>
        <v>—</v>
      </c>
      <c r="N105" s="64">
        <f>_book!$AA$100</f>
        <v>0.61982665291605865</v>
      </c>
      <c r="O105" s="67" t="str">
        <f>IF(_book!$V$100=0,"—",_book!$AC$100)</f>
        <v>—</v>
      </c>
      <c r="P105" s="68">
        <f>_book!$AE$100</f>
        <v>0</v>
      </c>
      <c r="Q105" s="68">
        <f>_book!$AF$100</f>
        <v>0</v>
      </c>
    </row>
    <row r="106" spans="1:17" x14ac:dyDescent="0.3">
      <c r="A106" s="62" t="str">
        <f>_book!$A$101</f>
        <v>General Liability</v>
      </c>
      <c r="B106" s="62" t="str">
        <f>_book!$B$101</f>
        <v>MM</v>
      </c>
      <c r="C106" s="62" t="str">
        <f>_book!$C$101</f>
        <v>PA</v>
      </c>
      <c r="D106" s="63">
        <f>_book!$F$101</f>
        <v>59500</v>
      </c>
      <c r="E106" s="64">
        <f>_book!$N$101</f>
        <v>0.64</v>
      </c>
      <c r="F106" s="65">
        <f>_book!$K$101</f>
        <v>0.99999999999999978</v>
      </c>
      <c r="G106" s="65">
        <f>_book!$L$101</f>
        <v>1.009566543114361</v>
      </c>
      <c r="H106" s="65">
        <f>_book!$M$101</f>
        <v>1</v>
      </c>
      <c r="I106" s="64">
        <f>_book!$O$101</f>
        <v>0.64612258759319086</v>
      </c>
      <c r="J106" s="64">
        <f>_book!$P$101</f>
        <v>0.64384396658433085</v>
      </c>
      <c r="K106" s="66">
        <f>_book!$T$101</f>
        <v>0</v>
      </c>
      <c r="L106" s="66">
        <f>_book!$U$101</f>
        <v>0</v>
      </c>
      <c r="M106" s="66" t="str">
        <f>IF(_book!$V$101=0,"—",_book!$W$101)</f>
        <v>—</v>
      </c>
      <c r="N106" s="64">
        <f>_book!$AA$101</f>
        <v>0.64612258759319086</v>
      </c>
      <c r="O106" s="67" t="str">
        <f>IF(_book!$V$101=0,"—",_book!$AC$101)</f>
        <v>—</v>
      </c>
      <c r="P106" s="68">
        <f>_book!$AE$101</f>
        <v>1</v>
      </c>
      <c r="Q106" s="68">
        <f>_book!$AF$101</f>
        <v>0</v>
      </c>
    </row>
    <row r="107" spans="1:17" x14ac:dyDescent="0.3">
      <c r="A107" s="62" t="str">
        <f>_book!$A$102</f>
        <v>General Liability</v>
      </c>
      <c r="B107" s="62" t="str">
        <f>_book!$B$102</f>
        <v>MM</v>
      </c>
      <c r="C107" s="62" t="str">
        <f>_book!$C$102</f>
        <v>SC</v>
      </c>
      <c r="D107" s="63">
        <f>_book!$F$102</f>
        <v>45500</v>
      </c>
      <c r="E107" s="64">
        <f>_book!$N$102</f>
        <v>0.624</v>
      </c>
      <c r="F107" s="65">
        <f>_book!$K$102</f>
        <v>0.99667243444695852</v>
      </c>
      <c r="G107" s="65">
        <f>_book!$L$102</f>
        <v>1.0063648743927289</v>
      </c>
      <c r="H107" s="65">
        <f>_book!$M$102</f>
        <v>1</v>
      </c>
      <c r="I107" s="64">
        <f>_book!$O$102</f>
        <v>0.62588206468501506</v>
      </c>
      <c r="J107" s="64">
        <f>_book!$P$102</f>
        <v>0.59933867926800821</v>
      </c>
      <c r="K107" s="66">
        <f>_book!$T$102</f>
        <v>3.3386752136752569E-3</v>
      </c>
      <c r="L107" s="66">
        <f>_book!$U$102</f>
        <v>2.9756422201517641E-2</v>
      </c>
      <c r="M107" s="66" t="str">
        <f>IF(_book!$V$102=0,"—",_book!$W$102)</f>
        <v>—</v>
      </c>
      <c r="N107" s="64">
        <f>_book!$AA$102</f>
        <v>0.62588206468501506</v>
      </c>
      <c r="O107" s="67" t="str">
        <f>IF(_book!$V$102=0,"—",_book!$AC$102)</f>
        <v>—</v>
      </c>
      <c r="P107" s="68">
        <f>_book!$AE$102</f>
        <v>1</v>
      </c>
      <c r="Q107" s="68">
        <f>_book!$AF$102</f>
        <v>1</v>
      </c>
    </row>
    <row r="108" spans="1:17" x14ac:dyDescent="0.3">
      <c r="A108" s="62" t="str">
        <f>_book!$A$103</f>
        <v>General Liability</v>
      </c>
      <c r="B108" s="62" t="str">
        <f>_book!$B$103</f>
        <v>MM</v>
      </c>
      <c r="C108" s="62" t="str">
        <f>_book!$C$103</f>
        <v>TN</v>
      </c>
      <c r="D108" s="63">
        <f>_book!$F$103</f>
        <v>31500</v>
      </c>
      <c r="E108" s="64">
        <f>_book!$N$103</f>
        <v>0.60799999999999998</v>
      </c>
      <c r="F108" s="65">
        <f>_book!$K$103</f>
        <v>1</v>
      </c>
      <c r="G108" s="65">
        <f>_book!$L$103</f>
        <v>1.0106382978723401</v>
      </c>
      <c r="H108" s="65">
        <f>_book!$M$103</f>
        <v>1</v>
      </c>
      <c r="I108" s="64">
        <f>_book!$O$103</f>
        <v>0.61446808510638296</v>
      </c>
      <c r="J108" s="64">
        <f>_book!$P$103</f>
        <v>0.61446808510638296</v>
      </c>
      <c r="K108" s="66">
        <f>_book!$T$103</f>
        <v>0</v>
      </c>
      <c r="L108" s="66">
        <f>_book!$U$103</f>
        <v>0</v>
      </c>
      <c r="M108" s="66" t="str">
        <f>IF(_book!$V$103=0,"—",_book!$W$103)</f>
        <v>—</v>
      </c>
      <c r="N108" s="64">
        <f>_book!$AA$103</f>
        <v>0.61446808510638296</v>
      </c>
      <c r="O108" s="67" t="str">
        <f>IF(_book!$V$103=0,"—",_book!$AC$103)</f>
        <v>—</v>
      </c>
      <c r="P108" s="68">
        <f>_book!$AE$103</f>
        <v>0</v>
      </c>
      <c r="Q108" s="68">
        <f>_book!$AF$103</f>
        <v>0</v>
      </c>
    </row>
    <row r="109" spans="1:17" x14ac:dyDescent="0.3">
      <c r="A109" s="62" t="str">
        <f>_book!$A$104</f>
        <v>General Liability</v>
      </c>
      <c r="B109" s="62" t="str">
        <f>_book!$B$104</f>
        <v>MM</v>
      </c>
      <c r="C109" s="62" t="str">
        <f>_book!$C$104</f>
        <v>VA</v>
      </c>
      <c r="D109" s="63">
        <f>_book!$F$104</f>
        <v>77000</v>
      </c>
      <c r="E109" s="64">
        <f>_book!$N$104</f>
        <v>0.63600000000000001</v>
      </c>
      <c r="F109" s="65">
        <f>_book!$K$104</f>
        <v>1.0017720023626699</v>
      </c>
      <c r="G109" s="65">
        <f>_book!$L$104</f>
        <v>1.007429838568157</v>
      </c>
      <c r="H109" s="65">
        <f>_book!$M$104</f>
        <v>1</v>
      </c>
      <c r="I109" s="64">
        <f>_book!$O$104</f>
        <v>0.64186074421179817</v>
      </c>
      <c r="J109" s="64">
        <f>_book!$P$104</f>
        <v>0.63400819015608645</v>
      </c>
      <c r="K109" s="66">
        <f>_book!$T$104</f>
        <v>-1.768867924528128E-3</v>
      </c>
      <c r="L109" s="66">
        <f>_book!$U$104</f>
        <v>1.7720023626699439E-3</v>
      </c>
      <c r="M109" s="66" t="str">
        <f>IF(_book!$V$104=0,"—",_book!$W$104)</f>
        <v>—</v>
      </c>
      <c r="N109" s="64">
        <f>_book!$AA$104</f>
        <v>0.64186074421179817</v>
      </c>
      <c r="O109" s="67" t="str">
        <f>IF(_book!$V$104=0,"—",_book!$AC$104)</f>
        <v>—</v>
      </c>
      <c r="P109" s="68">
        <f>_book!$AE$104</f>
        <v>1</v>
      </c>
      <c r="Q109" s="68">
        <f>_book!$AF$104</f>
        <v>0</v>
      </c>
    </row>
    <row r="110" spans="1:17" x14ac:dyDescent="0.3">
      <c r="A110" s="62" t="str">
        <f>_book!$A$105</f>
        <v>General Liability</v>
      </c>
      <c r="B110" s="62" t="str">
        <f>_book!$B$105</f>
        <v>MM</v>
      </c>
      <c r="C110" s="62" t="str">
        <f>_book!$C$105</f>
        <v>WV</v>
      </c>
      <c r="D110" s="63">
        <f>_book!$F$105</f>
        <v>63000</v>
      </c>
      <c r="E110" s="64">
        <f>_book!$N$105</f>
        <v>0.62</v>
      </c>
      <c r="F110" s="65">
        <f>_book!$K$105</f>
        <v>1.001090512540894</v>
      </c>
      <c r="G110" s="65">
        <f>_book!$L$105</f>
        <v>1.0117123305960061</v>
      </c>
      <c r="H110" s="65">
        <f>_book!$M$105</f>
        <v>1</v>
      </c>
      <c r="I110" s="64">
        <f>_book!$O$105</f>
        <v>0.62794568165978493</v>
      </c>
      <c r="J110" s="64">
        <f>_book!$P$105</f>
        <v>0.62949421609970324</v>
      </c>
      <c r="K110" s="66">
        <f>_book!$T$105</f>
        <v>-1.089324618736343E-3</v>
      </c>
      <c r="L110" s="66">
        <f>_book!$U$105</f>
        <v>1.090512540893984E-3</v>
      </c>
      <c r="M110" s="66" t="str">
        <f>IF(_book!$V$105=0,"—",_book!$W$105)</f>
        <v>—</v>
      </c>
      <c r="N110" s="64">
        <f>_book!$AA$105</f>
        <v>0.62794568165978493</v>
      </c>
      <c r="O110" s="67" t="str">
        <f>IF(_book!$V$105=0,"—",_book!$AC$105)</f>
        <v>—</v>
      </c>
      <c r="P110" s="68">
        <f>_book!$AE$105</f>
        <v>1</v>
      </c>
      <c r="Q110" s="68">
        <f>_book!$AF$105</f>
        <v>0</v>
      </c>
    </row>
    <row r="111" spans="1:17" x14ac:dyDescent="0.3">
      <c r="A111" s="62" t="str">
        <f>_book!$A$106</f>
        <v>General Liability</v>
      </c>
      <c r="B111" s="62" t="str">
        <f>_book!$B$106</f>
        <v>MM</v>
      </c>
      <c r="C111" s="62" t="str">
        <f>_book!$C$106</f>
        <v>WI</v>
      </c>
      <c r="D111" s="63">
        <f>_book!$F$106</f>
        <v>49000</v>
      </c>
      <c r="E111" s="64">
        <f>_book!$N$106</f>
        <v>0.60399999999999998</v>
      </c>
      <c r="F111" s="65">
        <f>_book!$K$106</f>
        <v>0.98347220325092199</v>
      </c>
      <c r="G111" s="65">
        <f>_book!$L$106</f>
        <v>1.008497059082581</v>
      </c>
      <c r="H111" s="65">
        <f>_book!$M$106</f>
        <v>1</v>
      </c>
      <c r="I111" s="64">
        <f>_book!$O$106</f>
        <v>0.59906461009948475</v>
      </c>
      <c r="J111" s="64">
        <f>_book!$P$106</f>
        <v>0.58166949218290265</v>
      </c>
      <c r="K111" s="66">
        <f>_book!$T$106</f>
        <v>1.6805555555555522E-2</v>
      </c>
      <c r="L111" s="66">
        <f>_book!$U$106</f>
        <v>2.2674498019396468E-2</v>
      </c>
      <c r="M111" s="66" t="str">
        <f>IF(_book!$V$106=0,"—",_book!$W$106)</f>
        <v>—</v>
      </c>
      <c r="N111" s="64">
        <f>_book!$AA$106</f>
        <v>0.59906461009948475</v>
      </c>
      <c r="O111" s="67" t="str">
        <f>IF(_book!$V$106=0,"—",_book!$AC$106)</f>
        <v>—</v>
      </c>
      <c r="P111" s="68">
        <f>_book!$AE$106</f>
        <v>0</v>
      </c>
      <c r="Q111" s="68">
        <f>_book!$AF$106</f>
        <v>1</v>
      </c>
    </row>
    <row r="112" spans="1:17" x14ac:dyDescent="0.3">
      <c r="A112" s="62" t="str">
        <f>_book!$A$107</f>
        <v>General Liability</v>
      </c>
      <c r="B112" s="62" t="str">
        <f>_book!$B$107</f>
        <v>SBA</v>
      </c>
      <c r="C112" s="62" t="str">
        <f>_book!$C$107</f>
        <v>AZ</v>
      </c>
      <c r="D112" s="63">
        <f>_book!$F$107</f>
        <v>35000</v>
      </c>
      <c r="E112" s="64">
        <f>_book!$N$107</f>
        <v>0.63200000000000001</v>
      </c>
      <c r="F112" s="65">
        <f>_book!$K$107</f>
        <v>1.0048309178743959</v>
      </c>
      <c r="G112" s="65">
        <f>_book!$L$107</f>
        <v>1.012788648555651</v>
      </c>
      <c r="H112" s="65">
        <f>_book!$M$107</f>
        <v>1</v>
      </c>
      <c r="I112" s="64">
        <f>_book!$O$107</f>
        <v>0.64317461151947686</v>
      </c>
      <c r="J112" s="64">
        <f>_book!$P$107</f>
        <v>0.64466000719123795</v>
      </c>
      <c r="K112" s="66">
        <f>_book!$T$107</f>
        <v>-4.8076923076921796E-3</v>
      </c>
      <c r="L112" s="66">
        <f>_book!$U$107</f>
        <v>4.8309178743961567E-3</v>
      </c>
      <c r="M112" s="66" t="str">
        <f>IF(_book!$V$107=0,"—",_book!$W$107)</f>
        <v>—</v>
      </c>
      <c r="N112" s="64">
        <f>_book!$AA$107</f>
        <v>0.64317461151947686</v>
      </c>
      <c r="O112" s="67" t="str">
        <f>IF(_book!$V$107=0,"—",_book!$AC$107)</f>
        <v>—</v>
      </c>
      <c r="P112" s="68">
        <f>_book!$AE$107</f>
        <v>1</v>
      </c>
      <c r="Q112" s="68">
        <f>_book!$AF$107</f>
        <v>0</v>
      </c>
    </row>
    <row r="113" spans="1:17" x14ac:dyDescent="0.3">
      <c r="A113" s="62" t="str">
        <f>_book!$A$108</f>
        <v>General Liability</v>
      </c>
      <c r="B113" s="62" t="str">
        <f>_book!$B$108</f>
        <v>SBA</v>
      </c>
      <c r="C113" s="62" t="str">
        <f>_book!$C$108</f>
        <v>CO</v>
      </c>
      <c r="D113" s="63">
        <f>_book!$F$108</f>
        <v>80500</v>
      </c>
      <c r="E113" s="64">
        <f>_book!$N$108</f>
        <v>0.61599999999999999</v>
      </c>
      <c r="F113" s="65">
        <f>_book!$K$108</f>
        <v>1.0081680280046681</v>
      </c>
      <c r="G113" s="65">
        <f>_book!$L$108</f>
        <v>1.009566543114361</v>
      </c>
      <c r="H113" s="65">
        <f>_book!$M$108</f>
        <v>1</v>
      </c>
      <c r="I113" s="64">
        <f>_book!$O$108</f>
        <v>0.62697262992123415</v>
      </c>
      <c r="J113" s="64">
        <f>_book!$P$108</f>
        <v>0.61969981783741845</v>
      </c>
      <c r="K113" s="66">
        <f>_book!$T$108</f>
        <v>-8.1018518518519711E-3</v>
      </c>
      <c r="L113" s="66">
        <f>_book!$U$108</f>
        <v>8.168028004667649E-3</v>
      </c>
      <c r="M113" s="66" t="str">
        <f>IF(_book!$V$108=0,"—",_book!$W$108)</f>
        <v>—</v>
      </c>
      <c r="N113" s="64">
        <f>_book!$AA$108</f>
        <v>0.62697262992123415</v>
      </c>
      <c r="O113" s="67" t="str">
        <f>IF(_book!$V$108=0,"—",_book!$AC$108)</f>
        <v>—</v>
      </c>
      <c r="P113" s="68">
        <f>_book!$AE$108</f>
        <v>1</v>
      </c>
      <c r="Q113" s="68">
        <f>_book!$AF$108</f>
        <v>0</v>
      </c>
    </row>
    <row r="114" spans="1:17" x14ac:dyDescent="0.3">
      <c r="A114" s="62" t="str">
        <f>_book!$A$109</f>
        <v>General Liability</v>
      </c>
      <c r="B114" s="62" t="str">
        <f>_book!$B$109</f>
        <v>SBA</v>
      </c>
      <c r="C114" s="62" t="str">
        <f>_book!$C$109</f>
        <v>DE</v>
      </c>
      <c r="D114" s="63">
        <f>_book!$F$109</f>
        <v>66500</v>
      </c>
      <c r="E114" s="64">
        <f>_book!$N$109</f>
        <v>0.6</v>
      </c>
      <c r="F114" s="65">
        <f>_book!$K$109</f>
        <v>1</v>
      </c>
      <c r="G114" s="65">
        <f>_book!$L$109</f>
        <v>1.0063648743927289</v>
      </c>
      <c r="H114" s="65">
        <f>_book!$M$109</f>
        <v>1</v>
      </c>
      <c r="I114" s="64">
        <f>_book!$O$109</f>
        <v>0.60381892463563736</v>
      </c>
      <c r="J114" s="64">
        <f>_book!$P$109</f>
        <v>0.59541672476959318</v>
      </c>
      <c r="K114" s="66">
        <f>_book!$T$109</f>
        <v>0</v>
      </c>
      <c r="L114" s="66">
        <f>_book!$U$109</f>
        <v>0</v>
      </c>
      <c r="M114" s="66" t="str">
        <f>IF(_book!$V$109=0,"—",_book!$W$109)</f>
        <v>—</v>
      </c>
      <c r="N114" s="64">
        <f>_book!$AA$109</f>
        <v>0.60381892463563736</v>
      </c>
      <c r="O114" s="67" t="str">
        <f>IF(_book!$V$109=0,"—",_book!$AC$109)</f>
        <v>—</v>
      </c>
      <c r="P114" s="68">
        <f>_book!$AE$109</f>
        <v>0</v>
      </c>
      <c r="Q114" s="68">
        <f>_book!$AF$109</f>
        <v>0</v>
      </c>
    </row>
    <row r="115" spans="1:17" x14ac:dyDescent="0.3">
      <c r="A115" s="62" t="str">
        <f>_book!$A$110</f>
        <v>General Liability</v>
      </c>
      <c r="B115" s="62" t="str">
        <f>_book!$B$110</f>
        <v>SBA</v>
      </c>
      <c r="C115" s="62" t="str">
        <f>_book!$C$110</f>
        <v>FL</v>
      </c>
      <c r="D115" s="63">
        <f>_book!$F$110</f>
        <v>52500</v>
      </c>
      <c r="E115" s="64">
        <f>_book!$N$110</f>
        <v>0.628</v>
      </c>
      <c r="F115" s="65">
        <f>_book!$K$110</f>
        <v>0.99871081447151555</v>
      </c>
      <c r="G115" s="65">
        <f>_book!$L$110</f>
        <v>1.0106382978723401</v>
      </c>
      <c r="H115" s="65">
        <f>_book!$M$110</f>
        <v>1</v>
      </c>
      <c r="I115" s="64">
        <f>_book!$O$110</f>
        <v>0.63386262969543217</v>
      </c>
      <c r="J115" s="64">
        <f>_book!$P$110</f>
        <v>0.61231436790293092</v>
      </c>
      <c r="K115" s="66">
        <f>_book!$T$110</f>
        <v>1.290849673202477E-3</v>
      </c>
      <c r="L115" s="66">
        <f>_book!$U$110</f>
        <v>3.5191501166794703E-2</v>
      </c>
      <c r="M115" s="66" t="str">
        <f>IF(_book!$V$110=0,"—",_book!$W$110)</f>
        <v>—</v>
      </c>
      <c r="N115" s="64">
        <f>_book!$AA$110</f>
        <v>0.63386262969543217</v>
      </c>
      <c r="O115" s="67" t="str">
        <f>IF(_book!$V$110=0,"—",_book!$AC$110)</f>
        <v>—</v>
      </c>
      <c r="P115" s="68">
        <f>_book!$AE$110</f>
        <v>1</v>
      </c>
      <c r="Q115" s="68">
        <f>_book!$AF$110</f>
        <v>1</v>
      </c>
    </row>
    <row r="116" spans="1:17" x14ac:dyDescent="0.3">
      <c r="A116" s="62" t="str">
        <f>_book!$A$111</f>
        <v>General Liability</v>
      </c>
      <c r="B116" s="62" t="str">
        <f>_book!$B$111</f>
        <v>SBA</v>
      </c>
      <c r="C116" s="62" t="str">
        <f>_book!$C$111</f>
        <v>GA</v>
      </c>
      <c r="D116" s="63">
        <f>_book!$F$111</f>
        <v>38500</v>
      </c>
      <c r="E116" s="64">
        <f>_book!$N$111</f>
        <v>0.61199999999999999</v>
      </c>
      <c r="F116" s="65">
        <f>_book!$K$111</f>
        <v>1</v>
      </c>
      <c r="G116" s="65">
        <f>_book!$L$111</f>
        <v>1.007429838568157</v>
      </c>
      <c r="H116" s="65">
        <f>_book!$M$111</f>
        <v>1</v>
      </c>
      <c r="I116" s="64">
        <f>_book!$O$111</f>
        <v>0.61654706120371228</v>
      </c>
      <c r="J116" s="64">
        <f>_book!$P$111</f>
        <v>0.61008335279170589</v>
      </c>
      <c r="K116" s="66">
        <f>_book!$T$111</f>
        <v>0</v>
      </c>
      <c r="L116" s="66">
        <f>_book!$U$111</f>
        <v>0</v>
      </c>
      <c r="M116" s="66" t="str">
        <f>IF(_book!$V$111=0,"—",_book!$W$111)</f>
        <v>—</v>
      </c>
      <c r="N116" s="64">
        <f>_book!$AA$111</f>
        <v>0.61654706120371228</v>
      </c>
      <c r="O116" s="67" t="str">
        <f>IF(_book!$V$111=0,"—",_book!$AC$111)</f>
        <v>—</v>
      </c>
      <c r="P116" s="68">
        <f>_book!$AE$111</f>
        <v>0</v>
      </c>
      <c r="Q116" s="68">
        <f>_book!$AF$111</f>
        <v>0</v>
      </c>
    </row>
    <row r="117" spans="1:17" x14ac:dyDescent="0.3">
      <c r="A117" s="62" t="str">
        <f>_book!$A$112</f>
        <v>General Liability</v>
      </c>
      <c r="B117" s="62" t="str">
        <f>_book!$B$112</f>
        <v>SBA</v>
      </c>
      <c r="C117" s="62" t="str">
        <f>_book!$C$112</f>
        <v>IA</v>
      </c>
      <c r="D117" s="63">
        <f>_book!$F$112</f>
        <v>84000</v>
      </c>
      <c r="E117" s="64">
        <f>_book!$N$112</f>
        <v>0.64</v>
      </c>
      <c r="F117" s="65">
        <f>_book!$K$112</f>
        <v>1</v>
      </c>
      <c r="G117" s="65">
        <f>_book!$L$112</f>
        <v>1.0117123305960061</v>
      </c>
      <c r="H117" s="65">
        <f>_book!$M$112</f>
        <v>1</v>
      </c>
      <c r="I117" s="64">
        <f>_book!$O$112</f>
        <v>0.64749589158144394</v>
      </c>
      <c r="J117" s="64">
        <f>_book!$P$112</f>
        <v>0.64980048113517741</v>
      </c>
      <c r="K117" s="66">
        <f>_book!$T$112</f>
        <v>0</v>
      </c>
      <c r="L117" s="66">
        <f>_book!$U$112</f>
        <v>0</v>
      </c>
      <c r="M117" s="66" t="str">
        <f>IF(_book!$V$112=0,"—",_book!$W$112)</f>
        <v>—</v>
      </c>
      <c r="N117" s="64">
        <f>_book!$AA$112</f>
        <v>0.64749589158144394</v>
      </c>
      <c r="O117" s="67" t="str">
        <f>IF(_book!$V$112=0,"—",_book!$AC$112)</f>
        <v>—</v>
      </c>
      <c r="P117" s="68">
        <f>_book!$AE$112</f>
        <v>0</v>
      </c>
      <c r="Q117" s="68">
        <f>_book!$AF$112</f>
        <v>0</v>
      </c>
    </row>
    <row r="118" spans="1:17" x14ac:dyDescent="0.3">
      <c r="A118" s="62" t="str">
        <f>_book!$A$113</f>
        <v>General Liability</v>
      </c>
      <c r="B118" s="62" t="str">
        <f>_book!$B$113</f>
        <v>SBA</v>
      </c>
      <c r="C118" s="62" t="str">
        <f>_book!$C$113</f>
        <v>IL</v>
      </c>
      <c r="D118" s="63">
        <f>_book!$F$113</f>
        <v>70000</v>
      </c>
      <c r="E118" s="64">
        <f>_book!$N$113</f>
        <v>0.624</v>
      </c>
      <c r="F118" s="65">
        <f>_book!$K$113</f>
        <v>0.94618568894145472</v>
      </c>
      <c r="G118" s="65">
        <f>_book!$L$113</f>
        <v>1.0037425882576909</v>
      </c>
      <c r="H118" s="65">
        <f>_book!$M$113</f>
        <v>1</v>
      </c>
      <c r="I118" s="64">
        <f>_book!$O$113</f>
        <v>0.59262956837166114</v>
      </c>
      <c r="J118" s="64">
        <f>_book!$P$113</f>
        <v>0.57794892332517467</v>
      </c>
      <c r="K118" s="66">
        <f>_book!$T$113</f>
        <v>5.6875000000000009E-2</v>
      </c>
      <c r="L118" s="66">
        <f>_book!$U$113</f>
        <v>7.6877587226491517E-3</v>
      </c>
      <c r="M118" s="66" t="str">
        <f>IF(_book!$V$113=0,"—",_book!$W$113)</f>
        <v>—</v>
      </c>
      <c r="N118" s="64">
        <f>_book!$AA$113</f>
        <v>0.59262956837166114</v>
      </c>
      <c r="O118" s="67" t="str">
        <f>IF(_book!$V$113=0,"—",_book!$AC$113)</f>
        <v>—</v>
      </c>
      <c r="P118" s="68">
        <f>_book!$AE$113</f>
        <v>0</v>
      </c>
      <c r="Q118" s="68">
        <f>_book!$AF$113</f>
        <v>1</v>
      </c>
    </row>
    <row r="119" spans="1:17" x14ac:dyDescent="0.3">
      <c r="A119" s="62" t="str">
        <f>_book!$A$114</f>
        <v>General Liability</v>
      </c>
      <c r="B119" s="62" t="str">
        <f>_book!$B$114</f>
        <v>SBA</v>
      </c>
      <c r="C119" s="62" t="str">
        <f>_book!$C$114</f>
        <v>IN</v>
      </c>
      <c r="D119" s="63">
        <f>_book!$F$114</f>
        <v>56000</v>
      </c>
      <c r="E119" s="64">
        <f>_book!$N$114</f>
        <v>0.60799999999999998</v>
      </c>
      <c r="F119" s="65">
        <f>_book!$K$114</f>
        <v>0.99894764948874615</v>
      </c>
      <c r="G119" s="65">
        <f>_book!$L$114</f>
        <v>1.012788648555651</v>
      </c>
      <c r="H119" s="65">
        <f>_book!$M$114</f>
        <v>1</v>
      </c>
      <c r="I119" s="64">
        <f>_book!$O$114</f>
        <v>0.61512748666135941</v>
      </c>
      <c r="J119" s="64">
        <f>_book!$P$114</f>
        <v>0.60284738510277724</v>
      </c>
      <c r="K119" s="66">
        <f>_book!$T$114</f>
        <v>1.0534591194968359E-3</v>
      </c>
      <c r="L119" s="66">
        <f>_book!$U$114</f>
        <v>2.7667394411547749E-2</v>
      </c>
      <c r="M119" s="66" t="str">
        <f>IF(_book!$V$114=0,"—",_book!$W$114)</f>
        <v>—</v>
      </c>
      <c r="N119" s="64">
        <f>_book!$AA$114</f>
        <v>0.61512748666135941</v>
      </c>
      <c r="O119" s="67" t="str">
        <f>IF(_book!$V$114=0,"—",_book!$AC$114)</f>
        <v>—</v>
      </c>
      <c r="P119" s="68">
        <f>_book!$AE$114</f>
        <v>1</v>
      </c>
      <c r="Q119" s="68">
        <f>_book!$AF$114</f>
        <v>1</v>
      </c>
    </row>
    <row r="120" spans="1:17" x14ac:dyDescent="0.3">
      <c r="A120" s="62" t="str">
        <f>_book!$A$115</f>
        <v>General Liability</v>
      </c>
      <c r="B120" s="62" t="str">
        <f>_book!$B$115</f>
        <v>SBA</v>
      </c>
      <c r="C120" s="62" t="str">
        <f>_book!$C$115</f>
        <v>KY</v>
      </c>
      <c r="D120" s="63">
        <f>_book!$F$115</f>
        <v>42000</v>
      </c>
      <c r="E120" s="64">
        <f>_book!$N$115</f>
        <v>0.63600000000000001</v>
      </c>
      <c r="F120" s="65">
        <f>_book!$K$115</f>
        <v>0.94085060353178396</v>
      </c>
      <c r="G120" s="65">
        <f>_book!$L$115</f>
        <v>1</v>
      </c>
      <c r="H120" s="65">
        <f>_book!$M$115</f>
        <v>1</v>
      </c>
      <c r="I120" s="64">
        <f>_book!$O$115</f>
        <v>0.59838098384621463</v>
      </c>
      <c r="J120" s="64">
        <f>_book!$P$115</f>
        <v>0.54398271258746766</v>
      </c>
      <c r="K120" s="66">
        <f>_book!$T$115</f>
        <v>6.2868000770982979E-2</v>
      </c>
      <c r="L120" s="66">
        <f>_book!$U$115</f>
        <v>0.1000000000000003</v>
      </c>
      <c r="M120" s="66">
        <f>IF(_book!$V$115=0,"—",_book!$W$115)</f>
        <v>0.1</v>
      </c>
      <c r="N120" s="64">
        <f>_book!$AA$115</f>
        <v>0.59219213412103611</v>
      </c>
      <c r="O120" s="67">
        <f>IF(_book!$V$115=0,"—",_book!$AC$115)</f>
        <v>-0.61888497251785246</v>
      </c>
      <c r="P120" s="68">
        <f>_book!$AE$115</f>
        <v>1</v>
      </c>
      <c r="Q120" s="68">
        <f>_book!$AF$115</f>
        <v>1</v>
      </c>
    </row>
    <row r="121" spans="1:17" x14ac:dyDescent="0.3">
      <c r="A121" s="62" t="str">
        <f>_book!$A$116</f>
        <v>General Liability</v>
      </c>
      <c r="B121" s="62" t="str">
        <f>_book!$B$116</f>
        <v>SBA</v>
      </c>
      <c r="C121" s="62" t="str">
        <f>_book!$C$116</f>
        <v>MD</v>
      </c>
      <c r="D121" s="63">
        <f>_book!$F$116</f>
        <v>28000</v>
      </c>
      <c r="E121" s="64">
        <f>_book!$N$116</f>
        <v>0.62</v>
      </c>
      <c r="F121" s="65">
        <f>_book!$K$116</f>
        <v>1.000911023382933</v>
      </c>
      <c r="G121" s="65">
        <f>_book!$L$116</f>
        <v>1.0063648743927289</v>
      </c>
      <c r="H121" s="65">
        <f>_book!$M$116</f>
        <v>1</v>
      </c>
      <c r="I121" s="64">
        <f>_book!$O$116</f>
        <v>0.6245146517215393</v>
      </c>
      <c r="J121" s="64">
        <f>_book!$P$116</f>
        <v>0.6152639489285795</v>
      </c>
      <c r="K121" s="66">
        <f>_book!$T$116</f>
        <v>-9.1019417475712849E-4</v>
      </c>
      <c r="L121" s="66">
        <f>_book!$U$116</f>
        <v>9.1102338293347351E-4</v>
      </c>
      <c r="M121" s="66" t="str">
        <f>IF(_book!$V$116=0,"—",_book!$W$116)</f>
        <v>—</v>
      </c>
      <c r="N121" s="64">
        <f>_book!$AA$116</f>
        <v>0.6245146517215393</v>
      </c>
      <c r="O121" s="67" t="str">
        <f>IF(_book!$V$116=0,"—",_book!$AC$116)</f>
        <v>—</v>
      </c>
      <c r="P121" s="68">
        <f>_book!$AE$116</f>
        <v>1</v>
      </c>
      <c r="Q121" s="68">
        <f>_book!$AF$116</f>
        <v>0</v>
      </c>
    </row>
    <row r="122" spans="1:17" x14ac:dyDescent="0.3">
      <c r="A122" s="62" t="str">
        <f>_book!$A$117</f>
        <v>General Liability</v>
      </c>
      <c r="B122" s="62" t="str">
        <f>_book!$B$117</f>
        <v>SBA</v>
      </c>
      <c r="C122" s="62" t="str">
        <f>_book!$C$117</f>
        <v>MI</v>
      </c>
      <c r="D122" s="63">
        <f>_book!$F$117</f>
        <v>73500</v>
      </c>
      <c r="E122" s="64">
        <f>_book!$N$117</f>
        <v>0.60399999999999998</v>
      </c>
      <c r="F122" s="65">
        <f>_book!$K$117</f>
        <v>1.0021413276231259</v>
      </c>
      <c r="G122" s="65">
        <f>_book!$L$117</f>
        <v>1.0106382978723401</v>
      </c>
      <c r="H122" s="65">
        <f>_book!$M$117</f>
        <v>1</v>
      </c>
      <c r="I122" s="64">
        <f>_book!$O$117</f>
        <v>0.61173265296824464</v>
      </c>
      <c r="J122" s="64">
        <f>_book!$P$117</f>
        <v>0.61042553191489357</v>
      </c>
      <c r="K122" s="66">
        <f>_book!$T$117</f>
        <v>-2.1367521367520181E-3</v>
      </c>
      <c r="L122" s="66">
        <f>_book!$U$117</f>
        <v>2.1413276231263541E-3</v>
      </c>
      <c r="M122" s="66" t="str">
        <f>IF(_book!$V$117=0,"—",_book!$W$117)</f>
        <v>—</v>
      </c>
      <c r="N122" s="64">
        <f>_book!$AA$117</f>
        <v>0.61173265296824464</v>
      </c>
      <c r="O122" s="67" t="str">
        <f>IF(_book!$V$117=0,"—",_book!$AC$117)</f>
        <v>—</v>
      </c>
      <c r="P122" s="68">
        <f>_book!$AE$117</f>
        <v>1</v>
      </c>
      <c r="Q122" s="68">
        <f>_book!$AF$117</f>
        <v>0</v>
      </c>
    </row>
    <row r="123" spans="1:17" x14ac:dyDescent="0.3">
      <c r="A123" s="62" t="str">
        <f>_book!$A$118</f>
        <v>General Liability</v>
      </c>
      <c r="B123" s="62" t="str">
        <f>_book!$B$118</f>
        <v>SBA</v>
      </c>
      <c r="C123" s="62" t="str">
        <f>_book!$C$118</f>
        <v>MN</v>
      </c>
      <c r="D123" s="63">
        <f>_book!$F$118</f>
        <v>59500</v>
      </c>
      <c r="E123" s="64">
        <f>_book!$N$118</f>
        <v>0.63200000000000001</v>
      </c>
      <c r="F123" s="65">
        <f>_book!$K$118</f>
        <v>0.9888751545117429</v>
      </c>
      <c r="G123" s="65">
        <f>_book!$L$118</f>
        <v>1.007429838568157</v>
      </c>
      <c r="H123" s="65">
        <f>_book!$M$118</f>
        <v>1</v>
      </c>
      <c r="I123" s="64">
        <f>_book!$O$118</f>
        <v>0.62961251715705846</v>
      </c>
      <c r="J123" s="64">
        <f>_book!$P$118</f>
        <v>0.60651813936175503</v>
      </c>
      <c r="K123" s="66">
        <f>_book!$T$118</f>
        <v>1.1249999999999981E-2</v>
      </c>
      <c r="L123" s="66">
        <f>_book!$U$118</f>
        <v>2.7194066749073102E-2</v>
      </c>
      <c r="M123" s="66" t="str">
        <f>IF(_book!$V$118=0,"—",_book!$W$118)</f>
        <v>—</v>
      </c>
      <c r="N123" s="64">
        <f>_book!$AA$118</f>
        <v>0.62961251715705846</v>
      </c>
      <c r="O123" s="67" t="str">
        <f>IF(_book!$V$118=0,"—",_book!$AC$118)</f>
        <v>—</v>
      </c>
      <c r="P123" s="68">
        <f>_book!$AE$118</f>
        <v>0</v>
      </c>
      <c r="Q123" s="68">
        <f>_book!$AF$118</f>
        <v>1</v>
      </c>
    </row>
    <row r="124" spans="1:17" x14ac:dyDescent="0.3">
      <c r="A124" s="62" t="str">
        <f>_book!$A$119</f>
        <v>General Liability</v>
      </c>
      <c r="B124" s="62" t="str">
        <f>_book!$B$119</f>
        <v>SBA</v>
      </c>
      <c r="C124" s="62" t="str">
        <f>_book!$C$119</f>
        <v>NM</v>
      </c>
      <c r="D124" s="63">
        <f>_book!$F$119</f>
        <v>45500</v>
      </c>
      <c r="E124" s="64">
        <f>_book!$N$119</f>
        <v>0.61599999999999999</v>
      </c>
      <c r="F124" s="65">
        <f>_book!$K$119</f>
        <v>1.0071258907363421</v>
      </c>
      <c r="G124" s="65">
        <f>_book!$L$119</f>
        <v>1.0117123305960061</v>
      </c>
      <c r="H124" s="65">
        <f>_book!$M$119</f>
        <v>1</v>
      </c>
      <c r="I124" s="64">
        <f>_book!$O$119</f>
        <v>0.62765575618619285</v>
      </c>
      <c r="J124" s="64">
        <f>_book!$P$119</f>
        <v>0.6254329630926081</v>
      </c>
      <c r="K124" s="66">
        <f>_book!$T$119</f>
        <v>-7.0754716981130672E-3</v>
      </c>
      <c r="L124" s="66">
        <f>_book!$U$119</f>
        <v>7.1258907363420656E-3</v>
      </c>
      <c r="M124" s="66" t="str">
        <f>IF(_book!$V$119=0,"—",_book!$W$119)</f>
        <v>—</v>
      </c>
      <c r="N124" s="64">
        <f>_book!$AA$119</f>
        <v>0.62765575618619285</v>
      </c>
      <c r="O124" s="67" t="str">
        <f>IF(_book!$V$119=0,"—",_book!$AC$119)</f>
        <v>—</v>
      </c>
      <c r="P124" s="68">
        <f>_book!$AE$119</f>
        <v>1</v>
      </c>
      <c r="Q124" s="68">
        <f>_book!$AF$119</f>
        <v>0</v>
      </c>
    </row>
    <row r="125" spans="1:17" x14ac:dyDescent="0.3">
      <c r="A125" s="62" t="str">
        <f>_book!$A$120</f>
        <v>General Liability</v>
      </c>
      <c r="B125" s="62" t="str">
        <f>_book!$B$120</f>
        <v>SBA</v>
      </c>
      <c r="C125" s="62" t="str">
        <f>_book!$C$120</f>
        <v>NC</v>
      </c>
      <c r="D125" s="63">
        <f>_book!$F$120</f>
        <v>31500</v>
      </c>
      <c r="E125" s="64">
        <f>_book!$N$120</f>
        <v>0.6</v>
      </c>
      <c r="F125" s="65">
        <f>_book!$K$120</f>
        <v>1.0033472231709819</v>
      </c>
      <c r="G125" s="65">
        <f>_book!$L$120</f>
        <v>1.008497059082581</v>
      </c>
      <c r="H125" s="65">
        <f>_book!$M$120</f>
        <v>1</v>
      </c>
      <c r="I125" s="64">
        <f>_book!$O$120</f>
        <v>0.60712363428396543</v>
      </c>
      <c r="J125" s="64">
        <f>_book!$P$120</f>
        <v>0.60084981898087664</v>
      </c>
      <c r="K125" s="66">
        <f>_book!$T$120</f>
        <v>-3.336056644880236E-3</v>
      </c>
      <c r="L125" s="66">
        <f>_book!$U$120</f>
        <v>3.3472231709814611E-3</v>
      </c>
      <c r="M125" s="66" t="str">
        <f>IF(_book!$V$120=0,"—",_book!$W$120)</f>
        <v>—</v>
      </c>
      <c r="N125" s="64">
        <f>_book!$AA$120</f>
        <v>0.60712363428396543</v>
      </c>
      <c r="O125" s="67" t="str">
        <f>IF(_book!$V$120=0,"—",_book!$AC$120)</f>
        <v>—</v>
      </c>
      <c r="P125" s="68">
        <f>_book!$AE$120</f>
        <v>1</v>
      </c>
      <c r="Q125" s="68">
        <f>_book!$AF$120</f>
        <v>0</v>
      </c>
    </row>
    <row r="126" spans="1:17" x14ac:dyDescent="0.3">
      <c r="A126" s="62" t="str">
        <f>_book!$A$121</f>
        <v>General Liability</v>
      </c>
      <c r="B126" s="62" t="str">
        <f>_book!$B$121</f>
        <v>SBA</v>
      </c>
      <c r="C126" s="62" t="str">
        <f>_book!$C$121</f>
        <v>OH</v>
      </c>
      <c r="D126" s="63">
        <f>_book!$F$121</f>
        <v>77000</v>
      </c>
      <c r="E126" s="64">
        <f>_book!$N$121</f>
        <v>0.628</v>
      </c>
      <c r="F126" s="65">
        <f>_book!$K$121</f>
        <v>1</v>
      </c>
      <c r="G126" s="65">
        <f>_book!$L$121</f>
        <v>1.012788648555651</v>
      </c>
      <c r="H126" s="65">
        <f>_book!$M$121</f>
        <v>1</v>
      </c>
      <c r="I126" s="64">
        <f>_book!$O$121</f>
        <v>0.63603127129294912</v>
      </c>
      <c r="J126" s="64">
        <f>_book!$P$121</f>
        <v>0.6405798805634455</v>
      </c>
      <c r="K126" s="66">
        <f>_book!$T$121</f>
        <v>0</v>
      </c>
      <c r="L126" s="66">
        <f>_book!$U$121</f>
        <v>0</v>
      </c>
      <c r="M126" s="66" t="str">
        <f>IF(_book!$V$121=0,"—",_book!$W$121)</f>
        <v>—</v>
      </c>
      <c r="N126" s="64">
        <f>_book!$AA$121</f>
        <v>0.63603127129294912</v>
      </c>
      <c r="O126" s="67" t="str">
        <f>IF(_book!$V$121=0,"—",_book!$AC$121)</f>
        <v>—</v>
      </c>
      <c r="P126" s="68">
        <f>_book!$AE$121</f>
        <v>0</v>
      </c>
      <c r="Q126" s="68">
        <f>_book!$AF$121</f>
        <v>0</v>
      </c>
    </row>
    <row r="127" spans="1:17" x14ac:dyDescent="0.3">
      <c r="A127" s="62" t="str">
        <f>_book!$A$122</f>
        <v>General Liability</v>
      </c>
      <c r="B127" s="62" t="str">
        <f>_book!$B$122</f>
        <v>SBA</v>
      </c>
      <c r="C127" s="62" t="str">
        <f>_book!$C$122</f>
        <v>PA</v>
      </c>
      <c r="D127" s="63">
        <f>_book!$F$122</f>
        <v>63000</v>
      </c>
      <c r="E127" s="64">
        <f>_book!$N$122</f>
        <v>0.61199999999999999</v>
      </c>
      <c r="F127" s="65">
        <f>_book!$K$122</f>
        <v>1.0073994349522399</v>
      </c>
      <c r="G127" s="65">
        <f>_book!$L$122</f>
        <v>1.009566543114361</v>
      </c>
      <c r="H127" s="65">
        <f>_book!$M$122</f>
        <v>1</v>
      </c>
      <c r="I127" s="64">
        <f>_book!$O$122</f>
        <v>0.62242650022901713</v>
      </c>
      <c r="J127" s="64">
        <f>_book!$P$122</f>
        <v>0.59589537705781925</v>
      </c>
      <c r="K127" s="66">
        <f>_book!$T$122</f>
        <v>-7.3450854700855004E-3</v>
      </c>
      <c r="L127" s="66">
        <f>_book!$U$122</f>
        <v>4.0839499529127243E-2</v>
      </c>
      <c r="M127" s="66" t="str">
        <f>IF(_book!$V$122=0,"—",_book!$W$122)</f>
        <v>—</v>
      </c>
      <c r="N127" s="64">
        <f>_book!$AA$122</f>
        <v>0.62242650022901713</v>
      </c>
      <c r="O127" s="67" t="str">
        <f>IF(_book!$V$122=0,"—",_book!$AC$122)</f>
        <v>—</v>
      </c>
      <c r="P127" s="68">
        <f>_book!$AE$122</f>
        <v>1</v>
      </c>
      <c r="Q127" s="68">
        <f>_book!$AF$122</f>
        <v>1</v>
      </c>
    </row>
    <row r="128" spans="1:17" x14ac:dyDescent="0.3">
      <c r="A128" s="62" t="str">
        <f>_book!$A$123</f>
        <v>General Liability</v>
      </c>
      <c r="B128" s="62" t="str">
        <f>_book!$B$123</f>
        <v>SBA</v>
      </c>
      <c r="C128" s="62" t="str">
        <f>_book!$C$123</f>
        <v>SC</v>
      </c>
      <c r="D128" s="63">
        <f>_book!$F$123</f>
        <v>49000</v>
      </c>
      <c r="E128" s="64">
        <f>_book!$N$123</f>
        <v>0.64</v>
      </c>
      <c r="F128" s="65">
        <f>_book!$K$123</f>
        <v>1.0168123739071959</v>
      </c>
      <c r="G128" s="65">
        <f>_book!$L$123</f>
        <v>1.0063648743927289</v>
      </c>
      <c r="H128" s="65">
        <f>_book!$M$123</f>
        <v>1</v>
      </c>
      <c r="I128" s="64">
        <f>_book!$O$123</f>
        <v>0.65490192444677608</v>
      </c>
      <c r="J128" s="64">
        <f>_book!$P$123</f>
        <v>0.63511117308756615</v>
      </c>
      <c r="K128" s="66">
        <f>_book!$T$123</f>
        <v>-1.653439153439162E-2</v>
      </c>
      <c r="L128" s="66">
        <f>_book!$U$123</f>
        <v>1.6812373907195699E-2</v>
      </c>
      <c r="M128" s="66" t="str">
        <f>IF(_book!$V$123=0,"—",_book!$W$123)</f>
        <v>—</v>
      </c>
      <c r="N128" s="64">
        <f>_book!$AA$123</f>
        <v>0.65490192444677608</v>
      </c>
      <c r="O128" s="67" t="str">
        <f>IF(_book!$V$123=0,"—",_book!$AC$123)</f>
        <v>—</v>
      </c>
      <c r="P128" s="68">
        <f>_book!$AE$123</f>
        <v>1</v>
      </c>
      <c r="Q128" s="68">
        <f>_book!$AF$123</f>
        <v>0</v>
      </c>
    </row>
    <row r="129" spans="1:17" x14ac:dyDescent="0.3">
      <c r="A129" s="62" t="str">
        <f>_book!$A$124</f>
        <v>General Liability</v>
      </c>
      <c r="B129" s="62" t="str">
        <f>_book!$B$124</f>
        <v>SBA</v>
      </c>
      <c r="C129" s="62" t="str">
        <f>_book!$C$124</f>
        <v>TN</v>
      </c>
      <c r="D129" s="63">
        <f>_book!$F$124</f>
        <v>35000</v>
      </c>
      <c r="E129" s="64">
        <f>_book!$N$124</f>
        <v>0.624</v>
      </c>
      <c r="F129" s="65">
        <f>_book!$K$124</f>
        <v>1</v>
      </c>
      <c r="G129" s="65">
        <f>_book!$L$124</f>
        <v>1.0106382978723401</v>
      </c>
      <c r="H129" s="65">
        <f>_book!$M$124</f>
        <v>1</v>
      </c>
      <c r="I129" s="64">
        <f>_book!$O$124</f>
        <v>0.63063829787234049</v>
      </c>
      <c r="J129" s="64">
        <f>_book!$P$124</f>
        <v>0.63063829787234049</v>
      </c>
      <c r="K129" s="66">
        <f>_book!$T$124</f>
        <v>0</v>
      </c>
      <c r="L129" s="66">
        <f>_book!$U$124</f>
        <v>0</v>
      </c>
      <c r="M129" s="66" t="str">
        <f>IF(_book!$V$124=0,"—",_book!$W$124)</f>
        <v>—</v>
      </c>
      <c r="N129" s="64">
        <f>_book!$AA$124</f>
        <v>0.63063829787234049</v>
      </c>
      <c r="O129" s="67" t="str">
        <f>IF(_book!$V$124=0,"—",_book!$AC$124)</f>
        <v>—</v>
      </c>
      <c r="P129" s="68">
        <f>_book!$AE$124</f>
        <v>0</v>
      </c>
      <c r="Q129" s="68">
        <f>_book!$AF$124</f>
        <v>0</v>
      </c>
    </row>
    <row r="130" spans="1:17" x14ac:dyDescent="0.3">
      <c r="A130" s="62" t="str">
        <f>_book!$A$125</f>
        <v>General Liability</v>
      </c>
      <c r="B130" s="62" t="str">
        <f>_book!$B$125</f>
        <v>SBA</v>
      </c>
      <c r="C130" s="62" t="str">
        <f>_book!$C$125</f>
        <v>VA</v>
      </c>
      <c r="D130" s="63">
        <f>_book!$F$125</f>
        <v>80500</v>
      </c>
      <c r="E130" s="64">
        <f>_book!$N$125</f>
        <v>0.60799999999999998</v>
      </c>
      <c r="F130" s="65">
        <f>_book!$K$125</f>
        <v>1</v>
      </c>
      <c r="G130" s="65">
        <f>_book!$L$125</f>
        <v>1.007429838568157</v>
      </c>
      <c r="H130" s="65">
        <f>_book!$M$125</f>
        <v>1</v>
      </c>
      <c r="I130" s="64">
        <f>_book!$O$125</f>
        <v>0.61251734184943973</v>
      </c>
      <c r="J130" s="64">
        <f>_book!$P$125</f>
        <v>0.60609587989764258</v>
      </c>
      <c r="K130" s="66">
        <f>_book!$T$125</f>
        <v>0</v>
      </c>
      <c r="L130" s="66">
        <f>_book!$U$125</f>
        <v>0</v>
      </c>
      <c r="M130" s="66" t="str">
        <f>IF(_book!$V$125=0,"—",_book!$W$125)</f>
        <v>—</v>
      </c>
      <c r="N130" s="64">
        <f>_book!$AA$125</f>
        <v>0.61251734184943973</v>
      </c>
      <c r="O130" s="67" t="str">
        <f>IF(_book!$V$125=0,"—",_book!$AC$125)</f>
        <v>—</v>
      </c>
      <c r="P130" s="68">
        <f>_book!$AE$125</f>
        <v>1</v>
      </c>
      <c r="Q130" s="68">
        <f>_book!$AF$125</f>
        <v>0</v>
      </c>
    </row>
    <row r="131" spans="1:17" x14ac:dyDescent="0.3">
      <c r="A131" s="62" t="str">
        <f>_book!$A$126</f>
        <v>General Liability</v>
      </c>
      <c r="B131" s="62" t="str">
        <f>_book!$B$126</f>
        <v>SBA</v>
      </c>
      <c r="C131" s="62" t="str">
        <f>_book!$C$126</f>
        <v>WV</v>
      </c>
      <c r="D131" s="63">
        <f>_book!$F$126</f>
        <v>66500</v>
      </c>
      <c r="E131" s="64">
        <f>_book!$N$126</f>
        <v>0.63600000000000001</v>
      </c>
      <c r="F131" s="65">
        <f>_book!$K$126</f>
        <v>0.98357003029225942</v>
      </c>
      <c r="G131" s="65">
        <f>_book!$L$126</f>
        <v>1.0117123305960061</v>
      </c>
      <c r="H131" s="65">
        <f>_book!$M$126</f>
        <v>1</v>
      </c>
      <c r="I131" s="64">
        <f>_book!$O$126</f>
        <v>0.63287719398626885</v>
      </c>
      <c r="J131" s="64">
        <f>_book!$P$126</f>
        <v>0.62098603479660663</v>
      </c>
      <c r="K131" s="66">
        <f>_book!$T$126</f>
        <v>1.6704422869471269E-2</v>
      </c>
      <c r="L131" s="66">
        <f>_book!$U$126</f>
        <v>2.277622455529826E-2</v>
      </c>
      <c r="M131" s="66" t="str">
        <f>IF(_book!$V$126=0,"—",_book!$W$126)</f>
        <v>—</v>
      </c>
      <c r="N131" s="64">
        <f>_book!$AA$126</f>
        <v>0.63287719398626885</v>
      </c>
      <c r="O131" s="67" t="str">
        <f>IF(_book!$V$126=0,"—",_book!$AC$126)</f>
        <v>—</v>
      </c>
      <c r="P131" s="68">
        <f>_book!$AE$126</f>
        <v>1</v>
      </c>
      <c r="Q131" s="68">
        <f>_book!$AF$126</f>
        <v>1</v>
      </c>
    </row>
    <row r="132" spans="1:17" x14ac:dyDescent="0.3">
      <c r="A132" s="62" t="str">
        <f>_book!$A$127</f>
        <v>General Liability</v>
      </c>
      <c r="B132" s="62" t="str">
        <f>_book!$B$127</f>
        <v>SBA</v>
      </c>
      <c r="C132" s="62" t="str">
        <f>_book!$C$127</f>
        <v>WI</v>
      </c>
      <c r="D132" s="63">
        <f>_book!$F$127</f>
        <v>52500</v>
      </c>
      <c r="E132" s="64">
        <f>_book!$N$127</f>
        <v>0.62</v>
      </c>
      <c r="F132" s="65">
        <f>_book!$K$127</f>
        <v>1</v>
      </c>
      <c r="G132" s="65">
        <f>_book!$L$127</f>
        <v>1.008497059082581</v>
      </c>
      <c r="H132" s="65">
        <f>_book!$M$127</f>
        <v>1</v>
      </c>
      <c r="I132" s="64">
        <f>_book!$O$127</f>
        <v>0.62526817663120027</v>
      </c>
      <c r="J132" s="64">
        <f>_book!$P$127</f>
        <v>0.62087814628023907</v>
      </c>
      <c r="K132" s="66">
        <f>_book!$T$127</f>
        <v>0</v>
      </c>
      <c r="L132" s="66">
        <f>_book!$U$127</f>
        <v>0</v>
      </c>
      <c r="M132" s="66" t="str">
        <f>IF(_book!$V$127=0,"—",_book!$W$127)</f>
        <v>—</v>
      </c>
      <c r="N132" s="64">
        <f>_book!$AA$127</f>
        <v>0.62526817663120027</v>
      </c>
      <c r="O132" s="67" t="str">
        <f>IF(_book!$V$127=0,"—",_book!$AC$127)</f>
        <v>—</v>
      </c>
      <c r="P132" s="68">
        <f>_book!$AE$127</f>
        <v>0</v>
      </c>
      <c r="Q132" s="68">
        <f>_book!$AF$127</f>
        <v>0</v>
      </c>
    </row>
    <row r="133" spans="1:17" x14ac:dyDescent="0.3">
      <c r="A133" s="62" t="str">
        <f>_book!$A$128</f>
        <v>Commercial Auto</v>
      </c>
      <c r="B133" s="62" t="str">
        <f>_book!$B$128</f>
        <v>ABD</v>
      </c>
      <c r="C133" s="62" t="str">
        <f>_book!$C$128</f>
        <v>AZ</v>
      </c>
      <c r="D133" s="63">
        <f>_book!$F$128</f>
        <v>32000</v>
      </c>
      <c r="E133" s="64">
        <f>_book!$N$128</f>
        <v>0.65</v>
      </c>
      <c r="F133" s="65">
        <f>_book!$K$128</f>
        <v>0.99306145153262859</v>
      </c>
      <c r="G133" s="65">
        <f>_book!$L$128</f>
        <v>0.98153851013092008</v>
      </c>
      <c r="H133" s="65">
        <f>_book!$M$128</f>
        <v>1</v>
      </c>
      <c r="I133" s="64">
        <f>_book!$O$128</f>
        <v>0.63357323744376037</v>
      </c>
      <c r="J133" s="64">
        <f>_book!$P$128</f>
        <v>0.59480029614224839</v>
      </c>
      <c r="K133" s="66">
        <f>_book!$T$128</f>
        <v>6.9870283018869106E-3</v>
      </c>
      <c r="L133" s="66">
        <f>_book!$U$128</f>
        <v>4.1162865591240383E-2</v>
      </c>
      <c r="M133" s="66" t="str">
        <f>IF(_book!$V$128=0,"—",_book!$W$128)</f>
        <v>—</v>
      </c>
      <c r="N133" s="64">
        <f>_book!$AA$128</f>
        <v>0.63357323744376037</v>
      </c>
      <c r="O133" s="67" t="str">
        <f>IF(_book!$V$128=0,"—",_book!$AC$128)</f>
        <v>—</v>
      </c>
      <c r="P133" s="68">
        <f>_book!$AE$128</f>
        <v>2</v>
      </c>
      <c r="Q133" s="68">
        <f>_book!$AF$128</f>
        <v>1</v>
      </c>
    </row>
    <row r="134" spans="1:17" x14ac:dyDescent="0.3">
      <c r="A134" s="62" t="str">
        <f>_book!$A$129</f>
        <v>Commercial Auto</v>
      </c>
      <c r="B134" s="62" t="str">
        <f>_book!$B$129</f>
        <v>ABD</v>
      </c>
      <c r="C134" s="62" t="str">
        <f>_book!$C$129</f>
        <v>CO</v>
      </c>
      <c r="D134" s="63">
        <f>_book!$F$129</f>
        <v>84000</v>
      </c>
      <c r="E134" s="64">
        <f>_book!$N$129</f>
        <v>0.68799999999999994</v>
      </c>
      <c r="F134" s="65">
        <f>_book!$K$129</f>
        <v>0.98357003029225942</v>
      </c>
      <c r="G134" s="65">
        <f>_book!$L$129</f>
        <v>1.009083870896514</v>
      </c>
      <c r="H134" s="65">
        <f>_book!$M$129</f>
        <v>1</v>
      </c>
      <c r="I134" s="64">
        <f>_book!$O$129</f>
        <v>0.68284320158399892</v>
      </c>
      <c r="J134" s="64">
        <f>_book!$P$129</f>
        <v>0.66540085490558076</v>
      </c>
      <c r="K134" s="66">
        <f>_book!$T$129</f>
        <v>1.6704422869471269E-2</v>
      </c>
      <c r="L134" s="66">
        <f>_book!$U$129</f>
        <v>2.277622455529826E-2</v>
      </c>
      <c r="M134" s="66" t="str">
        <f>IF(_book!$V$129=0,"—",_book!$W$129)</f>
        <v>—</v>
      </c>
      <c r="N134" s="64">
        <f>_book!$AA$129</f>
        <v>0.68284320158399892</v>
      </c>
      <c r="O134" s="67" t="str">
        <f>IF(_book!$V$129=0,"—",_book!$AC$129)</f>
        <v>—</v>
      </c>
      <c r="P134" s="68">
        <f>_book!$AE$129</f>
        <v>1</v>
      </c>
      <c r="Q134" s="68">
        <f>_book!$AF$129</f>
        <v>1</v>
      </c>
    </row>
    <row r="135" spans="1:17" x14ac:dyDescent="0.3">
      <c r="A135" s="62" t="str">
        <f>_book!$A$130</f>
        <v>Commercial Auto</v>
      </c>
      <c r="B135" s="62" t="str">
        <f>_book!$B$130</f>
        <v>ABD</v>
      </c>
      <c r="C135" s="62" t="str">
        <f>_book!$C$130</f>
        <v>DE</v>
      </c>
      <c r="D135" s="63">
        <f>_book!$F$130</f>
        <v>68000</v>
      </c>
      <c r="E135" s="64">
        <f>_book!$N$130</f>
        <v>0.67200000000000004</v>
      </c>
      <c r="F135" s="65">
        <f>_book!$K$130</f>
        <v>1</v>
      </c>
      <c r="G135" s="65">
        <f>_book!$L$130</f>
        <v>1.006044706983058</v>
      </c>
      <c r="H135" s="65">
        <f>_book!$M$130</f>
        <v>1</v>
      </c>
      <c r="I135" s="64">
        <f>_book!$O$130</f>
        <v>0.67606204309261531</v>
      </c>
      <c r="J135" s="64">
        <f>_book!$P$130</f>
        <v>0.66712153187467016</v>
      </c>
      <c r="K135" s="66">
        <f>_book!$T$130</f>
        <v>0</v>
      </c>
      <c r="L135" s="66">
        <f>_book!$U$130</f>
        <v>0</v>
      </c>
      <c r="M135" s="66" t="str">
        <f>IF(_book!$V$130=0,"—",_book!$W$130)</f>
        <v>—</v>
      </c>
      <c r="N135" s="64">
        <f>_book!$AA$130</f>
        <v>0.67606204309261531</v>
      </c>
      <c r="O135" s="67" t="str">
        <f>IF(_book!$V$130=0,"—",_book!$AC$130)</f>
        <v>—</v>
      </c>
      <c r="P135" s="68">
        <f>_book!$AE$130</f>
        <v>0</v>
      </c>
      <c r="Q135" s="68">
        <f>_book!$AF$130</f>
        <v>0</v>
      </c>
    </row>
    <row r="136" spans="1:17" x14ac:dyDescent="0.3">
      <c r="A136" s="62" t="str">
        <f>_book!$A$131</f>
        <v>Commercial Auto</v>
      </c>
      <c r="B136" s="62" t="str">
        <f>_book!$B$131</f>
        <v>ABD</v>
      </c>
      <c r="C136" s="62" t="str">
        <f>_book!$C$131</f>
        <v>FL</v>
      </c>
      <c r="D136" s="63">
        <f>_book!$F$131</f>
        <v>52000</v>
      </c>
      <c r="E136" s="64">
        <f>_book!$N$131</f>
        <v>0.7</v>
      </c>
      <c r="F136" s="65">
        <f>_book!$K$131</f>
        <v>1.0014903129657231</v>
      </c>
      <c r="G136" s="65">
        <f>_book!$L$131</f>
        <v>1</v>
      </c>
      <c r="H136" s="65">
        <f>_book!$M$131</f>
        <v>1</v>
      </c>
      <c r="I136" s="64">
        <f>_book!$O$131</f>
        <v>0.70104321907600597</v>
      </c>
      <c r="J136" s="64">
        <f>_book!$P$131</f>
        <v>0.7</v>
      </c>
      <c r="K136" s="66">
        <f>_book!$T$131</f>
        <v>-1.488095238095344E-3</v>
      </c>
      <c r="L136" s="66">
        <f>_book!$U$131</f>
        <v>1.490312965722884E-3</v>
      </c>
      <c r="M136" s="66" t="str">
        <f>IF(_book!$V$131=0,"—",_book!$W$131)</f>
        <v>—</v>
      </c>
      <c r="N136" s="64">
        <f>_book!$AA$131</f>
        <v>0.70104321907600597</v>
      </c>
      <c r="O136" s="67" t="str">
        <f>IF(_book!$V$131=0,"—",_book!$AC$131)</f>
        <v>—</v>
      </c>
      <c r="P136" s="68">
        <f>_book!$AE$131</f>
        <v>1</v>
      </c>
      <c r="Q136" s="68">
        <f>_book!$AF$131</f>
        <v>0</v>
      </c>
    </row>
    <row r="137" spans="1:17" x14ac:dyDescent="0.3">
      <c r="A137" s="62" t="str">
        <f>_book!$A$132</f>
        <v>Commercial Auto</v>
      </c>
      <c r="B137" s="62" t="str">
        <f>_book!$B$132</f>
        <v>ABD</v>
      </c>
      <c r="C137" s="62" t="str">
        <f>_book!$C$132</f>
        <v>GA</v>
      </c>
      <c r="D137" s="63">
        <f>_book!$F$132</f>
        <v>36000</v>
      </c>
      <c r="E137" s="64">
        <f>_book!$N$132</f>
        <v>0.68400000000000005</v>
      </c>
      <c r="F137" s="65">
        <f>_book!$K$132</f>
        <v>1.0031545741324921</v>
      </c>
      <c r="G137" s="65">
        <f>_book!$L$132</f>
        <v>1.007055725494679</v>
      </c>
      <c r="H137" s="65">
        <f>_book!$M$132</f>
        <v>1</v>
      </c>
      <c r="I137" s="64">
        <f>_book!$O$132</f>
        <v>0.69099906928643107</v>
      </c>
      <c r="J137" s="64">
        <f>_book!$P$132</f>
        <v>0.68196465292800068</v>
      </c>
      <c r="K137" s="66">
        <f>_book!$T$132</f>
        <v>-3.1446540880502032E-3</v>
      </c>
      <c r="L137" s="66">
        <f>_book!$U$132</f>
        <v>3.154574132492094E-3</v>
      </c>
      <c r="M137" s="66" t="str">
        <f>IF(_book!$V$132=0,"—",_book!$W$132)</f>
        <v>—</v>
      </c>
      <c r="N137" s="64">
        <f>_book!$AA$132</f>
        <v>0.69099906928643107</v>
      </c>
      <c r="O137" s="67" t="str">
        <f>IF(_book!$V$132=0,"—",_book!$AC$132)</f>
        <v>—</v>
      </c>
      <c r="P137" s="68">
        <f>_book!$AE$132</f>
        <v>1</v>
      </c>
      <c r="Q137" s="68">
        <f>_book!$AF$132</f>
        <v>0</v>
      </c>
    </row>
    <row r="138" spans="1:17" x14ac:dyDescent="0.3">
      <c r="A138" s="62" t="str">
        <f>_book!$A$133</f>
        <v>Commercial Auto</v>
      </c>
      <c r="B138" s="62" t="str">
        <f>_book!$B$133</f>
        <v>ABD</v>
      </c>
      <c r="C138" s="62" t="str">
        <f>_book!$C$133</f>
        <v>IA</v>
      </c>
      <c r="D138" s="63">
        <f>_book!$F$133</f>
        <v>88000</v>
      </c>
      <c r="E138" s="64">
        <f>_book!$N$133</f>
        <v>0.66800000000000004</v>
      </c>
      <c r="F138" s="65">
        <f>_book!$K$133</f>
        <v>0.99694186360817705</v>
      </c>
      <c r="G138" s="65">
        <f>_book!$L$133</f>
        <v>1.012136019383969</v>
      </c>
      <c r="H138" s="65">
        <f>_book!$M$133</f>
        <v>1</v>
      </c>
      <c r="I138" s="64">
        <f>_book!$O$133</f>
        <v>0.67403923395226362</v>
      </c>
      <c r="J138" s="64">
        <f>_book!$P$133</f>
        <v>0.65327521131815269</v>
      </c>
      <c r="K138" s="66">
        <f>_book!$T$133</f>
        <v>3.0675172780434412E-3</v>
      </c>
      <c r="L138" s="66">
        <f>_book!$U$133</f>
        <v>3.3357934459420369E-2</v>
      </c>
      <c r="M138" s="66" t="str">
        <f>IF(_book!$V$133=0,"—",_book!$W$133)</f>
        <v>—</v>
      </c>
      <c r="N138" s="64">
        <f>_book!$AA$133</f>
        <v>0.67403923395226362</v>
      </c>
      <c r="O138" s="67" t="str">
        <f>IF(_book!$V$133=0,"—",_book!$AC$133)</f>
        <v>—</v>
      </c>
      <c r="P138" s="68">
        <f>_book!$AE$133</f>
        <v>1</v>
      </c>
      <c r="Q138" s="68">
        <f>_book!$AF$133</f>
        <v>1</v>
      </c>
    </row>
    <row r="139" spans="1:17" x14ac:dyDescent="0.3">
      <c r="A139" s="62" t="str">
        <f>_book!$A$134</f>
        <v>Commercial Auto</v>
      </c>
      <c r="B139" s="62" t="str">
        <f>_book!$B$134</f>
        <v>ABD</v>
      </c>
      <c r="C139" s="62" t="str">
        <f>_book!$C$134</f>
        <v>IL</v>
      </c>
      <c r="D139" s="63">
        <f>_book!$F$134</f>
        <v>72000</v>
      </c>
      <c r="E139" s="64">
        <f>_book!$N$134</f>
        <v>0.69599999999999995</v>
      </c>
      <c r="F139" s="65">
        <f>_book!$K$134</f>
        <v>1.003654080389768</v>
      </c>
      <c r="G139" s="65">
        <f>_book!$L$134</f>
        <v>1.008068778084247</v>
      </c>
      <c r="H139" s="65">
        <f>_book!$M$134</f>
        <v>1</v>
      </c>
      <c r="I139" s="64">
        <f>_book!$O$134</f>
        <v>0.70417963033669628</v>
      </c>
      <c r="J139" s="64">
        <f>_book!$P$134</f>
        <v>0.69693643420029583</v>
      </c>
      <c r="K139" s="66">
        <f>_book!$T$134</f>
        <v>-3.640776699028847E-3</v>
      </c>
      <c r="L139" s="66">
        <f>_book!$U$134</f>
        <v>3.6540803897684442E-3</v>
      </c>
      <c r="M139" s="66" t="str">
        <f>IF(_book!$V$134=0,"—",_book!$W$134)</f>
        <v>—</v>
      </c>
      <c r="N139" s="64">
        <f>_book!$AA$134</f>
        <v>0.70417963033669628</v>
      </c>
      <c r="O139" s="67" t="str">
        <f>IF(_book!$V$134=0,"—",_book!$AC$134)</f>
        <v>—</v>
      </c>
      <c r="P139" s="68">
        <f>_book!$AE$134</f>
        <v>1</v>
      </c>
      <c r="Q139" s="68">
        <f>_book!$AF$134</f>
        <v>0</v>
      </c>
    </row>
    <row r="140" spans="1:17" x14ac:dyDescent="0.3">
      <c r="A140" s="62" t="str">
        <f>_book!$A$135</f>
        <v>Commercial Auto</v>
      </c>
      <c r="B140" s="62" t="str">
        <f>_book!$B$135</f>
        <v>ABD</v>
      </c>
      <c r="C140" s="62" t="str">
        <f>_book!$C$135</f>
        <v>IN</v>
      </c>
      <c r="D140" s="63">
        <f>_book!$F$135</f>
        <v>56000</v>
      </c>
      <c r="E140" s="64">
        <f>_book!$N$135</f>
        <v>0.68</v>
      </c>
      <c r="F140" s="65">
        <f>_book!$K$135</f>
        <v>1.006586906842317</v>
      </c>
      <c r="G140" s="65">
        <f>_book!$L$135</f>
        <v>1.012141452489427</v>
      </c>
      <c r="H140" s="65">
        <f>_book!$M$135</f>
        <v>1</v>
      </c>
      <c r="I140" s="64">
        <f>_book!$O$135</f>
        <v>0.69278966708479151</v>
      </c>
      <c r="J140" s="64">
        <f>_book!$P$135</f>
        <v>0.69292750242382473</v>
      </c>
      <c r="K140" s="66">
        <f>_book!$T$135</f>
        <v>-6.54380341880334E-3</v>
      </c>
      <c r="L140" s="66">
        <f>_book!$U$135</f>
        <v>6.5869068423176644E-3</v>
      </c>
      <c r="M140" s="66" t="str">
        <f>IF(_book!$V$135=0,"—",_book!$W$135)</f>
        <v>—</v>
      </c>
      <c r="N140" s="64">
        <f>_book!$AA$135</f>
        <v>0.69278966708479151</v>
      </c>
      <c r="O140" s="67" t="str">
        <f>IF(_book!$V$135=0,"—",_book!$AC$135)</f>
        <v>—</v>
      </c>
      <c r="P140" s="68">
        <f>_book!$AE$135</f>
        <v>1</v>
      </c>
      <c r="Q140" s="68">
        <f>_book!$AF$135</f>
        <v>0</v>
      </c>
    </row>
    <row r="141" spans="1:17" x14ac:dyDescent="0.3">
      <c r="A141" s="62" t="str">
        <f>_book!$A$136</f>
        <v>Commercial Auto</v>
      </c>
      <c r="B141" s="62" t="str">
        <f>_book!$B$136</f>
        <v>ABD</v>
      </c>
      <c r="C141" s="62" t="str">
        <f>_book!$C$136</f>
        <v>KY</v>
      </c>
      <c r="D141" s="63">
        <f>_book!$F$136</f>
        <v>40000</v>
      </c>
      <c r="E141" s="64">
        <f>_book!$N$136</f>
        <v>0.66400000000000003</v>
      </c>
      <c r="F141" s="65">
        <f>_book!$K$136</f>
        <v>1</v>
      </c>
      <c r="G141" s="65">
        <f>_book!$L$136</f>
        <v>1.009083870896514</v>
      </c>
      <c r="H141" s="65">
        <f>_book!$M$136</f>
        <v>1</v>
      </c>
      <c r="I141" s="64">
        <f>_book!$O$136</f>
        <v>0.67003169027528542</v>
      </c>
      <c r="J141" s="64">
        <f>_book!$P$136</f>
        <v>0.66778757211931683</v>
      </c>
      <c r="K141" s="66">
        <f>_book!$T$136</f>
        <v>0</v>
      </c>
      <c r="L141" s="66">
        <f>_book!$U$136</f>
        <v>0</v>
      </c>
      <c r="M141" s="66" t="str">
        <f>IF(_book!$V$136=0,"—",_book!$W$136)</f>
        <v>—</v>
      </c>
      <c r="N141" s="64">
        <f>_book!$AA$136</f>
        <v>0.67003169027528542</v>
      </c>
      <c r="O141" s="67" t="str">
        <f>IF(_book!$V$136=0,"—",_book!$AC$136)</f>
        <v>—</v>
      </c>
      <c r="P141" s="68">
        <f>_book!$AE$136</f>
        <v>0</v>
      </c>
      <c r="Q141" s="68">
        <f>_book!$AF$136</f>
        <v>0</v>
      </c>
    </row>
    <row r="142" spans="1:17" x14ac:dyDescent="0.3">
      <c r="A142" s="62" t="str">
        <f>_book!$A$137</f>
        <v>Commercial Auto</v>
      </c>
      <c r="B142" s="62" t="str">
        <f>_book!$B$137</f>
        <v>ABD</v>
      </c>
      <c r="C142" s="62" t="str">
        <f>_book!$C$137</f>
        <v>MD</v>
      </c>
      <c r="D142" s="63">
        <f>_book!$F$137</f>
        <v>92000</v>
      </c>
      <c r="E142" s="64">
        <f>_book!$N$137</f>
        <v>0.69199999999999995</v>
      </c>
      <c r="F142" s="65">
        <f>_book!$K$137</f>
        <v>1.0148882186796879</v>
      </c>
      <c r="G142" s="65">
        <f>_book!$L$137</f>
        <v>1.006044706983058</v>
      </c>
      <c r="H142" s="65">
        <f>_book!$M$137</f>
        <v>1</v>
      </c>
      <c r="I142" s="64">
        <f>_book!$O$137</f>
        <v>0.70654786104285794</v>
      </c>
      <c r="J142" s="64">
        <f>_book!$P$137</f>
        <v>0.66777772964368387</v>
      </c>
      <c r="K142" s="66">
        <f>_book!$T$137</f>
        <v>-1.466981132075462E-2</v>
      </c>
      <c r="L142" s="66">
        <f>_book!$U$137</f>
        <v>4.4066254966729002E-2</v>
      </c>
      <c r="M142" s="66" t="str">
        <f>IF(_book!$V$137=0,"—",_book!$W$137)</f>
        <v>—</v>
      </c>
      <c r="N142" s="64">
        <f>_book!$AA$137</f>
        <v>0.70654786104285794</v>
      </c>
      <c r="O142" s="67" t="str">
        <f>IF(_book!$V$137=0,"—",_book!$AC$137)</f>
        <v>—</v>
      </c>
      <c r="P142" s="68">
        <f>_book!$AE$137</f>
        <v>1</v>
      </c>
      <c r="Q142" s="68">
        <f>_book!$AF$137</f>
        <v>1</v>
      </c>
    </row>
    <row r="143" spans="1:17" x14ac:dyDescent="0.3">
      <c r="A143" s="62" t="str">
        <f>_book!$A$138</f>
        <v>Commercial Auto</v>
      </c>
      <c r="B143" s="62" t="str">
        <f>_book!$B$138</f>
        <v>ABD</v>
      </c>
      <c r="C143" s="62" t="str">
        <f>_book!$C$138</f>
        <v>MI</v>
      </c>
      <c r="D143" s="63">
        <f>_book!$F$138</f>
        <v>76000</v>
      </c>
      <c r="E143" s="64">
        <f>_book!$N$138</f>
        <v>0.67600000000000005</v>
      </c>
      <c r="F143" s="65">
        <f>_book!$K$138</f>
        <v>1.0068549492733749</v>
      </c>
      <c r="G143" s="65">
        <f>_book!$L$138</f>
        <v>1.0101010101010099</v>
      </c>
      <c r="H143" s="65">
        <f>_book!$M$138</f>
        <v>1</v>
      </c>
      <c r="I143" s="64">
        <f>_book!$O$138</f>
        <v>0.68750903606949665</v>
      </c>
      <c r="J143" s="64">
        <f>_book!$P$138</f>
        <v>0.6828282828282829</v>
      </c>
      <c r="K143" s="66">
        <f>_book!$T$138</f>
        <v>-6.8082788671023353E-3</v>
      </c>
      <c r="L143" s="66">
        <f>_book!$U$138</f>
        <v>6.8549492733751549E-3</v>
      </c>
      <c r="M143" s="66" t="str">
        <f>IF(_book!$V$138=0,"—",_book!$W$138)</f>
        <v>—</v>
      </c>
      <c r="N143" s="64">
        <f>_book!$AA$138</f>
        <v>0.68750903606949665</v>
      </c>
      <c r="O143" s="67" t="str">
        <f>IF(_book!$V$138=0,"—",_book!$AC$138)</f>
        <v>—</v>
      </c>
      <c r="P143" s="68">
        <f>_book!$AE$138</f>
        <v>1</v>
      </c>
      <c r="Q143" s="68">
        <f>_book!$AF$138</f>
        <v>0</v>
      </c>
    </row>
    <row r="144" spans="1:17" x14ac:dyDescent="0.3">
      <c r="A144" s="62" t="str">
        <f>_book!$A$139</f>
        <v>Commercial Auto</v>
      </c>
      <c r="B144" s="62" t="str">
        <f>_book!$B$139</f>
        <v>ABD</v>
      </c>
      <c r="C144" s="62" t="str">
        <f>_book!$C$139</f>
        <v>MN</v>
      </c>
      <c r="D144" s="63">
        <f>_book!$F$139</f>
        <v>60000</v>
      </c>
      <c r="E144" s="64">
        <f>_book!$N$139</f>
        <v>0.66</v>
      </c>
      <c r="F144" s="65">
        <f>_book!$K$139</f>
        <v>1</v>
      </c>
      <c r="G144" s="65">
        <f>_book!$L$139</f>
        <v>1.007055725494679</v>
      </c>
      <c r="H144" s="65">
        <f>_book!$M$139</f>
        <v>1</v>
      </c>
      <c r="I144" s="64">
        <f>_book!$O$139</f>
        <v>0.66465677882648833</v>
      </c>
      <c r="J144" s="64">
        <f>_book!$P$139</f>
        <v>0.65803606861473762</v>
      </c>
      <c r="K144" s="66">
        <f>_book!$T$139</f>
        <v>0</v>
      </c>
      <c r="L144" s="66">
        <f>_book!$U$139</f>
        <v>0</v>
      </c>
      <c r="M144" s="66" t="str">
        <f>IF(_book!$V$139=0,"—",_book!$W$139)</f>
        <v>—</v>
      </c>
      <c r="N144" s="64">
        <f>_book!$AA$139</f>
        <v>0.66465677882648833</v>
      </c>
      <c r="O144" s="67" t="str">
        <f>IF(_book!$V$139=0,"—",_book!$AC$139)</f>
        <v>—</v>
      </c>
      <c r="P144" s="68">
        <f>_book!$AE$139</f>
        <v>0</v>
      </c>
      <c r="Q144" s="68">
        <f>_book!$AF$139</f>
        <v>0</v>
      </c>
    </row>
    <row r="145" spans="1:17" x14ac:dyDescent="0.3">
      <c r="A145" s="62" t="str">
        <f>_book!$A$140</f>
        <v>Commercial Auto</v>
      </c>
      <c r="B145" s="62" t="str">
        <f>_book!$B$140</f>
        <v>ABD</v>
      </c>
      <c r="C145" s="62" t="str">
        <f>_book!$C$140</f>
        <v>NM</v>
      </c>
      <c r="D145" s="63">
        <f>_book!$F$140</f>
        <v>44000</v>
      </c>
      <c r="E145" s="64">
        <f>_book!$N$140</f>
        <v>0.68799999999999994</v>
      </c>
      <c r="F145" s="65">
        <f>_book!$K$140</f>
        <v>0.99999999999999978</v>
      </c>
      <c r="G145" s="65">
        <f>_book!$L$140</f>
        <v>1.011120201892163</v>
      </c>
      <c r="H145" s="65">
        <f>_book!$M$140</f>
        <v>1</v>
      </c>
      <c r="I145" s="64">
        <f>_book!$O$140</f>
        <v>0.69565069890180797</v>
      </c>
      <c r="J145" s="64">
        <f>_book!$P$140</f>
        <v>0.69800108390350857</v>
      </c>
      <c r="K145" s="66">
        <f>_book!$T$140</f>
        <v>0</v>
      </c>
      <c r="L145" s="66">
        <f>_book!$U$140</f>
        <v>0</v>
      </c>
      <c r="M145" s="66" t="str">
        <f>IF(_book!$V$140=0,"—",_book!$W$140)</f>
        <v>—</v>
      </c>
      <c r="N145" s="64">
        <f>_book!$AA$140</f>
        <v>0.69565069890180797</v>
      </c>
      <c r="O145" s="67" t="str">
        <f>IF(_book!$V$140=0,"—",_book!$AC$140)</f>
        <v>—</v>
      </c>
      <c r="P145" s="68">
        <f>_book!$AE$140</f>
        <v>1</v>
      </c>
      <c r="Q145" s="68">
        <f>_book!$AF$140</f>
        <v>0</v>
      </c>
    </row>
    <row r="146" spans="1:17" x14ac:dyDescent="0.3">
      <c r="A146" s="62" t="str">
        <f>_book!$A$141</f>
        <v>Commercial Auto</v>
      </c>
      <c r="B146" s="62" t="str">
        <f>_book!$B$141</f>
        <v>ABD</v>
      </c>
      <c r="C146" s="62" t="str">
        <f>_book!$C$141</f>
        <v>NC</v>
      </c>
      <c r="D146" s="63">
        <f>_book!$F$141</f>
        <v>96000</v>
      </c>
      <c r="E146" s="64">
        <f>_book!$N$141</f>
        <v>0.67200000000000004</v>
      </c>
      <c r="F146" s="65">
        <f>_book!$K$141</f>
        <v>0.9890368664800232</v>
      </c>
      <c r="G146" s="65">
        <f>_book!$L$141</f>
        <v>1.008068778084247</v>
      </c>
      <c r="H146" s="65">
        <f>_book!$M$141</f>
        <v>1</v>
      </c>
      <c r="I146" s="64">
        <f>_book!$O$141</f>
        <v>0.66999554863771449</v>
      </c>
      <c r="J146" s="64">
        <f>_book!$P$141</f>
        <v>0.64780182273482856</v>
      </c>
      <c r="K146" s="66">
        <f>_book!$T$141</f>
        <v>1.108465608465603E-2</v>
      </c>
      <c r="L146" s="66">
        <f>_book!$U$141</f>
        <v>2.7362045056124051E-2</v>
      </c>
      <c r="M146" s="66" t="str">
        <f>IF(_book!$V$141=0,"—",_book!$W$141)</f>
        <v>—</v>
      </c>
      <c r="N146" s="64">
        <f>_book!$AA$141</f>
        <v>0.66999554863771449</v>
      </c>
      <c r="O146" s="67" t="str">
        <f>IF(_book!$V$141=0,"—",_book!$AC$141)</f>
        <v>—</v>
      </c>
      <c r="P146" s="68">
        <f>_book!$AE$141</f>
        <v>1</v>
      </c>
      <c r="Q146" s="68">
        <f>_book!$AF$141</f>
        <v>1</v>
      </c>
    </row>
    <row r="147" spans="1:17" x14ac:dyDescent="0.3">
      <c r="A147" s="62" t="str">
        <f>_book!$A$142</f>
        <v>Commercial Auto</v>
      </c>
      <c r="B147" s="62" t="str">
        <f>_book!$B$142</f>
        <v>ABD</v>
      </c>
      <c r="C147" s="62" t="str">
        <f>_book!$C$142</f>
        <v>OH</v>
      </c>
      <c r="D147" s="63">
        <f>_book!$F$142</f>
        <v>80000</v>
      </c>
      <c r="E147" s="64">
        <f>_book!$N$142</f>
        <v>0.7</v>
      </c>
      <c r="F147" s="65">
        <f>_book!$K$142</f>
        <v>1</v>
      </c>
      <c r="G147" s="65">
        <f>_book!$L$142</f>
        <v>1.012141452489427</v>
      </c>
      <c r="H147" s="65">
        <f>_book!$M$142</f>
        <v>1</v>
      </c>
      <c r="I147" s="64">
        <f>_book!$O$142</f>
        <v>0.70849901674259885</v>
      </c>
      <c r="J147" s="64">
        <f>_book!$P$142</f>
        <v>0.713307723083349</v>
      </c>
      <c r="K147" s="66">
        <f>_book!$T$142</f>
        <v>0</v>
      </c>
      <c r="L147" s="66">
        <f>_book!$U$142</f>
        <v>0</v>
      </c>
      <c r="M147" s="66" t="str">
        <f>IF(_book!$V$142=0,"—",_book!$W$142)</f>
        <v>—</v>
      </c>
      <c r="N147" s="64">
        <f>_book!$AA$142</f>
        <v>0.70849901674259885</v>
      </c>
      <c r="O147" s="67" t="str">
        <f>IF(_book!$V$142=0,"—",_book!$AC$142)</f>
        <v>—</v>
      </c>
      <c r="P147" s="68">
        <f>_book!$AE$142</f>
        <v>0</v>
      </c>
      <c r="Q147" s="68">
        <f>_book!$AF$142</f>
        <v>0</v>
      </c>
    </row>
    <row r="148" spans="1:17" x14ac:dyDescent="0.3">
      <c r="A148" s="62" t="str">
        <f>_book!$A$143</f>
        <v>Commercial Auto</v>
      </c>
      <c r="B148" s="62" t="str">
        <f>_book!$B$143</f>
        <v>ABD</v>
      </c>
      <c r="C148" s="62" t="str">
        <f>_book!$C$143</f>
        <v>PA</v>
      </c>
      <c r="D148" s="63">
        <f>_book!$F$143</f>
        <v>64000</v>
      </c>
      <c r="E148" s="64">
        <f>_book!$N$143</f>
        <v>0.68400000000000005</v>
      </c>
      <c r="F148" s="65">
        <f>_book!$K$143</f>
        <v>1.000613120784795</v>
      </c>
      <c r="G148" s="65">
        <f>_book!$L$143</f>
        <v>1.009083870896514</v>
      </c>
      <c r="H148" s="65">
        <f>_book!$M$143</f>
        <v>1</v>
      </c>
      <c r="I148" s="64">
        <f>_book!$O$143</f>
        <v>0.6906365518548917</v>
      </c>
      <c r="J148" s="64">
        <f>_book!$P$143</f>
        <v>0.68790165561688676</v>
      </c>
      <c r="K148" s="66">
        <f>_book!$T$143</f>
        <v>-6.1274509803932453E-4</v>
      </c>
      <c r="L148" s="66">
        <f>_book!$U$143</f>
        <v>6.1312078479458521E-4</v>
      </c>
      <c r="M148" s="66" t="str">
        <f>IF(_book!$V$143=0,"—",_book!$W$143)</f>
        <v>—</v>
      </c>
      <c r="N148" s="64">
        <f>_book!$AA$143</f>
        <v>0.6906365518548917</v>
      </c>
      <c r="O148" s="67" t="str">
        <f>IF(_book!$V$143=0,"—",_book!$AC$143)</f>
        <v>—</v>
      </c>
      <c r="P148" s="68">
        <f>_book!$AE$143</f>
        <v>1</v>
      </c>
      <c r="Q148" s="68">
        <f>_book!$AF$143</f>
        <v>0</v>
      </c>
    </row>
    <row r="149" spans="1:17" x14ac:dyDescent="0.3">
      <c r="A149" s="62" t="str">
        <f>_book!$A$144</f>
        <v>Commercial Auto</v>
      </c>
      <c r="B149" s="62" t="str">
        <f>_book!$B$144</f>
        <v>ABD</v>
      </c>
      <c r="C149" s="62" t="str">
        <f>_book!$C$144</f>
        <v>SC</v>
      </c>
      <c r="D149" s="63">
        <f>_book!$F$144</f>
        <v>48000</v>
      </c>
      <c r="E149" s="64">
        <f>_book!$N$144</f>
        <v>0.66800000000000004</v>
      </c>
      <c r="F149" s="65">
        <f>_book!$K$144</f>
        <v>1.00162074554295</v>
      </c>
      <c r="G149" s="65">
        <f>_book!$L$144</f>
        <v>1.006044706983058</v>
      </c>
      <c r="H149" s="65">
        <f>_book!$M$144</f>
        <v>1</v>
      </c>
      <c r="I149" s="64">
        <f>_book!$O$144</f>
        <v>0.67312706663788335</v>
      </c>
      <c r="J149" s="64">
        <f>_book!$P$144</f>
        <v>0.66315057037541603</v>
      </c>
      <c r="K149" s="66">
        <f>_book!$T$144</f>
        <v>-1.618122977346093E-3</v>
      </c>
      <c r="L149" s="66">
        <f>_book!$U$144</f>
        <v>1.620745542949775E-3</v>
      </c>
      <c r="M149" s="66" t="str">
        <f>IF(_book!$V$144=0,"—",_book!$W$144)</f>
        <v>—</v>
      </c>
      <c r="N149" s="64">
        <f>_book!$AA$144</f>
        <v>0.67312706663788335</v>
      </c>
      <c r="O149" s="67" t="str">
        <f>IF(_book!$V$144=0,"—",_book!$AC$144)</f>
        <v>—</v>
      </c>
      <c r="P149" s="68">
        <f>_book!$AE$144</f>
        <v>1</v>
      </c>
      <c r="Q149" s="68">
        <f>_book!$AF$144</f>
        <v>0</v>
      </c>
    </row>
    <row r="150" spans="1:17" x14ac:dyDescent="0.3">
      <c r="A150" s="62" t="str">
        <f>_book!$A$145</f>
        <v>Commercial Auto</v>
      </c>
      <c r="B150" s="62" t="str">
        <f>_book!$B$145</f>
        <v>ABD</v>
      </c>
      <c r="C150" s="62" t="str">
        <f>_book!$C$145</f>
        <v>TN</v>
      </c>
      <c r="D150" s="63">
        <f>_book!$F$145</f>
        <v>32000</v>
      </c>
      <c r="E150" s="64">
        <f>_book!$N$145</f>
        <v>0.69599999999999995</v>
      </c>
      <c r="F150" s="65">
        <f>_book!$K$145</f>
        <v>0.9965397923875432</v>
      </c>
      <c r="G150" s="65">
        <f>_book!$L$145</f>
        <v>1.0101010101010099</v>
      </c>
      <c r="H150" s="65">
        <f>_book!$M$145</f>
        <v>1</v>
      </c>
      <c r="I150" s="64">
        <f>_book!$O$145</f>
        <v>0.70059767222396963</v>
      </c>
      <c r="J150" s="64">
        <f>_book!$P$145</f>
        <v>0.68044336359970159</v>
      </c>
      <c r="K150" s="66">
        <f>_book!$T$145</f>
        <v>3.4722222222223209E-3</v>
      </c>
      <c r="L150" s="66">
        <f>_book!$U$145</f>
        <v>2.9619377162629631E-2</v>
      </c>
      <c r="M150" s="66" t="str">
        <f>IF(_book!$V$145=0,"—",_book!$W$145)</f>
        <v>—</v>
      </c>
      <c r="N150" s="64">
        <f>_book!$AA$145</f>
        <v>0.70059767222396963</v>
      </c>
      <c r="O150" s="67" t="str">
        <f>IF(_book!$V$145=0,"—",_book!$AC$145)</f>
        <v>—</v>
      </c>
      <c r="P150" s="68">
        <f>_book!$AE$145</f>
        <v>0</v>
      </c>
      <c r="Q150" s="68">
        <f>_book!$AF$145</f>
        <v>1</v>
      </c>
    </row>
    <row r="151" spans="1:17" x14ac:dyDescent="0.3">
      <c r="A151" s="62" t="str">
        <f>_book!$A$146</f>
        <v>Commercial Auto</v>
      </c>
      <c r="B151" s="62" t="str">
        <f>_book!$B$146</f>
        <v>ABD</v>
      </c>
      <c r="C151" s="62" t="str">
        <f>_book!$C$146</f>
        <v>VA</v>
      </c>
      <c r="D151" s="63">
        <f>_book!$F$146</f>
        <v>84000</v>
      </c>
      <c r="E151" s="64">
        <f>_book!$N$146</f>
        <v>0.68</v>
      </c>
      <c r="F151" s="65">
        <f>_book!$K$146</f>
        <v>1.005988023952096</v>
      </c>
      <c r="G151" s="65">
        <f>_book!$L$146</f>
        <v>1.007055725494679</v>
      </c>
      <c r="H151" s="65">
        <f>_book!$M$146</f>
        <v>1</v>
      </c>
      <c r="I151" s="64">
        <f>_book!$O$146</f>
        <v>0.68889847952402505</v>
      </c>
      <c r="J151" s="64">
        <f>_book!$P$146</f>
        <v>0.67797655554245695</v>
      </c>
      <c r="K151" s="66">
        <f>_book!$T$146</f>
        <v>-5.9523809523810423E-3</v>
      </c>
      <c r="L151" s="66">
        <f>_book!$U$146</f>
        <v>5.9880239520959666E-3</v>
      </c>
      <c r="M151" s="66" t="str">
        <f>IF(_book!$V$146=0,"—",_book!$W$146)</f>
        <v>—</v>
      </c>
      <c r="N151" s="64">
        <f>_book!$AA$146</f>
        <v>0.68889847952402505</v>
      </c>
      <c r="O151" s="67" t="str">
        <f>IF(_book!$V$146=0,"—",_book!$AC$146)</f>
        <v>—</v>
      </c>
      <c r="P151" s="68">
        <f>_book!$AE$146</f>
        <v>1</v>
      </c>
      <c r="Q151" s="68">
        <f>_book!$AF$146</f>
        <v>0</v>
      </c>
    </row>
    <row r="152" spans="1:17" x14ac:dyDescent="0.3">
      <c r="A152" s="62" t="str">
        <f>_book!$A$147</f>
        <v>Commercial Auto</v>
      </c>
      <c r="B152" s="62" t="str">
        <f>_book!$B$147</f>
        <v>ABD</v>
      </c>
      <c r="C152" s="62" t="str">
        <f>_book!$C$147</f>
        <v>WV</v>
      </c>
      <c r="D152" s="63">
        <f>_book!$F$147</f>
        <v>68000</v>
      </c>
      <c r="E152" s="64">
        <f>_book!$N$147</f>
        <v>0.66400000000000003</v>
      </c>
      <c r="F152" s="65">
        <f>_book!$K$147</f>
        <v>1.009724151617384</v>
      </c>
      <c r="G152" s="65">
        <f>_book!$L$147</f>
        <v>1.011120201892163</v>
      </c>
      <c r="H152" s="65">
        <f>_book!$M$147</f>
        <v>1</v>
      </c>
      <c r="I152" s="64">
        <f>_book!$O$147</f>
        <v>0.67791245205773853</v>
      </c>
      <c r="J152" s="64">
        <f>_book!$P$147</f>
        <v>0.67365220888361887</v>
      </c>
      <c r="K152" s="66">
        <f>_book!$T$147</f>
        <v>-9.630503144654079E-3</v>
      </c>
      <c r="L152" s="66">
        <f>_book!$U$147</f>
        <v>9.7241516173847131E-3</v>
      </c>
      <c r="M152" s="66" t="str">
        <f>IF(_book!$V$147=0,"—",_book!$W$147)</f>
        <v>—</v>
      </c>
      <c r="N152" s="64">
        <f>_book!$AA$147</f>
        <v>0.67791245205773853</v>
      </c>
      <c r="O152" s="67" t="str">
        <f>IF(_book!$V$147=0,"—",_book!$AC$147)</f>
        <v>—</v>
      </c>
      <c r="P152" s="68">
        <f>_book!$AE$147</f>
        <v>1</v>
      </c>
      <c r="Q152" s="68">
        <f>_book!$AF$147</f>
        <v>0</v>
      </c>
    </row>
    <row r="153" spans="1:17" x14ac:dyDescent="0.3">
      <c r="A153" s="62" t="str">
        <f>_book!$A$148</f>
        <v>Commercial Auto</v>
      </c>
      <c r="B153" s="62" t="str">
        <f>_book!$B$148</f>
        <v>ABD</v>
      </c>
      <c r="C153" s="62" t="str">
        <f>_book!$C$148</f>
        <v>WI</v>
      </c>
      <c r="D153" s="63">
        <f>_book!$F$148</f>
        <v>52000</v>
      </c>
      <c r="E153" s="64">
        <f>_book!$N$148</f>
        <v>0.69199999999999995</v>
      </c>
      <c r="F153" s="65">
        <f>_book!$K$148</f>
        <v>1</v>
      </c>
      <c r="G153" s="65">
        <f>_book!$L$148</f>
        <v>1.008068778084247</v>
      </c>
      <c r="H153" s="65">
        <f>_book!$M$148</f>
        <v>1</v>
      </c>
      <c r="I153" s="64">
        <f>_book!$O$148</f>
        <v>0.69758359443429874</v>
      </c>
      <c r="J153" s="64">
        <f>_book!$P$148</f>
        <v>0.69293105239454711</v>
      </c>
      <c r="K153" s="66">
        <f>_book!$T$148</f>
        <v>0</v>
      </c>
      <c r="L153" s="66">
        <f>_book!$U$148</f>
        <v>0</v>
      </c>
      <c r="M153" s="66" t="str">
        <f>IF(_book!$V$148=0,"—",_book!$W$148)</f>
        <v>—</v>
      </c>
      <c r="N153" s="64">
        <f>_book!$AA$148</f>
        <v>0.69758359443429874</v>
      </c>
      <c r="O153" s="67" t="str">
        <f>IF(_book!$V$148=0,"—",_book!$AC$148)</f>
        <v>—</v>
      </c>
      <c r="P153" s="68">
        <f>_book!$AE$148</f>
        <v>0</v>
      </c>
      <c r="Q153" s="68">
        <f>_book!$AF$148</f>
        <v>0</v>
      </c>
    </row>
    <row r="154" spans="1:17" x14ac:dyDescent="0.3">
      <c r="A154" s="62" t="str">
        <f>_book!$A$149</f>
        <v>Commercial Auto</v>
      </c>
      <c r="B154" s="62" t="str">
        <f>_book!$B$149</f>
        <v>MM</v>
      </c>
      <c r="C154" s="62" t="str">
        <f>_book!$C$149</f>
        <v>AZ</v>
      </c>
      <c r="D154" s="63">
        <f>_book!$F$149</f>
        <v>36000</v>
      </c>
      <c r="E154" s="64">
        <f>_book!$N$149</f>
        <v>0.67600000000000005</v>
      </c>
      <c r="F154" s="65">
        <f>_book!$K$149</f>
        <v>0.99145975603886694</v>
      </c>
      <c r="G154" s="65">
        <f>_book!$L$149</f>
        <v>1.012141452489427</v>
      </c>
      <c r="H154" s="65">
        <f>_book!$M$149</f>
        <v>1</v>
      </c>
      <c r="I154" s="64">
        <f>_book!$O$149</f>
        <v>0.67836432187190643</v>
      </c>
      <c r="J154" s="64">
        <f>_book!$P$149</f>
        <v>0.66244563906796095</v>
      </c>
      <c r="K154" s="66">
        <f>_book!$T$149</f>
        <v>8.6138079827400293E-3</v>
      </c>
      <c r="L154" s="66">
        <f>_book!$U$149</f>
        <v>3.098044353652751E-2</v>
      </c>
      <c r="M154" s="66" t="str">
        <f>IF(_book!$V$149=0,"—",_book!$W$149)</f>
        <v>—</v>
      </c>
      <c r="N154" s="64">
        <f>_book!$AA$149</f>
        <v>0.67836432187190643</v>
      </c>
      <c r="O154" s="67" t="str">
        <f>IF(_book!$V$149=0,"—",_book!$AC$149)</f>
        <v>—</v>
      </c>
      <c r="P154" s="68">
        <f>_book!$AE$149</f>
        <v>1</v>
      </c>
      <c r="Q154" s="68">
        <f>_book!$AF$149</f>
        <v>1</v>
      </c>
    </row>
    <row r="155" spans="1:17" x14ac:dyDescent="0.3">
      <c r="A155" s="62" t="str">
        <f>_book!$A$150</f>
        <v>Commercial Auto</v>
      </c>
      <c r="B155" s="62" t="str">
        <f>_book!$B$150</f>
        <v>MM</v>
      </c>
      <c r="C155" s="62" t="str">
        <f>_book!$C$150</f>
        <v>CO</v>
      </c>
      <c r="D155" s="63">
        <f>_book!$F$150</f>
        <v>88000</v>
      </c>
      <c r="E155" s="64">
        <f>_book!$N$150</f>
        <v>0.66</v>
      </c>
      <c r="F155" s="65">
        <f>_book!$K$150</f>
        <v>1.013535462912831</v>
      </c>
      <c r="G155" s="65">
        <f>_book!$L$150</f>
        <v>1.009083870896514</v>
      </c>
      <c r="H155" s="65">
        <f>_book!$M$150</f>
        <v>1</v>
      </c>
      <c r="I155" s="64">
        <f>_book!$O$150</f>
        <v>0.67500991021660051</v>
      </c>
      <c r="J155" s="64">
        <f>_book!$P$150</f>
        <v>0.67040240297400089</v>
      </c>
      <c r="K155" s="66">
        <f>_book!$T$150</f>
        <v>-1.3354700854700811E-2</v>
      </c>
      <c r="L155" s="66">
        <f>_book!$U$150</f>
        <v>1.3535462912831701E-2</v>
      </c>
      <c r="M155" s="66" t="str">
        <f>IF(_book!$V$150=0,"—",_book!$W$150)</f>
        <v>—</v>
      </c>
      <c r="N155" s="64">
        <f>_book!$AA$150</f>
        <v>0.67500991021660051</v>
      </c>
      <c r="O155" s="67" t="str">
        <f>IF(_book!$V$150=0,"—",_book!$AC$150)</f>
        <v>—</v>
      </c>
      <c r="P155" s="68">
        <f>_book!$AE$150</f>
        <v>1</v>
      </c>
      <c r="Q155" s="68">
        <f>_book!$AF$150</f>
        <v>0</v>
      </c>
    </row>
    <row r="156" spans="1:17" x14ac:dyDescent="0.3">
      <c r="A156" s="62" t="str">
        <f>_book!$A$151</f>
        <v>Commercial Auto</v>
      </c>
      <c r="B156" s="62" t="str">
        <f>_book!$B$151</f>
        <v>MM</v>
      </c>
      <c r="C156" s="62" t="str">
        <f>_book!$C$151</f>
        <v>DE</v>
      </c>
      <c r="D156" s="63">
        <f>_book!$F$151</f>
        <v>72000</v>
      </c>
      <c r="E156" s="64">
        <f>_book!$N$151</f>
        <v>0.68799999999999994</v>
      </c>
      <c r="F156" s="65">
        <f>_book!$K$151</f>
        <v>0.99554699171046557</v>
      </c>
      <c r="G156" s="65">
        <f>_book!$L$151</f>
        <v>0.99913570688790188</v>
      </c>
      <c r="H156" s="65">
        <f>_book!$M$151</f>
        <v>1.02</v>
      </c>
      <c r="I156" s="64">
        <f>_book!$O$151</f>
        <v>0.69803123143518497</v>
      </c>
      <c r="J156" s="64">
        <f>_book!$P$151</f>
        <v>0.66407688763326544</v>
      </c>
      <c r="K156" s="66">
        <f>_book!$T$151</f>
        <v>4.4729262672811299E-3</v>
      </c>
      <c r="L156" s="66">
        <f>_book!$U$151</f>
        <v>2.3332654725072951E-2</v>
      </c>
      <c r="M156" s="66" t="str">
        <f>IF(_book!$V$151=0,"—",_book!$W$151)</f>
        <v>—</v>
      </c>
      <c r="N156" s="64">
        <f>_book!$AA$151</f>
        <v>0.69803123143518497</v>
      </c>
      <c r="O156" s="67" t="str">
        <f>IF(_book!$V$151=0,"—",_book!$AC$151)</f>
        <v>—</v>
      </c>
      <c r="P156" s="68">
        <f>_book!$AE$151</f>
        <v>1</v>
      </c>
      <c r="Q156" s="68">
        <f>_book!$AF$151</f>
        <v>1</v>
      </c>
    </row>
    <row r="157" spans="1:17" x14ac:dyDescent="0.3">
      <c r="A157" s="62" t="str">
        <f>_book!$A$152</f>
        <v>Commercial Auto</v>
      </c>
      <c r="B157" s="62" t="str">
        <f>_book!$B$152</f>
        <v>MM</v>
      </c>
      <c r="C157" s="62" t="str">
        <f>_book!$C$152</f>
        <v>FL</v>
      </c>
      <c r="D157" s="63">
        <f>_book!$F$152</f>
        <v>56000</v>
      </c>
      <c r="E157" s="64">
        <f>_book!$N$152</f>
        <v>0.67200000000000004</v>
      </c>
      <c r="F157" s="65">
        <f>_book!$K$152</f>
        <v>1.00418410041841</v>
      </c>
      <c r="G157" s="65">
        <f>_book!$L$152</f>
        <v>1.0101010101010099</v>
      </c>
      <c r="H157" s="65">
        <f>_book!$M$152</f>
        <v>1</v>
      </c>
      <c r="I157" s="64">
        <f>_book!$O$152</f>
        <v>0.68162799543552677</v>
      </c>
      <c r="J157" s="64">
        <f>_book!$P$152</f>
        <v>0.64811064174526922</v>
      </c>
      <c r="K157" s="66">
        <f>_book!$T$152</f>
        <v>-4.1666666666666519E-3</v>
      </c>
      <c r="L157" s="66">
        <f>_book!$U$152</f>
        <v>5.1715481171548117E-2</v>
      </c>
      <c r="M157" s="66" t="str">
        <f>IF(_book!$V$152=0,"—",_book!$W$152)</f>
        <v>—</v>
      </c>
      <c r="N157" s="64">
        <f>_book!$AA$152</f>
        <v>0.68162799543552677</v>
      </c>
      <c r="O157" s="67" t="str">
        <f>IF(_book!$V$152=0,"—",_book!$AC$152)</f>
        <v>—</v>
      </c>
      <c r="P157" s="68">
        <f>_book!$AE$152</f>
        <v>1</v>
      </c>
      <c r="Q157" s="68">
        <f>_book!$AF$152</f>
        <v>1</v>
      </c>
    </row>
    <row r="158" spans="1:17" x14ac:dyDescent="0.3">
      <c r="A158" s="62" t="str">
        <f>_book!$A$153</f>
        <v>Commercial Auto</v>
      </c>
      <c r="B158" s="62" t="str">
        <f>_book!$B$153</f>
        <v>MM</v>
      </c>
      <c r="C158" s="62" t="str">
        <f>_book!$C$153</f>
        <v>GA</v>
      </c>
      <c r="D158" s="63">
        <f>_book!$F$153</f>
        <v>40000</v>
      </c>
      <c r="E158" s="64">
        <f>_book!$N$153</f>
        <v>0.7</v>
      </c>
      <c r="F158" s="65">
        <f>_book!$K$153</f>
        <v>0.99330761698144854</v>
      </c>
      <c r="G158" s="65">
        <f>_book!$L$153</f>
        <v>1.007055725494679</v>
      </c>
      <c r="H158" s="65">
        <f>_book!$M$153</f>
        <v>1</v>
      </c>
      <c r="I158" s="64">
        <f>_book!$O$153</f>
        <v>0.70022128600105049</v>
      </c>
      <c r="J158" s="64">
        <f>_book!$P$153</f>
        <v>0.67332208304773777</v>
      </c>
      <c r="K158" s="66">
        <f>_book!$T$153</f>
        <v>6.7374727668845216E-3</v>
      </c>
      <c r="L158" s="66">
        <f>_book!$U$153</f>
        <v>2.9590936879521301E-2</v>
      </c>
      <c r="M158" s="66" t="str">
        <f>IF(_book!$V$153=0,"—",_book!$W$153)</f>
        <v>—</v>
      </c>
      <c r="N158" s="64">
        <f>_book!$AA$153</f>
        <v>0.70022128600105049</v>
      </c>
      <c r="O158" s="67" t="str">
        <f>IF(_book!$V$153=0,"—",_book!$AC$153)</f>
        <v>—</v>
      </c>
      <c r="P158" s="68">
        <f>_book!$AE$153</f>
        <v>1</v>
      </c>
      <c r="Q158" s="68">
        <f>_book!$AF$153</f>
        <v>1</v>
      </c>
    </row>
    <row r="159" spans="1:17" x14ac:dyDescent="0.3">
      <c r="A159" s="62" t="str">
        <f>_book!$A$154</f>
        <v>Commercial Auto</v>
      </c>
      <c r="B159" s="62" t="str">
        <f>_book!$B$154</f>
        <v>MM</v>
      </c>
      <c r="C159" s="62" t="str">
        <f>_book!$C$154</f>
        <v>IA</v>
      </c>
      <c r="D159" s="63">
        <f>_book!$F$154</f>
        <v>92000</v>
      </c>
      <c r="E159" s="64">
        <f>_book!$N$154</f>
        <v>0.68400000000000005</v>
      </c>
      <c r="F159" s="65">
        <f>_book!$K$154</f>
        <v>1</v>
      </c>
      <c r="G159" s="65">
        <f>_book!$L$154</f>
        <v>1.011120201892163</v>
      </c>
      <c r="H159" s="65">
        <f>_book!$M$154</f>
        <v>1</v>
      </c>
      <c r="I159" s="64">
        <f>_book!$O$154</f>
        <v>0.6916062180942395</v>
      </c>
      <c r="J159" s="64">
        <f>_book!$P$154</f>
        <v>0.69394293806686047</v>
      </c>
      <c r="K159" s="66">
        <f>_book!$T$154</f>
        <v>0</v>
      </c>
      <c r="L159" s="66">
        <f>_book!$U$154</f>
        <v>0</v>
      </c>
      <c r="M159" s="66" t="str">
        <f>IF(_book!$V$154=0,"—",_book!$W$154)</f>
        <v>—</v>
      </c>
      <c r="N159" s="64">
        <f>_book!$AA$154</f>
        <v>0.6916062180942395</v>
      </c>
      <c r="O159" s="67" t="str">
        <f>IF(_book!$V$154=0,"—",_book!$AC$154)</f>
        <v>—</v>
      </c>
      <c r="P159" s="68">
        <f>_book!$AE$154</f>
        <v>0</v>
      </c>
      <c r="Q159" s="68">
        <f>_book!$AF$154</f>
        <v>0</v>
      </c>
    </row>
    <row r="160" spans="1:17" x14ac:dyDescent="0.3">
      <c r="A160" s="62" t="str">
        <f>_book!$A$155</f>
        <v>Commercial Auto</v>
      </c>
      <c r="B160" s="62" t="str">
        <f>_book!$B$155</f>
        <v>MM</v>
      </c>
      <c r="C160" s="62" t="str">
        <f>_book!$C$155</f>
        <v>IL</v>
      </c>
      <c r="D160" s="63">
        <f>_book!$F$155</f>
        <v>76000</v>
      </c>
      <c r="E160" s="64">
        <f>_book!$N$155</f>
        <v>0.66800000000000004</v>
      </c>
      <c r="F160" s="65">
        <f>_book!$K$155</f>
        <v>1.001203369434416</v>
      </c>
      <c r="G160" s="65">
        <f>_book!$L$155</f>
        <v>1.008068778084247</v>
      </c>
      <c r="H160" s="65">
        <f>_book!$M$155</f>
        <v>1</v>
      </c>
      <c r="I160" s="64">
        <f>_book!$O$155</f>
        <v>0.6742002806360412</v>
      </c>
      <c r="J160" s="64">
        <f>_book!$P$155</f>
        <v>0.66889876156005412</v>
      </c>
      <c r="K160" s="66">
        <f>_book!$T$155</f>
        <v>-1.2019230769230169E-3</v>
      </c>
      <c r="L160" s="66">
        <f>_book!$U$155</f>
        <v>1.2033694344164569E-3</v>
      </c>
      <c r="M160" s="66" t="str">
        <f>IF(_book!$V$155=0,"—",_book!$W$155)</f>
        <v>—</v>
      </c>
      <c r="N160" s="64">
        <f>_book!$AA$155</f>
        <v>0.6742002806360412</v>
      </c>
      <c r="O160" s="67" t="str">
        <f>IF(_book!$V$155=0,"—",_book!$AC$155)</f>
        <v>—</v>
      </c>
      <c r="P160" s="68">
        <f>_book!$AE$155</f>
        <v>1</v>
      </c>
      <c r="Q160" s="68">
        <f>_book!$AF$155</f>
        <v>0</v>
      </c>
    </row>
    <row r="161" spans="1:17" x14ac:dyDescent="0.3">
      <c r="A161" s="62" t="str">
        <f>_book!$A$156</f>
        <v>Commercial Auto</v>
      </c>
      <c r="B161" s="62" t="str">
        <f>_book!$B$156</f>
        <v>MM</v>
      </c>
      <c r="C161" s="62" t="str">
        <f>_book!$C$156</f>
        <v>IN</v>
      </c>
      <c r="D161" s="63">
        <f>_book!$F$156</f>
        <v>60000</v>
      </c>
      <c r="E161" s="64">
        <f>_book!$N$156</f>
        <v>0.69599999999999995</v>
      </c>
      <c r="F161" s="65">
        <f>_book!$K$156</f>
        <v>1.0026525198938989</v>
      </c>
      <c r="G161" s="65">
        <f>_book!$L$156</f>
        <v>1.012141452489427</v>
      </c>
      <c r="H161" s="65">
        <f>_book!$M$156</f>
        <v>1</v>
      </c>
      <c r="I161" s="64">
        <f>_book!$O$156</f>
        <v>0.70631901976800626</v>
      </c>
      <c r="J161" s="64">
        <f>_book!$P$156</f>
        <v>0.70923167895144423</v>
      </c>
      <c r="K161" s="66">
        <f>_book!$T$156</f>
        <v>-2.6455026455026731E-3</v>
      </c>
      <c r="L161" s="66">
        <f>_book!$U$156</f>
        <v>2.6525198938991408E-3</v>
      </c>
      <c r="M161" s="66" t="str">
        <f>IF(_book!$V$156=0,"—",_book!$W$156)</f>
        <v>—</v>
      </c>
      <c r="N161" s="64">
        <f>_book!$AA$156</f>
        <v>0.70631901976800626</v>
      </c>
      <c r="O161" s="67" t="str">
        <f>IF(_book!$V$156=0,"—",_book!$AC$156)</f>
        <v>—</v>
      </c>
      <c r="P161" s="68">
        <f>_book!$AE$156</f>
        <v>1</v>
      </c>
      <c r="Q161" s="68">
        <f>_book!$AF$156</f>
        <v>0</v>
      </c>
    </row>
    <row r="162" spans="1:17" x14ac:dyDescent="0.3">
      <c r="A162" s="62" t="str">
        <f>_book!$A$157</f>
        <v>Commercial Auto</v>
      </c>
      <c r="B162" s="62" t="str">
        <f>_book!$B$157</f>
        <v>MM</v>
      </c>
      <c r="C162" s="62" t="str">
        <f>_book!$C$157</f>
        <v>KY</v>
      </c>
      <c r="D162" s="63">
        <f>_book!$F$157</f>
        <v>44000</v>
      </c>
      <c r="E162" s="64">
        <f>_book!$N$157</f>
        <v>0.68</v>
      </c>
      <c r="F162" s="65">
        <f>_book!$K$157</f>
        <v>0.99875156054931336</v>
      </c>
      <c r="G162" s="65">
        <f>_book!$L$157</f>
        <v>1.009083870896514</v>
      </c>
      <c r="H162" s="65">
        <f>_book!$M$157</f>
        <v>1</v>
      </c>
      <c r="I162" s="64">
        <f>_book!$O$157</f>
        <v>0.68532038173246401</v>
      </c>
      <c r="J162" s="64">
        <f>_book!$P$157</f>
        <v>0.66476679360133428</v>
      </c>
      <c r="K162" s="66">
        <f>_book!$T$157</f>
        <v>1.2499999999999729E-3</v>
      </c>
      <c r="L162" s="66">
        <f>_book!$U$157</f>
        <v>2.7465667915106181E-2</v>
      </c>
      <c r="M162" s="66" t="str">
        <f>IF(_book!$V$157=0,"—",_book!$W$157)</f>
        <v>—</v>
      </c>
      <c r="N162" s="64">
        <f>_book!$AA$157</f>
        <v>0.68532038173246401</v>
      </c>
      <c r="O162" s="67" t="str">
        <f>IF(_book!$V$157=0,"—",_book!$AC$157)</f>
        <v>—</v>
      </c>
      <c r="P162" s="68">
        <f>_book!$AE$157</f>
        <v>0</v>
      </c>
      <c r="Q162" s="68">
        <f>_book!$AF$157</f>
        <v>1</v>
      </c>
    </row>
    <row r="163" spans="1:17" x14ac:dyDescent="0.3">
      <c r="A163" s="62" t="str">
        <f>_book!$A$158</f>
        <v>Commercial Auto</v>
      </c>
      <c r="B163" s="62" t="str">
        <f>_book!$B$158</f>
        <v>MM</v>
      </c>
      <c r="C163" s="62" t="str">
        <f>_book!$C$158</f>
        <v>MD</v>
      </c>
      <c r="D163" s="63">
        <f>_book!$F$158</f>
        <v>96000</v>
      </c>
      <c r="E163" s="64">
        <f>_book!$N$158</f>
        <v>0.66400000000000003</v>
      </c>
      <c r="F163" s="65">
        <f>_book!$K$158</f>
        <v>1.002457002457003</v>
      </c>
      <c r="G163" s="65">
        <f>_book!$L$158</f>
        <v>1.006044706983058</v>
      </c>
      <c r="H163" s="65">
        <f>_book!$M$158</f>
        <v>1</v>
      </c>
      <c r="I163" s="64">
        <f>_book!$O$158</f>
        <v>0.66965499670318029</v>
      </c>
      <c r="J163" s="64">
        <f>_book!$P$158</f>
        <v>0.65917960887616234</v>
      </c>
      <c r="K163" s="66">
        <f>_book!$T$158</f>
        <v>-2.4509803921570761E-3</v>
      </c>
      <c r="L163" s="66">
        <f>_book!$U$158</f>
        <v>2.4570024570023108E-3</v>
      </c>
      <c r="M163" s="66" t="str">
        <f>IF(_book!$V$158=0,"—",_book!$W$158)</f>
        <v>—</v>
      </c>
      <c r="N163" s="64">
        <f>_book!$AA$158</f>
        <v>0.66965499670318029</v>
      </c>
      <c r="O163" s="67" t="str">
        <f>IF(_book!$V$158=0,"—",_book!$AC$158)</f>
        <v>—</v>
      </c>
      <c r="P163" s="68">
        <f>_book!$AE$158</f>
        <v>1</v>
      </c>
      <c r="Q163" s="68">
        <f>_book!$AF$158</f>
        <v>0</v>
      </c>
    </row>
    <row r="164" spans="1:17" x14ac:dyDescent="0.3">
      <c r="A164" s="62" t="str">
        <f>_book!$A$159</f>
        <v>Commercial Auto</v>
      </c>
      <c r="B164" s="62" t="str">
        <f>_book!$B$159</f>
        <v>MM</v>
      </c>
      <c r="C164" s="62" t="str">
        <f>_book!$C$159</f>
        <v>MI</v>
      </c>
      <c r="D164" s="63">
        <f>_book!$F$159</f>
        <v>80000</v>
      </c>
      <c r="E164" s="64">
        <f>_book!$N$159</f>
        <v>0.69199999999999995</v>
      </c>
      <c r="F164" s="65">
        <f>_book!$K$159</f>
        <v>1.0049801809126939</v>
      </c>
      <c r="G164" s="65">
        <f>_book!$L$159</f>
        <v>1.0101010101010099</v>
      </c>
      <c r="H164" s="65">
        <f>_book!$M$159</f>
        <v>1</v>
      </c>
      <c r="I164" s="64">
        <f>_book!$O$159</f>
        <v>0.70247099514301414</v>
      </c>
      <c r="J164" s="64">
        <f>_book!$P$159</f>
        <v>0.69898989898989872</v>
      </c>
      <c r="K164" s="66">
        <f>_book!$T$159</f>
        <v>-4.9555016181225264E-3</v>
      </c>
      <c r="L164" s="66">
        <f>_book!$U$159</f>
        <v>4.9801809126941432E-3</v>
      </c>
      <c r="M164" s="66" t="str">
        <f>IF(_book!$V$159=0,"—",_book!$W$159)</f>
        <v>—</v>
      </c>
      <c r="N164" s="64">
        <f>_book!$AA$159</f>
        <v>0.70247099514301414</v>
      </c>
      <c r="O164" s="67" t="str">
        <f>IF(_book!$V$159=0,"—",_book!$AC$159)</f>
        <v>—</v>
      </c>
      <c r="P164" s="68">
        <f>_book!$AE$159</f>
        <v>1</v>
      </c>
      <c r="Q164" s="68">
        <f>_book!$AF$159</f>
        <v>0</v>
      </c>
    </row>
    <row r="165" spans="1:17" x14ac:dyDescent="0.3">
      <c r="A165" s="62" t="str">
        <f>_book!$A$160</f>
        <v>Commercial Auto</v>
      </c>
      <c r="B165" s="62" t="str">
        <f>_book!$B$160</f>
        <v>MM</v>
      </c>
      <c r="C165" s="62" t="str">
        <f>_book!$C$160</f>
        <v>MN</v>
      </c>
      <c r="D165" s="63">
        <f>_book!$F$160</f>
        <v>64000</v>
      </c>
      <c r="E165" s="64">
        <f>_book!$N$160</f>
        <v>0.67600000000000005</v>
      </c>
      <c r="F165" s="65">
        <f>_book!$K$160</f>
        <v>1</v>
      </c>
      <c r="G165" s="65">
        <f>_book!$L$160</f>
        <v>1.007055725494679</v>
      </c>
      <c r="H165" s="65">
        <f>_book!$M$160</f>
        <v>1</v>
      </c>
      <c r="I165" s="64">
        <f>_book!$O$160</f>
        <v>0.68076967043440317</v>
      </c>
      <c r="J165" s="64">
        <f>_book!$P$160</f>
        <v>0.67398845815691311</v>
      </c>
      <c r="K165" s="66">
        <f>_book!$T$160</f>
        <v>0</v>
      </c>
      <c r="L165" s="66">
        <f>_book!$U$160</f>
        <v>0</v>
      </c>
      <c r="M165" s="66" t="str">
        <f>IF(_book!$V$160=0,"—",_book!$W$160)</f>
        <v>—</v>
      </c>
      <c r="N165" s="64">
        <f>_book!$AA$160</f>
        <v>0.68076967043440317</v>
      </c>
      <c r="O165" s="67" t="str">
        <f>IF(_book!$V$160=0,"—",_book!$AC$160)</f>
        <v>—</v>
      </c>
      <c r="P165" s="68">
        <f>_book!$AE$160</f>
        <v>0</v>
      </c>
      <c r="Q165" s="68">
        <f>_book!$AF$160</f>
        <v>0</v>
      </c>
    </row>
    <row r="166" spans="1:17" x14ac:dyDescent="0.3">
      <c r="A166" s="62" t="str">
        <f>_book!$A$161</f>
        <v>Commercial Auto</v>
      </c>
      <c r="B166" s="62" t="str">
        <f>_book!$B$161</f>
        <v>MM</v>
      </c>
      <c r="C166" s="62" t="str">
        <f>_book!$C$161</f>
        <v>NM</v>
      </c>
      <c r="D166" s="63">
        <f>_book!$F$161</f>
        <v>48000</v>
      </c>
      <c r="E166" s="64">
        <f>_book!$N$161</f>
        <v>0.66</v>
      </c>
      <c r="F166" s="65">
        <f>_book!$K$161</f>
        <v>1.002147458840372</v>
      </c>
      <c r="G166" s="65">
        <f>_book!$L$161</f>
        <v>1.011120201892163</v>
      </c>
      <c r="H166" s="65">
        <f>_book!$M$161</f>
        <v>1</v>
      </c>
      <c r="I166" s="64">
        <f>_book!$O$161</f>
        <v>0.66877241699954093</v>
      </c>
      <c r="J166" s="64">
        <f>_book!$P$161</f>
        <v>0.6446152231499116</v>
      </c>
      <c r="K166" s="66">
        <f>_book!$T$161</f>
        <v>-2.1428571428572241E-3</v>
      </c>
      <c r="L166" s="66">
        <f>_book!$U$161</f>
        <v>4.0980672870436718E-2</v>
      </c>
      <c r="M166" s="66" t="str">
        <f>IF(_book!$V$161=0,"—",_book!$W$161)</f>
        <v>—</v>
      </c>
      <c r="N166" s="64">
        <f>_book!$AA$161</f>
        <v>0.66877241699954093</v>
      </c>
      <c r="O166" s="67" t="str">
        <f>IF(_book!$V$161=0,"—",_book!$AC$161)</f>
        <v>—</v>
      </c>
      <c r="P166" s="68">
        <f>_book!$AE$161</f>
        <v>1</v>
      </c>
      <c r="Q166" s="68">
        <f>_book!$AF$161</f>
        <v>1</v>
      </c>
    </row>
    <row r="167" spans="1:17" x14ac:dyDescent="0.3">
      <c r="A167" s="62" t="str">
        <f>_book!$A$162</f>
        <v>Commercial Auto</v>
      </c>
      <c r="B167" s="62" t="str">
        <f>_book!$B$162</f>
        <v>MM</v>
      </c>
      <c r="C167" s="62" t="str">
        <f>_book!$C$162</f>
        <v>NC</v>
      </c>
      <c r="D167" s="63">
        <f>_book!$F$162</f>
        <v>32000</v>
      </c>
      <c r="E167" s="64">
        <f>_book!$N$162</f>
        <v>0.68799999999999994</v>
      </c>
      <c r="F167" s="65">
        <f>_book!$K$162</f>
        <v>1.020048115477145</v>
      </c>
      <c r="G167" s="65">
        <f>_book!$L$162</f>
        <v>1.008068778084247</v>
      </c>
      <c r="H167" s="65">
        <f>_book!$M$162</f>
        <v>1</v>
      </c>
      <c r="I167" s="64">
        <f>_book!$O$162</f>
        <v>0.70745571626105475</v>
      </c>
      <c r="J167" s="64">
        <f>_book!$P$162</f>
        <v>0.68892567058879817</v>
      </c>
      <c r="K167" s="66">
        <f>_book!$T$162</f>
        <v>-1.965408805031443E-2</v>
      </c>
      <c r="L167" s="66">
        <f>_book!$U$162</f>
        <v>2.0048115477145249E-2</v>
      </c>
      <c r="M167" s="66" t="str">
        <f>IF(_book!$V$162=0,"—",_book!$W$162)</f>
        <v>—</v>
      </c>
      <c r="N167" s="64">
        <f>_book!$AA$162</f>
        <v>0.70745571626105475</v>
      </c>
      <c r="O167" s="67" t="str">
        <f>IF(_book!$V$162=0,"—",_book!$AC$162)</f>
        <v>—</v>
      </c>
      <c r="P167" s="68">
        <f>_book!$AE$162</f>
        <v>1</v>
      </c>
      <c r="Q167" s="68">
        <f>_book!$AF$162</f>
        <v>0</v>
      </c>
    </row>
    <row r="168" spans="1:17" x14ac:dyDescent="0.3">
      <c r="A168" s="62" t="str">
        <f>_book!$A$163</f>
        <v>Commercial Auto</v>
      </c>
      <c r="B168" s="62" t="str">
        <f>_book!$B$163</f>
        <v>MM</v>
      </c>
      <c r="C168" s="62" t="str">
        <f>_book!$C$163</f>
        <v>OH</v>
      </c>
      <c r="D168" s="63">
        <f>_book!$F$163</f>
        <v>84000</v>
      </c>
      <c r="E168" s="64">
        <f>_book!$N$163</f>
        <v>0.67200000000000004</v>
      </c>
      <c r="F168" s="65">
        <f>_book!$K$163</f>
        <v>1</v>
      </c>
      <c r="G168" s="65">
        <f>_book!$L$163</f>
        <v>1.012141452489427</v>
      </c>
      <c r="H168" s="65">
        <f>_book!$M$163</f>
        <v>1</v>
      </c>
      <c r="I168" s="64">
        <f>_book!$O$163</f>
        <v>0.68015905607289495</v>
      </c>
      <c r="J168" s="64">
        <f>_book!$P$163</f>
        <v>0.68477541416001519</v>
      </c>
      <c r="K168" s="66">
        <f>_book!$T$163</f>
        <v>0</v>
      </c>
      <c r="L168" s="66">
        <f>_book!$U$163</f>
        <v>0</v>
      </c>
      <c r="M168" s="66" t="str">
        <f>IF(_book!$V$163=0,"—",_book!$W$163)</f>
        <v>—</v>
      </c>
      <c r="N168" s="64">
        <f>_book!$AA$163</f>
        <v>0.68015905607289495</v>
      </c>
      <c r="O168" s="67" t="str">
        <f>IF(_book!$V$163=0,"—",_book!$AC$163)</f>
        <v>—</v>
      </c>
      <c r="P168" s="68">
        <f>_book!$AE$163</f>
        <v>0</v>
      </c>
      <c r="Q168" s="68">
        <f>_book!$AF$163</f>
        <v>0</v>
      </c>
    </row>
    <row r="169" spans="1:17" x14ac:dyDescent="0.3">
      <c r="A169" s="62" t="str">
        <f>_book!$A$164</f>
        <v>Commercial Auto</v>
      </c>
      <c r="B169" s="62" t="str">
        <f>_book!$B$164</f>
        <v>MM</v>
      </c>
      <c r="C169" s="62" t="str">
        <f>_book!$C$164</f>
        <v>PA</v>
      </c>
      <c r="D169" s="63">
        <f>_book!$F$164</f>
        <v>68000</v>
      </c>
      <c r="E169" s="64">
        <f>_book!$N$164</f>
        <v>0.7</v>
      </c>
      <c r="F169" s="65">
        <f>_book!$K$164</f>
        <v>0.99999999999999978</v>
      </c>
      <c r="G169" s="65">
        <f>_book!$L$164</f>
        <v>1.009083870896514</v>
      </c>
      <c r="H169" s="65">
        <f>_book!$M$164</f>
        <v>1</v>
      </c>
      <c r="I169" s="64">
        <f>_book!$O$164</f>
        <v>0.70635870962755976</v>
      </c>
      <c r="J169" s="64">
        <f>_book!$P$164</f>
        <v>0.70399292241494227</v>
      </c>
      <c r="K169" s="66">
        <f>_book!$T$164</f>
        <v>0</v>
      </c>
      <c r="L169" s="66">
        <f>_book!$U$164</f>
        <v>0</v>
      </c>
      <c r="M169" s="66" t="str">
        <f>IF(_book!$V$164=0,"—",_book!$W$164)</f>
        <v>—</v>
      </c>
      <c r="N169" s="64">
        <f>_book!$AA$164</f>
        <v>0.70635870962755976</v>
      </c>
      <c r="O169" s="67" t="str">
        <f>IF(_book!$V$164=0,"—",_book!$AC$164)</f>
        <v>—</v>
      </c>
      <c r="P169" s="68">
        <f>_book!$AE$164</f>
        <v>1</v>
      </c>
      <c r="Q169" s="68">
        <f>_book!$AF$164</f>
        <v>0</v>
      </c>
    </row>
    <row r="170" spans="1:17" x14ac:dyDescent="0.3">
      <c r="A170" s="62" t="str">
        <f>_book!$A$165</f>
        <v>Commercial Auto</v>
      </c>
      <c r="B170" s="62" t="str">
        <f>_book!$B$165</f>
        <v>MM</v>
      </c>
      <c r="C170" s="62" t="str">
        <f>_book!$C$165</f>
        <v>SC</v>
      </c>
      <c r="D170" s="63">
        <f>_book!$F$165</f>
        <v>52000</v>
      </c>
      <c r="E170" s="64">
        <f>_book!$N$165</f>
        <v>0.68400000000000005</v>
      </c>
      <c r="F170" s="65">
        <f>_book!$K$165</f>
        <v>0.99667243444695852</v>
      </c>
      <c r="G170" s="65">
        <f>_book!$L$165</f>
        <v>1.006044706983058</v>
      </c>
      <c r="H170" s="65">
        <f>_book!$M$165</f>
        <v>1</v>
      </c>
      <c r="I170" s="64">
        <f>_book!$O$165</f>
        <v>0.68584476665355687</v>
      </c>
      <c r="J170" s="64">
        <f>_book!$P$165</f>
        <v>0.65721841616904275</v>
      </c>
      <c r="K170" s="66">
        <f>_book!$T$165</f>
        <v>3.3386752136752569E-3</v>
      </c>
      <c r="L170" s="66">
        <f>_book!$U$165</f>
        <v>2.9756422201517641E-2</v>
      </c>
      <c r="M170" s="66" t="str">
        <f>IF(_book!$V$165=0,"—",_book!$W$165)</f>
        <v>—</v>
      </c>
      <c r="N170" s="64">
        <f>_book!$AA$165</f>
        <v>0.68584476665355687</v>
      </c>
      <c r="O170" s="67" t="str">
        <f>IF(_book!$V$165=0,"—",_book!$AC$165)</f>
        <v>—</v>
      </c>
      <c r="P170" s="68">
        <f>_book!$AE$165</f>
        <v>1</v>
      </c>
      <c r="Q170" s="68">
        <f>_book!$AF$165</f>
        <v>1</v>
      </c>
    </row>
    <row r="171" spans="1:17" x14ac:dyDescent="0.3">
      <c r="A171" s="62" t="str">
        <f>_book!$A$166</f>
        <v>Commercial Auto</v>
      </c>
      <c r="B171" s="62" t="str">
        <f>_book!$B$166</f>
        <v>MM</v>
      </c>
      <c r="C171" s="62" t="str">
        <f>_book!$C$166</f>
        <v>TN</v>
      </c>
      <c r="D171" s="63">
        <f>_book!$F$166</f>
        <v>36000</v>
      </c>
      <c r="E171" s="64">
        <f>_book!$N$166</f>
        <v>0.66800000000000004</v>
      </c>
      <c r="F171" s="65">
        <f>_book!$K$166</f>
        <v>1</v>
      </c>
      <c r="G171" s="65">
        <f>_book!$L$166</f>
        <v>1.0101010101010099</v>
      </c>
      <c r="H171" s="65">
        <f>_book!$M$166</f>
        <v>1</v>
      </c>
      <c r="I171" s="64">
        <f>_book!$O$166</f>
        <v>0.67474747474747465</v>
      </c>
      <c r="J171" s="64">
        <f>_book!$P$166</f>
        <v>0.67474747474747465</v>
      </c>
      <c r="K171" s="66">
        <f>_book!$T$166</f>
        <v>0</v>
      </c>
      <c r="L171" s="66">
        <f>_book!$U$166</f>
        <v>0</v>
      </c>
      <c r="M171" s="66" t="str">
        <f>IF(_book!$V$166=0,"—",_book!$W$166)</f>
        <v>—</v>
      </c>
      <c r="N171" s="64">
        <f>_book!$AA$166</f>
        <v>0.67474747474747465</v>
      </c>
      <c r="O171" s="67" t="str">
        <f>IF(_book!$V$166=0,"—",_book!$AC$166)</f>
        <v>—</v>
      </c>
      <c r="P171" s="68">
        <f>_book!$AE$166</f>
        <v>0</v>
      </c>
      <c r="Q171" s="68">
        <f>_book!$AF$166</f>
        <v>0</v>
      </c>
    </row>
    <row r="172" spans="1:17" x14ac:dyDescent="0.3">
      <c r="A172" s="62" t="str">
        <f>_book!$A$167</f>
        <v>Commercial Auto</v>
      </c>
      <c r="B172" s="62" t="str">
        <f>_book!$B$167</f>
        <v>MM</v>
      </c>
      <c r="C172" s="62" t="str">
        <f>_book!$C$167</f>
        <v>VA</v>
      </c>
      <c r="D172" s="63">
        <f>_book!$F$167</f>
        <v>88000</v>
      </c>
      <c r="E172" s="64">
        <f>_book!$N$167</f>
        <v>0.69599999999999995</v>
      </c>
      <c r="F172" s="65">
        <f>_book!$K$167</f>
        <v>1.0017720023626699</v>
      </c>
      <c r="G172" s="65">
        <f>_book!$L$167</f>
        <v>1.007055725494679</v>
      </c>
      <c r="H172" s="65">
        <f>_book!$M$167</f>
        <v>1</v>
      </c>
      <c r="I172" s="64">
        <f>_book!$O$167</f>
        <v>0.70215280051123874</v>
      </c>
      <c r="J172" s="64">
        <f>_book!$P$167</f>
        <v>0.69392894508463221</v>
      </c>
      <c r="K172" s="66">
        <f>_book!$T$167</f>
        <v>-1.768867924528128E-3</v>
      </c>
      <c r="L172" s="66">
        <f>_book!$U$167</f>
        <v>1.7720023626699439E-3</v>
      </c>
      <c r="M172" s="66" t="str">
        <f>IF(_book!$V$167=0,"—",_book!$W$167)</f>
        <v>—</v>
      </c>
      <c r="N172" s="64">
        <f>_book!$AA$167</f>
        <v>0.70215280051123874</v>
      </c>
      <c r="O172" s="67" t="str">
        <f>IF(_book!$V$167=0,"—",_book!$AC$167)</f>
        <v>—</v>
      </c>
      <c r="P172" s="68">
        <f>_book!$AE$167</f>
        <v>1</v>
      </c>
      <c r="Q172" s="68">
        <f>_book!$AF$167</f>
        <v>0</v>
      </c>
    </row>
    <row r="173" spans="1:17" x14ac:dyDescent="0.3">
      <c r="A173" s="62" t="str">
        <f>_book!$A$168</f>
        <v>Commercial Auto</v>
      </c>
      <c r="B173" s="62" t="str">
        <f>_book!$B$168</f>
        <v>MM</v>
      </c>
      <c r="C173" s="62" t="str">
        <f>_book!$C$168</f>
        <v>WV</v>
      </c>
      <c r="D173" s="63">
        <f>_book!$F$168</f>
        <v>72000</v>
      </c>
      <c r="E173" s="64">
        <f>_book!$N$168</f>
        <v>0.68</v>
      </c>
      <c r="F173" s="65">
        <f>_book!$K$168</f>
        <v>1.001090512540894</v>
      </c>
      <c r="G173" s="65">
        <f>_book!$L$168</f>
        <v>1.011120201892163</v>
      </c>
      <c r="H173" s="65">
        <f>_book!$M$168</f>
        <v>1</v>
      </c>
      <c r="I173" s="64">
        <f>_book!$O$168</f>
        <v>0.688311531983821</v>
      </c>
      <c r="J173" s="64">
        <f>_book!$P$168</f>
        <v>0.68988479223021226</v>
      </c>
      <c r="K173" s="66">
        <f>_book!$T$168</f>
        <v>-1.089324618736343E-3</v>
      </c>
      <c r="L173" s="66">
        <f>_book!$U$168</f>
        <v>1.090512540893984E-3</v>
      </c>
      <c r="M173" s="66" t="str">
        <f>IF(_book!$V$168=0,"—",_book!$W$168)</f>
        <v>—</v>
      </c>
      <c r="N173" s="64">
        <f>_book!$AA$168</f>
        <v>0.688311531983821</v>
      </c>
      <c r="O173" s="67" t="str">
        <f>IF(_book!$V$168=0,"—",_book!$AC$168)</f>
        <v>—</v>
      </c>
      <c r="P173" s="68">
        <f>_book!$AE$168</f>
        <v>1</v>
      </c>
      <c r="Q173" s="68">
        <f>_book!$AF$168</f>
        <v>0</v>
      </c>
    </row>
    <row r="174" spans="1:17" x14ac:dyDescent="0.3">
      <c r="A174" s="62" t="str">
        <f>_book!$A$169</f>
        <v>Commercial Auto</v>
      </c>
      <c r="B174" s="62" t="str">
        <f>_book!$B$169</f>
        <v>MM</v>
      </c>
      <c r="C174" s="62" t="str">
        <f>_book!$C$169</f>
        <v>WI</v>
      </c>
      <c r="D174" s="63">
        <f>_book!$F$169</f>
        <v>56000</v>
      </c>
      <c r="E174" s="64">
        <f>_book!$N$169</f>
        <v>0.66400000000000003</v>
      </c>
      <c r="F174" s="65">
        <f>_book!$K$169</f>
        <v>0.98347220325092199</v>
      </c>
      <c r="G174" s="65">
        <f>_book!$L$169</f>
        <v>1.008068778084247</v>
      </c>
      <c r="H174" s="65">
        <f>_book!$M$169</f>
        <v>1</v>
      </c>
      <c r="I174" s="64">
        <f>_book!$O$169</f>
        <v>0.6582946611480901</v>
      </c>
      <c r="J174" s="64">
        <f>_book!$P$169</f>
        <v>0.63940594820769303</v>
      </c>
      <c r="K174" s="66">
        <f>_book!$T$169</f>
        <v>1.6805555555555522E-2</v>
      </c>
      <c r="L174" s="66">
        <f>_book!$U$169</f>
        <v>2.2674498019396468E-2</v>
      </c>
      <c r="M174" s="66" t="str">
        <f>IF(_book!$V$169=0,"—",_book!$W$169)</f>
        <v>—</v>
      </c>
      <c r="N174" s="64">
        <f>_book!$AA$169</f>
        <v>0.6582946611480901</v>
      </c>
      <c r="O174" s="67" t="str">
        <f>IF(_book!$V$169=0,"—",_book!$AC$169)</f>
        <v>—</v>
      </c>
      <c r="P174" s="68">
        <f>_book!$AE$169</f>
        <v>0</v>
      </c>
      <c r="Q174" s="68">
        <f>_book!$AF$169</f>
        <v>1</v>
      </c>
    </row>
    <row r="175" spans="1:17" x14ac:dyDescent="0.3">
      <c r="A175" s="62" t="str">
        <f>_book!$A$170</f>
        <v>Commercial Auto</v>
      </c>
      <c r="B175" s="62" t="str">
        <f>_book!$B$170</f>
        <v>SBA</v>
      </c>
      <c r="C175" s="62" t="str">
        <f>_book!$C$170</f>
        <v>AZ</v>
      </c>
      <c r="D175" s="63">
        <f>_book!$F$170</f>
        <v>40000</v>
      </c>
      <c r="E175" s="64">
        <f>_book!$N$170</f>
        <v>0.69199999999999995</v>
      </c>
      <c r="F175" s="65">
        <f>_book!$K$170</f>
        <v>1.0048309178743959</v>
      </c>
      <c r="G175" s="65">
        <f>_book!$L$170</f>
        <v>1.012141452489427</v>
      </c>
      <c r="H175" s="65">
        <f>_book!$M$170</f>
        <v>1</v>
      </c>
      <c r="I175" s="64">
        <f>_book!$O$170</f>
        <v>0.70378546910878326</v>
      </c>
      <c r="J175" s="64">
        <f>_book!$P$170</f>
        <v>0.70515563481953925</v>
      </c>
      <c r="K175" s="66">
        <f>_book!$T$170</f>
        <v>-4.8076923076921796E-3</v>
      </c>
      <c r="L175" s="66">
        <f>_book!$U$170</f>
        <v>4.8309178743961567E-3</v>
      </c>
      <c r="M175" s="66" t="str">
        <f>IF(_book!$V$170=0,"—",_book!$W$170)</f>
        <v>—</v>
      </c>
      <c r="N175" s="64">
        <f>_book!$AA$170</f>
        <v>0.70378546910878326</v>
      </c>
      <c r="O175" s="67" t="str">
        <f>IF(_book!$V$170=0,"—",_book!$AC$170)</f>
        <v>—</v>
      </c>
      <c r="P175" s="68">
        <f>_book!$AE$170</f>
        <v>1</v>
      </c>
      <c r="Q175" s="68">
        <f>_book!$AF$170</f>
        <v>0</v>
      </c>
    </row>
    <row r="176" spans="1:17" x14ac:dyDescent="0.3">
      <c r="A176" s="62" t="str">
        <f>_book!$A$171</f>
        <v>Commercial Auto</v>
      </c>
      <c r="B176" s="62" t="str">
        <f>_book!$B$171</f>
        <v>SBA</v>
      </c>
      <c r="C176" s="62" t="str">
        <f>_book!$C$171</f>
        <v>CO</v>
      </c>
      <c r="D176" s="63">
        <f>_book!$F$171</f>
        <v>92000</v>
      </c>
      <c r="E176" s="64">
        <f>_book!$N$171</f>
        <v>0.67600000000000005</v>
      </c>
      <c r="F176" s="65">
        <f>_book!$K$171</f>
        <v>1.0081680280046681</v>
      </c>
      <c r="G176" s="65">
        <f>_book!$L$171</f>
        <v>1.009083870896514</v>
      </c>
      <c r="H176" s="65">
        <f>_book!$M$171</f>
        <v>1</v>
      </c>
      <c r="I176" s="64">
        <f>_book!$O$171</f>
        <v>0.68771244104002549</v>
      </c>
      <c r="J176" s="64">
        <f>_book!$P$171</f>
        <v>0.67985602221785868</v>
      </c>
      <c r="K176" s="66">
        <f>_book!$T$171</f>
        <v>-8.1018518518519711E-3</v>
      </c>
      <c r="L176" s="66">
        <f>_book!$U$171</f>
        <v>8.168028004667649E-3</v>
      </c>
      <c r="M176" s="66" t="str">
        <f>IF(_book!$V$171=0,"—",_book!$W$171)</f>
        <v>—</v>
      </c>
      <c r="N176" s="64">
        <f>_book!$AA$171</f>
        <v>0.68771244104002549</v>
      </c>
      <c r="O176" s="67" t="str">
        <f>IF(_book!$V$171=0,"—",_book!$AC$171)</f>
        <v>—</v>
      </c>
      <c r="P176" s="68">
        <f>_book!$AE$171</f>
        <v>1</v>
      </c>
      <c r="Q176" s="68">
        <f>_book!$AF$171</f>
        <v>0</v>
      </c>
    </row>
    <row r="177" spans="1:17" x14ac:dyDescent="0.3">
      <c r="A177" s="62" t="str">
        <f>_book!$A$172</f>
        <v>Commercial Auto</v>
      </c>
      <c r="B177" s="62" t="str">
        <f>_book!$B$172</f>
        <v>SBA</v>
      </c>
      <c r="C177" s="62" t="str">
        <f>_book!$C$172</f>
        <v>DE</v>
      </c>
      <c r="D177" s="63">
        <f>_book!$F$172</f>
        <v>76000</v>
      </c>
      <c r="E177" s="64">
        <f>_book!$N$172</f>
        <v>0.66</v>
      </c>
      <c r="F177" s="65">
        <f>_book!$K$172</f>
        <v>1</v>
      </c>
      <c r="G177" s="65">
        <f>_book!$L$172</f>
        <v>1.006044706983058</v>
      </c>
      <c r="H177" s="65">
        <f>_book!$M$172</f>
        <v>1</v>
      </c>
      <c r="I177" s="64">
        <f>_book!$O$172</f>
        <v>0.66398950660881861</v>
      </c>
      <c r="J177" s="64">
        <f>_book!$P$172</f>
        <v>0.6552086473769082</v>
      </c>
      <c r="K177" s="66">
        <f>_book!$T$172</f>
        <v>0</v>
      </c>
      <c r="L177" s="66">
        <f>_book!$U$172</f>
        <v>0</v>
      </c>
      <c r="M177" s="66" t="str">
        <f>IF(_book!$V$172=0,"—",_book!$W$172)</f>
        <v>—</v>
      </c>
      <c r="N177" s="64">
        <f>_book!$AA$172</f>
        <v>0.66398950660881861</v>
      </c>
      <c r="O177" s="67" t="str">
        <f>IF(_book!$V$172=0,"—",_book!$AC$172)</f>
        <v>—</v>
      </c>
      <c r="P177" s="68">
        <f>_book!$AE$172</f>
        <v>0</v>
      </c>
      <c r="Q177" s="68">
        <f>_book!$AF$172</f>
        <v>0</v>
      </c>
    </row>
    <row r="178" spans="1:17" x14ac:dyDescent="0.3">
      <c r="A178" s="62" t="str">
        <f>_book!$A$173</f>
        <v>Commercial Auto</v>
      </c>
      <c r="B178" s="62" t="str">
        <f>_book!$B$173</f>
        <v>SBA</v>
      </c>
      <c r="C178" s="62" t="str">
        <f>_book!$C$173</f>
        <v>FL</v>
      </c>
      <c r="D178" s="63">
        <f>_book!$F$173</f>
        <v>60000</v>
      </c>
      <c r="E178" s="64">
        <f>_book!$N$173</f>
        <v>0.68799999999999994</v>
      </c>
      <c r="F178" s="65">
        <f>_book!$K$173</f>
        <v>0.99871081447151555</v>
      </c>
      <c r="G178" s="65">
        <f>_book!$L$173</f>
        <v>1.0101010101010099</v>
      </c>
      <c r="H178" s="65">
        <f>_book!$M$173</f>
        <v>1</v>
      </c>
      <c r="I178" s="64">
        <f>_book!$O$173</f>
        <v>0.69405357611757834</v>
      </c>
      <c r="J178" s="64">
        <f>_book!$P$173</f>
        <v>0.6704591134445077</v>
      </c>
      <c r="K178" s="66">
        <f>_book!$T$173</f>
        <v>1.290849673202477E-3</v>
      </c>
      <c r="L178" s="66">
        <f>_book!$U$173</f>
        <v>3.5191501166794703E-2</v>
      </c>
      <c r="M178" s="66" t="str">
        <f>IF(_book!$V$173=0,"—",_book!$W$173)</f>
        <v>—</v>
      </c>
      <c r="N178" s="64">
        <f>_book!$AA$173</f>
        <v>0.69405357611757834</v>
      </c>
      <c r="O178" s="67" t="str">
        <f>IF(_book!$V$173=0,"—",_book!$AC$173)</f>
        <v>—</v>
      </c>
      <c r="P178" s="68">
        <f>_book!$AE$173</f>
        <v>1</v>
      </c>
      <c r="Q178" s="68">
        <f>_book!$AF$173</f>
        <v>1</v>
      </c>
    </row>
    <row r="179" spans="1:17" x14ac:dyDescent="0.3">
      <c r="A179" s="62" t="str">
        <f>_book!$A$174</f>
        <v>Commercial Auto</v>
      </c>
      <c r="B179" s="62" t="str">
        <f>_book!$B$174</f>
        <v>SBA</v>
      </c>
      <c r="C179" s="62" t="str">
        <f>_book!$C$174</f>
        <v>GA</v>
      </c>
      <c r="D179" s="63">
        <f>_book!$F$174</f>
        <v>44000</v>
      </c>
      <c r="E179" s="64">
        <f>_book!$N$174</f>
        <v>0.67200000000000004</v>
      </c>
      <c r="F179" s="65">
        <f>_book!$K$174</f>
        <v>1</v>
      </c>
      <c r="G179" s="65">
        <f>_book!$L$174</f>
        <v>1.007055725494679</v>
      </c>
      <c r="H179" s="65">
        <f>_book!$M$174</f>
        <v>1</v>
      </c>
      <c r="I179" s="64">
        <f>_book!$O$174</f>
        <v>0.67674144753242449</v>
      </c>
      <c r="J179" s="64">
        <f>_book!$P$174</f>
        <v>0.67000036077136926</v>
      </c>
      <c r="K179" s="66">
        <f>_book!$T$174</f>
        <v>0</v>
      </c>
      <c r="L179" s="66">
        <f>_book!$U$174</f>
        <v>0</v>
      </c>
      <c r="M179" s="66" t="str">
        <f>IF(_book!$V$174=0,"—",_book!$W$174)</f>
        <v>—</v>
      </c>
      <c r="N179" s="64">
        <f>_book!$AA$174</f>
        <v>0.67674144753242449</v>
      </c>
      <c r="O179" s="67" t="str">
        <f>IF(_book!$V$174=0,"—",_book!$AC$174)</f>
        <v>—</v>
      </c>
      <c r="P179" s="68">
        <f>_book!$AE$174</f>
        <v>0</v>
      </c>
      <c r="Q179" s="68">
        <f>_book!$AF$174</f>
        <v>0</v>
      </c>
    </row>
    <row r="180" spans="1:17" x14ac:dyDescent="0.3">
      <c r="A180" s="62" t="str">
        <f>_book!$A$175</f>
        <v>Commercial Auto</v>
      </c>
      <c r="B180" s="62" t="str">
        <f>_book!$B$175</f>
        <v>SBA</v>
      </c>
      <c r="C180" s="62" t="str">
        <f>_book!$C$175</f>
        <v>IA</v>
      </c>
      <c r="D180" s="63">
        <f>_book!$F$175</f>
        <v>96000</v>
      </c>
      <c r="E180" s="64">
        <f>_book!$N$175</f>
        <v>0.7</v>
      </c>
      <c r="F180" s="65">
        <f>_book!$K$175</f>
        <v>1</v>
      </c>
      <c r="G180" s="65">
        <f>_book!$L$175</f>
        <v>1.011120201892163</v>
      </c>
      <c r="H180" s="65">
        <f>_book!$M$175</f>
        <v>1</v>
      </c>
      <c r="I180" s="64">
        <f>_book!$O$175</f>
        <v>0.70778414132451406</v>
      </c>
      <c r="J180" s="64">
        <f>_book!$P$175</f>
        <v>0.71017552141345364</v>
      </c>
      <c r="K180" s="66">
        <f>_book!$T$175</f>
        <v>0</v>
      </c>
      <c r="L180" s="66">
        <f>_book!$U$175</f>
        <v>0</v>
      </c>
      <c r="M180" s="66" t="str">
        <f>IF(_book!$V$175=0,"—",_book!$W$175)</f>
        <v>—</v>
      </c>
      <c r="N180" s="64">
        <f>_book!$AA$175</f>
        <v>0.70778414132451406</v>
      </c>
      <c r="O180" s="67" t="str">
        <f>IF(_book!$V$175=0,"—",_book!$AC$175)</f>
        <v>—</v>
      </c>
      <c r="P180" s="68">
        <f>_book!$AE$175</f>
        <v>0</v>
      </c>
      <c r="Q180" s="68">
        <f>_book!$AF$175</f>
        <v>0</v>
      </c>
    </row>
    <row r="181" spans="1:17" x14ac:dyDescent="0.3">
      <c r="A181" s="62" t="str">
        <f>_book!$A$176</f>
        <v>Commercial Auto</v>
      </c>
      <c r="B181" s="62" t="str">
        <f>_book!$B$176</f>
        <v>SBA</v>
      </c>
      <c r="C181" s="62" t="str">
        <f>_book!$C$176</f>
        <v>IL</v>
      </c>
      <c r="D181" s="63">
        <f>_book!$F$176</f>
        <v>80000</v>
      </c>
      <c r="E181" s="64">
        <f>_book!$N$176</f>
        <v>0.68400000000000005</v>
      </c>
      <c r="F181" s="65">
        <f>_book!$K$176</f>
        <v>0.94618568894145472</v>
      </c>
      <c r="G181" s="65">
        <f>_book!$L$176</f>
        <v>1.0032993480379631</v>
      </c>
      <c r="H181" s="65">
        <f>_book!$M$176</f>
        <v>1</v>
      </c>
      <c r="I181" s="64">
        <f>_book!$O$176</f>
        <v>0.64932631962906395</v>
      </c>
      <c r="J181" s="64">
        <f>_book!$P$176</f>
        <v>0.63335338137876696</v>
      </c>
      <c r="K181" s="66">
        <f>_book!$T$176</f>
        <v>5.6875000000000009E-2</v>
      </c>
      <c r="L181" s="66">
        <f>_book!$U$176</f>
        <v>7.6877587226491517E-3</v>
      </c>
      <c r="M181" s="66" t="str">
        <f>IF(_book!$V$176=0,"—",_book!$W$176)</f>
        <v>—</v>
      </c>
      <c r="N181" s="64">
        <f>_book!$AA$176</f>
        <v>0.64932631962906395</v>
      </c>
      <c r="O181" s="67" t="str">
        <f>IF(_book!$V$176=0,"—",_book!$AC$176)</f>
        <v>—</v>
      </c>
      <c r="P181" s="68">
        <f>_book!$AE$176</f>
        <v>0</v>
      </c>
      <c r="Q181" s="68">
        <f>_book!$AF$176</f>
        <v>1</v>
      </c>
    </row>
    <row r="182" spans="1:17" x14ac:dyDescent="0.3">
      <c r="A182" s="62" t="str">
        <f>_book!$A$177</f>
        <v>Commercial Auto</v>
      </c>
      <c r="B182" s="62" t="str">
        <f>_book!$B$177</f>
        <v>SBA</v>
      </c>
      <c r="C182" s="62" t="str">
        <f>_book!$C$177</f>
        <v>IN</v>
      </c>
      <c r="D182" s="63">
        <f>_book!$F$177</f>
        <v>64000</v>
      </c>
      <c r="E182" s="64">
        <f>_book!$N$177</f>
        <v>0.66800000000000004</v>
      </c>
      <c r="F182" s="65">
        <f>_book!$K$177</f>
        <v>0.99894764948874615</v>
      </c>
      <c r="G182" s="65">
        <f>_book!$L$177</f>
        <v>1.012141452489427</v>
      </c>
      <c r="H182" s="65">
        <f>_book!$M$177</f>
        <v>1</v>
      </c>
      <c r="I182" s="64">
        <f>_book!$O$177</f>
        <v>0.67539898504284501</v>
      </c>
      <c r="J182" s="64">
        <f>_book!$P$177</f>
        <v>0.66167617985721527</v>
      </c>
      <c r="K182" s="66">
        <f>_book!$T$177</f>
        <v>1.0534591194968359E-3</v>
      </c>
      <c r="L182" s="66">
        <f>_book!$U$177</f>
        <v>2.7667394411547749E-2</v>
      </c>
      <c r="M182" s="66" t="str">
        <f>IF(_book!$V$177=0,"—",_book!$W$177)</f>
        <v>—</v>
      </c>
      <c r="N182" s="64">
        <f>_book!$AA$177</f>
        <v>0.67539898504284501</v>
      </c>
      <c r="O182" s="67" t="str">
        <f>IF(_book!$V$177=0,"—",_book!$AC$177)</f>
        <v>—</v>
      </c>
      <c r="P182" s="68">
        <f>_book!$AE$177</f>
        <v>1</v>
      </c>
      <c r="Q182" s="68">
        <f>_book!$AF$177</f>
        <v>1</v>
      </c>
    </row>
    <row r="183" spans="1:17" x14ac:dyDescent="0.3">
      <c r="A183" s="62" t="str">
        <f>_book!$A$178</f>
        <v>Commercial Auto</v>
      </c>
      <c r="B183" s="62" t="str">
        <f>_book!$B$178</f>
        <v>SBA</v>
      </c>
      <c r="C183" s="62" t="str">
        <f>_book!$C$178</f>
        <v>KY</v>
      </c>
      <c r="D183" s="63">
        <f>_book!$F$178</f>
        <v>48000</v>
      </c>
      <c r="E183" s="64">
        <f>_book!$N$178</f>
        <v>0.69599999999999995</v>
      </c>
      <c r="F183" s="65">
        <f>_book!$K$178</f>
        <v>0.94030013234140641</v>
      </c>
      <c r="G183" s="65">
        <f>_book!$L$178</f>
        <v>1</v>
      </c>
      <c r="H183" s="65">
        <f>_book!$M$178</f>
        <v>1</v>
      </c>
      <c r="I183" s="64">
        <f>_book!$O$178</f>
        <v>0.65444889210961887</v>
      </c>
      <c r="J183" s="64">
        <f>_book!$P$178</f>
        <v>0.59495353828147168</v>
      </c>
      <c r="K183" s="66">
        <f>_book!$T$178</f>
        <v>6.3490225732434125E-2</v>
      </c>
      <c r="L183" s="66">
        <f>_book!$U$178</f>
        <v>9.9999999999999867E-2</v>
      </c>
      <c r="M183" s="66">
        <f>IF(_book!$V$178=0,"—",_book!$W$178)</f>
        <v>0.1</v>
      </c>
      <c r="N183" s="64">
        <f>_book!$AA$178</f>
        <v>0.6477494804186984</v>
      </c>
      <c r="O183" s="67">
        <f>IF(_book!$V$178=0,"—",_book!$AC$178)</f>
        <v>-0.66994116909204759</v>
      </c>
      <c r="P183" s="68">
        <f>_book!$AE$178</f>
        <v>1</v>
      </c>
      <c r="Q183" s="68">
        <f>_book!$AF$178</f>
        <v>1</v>
      </c>
    </row>
    <row r="184" spans="1:17" x14ac:dyDescent="0.3">
      <c r="A184" s="62" t="str">
        <f>_book!$A$179</f>
        <v>Commercial Auto</v>
      </c>
      <c r="B184" s="62" t="str">
        <f>_book!$B$179</f>
        <v>SBA</v>
      </c>
      <c r="C184" s="62" t="str">
        <f>_book!$C$179</f>
        <v>MD</v>
      </c>
      <c r="D184" s="63">
        <f>_book!$F$179</f>
        <v>32000</v>
      </c>
      <c r="E184" s="64">
        <f>_book!$N$179</f>
        <v>0.68</v>
      </c>
      <c r="F184" s="65">
        <f>_book!$K$179</f>
        <v>1.000911023382933</v>
      </c>
      <c r="G184" s="65">
        <f>_book!$L$179</f>
        <v>1.006044706983058</v>
      </c>
      <c r="H184" s="65">
        <f>_book!$M$179</f>
        <v>1</v>
      </c>
      <c r="I184" s="64">
        <f>_book!$O$179</f>
        <v>0.68473364132006942</v>
      </c>
      <c r="J184" s="64">
        <f>_book!$P$179</f>
        <v>0.67506345487317798</v>
      </c>
      <c r="K184" s="66">
        <f>_book!$T$179</f>
        <v>-9.1019417475712849E-4</v>
      </c>
      <c r="L184" s="66">
        <f>_book!$U$179</f>
        <v>9.1102338293347351E-4</v>
      </c>
      <c r="M184" s="66" t="str">
        <f>IF(_book!$V$179=0,"—",_book!$W$179)</f>
        <v>—</v>
      </c>
      <c r="N184" s="64">
        <f>_book!$AA$179</f>
        <v>0.68473364132006942</v>
      </c>
      <c r="O184" s="67" t="str">
        <f>IF(_book!$V$179=0,"—",_book!$AC$179)</f>
        <v>—</v>
      </c>
      <c r="P184" s="68">
        <f>_book!$AE$179</f>
        <v>1</v>
      </c>
      <c r="Q184" s="68">
        <f>_book!$AF$179</f>
        <v>0</v>
      </c>
    </row>
    <row r="185" spans="1:17" x14ac:dyDescent="0.3">
      <c r="A185" s="62" t="str">
        <f>_book!$A$180</f>
        <v>Commercial Auto</v>
      </c>
      <c r="B185" s="62" t="str">
        <f>_book!$B$180</f>
        <v>SBA</v>
      </c>
      <c r="C185" s="62" t="str">
        <f>_book!$C$180</f>
        <v>MI</v>
      </c>
      <c r="D185" s="63">
        <f>_book!$F$180</f>
        <v>84000</v>
      </c>
      <c r="E185" s="64">
        <f>_book!$N$180</f>
        <v>0.66400000000000003</v>
      </c>
      <c r="F185" s="65">
        <f>_book!$K$180</f>
        <v>1.0021413276231259</v>
      </c>
      <c r="G185" s="65">
        <f>_book!$L$180</f>
        <v>1.0101010101010099</v>
      </c>
      <c r="H185" s="65">
        <f>_book!$M$180</f>
        <v>1</v>
      </c>
      <c r="I185" s="64">
        <f>_book!$O$180</f>
        <v>0.67214327428460185</v>
      </c>
      <c r="J185" s="64">
        <f>_book!$P$180</f>
        <v>0.67070707070707047</v>
      </c>
      <c r="K185" s="66">
        <f>_book!$T$180</f>
        <v>-2.1367521367520181E-3</v>
      </c>
      <c r="L185" s="66">
        <f>_book!$U$180</f>
        <v>2.1413276231263541E-3</v>
      </c>
      <c r="M185" s="66" t="str">
        <f>IF(_book!$V$180=0,"—",_book!$W$180)</f>
        <v>—</v>
      </c>
      <c r="N185" s="64">
        <f>_book!$AA$180</f>
        <v>0.67214327428460185</v>
      </c>
      <c r="O185" s="67" t="str">
        <f>IF(_book!$V$180=0,"—",_book!$AC$180)</f>
        <v>—</v>
      </c>
      <c r="P185" s="68">
        <f>_book!$AE$180</f>
        <v>1</v>
      </c>
      <c r="Q185" s="68">
        <f>_book!$AF$180</f>
        <v>0</v>
      </c>
    </row>
    <row r="186" spans="1:17" x14ac:dyDescent="0.3">
      <c r="A186" s="62" t="str">
        <f>_book!$A$181</f>
        <v>Commercial Auto</v>
      </c>
      <c r="B186" s="62" t="str">
        <f>_book!$B$181</f>
        <v>SBA</v>
      </c>
      <c r="C186" s="62" t="str">
        <f>_book!$C$181</f>
        <v>MN</v>
      </c>
      <c r="D186" s="63">
        <f>_book!$F$181</f>
        <v>68000</v>
      </c>
      <c r="E186" s="64">
        <f>_book!$N$181</f>
        <v>0.69199999999999995</v>
      </c>
      <c r="F186" s="65">
        <f>_book!$K$181</f>
        <v>0.9888751545117429</v>
      </c>
      <c r="G186" s="65">
        <f>_book!$L$181</f>
        <v>1.007055725494679</v>
      </c>
      <c r="H186" s="65">
        <f>_book!$M$181</f>
        <v>1</v>
      </c>
      <c r="I186" s="64">
        <f>_book!$O$181</f>
        <v>0.68912985121613646</v>
      </c>
      <c r="J186" s="64">
        <f>_book!$P$181</f>
        <v>0.66420298214111995</v>
      </c>
      <c r="K186" s="66">
        <f>_book!$T$181</f>
        <v>1.1249999999999981E-2</v>
      </c>
      <c r="L186" s="66">
        <f>_book!$U$181</f>
        <v>2.7194066749073102E-2</v>
      </c>
      <c r="M186" s="66" t="str">
        <f>IF(_book!$V$181=0,"—",_book!$W$181)</f>
        <v>—</v>
      </c>
      <c r="N186" s="64">
        <f>_book!$AA$181</f>
        <v>0.68912985121613646</v>
      </c>
      <c r="O186" s="67" t="str">
        <f>IF(_book!$V$181=0,"—",_book!$AC$181)</f>
        <v>—</v>
      </c>
      <c r="P186" s="68">
        <f>_book!$AE$181</f>
        <v>0</v>
      </c>
      <c r="Q186" s="68">
        <f>_book!$AF$181</f>
        <v>1</v>
      </c>
    </row>
    <row r="187" spans="1:17" x14ac:dyDescent="0.3">
      <c r="A187" s="62" t="str">
        <f>_book!$A$182</f>
        <v>Commercial Auto</v>
      </c>
      <c r="B187" s="62" t="str">
        <f>_book!$B$182</f>
        <v>SBA</v>
      </c>
      <c r="C187" s="62" t="str">
        <f>_book!$C$182</f>
        <v>NM</v>
      </c>
      <c r="D187" s="63">
        <f>_book!$F$182</f>
        <v>52000</v>
      </c>
      <c r="E187" s="64">
        <f>_book!$N$182</f>
        <v>0.67600000000000005</v>
      </c>
      <c r="F187" s="65">
        <f>_book!$K$182</f>
        <v>1.0071258907363421</v>
      </c>
      <c r="G187" s="65">
        <f>_book!$L$182</f>
        <v>1.011120201892163</v>
      </c>
      <c r="H187" s="65">
        <f>_book!$M$182</f>
        <v>1</v>
      </c>
      <c r="I187" s="64">
        <f>_book!$O$182</f>
        <v>0.68838792576517649</v>
      </c>
      <c r="J187" s="64">
        <f>_book!$P$182</f>
        <v>0.68582664639356372</v>
      </c>
      <c r="K187" s="66">
        <f>_book!$T$182</f>
        <v>-7.0754716981130672E-3</v>
      </c>
      <c r="L187" s="66">
        <f>_book!$U$182</f>
        <v>7.1258907363420656E-3</v>
      </c>
      <c r="M187" s="66" t="str">
        <f>IF(_book!$V$182=0,"—",_book!$W$182)</f>
        <v>—</v>
      </c>
      <c r="N187" s="64">
        <f>_book!$AA$182</f>
        <v>0.68838792576517649</v>
      </c>
      <c r="O187" s="67" t="str">
        <f>IF(_book!$V$182=0,"—",_book!$AC$182)</f>
        <v>—</v>
      </c>
      <c r="P187" s="68">
        <f>_book!$AE$182</f>
        <v>1</v>
      </c>
      <c r="Q187" s="68">
        <f>_book!$AF$182</f>
        <v>0</v>
      </c>
    </row>
    <row r="188" spans="1:17" x14ac:dyDescent="0.3">
      <c r="A188" s="62" t="str">
        <f>_book!$A$183</f>
        <v>Commercial Auto</v>
      </c>
      <c r="B188" s="62" t="str">
        <f>_book!$B$183</f>
        <v>SBA</v>
      </c>
      <c r="C188" s="62" t="str">
        <f>_book!$C$183</f>
        <v>NC</v>
      </c>
      <c r="D188" s="63">
        <f>_book!$F$183</f>
        <v>36000</v>
      </c>
      <c r="E188" s="64">
        <f>_book!$N$183</f>
        <v>0.66</v>
      </c>
      <c r="F188" s="65">
        <f>_book!$K$183</f>
        <v>1.0033472231709819</v>
      </c>
      <c r="G188" s="65">
        <f>_book!$L$183</f>
        <v>1.008068778084247</v>
      </c>
      <c r="H188" s="65">
        <f>_book!$M$183</f>
        <v>1</v>
      </c>
      <c r="I188" s="64">
        <f>_book!$O$183</f>
        <v>0.66755238610908785</v>
      </c>
      <c r="J188" s="64">
        <f>_book!$P$183</f>
        <v>0.66088799794855668</v>
      </c>
      <c r="K188" s="66">
        <f>_book!$T$183</f>
        <v>-3.336056644880236E-3</v>
      </c>
      <c r="L188" s="66">
        <f>_book!$U$183</f>
        <v>3.3472231709814611E-3</v>
      </c>
      <c r="M188" s="66" t="str">
        <f>IF(_book!$V$183=0,"—",_book!$W$183)</f>
        <v>—</v>
      </c>
      <c r="N188" s="64">
        <f>_book!$AA$183</f>
        <v>0.66755238610908785</v>
      </c>
      <c r="O188" s="67" t="str">
        <f>IF(_book!$V$183=0,"—",_book!$AC$183)</f>
        <v>—</v>
      </c>
      <c r="P188" s="68">
        <f>_book!$AE$183</f>
        <v>1</v>
      </c>
      <c r="Q188" s="68">
        <f>_book!$AF$183</f>
        <v>0</v>
      </c>
    </row>
    <row r="189" spans="1:17" x14ac:dyDescent="0.3">
      <c r="A189" s="62" t="str">
        <f>_book!$A$184</f>
        <v>Commercial Auto</v>
      </c>
      <c r="B189" s="62" t="str">
        <f>_book!$B$184</f>
        <v>SBA</v>
      </c>
      <c r="C189" s="62" t="str">
        <f>_book!$C$184</f>
        <v>OH</v>
      </c>
      <c r="D189" s="63">
        <f>_book!$F$184</f>
        <v>88000</v>
      </c>
      <c r="E189" s="64">
        <f>_book!$N$184</f>
        <v>0.68799999999999994</v>
      </c>
      <c r="F189" s="65">
        <f>_book!$K$184</f>
        <v>1</v>
      </c>
      <c r="G189" s="65">
        <f>_book!$L$184</f>
        <v>1.012141452489427</v>
      </c>
      <c r="H189" s="65">
        <f>_book!$M$184</f>
        <v>1</v>
      </c>
      <c r="I189" s="64">
        <f>_book!$O$184</f>
        <v>0.6963533193127257</v>
      </c>
      <c r="J189" s="64">
        <f>_book!$P$184</f>
        <v>0.70107959068763448</v>
      </c>
      <c r="K189" s="66">
        <f>_book!$T$184</f>
        <v>0</v>
      </c>
      <c r="L189" s="66">
        <f>_book!$U$184</f>
        <v>0</v>
      </c>
      <c r="M189" s="66" t="str">
        <f>IF(_book!$V$184=0,"—",_book!$W$184)</f>
        <v>—</v>
      </c>
      <c r="N189" s="64">
        <f>_book!$AA$184</f>
        <v>0.6963533193127257</v>
      </c>
      <c r="O189" s="67" t="str">
        <f>IF(_book!$V$184=0,"—",_book!$AC$184)</f>
        <v>—</v>
      </c>
      <c r="P189" s="68">
        <f>_book!$AE$184</f>
        <v>0</v>
      </c>
      <c r="Q189" s="68">
        <f>_book!$AF$184</f>
        <v>0</v>
      </c>
    </row>
    <row r="190" spans="1:17" x14ac:dyDescent="0.3">
      <c r="A190" s="62" t="str">
        <f>_book!$A$185</f>
        <v>Commercial Auto</v>
      </c>
      <c r="B190" s="62" t="str">
        <f>_book!$B$185</f>
        <v>SBA</v>
      </c>
      <c r="C190" s="62" t="str">
        <f>_book!$C$185</f>
        <v>PA</v>
      </c>
      <c r="D190" s="63">
        <f>_book!$F$185</f>
        <v>72000</v>
      </c>
      <c r="E190" s="64">
        <f>_book!$N$185</f>
        <v>0.67200000000000004</v>
      </c>
      <c r="F190" s="65">
        <f>_book!$K$185</f>
        <v>1.0073994349522399</v>
      </c>
      <c r="G190" s="65">
        <f>_book!$L$185</f>
        <v>1.009083870896514</v>
      </c>
      <c r="H190" s="65">
        <f>_book!$M$185</f>
        <v>1</v>
      </c>
      <c r="I190" s="64">
        <f>_book!$O$185</f>
        <v>0.68312195035430145</v>
      </c>
      <c r="J190" s="64">
        <f>_book!$P$185</f>
        <v>0.65412005373465265</v>
      </c>
      <c r="K190" s="66">
        <f>_book!$T$185</f>
        <v>-7.3450854700855004E-3</v>
      </c>
      <c r="L190" s="66">
        <f>_book!$U$185</f>
        <v>4.0839499529127243E-2</v>
      </c>
      <c r="M190" s="66" t="str">
        <f>IF(_book!$V$185=0,"—",_book!$W$185)</f>
        <v>—</v>
      </c>
      <c r="N190" s="64">
        <f>_book!$AA$185</f>
        <v>0.68312195035430145</v>
      </c>
      <c r="O190" s="67" t="str">
        <f>IF(_book!$V$185=0,"—",_book!$AC$185)</f>
        <v>—</v>
      </c>
      <c r="P190" s="68">
        <f>_book!$AE$185</f>
        <v>1</v>
      </c>
      <c r="Q190" s="68">
        <f>_book!$AF$185</f>
        <v>1</v>
      </c>
    </row>
    <row r="191" spans="1:17" x14ac:dyDescent="0.3">
      <c r="A191" s="62" t="str">
        <f>_book!$A$186</f>
        <v>Commercial Auto</v>
      </c>
      <c r="B191" s="62" t="str">
        <f>_book!$B$186</f>
        <v>SBA</v>
      </c>
      <c r="C191" s="62" t="str">
        <f>_book!$C$186</f>
        <v>SC</v>
      </c>
      <c r="D191" s="63">
        <f>_book!$F$186</f>
        <v>56000</v>
      </c>
      <c r="E191" s="64">
        <f>_book!$N$186</f>
        <v>0.7</v>
      </c>
      <c r="F191" s="65">
        <f>_book!$K$186</f>
        <v>1.0168123739071959</v>
      </c>
      <c r="G191" s="65">
        <f>_book!$L$186</f>
        <v>1.006044706983058</v>
      </c>
      <c r="H191" s="65">
        <f>_book!$M$186</f>
        <v>1</v>
      </c>
      <c r="I191" s="64">
        <f>_book!$O$186</f>
        <v>0.7160710947349489</v>
      </c>
      <c r="J191" s="64">
        <f>_book!$P$186</f>
        <v>0.69491826236944798</v>
      </c>
      <c r="K191" s="66">
        <f>_book!$T$186</f>
        <v>-1.653439153439162E-2</v>
      </c>
      <c r="L191" s="66">
        <f>_book!$U$186</f>
        <v>1.6812373907195699E-2</v>
      </c>
      <c r="M191" s="66" t="str">
        <f>IF(_book!$V$186=0,"—",_book!$W$186)</f>
        <v>—</v>
      </c>
      <c r="N191" s="64">
        <f>_book!$AA$186</f>
        <v>0.7160710947349489</v>
      </c>
      <c r="O191" s="67" t="str">
        <f>IF(_book!$V$186=0,"—",_book!$AC$186)</f>
        <v>—</v>
      </c>
      <c r="P191" s="68">
        <f>_book!$AE$186</f>
        <v>1</v>
      </c>
      <c r="Q191" s="68">
        <f>_book!$AF$186</f>
        <v>0</v>
      </c>
    </row>
    <row r="192" spans="1:17" x14ac:dyDescent="0.3">
      <c r="A192" s="62" t="str">
        <f>_book!$A$187</f>
        <v>Commercial Auto</v>
      </c>
      <c r="B192" s="62" t="str">
        <f>_book!$B$187</f>
        <v>SBA</v>
      </c>
      <c r="C192" s="62" t="str">
        <f>_book!$C$187</f>
        <v>TN</v>
      </c>
      <c r="D192" s="63">
        <f>_book!$F$187</f>
        <v>40000</v>
      </c>
      <c r="E192" s="64">
        <f>_book!$N$187</f>
        <v>0.68400000000000005</v>
      </c>
      <c r="F192" s="65">
        <f>_book!$K$187</f>
        <v>1</v>
      </c>
      <c r="G192" s="65">
        <f>_book!$L$187</f>
        <v>1.0101010101010099</v>
      </c>
      <c r="H192" s="65">
        <f>_book!$M$187</f>
        <v>1</v>
      </c>
      <c r="I192" s="64">
        <f>_book!$O$187</f>
        <v>0.69090909090909081</v>
      </c>
      <c r="J192" s="64">
        <f>_book!$P$187</f>
        <v>0.69090909090909081</v>
      </c>
      <c r="K192" s="66">
        <f>_book!$T$187</f>
        <v>0</v>
      </c>
      <c r="L192" s="66">
        <f>_book!$U$187</f>
        <v>0</v>
      </c>
      <c r="M192" s="66" t="str">
        <f>IF(_book!$V$187=0,"—",_book!$W$187)</f>
        <v>—</v>
      </c>
      <c r="N192" s="64">
        <f>_book!$AA$187</f>
        <v>0.69090909090909081</v>
      </c>
      <c r="O192" s="67" t="str">
        <f>IF(_book!$V$187=0,"—",_book!$AC$187)</f>
        <v>—</v>
      </c>
      <c r="P192" s="68">
        <f>_book!$AE$187</f>
        <v>0</v>
      </c>
      <c r="Q192" s="68">
        <f>_book!$AF$187</f>
        <v>0</v>
      </c>
    </row>
    <row r="193" spans="1:17" x14ac:dyDescent="0.3">
      <c r="A193" s="62" t="str">
        <f>_book!$A$188</f>
        <v>Commercial Auto</v>
      </c>
      <c r="B193" s="62" t="str">
        <f>_book!$B$188</f>
        <v>SBA</v>
      </c>
      <c r="C193" s="62" t="str">
        <f>_book!$C$188</f>
        <v>VA</v>
      </c>
      <c r="D193" s="63">
        <f>_book!$F$188</f>
        <v>92000</v>
      </c>
      <c r="E193" s="64">
        <f>_book!$N$188</f>
        <v>0.66800000000000004</v>
      </c>
      <c r="F193" s="65">
        <f>_book!$K$188</f>
        <v>1</v>
      </c>
      <c r="G193" s="65">
        <f>_book!$L$188</f>
        <v>1.007055725494679</v>
      </c>
      <c r="H193" s="65">
        <f>_book!$M$188</f>
        <v>1</v>
      </c>
      <c r="I193" s="64">
        <f>_book!$O$188</f>
        <v>0.67271322463044592</v>
      </c>
      <c r="J193" s="64">
        <f>_book!$P$188</f>
        <v>0.66601226338582542</v>
      </c>
      <c r="K193" s="66">
        <f>_book!$T$188</f>
        <v>0</v>
      </c>
      <c r="L193" s="66">
        <f>_book!$U$188</f>
        <v>0</v>
      </c>
      <c r="M193" s="66" t="str">
        <f>IF(_book!$V$188=0,"—",_book!$W$188)</f>
        <v>—</v>
      </c>
      <c r="N193" s="64">
        <f>_book!$AA$188</f>
        <v>0.67271322463044592</v>
      </c>
      <c r="O193" s="67" t="str">
        <f>IF(_book!$V$188=0,"—",_book!$AC$188)</f>
        <v>—</v>
      </c>
      <c r="P193" s="68">
        <f>_book!$AE$188</f>
        <v>1</v>
      </c>
      <c r="Q193" s="68">
        <f>_book!$AF$188</f>
        <v>0</v>
      </c>
    </row>
    <row r="194" spans="1:17" x14ac:dyDescent="0.3">
      <c r="A194" s="62" t="str">
        <f>_book!$A$189</f>
        <v>Commercial Auto</v>
      </c>
      <c r="B194" s="62" t="str">
        <f>_book!$B$189</f>
        <v>SBA</v>
      </c>
      <c r="C194" s="62" t="str">
        <f>_book!$C$189</f>
        <v>WV</v>
      </c>
      <c r="D194" s="63">
        <f>_book!$F$189</f>
        <v>76000</v>
      </c>
      <c r="E194" s="64">
        <f>_book!$N$189</f>
        <v>0.69599999999999995</v>
      </c>
      <c r="F194" s="65">
        <f>_book!$K$189</f>
        <v>0.98357003029225942</v>
      </c>
      <c r="G194" s="65">
        <f>_book!$L$189</f>
        <v>1.011120201892163</v>
      </c>
      <c r="H194" s="65">
        <f>_book!$M$189</f>
        <v>1</v>
      </c>
      <c r="I194" s="64">
        <f>_book!$O$189</f>
        <v>0.69217723921251628</v>
      </c>
      <c r="J194" s="64">
        <f>_book!$P$189</f>
        <v>0.67904970003379161</v>
      </c>
      <c r="K194" s="66">
        <f>_book!$T$189</f>
        <v>1.6704422869471269E-2</v>
      </c>
      <c r="L194" s="66">
        <f>_book!$U$189</f>
        <v>2.277622455529826E-2</v>
      </c>
      <c r="M194" s="66" t="str">
        <f>IF(_book!$V$189=0,"—",_book!$W$189)</f>
        <v>—</v>
      </c>
      <c r="N194" s="64">
        <f>_book!$AA$189</f>
        <v>0.69217723921251628</v>
      </c>
      <c r="O194" s="67" t="str">
        <f>IF(_book!$V$189=0,"—",_book!$AC$189)</f>
        <v>—</v>
      </c>
      <c r="P194" s="68">
        <f>_book!$AE$189</f>
        <v>1</v>
      </c>
      <c r="Q194" s="68">
        <f>_book!$AF$189</f>
        <v>1</v>
      </c>
    </row>
    <row r="195" spans="1:17" x14ac:dyDescent="0.3">
      <c r="A195" s="62" t="str">
        <f>_book!$A$190</f>
        <v>Commercial Auto</v>
      </c>
      <c r="B195" s="62" t="str">
        <f>_book!$B$190</f>
        <v>SBA</v>
      </c>
      <c r="C195" s="62" t="str">
        <f>_book!$C$190</f>
        <v>WI</v>
      </c>
      <c r="D195" s="63">
        <f>_book!$F$190</f>
        <v>60000</v>
      </c>
      <c r="E195" s="64">
        <f>_book!$N$190</f>
        <v>0.68</v>
      </c>
      <c r="F195" s="65">
        <f>_book!$K$190</f>
        <v>1</v>
      </c>
      <c r="G195" s="65">
        <f>_book!$L$190</f>
        <v>1.008068778084247</v>
      </c>
      <c r="H195" s="65">
        <f>_book!$M$190</f>
        <v>1</v>
      </c>
      <c r="I195" s="64">
        <f>_book!$O$190</f>
        <v>0.6854867690972879</v>
      </c>
      <c r="J195" s="64">
        <f>_book!$P$190</f>
        <v>0.68091490697730073</v>
      </c>
      <c r="K195" s="66">
        <f>_book!$T$190</f>
        <v>0</v>
      </c>
      <c r="L195" s="66">
        <f>_book!$U$190</f>
        <v>0</v>
      </c>
      <c r="M195" s="66" t="str">
        <f>IF(_book!$V$190=0,"—",_book!$W$190)</f>
        <v>—</v>
      </c>
      <c r="N195" s="64">
        <f>_book!$AA$190</f>
        <v>0.6854867690972879</v>
      </c>
      <c r="O195" s="67" t="str">
        <f>IF(_book!$V$190=0,"—",_book!$AC$190)</f>
        <v>—</v>
      </c>
      <c r="P195" s="68">
        <f>_book!$AE$190</f>
        <v>0</v>
      </c>
      <c r="Q195" s="68">
        <f>_book!$AF$190</f>
        <v>0</v>
      </c>
    </row>
    <row r="196" spans="1:17" x14ac:dyDescent="0.3">
      <c r="A196" s="62" t="str">
        <f>_book!$A$191</f>
        <v>Workers Comp</v>
      </c>
      <c r="B196" s="62" t="str">
        <f>_book!$B$191</f>
        <v>ABD</v>
      </c>
      <c r="C196" s="62" t="str">
        <f>_book!$C$191</f>
        <v>AZ</v>
      </c>
      <c r="D196" s="63">
        <f>_book!$F$191</f>
        <v>24000</v>
      </c>
      <c r="E196" s="64">
        <f>_book!$N$191</f>
        <v>0.65</v>
      </c>
      <c r="F196" s="65">
        <f>_book!$K$191</f>
        <v>0.99306145153262859</v>
      </c>
      <c r="G196" s="65">
        <f>_book!$L$191</f>
        <v>0.98153851013092008</v>
      </c>
      <c r="H196" s="65">
        <f>_book!$M$191</f>
        <v>1</v>
      </c>
      <c r="I196" s="64">
        <f>_book!$O$191</f>
        <v>0.63357323744376037</v>
      </c>
      <c r="J196" s="64">
        <f>_book!$P$191</f>
        <v>0.59480029614224839</v>
      </c>
      <c r="K196" s="66">
        <f>_book!$T$191</f>
        <v>6.9870283018869106E-3</v>
      </c>
      <c r="L196" s="66">
        <f>_book!$U$191</f>
        <v>4.1162865591240383E-2</v>
      </c>
      <c r="M196" s="66" t="str">
        <f>IF(_book!$V$191=0,"—",_book!$W$191)</f>
        <v>—</v>
      </c>
      <c r="N196" s="64">
        <f>_book!$AA$191</f>
        <v>0.63357323744376037</v>
      </c>
      <c r="O196" s="67" t="str">
        <f>IF(_book!$V$191=0,"—",_book!$AC$191)</f>
        <v>—</v>
      </c>
      <c r="P196" s="68">
        <f>_book!$AE$191</f>
        <v>2</v>
      </c>
      <c r="Q196" s="68">
        <f>_book!$AF$191</f>
        <v>1</v>
      </c>
    </row>
    <row r="197" spans="1:17" x14ac:dyDescent="0.3">
      <c r="A197" s="62" t="str">
        <f>_book!$A$192</f>
        <v>Workers Comp</v>
      </c>
      <c r="B197" s="62" t="str">
        <f>_book!$B$192</f>
        <v>ABD</v>
      </c>
      <c r="C197" s="62" t="str">
        <f>_book!$C$192</f>
        <v>CO</v>
      </c>
      <c r="D197" s="63">
        <f>_book!$F$192</f>
        <v>63000</v>
      </c>
      <c r="E197" s="64">
        <f>_book!$N$192</f>
        <v>0.60799999999999998</v>
      </c>
      <c r="F197" s="65">
        <f>_book!$K$192</f>
        <v>0.98357003029225942</v>
      </c>
      <c r="G197" s="65">
        <f>_book!$L$192</f>
        <v>1.010103387425793</v>
      </c>
      <c r="H197" s="65">
        <f>_book!$M$192</f>
        <v>1</v>
      </c>
      <c r="I197" s="64">
        <f>_book!$O$192</f>
        <v>0.60405251097617008</v>
      </c>
      <c r="J197" s="64">
        <f>_book!$P$192</f>
        <v>0.5884015897598962</v>
      </c>
      <c r="K197" s="66">
        <f>_book!$T$192</f>
        <v>1.6704422869471269E-2</v>
      </c>
      <c r="L197" s="66">
        <f>_book!$U$192</f>
        <v>2.277622455529826E-2</v>
      </c>
      <c r="M197" s="66" t="str">
        <f>IF(_book!$V$192=0,"—",_book!$W$192)</f>
        <v>—</v>
      </c>
      <c r="N197" s="64">
        <f>_book!$AA$192</f>
        <v>0.60405251097617008</v>
      </c>
      <c r="O197" s="67" t="str">
        <f>IF(_book!$V$192=0,"—",_book!$AC$192)</f>
        <v>—</v>
      </c>
      <c r="P197" s="68">
        <f>_book!$AE$192</f>
        <v>1</v>
      </c>
      <c r="Q197" s="68">
        <f>_book!$AF$192</f>
        <v>1</v>
      </c>
    </row>
    <row r="198" spans="1:17" x14ac:dyDescent="0.3">
      <c r="A198" s="62" t="str">
        <f>_book!$A$193</f>
        <v>Workers Comp</v>
      </c>
      <c r="B198" s="62" t="str">
        <f>_book!$B$193</f>
        <v>ABD</v>
      </c>
      <c r="C198" s="62" t="str">
        <f>_book!$C$193</f>
        <v>DE</v>
      </c>
      <c r="D198" s="63">
        <f>_book!$F$193</f>
        <v>51000</v>
      </c>
      <c r="E198" s="64">
        <f>_book!$N$193</f>
        <v>0.59199999999999997</v>
      </c>
      <c r="F198" s="65">
        <f>_book!$K$193</f>
        <v>1</v>
      </c>
      <c r="G198" s="65">
        <f>_book!$L$193</f>
        <v>1.00672085504778</v>
      </c>
      <c r="H198" s="65">
        <f>_book!$M$193</f>
        <v>1</v>
      </c>
      <c r="I198" s="64">
        <f>_book!$O$193</f>
        <v>0.59597874618828584</v>
      </c>
      <c r="J198" s="64">
        <f>_book!$P$193</f>
        <v>0.58722862858488922</v>
      </c>
      <c r="K198" s="66">
        <f>_book!$T$193</f>
        <v>0</v>
      </c>
      <c r="L198" s="66">
        <f>_book!$U$193</f>
        <v>0</v>
      </c>
      <c r="M198" s="66" t="str">
        <f>IF(_book!$V$193=0,"—",_book!$W$193)</f>
        <v>—</v>
      </c>
      <c r="N198" s="64">
        <f>_book!$AA$193</f>
        <v>0.59597874618828584</v>
      </c>
      <c r="O198" s="67" t="str">
        <f>IF(_book!$V$193=0,"—",_book!$AC$193)</f>
        <v>—</v>
      </c>
      <c r="P198" s="68">
        <f>_book!$AE$193</f>
        <v>0</v>
      </c>
      <c r="Q198" s="68">
        <f>_book!$AF$193</f>
        <v>0</v>
      </c>
    </row>
    <row r="199" spans="1:17" x14ac:dyDescent="0.3">
      <c r="A199" s="62" t="str">
        <f>_book!$A$194</f>
        <v>Workers Comp</v>
      </c>
      <c r="B199" s="62" t="str">
        <f>_book!$B$194</f>
        <v>ABD</v>
      </c>
      <c r="C199" s="62" t="str">
        <f>_book!$C$194</f>
        <v>FL</v>
      </c>
      <c r="D199" s="63">
        <f>_book!$F$194</f>
        <v>39000</v>
      </c>
      <c r="E199" s="64">
        <f>_book!$N$194</f>
        <v>0.62</v>
      </c>
      <c r="F199" s="65">
        <f>_book!$K$194</f>
        <v>1.0014903129657231</v>
      </c>
      <c r="G199" s="65">
        <f>_book!$L$194</f>
        <v>1</v>
      </c>
      <c r="H199" s="65">
        <f>_book!$M$194</f>
        <v>1</v>
      </c>
      <c r="I199" s="64">
        <f>_book!$O$194</f>
        <v>0.62092399403874821</v>
      </c>
      <c r="J199" s="64">
        <f>_book!$P$194</f>
        <v>0.62</v>
      </c>
      <c r="K199" s="66">
        <f>_book!$T$194</f>
        <v>-1.488095238095344E-3</v>
      </c>
      <c r="L199" s="66">
        <f>_book!$U$194</f>
        <v>1.490312965722884E-3</v>
      </c>
      <c r="M199" s="66" t="str">
        <f>IF(_book!$V$194=0,"—",_book!$W$194)</f>
        <v>—</v>
      </c>
      <c r="N199" s="64">
        <f>_book!$AA$194</f>
        <v>0.62092399403874821</v>
      </c>
      <c r="O199" s="67" t="str">
        <f>IF(_book!$V$194=0,"—",_book!$AC$194)</f>
        <v>—</v>
      </c>
      <c r="P199" s="68">
        <f>_book!$AE$194</f>
        <v>1</v>
      </c>
      <c r="Q199" s="68">
        <f>_book!$AF$194</f>
        <v>0</v>
      </c>
    </row>
    <row r="200" spans="1:17" x14ac:dyDescent="0.3">
      <c r="A200" s="62" t="str">
        <f>_book!$A$195</f>
        <v>Workers Comp</v>
      </c>
      <c r="B200" s="62" t="str">
        <f>_book!$B$195</f>
        <v>ABD</v>
      </c>
      <c r="C200" s="62" t="str">
        <f>_book!$C$195</f>
        <v>GA</v>
      </c>
      <c r="D200" s="63">
        <f>_book!$F$195</f>
        <v>27000</v>
      </c>
      <c r="E200" s="64">
        <f>_book!$N$195</f>
        <v>0.60399999999999998</v>
      </c>
      <c r="F200" s="65">
        <f>_book!$K$195</f>
        <v>1.0031545741324921</v>
      </c>
      <c r="G200" s="65">
        <f>_book!$L$195</f>
        <v>1.0078458458979691</v>
      </c>
      <c r="H200" s="65">
        <f>_book!$M$195</f>
        <v>1</v>
      </c>
      <c r="I200" s="64">
        <f>_book!$O$195</f>
        <v>0.61065920288111863</v>
      </c>
      <c r="J200" s="64">
        <f>_book!$P$195</f>
        <v>0.60200366584113174</v>
      </c>
      <c r="K200" s="66">
        <f>_book!$T$195</f>
        <v>-3.1446540880502032E-3</v>
      </c>
      <c r="L200" s="66">
        <f>_book!$U$195</f>
        <v>3.154574132492094E-3</v>
      </c>
      <c r="M200" s="66" t="str">
        <f>IF(_book!$V$195=0,"—",_book!$W$195)</f>
        <v>—</v>
      </c>
      <c r="N200" s="64">
        <f>_book!$AA$195</f>
        <v>0.61065920288111863</v>
      </c>
      <c r="O200" s="67" t="str">
        <f>IF(_book!$V$195=0,"—",_book!$AC$195)</f>
        <v>—</v>
      </c>
      <c r="P200" s="68">
        <f>_book!$AE$195</f>
        <v>1</v>
      </c>
      <c r="Q200" s="68">
        <f>_book!$AF$195</f>
        <v>0</v>
      </c>
    </row>
    <row r="201" spans="1:17" x14ac:dyDescent="0.3">
      <c r="A201" s="62" t="str">
        <f>_book!$A$196</f>
        <v>Workers Comp</v>
      </c>
      <c r="B201" s="62" t="str">
        <f>_book!$B$196</f>
        <v>ABD</v>
      </c>
      <c r="C201" s="62" t="str">
        <f>_book!$C$196</f>
        <v>IA</v>
      </c>
      <c r="D201" s="63">
        <f>_book!$F$196</f>
        <v>66000</v>
      </c>
      <c r="E201" s="64">
        <f>_book!$N$196</f>
        <v>0.58799999999999997</v>
      </c>
      <c r="F201" s="65">
        <f>_book!$K$196</f>
        <v>0.99694186360817705</v>
      </c>
      <c r="G201" s="65">
        <f>_book!$L$196</f>
        <v>1.0135026736164929</v>
      </c>
      <c r="H201" s="65">
        <f>_book!$M$196</f>
        <v>1</v>
      </c>
      <c r="I201" s="64">
        <f>_book!$O$196</f>
        <v>0.59411710759377256</v>
      </c>
      <c r="J201" s="64">
        <f>_book!$P$196</f>
        <v>0.57591401609255544</v>
      </c>
      <c r="K201" s="66">
        <f>_book!$T$196</f>
        <v>3.0675172780434412E-3</v>
      </c>
      <c r="L201" s="66">
        <f>_book!$U$196</f>
        <v>3.3357934459420369E-2</v>
      </c>
      <c r="M201" s="66" t="str">
        <f>IF(_book!$V$196=0,"—",_book!$W$196)</f>
        <v>—</v>
      </c>
      <c r="N201" s="64">
        <f>_book!$AA$196</f>
        <v>0.59411710759377256</v>
      </c>
      <c r="O201" s="67" t="str">
        <f>IF(_book!$V$196=0,"—",_book!$AC$196)</f>
        <v>—</v>
      </c>
      <c r="P201" s="68">
        <f>_book!$AE$196</f>
        <v>1</v>
      </c>
      <c r="Q201" s="68">
        <f>_book!$AF$196</f>
        <v>1</v>
      </c>
    </row>
    <row r="202" spans="1:17" x14ac:dyDescent="0.3">
      <c r="A202" s="62" t="str">
        <f>_book!$A$197</f>
        <v>Workers Comp</v>
      </c>
      <c r="B202" s="62" t="str">
        <f>_book!$B$197</f>
        <v>ABD</v>
      </c>
      <c r="C202" s="62" t="str">
        <f>_book!$C$197</f>
        <v>IL</v>
      </c>
      <c r="D202" s="63">
        <f>_book!$F$197</f>
        <v>54000</v>
      </c>
      <c r="E202" s="64">
        <f>_book!$N$197</f>
        <v>0.61599999999999999</v>
      </c>
      <c r="F202" s="65">
        <f>_book!$K$197</f>
        <v>1.003654080389768</v>
      </c>
      <c r="G202" s="65">
        <f>_book!$L$197</f>
        <v>1.0089733538715031</v>
      </c>
      <c r="H202" s="65">
        <f>_book!$M$197</f>
        <v>1</v>
      </c>
      <c r="I202" s="64">
        <f>_book!$O$197</f>
        <v>0.62379869774849295</v>
      </c>
      <c r="J202" s="64">
        <f>_book!$P$197</f>
        <v>0.61692102444965136</v>
      </c>
      <c r="K202" s="66">
        <f>_book!$T$197</f>
        <v>-3.640776699028847E-3</v>
      </c>
      <c r="L202" s="66">
        <f>_book!$U$197</f>
        <v>3.6540803897684442E-3</v>
      </c>
      <c r="M202" s="66" t="str">
        <f>IF(_book!$V$197=0,"—",_book!$W$197)</f>
        <v>—</v>
      </c>
      <c r="N202" s="64">
        <f>_book!$AA$197</f>
        <v>0.62379869774849295</v>
      </c>
      <c r="O202" s="67" t="str">
        <f>IF(_book!$V$197=0,"—",_book!$AC$197)</f>
        <v>—</v>
      </c>
      <c r="P202" s="68">
        <f>_book!$AE$197</f>
        <v>1</v>
      </c>
      <c r="Q202" s="68">
        <f>_book!$AF$197</f>
        <v>0</v>
      </c>
    </row>
    <row r="203" spans="1:17" x14ac:dyDescent="0.3">
      <c r="A203" s="62" t="str">
        <f>_book!$A$198</f>
        <v>Workers Comp</v>
      </c>
      <c r="B203" s="62" t="str">
        <f>_book!$B$198</f>
        <v>ABD</v>
      </c>
      <c r="C203" s="62" t="str">
        <f>_book!$C$198</f>
        <v>IN</v>
      </c>
      <c r="D203" s="63">
        <f>_book!$F$198</f>
        <v>42000</v>
      </c>
      <c r="E203" s="64">
        <f>_book!$N$198</f>
        <v>0.6</v>
      </c>
      <c r="F203" s="65">
        <f>_book!$K$198</f>
        <v>1.006586906842317</v>
      </c>
      <c r="G203" s="65">
        <f>_book!$L$198</f>
        <v>1.0135087267175451</v>
      </c>
      <c r="H203" s="65">
        <f>_book!$M$198</f>
        <v>1</v>
      </c>
      <c r="I203" s="64">
        <f>_book!$O$198</f>
        <v>0.61211076857058533</v>
      </c>
      <c r="J203" s="64">
        <f>_book!$P$198</f>
        <v>0.61270085046046741</v>
      </c>
      <c r="K203" s="66">
        <f>_book!$T$198</f>
        <v>-6.54380341880334E-3</v>
      </c>
      <c r="L203" s="66">
        <f>_book!$U$198</f>
        <v>6.5869068423176644E-3</v>
      </c>
      <c r="M203" s="66" t="str">
        <f>IF(_book!$V$198=0,"—",_book!$W$198)</f>
        <v>—</v>
      </c>
      <c r="N203" s="64">
        <f>_book!$AA$198</f>
        <v>0.61211076857058533</v>
      </c>
      <c r="O203" s="67" t="str">
        <f>IF(_book!$V$198=0,"—",_book!$AC$198)</f>
        <v>—</v>
      </c>
      <c r="P203" s="68">
        <f>_book!$AE$198</f>
        <v>1</v>
      </c>
      <c r="Q203" s="68">
        <f>_book!$AF$198</f>
        <v>0</v>
      </c>
    </row>
    <row r="204" spans="1:17" x14ac:dyDescent="0.3">
      <c r="A204" s="62" t="str">
        <f>_book!$A$199</f>
        <v>Workers Comp</v>
      </c>
      <c r="B204" s="62" t="str">
        <f>_book!$B$199</f>
        <v>ABD</v>
      </c>
      <c r="C204" s="62" t="str">
        <f>_book!$C$199</f>
        <v>KY</v>
      </c>
      <c r="D204" s="63">
        <f>_book!$F$199</f>
        <v>30000</v>
      </c>
      <c r="E204" s="64">
        <f>_book!$N$199</f>
        <v>0.58399999999999996</v>
      </c>
      <c r="F204" s="65">
        <f>_book!$K$199</f>
        <v>1</v>
      </c>
      <c r="G204" s="65">
        <f>_book!$L$199</f>
        <v>1.010103387425793</v>
      </c>
      <c r="H204" s="65">
        <f>_book!$M$199</f>
        <v>1</v>
      </c>
      <c r="I204" s="64">
        <f>_book!$O$199</f>
        <v>0.58990037825666297</v>
      </c>
      <c r="J204" s="64">
        <f>_book!$P$199</f>
        <v>0.58770372310829866</v>
      </c>
      <c r="K204" s="66">
        <f>_book!$T$199</f>
        <v>0</v>
      </c>
      <c r="L204" s="66">
        <f>_book!$U$199</f>
        <v>0</v>
      </c>
      <c r="M204" s="66" t="str">
        <f>IF(_book!$V$199=0,"—",_book!$W$199)</f>
        <v>—</v>
      </c>
      <c r="N204" s="64">
        <f>_book!$AA$199</f>
        <v>0.58990037825666297</v>
      </c>
      <c r="O204" s="67" t="str">
        <f>IF(_book!$V$199=0,"—",_book!$AC$199)</f>
        <v>—</v>
      </c>
      <c r="P204" s="68">
        <f>_book!$AE$199</f>
        <v>0</v>
      </c>
      <c r="Q204" s="68">
        <f>_book!$AF$199</f>
        <v>0</v>
      </c>
    </row>
    <row r="205" spans="1:17" x14ac:dyDescent="0.3">
      <c r="A205" s="62" t="str">
        <f>_book!$A$200</f>
        <v>Workers Comp</v>
      </c>
      <c r="B205" s="62" t="str">
        <f>_book!$B$200</f>
        <v>ABD</v>
      </c>
      <c r="C205" s="62" t="str">
        <f>_book!$C$200</f>
        <v>MD</v>
      </c>
      <c r="D205" s="63">
        <f>_book!$F$200</f>
        <v>69000</v>
      </c>
      <c r="E205" s="64">
        <f>_book!$N$200</f>
        <v>0.61199999999999999</v>
      </c>
      <c r="F205" s="65">
        <f>_book!$K$200</f>
        <v>1.0148882186796879</v>
      </c>
      <c r="G205" s="65">
        <f>_book!$L$200</f>
        <v>1.00672085504778</v>
      </c>
      <c r="H205" s="65">
        <f>_book!$M$200</f>
        <v>1</v>
      </c>
      <c r="I205" s="64">
        <f>_book!$O$200</f>
        <v>0.625285990795726</v>
      </c>
      <c r="J205" s="64">
        <f>_book!$P$200</f>
        <v>0.59010200107377775</v>
      </c>
      <c r="K205" s="66">
        <f>_book!$T$200</f>
        <v>-1.466981132075462E-2</v>
      </c>
      <c r="L205" s="66">
        <f>_book!$U$200</f>
        <v>4.4066254966729002E-2</v>
      </c>
      <c r="M205" s="66" t="str">
        <f>IF(_book!$V$200=0,"—",_book!$W$200)</f>
        <v>—</v>
      </c>
      <c r="N205" s="64">
        <f>_book!$AA$200</f>
        <v>0.625285990795726</v>
      </c>
      <c r="O205" s="67" t="str">
        <f>IF(_book!$V$200=0,"—",_book!$AC$200)</f>
        <v>—</v>
      </c>
      <c r="P205" s="68">
        <f>_book!$AE$200</f>
        <v>1</v>
      </c>
      <c r="Q205" s="68">
        <f>_book!$AF$200</f>
        <v>1</v>
      </c>
    </row>
    <row r="206" spans="1:17" x14ac:dyDescent="0.3">
      <c r="A206" s="62" t="str">
        <f>_book!$A$201</f>
        <v>Workers Comp</v>
      </c>
      <c r="B206" s="62" t="str">
        <f>_book!$B$201</f>
        <v>ABD</v>
      </c>
      <c r="C206" s="62" t="str">
        <f>_book!$C$201</f>
        <v>MI</v>
      </c>
      <c r="D206" s="63">
        <f>_book!$F$201</f>
        <v>57000</v>
      </c>
      <c r="E206" s="64">
        <f>_book!$N$201</f>
        <v>0.59599999999999997</v>
      </c>
      <c r="F206" s="65">
        <f>_book!$K$201</f>
        <v>1.0068549492733749</v>
      </c>
      <c r="G206" s="65">
        <f>_book!$L$201</f>
        <v>1.01123595505618</v>
      </c>
      <c r="H206" s="65">
        <f>_book!$M$201</f>
        <v>1</v>
      </c>
      <c r="I206" s="64">
        <f>_book!$O$201</f>
        <v>0.60682808403397581</v>
      </c>
      <c r="J206" s="64">
        <f>_book!$P$201</f>
        <v>0.6026966292134831</v>
      </c>
      <c r="K206" s="66">
        <f>_book!$T$201</f>
        <v>-6.8082788671023353E-3</v>
      </c>
      <c r="L206" s="66">
        <f>_book!$U$201</f>
        <v>6.8549492733751549E-3</v>
      </c>
      <c r="M206" s="66" t="str">
        <f>IF(_book!$V$201=0,"—",_book!$W$201)</f>
        <v>—</v>
      </c>
      <c r="N206" s="64">
        <f>_book!$AA$201</f>
        <v>0.60682808403397581</v>
      </c>
      <c r="O206" s="67" t="str">
        <f>IF(_book!$V$201=0,"—",_book!$AC$201)</f>
        <v>—</v>
      </c>
      <c r="P206" s="68">
        <f>_book!$AE$201</f>
        <v>1</v>
      </c>
      <c r="Q206" s="68">
        <f>_book!$AF$201</f>
        <v>0</v>
      </c>
    </row>
    <row r="207" spans="1:17" x14ac:dyDescent="0.3">
      <c r="A207" s="62" t="str">
        <f>_book!$A$202</f>
        <v>Workers Comp</v>
      </c>
      <c r="B207" s="62" t="str">
        <f>_book!$B$202</f>
        <v>ABD</v>
      </c>
      <c r="C207" s="62" t="str">
        <f>_book!$C$202</f>
        <v>MN</v>
      </c>
      <c r="D207" s="63">
        <f>_book!$F$202</f>
        <v>45000</v>
      </c>
      <c r="E207" s="64">
        <f>_book!$N$202</f>
        <v>0.57999999999999996</v>
      </c>
      <c r="F207" s="65">
        <f>_book!$K$202</f>
        <v>1</v>
      </c>
      <c r="G207" s="65">
        <f>_book!$L$202</f>
        <v>1.0078458458979691</v>
      </c>
      <c r="H207" s="65">
        <f>_book!$M$202</f>
        <v>1</v>
      </c>
      <c r="I207" s="64">
        <f>_book!$O$202</f>
        <v>0.58455059062082193</v>
      </c>
      <c r="J207" s="64">
        <f>_book!$P$202</f>
        <v>0.57808299037724586</v>
      </c>
      <c r="K207" s="66">
        <f>_book!$T$202</f>
        <v>0</v>
      </c>
      <c r="L207" s="66">
        <f>_book!$U$202</f>
        <v>0</v>
      </c>
      <c r="M207" s="66" t="str">
        <f>IF(_book!$V$202=0,"—",_book!$W$202)</f>
        <v>—</v>
      </c>
      <c r="N207" s="64">
        <f>_book!$AA$202</f>
        <v>0.58455059062082193</v>
      </c>
      <c r="O207" s="67" t="str">
        <f>IF(_book!$V$202=0,"—",_book!$AC$202)</f>
        <v>—</v>
      </c>
      <c r="P207" s="68">
        <f>_book!$AE$202</f>
        <v>0</v>
      </c>
      <c r="Q207" s="68">
        <f>_book!$AF$202</f>
        <v>0</v>
      </c>
    </row>
    <row r="208" spans="1:17" x14ac:dyDescent="0.3">
      <c r="A208" s="62" t="str">
        <f>_book!$A$203</f>
        <v>Workers Comp</v>
      </c>
      <c r="B208" s="62" t="str">
        <f>_book!$B$203</f>
        <v>ABD</v>
      </c>
      <c r="C208" s="62" t="str">
        <f>_book!$C$203</f>
        <v>NM</v>
      </c>
      <c r="D208" s="63">
        <f>_book!$F$203</f>
        <v>33000</v>
      </c>
      <c r="E208" s="64">
        <f>_book!$N$203</f>
        <v>0.60799999999999998</v>
      </c>
      <c r="F208" s="65">
        <f>_book!$K$203</f>
        <v>0.99999999999999978</v>
      </c>
      <c r="G208" s="65">
        <f>_book!$L$203</f>
        <v>1.0123710652961491</v>
      </c>
      <c r="H208" s="65">
        <f>_book!$M$203</f>
        <v>1</v>
      </c>
      <c r="I208" s="64">
        <f>_book!$O$203</f>
        <v>0.61552160770005848</v>
      </c>
      <c r="J208" s="64">
        <f>_book!$P$203</f>
        <v>0.61783607259700524</v>
      </c>
      <c r="K208" s="66">
        <f>_book!$T$203</f>
        <v>0</v>
      </c>
      <c r="L208" s="66">
        <f>_book!$U$203</f>
        <v>0</v>
      </c>
      <c r="M208" s="66" t="str">
        <f>IF(_book!$V$203=0,"—",_book!$W$203)</f>
        <v>—</v>
      </c>
      <c r="N208" s="64">
        <f>_book!$AA$203</f>
        <v>0.61552160770005848</v>
      </c>
      <c r="O208" s="67" t="str">
        <f>IF(_book!$V$203=0,"—",_book!$AC$203)</f>
        <v>—</v>
      </c>
      <c r="P208" s="68">
        <f>_book!$AE$203</f>
        <v>1</v>
      </c>
      <c r="Q208" s="68">
        <f>_book!$AF$203</f>
        <v>0</v>
      </c>
    </row>
    <row r="209" spans="1:17" x14ac:dyDescent="0.3">
      <c r="A209" s="62" t="str">
        <f>_book!$A$204</f>
        <v>Workers Comp</v>
      </c>
      <c r="B209" s="62" t="str">
        <f>_book!$B$204</f>
        <v>ABD</v>
      </c>
      <c r="C209" s="62" t="str">
        <f>_book!$C$204</f>
        <v>NC</v>
      </c>
      <c r="D209" s="63">
        <f>_book!$F$204</f>
        <v>72000</v>
      </c>
      <c r="E209" s="64">
        <f>_book!$N$204</f>
        <v>0.59199999999999997</v>
      </c>
      <c r="F209" s="65">
        <f>_book!$K$204</f>
        <v>0.9890368664800232</v>
      </c>
      <c r="G209" s="65">
        <f>_book!$L$204</f>
        <v>1.0089733538715031</v>
      </c>
      <c r="H209" s="65">
        <f>_book!$M$204</f>
        <v>1</v>
      </c>
      <c r="I209" s="64">
        <f>_book!$O$204</f>
        <v>0.59076381181074711</v>
      </c>
      <c r="J209" s="64">
        <f>_book!$P$204</f>
        <v>0.57076788484253627</v>
      </c>
      <c r="K209" s="66">
        <f>_book!$T$204</f>
        <v>1.108465608465603E-2</v>
      </c>
      <c r="L209" s="66">
        <f>_book!$U$204</f>
        <v>2.7362045056124051E-2</v>
      </c>
      <c r="M209" s="66" t="str">
        <f>IF(_book!$V$204=0,"—",_book!$W$204)</f>
        <v>—</v>
      </c>
      <c r="N209" s="64">
        <f>_book!$AA$204</f>
        <v>0.59076381181074711</v>
      </c>
      <c r="O209" s="67" t="str">
        <f>IF(_book!$V$204=0,"—",_book!$AC$204)</f>
        <v>—</v>
      </c>
      <c r="P209" s="68">
        <f>_book!$AE$204</f>
        <v>1</v>
      </c>
      <c r="Q209" s="68">
        <f>_book!$AF$204</f>
        <v>1</v>
      </c>
    </row>
    <row r="210" spans="1:17" x14ac:dyDescent="0.3">
      <c r="A210" s="62" t="str">
        <f>_book!$A$205</f>
        <v>Workers Comp</v>
      </c>
      <c r="B210" s="62" t="str">
        <f>_book!$B$205</f>
        <v>ABD</v>
      </c>
      <c r="C210" s="62" t="str">
        <f>_book!$C$205</f>
        <v>OH</v>
      </c>
      <c r="D210" s="63">
        <f>_book!$F$205</f>
        <v>60000</v>
      </c>
      <c r="E210" s="64">
        <f>_book!$N$205</f>
        <v>0.62</v>
      </c>
      <c r="F210" s="65">
        <f>_book!$K$205</f>
        <v>1</v>
      </c>
      <c r="G210" s="65">
        <f>_book!$L$205</f>
        <v>1.0135087267175451</v>
      </c>
      <c r="H210" s="65">
        <f>_book!$M$205</f>
        <v>1</v>
      </c>
      <c r="I210" s="64">
        <f>_book!$O$205</f>
        <v>0.62837541056487767</v>
      </c>
      <c r="J210" s="64">
        <f>_book!$P$205</f>
        <v>0.63312421214248316</v>
      </c>
      <c r="K210" s="66">
        <f>_book!$T$205</f>
        <v>0</v>
      </c>
      <c r="L210" s="66">
        <f>_book!$U$205</f>
        <v>0</v>
      </c>
      <c r="M210" s="66" t="str">
        <f>IF(_book!$V$205=0,"—",_book!$W$205)</f>
        <v>—</v>
      </c>
      <c r="N210" s="64">
        <f>_book!$AA$205</f>
        <v>0.62837541056487767</v>
      </c>
      <c r="O210" s="67" t="str">
        <f>IF(_book!$V$205=0,"—",_book!$AC$205)</f>
        <v>—</v>
      </c>
      <c r="P210" s="68">
        <f>_book!$AE$205</f>
        <v>0</v>
      </c>
      <c r="Q210" s="68">
        <f>_book!$AF$205</f>
        <v>0</v>
      </c>
    </row>
    <row r="211" spans="1:17" x14ac:dyDescent="0.3">
      <c r="A211" s="62" t="str">
        <f>_book!$A$206</f>
        <v>Workers Comp</v>
      </c>
      <c r="B211" s="62" t="str">
        <f>_book!$B$206</f>
        <v>ABD</v>
      </c>
      <c r="C211" s="62" t="str">
        <f>_book!$C$206</f>
        <v>PA</v>
      </c>
      <c r="D211" s="63">
        <f>_book!$F$206</f>
        <v>48000</v>
      </c>
      <c r="E211" s="64">
        <f>_book!$N$206</f>
        <v>0.60399999999999998</v>
      </c>
      <c r="F211" s="65">
        <f>_book!$K$206</f>
        <v>1.000613120784795</v>
      </c>
      <c r="G211" s="65">
        <f>_book!$L$206</f>
        <v>1.010103387425793</v>
      </c>
      <c r="H211" s="65">
        <f>_book!$M$206</f>
        <v>1</v>
      </c>
      <c r="I211" s="64">
        <f>_book!$O$206</f>
        <v>0.61047651249567869</v>
      </c>
      <c r="J211" s="64">
        <f>_book!$P$206</f>
        <v>0.60783056294077487</v>
      </c>
      <c r="K211" s="66">
        <f>_book!$T$206</f>
        <v>-6.1274509803932453E-4</v>
      </c>
      <c r="L211" s="66">
        <f>_book!$U$206</f>
        <v>6.1312078479458521E-4</v>
      </c>
      <c r="M211" s="66" t="str">
        <f>IF(_book!$V$206=0,"—",_book!$W$206)</f>
        <v>—</v>
      </c>
      <c r="N211" s="64">
        <f>_book!$AA$206</f>
        <v>0.61047651249567869</v>
      </c>
      <c r="O211" s="67" t="str">
        <f>IF(_book!$V$206=0,"—",_book!$AC$206)</f>
        <v>—</v>
      </c>
      <c r="P211" s="68">
        <f>_book!$AE$206</f>
        <v>1</v>
      </c>
      <c r="Q211" s="68">
        <f>_book!$AF$206</f>
        <v>0</v>
      </c>
    </row>
    <row r="212" spans="1:17" x14ac:dyDescent="0.3">
      <c r="A212" s="62" t="str">
        <f>_book!$A$207</f>
        <v>Workers Comp</v>
      </c>
      <c r="B212" s="62" t="str">
        <f>_book!$B$207</f>
        <v>ABD</v>
      </c>
      <c r="C212" s="62" t="str">
        <f>_book!$C$207</f>
        <v>SC</v>
      </c>
      <c r="D212" s="63">
        <f>_book!$F$207</f>
        <v>36000</v>
      </c>
      <c r="E212" s="64">
        <f>_book!$N$207</f>
        <v>0.58799999999999997</v>
      </c>
      <c r="F212" s="65">
        <f>_book!$K$207</f>
        <v>1.00162074554295</v>
      </c>
      <c r="G212" s="65">
        <f>_book!$L$207</f>
        <v>1.00672085504778</v>
      </c>
      <c r="H212" s="65">
        <f>_book!$M$207</f>
        <v>1</v>
      </c>
      <c r="I212" s="64">
        <f>_book!$O$207</f>
        <v>0.59291126611131684</v>
      </c>
      <c r="J212" s="64">
        <f>_book!$P$207</f>
        <v>0.58326086758093709</v>
      </c>
      <c r="K212" s="66">
        <f>_book!$T$207</f>
        <v>-1.618122977346093E-3</v>
      </c>
      <c r="L212" s="66">
        <f>_book!$U$207</f>
        <v>1.620745542949775E-3</v>
      </c>
      <c r="M212" s="66" t="str">
        <f>IF(_book!$V$207=0,"—",_book!$W$207)</f>
        <v>—</v>
      </c>
      <c r="N212" s="64">
        <f>_book!$AA$207</f>
        <v>0.59291126611131684</v>
      </c>
      <c r="O212" s="67" t="str">
        <f>IF(_book!$V$207=0,"—",_book!$AC$207)</f>
        <v>—</v>
      </c>
      <c r="P212" s="68">
        <f>_book!$AE$207</f>
        <v>1</v>
      </c>
      <c r="Q212" s="68">
        <f>_book!$AF$207</f>
        <v>0</v>
      </c>
    </row>
    <row r="213" spans="1:17" x14ac:dyDescent="0.3">
      <c r="A213" s="62" t="str">
        <f>_book!$A$208</f>
        <v>Workers Comp</v>
      </c>
      <c r="B213" s="62" t="str">
        <f>_book!$B$208</f>
        <v>ABD</v>
      </c>
      <c r="C213" s="62" t="str">
        <f>_book!$C$208</f>
        <v>TN</v>
      </c>
      <c r="D213" s="63">
        <f>_book!$F$208</f>
        <v>24000</v>
      </c>
      <c r="E213" s="64">
        <f>_book!$N$208</f>
        <v>0.61599999999999999</v>
      </c>
      <c r="F213" s="65">
        <f>_book!$K$208</f>
        <v>0.9965397923875432</v>
      </c>
      <c r="G213" s="65">
        <f>_book!$L$208</f>
        <v>1.01123595505618</v>
      </c>
      <c r="H213" s="65">
        <f>_book!$M$208</f>
        <v>1</v>
      </c>
      <c r="I213" s="64">
        <f>_book!$O$208</f>
        <v>0.62076591112320656</v>
      </c>
      <c r="J213" s="64">
        <f>_book!$P$208</f>
        <v>0.6029081473135055</v>
      </c>
      <c r="K213" s="66">
        <f>_book!$T$208</f>
        <v>3.4722222222223209E-3</v>
      </c>
      <c r="L213" s="66">
        <f>_book!$U$208</f>
        <v>2.9619377162629631E-2</v>
      </c>
      <c r="M213" s="66" t="str">
        <f>IF(_book!$V$208=0,"—",_book!$W$208)</f>
        <v>—</v>
      </c>
      <c r="N213" s="64">
        <f>_book!$AA$208</f>
        <v>0.62076591112320656</v>
      </c>
      <c r="O213" s="67" t="str">
        <f>IF(_book!$V$208=0,"—",_book!$AC$208)</f>
        <v>—</v>
      </c>
      <c r="P213" s="68">
        <f>_book!$AE$208</f>
        <v>0</v>
      </c>
      <c r="Q213" s="68">
        <f>_book!$AF$208</f>
        <v>1</v>
      </c>
    </row>
    <row r="214" spans="1:17" x14ac:dyDescent="0.3">
      <c r="A214" s="62" t="str">
        <f>_book!$A$209</f>
        <v>Workers Comp</v>
      </c>
      <c r="B214" s="62" t="str">
        <f>_book!$B$209</f>
        <v>ABD</v>
      </c>
      <c r="C214" s="62" t="str">
        <f>_book!$C$209</f>
        <v>VA</v>
      </c>
      <c r="D214" s="63">
        <f>_book!$F$209</f>
        <v>63000</v>
      </c>
      <c r="E214" s="64">
        <f>_book!$N$209</f>
        <v>0.6</v>
      </c>
      <c r="F214" s="65">
        <f>_book!$K$209</f>
        <v>1.005988023952096</v>
      </c>
      <c r="G214" s="65">
        <f>_book!$L$209</f>
        <v>1.0078458458979691</v>
      </c>
      <c r="H214" s="65">
        <f>_book!$M$209</f>
        <v>1</v>
      </c>
      <c r="I214" s="64">
        <f>_book!$O$209</f>
        <v>0.6083285105779358</v>
      </c>
      <c r="J214" s="64">
        <f>_book!$P$209</f>
        <v>0.59801688659715091</v>
      </c>
      <c r="K214" s="66">
        <f>_book!$T$209</f>
        <v>-5.9523809523810423E-3</v>
      </c>
      <c r="L214" s="66">
        <f>_book!$U$209</f>
        <v>5.9880239520959666E-3</v>
      </c>
      <c r="M214" s="66" t="str">
        <f>IF(_book!$V$209=0,"—",_book!$W$209)</f>
        <v>—</v>
      </c>
      <c r="N214" s="64">
        <f>_book!$AA$209</f>
        <v>0.6083285105779358</v>
      </c>
      <c r="O214" s="67" t="str">
        <f>IF(_book!$V$209=0,"—",_book!$AC$209)</f>
        <v>—</v>
      </c>
      <c r="P214" s="68">
        <f>_book!$AE$209</f>
        <v>1</v>
      </c>
      <c r="Q214" s="68">
        <f>_book!$AF$209</f>
        <v>0</v>
      </c>
    </row>
    <row r="215" spans="1:17" x14ac:dyDescent="0.3">
      <c r="A215" s="62" t="str">
        <f>_book!$A$210</f>
        <v>Workers Comp</v>
      </c>
      <c r="B215" s="62" t="str">
        <f>_book!$B$210</f>
        <v>ABD</v>
      </c>
      <c r="C215" s="62" t="str">
        <f>_book!$C$210</f>
        <v>WV</v>
      </c>
      <c r="D215" s="63">
        <f>_book!$F$210</f>
        <v>51000</v>
      </c>
      <c r="E215" s="64">
        <f>_book!$N$210</f>
        <v>0.58399999999999996</v>
      </c>
      <c r="F215" s="65">
        <f>_book!$K$210</f>
        <v>1.009724151617384</v>
      </c>
      <c r="G215" s="65">
        <f>_book!$L$210</f>
        <v>1.0123710652961491</v>
      </c>
      <c r="H215" s="65">
        <f>_book!$M$210</f>
        <v>1</v>
      </c>
      <c r="I215" s="64">
        <f>_book!$O$210</f>
        <v>0.59697386077643488</v>
      </c>
      <c r="J215" s="64">
        <f>_book!$P$210</f>
        <v>0.59344780657343921</v>
      </c>
      <c r="K215" s="66">
        <f>_book!$T$210</f>
        <v>-9.630503144654079E-3</v>
      </c>
      <c r="L215" s="66">
        <f>_book!$U$210</f>
        <v>9.7241516173847131E-3</v>
      </c>
      <c r="M215" s="66" t="str">
        <f>IF(_book!$V$210=0,"—",_book!$W$210)</f>
        <v>—</v>
      </c>
      <c r="N215" s="64">
        <f>_book!$AA$210</f>
        <v>0.59697386077643488</v>
      </c>
      <c r="O215" s="67" t="str">
        <f>IF(_book!$V$210=0,"—",_book!$AC$210)</f>
        <v>—</v>
      </c>
      <c r="P215" s="68">
        <f>_book!$AE$210</f>
        <v>1</v>
      </c>
      <c r="Q215" s="68">
        <f>_book!$AF$210</f>
        <v>0</v>
      </c>
    </row>
    <row r="216" spans="1:17" x14ac:dyDescent="0.3">
      <c r="A216" s="62" t="str">
        <f>_book!$A$211</f>
        <v>Workers Comp</v>
      </c>
      <c r="B216" s="62" t="str">
        <f>_book!$B$211</f>
        <v>ABD</v>
      </c>
      <c r="C216" s="62" t="str">
        <f>_book!$C$211</f>
        <v>WI</v>
      </c>
      <c r="D216" s="63">
        <f>_book!$F$211</f>
        <v>39000</v>
      </c>
      <c r="E216" s="64">
        <f>_book!$N$211</f>
        <v>0.61199999999999999</v>
      </c>
      <c r="F216" s="65">
        <f>_book!$K$211</f>
        <v>1</v>
      </c>
      <c r="G216" s="65">
        <f>_book!$L$211</f>
        <v>1.0089733538715031</v>
      </c>
      <c r="H216" s="65">
        <f>_book!$M$211</f>
        <v>1</v>
      </c>
      <c r="I216" s="64">
        <f>_book!$O$211</f>
        <v>0.61749169256935976</v>
      </c>
      <c r="J216" s="64">
        <f>_book!$P$211</f>
        <v>0.61291504377140693</v>
      </c>
      <c r="K216" s="66">
        <f>_book!$T$211</f>
        <v>0</v>
      </c>
      <c r="L216" s="66">
        <f>_book!$U$211</f>
        <v>0</v>
      </c>
      <c r="M216" s="66" t="str">
        <f>IF(_book!$V$211=0,"—",_book!$W$211)</f>
        <v>—</v>
      </c>
      <c r="N216" s="64">
        <f>_book!$AA$211</f>
        <v>0.61749169256935976</v>
      </c>
      <c r="O216" s="67" t="str">
        <f>IF(_book!$V$211=0,"—",_book!$AC$211)</f>
        <v>—</v>
      </c>
      <c r="P216" s="68">
        <f>_book!$AE$211</f>
        <v>0</v>
      </c>
      <c r="Q216" s="68">
        <f>_book!$AF$211</f>
        <v>0</v>
      </c>
    </row>
    <row r="217" spans="1:17" x14ac:dyDescent="0.3">
      <c r="A217" s="62" t="str">
        <f>_book!$A$212</f>
        <v>Workers Comp</v>
      </c>
      <c r="B217" s="62" t="str">
        <f>_book!$B$212</f>
        <v>MM</v>
      </c>
      <c r="C217" s="62" t="str">
        <f>_book!$C$212</f>
        <v>AZ</v>
      </c>
      <c r="D217" s="63">
        <f>_book!$F$212</f>
        <v>27000</v>
      </c>
      <c r="E217" s="64">
        <f>_book!$N$212</f>
        <v>0.59599999999999997</v>
      </c>
      <c r="F217" s="65">
        <f>_book!$K$212</f>
        <v>0.99145975603886694</v>
      </c>
      <c r="G217" s="65">
        <f>_book!$L$212</f>
        <v>1.0135087267175451</v>
      </c>
      <c r="H217" s="65">
        <f>_book!$M$212</f>
        <v>1</v>
      </c>
      <c r="I217" s="64">
        <f>_book!$O$212</f>
        <v>0.59889245650104517</v>
      </c>
      <c r="J217" s="64">
        <f>_book!$P$212</f>
        <v>0.58528602677885178</v>
      </c>
      <c r="K217" s="66">
        <f>_book!$T$212</f>
        <v>8.6138079827400293E-3</v>
      </c>
      <c r="L217" s="66">
        <f>_book!$U$212</f>
        <v>3.098044353652751E-2</v>
      </c>
      <c r="M217" s="66" t="str">
        <f>IF(_book!$V$212=0,"—",_book!$W$212)</f>
        <v>—</v>
      </c>
      <c r="N217" s="64">
        <f>_book!$AA$212</f>
        <v>0.59889245650104517</v>
      </c>
      <c r="O217" s="67" t="str">
        <f>IF(_book!$V$212=0,"—",_book!$AC$212)</f>
        <v>—</v>
      </c>
      <c r="P217" s="68">
        <f>_book!$AE$212</f>
        <v>1</v>
      </c>
      <c r="Q217" s="68">
        <f>_book!$AF$212</f>
        <v>1</v>
      </c>
    </row>
    <row r="218" spans="1:17" x14ac:dyDescent="0.3">
      <c r="A218" s="62" t="str">
        <f>_book!$A$213</f>
        <v>Workers Comp</v>
      </c>
      <c r="B218" s="62" t="str">
        <f>_book!$B$213</f>
        <v>MM</v>
      </c>
      <c r="C218" s="62" t="str">
        <f>_book!$C$213</f>
        <v>CO</v>
      </c>
      <c r="D218" s="63">
        <f>_book!$F$213</f>
        <v>66000</v>
      </c>
      <c r="E218" s="64">
        <f>_book!$N$213</f>
        <v>0.57999999999999996</v>
      </c>
      <c r="F218" s="65">
        <f>_book!$K$213</f>
        <v>1.013535462912831</v>
      </c>
      <c r="G218" s="65">
        <f>_book!$L$213</f>
        <v>1.010103387425793</v>
      </c>
      <c r="H218" s="65">
        <f>_book!$M$213</f>
        <v>1</v>
      </c>
      <c r="I218" s="64">
        <f>_book!$O$213</f>
        <v>0.59378985053136357</v>
      </c>
      <c r="J218" s="64">
        <f>_book!$P$213</f>
        <v>0.58951513869322147</v>
      </c>
      <c r="K218" s="66">
        <f>_book!$T$213</f>
        <v>-1.3354700854700811E-2</v>
      </c>
      <c r="L218" s="66">
        <f>_book!$U$213</f>
        <v>1.3535462912831701E-2</v>
      </c>
      <c r="M218" s="66" t="str">
        <f>IF(_book!$V$213=0,"—",_book!$W$213)</f>
        <v>—</v>
      </c>
      <c r="N218" s="64">
        <f>_book!$AA$213</f>
        <v>0.59378985053136357</v>
      </c>
      <c r="O218" s="67" t="str">
        <f>IF(_book!$V$213=0,"—",_book!$AC$213)</f>
        <v>—</v>
      </c>
      <c r="P218" s="68">
        <f>_book!$AE$213</f>
        <v>1</v>
      </c>
      <c r="Q218" s="68">
        <f>_book!$AF$213</f>
        <v>0</v>
      </c>
    </row>
    <row r="219" spans="1:17" x14ac:dyDescent="0.3">
      <c r="A219" s="62" t="str">
        <f>_book!$A$214</f>
        <v>Workers Comp</v>
      </c>
      <c r="B219" s="62" t="str">
        <f>_book!$B$214</f>
        <v>MM</v>
      </c>
      <c r="C219" s="62" t="str">
        <f>_book!$C$214</f>
        <v>DE</v>
      </c>
      <c r="D219" s="63">
        <f>_book!$F$214</f>
        <v>54000</v>
      </c>
      <c r="E219" s="64">
        <f>_book!$N$214</f>
        <v>0.60799999999999998</v>
      </c>
      <c r="F219" s="65">
        <f>_book!$K$214</f>
        <v>0.99554699171046557</v>
      </c>
      <c r="G219" s="65">
        <f>_book!$L$214</f>
        <v>0.99987657488405635</v>
      </c>
      <c r="H219" s="65">
        <f>_book!$M$214</f>
        <v>1.02</v>
      </c>
      <c r="I219" s="64">
        <f>_book!$O$214</f>
        <v>0.61732221990729674</v>
      </c>
      <c r="J219" s="64">
        <f>_book!$P$214</f>
        <v>0.58685864488521144</v>
      </c>
      <c r="K219" s="66">
        <f>_book!$T$214</f>
        <v>4.4729262672811299E-3</v>
      </c>
      <c r="L219" s="66">
        <f>_book!$U$214</f>
        <v>2.3332654725072951E-2</v>
      </c>
      <c r="M219" s="66" t="str">
        <f>IF(_book!$V$214=0,"—",_book!$W$214)</f>
        <v>—</v>
      </c>
      <c r="N219" s="64">
        <f>_book!$AA$214</f>
        <v>0.61732221990729674</v>
      </c>
      <c r="O219" s="67" t="str">
        <f>IF(_book!$V$214=0,"—",_book!$AC$214)</f>
        <v>—</v>
      </c>
      <c r="P219" s="68">
        <f>_book!$AE$214</f>
        <v>1</v>
      </c>
      <c r="Q219" s="68">
        <f>_book!$AF$214</f>
        <v>1</v>
      </c>
    </row>
    <row r="220" spans="1:17" x14ac:dyDescent="0.3">
      <c r="A220" s="62" t="str">
        <f>_book!$A$215</f>
        <v>Workers Comp</v>
      </c>
      <c r="B220" s="62" t="str">
        <f>_book!$B$215</f>
        <v>MM</v>
      </c>
      <c r="C220" s="62" t="str">
        <f>_book!$C$215</f>
        <v>FL</v>
      </c>
      <c r="D220" s="63">
        <f>_book!$F$215</f>
        <v>42000</v>
      </c>
      <c r="E220" s="64">
        <f>_book!$N$215</f>
        <v>0.59199999999999997</v>
      </c>
      <c r="F220" s="65">
        <f>_book!$K$215</f>
        <v>1.00418410041841</v>
      </c>
      <c r="G220" s="65">
        <f>_book!$L$215</f>
        <v>1.01123595505618</v>
      </c>
      <c r="H220" s="65">
        <f>_book!$M$215</f>
        <v>1</v>
      </c>
      <c r="I220" s="64">
        <f>_book!$O$215</f>
        <v>0.60115650416059407</v>
      </c>
      <c r="J220" s="64">
        <f>_book!$P$215</f>
        <v>0.57159613500311102</v>
      </c>
      <c r="K220" s="66">
        <f>_book!$T$215</f>
        <v>-4.1666666666666519E-3</v>
      </c>
      <c r="L220" s="66">
        <f>_book!$U$215</f>
        <v>5.1715481171548117E-2</v>
      </c>
      <c r="M220" s="66" t="str">
        <f>IF(_book!$V$215=0,"—",_book!$W$215)</f>
        <v>—</v>
      </c>
      <c r="N220" s="64">
        <f>_book!$AA$215</f>
        <v>0.60115650416059407</v>
      </c>
      <c r="O220" s="67" t="str">
        <f>IF(_book!$V$215=0,"—",_book!$AC$215)</f>
        <v>—</v>
      </c>
      <c r="P220" s="68">
        <f>_book!$AE$215</f>
        <v>1</v>
      </c>
      <c r="Q220" s="68">
        <f>_book!$AF$215</f>
        <v>1</v>
      </c>
    </row>
    <row r="221" spans="1:17" x14ac:dyDescent="0.3">
      <c r="A221" s="62" t="str">
        <f>_book!$A$216</f>
        <v>Workers Comp</v>
      </c>
      <c r="B221" s="62" t="str">
        <f>_book!$B$216</f>
        <v>MM</v>
      </c>
      <c r="C221" s="62" t="str">
        <f>_book!$C$216</f>
        <v>GA</v>
      </c>
      <c r="D221" s="63">
        <f>_book!$F$216</f>
        <v>30000</v>
      </c>
      <c r="E221" s="64">
        <f>_book!$N$216</f>
        <v>0.62</v>
      </c>
      <c r="F221" s="65">
        <f>_book!$K$216</f>
        <v>0.99330761698144854</v>
      </c>
      <c r="G221" s="65">
        <f>_book!$L$216</f>
        <v>1.0078458458979691</v>
      </c>
      <c r="H221" s="65">
        <f>_book!$M$216</f>
        <v>1</v>
      </c>
      <c r="I221" s="64">
        <f>_book!$O$216</f>
        <v>0.62068259239360946</v>
      </c>
      <c r="J221" s="64">
        <f>_book!$P$216</f>
        <v>0.59617387595910509</v>
      </c>
      <c r="K221" s="66">
        <f>_book!$T$216</f>
        <v>6.7374727668845216E-3</v>
      </c>
      <c r="L221" s="66">
        <f>_book!$U$216</f>
        <v>2.9590936879521301E-2</v>
      </c>
      <c r="M221" s="66" t="str">
        <f>IF(_book!$V$216=0,"—",_book!$W$216)</f>
        <v>—</v>
      </c>
      <c r="N221" s="64">
        <f>_book!$AA$216</f>
        <v>0.62068259239360946</v>
      </c>
      <c r="O221" s="67" t="str">
        <f>IF(_book!$V$216=0,"—",_book!$AC$216)</f>
        <v>—</v>
      </c>
      <c r="P221" s="68">
        <f>_book!$AE$216</f>
        <v>1</v>
      </c>
      <c r="Q221" s="68">
        <f>_book!$AF$216</f>
        <v>1</v>
      </c>
    </row>
    <row r="222" spans="1:17" x14ac:dyDescent="0.3">
      <c r="A222" s="62" t="str">
        <f>_book!$A$217</f>
        <v>Workers Comp</v>
      </c>
      <c r="B222" s="62" t="str">
        <f>_book!$B$217</f>
        <v>MM</v>
      </c>
      <c r="C222" s="62" t="str">
        <f>_book!$C$217</f>
        <v>IA</v>
      </c>
      <c r="D222" s="63">
        <f>_book!$F$217</f>
        <v>69000</v>
      </c>
      <c r="E222" s="64">
        <f>_book!$N$217</f>
        <v>0.60399999999999998</v>
      </c>
      <c r="F222" s="65">
        <f>_book!$K$217</f>
        <v>1</v>
      </c>
      <c r="G222" s="65">
        <f>_book!$L$217</f>
        <v>1.0123710652961491</v>
      </c>
      <c r="H222" s="65">
        <f>_book!$M$217</f>
        <v>1</v>
      </c>
      <c r="I222" s="64">
        <f>_book!$O$217</f>
        <v>0.61147212343887403</v>
      </c>
      <c r="J222" s="64">
        <f>_book!$P$217</f>
        <v>0.61377136159307766</v>
      </c>
      <c r="K222" s="66">
        <f>_book!$T$217</f>
        <v>0</v>
      </c>
      <c r="L222" s="66">
        <f>_book!$U$217</f>
        <v>0</v>
      </c>
      <c r="M222" s="66" t="str">
        <f>IF(_book!$V$217=0,"—",_book!$W$217)</f>
        <v>—</v>
      </c>
      <c r="N222" s="64">
        <f>_book!$AA$217</f>
        <v>0.61147212343887403</v>
      </c>
      <c r="O222" s="67" t="str">
        <f>IF(_book!$V$217=0,"—",_book!$AC$217)</f>
        <v>—</v>
      </c>
      <c r="P222" s="68">
        <f>_book!$AE$217</f>
        <v>0</v>
      </c>
      <c r="Q222" s="68">
        <f>_book!$AF$217</f>
        <v>0</v>
      </c>
    </row>
    <row r="223" spans="1:17" x14ac:dyDescent="0.3">
      <c r="A223" s="62" t="str">
        <f>_book!$A$218</f>
        <v>Workers Comp</v>
      </c>
      <c r="B223" s="62" t="str">
        <f>_book!$B$218</f>
        <v>MM</v>
      </c>
      <c r="C223" s="62" t="str">
        <f>_book!$C$218</f>
        <v>IL</v>
      </c>
      <c r="D223" s="63">
        <f>_book!$F$218</f>
        <v>57000</v>
      </c>
      <c r="E223" s="64">
        <f>_book!$N$218</f>
        <v>0.58799999999999997</v>
      </c>
      <c r="F223" s="65">
        <f>_book!$K$218</f>
        <v>1.001203369434416</v>
      </c>
      <c r="G223" s="65">
        <f>_book!$L$218</f>
        <v>1.0089733538715031</v>
      </c>
      <c r="H223" s="65">
        <f>_book!$M$218</f>
        <v>1</v>
      </c>
      <c r="I223" s="64">
        <f>_book!$O$218</f>
        <v>0.59399026268062705</v>
      </c>
      <c r="J223" s="64">
        <f>_book!$P$218</f>
        <v>0.58887915970193994</v>
      </c>
      <c r="K223" s="66">
        <f>_book!$T$218</f>
        <v>-1.2019230769230169E-3</v>
      </c>
      <c r="L223" s="66">
        <f>_book!$U$218</f>
        <v>1.2033694344164569E-3</v>
      </c>
      <c r="M223" s="66" t="str">
        <f>IF(_book!$V$218=0,"—",_book!$W$218)</f>
        <v>—</v>
      </c>
      <c r="N223" s="64">
        <f>_book!$AA$218</f>
        <v>0.59399026268062705</v>
      </c>
      <c r="O223" s="67" t="str">
        <f>IF(_book!$V$218=0,"—",_book!$AC$218)</f>
        <v>—</v>
      </c>
      <c r="P223" s="68">
        <f>_book!$AE$218</f>
        <v>1</v>
      </c>
      <c r="Q223" s="68">
        <f>_book!$AF$218</f>
        <v>0</v>
      </c>
    </row>
    <row r="224" spans="1:17" x14ac:dyDescent="0.3">
      <c r="A224" s="62" t="str">
        <f>_book!$A$219</f>
        <v>Workers Comp</v>
      </c>
      <c r="B224" s="62" t="str">
        <f>_book!$B$219</f>
        <v>MM</v>
      </c>
      <c r="C224" s="62" t="str">
        <f>_book!$C$219</f>
        <v>IN</v>
      </c>
      <c r="D224" s="63">
        <f>_book!$F$219</f>
        <v>45000</v>
      </c>
      <c r="E224" s="64">
        <f>_book!$N$219</f>
        <v>0.61599999999999999</v>
      </c>
      <c r="F224" s="65">
        <f>_book!$K$219</f>
        <v>1.0026525198938989</v>
      </c>
      <c r="G224" s="65">
        <f>_book!$L$219</f>
        <v>1.0135087267175451</v>
      </c>
      <c r="H224" s="65">
        <f>_book!$M$219</f>
        <v>1</v>
      </c>
      <c r="I224" s="64">
        <f>_book!$O$219</f>
        <v>0.62597740052712691</v>
      </c>
      <c r="J224" s="64">
        <f>_book!$P$219</f>
        <v>0.62903953980608007</v>
      </c>
      <c r="K224" s="66">
        <f>_book!$T$219</f>
        <v>-2.6455026455026731E-3</v>
      </c>
      <c r="L224" s="66">
        <f>_book!$U$219</f>
        <v>2.6525198938991408E-3</v>
      </c>
      <c r="M224" s="66" t="str">
        <f>IF(_book!$V$219=0,"—",_book!$W$219)</f>
        <v>—</v>
      </c>
      <c r="N224" s="64">
        <f>_book!$AA$219</f>
        <v>0.62597740052712691</v>
      </c>
      <c r="O224" s="67" t="str">
        <f>IF(_book!$V$219=0,"—",_book!$AC$219)</f>
        <v>—</v>
      </c>
      <c r="P224" s="68">
        <f>_book!$AE$219</f>
        <v>1</v>
      </c>
      <c r="Q224" s="68">
        <f>_book!$AF$219</f>
        <v>0</v>
      </c>
    </row>
    <row r="225" spans="1:17" x14ac:dyDescent="0.3">
      <c r="A225" s="62" t="str">
        <f>_book!$A$220</f>
        <v>Workers Comp</v>
      </c>
      <c r="B225" s="62" t="str">
        <f>_book!$B$220</f>
        <v>MM</v>
      </c>
      <c r="C225" s="62" t="str">
        <f>_book!$C$220</f>
        <v>KY</v>
      </c>
      <c r="D225" s="63">
        <f>_book!$F$220</f>
        <v>33000</v>
      </c>
      <c r="E225" s="64">
        <f>_book!$N$220</f>
        <v>0.6</v>
      </c>
      <c r="F225" s="65">
        <f>_book!$K$220</f>
        <v>0.99875156054931336</v>
      </c>
      <c r="G225" s="65">
        <f>_book!$L$220</f>
        <v>1.010103387425793</v>
      </c>
      <c r="H225" s="65">
        <f>_book!$M$220</f>
        <v>1</v>
      </c>
      <c r="I225" s="64">
        <f>_book!$O$220</f>
        <v>0.60530540070459493</v>
      </c>
      <c r="J225" s="64">
        <f>_book!$P$220</f>
        <v>0.58693093071618907</v>
      </c>
      <c r="K225" s="66">
        <f>_book!$T$220</f>
        <v>1.2499999999999729E-3</v>
      </c>
      <c r="L225" s="66">
        <f>_book!$U$220</f>
        <v>2.7465667915106181E-2</v>
      </c>
      <c r="M225" s="66" t="str">
        <f>IF(_book!$V$220=0,"—",_book!$W$220)</f>
        <v>—</v>
      </c>
      <c r="N225" s="64">
        <f>_book!$AA$220</f>
        <v>0.60530540070459493</v>
      </c>
      <c r="O225" s="67" t="str">
        <f>IF(_book!$V$220=0,"—",_book!$AC$220)</f>
        <v>—</v>
      </c>
      <c r="P225" s="68">
        <f>_book!$AE$220</f>
        <v>0</v>
      </c>
      <c r="Q225" s="68">
        <f>_book!$AF$220</f>
        <v>1</v>
      </c>
    </row>
    <row r="226" spans="1:17" x14ac:dyDescent="0.3">
      <c r="A226" s="62" t="str">
        <f>_book!$A$221</f>
        <v>Workers Comp</v>
      </c>
      <c r="B226" s="62" t="str">
        <f>_book!$B$221</f>
        <v>MM</v>
      </c>
      <c r="C226" s="62" t="str">
        <f>_book!$C$221</f>
        <v>MD</v>
      </c>
      <c r="D226" s="63">
        <f>_book!$F$221</f>
        <v>72000</v>
      </c>
      <c r="E226" s="64">
        <f>_book!$N$221</f>
        <v>0.58399999999999996</v>
      </c>
      <c r="F226" s="65">
        <f>_book!$K$221</f>
        <v>1.002457002457003</v>
      </c>
      <c r="G226" s="65">
        <f>_book!$L$221</f>
        <v>1.00672085504778</v>
      </c>
      <c r="H226" s="65">
        <f>_book!$M$221</f>
        <v>1</v>
      </c>
      <c r="I226" s="64">
        <f>_book!$O$221</f>
        <v>0.58936951246669456</v>
      </c>
      <c r="J226" s="64">
        <f>_book!$P$221</f>
        <v>0.57929310657698541</v>
      </c>
      <c r="K226" s="66">
        <f>_book!$T$221</f>
        <v>-2.4509803921570761E-3</v>
      </c>
      <c r="L226" s="66">
        <f>_book!$U$221</f>
        <v>2.4570024570023108E-3</v>
      </c>
      <c r="M226" s="66" t="str">
        <f>IF(_book!$V$221=0,"—",_book!$W$221)</f>
        <v>—</v>
      </c>
      <c r="N226" s="64">
        <f>_book!$AA$221</f>
        <v>0.58936951246669456</v>
      </c>
      <c r="O226" s="67" t="str">
        <f>IF(_book!$V$221=0,"—",_book!$AC$221)</f>
        <v>—</v>
      </c>
      <c r="P226" s="68">
        <f>_book!$AE$221</f>
        <v>1</v>
      </c>
      <c r="Q226" s="68">
        <f>_book!$AF$221</f>
        <v>0</v>
      </c>
    </row>
    <row r="227" spans="1:17" x14ac:dyDescent="0.3">
      <c r="A227" s="62" t="str">
        <f>_book!$A$222</f>
        <v>Workers Comp</v>
      </c>
      <c r="B227" s="62" t="str">
        <f>_book!$B$222</f>
        <v>MM</v>
      </c>
      <c r="C227" s="62" t="str">
        <f>_book!$C$222</f>
        <v>MI</v>
      </c>
      <c r="D227" s="63">
        <f>_book!$F$222</f>
        <v>60000</v>
      </c>
      <c r="E227" s="64">
        <f>_book!$N$222</f>
        <v>0.61199999999999999</v>
      </c>
      <c r="F227" s="65">
        <f>_book!$K$222</f>
        <v>1.0049801809126939</v>
      </c>
      <c r="G227" s="65">
        <f>_book!$L$222</f>
        <v>1.01123595505618</v>
      </c>
      <c r="H227" s="65">
        <f>_book!$M$222</f>
        <v>1</v>
      </c>
      <c r="I227" s="64">
        <f>_book!$O$222</f>
        <v>0.6219585209513615</v>
      </c>
      <c r="J227" s="64">
        <f>_book!$P$222</f>
        <v>0.61887640449438175</v>
      </c>
      <c r="K227" s="66">
        <f>_book!$T$222</f>
        <v>-4.9555016181225264E-3</v>
      </c>
      <c r="L227" s="66">
        <f>_book!$U$222</f>
        <v>4.9801809126941432E-3</v>
      </c>
      <c r="M227" s="66" t="str">
        <f>IF(_book!$V$222=0,"—",_book!$W$222)</f>
        <v>—</v>
      </c>
      <c r="N227" s="64">
        <f>_book!$AA$222</f>
        <v>0.6219585209513615</v>
      </c>
      <c r="O227" s="67" t="str">
        <f>IF(_book!$V$222=0,"—",_book!$AC$222)</f>
        <v>—</v>
      </c>
      <c r="P227" s="68">
        <f>_book!$AE$222</f>
        <v>1</v>
      </c>
      <c r="Q227" s="68">
        <f>_book!$AF$222</f>
        <v>0</v>
      </c>
    </row>
    <row r="228" spans="1:17" x14ac:dyDescent="0.3">
      <c r="A228" s="62" t="str">
        <f>_book!$A$223</f>
        <v>Workers Comp</v>
      </c>
      <c r="B228" s="62" t="str">
        <f>_book!$B$223</f>
        <v>MM</v>
      </c>
      <c r="C228" s="62" t="str">
        <f>_book!$C$223</f>
        <v>MN</v>
      </c>
      <c r="D228" s="63">
        <f>_book!$F$223</f>
        <v>48000</v>
      </c>
      <c r="E228" s="64">
        <f>_book!$N$223</f>
        <v>0.59599999999999997</v>
      </c>
      <c r="F228" s="65">
        <f>_book!$K$223</f>
        <v>1</v>
      </c>
      <c r="G228" s="65">
        <f>_book!$L$223</f>
        <v>1.0078458458979691</v>
      </c>
      <c r="H228" s="65">
        <f>_book!$M$223</f>
        <v>1</v>
      </c>
      <c r="I228" s="64">
        <f>_book!$O$223</f>
        <v>0.60067612415518945</v>
      </c>
      <c r="J228" s="64">
        <f>_book!$P$223</f>
        <v>0.59403010735316986</v>
      </c>
      <c r="K228" s="66">
        <f>_book!$T$223</f>
        <v>0</v>
      </c>
      <c r="L228" s="66">
        <f>_book!$U$223</f>
        <v>0</v>
      </c>
      <c r="M228" s="66" t="str">
        <f>IF(_book!$V$223=0,"—",_book!$W$223)</f>
        <v>—</v>
      </c>
      <c r="N228" s="64">
        <f>_book!$AA$223</f>
        <v>0.60067612415518945</v>
      </c>
      <c r="O228" s="67" t="str">
        <f>IF(_book!$V$223=0,"—",_book!$AC$223)</f>
        <v>—</v>
      </c>
      <c r="P228" s="68">
        <f>_book!$AE$223</f>
        <v>0</v>
      </c>
      <c r="Q228" s="68">
        <f>_book!$AF$223</f>
        <v>0</v>
      </c>
    </row>
    <row r="229" spans="1:17" x14ac:dyDescent="0.3">
      <c r="A229" s="62" t="str">
        <f>_book!$A$224</f>
        <v>Workers Comp</v>
      </c>
      <c r="B229" s="62" t="str">
        <f>_book!$B$224</f>
        <v>MM</v>
      </c>
      <c r="C229" s="62" t="str">
        <f>_book!$C$224</f>
        <v>NM</v>
      </c>
      <c r="D229" s="63">
        <f>_book!$F$224</f>
        <v>36000</v>
      </c>
      <c r="E229" s="64">
        <f>_book!$N$224</f>
        <v>0.57999999999999996</v>
      </c>
      <c r="F229" s="65">
        <f>_book!$K$224</f>
        <v>1.002147458840372</v>
      </c>
      <c r="G229" s="65">
        <f>_book!$L$224</f>
        <v>1.0123710652961491</v>
      </c>
      <c r="H229" s="65">
        <f>_book!$M$224</f>
        <v>1</v>
      </c>
      <c r="I229" s="64">
        <f>_book!$O$224</f>
        <v>0.58843615248423264</v>
      </c>
      <c r="J229" s="64">
        <f>_book!$P$224</f>
        <v>0.56739648189604019</v>
      </c>
      <c r="K229" s="66">
        <f>_book!$T$224</f>
        <v>-2.1428571428572241E-3</v>
      </c>
      <c r="L229" s="66">
        <f>_book!$U$224</f>
        <v>4.0980672870436718E-2</v>
      </c>
      <c r="M229" s="66" t="str">
        <f>IF(_book!$V$224=0,"—",_book!$W$224)</f>
        <v>—</v>
      </c>
      <c r="N229" s="64">
        <f>_book!$AA$224</f>
        <v>0.58843615248423264</v>
      </c>
      <c r="O229" s="67" t="str">
        <f>IF(_book!$V$224=0,"—",_book!$AC$224)</f>
        <v>—</v>
      </c>
      <c r="P229" s="68">
        <f>_book!$AE$224</f>
        <v>1</v>
      </c>
      <c r="Q229" s="68">
        <f>_book!$AF$224</f>
        <v>1</v>
      </c>
    </row>
    <row r="230" spans="1:17" x14ac:dyDescent="0.3">
      <c r="A230" s="62" t="str">
        <f>_book!$A$225</f>
        <v>Workers Comp</v>
      </c>
      <c r="B230" s="62" t="str">
        <f>_book!$B$225</f>
        <v>MM</v>
      </c>
      <c r="C230" s="62" t="str">
        <f>_book!$C$225</f>
        <v>NC</v>
      </c>
      <c r="D230" s="63">
        <f>_book!$F$225</f>
        <v>24000</v>
      </c>
      <c r="E230" s="64">
        <f>_book!$N$225</f>
        <v>0.60799999999999998</v>
      </c>
      <c r="F230" s="65">
        <f>_book!$K$225</f>
        <v>1.020048115477145</v>
      </c>
      <c r="G230" s="65">
        <f>_book!$L$225</f>
        <v>1.0089733538715031</v>
      </c>
      <c r="H230" s="65">
        <f>_book!$M$225</f>
        <v>1</v>
      </c>
      <c r="I230" s="64">
        <f>_book!$O$225</f>
        <v>0.62575443185543489</v>
      </c>
      <c r="J230" s="64">
        <f>_book!$P$225</f>
        <v>0.60890906309316239</v>
      </c>
      <c r="K230" s="66">
        <f>_book!$T$225</f>
        <v>-1.965408805031443E-2</v>
      </c>
      <c r="L230" s="66">
        <f>_book!$U$225</f>
        <v>2.0048115477145249E-2</v>
      </c>
      <c r="M230" s="66" t="str">
        <f>IF(_book!$V$225=0,"—",_book!$W$225)</f>
        <v>—</v>
      </c>
      <c r="N230" s="64">
        <f>_book!$AA$225</f>
        <v>0.62575443185543489</v>
      </c>
      <c r="O230" s="67" t="str">
        <f>IF(_book!$V$225=0,"—",_book!$AC$225)</f>
        <v>—</v>
      </c>
      <c r="P230" s="68">
        <f>_book!$AE$225</f>
        <v>1</v>
      </c>
      <c r="Q230" s="68">
        <f>_book!$AF$225</f>
        <v>0</v>
      </c>
    </row>
    <row r="231" spans="1:17" x14ac:dyDescent="0.3">
      <c r="A231" s="62" t="str">
        <f>_book!$A$226</f>
        <v>Workers Comp</v>
      </c>
      <c r="B231" s="62" t="str">
        <f>_book!$B$226</f>
        <v>MM</v>
      </c>
      <c r="C231" s="62" t="str">
        <f>_book!$C$226</f>
        <v>OH</v>
      </c>
      <c r="D231" s="63">
        <f>_book!$F$226</f>
        <v>63000</v>
      </c>
      <c r="E231" s="64">
        <f>_book!$N$226</f>
        <v>0.59199999999999997</v>
      </c>
      <c r="F231" s="65">
        <f>_book!$K$226</f>
        <v>1</v>
      </c>
      <c r="G231" s="65">
        <f>_book!$L$226</f>
        <v>1.0135087267175451</v>
      </c>
      <c r="H231" s="65">
        <f>_book!$M$226</f>
        <v>1</v>
      </c>
      <c r="I231" s="64">
        <f>_book!$O$226</f>
        <v>0.59999716621678645</v>
      </c>
      <c r="J231" s="64">
        <f>_book!$P$226</f>
        <v>0.60453150578766135</v>
      </c>
      <c r="K231" s="66">
        <f>_book!$T$226</f>
        <v>0</v>
      </c>
      <c r="L231" s="66">
        <f>_book!$U$226</f>
        <v>0</v>
      </c>
      <c r="M231" s="66" t="str">
        <f>IF(_book!$V$226=0,"—",_book!$W$226)</f>
        <v>—</v>
      </c>
      <c r="N231" s="64">
        <f>_book!$AA$226</f>
        <v>0.59999716621678645</v>
      </c>
      <c r="O231" s="67" t="str">
        <f>IF(_book!$V$226=0,"—",_book!$AC$226)</f>
        <v>—</v>
      </c>
      <c r="P231" s="68">
        <f>_book!$AE$226</f>
        <v>0</v>
      </c>
      <c r="Q231" s="68">
        <f>_book!$AF$226</f>
        <v>0</v>
      </c>
    </row>
    <row r="232" spans="1:17" x14ac:dyDescent="0.3">
      <c r="A232" s="62" t="str">
        <f>_book!$A$227</f>
        <v>Workers Comp</v>
      </c>
      <c r="B232" s="62" t="str">
        <f>_book!$B$227</f>
        <v>MM</v>
      </c>
      <c r="C232" s="62" t="str">
        <f>_book!$C$227</f>
        <v>PA</v>
      </c>
      <c r="D232" s="63">
        <f>_book!$F$227</f>
        <v>51000</v>
      </c>
      <c r="E232" s="64">
        <f>_book!$N$227</f>
        <v>0.62</v>
      </c>
      <c r="F232" s="65">
        <f>_book!$K$227</f>
        <v>0.99999999999999978</v>
      </c>
      <c r="G232" s="65">
        <f>_book!$L$227</f>
        <v>1.010103387425793</v>
      </c>
      <c r="H232" s="65">
        <f>_book!$M$227</f>
        <v>1</v>
      </c>
      <c r="I232" s="64">
        <f>_book!$O$227</f>
        <v>0.62626410020399137</v>
      </c>
      <c r="J232" s="64">
        <f>_book!$P$227</f>
        <v>0.62393203480675541</v>
      </c>
      <c r="K232" s="66">
        <f>_book!$T$227</f>
        <v>0</v>
      </c>
      <c r="L232" s="66">
        <f>_book!$U$227</f>
        <v>0</v>
      </c>
      <c r="M232" s="66" t="str">
        <f>IF(_book!$V$227=0,"—",_book!$W$227)</f>
        <v>—</v>
      </c>
      <c r="N232" s="64">
        <f>_book!$AA$227</f>
        <v>0.62626410020399137</v>
      </c>
      <c r="O232" s="67" t="str">
        <f>IF(_book!$V$227=0,"—",_book!$AC$227)</f>
        <v>—</v>
      </c>
      <c r="P232" s="68">
        <f>_book!$AE$227</f>
        <v>1</v>
      </c>
      <c r="Q232" s="68">
        <f>_book!$AF$227</f>
        <v>0</v>
      </c>
    </row>
    <row r="233" spans="1:17" x14ac:dyDescent="0.3">
      <c r="A233" s="62" t="str">
        <f>_book!$A$228</f>
        <v>Workers Comp</v>
      </c>
      <c r="B233" s="62" t="str">
        <f>_book!$B$228</f>
        <v>MM</v>
      </c>
      <c r="C233" s="62" t="str">
        <f>_book!$C$228</f>
        <v>SC</v>
      </c>
      <c r="D233" s="63">
        <f>_book!$F$228</f>
        <v>39000</v>
      </c>
      <c r="E233" s="64">
        <f>_book!$N$228</f>
        <v>0.60399999999999998</v>
      </c>
      <c r="F233" s="65">
        <f>_book!$K$228</f>
        <v>0.99667243444695852</v>
      </c>
      <c r="G233" s="65">
        <f>_book!$L$228</f>
        <v>1.00672085504778</v>
      </c>
      <c r="H233" s="65">
        <f>_book!$M$228</f>
        <v>1</v>
      </c>
      <c r="I233" s="64">
        <f>_book!$O$228</f>
        <v>0.60603603894703284</v>
      </c>
      <c r="J233" s="64">
        <f>_book!$P$228</f>
        <v>0.57988301700451172</v>
      </c>
      <c r="K233" s="66">
        <f>_book!$T$228</f>
        <v>3.3386752136752569E-3</v>
      </c>
      <c r="L233" s="66">
        <f>_book!$U$228</f>
        <v>2.9756422201517641E-2</v>
      </c>
      <c r="M233" s="66" t="str">
        <f>IF(_book!$V$228=0,"—",_book!$W$228)</f>
        <v>—</v>
      </c>
      <c r="N233" s="64">
        <f>_book!$AA$228</f>
        <v>0.60603603894703284</v>
      </c>
      <c r="O233" s="67" t="str">
        <f>IF(_book!$V$228=0,"—",_book!$AC$228)</f>
        <v>—</v>
      </c>
      <c r="P233" s="68">
        <f>_book!$AE$228</f>
        <v>1</v>
      </c>
      <c r="Q233" s="68">
        <f>_book!$AF$228</f>
        <v>1</v>
      </c>
    </row>
    <row r="234" spans="1:17" x14ac:dyDescent="0.3">
      <c r="A234" s="62" t="str">
        <f>_book!$A$229</f>
        <v>Workers Comp</v>
      </c>
      <c r="B234" s="62" t="str">
        <f>_book!$B$229</f>
        <v>MM</v>
      </c>
      <c r="C234" s="62" t="str">
        <f>_book!$C$229</f>
        <v>TN</v>
      </c>
      <c r="D234" s="63">
        <f>_book!$F$229</f>
        <v>27000</v>
      </c>
      <c r="E234" s="64">
        <f>_book!$N$229</f>
        <v>0.58799999999999997</v>
      </c>
      <c r="F234" s="65">
        <f>_book!$K$229</f>
        <v>1</v>
      </c>
      <c r="G234" s="65">
        <f>_book!$L$229</f>
        <v>1.01123595505618</v>
      </c>
      <c r="H234" s="65">
        <f>_book!$M$229</f>
        <v>1</v>
      </c>
      <c r="I234" s="64">
        <f>_book!$O$229</f>
        <v>0.59460674157303361</v>
      </c>
      <c r="J234" s="64">
        <f>_book!$P$229</f>
        <v>0.59460674157303361</v>
      </c>
      <c r="K234" s="66">
        <f>_book!$T$229</f>
        <v>0</v>
      </c>
      <c r="L234" s="66">
        <f>_book!$U$229</f>
        <v>0</v>
      </c>
      <c r="M234" s="66" t="str">
        <f>IF(_book!$V$229=0,"—",_book!$W$229)</f>
        <v>—</v>
      </c>
      <c r="N234" s="64">
        <f>_book!$AA$229</f>
        <v>0.59460674157303361</v>
      </c>
      <c r="O234" s="67" t="str">
        <f>IF(_book!$V$229=0,"—",_book!$AC$229)</f>
        <v>—</v>
      </c>
      <c r="P234" s="68">
        <f>_book!$AE$229</f>
        <v>0</v>
      </c>
      <c r="Q234" s="68">
        <f>_book!$AF$229</f>
        <v>0</v>
      </c>
    </row>
    <row r="235" spans="1:17" x14ac:dyDescent="0.3">
      <c r="A235" s="62" t="str">
        <f>_book!$A$230</f>
        <v>Workers Comp</v>
      </c>
      <c r="B235" s="62" t="str">
        <f>_book!$B$230</f>
        <v>MM</v>
      </c>
      <c r="C235" s="62" t="str">
        <f>_book!$C$230</f>
        <v>VA</v>
      </c>
      <c r="D235" s="63">
        <f>_book!$F$230</f>
        <v>66000</v>
      </c>
      <c r="E235" s="64">
        <f>_book!$N$230</f>
        <v>0.61599999999999999</v>
      </c>
      <c r="F235" s="65">
        <f>_book!$K$230</f>
        <v>1.0017720023626699</v>
      </c>
      <c r="G235" s="65">
        <f>_book!$L$230</f>
        <v>1.0078458458979691</v>
      </c>
      <c r="H235" s="65">
        <f>_book!$M$230</f>
        <v>1</v>
      </c>
      <c r="I235" s="64">
        <f>_book!$O$230</f>
        <v>0.62193315868875387</v>
      </c>
      <c r="J235" s="64">
        <f>_book!$P$230</f>
        <v>0.61396400357307479</v>
      </c>
      <c r="K235" s="66">
        <f>_book!$T$230</f>
        <v>-1.768867924528128E-3</v>
      </c>
      <c r="L235" s="66">
        <f>_book!$U$230</f>
        <v>1.7720023626699439E-3</v>
      </c>
      <c r="M235" s="66" t="str">
        <f>IF(_book!$V$230=0,"—",_book!$W$230)</f>
        <v>—</v>
      </c>
      <c r="N235" s="64">
        <f>_book!$AA$230</f>
        <v>0.62193315868875387</v>
      </c>
      <c r="O235" s="67" t="str">
        <f>IF(_book!$V$230=0,"—",_book!$AC$230)</f>
        <v>—</v>
      </c>
      <c r="P235" s="68">
        <f>_book!$AE$230</f>
        <v>1</v>
      </c>
      <c r="Q235" s="68">
        <f>_book!$AF$230</f>
        <v>0</v>
      </c>
    </row>
    <row r="236" spans="1:17" x14ac:dyDescent="0.3">
      <c r="A236" s="62" t="str">
        <f>_book!$A$231</f>
        <v>Workers Comp</v>
      </c>
      <c r="B236" s="62" t="str">
        <f>_book!$B$231</f>
        <v>MM</v>
      </c>
      <c r="C236" s="62" t="str">
        <f>_book!$C$231</f>
        <v>WV</v>
      </c>
      <c r="D236" s="63">
        <f>_book!$F$231</f>
        <v>54000</v>
      </c>
      <c r="E236" s="64">
        <f>_book!$N$231</f>
        <v>0.6</v>
      </c>
      <c r="F236" s="65">
        <f>_book!$K$231</f>
        <v>1.001090512540894</v>
      </c>
      <c r="G236" s="65">
        <f>_book!$L$231</f>
        <v>1.0123710652961491</v>
      </c>
      <c r="H236" s="65">
        <f>_book!$M$231</f>
        <v>1</v>
      </c>
      <c r="I236" s="64">
        <f>_book!$O$231</f>
        <v>0.60808504118333573</v>
      </c>
      <c r="J236" s="64">
        <f>_book!$P$231</f>
        <v>0.60970665058915019</v>
      </c>
      <c r="K236" s="66">
        <f>_book!$T$231</f>
        <v>-1.089324618736343E-3</v>
      </c>
      <c r="L236" s="66">
        <f>_book!$U$231</f>
        <v>1.090512540893984E-3</v>
      </c>
      <c r="M236" s="66" t="str">
        <f>IF(_book!$V$231=0,"—",_book!$W$231)</f>
        <v>—</v>
      </c>
      <c r="N236" s="64">
        <f>_book!$AA$231</f>
        <v>0.60808504118333573</v>
      </c>
      <c r="O236" s="67" t="str">
        <f>IF(_book!$V$231=0,"—",_book!$AC$231)</f>
        <v>—</v>
      </c>
      <c r="P236" s="68">
        <f>_book!$AE$231</f>
        <v>1</v>
      </c>
      <c r="Q236" s="68">
        <f>_book!$AF$231</f>
        <v>0</v>
      </c>
    </row>
    <row r="237" spans="1:17" x14ac:dyDescent="0.3">
      <c r="A237" s="62" t="str">
        <f>_book!$A$232</f>
        <v>Workers Comp</v>
      </c>
      <c r="B237" s="62" t="str">
        <f>_book!$B$232</f>
        <v>MM</v>
      </c>
      <c r="C237" s="62" t="str">
        <f>_book!$C$232</f>
        <v>WI</v>
      </c>
      <c r="D237" s="63">
        <f>_book!$F$232</f>
        <v>42000</v>
      </c>
      <c r="E237" s="64">
        <f>_book!$N$232</f>
        <v>0.58399999999999996</v>
      </c>
      <c r="F237" s="65">
        <f>_book!$K$232</f>
        <v>0.98347220325092199</v>
      </c>
      <c r="G237" s="65">
        <f>_book!$L$232</f>
        <v>1.0089733538715031</v>
      </c>
      <c r="H237" s="65">
        <f>_book!$M$232</f>
        <v>1</v>
      </c>
      <c r="I237" s="64">
        <f>_book!$O$232</f>
        <v>0.57950159245443178</v>
      </c>
      <c r="J237" s="64">
        <f>_book!$P$232</f>
        <v>0.56245317069194689</v>
      </c>
      <c r="K237" s="66">
        <f>_book!$T$232</f>
        <v>1.6805555555555522E-2</v>
      </c>
      <c r="L237" s="66">
        <f>_book!$U$232</f>
        <v>2.2674498019396468E-2</v>
      </c>
      <c r="M237" s="66" t="str">
        <f>IF(_book!$V$232=0,"—",_book!$W$232)</f>
        <v>—</v>
      </c>
      <c r="N237" s="64">
        <f>_book!$AA$232</f>
        <v>0.57950159245443178</v>
      </c>
      <c r="O237" s="67" t="str">
        <f>IF(_book!$V$232=0,"—",_book!$AC$232)</f>
        <v>—</v>
      </c>
      <c r="P237" s="68">
        <f>_book!$AE$232</f>
        <v>0</v>
      </c>
      <c r="Q237" s="68">
        <f>_book!$AF$232</f>
        <v>1</v>
      </c>
    </row>
    <row r="238" spans="1:17" x14ac:dyDescent="0.3">
      <c r="A238" s="62" t="str">
        <f>_book!$A$233</f>
        <v>Workers Comp</v>
      </c>
      <c r="B238" s="62" t="str">
        <f>_book!$B$233</f>
        <v>SBA</v>
      </c>
      <c r="C238" s="62" t="str">
        <f>_book!$C$233</f>
        <v>AZ</v>
      </c>
      <c r="D238" s="63">
        <f>_book!$F$233</f>
        <v>30000</v>
      </c>
      <c r="E238" s="64">
        <f>_book!$N$233</f>
        <v>0.61199999999999999</v>
      </c>
      <c r="F238" s="65">
        <f>_book!$K$233</f>
        <v>1.0048309178743959</v>
      </c>
      <c r="G238" s="65">
        <f>_book!$L$233</f>
        <v>1.0135087267175451</v>
      </c>
      <c r="H238" s="65">
        <f>_book!$M$233</f>
        <v>1</v>
      </c>
      <c r="I238" s="64">
        <f>_book!$O$233</f>
        <v>0.62326380133447601</v>
      </c>
      <c r="J238" s="64">
        <f>_book!$P$233</f>
        <v>0.62495486746967677</v>
      </c>
      <c r="K238" s="66">
        <f>_book!$T$233</f>
        <v>-4.8076923076921796E-3</v>
      </c>
      <c r="L238" s="66">
        <f>_book!$U$233</f>
        <v>4.8309178743961567E-3</v>
      </c>
      <c r="M238" s="66" t="str">
        <f>IF(_book!$V$233=0,"—",_book!$W$233)</f>
        <v>—</v>
      </c>
      <c r="N238" s="64">
        <f>_book!$AA$233</f>
        <v>0.62326380133447601</v>
      </c>
      <c r="O238" s="67" t="str">
        <f>IF(_book!$V$233=0,"—",_book!$AC$233)</f>
        <v>—</v>
      </c>
      <c r="P238" s="68">
        <f>_book!$AE$233</f>
        <v>1</v>
      </c>
      <c r="Q238" s="68">
        <f>_book!$AF$233</f>
        <v>0</v>
      </c>
    </row>
    <row r="239" spans="1:17" x14ac:dyDescent="0.3">
      <c r="A239" s="62" t="str">
        <f>_book!$A$234</f>
        <v>Workers Comp</v>
      </c>
      <c r="B239" s="62" t="str">
        <f>_book!$B$234</f>
        <v>SBA</v>
      </c>
      <c r="C239" s="62" t="str">
        <f>_book!$C$234</f>
        <v>CO</v>
      </c>
      <c r="D239" s="63">
        <f>_book!$F$234</f>
        <v>69000</v>
      </c>
      <c r="E239" s="64">
        <f>_book!$N$234</f>
        <v>0.59599999999999997</v>
      </c>
      <c r="F239" s="65">
        <f>_book!$K$234</f>
        <v>1.0081680280046681</v>
      </c>
      <c r="G239" s="65">
        <f>_book!$L$234</f>
        <v>1.010103387425793</v>
      </c>
      <c r="H239" s="65">
        <f>_book!$M$234</f>
        <v>1</v>
      </c>
      <c r="I239" s="64">
        <f>_book!$O$234</f>
        <v>0.60693894834841011</v>
      </c>
      <c r="J239" s="64">
        <f>_book!$P$234</f>
        <v>0.59977982700778432</v>
      </c>
      <c r="K239" s="66">
        <f>_book!$T$234</f>
        <v>-8.1018518518519711E-3</v>
      </c>
      <c r="L239" s="66">
        <f>_book!$U$234</f>
        <v>8.168028004667649E-3</v>
      </c>
      <c r="M239" s="66" t="str">
        <f>IF(_book!$V$234=0,"—",_book!$W$234)</f>
        <v>—</v>
      </c>
      <c r="N239" s="64">
        <f>_book!$AA$234</f>
        <v>0.60693894834841011</v>
      </c>
      <c r="O239" s="67" t="str">
        <f>IF(_book!$V$234=0,"—",_book!$AC$234)</f>
        <v>—</v>
      </c>
      <c r="P239" s="68">
        <f>_book!$AE$234</f>
        <v>1</v>
      </c>
      <c r="Q239" s="68">
        <f>_book!$AF$234</f>
        <v>0</v>
      </c>
    </row>
    <row r="240" spans="1:17" x14ac:dyDescent="0.3">
      <c r="A240" s="62" t="str">
        <f>_book!$A$235</f>
        <v>Workers Comp</v>
      </c>
      <c r="B240" s="62" t="str">
        <f>_book!$B$235</f>
        <v>SBA</v>
      </c>
      <c r="C240" s="62" t="str">
        <f>_book!$C$235</f>
        <v>DE</v>
      </c>
      <c r="D240" s="63">
        <f>_book!$F$235</f>
        <v>57000</v>
      </c>
      <c r="E240" s="64">
        <f>_book!$N$235</f>
        <v>0.57999999999999996</v>
      </c>
      <c r="F240" s="65">
        <f>_book!$K$235</f>
        <v>1</v>
      </c>
      <c r="G240" s="65">
        <f>_book!$L$235</f>
        <v>1.00672085504778</v>
      </c>
      <c r="H240" s="65">
        <f>_book!$M$235</f>
        <v>1</v>
      </c>
      <c r="I240" s="64">
        <f>_book!$O$235</f>
        <v>0.58389809592771247</v>
      </c>
      <c r="J240" s="64">
        <f>_book!$P$235</f>
        <v>0.57532534557303328</v>
      </c>
      <c r="K240" s="66">
        <f>_book!$T$235</f>
        <v>0</v>
      </c>
      <c r="L240" s="66">
        <f>_book!$U$235</f>
        <v>0</v>
      </c>
      <c r="M240" s="66" t="str">
        <f>IF(_book!$V$235=0,"—",_book!$W$235)</f>
        <v>—</v>
      </c>
      <c r="N240" s="64">
        <f>_book!$AA$235</f>
        <v>0.58389809592771247</v>
      </c>
      <c r="O240" s="67" t="str">
        <f>IF(_book!$V$235=0,"—",_book!$AC$235)</f>
        <v>—</v>
      </c>
      <c r="P240" s="68">
        <f>_book!$AE$235</f>
        <v>0</v>
      </c>
      <c r="Q240" s="68">
        <f>_book!$AF$235</f>
        <v>0</v>
      </c>
    </row>
    <row r="241" spans="1:17" x14ac:dyDescent="0.3">
      <c r="A241" s="62" t="str">
        <f>_book!$A$236</f>
        <v>Workers Comp</v>
      </c>
      <c r="B241" s="62" t="str">
        <f>_book!$B$236</f>
        <v>SBA</v>
      </c>
      <c r="C241" s="62" t="str">
        <f>_book!$C$236</f>
        <v>FL</v>
      </c>
      <c r="D241" s="63">
        <f>_book!$F$236</f>
        <v>45000</v>
      </c>
      <c r="E241" s="64">
        <f>_book!$N$236</f>
        <v>0.60799999999999998</v>
      </c>
      <c r="F241" s="65">
        <f>_book!$K$236</f>
        <v>0.99871081447151555</v>
      </c>
      <c r="G241" s="65">
        <f>_book!$L$236</f>
        <v>1.01123595505618</v>
      </c>
      <c r="H241" s="65">
        <f>_book!$M$236</f>
        <v>1</v>
      </c>
      <c r="I241" s="64">
        <f>_book!$O$236</f>
        <v>0.61403882885259908</v>
      </c>
      <c r="J241" s="64">
        <f>_book!$P$236</f>
        <v>0.59316448035025193</v>
      </c>
      <c r="K241" s="66">
        <f>_book!$T$236</f>
        <v>1.290849673202477E-3</v>
      </c>
      <c r="L241" s="66">
        <f>_book!$U$236</f>
        <v>3.5191501166794703E-2</v>
      </c>
      <c r="M241" s="66" t="str">
        <f>IF(_book!$V$236=0,"—",_book!$W$236)</f>
        <v>—</v>
      </c>
      <c r="N241" s="64">
        <f>_book!$AA$236</f>
        <v>0.61403882885259908</v>
      </c>
      <c r="O241" s="67" t="str">
        <f>IF(_book!$V$236=0,"—",_book!$AC$236)</f>
        <v>—</v>
      </c>
      <c r="P241" s="68">
        <f>_book!$AE$236</f>
        <v>1</v>
      </c>
      <c r="Q241" s="68">
        <f>_book!$AF$236</f>
        <v>1</v>
      </c>
    </row>
    <row r="242" spans="1:17" x14ac:dyDescent="0.3">
      <c r="A242" s="62" t="str">
        <f>_book!$A$237</f>
        <v>Workers Comp</v>
      </c>
      <c r="B242" s="62" t="str">
        <f>_book!$B$237</f>
        <v>SBA</v>
      </c>
      <c r="C242" s="62" t="str">
        <f>_book!$C$237</f>
        <v>GA</v>
      </c>
      <c r="D242" s="63">
        <f>_book!$F$237</f>
        <v>33000</v>
      </c>
      <c r="E242" s="64">
        <f>_book!$N$237</f>
        <v>0.59199999999999997</v>
      </c>
      <c r="F242" s="65">
        <f>_book!$K$237</f>
        <v>1</v>
      </c>
      <c r="G242" s="65">
        <f>_book!$L$237</f>
        <v>1.0078458458979691</v>
      </c>
      <c r="H242" s="65">
        <f>_book!$M$237</f>
        <v>1</v>
      </c>
      <c r="I242" s="64">
        <f>_book!$O$237</f>
        <v>0.59664474077159757</v>
      </c>
      <c r="J242" s="64">
        <f>_book!$P$237</f>
        <v>0.5900433281091888</v>
      </c>
      <c r="K242" s="66">
        <f>_book!$T$237</f>
        <v>0</v>
      </c>
      <c r="L242" s="66">
        <f>_book!$U$237</f>
        <v>0</v>
      </c>
      <c r="M242" s="66" t="str">
        <f>IF(_book!$V$237=0,"—",_book!$W$237)</f>
        <v>—</v>
      </c>
      <c r="N242" s="64">
        <f>_book!$AA$237</f>
        <v>0.59664474077159757</v>
      </c>
      <c r="O242" s="67" t="str">
        <f>IF(_book!$V$237=0,"—",_book!$AC$237)</f>
        <v>—</v>
      </c>
      <c r="P242" s="68">
        <f>_book!$AE$237</f>
        <v>0</v>
      </c>
      <c r="Q242" s="68">
        <f>_book!$AF$237</f>
        <v>0</v>
      </c>
    </row>
    <row r="243" spans="1:17" x14ac:dyDescent="0.3">
      <c r="A243" s="62" t="str">
        <f>_book!$A$238</f>
        <v>Workers Comp</v>
      </c>
      <c r="B243" s="62" t="str">
        <f>_book!$B$238</f>
        <v>SBA</v>
      </c>
      <c r="C243" s="62" t="str">
        <f>_book!$C$238</f>
        <v>IA</v>
      </c>
      <c r="D243" s="63">
        <f>_book!$F$238</f>
        <v>72000</v>
      </c>
      <c r="E243" s="64">
        <f>_book!$N$238</f>
        <v>0.62</v>
      </c>
      <c r="F243" s="65">
        <f>_book!$K$238</f>
        <v>1</v>
      </c>
      <c r="G243" s="65">
        <f>_book!$L$238</f>
        <v>1.0123710652961491</v>
      </c>
      <c r="H243" s="65">
        <f>_book!$M$238</f>
        <v>1</v>
      </c>
      <c r="I243" s="64">
        <f>_book!$O$238</f>
        <v>0.6276700604836124</v>
      </c>
      <c r="J243" s="64">
        <f>_book!$P$238</f>
        <v>0.63003020560878842</v>
      </c>
      <c r="K243" s="66">
        <f>_book!$T$238</f>
        <v>0</v>
      </c>
      <c r="L243" s="66">
        <f>_book!$U$238</f>
        <v>0</v>
      </c>
      <c r="M243" s="66" t="str">
        <f>IF(_book!$V$238=0,"—",_book!$W$238)</f>
        <v>—</v>
      </c>
      <c r="N243" s="64">
        <f>_book!$AA$238</f>
        <v>0.6276700604836124</v>
      </c>
      <c r="O243" s="67" t="str">
        <f>IF(_book!$V$238=0,"—",_book!$AC$238)</f>
        <v>—</v>
      </c>
      <c r="P243" s="68">
        <f>_book!$AE$238</f>
        <v>0</v>
      </c>
      <c r="Q243" s="68">
        <f>_book!$AF$238</f>
        <v>0</v>
      </c>
    </row>
    <row r="244" spans="1:17" x14ac:dyDescent="0.3">
      <c r="A244" s="62" t="str">
        <f>_book!$A$239</f>
        <v>Workers Comp</v>
      </c>
      <c r="B244" s="62" t="str">
        <f>_book!$B$239</f>
        <v>SBA</v>
      </c>
      <c r="C244" s="62" t="str">
        <f>_book!$C$239</f>
        <v>IL</v>
      </c>
      <c r="D244" s="63">
        <f>_book!$F$239</f>
        <v>60000</v>
      </c>
      <c r="E244" s="64">
        <f>_book!$N$239</f>
        <v>0.60399999999999998</v>
      </c>
      <c r="F244" s="65">
        <f>_book!$K$239</f>
        <v>0.94618568894145472</v>
      </c>
      <c r="G244" s="65">
        <f>_book!$L$239</f>
        <v>1.0042355369373781</v>
      </c>
      <c r="H244" s="65">
        <f>_book!$M$239</f>
        <v>1</v>
      </c>
      <c r="I244" s="64">
        <f>_book!$O$239</f>
        <v>0.57391674919945712</v>
      </c>
      <c r="J244" s="64">
        <f>_book!$P$239</f>
        <v>0.55958940773450672</v>
      </c>
      <c r="K244" s="66">
        <f>_book!$T$239</f>
        <v>5.6875000000000009E-2</v>
      </c>
      <c r="L244" s="66">
        <f>_book!$U$239</f>
        <v>7.6877587226491517E-3</v>
      </c>
      <c r="M244" s="66" t="str">
        <f>IF(_book!$V$239=0,"—",_book!$W$239)</f>
        <v>—</v>
      </c>
      <c r="N244" s="64">
        <f>_book!$AA$239</f>
        <v>0.57391674919945712</v>
      </c>
      <c r="O244" s="67" t="str">
        <f>IF(_book!$V$239=0,"—",_book!$AC$239)</f>
        <v>—</v>
      </c>
      <c r="P244" s="68">
        <f>_book!$AE$239</f>
        <v>0</v>
      </c>
      <c r="Q244" s="68">
        <f>_book!$AF$239</f>
        <v>1</v>
      </c>
    </row>
    <row r="245" spans="1:17" x14ac:dyDescent="0.3">
      <c r="A245" s="62" t="str">
        <f>_book!$A$240</f>
        <v>Workers Comp</v>
      </c>
      <c r="B245" s="62" t="str">
        <f>_book!$B$240</f>
        <v>SBA</v>
      </c>
      <c r="C245" s="62" t="str">
        <f>_book!$C$240</f>
        <v>IN</v>
      </c>
      <c r="D245" s="63">
        <f>_book!$F$240</f>
        <v>48000</v>
      </c>
      <c r="E245" s="64">
        <f>_book!$N$240</f>
        <v>0.58799999999999997</v>
      </c>
      <c r="F245" s="65">
        <f>_book!$K$240</f>
        <v>0.99894764948874615</v>
      </c>
      <c r="G245" s="65">
        <f>_book!$L$240</f>
        <v>1.0135087267175451</v>
      </c>
      <c r="H245" s="65">
        <f>_book!$M$240</f>
        <v>1</v>
      </c>
      <c r="I245" s="64">
        <f>_book!$O$240</f>
        <v>0.59531599025100401</v>
      </c>
      <c r="J245" s="64">
        <f>_book!$P$240</f>
        <v>0.5836664237679301</v>
      </c>
      <c r="K245" s="66">
        <f>_book!$T$240</f>
        <v>1.0534591194968359E-3</v>
      </c>
      <c r="L245" s="66">
        <f>_book!$U$240</f>
        <v>2.7667394411547749E-2</v>
      </c>
      <c r="M245" s="66" t="str">
        <f>IF(_book!$V$240=0,"—",_book!$W$240)</f>
        <v>—</v>
      </c>
      <c r="N245" s="64">
        <f>_book!$AA$240</f>
        <v>0.59531599025100401</v>
      </c>
      <c r="O245" s="67" t="str">
        <f>IF(_book!$V$240=0,"—",_book!$AC$240)</f>
        <v>—</v>
      </c>
      <c r="P245" s="68">
        <f>_book!$AE$240</f>
        <v>1</v>
      </c>
      <c r="Q245" s="68">
        <f>_book!$AF$240</f>
        <v>1</v>
      </c>
    </row>
    <row r="246" spans="1:17" x14ac:dyDescent="0.3">
      <c r="A246" s="62" t="str">
        <f>_book!$A$241</f>
        <v>Workers Comp</v>
      </c>
      <c r="B246" s="62" t="str">
        <f>_book!$B$241</f>
        <v>SBA</v>
      </c>
      <c r="C246" s="62" t="str">
        <f>_book!$C$241</f>
        <v>KY</v>
      </c>
      <c r="D246" s="63">
        <f>_book!$F$241</f>
        <v>36000</v>
      </c>
      <c r="E246" s="64">
        <f>_book!$N$241</f>
        <v>0.61599999999999999</v>
      </c>
      <c r="F246" s="65">
        <f>_book!$K$241</f>
        <v>0.94146299459183458</v>
      </c>
      <c r="G246" s="65">
        <f>_book!$L$241</f>
        <v>1</v>
      </c>
      <c r="H246" s="65">
        <f>_book!$M$241</f>
        <v>1</v>
      </c>
      <c r="I246" s="64">
        <f>_book!$O$241</f>
        <v>0.57994120466857013</v>
      </c>
      <c r="J246" s="64">
        <f>_book!$P$241</f>
        <v>0.52721927697142734</v>
      </c>
      <c r="K246" s="66">
        <f>_book!$T$241</f>
        <v>6.2176639702704151E-2</v>
      </c>
      <c r="L246" s="66">
        <f>_book!$U$241</f>
        <v>0.1000000000000001</v>
      </c>
      <c r="M246" s="66">
        <f>IF(_book!$V$241=0,"—",_book!$W$241)</f>
        <v>0.1</v>
      </c>
      <c r="N246" s="64">
        <f>_book!$AA$241</f>
        <v>0.57387473982410719</v>
      </c>
      <c r="O246" s="67">
        <f>IF(_book!$V$241=0,"—",_book!$AC$241)</f>
        <v>-0.60664648444629377</v>
      </c>
      <c r="P246" s="68">
        <f>_book!$AE$241</f>
        <v>1</v>
      </c>
      <c r="Q246" s="68">
        <f>_book!$AF$241</f>
        <v>1</v>
      </c>
    </row>
    <row r="247" spans="1:17" x14ac:dyDescent="0.3">
      <c r="A247" s="62" t="str">
        <f>_book!$A$242</f>
        <v>Workers Comp</v>
      </c>
      <c r="B247" s="62" t="str">
        <f>_book!$B$242</f>
        <v>SBA</v>
      </c>
      <c r="C247" s="62" t="str">
        <f>_book!$C$242</f>
        <v>MD</v>
      </c>
      <c r="D247" s="63">
        <f>_book!$F$242</f>
        <v>24000</v>
      </c>
      <c r="E247" s="64">
        <f>_book!$N$242</f>
        <v>0.6</v>
      </c>
      <c r="F247" s="65">
        <f>_book!$K$242</f>
        <v>1.000911023382933</v>
      </c>
      <c r="G247" s="65">
        <f>_book!$L$242</f>
        <v>1.00672085504778</v>
      </c>
      <c r="H247" s="65">
        <f>_book!$M$242</f>
        <v>1</v>
      </c>
      <c r="I247" s="64">
        <f>_book!$O$242</f>
        <v>0.60458280077208915</v>
      </c>
      <c r="J247" s="64">
        <f>_book!$P$242</f>
        <v>0.59516415059279304</v>
      </c>
      <c r="K247" s="66">
        <f>_book!$T$242</f>
        <v>-9.1019417475712849E-4</v>
      </c>
      <c r="L247" s="66">
        <f>_book!$U$242</f>
        <v>9.1102338293347351E-4</v>
      </c>
      <c r="M247" s="66" t="str">
        <f>IF(_book!$V$242=0,"—",_book!$W$242)</f>
        <v>—</v>
      </c>
      <c r="N247" s="64">
        <f>_book!$AA$242</f>
        <v>0.60458280077208915</v>
      </c>
      <c r="O247" s="67" t="str">
        <f>IF(_book!$V$242=0,"—",_book!$AC$242)</f>
        <v>—</v>
      </c>
      <c r="P247" s="68">
        <f>_book!$AE$242</f>
        <v>1</v>
      </c>
      <c r="Q247" s="68">
        <f>_book!$AF$242</f>
        <v>0</v>
      </c>
    </row>
    <row r="248" spans="1:17" x14ac:dyDescent="0.3">
      <c r="A248" s="62" t="str">
        <f>_book!$A$243</f>
        <v>Workers Comp</v>
      </c>
      <c r="B248" s="62" t="str">
        <f>_book!$B$243</f>
        <v>SBA</v>
      </c>
      <c r="C248" s="62" t="str">
        <f>_book!$C$243</f>
        <v>MI</v>
      </c>
      <c r="D248" s="63">
        <f>_book!$F$243</f>
        <v>63000</v>
      </c>
      <c r="E248" s="64">
        <f>_book!$N$243</f>
        <v>0.58399999999999996</v>
      </c>
      <c r="F248" s="65">
        <f>_book!$K$243</f>
        <v>1.0021413276231259</v>
      </c>
      <c r="G248" s="65">
        <f>_book!$L$243</f>
        <v>1.01123595505618</v>
      </c>
      <c r="H248" s="65">
        <f>_book!$M$243</f>
        <v>1</v>
      </c>
      <c r="I248" s="64">
        <f>_book!$O$243</f>
        <v>0.59182638404350008</v>
      </c>
      <c r="J248" s="64">
        <f>_book!$P$243</f>
        <v>0.5905617977528087</v>
      </c>
      <c r="K248" s="66">
        <f>_book!$T$243</f>
        <v>-2.1367521367520181E-3</v>
      </c>
      <c r="L248" s="66">
        <f>_book!$U$243</f>
        <v>2.1413276231263541E-3</v>
      </c>
      <c r="M248" s="66" t="str">
        <f>IF(_book!$V$243=0,"—",_book!$W$243)</f>
        <v>—</v>
      </c>
      <c r="N248" s="64">
        <f>_book!$AA$243</f>
        <v>0.59182638404350008</v>
      </c>
      <c r="O248" s="67" t="str">
        <f>IF(_book!$V$243=0,"—",_book!$AC$243)</f>
        <v>—</v>
      </c>
      <c r="P248" s="68">
        <f>_book!$AE$243</f>
        <v>1</v>
      </c>
      <c r="Q248" s="68">
        <f>_book!$AF$243</f>
        <v>0</v>
      </c>
    </row>
    <row r="249" spans="1:17" x14ac:dyDescent="0.3">
      <c r="A249" s="62" t="str">
        <f>_book!$A$244</f>
        <v>Workers Comp</v>
      </c>
      <c r="B249" s="62" t="str">
        <f>_book!$B$244</f>
        <v>SBA</v>
      </c>
      <c r="C249" s="62" t="str">
        <f>_book!$C$244</f>
        <v>MN</v>
      </c>
      <c r="D249" s="63">
        <f>_book!$F$244</f>
        <v>51000</v>
      </c>
      <c r="E249" s="64">
        <f>_book!$N$244</f>
        <v>0.61199999999999999</v>
      </c>
      <c r="F249" s="65">
        <f>_book!$K$244</f>
        <v>0.9888751545117429</v>
      </c>
      <c r="G249" s="65">
        <f>_book!$L$244</f>
        <v>1.0078458458979691</v>
      </c>
      <c r="H249" s="65">
        <f>_book!$M$244</f>
        <v>1</v>
      </c>
      <c r="I249" s="64">
        <f>_book!$O$244</f>
        <v>0.60993983455085976</v>
      </c>
      <c r="J249" s="64">
        <f>_book!$P$244</f>
        <v>0.58722235795821309</v>
      </c>
      <c r="K249" s="66">
        <f>_book!$T$244</f>
        <v>1.1249999999999981E-2</v>
      </c>
      <c r="L249" s="66">
        <f>_book!$U$244</f>
        <v>2.7194066749073102E-2</v>
      </c>
      <c r="M249" s="66" t="str">
        <f>IF(_book!$V$244=0,"—",_book!$W$244)</f>
        <v>—</v>
      </c>
      <c r="N249" s="64">
        <f>_book!$AA$244</f>
        <v>0.60993983455085976</v>
      </c>
      <c r="O249" s="67" t="str">
        <f>IF(_book!$V$244=0,"—",_book!$AC$244)</f>
        <v>—</v>
      </c>
      <c r="P249" s="68">
        <f>_book!$AE$244</f>
        <v>0</v>
      </c>
      <c r="Q249" s="68">
        <f>_book!$AF$244</f>
        <v>1</v>
      </c>
    </row>
    <row r="250" spans="1:17" x14ac:dyDescent="0.3">
      <c r="A250" s="62" t="str">
        <f>_book!$A$245</f>
        <v>Workers Comp</v>
      </c>
      <c r="B250" s="62" t="str">
        <f>_book!$B$245</f>
        <v>SBA</v>
      </c>
      <c r="C250" s="62" t="str">
        <f>_book!$C$245</f>
        <v>NM</v>
      </c>
      <c r="D250" s="63">
        <f>_book!$F$245</f>
        <v>39000</v>
      </c>
      <c r="E250" s="64">
        <f>_book!$N$245</f>
        <v>0.59599999999999997</v>
      </c>
      <c r="F250" s="65">
        <f>_book!$K$245</f>
        <v>1.0071258907363421</v>
      </c>
      <c r="G250" s="65">
        <f>_book!$L$245</f>
        <v>1.0123710652961491</v>
      </c>
      <c r="H250" s="65">
        <f>_book!$M$245</f>
        <v>1</v>
      </c>
      <c r="I250" s="64">
        <f>_book!$O$245</f>
        <v>0.60767272609168166</v>
      </c>
      <c r="J250" s="64">
        <f>_book!$P$245</f>
        <v>0.60564193958522228</v>
      </c>
      <c r="K250" s="66">
        <f>_book!$T$245</f>
        <v>-7.0754716981130672E-3</v>
      </c>
      <c r="L250" s="66">
        <f>_book!$U$245</f>
        <v>7.1258907363420656E-3</v>
      </c>
      <c r="M250" s="66" t="str">
        <f>IF(_book!$V$245=0,"—",_book!$W$245)</f>
        <v>—</v>
      </c>
      <c r="N250" s="64">
        <f>_book!$AA$245</f>
        <v>0.60767272609168166</v>
      </c>
      <c r="O250" s="67" t="str">
        <f>IF(_book!$V$245=0,"—",_book!$AC$245)</f>
        <v>—</v>
      </c>
      <c r="P250" s="68">
        <f>_book!$AE$245</f>
        <v>1</v>
      </c>
      <c r="Q250" s="68">
        <f>_book!$AF$245</f>
        <v>0</v>
      </c>
    </row>
    <row r="251" spans="1:17" x14ac:dyDescent="0.3">
      <c r="A251" s="62" t="str">
        <f>_book!$A$246</f>
        <v>Workers Comp</v>
      </c>
      <c r="B251" s="62" t="str">
        <f>_book!$B$246</f>
        <v>SBA</v>
      </c>
      <c r="C251" s="62" t="str">
        <f>_book!$C$246</f>
        <v>NC</v>
      </c>
      <c r="D251" s="63">
        <f>_book!$F$246</f>
        <v>27000</v>
      </c>
      <c r="E251" s="64">
        <f>_book!$N$246</f>
        <v>0.57999999999999996</v>
      </c>
      <c r="F251" s="65">
        <f>_book!$K$246</f>
        <v>1.0033472231709819</v>
      </c>
      <c r="G251" s="65">
        <f>_book!$L$246</f>
        <v>1.0089733538715031</v>
      </c>
      <c r="H251" s="65">
        <f>_book!$M$246</f>
        <v>1</v>
      </c>
      <c r="I251" s="64">
        <f>_book!$O$246</f>
        <v>0.58716335545908105</v>
      </c>
      <c r="J251" s="64">
        <f>_book!$P$246</f>
        <v>0.58086719834545109</v>
      </c>
      <c r="K251" s="66">
        <f>_book!$T$246</f>
        <v>-3.336056644880236E-3</v>
      </c>
      <c r="L251" s="66">
        <f>_book!$U$246</f>
        <v>3.3472231709814611E-3</v>
      </c>
      <c r="M251" s="66" t="str">
        <f>IF(_book!$V$246=0,"—",_book!$W$246)</f>
        <v>—</v>
      </c>
      <c r="N251" s="64">
        <f>_book!$AA$246</f>
        <v>0.58716335545908105</v>
      </c>
      <c r="O251" s="67" t="str">
        <f>IF(_book!$V$246=0,"—",_book!$AC$246)</f>
        <v>—</v>
      </c>
      <c r="P251" s="68">
        <f>_book!$AE$246</f>
        <v>1</v>
      </c>
      <c r="Q251" s="68">
        <f>_book!$AF$246</f>
        <v>0</v>
      </c>
    </row>
    <row r="252" spans="1:17" x14ac:dyDescent="0.3">
      <c r="A252" s="62" t="str">
        <f>_book!$A$247</f>
        <v>Workers Comp</v>
      </c>
      <c r="B252" s="62" t="str">
        <f>_book!$B$247</f>
        <v>SBA</v>
      </c>
      <c r="C252" s="62" t="str">
        <f>_book!$C$247</f>
        <v>OH</v>
      </c>
      <c r="D252" s="63">
        <f>_book!$F$247</f>
        <v>66000</v>
      </c>
      <c r="E252" s="64">
        <f>_book!$N$247</f>
        <v>0.60799999999999998</v>
      </c>
      <c r="F252" s="65">
        <f>_book!$K$247</f>
        <v>1</v>
      </c>
      <c r="G252" s="65">
        <f>_book!$L$247</f>
        <v>1.0135087267175451</v>
      </c>
      <c r="H252" s="65">
        <f>_book!$M$247</f>
        <v>1</v>
      </c>
      <c r="I252" s="64">
        <f>_book!$O$247</f>
        <v>0.61621330584426715</v>
      </c>
      <c r="J252" s="64">
        <f>_book!$P$247</f>
        <v>0.62087019513327379</v>
      </c>
      <c r="K252" s="66">
        <f>_book!$T$247</f>
        <v>0</v>
      </c>
      <c r="L252" s="66">
        <f>_book!$U$247</f>
        <v>0</v>
      </c>
      <c r="M252" s="66" t="str">
        <f>IF(_book!$V$247=0,"—",_book!$W$247)</f>
        <v>—</v>
      </c>
      <c r="N252" s="64">
        <f>_book!$AA$247</f>
        <v>0.61621330584426715</v>
      </c>
      <c r="O252" s="67" t="str">
        <f>IF(_book!$V$247=0,"—",_book!$AC$247)</f>
        <v>—</v>
      </c>
      <c r="P252" s="68">
        <f>_book!$AE$247</f>
        <v>0</v>
      </c>
      <c r="Q252" s="68">
        <f>_book!$AF$247</f>
        <v>0</v>
      </c>
    </row>
    <row r="253" spans="1:17" x14ac:dyDescent="0.3">
      <c r="A253" s="62" t="str">
        <f>_book!$A$248</f>
        <v>Workers Comp</v>
      </c>
      <c r="B253" s="62" t="str">
        <f>_book!$B$248</f>
        <v>SBA</v>
      </c>
      <c r="C253" s="62" t="str">
        <f>_book!$C$248</f>
        <v>PA</v>
      </c>
      <c r="D253" s="63">
        <f>_book!$F$248</f>
        <v>54000</v>
      </c>
      <c r="E253" s="64">
        <f>_book!$N$248</f>
        <v>0.59199999999999997</v>
      </c>
      <c r="F253" s="65">
        <f>_book!$K$248</f>
        <v>1.0073994349522399</v>
      </c>
      <c r="G253" s="65">
        <f>_book!$L$248</f>
        <v>1.010103387425793</v>
      </c>
      <c r="H253" s="65">
        <f>_book!$M$248</f>
        <v>1</v>
      </c>
      <c r="I253" s="64">
        <f>_book!$O$248</f>
        <v>0.60240592838776374</v>
      </c>
      <c r="J253" s="64">
        <f>_book!$P$248</f>
        <v>0.57661407515758578</v>
      </c>
      <c r="K253" s="66">
        <f>_book!$T$248</f>
        <v>-7.3450854700855004E-3</v>
      </c>
      <c r="L253" s="66">
        <f>_book!$U$248</f>
        <v>4.0839499529127243E-2</v>
      </c>
      <c r="M253" s="66" t="str">
        <f>IF(_book!$V$248=0,"—",_book!$W$248)</f>
        <v>—</v>
      </c>
      <c r="N253" s="64">
        <f>_book!$AA$248</f>
        <v>0.60240592838776374</v>
      </c>
      <c r="O253" s="67" t="str">
        <f>IF(_book!$V$248=0,"—",_book!$AC$248)</f>
        <v>—</v>
      </c>
      <c r="P253" s="68">
        <f>_book!$AE$248</f>
        <v>1</v>
      </c>
      <c r="Q253" s="68">
        <f>_book!$AF$248</f>
        <v>1</v>
      </c>
    </row>
    <row r="254" spans="1:17" x14ac:dyDescent="0.3">
      <c r="A254" s="62" t="str">
        <f>_book!$A$249</f>
        <v>Workers Comp</v>
      </c>
      <c r="B254" s="62" t="str">
        <f>_book!$B$249</f>
        <v>SBA</v>
      </c>
      <c r="C254" s="62" t="str">
        <f>_book!$C$249</f>
        <v>SC</v>
      </c>
      <c r="D254" s="63">
        <f>_book!$F$249</f>
        <v>42000</v>
      </c>
      <c r="E254" s="64">
        <f>_book!$N$249</f>
        <v>0.62</v>
      </c>
      <c r="F254" s="65">
        <f>_book!$K$249</f>
        <v>1.0168123739071959</v>
      </c>
      <c r="G254" s="65">
        <f>_book!$L$249</f>
        <v>1.00672085504778</v>
      </c>
      <c r="H254" s="65">
        <f>_book!$M$249</f>
        <v>1</v>
      </c>
      <c r="I254" s="64">
        <f>_book!$O$249</f>
        <v>0.63466065793946935</v>
      </c>
      <c r="J254" s="64">
        <f>_book!$P$249</f>
        <v>0.61500295561255292</v>
      </c>
      <c r="K254" s="66">
        <f>_book!$T$249</f>
        <v>-1.653439153439162E-2</v>
      </c>
      <c r="L254" s="66">
        <f>_book!$U$249</f>
        <v>1.6812373907195699E-2</v>
      </c>
      <c r="M254" s="66" t="str">
        <f>IF(_book!$V$249=0,"—",_book!$W$249)</f>
        <v>—</v>
      </c>
      <c r="N254" s="64">
        <f>_book!$AA$249</f>
        <v>0.63466065793946935</v>
      </c>
      <c r="O254" s="67" t="str">
        <f>IF(_book!$V$249=0,"—",_book!$AC$249)</f>
        <v>—</v>
      </c>
      <c r="P254" s="68">
        <f>_book!$AE$249</f>
        <v>1</v>
      </c>
      <c r="Q254" s="68">
        <f>_book!$AF$249</f>
        <v>0</v>
      </c>
    </row>
    <row r="255" spans="1:17" x14ac:dyDescent="0.3">
      <c r="A255" s="62" t="str">
        <f>_book!$A$250</f>
        <v>Workers Comp</v>
      </c>
      <c r="B255" s="62" t="str">
        <f>_book!$B$250</f>
        <v>SBA</v>
      </c>
      <c r="C255" s="62" t="str">
        <f>_book!$C$250</f>
        <v>TN</v>
      </c>
      <c r="D255" s="63">
        <f>_book!$F$250</f>
        <v>30000</v>
      </c>
      <c r="E255" s="64">
        <f>_book!$N$250</f>
        <v>0.60399999999999998</v>
      </c>
      <c r="F255" s="65">
        <f>_book!$K$250</f>
        <v>1</v>
      </c>
      <c r="G255" s="65">
        <f>_book!$L$250</f>
        <v>1.01123595505618</v>
      </c>
      <c r="H255" s="65">
        <f>_book!$M$250</f>
        <v>1</v>
      </c>
      <c r="I255" s="64">
        <f>_book!$O$250</f>
        <v>0.61078651685393248</v>
      </c>
      <c r="J255" s="64">
        <f>_book!$P$250</f>
        <v>0.61078651685393248</v>
      </c>
      <c r="K255" s="66">
        <f>_book!$T$250</f>
        <v>0</v>
      </c>
      <c r="L255" s="66">
        <f>_book!$U$250</f>
        <v>0</v>
      </c>
      <c r="M255" s="66" t="str">
        <f>IF(_book!$V$250=0,"—",_book!$W$250)</f>
        <v>—</v>
      </c>
      <c r="N255" s="64">
        <f>_book!$AA$250</f>
        <v>0.61078651685393248</v>
      </c>
      <c r="O255" s="67" t="str">
        <f>IF(_book!$V$250=0,"—",_book!$AC$250)</f>
        <v>—</v>
      </c>
      <c r="P255" s="68">
        <f>_book!$AE$250</f>
        <v>0</v>
      </c>
      <c r="Q255" s="68">
        <f>_book!$AF$250</f>
        <v>0</v>
      </c>
    </row>
    <row r="256" spans="1:17" x14ac:dyDescent="0.3">
      <c r="A256" s="62" t="str">
        <f>_book!$A$251</f>
        <v>Workers Comp</v>
      </c>
      <c r="B256" s="62" t="str">
        <f>_book!$B$251</f>
        <v>SBA</v>
      </c>
      <c r="C256" s="62" t="str">
        <f>_book!$C$251</f>
        <v>VA</v>
      </c>
      <c r="D256" s="63">
        <f>_book!$F$251</f>
        <v>69000</v>
      </c>
      <c r="E256" s="64">
        <f>_book!$N$251</f>
        <v>0.58799999999999997</v>
      </c>
      <c r="F256" s="65">
        <f>_book!$K$251</f>
        <v>1</v>
      </c>
      <c r="G256" s="65">
        <f>_book!$L$251</f>
        <v>1.0078458458979691</v>
      </c>
      <c r="H256" s="65">
        <f>_book!$M$251</f>
        <v>1</v>
      </c>
      <c r="I256" s="64">
        <f>_book!$O$251</f>
        <v>0.5926133573880058</v>
      </c>
      <c r="J256" s="64">
        <f>_book!$P$251</f>
        <v>0.58605654886520797</v>
      </c>
      <c r="K256" s="66">
        <f>_book!$T$251</f>
        <v>0</v>
      </c>
      <c r="L256" s="66">
        <f>_book!$U$251</f>
        <v>0</v>
      </c>
      <c r="M256" s="66" t="str">
        <f>IF(_book!$V$251=0,"—",_book!$W$251)</f>
        <v>—</v>
      </c>
      <c r="N256" s="64">
        <f>_book!$AA$251</f>
        <v>0.5926133573880058</v>
      </c>
      <c r="O256" s="67" t="str">
        <f>IF(_book!$V$251=0,"—",_book!$AC$251)</f>
        <v>—</v>
      </c>
      <c r="P256" s="68">
        <f>_book!$AE$251</f>
        <v>1</v>
      </c>
      <c r="Q256" s="68">
        <f>_book!$AF$251</f>
        <v>0</v>
      </c>
    </row>
    <row r="257" spans="1:17" x14ac:dyDescent="0.3">
      <c r="A257" s="62" t="str">
        <f>_book!$A$252</f>
        <v>Workers Comp</v>
      </c>
      <c r="B257" s="62" t="str">
        <f>_book!$B$252</f>
        <v>SBA</v>
      </c>
      <c r="C257" s="62" t="str">
        <f>_book!$C$252</f>
        <v>WV</v>
      </c>
      <c r="D257" s="63">
        <f>_book!$F$252</f>
        <v>57000</v>
      </c>
      <c r="E257" s="64">
        <f>_book!$N$252</f>
        <v>0.61599999999999999</v>
      </c>
      <c r="F257" s="65">
        <f>_book!$K$252</f>
        <v>0.98357003029225942</v>
      </c>
      <c r="G257" s="65">
        <f>_book!$L$252</f>
        <v>1.0123710652961491</v>
      </c>
      <c r="H257" s="65">
        <f>_book!$M$252</f>
        <v>1</v>
      </c>
      <c r="I257" s="64">
        <f>_book!$O$252</f>
        <v>0.61337450904596968</v>
      </c>
      <c r="J257" s="64">
        <f>_book!$P$252</f>
        <v>0.60197028998998214</v>
      </c>
      <c r="K257" s="66">
        <f>_book!$T$252</f>
        <v>1.6704422869471269E-2</v>
      </c>
      <c r="L257" s="66">
        <f>_book!$U$252</f>
        <v>2.277622455529826E-2</v>
      </c>
      <c r="M257" s="66" t="str">
        <f>IF(_book!$V$252=0,"—",_book!$W$252)</f>
        <v>—</v>
      </c>
      <c r="N257" s="64">
        <f>_book!$AA$252</f>
        <v>0.61337450904596968</v>
      </c>
      <c r="O257" s="67" t="str">
        <f>IF(_book!$V$252=0,"—",_book!$AC$252)</f>
        <v>—</v>
      </c>
      <c r="P257" s="68">
        <f>_book!$AE$252</f>
        <v>1</v>
      </c>
      <c r="Q257" s="68">
        <f>_book!$AF$252</f>
        <v>1</v>
      </c>
    </row>
    <row r="258" spans="1:17" x14ac:dyDescent="0.3">
      <c r="A258" s="62" t="str">
        <f>_book!$A$253</f>
        <v>Workers Comp</v>
      </c>
      <c r="B258" s="62" t="str">
        <f>_book!$B$253</f>
        <v>SBA</v>
      </c>
      <c r="C258" s="62" t="str">
        <f>_book!$C$253</f>
        <v>WI</v>
      </c>
      <c r="D258" s="63">
        <f>_book!$F$253</f>
        <v>45000</v>
      </c>
      <c r="E258" s="64">
        <f>_book!$N$253</f>
        <v>0.6</v>
      </c>
      <c r="F258" s="65">
        <f>_book!$K$253</f>
        <v>1</v>
      </c>
      <c r="G258" s="65">
        <f>_book!$L$253</f>
        <v>1.0089733538715031</v>
      </c>
      <c r="H258" s="65">
        <f>_book!$M$253</f>
        <v>1</v>
      </c>
      <c r="I258" s="64">
        <f>_book!$O$253</f>
        <v>0.60538401232290173</v>
      </c>
      <c r="J258" s="64">
        <f>_book!$P$253</f>
        <v>0.60089710173667343</v>
      </c>
      <c r="K258" s="66">
        <f>_book!$T$253</f>
        <v>0</v>
      </c>
      <c r="L258" s="66">
        <f>_book!$U$253</f>
        <v>0</v>
      </c>
      <c r="M258" s="66" t="str">
        <f>IF(_book!$V$253=0,"—",_book!$W$253)</f>
        <v>—</v>
      </c>
      <c r="N258" s="64">
        <f>_book!$AA$253</f>
        <v>0.60538401232290173</v>
      </c>
      <c r="O258" s="67" t="str">
        <f>IF(_book!$V$253=0,"—",_book!$AC$253)</f>
        <v>—</v>
      </c>
      <c r="P258" s="68">
        <f>_book!$AE$253</f>
        <v>0</v>
      </c>
      <c r="Q258" s="68">
        <f>_book!$AF$253</f>
        <v>0</v>
      </c>
    </row>
    <row r="259" spans="1:17" x14ac:dyDescent="0.3">
      <c r="A259" s="62" t="str">
        <f>_book!$A$254</f>
        <v>Umbrella</v>
      </c>
      <c r="B259" s="62" t="str">
        <f>_book!$B$254</f>
        <v>ABD</v>
      </c>
      <c r="C259" s="62" t="str">
        <f>_book!$C$254</f>
        <v>AZ</v>
      </c>
      <c r="D259" s="63">
        <f>_book!$F$254</f>
        <v>9600</v>
      </c>
      <c r="E259" s="64">
        <f>_book!$N$254</f>
        <v>0.65</v>
      </c>
      <c r="F259" s="65">
        <f>_book!$K$254</f>
        <v>0.99306145153262859</v>
      </c>
      <c r="G259" s="65">
        <f>_book!$L$254</f>
        <v>0.98153851013092008</v>
      </c>
      <c r="H259" s="65">
        <f>_book!$M$254</f>
        <v>1</v>
      </c>
      <c r="I259" s="64">
        <f>_book!$O$254</f>
        <v>0.63357323744376037</v>
      </c>
      <c r="J259" s="64">
        <f>_book!$P$254</f>
        <v>0.59480029614224839</v>
      </c>
      <c r="K259" s="66">
        <f>_book!$T$254</f>
        <v>6.9870283018869106E-3</v>
      </c>
      <c r="L259" s="66">
        <f>_book!$U$254</f>
        <v>4.1162865591240383E-2</v>
      </c>
      <c r="M259" s="66" t="str">
        <f>IF(_book!$V$254=0,"—",_book!$W$254)</f>
        <v>—</v>
      </c>
      <c r="N259" s="64">
        <f>_book!$AA$254</f>
        <v>0.63357323744376037</v>
      </c>
      <c r="O259" s="67" t="str">
        <f>IF(_book!$V$254=0,"—",_book!$AC$254)</f>
        <v>—</v>
      </c>
      <c r="P259" s="68">
        <f>_book!$AE$254</f>
        <v>2</v>
      </c>
      <c r="Q259" s="68">
        <f>_book!$AF$254</f>
        <v>1</v>
      </c>
    </row>
    <row r="260" spans="1:17" x14ac:dyDescent="0.3">
      <c r="A260" s="62" t="str">
        <f>_book!$A$255</f>
        <v>Umbrella</v>
      </c>
      <c r="B260" s="62" t="str">
        <f>_book!$B$255</f>
        <v>ABD</v>
      </c>
      <c r="C260" s="62" t="str">
        <f>_book!$C$255</f>
        <v>CO</v>
      </c>
      <c r="D260" s="63">
        <f>_book!$F$255</f>
        <v>25200</v>
      </c>
      <c r="E260" s="64">
        <f>_book!$N$255</f>
        <v>0.55800000000000005</v>
      </c>
      <c r="F260" s="65">
        <f>_book!$K$255</f>
        <v>0.98357003029225942</v>
      </c>
      <c r="G260" s="65">
        <f>_book!$L$255</f>
        <v>1.009083870896514</v>
      </c>
      <c r="H260" s="65">
        <f>_book!$M$255</f>
        <v>1</v>
      </c>
      <c r="I260" s="64">
        <f>_book!$O$255</f>
        <v>0.55381759663353414</v>
      </c>
      <c r="J260" s="64">
        <f>_book!$P$255</f>
        <v>0.53967104220539841</v>
      </c>
      <c r="K260" s="66">
        <f>_book!$T$255</f>
        <v>1.6704422869471269E-2</v>
      </c>
      <c r="L260" s="66">
        <f>_book!$U$255</f>
        <v>2.277622455529826E-2</v>
      </c>
      <c r="M260" s="66" t="str">
        <f>IF(_book!$V$255=0,"—",_book!$W$255)</f>
        <v>—</v>
      </c>
      <c r="N260" s="64">
        <f>_book!$AA$255</f>
        <v>0.55381759663353414</v>
      </c>
      <c r="O260" s="67" t="str">
        <f>IF(_book!$V$255=0,"—",_book!$AC$255)</f>
        <v>—</v>
      </c>
      <c r="P260" s="68">
        <f>_book!$AE$255</f>
        <v>1</v>
      </c>
      <c r="Q260" s="68">
        <f>_book!$AF$255</f>
        <v>1</v>
      </c>
    </row>
    <row r="261" spans="1:17" x14ac:dyDescent="0.3">
      <c r="A261" s="62" t="str">
        <f>_book!$A$256</f>
        <v>Umbrella</v>
      </c>
      <c r="B261" s="62" t="str">
        <f>_book!$B$256</f>
        <v>ABD</v>
      </c>
      <c r="C261" s="62" t="str">
        <f>_book!$C$256</f>
        <v>DE</v>
      </c>
      <c r="D261" s="63">
        <f>_book!$F$256</f>
        <v>20400</v>
      </c>
      <c r="E261" s="64">
        <f>_book!$N$256</f>
        <v>0.54200000000000004</v>
      </c>
      <c r="F261" s="65">
        <f>_book!$K$256</f>
        <v>1</v>
      </c>
      <c r="G261" s="65">
        <f>_book!$L$256</f>
        <v>1.006044706983058</v>
      </c>
      <c r="H261" s="65">
        <f>_book!$M$256</f>
        <v>1</v>
      </c>
      <c r="I261" s="64">
        <f>_book!$O$256</f>
        <v>0.54527623118481772</v>
      </c>
      <c r="J261" s="64">
        <f>_book!$P$256</f>
        <v>0.53806528314891555</v>
      </c>
      <c r="K261" s="66">
        <f>_book!$T$256</f>
        <v>0</v>
      </c>
      <c r="L261" s="66">
        <f>_book!$U$256</f>
        <v>0</v>
      </c>
      <c r="M261" s="66" t="str">
        <f>IF(_book!$V$256=0,"—",_book!$W$256)</f>
        <v>—</v>
      </c>
      <c r="N261" s="64">
        <f>_book!$AA$256</f>
        <v>0.54527623118481772</v>
      </c>
      <c r="O261" s="67" t="str">
        <f>IF(_book!$V$256=0,"—",_book!$AC$256)</f>
        <v>—</v>
      </c>
      <c r="P261" s="68">
        <f>_book!$AE$256</f>
        <v>0</v>
      </c>
      <c r="Q261" s="68">
        <f>_book!$AF$256</f>
        <v>0</v>
      </c>
    </row>
    <row r="262" spans="1:17" x14ac:dyDescent="0.3">
      <c r="A262" s="62" t="str">
        <f>_book!$A$257</f>
        <v>Umbrella</v>
      </c>
      <c r="B262" s="62" t="str">
        <f>_book!$B$257</f>
        <v>ABD</v>
      </c>
      <c r="C262" s="62" t="str">
        <f>_book!$C$257</f>
        <v>FL</v>
      </c>
      <c r="D262" s="63">
        <f>_book!$F$257</f>
        <v>15600</v>
      </c>
      <c r="E262" s="64">
        <f>_book!$N$257</f>
        <v>0.56999999999999995</v>
      </c>
      <c r="F262" s="65">
        <f>_book!$K$257</f>
        <v>1.0014903129657231</v>
      </c>
      <c r="G262" s="65">
        <f>_book!$L$257</f>
        <v>1</v>
      </c>
      <c r="H262" s="65">
        <f>_book!$M$257</f>
        <v>1</v>
      </c>
      <c r="I262" s="64">
        <f>_book!$O$257</f>
        <v>0.57084947839046196</v>
      </c>
      <c r="J262" s="64">
        <f>_book!$P$257</f>
        <v>0.56999999999999995</v>
      </c>
      <c r="K262" s="66">
        <f>_book!$T$257</f>
        <v>-1.488095238095344E-3</v>
      </c>
      <c r="L262" s="66">
        <f>_book!$U$257</f>
        <v>1.490312965722884E-3</v>
      </c>
      <c r="M262" s="66" t="str">
        <f>IF(_book!$V$257=0,"—",_book!$W$257)</f>
        <v>—</v>
      </c>
      <c r="N262" s="64">
        <f>_book!$AA$257</f>
        <v>0.57084947839046196</v>
      </c>
      <c r="O262" s="67" t="str">
        <f>IF(_book!$V$257=0,"—",_book!$AC$257)</f>
        <v>—</v>
      </c>
      <c r="P262" s="68">
        <f>_book!$AE$257</f>
        <v>1</v>
      </c>
      <c r="Q262" s="68">
        <f>_book!$AF$257</f>
        <v>0</v>
      </c>
    </row>
    <row r="263" spans="1:17" x14ac:dyDescent="0.3">
      <c r="A263" s="62" t="str">
        <f>_book!$A$258</f>
        <v>Umbrella</v>
      </c>
      <c r="B263" s="62" t="str">
        <f>_book!$B$258</f>
        <v>ABD</v>
      </c>
      <c r="C263" s="62" t="str">
        <f>_book!$C$258</f>
        <v>GA</v>
      </c>
      <c r="D263" s="63">
        <f>_book!$F$258</f>
        <v>10800</v>
      </c>
      <c r="E263" s="64">
        <f>_book!$N$258</f>
        <v>0.55400000000000005</v>
      </c>
      <c r="F263" s="65">
        <f>_book!$K$258</f>
        <v>1.0031545741324921</v>
      </c>
      <c r="G263" s="65">
        <f>_book!$L$258</f>
        <v>1.007055725494679</v>
      </c>
      <c r="H263" s="65">
        <f>_book!$M$258</f>
        <v>1</v>
      </c>
      <c r="I263" s="64">
        <f>_book!$O$258</f>
        <v>0.55966883681971169</v>
      </c>
      <c r="J263" s="64">
        <f>_book!$P$258</f>
        <v>0.55235148789782518</v>
      </c>
      <c r="K263" s="66">
        <f>_book!$T$258</f>
        <v>-3.1446540880502032E-3</v>
      </c>
      <c r="L263" s="66">
        <f>_book!$U$258</f>
        <v>3.154574132492094E-3</v>
      </c>
      <c r="M263" s="66" t="str">
        <f>IF(_book!$V$258=0,"—",_book!$W$258)</f>
        <v>—</v>
      </c>
      <c r="N263" s="64">
        <f>_book!$AA$258</f>
        <v>0.55966883681971169</v>
      </c>
      <c r="O263" s="67" t="str">
        <f>IF(_book!$V$258=0,"—",_book!$AC$258)</f>
        <v>—</v>
      </c>
      <c r="P263" s="68">
        <f>_book!$AE$258</f>
        <v>1</v>
      </c>
      <c r="Q263" s="68">
        <f>_book!$AF$258</f>
        <v>0</v>
      </c>
    </row>
    <row r="264" spans="1:17" x14ac:dyDescent="0.3">
      <c r="A264" s="62" t="str">
        <f>_book!$A$259</f>
        <v>Umbrella</v>
      </c>
      <c r="B264" s="62" t="str">
        <f>_book!$B$259</f>
        <v>ABD</v>
      </c>
      <c r="C264" s="62" t="str">
        <f>_book!$C$259</f>
        <v>IA</v>
      </c>
      <c r="D264" s="63">
        <f>_book!$F$259</f>
        <v>26400</v>
      </c>
      <c r="E264" s="64">
        <f>_book!$N$259</f>
        <v>0.53800000000000003</v>
      </c>
      <c r="F264" s="65">
        <f>_book!$K$259</f>
        <v>0.99694186360817705</v>
      </c>
      <c r="G264" s="65">
        <f>_book!$L$259</f>
        <v>1.012136019383969</v>
      </c>
      <c r="H264" s="65">
        <f>_book!$M$259</f>
        <v>1</v>
      </c>
      <c r="I264" s="64">
        <f>_book!$O$259</f>
        <v>0.54286393393161347</v>
      </c>
      <c r="J264" s="64">
        <f>_book!$P$259</f>
        <v>0.52614081390593737</v>
      </c>
      <c r="K264" s="66">
        <f>_book!$T$259</f>
        <v>3.0675172780434412E-3</v>
      </c>
      <c r="L264" s="66">
        <f>_book!$U$259</f>
        <v>3.3357934459420369E-2</v>
      </c>
      <c r="M264" s="66" t="str">
        <f>IF(_book!$V$259=0,"—",_book!$W$259)</f>
        <v>—</v>
      </c>
      <c r="N264" s="64">
        <f>_book!$AA$259</f>
        <v>0.54286393393161347</v>
      </c>
      <c r="O264" s="67" t="str">
        <f>IF(_book!$V$259=0,"—",_book!$AC$259)</f>
        <v>—</v>
      </c>
      <c r="P264" s="68">
        <f>_book!$AE$259</f>
        <v>1</v>
      </c>
      <c r="Q264" s="68">
        <f>_book!$AF$259</f>
        <v>1</v>
      </c>
    </row>
    <row r="265" spans="1:17" x14ac:dyDescent="0.3">
      <c r="A265" s="62" t="str">
        <f>_book!$A$260</f>
        <v>Umbrella</v>
      </c>
      <c r="B265" s="62" t="str">
        <f>_book!$B$260</f>
        <v>ABD</v>
      </c>
      <c r="C265" s="62" t="str">
        <f>_book!$C$260</f>
        <v>IL</v>
      </c>
      <c r="D265" s="63">
        <f>_book!$F$260</f>
        <v>21600</v>
      </c>
      <c r="E265" s="64">
        <f>_book!$N$260</f>
        <v>0.56599999999999995</v>
      </c>
      <c r="F265" s="65">
        <f>_book!$K$260</f>
        <v>1.003654080389768</v>
      </c>
      <c r="G265" s="65">
        <f>_book!$L$260</f>
        <v>1.008068778084247</v>
      </c>
      <c r="H265" s="65">
        <f>_book!$M$260</f>
        <v>1</v>
      </c>
      <c r="I265" s="64">
        <f>_book!$O$260</f>
        <v>0.57265182581978458</v>
      </c>
      <c r="J265" s="64">
        <f>_book!$P$260</f>
        <v>0.56676152551345893</v>
      </c>
      <c r="K265" s="66">
        <f>_book!$T$260</f>
        <v>-3.640776699028847E-3</v>
      </c>
      <c r="L265" s="66">
        <f>_book!$U$260</f>
        <v>3.6540803897684442E-3</v>
      </c>
      <c r="M265" s="66" t="str">
        <f>IF(_book!$V$260=0,"—",_book!$W$260)</f>
        <v>—</v>
      </c>
      <c r="N265" s="64">
        <f>_book!$AA$260</f>
        <v>0.57265182581978458</v>
      </c>
      <c r="O265" s="67" t="str">
        <f>IF(_book!$V$260=0,"—",_book!$AC$260)</f>
        <v>—</v>
      </c>
      <c r="P265" s="68">
        <f>_book!$AE$260</f>
        <v>1</v>
      </c>
      <c r="Q265" s="68">
        <f>_book!$AF$260</f>
        <v>0</v>
      </c>
    </row>
    <row r="266" spans="1:17" x14ac:dyDescent="0.3">
      <c r="A266" s="62" t="str">
        <f>_book!$A$261</f>
        <v>Umbrella</v>
      </c>
      <c r="B266" s="62" t="str">
        <f>_book!$B$261</f>
        <v>ABD</v>
      </c>
      <c r="C266" s="62" t="str">
        <f>_book!$C$261</f>
        <v>IN</v>
      </c>
      <c r="D266" s="63">
        <f>_book!$F$261</f>
        <v>16800</v>
      </c>
      <c r="E266" s="64">
        <f>_book!$N$261</f>
        <v>0.55000000000000004</v>
      </c>
      <c r="F266" s="65">
        <f>_book!$K$261</f>
        <v>1.006586906842317</v>
      </c>
      <c r="G266" s="65">
        <f>_book!$L$261</f>
        <v>1.012141452489427</v>
      </c>
      <c r="H266" s="65">
        <f>_book!$M$261</f>
        <v>1</v>
      </c>
      <c r="I266" s="64">
        <f>_book!$O$261</f>
        <v>0.56034458367152262</v>
      </c>
      <c r="J266" s="64">
        <f>_book!$P$261</f>
        <v>0.56045606813691706</v>
      </c>
      <c r="K266" s="66">
        <f>_book!$T$261</f>
        <v>-6.54380341880334E-3</v>
      </c>
      <c r="L266" s="66">
        <f>_book!$U$261</f>
        <v>6.5869068423176644E-3</v>
      </c>
      <c r="M266" s="66" t="str">
        <f>IF(_book!$V$261=0,"—",_book!$W$261)</f>
        <v>—</v>
      </c>
      <c r="N266" s="64">
        <f>_book!$AA$261</f>
        <v>0.56034458367152262</v>
      </c>
      <c r="O266" s="67" t="str">
        <f>IF(_book!$V$261=0,"—",_book!$AC$261)</f>
        <v>—</v>
      </c>
      <c r="P266" s="68">
        <f>_book!$AE$261</f>
        <v>1</v>
      </c>
      <c r="Q266" s="68">
        <f>_book!$AF$261</f>
        <v>0</v>
      </c>
    </row>
    <row r="267" spans="1:17" x14ac:dyDescent="0.3">
      <c r="A267" s="62" t="str">
        <f>_book!$A$262</f>
        <v>Umbrella</v>
      </c>
      <c r="B267" s="62" t="str">
        <f>_book!$B$262</f>
        <v>ABD</v>
      </c>
      <c r="C267" s="62" t="str">
        <f>_book!$C$262</f>
        <v>KY</v>
      </c>
      <c r="D267" s="63">
        <f>_book!$F$262</f>
        <v>12000</v>
      </c>
      <c r="E267" s="64">
        <f>_book!$N$262</f>
        <v>0.53400000000000003</v>
      </c>
      <c r="F267" s="65">
        <f>_book!$K$262</f>
        <v>1</v>
      </c>
      <c r="G267" s="65">
        <f>_book!$L$262</f>
        <v>1.009083870896514</v>
      </c>
      <c r="H267" s="65">
        <f>_book!$M$262</f>
        <v>1</v>
      </c>
      <c r="I267" s="64">
        <f>_book!$O$262</f>
        <v>0.53885078705873857</v>
      </c>
      <c r="J267" s="64">
        <f>_book!$P$262</f>
        <v>0.53704602938511325</v>
      </c>
      <c r="K267" s="66">
        <f>_book!$T$262</f>
        <v>0</v>
      </c>
      <c r="L267" s="66">
        <f>_book!$U$262</f>
        <v>0</v>
      </c>
      <c r="M267" s="66" t="str">
        <f>IF(_book!$V$262=0,"—",_book!$W$262)</f>
        <v>—</v>
      </c>
      <c r="N267" s="64">
        <f>_book!$AA$262</f>
        <v>0.53885078705873857</v>
      </c>
      <c r="O267" s="67" t="str">
        <f>IF(_book!$V$262=0,"—",_book!$AC$262)</f>
        <v>—</v>
      </c>
      <c r="P267" s="68">
        <f>_book!$AE$262</f>
        <v>0</v>
      </c>
      <c r="Q267" s="68">
        <f>_book!$AF$262</f>
        <v>0</v>
      </c>
    </row>
    <row r="268" spans="1:17" x14ac:dyDescent="0.3">
      <c r="A268" s="62" t="str">
        <f>_book!$A$263</f>
        <v>Umbrella</v>
      </c>
      <c r="B268" s="62" t="str">
        <f>_book!$B$263</f>
        <v>ABD</v>
      </c>
      <c r="C268" s="62" t="str">
        <f>_book!$C$263</f>
        <v>MD</v>
      </c>
      <c r="D268" s="63">
        <f>_book!$F$263</f>
        <v>27600</v>
      </c>
      <c r="E268" s="64">
        <f>_book!$N$263</f>
        <v>0.56200000000000006</v>
      </c>
      <c r="F268" s="65">
        <f>_book!$K$263</f>
        <v>1.0148882186796879</v>
      </c>
      <c r="G268" s="65">
        <f>_book!$L$263</f>
        <v>1.006044706983058</v>
      </c>
      <c r="H268" s="65">
        <f>_book!$M$263</f>
        <v>1</v>
      </c>
      <c r="I268" s="64">
        <f>_book!$O$263</f>
        <v>0.57381488136717673</v>
      </c>
      <c r="J268" s="64">
        <f>_book!$P$263</f>
        <v>0.54232815615570873</v>
      </c>
      <c r="K268" s="66">
        <f>_book!$T$263</f>
        <v>-1.466981132075462E-2</v>
      </c>
      <c r="L268" s="66">
        <f>_book!$U$263</f>
        <v>4.4066254966729002E-2</v>
      </c>
      <c r="M268" s="66" t="str">
        <f>IF(_book!$V$263=0,"—",_book!$W$263)</f>
        <v>—</v>
      </c>
      <c r="N268" s="64">
        <f>_book!$AA$263</f>
        <v>0.57381488136717673</v>
      </c>
      <c r="O268" s="67" t="str">
        <f>IF(_book!$V$263=0,"—",_book!$AC$263)</f>
        <v>—</v>
      </c>
      <c r="P268" s="68">
        <f>_book!$AE$263</f>
        <v>1</v>
      </c>
      <c r="Q268" s="68">
        <f>_book!$AF$263</f>
        <v>1</v>
      </c>
    </row>
    <row r="269" spans="1:17" x14ac:dyDescent="0.3">
      <c r="A269" s="62" t="str">
        <f>_book!$A$264</f>
        <v>Umbrella</v>
      </c>
      <c r="B269" s="62" t="str">
        <f>_book!$B$264</f>
        <v>ABD</v>
      </c>
      <c r="C269" s="62" t="str">
        <f>_book!$C$264</f>
        <v>MI</v>
      </c>
      <c r="D269" s="63">
        <f>_book!$F$264</f>
        <v>22800</v>
      </c>
      <c r="E269" s="64">
        <f>_book!$N$264</f>
        <v>0.54600000000000004</v>
      </c>
      <c r="F269" s="65">
        <f>_book!$K$264</f>
        <v>1.0068549492733749</v>
      </c>
      <c r="G269" s="65">
        <f>_book!$L$264</f>
        <v>1.0101010101010099</v>
      </c>
      <c r="H269" s="65">
        <f>_book!$M$264</f>
        <v>1</v>
      </c>
      <c r="I269" s="64">
        <f>_book!$O$264</f>
        <v>0.55529575990228575</v>
      </c>
      <c r="J269" s="64">
        <f>_book!$P$264</f>
        <v>0.55151515151515162</v>
      </c>
      <c r="K269" s="66">
        <f>_book!$T$264</f>
        <v>-6.8082788671023353E-3</v>
      </c>
      <c r="L269" s="66">
        <f>_book!$U$264</f>
        <v>6.8549492733751549E-3</v>
      </c>
      <c r="M269" s="66" t="str">
        <f>IF(_book!$V$264=0,"—",_book!$W$264)</f>
        <v>—</v>
      </c>
      <c r="N269" s="64">
        <f>_book!$AA$264</f>
        <v>0.55529575990228575</v>
      </c>
      <c r="O269" s="67" t="str">
        <f>IF(_book!$V$264=0,"—",_book!$AC$264)</f>
        <v>—</v>
      </c>
      <c r="P269" s="68">
        <f>_book!$AE$264</f>
        <v>1</v>
      </c>
      <c r="Q269" s="68">
        <f>_book!$AF$264</f>
        <v>0</v>
      </c>
    </row>
    <row r="270" spans="1:17" x14ac:dyDescent="0.3">
      <c r="A270" s="62" t="str">
        <f>_book!$A$265</f>
        <v>Umbrella</v>
      </c>
      <c r="B270" s="62" t="str">
        <f>_book!$B$265</f>
        <v>ABD</v>
      </c>
      <c r="C270" s="62" t="str">
        <f>_book!$C$265</f>
        <v>MN</v>
      </c>
      <c r="D270" s="63">
        <f>_book!$F$265</f>
        <v>18000</v>
      </c>
      <c r="E270" s="64">
        <f>_book!$N$265</f>
        <v>0.53</v>
      </c>
      <c r="F270" s="65">
        <f>_book!$K$265</f>
        <v>1</v>
      </c>
      <c r="G270" s="65">
        <f>_book!$L$265</f>
        <v>1.007055725494679</v>
      </c>
      <c r="H270" s="65">
        <f>_book!$M$265</f>
        <v>1</v>
      </c>
      <c r="I270" s="64">
        <f>_book!$O$265</f>
        <v>0.53373953451218004</v>
      </c>
      <c r="J270" s="64">
        <f>_book!$P$265</f>
        <v>0.52842290358456201</v>
      </c>
      <c r="K270" s="66">
        <f>_book!$T$265</f>
        <v>0</v>
      </c>
      <c r="L270" s="66">
        <f>_book!$U$265</f>
        <v>0</v>
      </c>
      <c r="M270" s="66" t="str">
        <f>IF(_book!$V$265=0,"—",_book!$W$265)</f>
        <v>—</v>
      </c>
      <c r="N270" s="64">
        <f>_book!$AA$265</f>
        <v>0.53373953451218004</v>
      </c>
      <c r="O270" s="67" t="str">
        <f>IF(_book!$V$265=0,"—",_book!$AC$265)</f>
        <v>—</v>
      </c>
      <c r="P270" s="68">
        <f>_book!$AE$265</f>
        <v>0</v>
      </c>
      <c r="Q270" s="68">
        <f>_book!$AF$265</f>
        <v>0</v>
      </c>
    </row>
    <row r="271" spans="1:17" x14ac:dyDescent="0.3">
      <c r="A271" s="62" t="str">
        <f>_book!$A$266</f>
        <v>Umbrella</v>
      </c>
      <c r="B271" s="62" t="str">
        <f>_book!$B$266</f>
        <v>ABD</v>
      </c>
      <c r="C271" s="62" t="str">
        <f>_book!$C$266</f>
        <v>NM</v>
      </c>
      <c r="D271" s="63">
        <f>_book!$F$266</f>
        <v>13200</v>
      </c>
      <c r="E271" s="64">
        <f>_book!$N$266</f>
        <v>0.55800000000000005</v>
      </c>
      <c r="F271" s="65">
        <f>_book!$K$266</f>
        <v>0.99999999999999978</v>
      </c>
      <c r="G271" s="65">
        <f>_book!$L$266</f>
        <v>1.011120201892163</v>
      </c>
      <c r="H271" s="65">
        <f>_book!$M$266</f>
        <v>1</v>
      </c>
      <c r="I271" s="64">
        <f>_book!$O$266</f>
        <v>0.56420507265582687</v>
      </c>
      <c r="J271" s="64">
        <f>_book!$P$266</f>
        <v>0.56611134421243869</v>
      </c>
      <c r="K271" s="66">
        <f>_book!$T$266</f>
        <v>0</v>
      </c>
      <c r="L271" s="66">
        <f>_book!$U$266</f>
        <v>0</v>
      </c>
      <c r="M271" s="66" t="str">
        <f>IF(_book!$V$266=0,"—",_book!$W$266)</f>
        <v>—</v>
      </c>
      <c r="N271" s="64">
        <f>_book!$AA$266</f>
        <v>0.56420507265582687</v>
      </c>
      <c r="O271" s="67" t="str">
        <f>IF(_book!$V$266=0,"—",_book!$AC$266)</f>
        <v>—</v>
      </c>
      <c r="P271" s="68">
        <f>_book!$AE$266</f>
        <v>1</v>
      </c>
      <c r="Q271" s="68">
        <f>_book!$AF$266</f>
        <v>0</v>
      </c>
    </row>
    <row r="272" spans="1:17" x14ac:dyDescent="0.3">
      <c r="A272" s="62" t="str">
        <f>_book!$A$267</f>
        <v>Umbrella</v>
      </c>
      <c r="B272" s="62" t="str">
        <f>_book!$B$267</f>
        <v>ABD</v>
      </c>
      <c r="C272" s="62" t="str">
        <f>_book!$C$267</f>
        <v>NC</v>
      </c>
      <c r="D272" s="63">
        <f>_book!$F$267</f>
        <v>28800</v>
      </c>
      <c r="E272" s="64">
        <f>_book!$N$267</f>
        <v>0.54200000000000004</v>
      </c>
      <c r="F272" s="65">
        <f>_book!$K$267</f>
        <v>0.9890368664800232</v>
      </c>
      <c r="G272" s="65">
        <f>_book!$L$267</f>
        <v>1.008068778084247</v>
      </c>
      <c r="H272" s="65">
        <f>_book!$M$267</f>
        <v>1</v>
      </c>
      <c r="I272" s="64">
        <f>_book!$O$267</f>
        <v>0.54038331452625188</v>
      </c>
      <c r="J272" s="64">
        <f>_book!$P$267</f>
        <v>0.52248301774148365</v>
      </c>
      <c r="K272" s="66">
        <f>_book!$T$267</f>
        <v>1.108465608465603E-2</v>
      </c>
      <c r="L272" s="66">
        <f>_book!$U$267</f>
        <v>2.7362045056124051E-2</v>
      </c>
      <c r="M272" s="66" t="str">
        <f>IF(_book!$V$267=0,"—",_book!$W$267)</f>
        <v>—</v>
      </c>
      <c r="N272" s="64">
        <f>_book!$AA$267</f>
        <v>0.54038331452625188</v>
      </c>
      <c r="O272" s="67" t="str">
        <f>IF(_book!$V$267=0,"—",_book!$AC$267)</f>
        <v>—</v>
      </c>
      <c r="P272" s="68">
        <f>_book!$AE$267</f>
        <v>1</v>
      </c>
      <c r="Q272" s="68">
        <f>_book!$AF$267</f>
        <v>1</v>
      </c>
    </row>
    <row r="273" spans="1:17" x14ac:dyDescent="0.3">
      <c r="A273" s="62" t="str">
        <f>_book!$A$268</f>
        <v>Umbrella</v>
      </c>
      <c r="B273" s="62" t="str">
        <f>_book!$B$268</f>
        <v>ABD</v>
      </c>
      <c r="C273" s="62" t="str">
        <f>_book!$C$268</f>
        <v>OH</v>
      </c>
      <c r="D273" s="63">
        <f>_book!$F$268</f>
        <v>24000</v>
      </c>
      <c r="E273" s="64">
        <f>_book!$N$268</f>
        <v>0.56999999999999995</v>
      </c>
      <c r="F273" s="65">
        <f>_book!$K$268</f>
        <v>1</v>
      </c>
      <c r="G273" s="65">
        <f>_book!$L$268</f>
        <v>1.012141452489427</v>
      </c>
      <c r="H273" s="65">
        <f>_book!$M$268</f>
        <v>1</v>
      </c>
      <c r="I273" s="64">
        <f>_book!$O$268</f>
        <v>0.57692062791897336</v>
      </c>
      <c r="J273" s="64">
        <f>_book!$P$268</f>
        <v>0.58083628879644134</v>
      </c>
      <c r="K273" s="66">
        <f>_book!$T$268</f>
        <v>0</v>
      </c>
      <c r="L273" s="66">
        <f>_book!$U$268</f>
        <v>0</v>
      </c>
      <c r="M273" s="66" t="str">
        <f>IF(_book!$V$268=0,"—",_book!$W$268)</f>
        <v>—</v>
      </c>
      <c r="N273" s="64">
        <f>_book!$AA$268</f>
        <v>0.57692062791897336</v>
      </c>
      <c r="O273" s="67" t="str">
        <f>IF(_book!$V$268=0,"—",_book!$AC$268)</f>
        <v>—</v>
      </c>
      <c r="P273" s="68">
        <f>_book!$AE$268</f>
        <v>0</v>
      </c>
      <c r="Q273" s="68">
        <f>_book!$AF$268</f>
        <v>0</v>
      </c>
    </row>
    <row r="274" spans="1:17" x14ac:dyDescent="0.3">
      <c r="A274" s="62" t="str">
        <f>_book!$A$269</f>
        <v>Umbrella</v>
      </c>
      <c r="B274" s="62" t="str">
        <f>_book!$B$269</f>
        <v>ABD</v>
      </c>
      <c r="C274" s="62" t="str">
        <f>_book!$C$269</f>
        <v>PA</v>
      </c>
      <c r="D274" s="63">
        <f>_book!$F$269</f>
        <v>19200</v>
      </c>
      <c r="E274" s="64">
        <f>_book!$N$269</f>
        <v>0.55400000000000005</v>
      </c>
      <c r="F274" s="65">
        <f>_book!$K$269</f>
        <v>1.000613120784795</v>
      </c>
      <c r="G274" s="65">
        <f>_book!$L$269</f>
        <v>1.009083870896514</v>
      </c>
      <c r="H274" s="65">
        <f>_book!$M$269</f>
        <v>1</v>
      </c>
      <c r="I274" s="64">
        <f>_book!$O$269</f>
        <v>0.55937521890001463</v>
      </c>
      <c r="J274" s="64">
        <f>_book!$P$269</f>
        <v>0.55716011288268319</v>
      </c>
      <c r="K274" s="66">
        <f>_book!$T$269</f>
        <v>-6.1274509803932453E-4</v>
      </c>
      <c r="L274" s="66">
        <f>_book!$U$269</f>
        <v>6.1312078479458521E-4</v>
      </c>
      <c r="M274" s="66" t="str">
        <f>IF(_book!$V$269=0,"—",_book!$W$269)</f>
        <v>—</v>
      </c>
      <c r="N274" s="64">
        <f>_book!$AA$269</f>
        <v>0.55937521890001463</v>
      </c>
      <c r="O274" s="67" t="str">
        <f>IF(_book!$V$269=0,"—",_book!$AC$269)</f>
        <v>—</v>
      </c>
      <c r="P274" s="68">
        <f>_book!$AE$269</f>
        <v>1</v>
      </c>
      <c r="Q274" s="68">
        <f>_book!$AF$269</f>
        <v>0</v>
      </c>
    </row>
    <row r="275" spans="1:17" x14ac:dyDescent="0.3">
      <c r="A275" s="62" t="str">
        <f>_book!$A$270</f>
        <v>Umbrella</v>
      </c>
      <c r="B275" s="62" t="str">
        <f>_book!$B$270</f>
        <v>ABD</v>
      </c>
      <c r="C275" s="62" t="str">
        <f>_book!$C$270</f>
        <v>SC</v>
      </c>
      <c r="D275" s="63">
        <f>_book!$F$270</f>
        <v>14400</v>
      </c>
      <c r="E275" s="64">
        <f>_book!$N$270</f>
        <v>0.53800000000000003</v>
      </c>
      <c r="F275" s="65">
        <f>_book!$K$270</f>
        <v>1.00162074554295</v>
      </c>
      <c r="G275" s="65">
        <f>_book!$L$270</f>
        <v>1.006044706983058</v>
      </c>
      <c r="H275" s="65">
        <f>_book!$M$270</f>
        <v>1</v>
      </c>
      <c r="I275" s="64">
        <f>_book!$O$270</f>
        <v>0.54212928420835527</v>
      </c>
      <c r="J275" s="64">
        <f>_book!$P$270</f>
        <v>0.53409432164966142</v>
      </c>
      <c r="K275" s="66">
        <f>_book!$T$270</f>
        <v>-1.618122977346093E-3</v>
      </c>
      <c r="L275" s="66">
        <f>_book!$U$270</f>
        <v>1.620745542949775E-3</v>
      </c>
      <c r="M275" s="66" t="str">
        <f>IF(_book!$V$270=0,"—",_book!$W$270)</f>
        <v>—</v>
      </c>
      <c r="N275" s="64">
        <f>_book!$AA$270</f>
        <v>0.54212928420835527</v>
      </c>
      <c r="O275" s="67" t="str">
        <f>IF(_book!$V$270=0,"—",_book!$AC$270)</f>
        <v>—</v>
      </c>
      <c r="P275" s="68">
        <f>_book!$AE$270</f>
        <v>1</v>
      </c>
      <c r="Q275" s="68">
        <f>_book!$AF$270</f>
        <v>0</v>
      </c>
    </row>
    <row r="276" spans="1:17" x14ac:dyDescent="0.3">
      <c r="A276" s="62" t="str">
        <f>_book!$A$271</f>
        <v>Umbrella</v>
      </c>
      <c r="B276" s="62" t="str">
        <f>_book!$B$271</f>
        <v>ABD</v>
      </c>
      <c r="C276" s="62" t="str">
        <f>_book!$C$271</f>
        <v>TN</v>
      </c>
      <c r="D276" s="63">
        <f>_book!$F$271</f>
        <v>9600</v>
      </c>
      <c r="E276" s="64">
        <f>_book!$N$271</f>
        <v>0.56599999999999995</v>
      </c>
      <c r="F276" s="65">
        <f>_book!$K$271</f>
        <v>0.9965397923875432</v>
      </c>
      <c r="G276" s="65">
        <f>_book!$L$271</f>
        <v>1.0101010101010099</v>
      </c>
      <c r="H276" s="65">
        <f>_book!$M$271</f>
        <v>1</v>
      </c>
      <c r="I276" s="64">
        <f>_book!$O$271</f>
        <v>0.56973891160742363</v>
      </c>
      <c r="J276" s="64">
        <f>_book!$P$271</f>
        <v>0.5533490571802171</v>
      </c>
      <c r="K276" s="66">
        <f>_book!$T$271</f>
        <v>3.4722222222223209E-3</v>
      </c>
      <c r="L276" s="66">
        <f>_book!$U$271</f>
        <v>2.9619377162629631E-2</v>
      </c>
      <c r="M276" s="66" t="str">
        <f>IF(_book!$V$271=0,"—",_book!$W$271)</f>
        <v>—</v>
      </c>
      <c r="N276" s="64">
        <f>_book!$AA$271</f>
        <v>0.56973891160742363</v>
      </c>
      <c r="O276" s="67" t="str">
        <f>IF(_book!$V$271=0,"—",_book!$AC$271)</f>
        <v>—</v>
      </c>
      <c r="P276" s="68">
        <f>_book!$AE$271</f>
        <v>0</v>
      </c>
      <c r="Q276" s="68">
        <f>_book!$AF$271</f>
        <v>1</v>
      </c>
    </row>
    <row r="277" spans="1:17" x14ac:dyDescent="0.3">
      <c r="A277" s="62" t="str">
        <f>_book!$A$272</f>
        <v>Umbrella</v>
      </c>
      <c r="B277" s="62" t="str">
        <f>_book!$B$272</f>
        <v>ABD</v>
      </c>
      <c r="C277" s="62" t="str">
        <f>_book!$C$272</f>
        <v>VA</v>
      </c>
      <c r="D277" s="63">
        <f>_book!$F$272</f>
        <v>25200</v>
      </c>
      <c r="E277" s="64">
        <f>_book!$N$272</f>
        <v>0.55000000000000004</v>
      </c>
      <c r="F277" s="65">
        <f>_book!$K$272</f>
        <v>1.005988023952096</v>
      </c>
      <c r="G277" s="65">
        <f>_book!$L$272</f>
        <v>1.007055725494679</v>
      </c>
      <c r="H277" s="65">
        <f>_book!$M$272</f>
        <v>1</v>
      </c>
      <c r="I277" s="64">
        <f>_book!$O$272</f>
        <v>0.55719729961502029</v>
      </c>
      <c r="J277" s="64">
        <f>_book!$P$272</f>
        <v>0.54836339051228133</v>
      </c>
      <c r="K277" s="66">
        <f>_book!$T$272</f>
        <v>-5.9523809523810423E-3</v>
      </c>
      <c r="L277" s="66">
        <f>_book!$U$272</f>
        <v>5.9880239520959666E-3</v>
      </c>
      <c r="M277" s="66" t="str">
        <f>IF(_book!$V$272=0,"—",_book!$W$272)</f>
        <v>—</v>
      </c>
      <c r="N277" s="64">
        <f>_book!$AA$272</f>
        <v>0.55719729961502029</v>
      </c>
      <c r="O277" s="67" t="str">
        <f>IF(_book!$V$272=0,"—",_book!$AC$272)</f>
        <v>—</v>
      </c>
      <c r="P277" s="68">
        <f>_book!$AE$272</f>
        <v>1</v>
      </c>
      <c r="Q277" s="68">
        <f>_book!$AF$272</f>
        <v>0</v>
      </c>
    </row>
    <row r="278" spans="1:17" x14ac:dyDescent="0.3">
      <c r="A278" s="62" t="str">
        <f>_book!$A$273</f>
        <v>Umbrella</v>
      </c>
      <c r="B278" s="62" t="str">
        <f>_book!$B$273</f>
        <v>ABD</v>
      </c>
      <c r="C278" s="62" t="str">
        <f>_book!$C$273</f>
        <v>WV</v>
      </c>
      <c r="D278" s="63">
        <f>_book!$F$273</f>
        <v>20400</v>
      </c>
      <c r="E278" s="64">
        <f>_book!$N$273</f>
        <v>0.53400000000000003</v>
      </c>
      <c r="F278" s="65">
        <f>_book!$K$273</f>
        <v>1.009724151617384</v>
      </c>
      <c r="G278" s="65">
        <f>_book!$L$273</f>
        <v>1.011120201892163</v>
      </c>
      <c r="H278" s="65">
        <f>_book!$M$273</f>
        <v>1</v>
      </c>
      <c r="I278" s="64">
        <f>_book!$O$273</f>
        <v>0.54518862861269934</v>
      </c>
      <c r="J278" s="64">
        <f>_book!$P$273</f>
        <v>0.54176246919254889</v>
      </c>
      <c r="K278" s="66">
        <f>_book!$T$273</f>
        <v>-9.630503144654079E-3</v>
      </c>
      <c r="L278" s="66">
        <f>_book!$U$273</f>
        <v>9.7241516173847131E-3</v>
      </c>
      <c r="M278" s="66" t="str">
        <f>IF(_book!$V$273=0,"—",_book!$W$273)</f>
        <v>—</v>
      </c>
      <c r="N278" s="64">
        <f>_book!$AA$273</f>
        <v>0.54518862861269934</v>
      </c>
      <c r="O278" s="67" t="str">
        <f>IF(_book!$V$273=0,"—",_book!$AC$273)</f>
        <v>—</v>
      </c>
      <c r="P278" s="68">
        <f>_book!$AE$273</f>
        <v>1</v>
      </c>
      <c r="Q278" s="68">
        <f>_book!$AF$273</f>
        <v>0</v>
      </c>
    </row>
    <row r="279" spans="1:17" x14ac:dyDescent="0.3">
      <c r="A279" s="62" t="str">
        <f>_book!$A$274</f>
        <v>Umbrella</v>
      </c>
      <c r="B279" s="62" t="str">
        <f>_book!$B$274</f>
        <v>ABD</v>
      </c>
      <c r="C279" s="62" t="str">
        <f>_book!$C$274</f>
        <v>WI</v>
      </c>
      <c r="D279" s="63">
        <f>_book!$F$274</f>
        <v>15600</v>
      </c>
      <c r="E279" s="64">
        <f>_book!$N$274</f>
        <v>0.56200000000000006</v>
      </c>
      <c r="F279" s="65">
        <f>_book!$K$274</f>
        <v>1</v>
      </c>
      <c r="G279" s="65">
        <f>_book!$L$274</f>
        <v>1.008068778084247</v>
      </c>
      <c r="H279" s="65">
        <f>_book!$M$274</f>
        <v>1</v>
      </c>
      <c r="I279" s="64">
        <f>_book!$O$274</f>
        <v>0.56653465328334673</v>
      </c>
      <c r="J279" s="64">
        <f>_book!$P$274</f>
        <v>0.56275614370771032</v>
      </c>
      <c r="K279" s="66">
        <f>_book!$T$274</f>
        <v>0</v>
      </c>
      <c r="L279" s="66">
        <f>_book!$U$274</f>
        <v>0</v>
      </c>
      <c r="M279" s="66" t="str">
        <f>IF(_book!$V$274=0,"—",_book!$W$274)</f>
        <v>—</v>
      </c>
      <c r="N279" s="64">
        <f>_book!$AA$274</f>
        <v>0.56653465328334673</v>
      </c>
      <c r="O279" s="67" t="str">
        <f>IF(_book!$V$274=0,"—",_book!$AC$274)</f>
        <v>—</v>
      </c>
      <c r="P279" s="68">
        <f>_book!$AE$274</f>
        <v>0</v>
      </c>
      <c r="Q279" s="68">
        <f>_book!$AF$274</f>
        <v>0</v>
      </c>
    </row>
    <row r="280" spans="1:17" x14ac:dyDescent="0.3">
      <c r="A280" s="62" t="str">
        <f>_book!$A$275</f>
        <v>Umbrella</v>
      </c>
      <c r="B280" s="62" t="str">
        <f>_book!$B$275</f>
        <v>MM</v>
      </c>
      <c r="C280" s="62" t="str">
        <f>_book!$C$275</f>
        <v>AZ</v>
      </c>
      <c r="D280" s="63">
        <f>_book!$F$275</f>
        <v>10800</v>
      </c>
      <c r="E280" s="64">
        <f>_book!$N$275</f>
        <v>0.54600000000000004</v>
      </c>
      <c r="F280" s="65">
        <f>_book!$K$275</f>
        <v>0.99145975603886694</v>
      </c>
      <c r="G280" s="65">
        <f>_book!$L$275</f>
        <v>1.012141452489427</v>
      </c>
      <c r="H280" s="65">
        <f>_book!$M$275</f>
        <v>1</v>
      </c>
      <c r="I280" s="64">
        <f>_book!$O$275</f>
        <v>0.5479096445888475</v>
      </c>
      <c r="J280" s="64">
        <f>_book!$P$275</f>
        <v>0.53505224693950693</v>
      </c>
      <c r="K280" s="66">
        <f>_book!$T$275</f>
        <v>8.6138079827400293E-3</v>
      </c>
      <c r="L280" s="66">
        <f>_book!$U$275</f>
        <v>3.098044353652751E-2</v>
      </c>
      <c r="M280" s="66" t="str">
        <f>IF(_book!$V$275=0,"—",_book!$W$275)</f>
        <v>—</v>
      </c>
      <c r="N280" s="64">
        <f>_book!$AA$275</f>
        <v>0.5479096445888475</v>
      </c>
      <c r="O280" s="67" t="str">
        <f>IF(_book!$V$275=0,"—",_book!$AC$275)</f>
        <v>—</v>
      </c>
      <c r="P280" s="68">
        <f>_book!$AE$275</f>
        <v>1</v>
      </c>
      <c r="Q280" s="68">
        <f>_book!$AF$275</f>
        <v>1</v>
      </c>
    </row>
    <row r="281" spans="1:17" x14ac:dyDescent="0.3">
      <c r="A281" s="62" t="str">
        <f>_book!$A$276</f>
        <v>Umbrella</v>
      </c>
      <c r="B281" s="62" t="str">
        <f>_book!$B$276</f>
        <v>MM</v>
      </c>
      <c r="C281" s="62" t="str">
        <f>_book!$C$276</f>
        <v>CO</v>
      </c>
      <c r="D281" s="63">
        <f>_book!$F$276</f>
        <v>26400</v>
      </c>
      <c r="E281" s="64">
        <f>_book!$N$276</f>
        <v>0.53</v>
      </c>
      <c r="F281" s="65">
        <f>_book!$K$276</f>
        <v>1.013535462912831</v>
      </c>
      <c r="G281" s="65">
        <f>_book!$L$276</f>
        <v>1.009083870896514</v>
      </c>
      <c r="H281" s="65">
        <f>_book!$M$276</f>
        <v>1</v>
      </c>
      <c r="I281" s="64">
        <f>_book!$O$276</f>
        <v>0.54205341274969432</v>
      </c>
      <c r="J281" s="64">
        <f>_book!$P$276</f>
        <v>0.53835344481245517</v>
      </c>
      <c r="K281" s="66">
        <f>_book!$T$276</f>
        <v>-1.3354700854700811E-2</v>
      </c>
      <c r="L281" s="66">
        <f>_book!$U$276</f>
        <v>1.3535462912831701E-2</v>
      </c>
      <c r="M281" s="66" t="str">
        <f>IF(_book!$V$276=0,"—",_book!$W$276)</f>
        <v>—</v>
      </c>
      <c r="N281" s="64">
        <f>_book!$AA$276</f>
        <v>0.54205341274969432</v>
      </c>
      <c r="O281" s="67" t="str">
        <f>IF(_book!$V$276=0,"—",_book!$AC$276)</f>
        <v>—</v>
      </c>
      <c r="P281" s="68">
        <f>_book!$AE$276</f>
        <v>1</v>
      </c>
      <c r="Q281" s="68">
        <f>_book!$AF$276</f>
        <v>0</v>
      </c>
    </row>
    <row r="282" spans="1:17" x14ac:dyDescent="0.3">
      <c r="A282" s="62" t="str">
        <f>_book!$A$277</f>
        <v>Umbrella</v>
      </c>
      <c r="B282" s="62" t="str">
        <f>_book!$B$277</f>
        <v>MM</v>
      </c>
      <c r="C282" s="62" t="str">
        <f>_book!$C$277</f>
        <v>DE</v>
      </c>
      <c r="D282" s="63">
        <f>_book!$F$277</f>
        <v>21600</v>
      </c>
      <c r="E282" s="64">
        <f>_book!$N$277</f>
        <v>0.55800000000000005</v>
      </c>
      <c r="F282" s="65">
        <f>_book!$K$277</f>
        <v>0.99554699171046557</v>
      </c>
      <c r="G282" s="65">
        <f>_book!$L$277</f>
        <v>0.99913570688790188</v>
      </c>
      <c r="H282" s="65">
        <f>_book!$M$277</f>
        <v>1.02</v>
      </c>
      <c r="I282" s="64">
        <f>_book!$O$277</f>
        <v>0.56613579526283908</v>
      </c>
      <c r="J282" s="64">
        <f>_book!$P$277</f>
        <v>0.53859724316767776</v>
      </c>
      <c r="K282" s="66">
        <f>_book!$T$277</f>
        <v>4.4729262672811299E-3</v>
      </c>
      <c r="L282" s="66">
        <f>_book!$U$277</f>
        <v>2.3332654725072951E-2</v>
      </c>
      <c r="M282" s="66" t="str">
        <f>IF(_book!$V$277=0,"—",_book!$W$277)</f>
        <v>—</v>
      </c>
      <c r="N282" s="64">
        <f>_book!$AA$277</f>
        <v>0.56613579526283908</v>
      </c>
      <c r="O282" s="67" t="str">
        <f>IF(_book!$V$277=0,"—",_book!$AC$277)</f>
        <v>—</v>
      </c>
      <c r="P282" s="68">
        <f>_book!$AE$277</f>
        <v>1</v>
      </c>
      <c r="Q282" s="68">
        <f>_book!$AF$277</f>
        <v>1</v>
      </c>
    </row>
    <row r="283" spans="1:17" x14ac:dyDescent="0.3">
      <c r="A283" s="62" t="str">
        <f>_book!$A$278</f>
        <v>Umbrella</v>
      </c>
      <c r="B283" s="62" t="str">
        <f>_book!$B$278</f>
        <v>MM</v>
      </c>
      <c r="C283" s="62" t="str">
        <f>_book!$C$278</f>
        <v>FL</v>
      </c>
      <c r="D283" s="63">
        <f>_book!$F$278</f>
        <v>16800</v>
      </c>
      <c r="E283" s="64">
        <f>_book!$N$278</f>
        <v>0.54200000000000004</v>
      </c>
      <c r="F283" s="65">
        <f>_book!$K$278</f>
        <v>1.00418410041841</v>
      </c>
      <c r="G283" s="65">
        <f>_book!$L$278</f>
        <v>1.0101010101010099</v>
      </c>
      <c r="H283" s="65">
        <f>_book!$M$278</f>
        <v>1</v>
      </c>
      <c r="I283" s="64">
        <f>_book!$O$278</f>
        <v>0.54976543679472534</v>
      </c>
      <c r="J283" s="64">
        <f>_book!$P$278</f>
        <v>0.52273209497907136</v>
      </c>
      <c r="K283" s="66">
        <f>_book!$T$278</f>
        <v>-4.1666666666666519E-3</v>
      </c>
      <c r="L283" s="66">
        <f>_book!$U$278</f>
        <v>5.1715481171548117E-2</v>
      </c>
      <c r="M283" s="66" t="str">
        <f>IF(_book!$V$278=0,"—",_book!$W$278)</f>
        <v>—</v>
      </c>
      <c r="N283" s="64">
        <f>_book!$AA$278</f>
        <v>0.54976543679472534</v>
      </c>
      <c r="O283" s="67" t="str">
        <f>IF(_book!$V$278=0,"—",_book!$AC$278)</f>
        <v>—</v>
      </c>
      <c r="P283" s="68">
        <f>_book!$AE$278</f>
        <v>1</v>
      </c>
      <c r="Q283" s="68">
        <f>_book!$AF$278</f>
        <v>1</v>
      </c>
    </row>
    <row r="284" spans="1:17" x14ac:dyDescent="0.3">
      <c r="A284" s="62" t="str">
        <f>_book!$A$279</f>
        <v>Umbrella</v>
      </c>
      <c r="B284" s="62" t="str">
        <f>_book!$B$279</f>
        <v>MM</v>
      </c>
      <c r="C284" s="62" t="str">
        <f>_book!$C$279</f>
        <v>GA</v>
      </c>
      <c r="D284" s="63">
        <f>_book!$F$279</f>
        <v>12000</v>
      </c>
      <c r="E284" s="64">
        <f>_book!$N$279</f>
        <v>0.56999999999999995</v>
      </c>
      <c r="F284" s="65">
        <f>_book!$K$279</f>
        <v>0.99330761698144854</v>
      </c>
      <c r="G284" s="65">
        <f>_book!$L$279</f>
        <v>1.007055725494679</v>
      </c>
      <c r="H284" s="65">
        <f>_book!$M$279</f>
        <v>1</v>
      </c>
      <c r="I284" s="64">
        <f>_book!$O$279</f>
        <v>0.57018019002942677</v>
      </c>
      <c r="J284" s="64">
        <f>_book!$P$279</f>
        <v>0.54827655333887215</v>
      </c>
      <c r="K284" s="66">
        <f>_book!$T$279</f>
        <v>6.7374727668845216E-3</v>
      </c>
      <c r="L284" s="66">
        <f>_book!$U$279</f>
        <v>2.9590936879521301E-2</v>
      </c>
      <c r="M284" s="66" t="str">
        <f>IF(_book!$V$279=0,"—",_book!$W$279)</f>
        <v>—</v>
      </c>
      <c r="N284" s="64">
        <f>_book!$AA$279</f>
        <v>0.57018019002942677</v>
      </c>
      <c r="O284" s="67" t="str">
        <f>IF(_book!$V$279=0,"—",_book!$AC$279)</f>
        <v>—</v>
      </c>
      <c r="P284" s="68">
        <f>_book!$AE$279</f>
        <v>1</v>
      </c>
      <c r="Q284" s="68">
        <f>_book!$AF$279</f>
        <v>1</v>
      </c>
    </row>
    <row r="285" spans="1:17" x14ac:dyDescent="0.3">
      <c r="A285" s="62" t="str">
        <f>_book!$A$280</f>
        <v>Umbrella</v>
      </c>
      <c r="B285" s="62" t="str">
        <f>_book!$B$280</f>
        <v>MM</v>
      </c>
      <c r="C285" s="62" t="str">
        <f>_book!$C$280</f>
        <v>IA</v>
      </c>
      <c r="D285" s="63">
        <f>_book!$F$280</f>
        <v>27600</v>
      </c>
      <c r="E285" s="64">
        <f>_book!$N$280</f>
        <v>0.55400000000000005</v>
      </c>
      <c r="F285" s="65">
        <f>_book!$K$280</f>
        <v>1</v>
      </c>
      <c r="G285" s="65">
        <f>_book!$L$280</f>
        <v>1.011120201892163</v>
      </c>
      <c r="H285" s="65">
        <f>_book!$M$280</f>
        <v>1</v>
      </c>
      <c r="I285" s="64">
        <f>_book!$O$280</f>
        <v>0.56016059184825839</v>
      </c>
      <c r="J285" s="64">
        <f>_book!$P$280</f>
        <v>0.56205319837579049</v>
      </c>
      <c r="K285" s="66">
        <f>_book!$T$280</f>
        <v>0</v>
      </c>
      <c r="L285" s="66">
        <f>_book!$U$280</f>
        <v>0</v>
      </c>
      <c r="M285" s="66" t="str">
        <f>IF(_book!$V$280=0,"—",_book!$W$280)</f>
        <v>—</v>
      </c>
      <c r="N285" s="64">
        <f>_book!$AA$280</f>
        <v>0.56016059184825839</v>
      </c>
      <c r="O285" s="67" t="str">
        <f>IF(_book!$V$280=0,"—",_book!$AC$280)</f>
        <v>—</v>
      </c>
      <c r="P285" s="68">
        <f>_book!$AE$280</f>
        <v>0</v>
      </c>
      <c r="Q285" s="68">
        <f>_book!$AF$280</f>
        <v>0</v>
      </c>
    </row>
    <row r="286" spans="1:17" x14ac:dyDescent="0.3">
      <c r="A286" s="62" t="str">
        <f>_book!$A$281</f>
        <v>Umbrella</v>
      </c>
      <c r="B286" s="62" t="str">
        <f>_book!$B$281</f>
        <v>MM</v>
      </c>
      <c r="C286" s="62" t="str">
        <f>_book!$C$281</f>
        <v>IL</v>
      </c>
      <c r="D286" s="63">
        <f>_book!$F$281</f>
        <v>22800</v>
      </c>
      <c r="E286" s="64">
        <f>_book!$N$281</f>
        <v>0.53800000000000003</v>
      </c>
      <c r="F286" s="65">
        <f>_book!$K$281</f>
        <v>1.001203369434416</v>
      </c>
      <c r="G286" s="65">
        <f>_book!$L$281</f>
        <v>1.008068778084247</v>
      </c>
      <c r="H286" s="65">
        <f>_book!$M$281</f>
        <v>1</v>
      </c>
      <c r="I286" s="64">
        <f>_book!$O$281</f>
        <v>0.54299363919489552</v>
      </c>
      <c r="J286" s="64">
        <f>_book!$P$281</f>
        <v>0.53872385287321722</v>
      </c>
      <c r="K286" s="66">
        <f>_book!$T$281</f>
        <v>-1.2019230769230169E-3</v>
      </c>
      <c r="L286" s="66">
        <f>_book!$U$281</f>
        <v>1.2033694344164569E-3</v>
      </c>
      <c r="M286" s="66" t="str">
        <f>IF(_book!$V$281=0,"—",_book!$W$281)</f>
        <v>—</v>
      </c>
      <c r="N286" s="64">
        <f>_book!$AA$281</f>
        <v>0.54299363919489552</v>
      </c>
      <c r="O286" s="67" t="str">
        <f>IF(_book!$V$281=0,"—",_book!$AC$281)</f>
        <v>—</v>
      </c>
      <c r="P286" s="68">
        <f>_book!$AE$281</f>
        <v>1</v>
      </c>
      <c r="Q286" s="68">
        <f>_book!$AF$281</f>
        <v>0</v>
      </c>
    </row>
    <row r="287" spans="1:17" x14ac:dyDescent="0.3">
      <c r="A287" s="62" t="str">
        <f>_book!$A$282</f>
        <v>Umbrella</v>
      </c>
      <c r="B287" s="62" t="str">
        <f>_book!$B$282</f>
        <v>MM</v>
      </c>
      <c r="C287" s="62" t="str">
        <f>_book!$C$282</f>
        <v>IN</v>
      </c>
      <c r="D287" s="63">
        <f>_book!$F$282</f>
        <v>18000</v>
      </c>
      <c r="E287" s="64">
        <f>_book!$N$282</f>
        <v>0.56599999999999995</v>
      </c>
      <c r="F287" s="65">
        <f>_book!$K$282</f>
        <v>1.0026525198938989</v>
      </c>
      <c r="G287" s="65">
        <f>_book!$L$282</f>
        <v>1.012141452489427</v>
      </c>
      <c r="H287" s="65">
        <f>_book!$M$282</f>
        <v>1</v>
      </c>
      <c r="I287" s="64">
        <f>_book!$O$282</f>
        <v>0.57439161665041882</v>
      </c>
      <c r="J287" s="64">
        <f>_book!$P$282</f>
        <v>0.57676024466453646</v>
      </c>
      <c r="K287" s="66">
        <f>_book!$T$282</f>
        <v>-2.6455026455026731E-3</v>
      </c>
      <c r="L287" s="66">
        <f>_book!$U$282</f>
        <v>2.6525198938991408E-3</v>
      </c>
      <c r="M287" s="66" t="str">
        <f>IF(_book!$V$282=0,"—",_book!$W$282)</f>
        <v>—</v>
      </c>
      <c r="N287" s="64">
        <f>_book!$AA$282</f>
        <v>0.57439161665041882</v>
      </c>
      <c r="O287" s="67" t="str">
        <f>IF(_book!$V$282=0,"—",_book!$AC$282)</f>
        <v>—</v>
      </c>
      <c r="P287" s="68">
        <f>_book!$AE$282</f>
        <v>1</v>
      </c>
      <c r="Q287" s="68">
        <f>_book!$AF$282</f>
        <v>0</v>
      </c>
    </row>
    <row r="288" spans="1:17" x14ac:dyDescent="0.3">
      <c r="A288" s="62" t="str">
        <f>_book!$A$283</f>
        <v>Umbrella</v>
      </c>
      <c r="B288" s="62" t="str">
        <f>_book!$B$283</f>
        <v>MM</v>
      </c>
      <c r="C288" s="62" t="str">
        <f>_book!$C$283</f>
        <v>KY</v>
      </c>
      <c r="D288" s="63">
        <f>_book!$F$283</f>
        <v>13200</v>
      </c>
      <c r="E288" s="64">
        <f>_book!$N$283</f>
        <v>0.55000000000000004</v>
      </c>
      <c r="F288" s="65">
        <f>_book!$K$283</f>
        <v>0.99875156054931336</v>
      </c>
      <c r="G288" s="65">
        <f>_book!$L$283</f>
        <v>1.009083870896514</v>
      </c>
      <c r="H288" s="65">
        <f>_book!$M$283</f>
        <v>1</v>
      </c>
      <c r="I288" s="64">
        <f>_book!$O$283</f>
        <v>0.55430324993066948</v>
      </c>
      <c r="J288" s="64">
        <f>_book!$P$283</f>
        <v>0.53767902423637326</v>
      </c>
      <c r="K288" s="66">
        <f>_book!$T$283</f>
        <v>1.2499999999999729E-3</v>
      </c>
      <c r="L288" s="66">
        <f>_book!$U$283</f>
        <v>2.7465667915106181E-2</v>
      </c>
      <c r="M288" s="66" t="str">
        <f>IF(_book!$V$283=0,"—",_book!$W$283)</f>
        <v>—</v>
      </c>
      <c r="N288" s="64">
        <f>_book!$AA$283</f>
        <v>0.55430324993066948</v>
      </c>
      <c r="O288" s="67" t="str">
        <f>IF(_book!$V$283=0,"—",_book!$AC$283)</f>
        <v>—</v>
      </c>
      <c r="P288" s="68">
        <f>_book!$AE$283</f>
        <v>0</v>
      </c>
      <c r="Q288" s="68">
        <f>_book!$AF$283</f>
        <v>1</v>
      </c>
    </row>
    <row r="289" spans="1:17" x14ac:dyDescent="0.3">
      <c r="A289" s="62" t="str">
        <f>_book!$A$284</f>
        <v>Umbrella</v>
      </c>
      <c r="B289" s="62" t="str">
        <f>_book!$B$284</f>
        <v>MM</v>
      </c>
      <c r="C289" s="62" t="str">
        <f>_book!$C$284</f>
        <v>MD</v>
      </c>
      <c r="D289" s="63">
        <f>_book!$F$284</f>
        <v>28800</v>
      </c>
      <c r="E289" s="64">
        <f>_book!$N$284</f>
        <v>0.53400000000000003</v>
      </c>
      <c r="F289" s="65">
        <f>_book!$K$284</f>
        <v>1.002457002457003</v>
      </c>
      <c r="G289" s="65">
        <f>_book!$L$284</f>
        <v>1.006044706983058</v>
      </c>
      <c r="H289" s="65">
        <f>_book!$M$284</f>
        <v>1</v>
      </c>
      <c r="I289" s="64">
        <f>_book!$O$284</f>
        <v>0.53854784373418418</v>
      </c>
      <c r="J289" s="64">
        <f>_book!$P$284</f>
        <v>0.53012336015040762</v>
      </c>
      <c r="K289" s="66">
        <f>_book!$T$284</f>
        <v>-2.4509803921570761E-3</v>
      </c>
      <c r="L289" s="66">
        <f>_book!$U$284</f>
        <v>2.4570024570023108E-3</v>
      </c>
      <c r="M289" s="66" t="str">
        <f>IF(_book!$V$284=0,"—",_book!$W$284)</f>
        <v>—</v>
      </c>
      <c r="N289" s="64">
        <f>_book!$AA$284</f>
        <v>0.53854784373418418</v>
      </c>
      <c r="O289" s="67" t="str">
        <f>IF(_book!$V$284=0,"—",_book!$AC$284)</f>
        <v>—</v>
      </c>
      <c r="P289" s="68">
        <f>_book!$AE$284</f>
        <v>1</v>
      </c>
      <c r="Q289" s="68">
        <f>_book!$AF$284</f>
        <v>0</v>
      </c>
    </row>
    <row r="290" spans="1:17" x14ac:dyDescent="0.3">
      <c r="A290" s="62" t="str">
        <f>_book!$A$285</f>
        <v>Umbrella</v>
      </c>
      <c r="B290" s="62" t="str">
        <f>_book!$B$285</f>
        <v>MM</v>
      </c>
      <c r="C290" s="62" t="str">
        <f>_book!$C$285</f>
        <v>MI</v>
      </c>
      <c r="D290" s="63">
        <f>_book!$F$285</f>
        <v>24000</v>
      </c>
      <c r="E290" s="64">
        <f>_book!$N$285</f>
        <v>0.56200000000000006</v>
      </c>
      <c r="F290" s="65">
        <f>_book!$K$285</f>
        <v>1.0049801809126939</v>
      </c>
      <c r="G290" s="65">
        <f>_book!$L$285</f>
        <v>1.0101010101010099</v>
      </c>
      <c r="H290" s="65">
        <f>_book!$M$285</f>
        <v>1</v>
      </c>
      <c r="I290" s="64">
        <f>_book!$O$285</f>
        <v>0.57050390067973122</v>
      </c>
      <c r="J290" s="64">
        <f>_book!$P$285</f>
        <v>0.56767676767676756</v>
      </c>
      <c r="K290" s="66">
        <f>_book!$T$285</f>
        <v>-4.9555016181225264E-3</v>
      </c>
      <c r="L290" s="66">
        <f>_book!$U$285</f>
        <v>4.9801809126941432E-3</v>
      </c>
      <c r="M290" s="66" t="str">
        <f>IF(_book!$V$285=0,"—",_book!$W$285)</f>
        <v>—</v>
      </c>
      <c r="N290" s="64">
        <f>_book!$AA$285</f>
        <v>0.57050390067973122</v>
      </c>
      <c r="O290" s="67" t="str">
        <f>IF(_book!$V$285=0,"—",_book!$AC$285)</f>
        <v>—</v>
      </c>
      <c r="P290" s="68">
        <f>_book!$AE$285</f>
        <v>1</v>
      </c>
      <c r="Q290" s="68">
        <f>_book!$AF$285</f>
        <v>0</v>
      </c>
    </row>
    <row r="291" spans="1:17" x14ac:dyDescent="0.3">
      <c r="A291" s="62" t="str">
        <f>_book!$A$286</f>
        <v>Umbrella</v>
      </c>
      <c r="B291" s="62" t="str">
        <f>_book!$B$286</f>
        <v>MM</v>
      </c>
      <c r="C291" s="62" t="str">
        <f>_book!$C$286</f>
        <v>MN</v>
      </c>
      <c r="D291" s="63">
        <f>_book!$F$286</f>
        <v>19200</v>
      </c>
      <c r="E291" s="64">
        <f>_book!$N$286</f>
        <v>0.54600000000000004</v>
      </c>
      <c r="F291" s="65">
        <f>_book!$K$286</f>
        <v>1</v>
      </c>
      <c r="G291" s="65">
        <f>_book!$L$286</f>
        <v>1.007055725494679</v>
      </c>
      <c r="H291" s="65">
        <f>_book!$M$286</f>
        <v>1</v>
      </c>
      <c r="I291" s="64">
        <f>_book!$O$286</f>
        <v>0.54985242612009488</v>
      </c>
      <c r="J291" s="64">
        <f>_book!$P$286</f>
        <v>0.54437529312673749</v>
      </c>
      <c r="K291" s="66">
        <f>_book!$T$286</f>
        <v>0</v>
      </c>
      <c r="L291" s="66">
        <f>_book!$U$286</f>
        <v>0</v>
      </c>
      <c r="M291" s="66" t="str">
        <f>IF(_book!$V$286=0,"—",_book!$W$286)</f>
        <v>—</v>
      </c>
      <c r="N291" s="64">
        <f>_book!$AA$286</f>
        <v>0.54985242612009488</v>
      </c>
      <c r="O291" s="67" t="str">
        <f>IF(_book!$V$286=0,"—",_book!$AC$286)</f>
        <v>—</v>
      </c>
      <c r="P291" s="68">
        <f>_book!$AE$286</f>
        <v>0</v>
      </c>
      <c r="Q291" s="68">
        <f>_book!$AF$286</f>
        <v>0</v>
      </c>
    </row>
    <row r="292" spans="1:17" x14ac:dyDescent="0.3">
      <c r="A292" s="62" t="str">
        <f>_book!$A$287</f>
        <v>Umbrella</v>
      </c>
      <c r="B292" s="62" t="str">
        <f>_book!$B$287</f>
        <v>MM</v>
      </c>
      <c r="C292" s="62" t="str">
        <f>_book!$C$287</f>
        <v>NM</v>
      </c>
      <c r="D292" s="63">
        <f>_book!$F$287</f>
        <v>14400</v>
      </c>
      <c r="E292" s="64">
        <f>_book!$N$287</f>
        <v>0.53</v>
      </c>
      <c r="F292" s="65">
        <f>_book!$K$287</f>
        <v>1.002147458840372</v>
      </c>
      <c r="G292" s="65">
        <f>_book!$L$287</f>
        <v>1.011120201892163</v>
      </c>
      <c r="H292" s="65">
        <f>_book!$M$287</f>
        <v>1</v>
      </c>
      <c r="I292" s="64">
        <f>_book!$O$287</f>
        <v>0.53704451668144959</v>
      </c>
      <c r="J292" s="64">
        <f>_book!$P$287</f>
        <v>0.51764555798402001</v>
      </c>
      <c r="K292" s="66">
        <f>_book!$T$287</f>
        <v>-2.1428571428572241E-3</v>
      </c>
      <c r="L292" s="66">
        <f>_book!$U$287</f>
        <v>4.0980672870436718E-2</v>
      </c>
      <c r="M292" s="66" t="str">
        <f>IF(_book!$V$287=0,"—",_book!$W$287)</f>
        <v>—</v>
      </c>
      <c r="N292" s="64">
        <f>_book!$AA$287</f>
        <v>0.53704451668144959</v>
      </c>
      <c r="O292" s="67" t="str">
        <f>IF(_book!$V$287=0,"—",_book!$AC$287)</f>
        <v>—</v>
      </c>
      <c r="P292" s="68">
        <f>_book!$AE$287</f>
        <v>1</v>
      </c>
      <c r="Q292" s="68">
        <f>_book!$AF$287</f>
        <v>1</v>
      </c>
    </row>
    <row r="293" spans="1:17" x14ac:dyDescent="0.3">
      <c r="A293" s="62" t="str">
        <f>_book!$A$288</f>
        <v>Umbrella</v>
      </c>
      <c r="B293" s="62" t="str">
        <f>_book!$B$288</f>
        <v>MM</v>
      </c>
      <c r="C293" s="62" t="str">
        <f>_book!$C$288</f>
        <v>NC</v>
      </c>
      <c r="D293" s="63">
        <f>_book!$F$288</f>
        <v>9600</v>
      </c>
      <c r="E293" s="64">
        <f>_book!$N$288</f>
        <v>0.55800000000000005</v>
      </c>
      <c r="F293" s="65">
        <f>_book!$K$288</f>
        <v>1.020048115477145</v>
      </c>
      <c r="G293" s="65">
        <f>_book!$L$288</f>
        <v>1.008068778084247</v>
      </c>
      <c r="H293" s="65">
        <f>_book!$M$288</f>
        <v>1</v>
      </c>
      <c r="I293" s="64">
        <f>_book!$O$288</f>
        <v>0.57377949080475088</v>
      </c>
      <c r="J293" s="64">
        <f>_book!$P$288</f>
        <v>0.55875076190196138</v>
      </c>
      <c r="K293" s="66">
        <f>_book!$T$288</f>
        <v>-1.965408805031443E-2</v>
      </c>
      <c r="L293" s="66">
        <f>_book!$U$288</f>
        <v>2.0048115477145249E-2</v>
      </c>
      <c r="M293" s="66" t="str">
        <f>IF(_book!$V$288=0,"—",_book!$W$288)</f>
        <v>—</v>
      </c>
      <c r="N293" s="64">
        <f>_book!$AA$288</f>
        <v>0.57377949080475088</v>
      </c>
      <c r="O293" s="67" t="str">
        <f>IF(_book!$V$288=0,"—",_book!$AC$288)</f>
        <v>—</v>
      </c>
      <c r="P293" s="68">
        <f>_book!$AE$288</f>
        <v>1</v>
      </c>
      <c r="Q293" s="68">
        <f>_book!$AF$288</f>
        <v>0</v>
      </c>
    </row>
    <row r="294" spans="1:17" x14ac:dyDescent="0.3">
      <c r="A294" s="62" t="str">
        <f>_book!$A$289</f>
        <v>Umbrella</v>
      </c>
      <c r="B294" s="62" t="str">
        <f>_book!$B$289</f>
        <v>MM</v>
      </c>
      <c r="C294" s="62" t="str">
        <f>_book!$C$289</f>
        <v>OH</v>
      </c>
      <c r="D294" s="63">
        <f>_book!$F$289</f>
        <v>25200</v>
      </c>
      <c r="E294" s="64">
        <f>_book!$N$289</f>
        <v>0.54200000000000004</v>
      </c>
      <c r="F294" s="65">
        <f>_book!$K$289</f>
        <v>1</v>
      </c>
      <c r="G294" s="65">
        <f>_book!$L$289</f>
        <v>1.012141452489427</v>
      </c>
      <c r="H294" s="65">
        <f>_book!$M$289</f>
        <v>1</v>
      </c>
      <c r="I294" s="64">
        <f>_book!$O$289</f>
        <v>0.54858066724926946</v>
      </c>
      <c r="J294" s="64">
        <f>_book!$P$289</f>
        <v>0.55230397987310742</v>
      </c>
      <c r="K294" s="66">
        <f>_book!$T$289</f>
        <v>0</v>
      </c>
      <c r="L294" s="66">
        <f>_book!$U$289</f>
        <v>0</v>
      </c>
      <c r="M294" s="66" t="str">
        <f>IF(_book!$V$289=0,"—",_book!$W$289)</f>
        <v>—</v>
      </c>
      <c r="N294" s="64">
        <f>_book!$AA$289</f>
        <v>0.54858066724926946</v>
      </c>
      <c r="O294" s="67" t="str">
        <f>IF(_book!$V$289=0,"—",_book!$AC$289)</f>
        <v>—</v>
      </c>
      <c r="P294" s="68">
        <f>_book!$AE$289</f>
        <v>0</v>
      </c>
      <c r="Q294" s="68">
        <f>_book!$AF$289</f>
        <v>0</v>
      </c>
    </row>
    <row r="295" spans="1:17" x14ac:dyDescent="0.3">
      <c r="A295" s="62" t="str">
        <f>_book!$A$290</f>
        <v>Umbrella</v>
      </c>
      <c r="B295" s="62" t="str">
        <f>_book!$B$290</f>
        <v>MM</v>
      </c>
      <c r="C295" s="62" t="str">
        <f>_book!$C$290</f>
        <v>PA</v>
      </c>
      <c r="D295" s="63">
        <f>_book!$F$290</f>
        <v>20400</v>
      </c>
      <c r="E295" s="64">
        <f>_book!$N$290</f>
        <v>0.56999999999999995</v>
      </c>
      <c r="F295" s="65">
        <f>_book!$K$290</f>
        <v>0.99999999999999978</v>
      </c>
      <c r="G295" s="65">
        <f>_book!$L$290</f>
        <v>1.009083870896514</v>
      </c>
      <c r="H295" s="65">
        <f>_book!$M$290</f>
        <v>1</v>
      </c>
      <c r="I295" s="64">
        <f>_book!$O$290</f>
        <v>0.5751778064110129</v>
      </c>
      <c r="J295" s="64">
        <f>_book!$P$290</f>
        <v>0.57325137968073869</v>
      </c>
      <c r="K295" s="66">
        <f>_book!$T$290</f>
        <v>0</v>
      </c>
      <c r="L295" s="66">
        <f>_book!$U$290</f>
        <v>0</v>
      </c>
      <c r="M295" s="66" t="str">
        <f>IF(_book!$V$290=0,"—",_book!$W$290)</f>
        <v>—</v>
      </c>
      <c r="N295" s="64">
        <f>_book!$AA$290</f>
        <v>0.5751778064110129</v>
      </c>
      <c r="O295" s="67" t="str">
        <f>IF(_book!$V$290=0,"—",_book!$AC$290)</f>
        <v>—</v>
      </c>
      <c r="P295" s="68">
        <f>_book!$AE$290</f>
        <v>1</v>
      </c>
      <c r="Q295" s="68">
        <f>_book!$AF$290</f>
        <v>0</v>
      </c>
    </row>
    <row r="296" spans="1:17" x14ac:dyDescent="0.3">
      <c r="A296" s="62" t="str">
        <f>_book!$A$291</f>
        <v>Umbrella</v>
      </c>
      <c r="B296" s="62" t="str">
        <f>_book!$B$291</f>
        <v>MM</v>
      </c>
      <c r="C296" s="62" t="str">
        <f>_book!$C$291</f>
        <v>SC</v>
      </c>
      <c r="D296" s="63">
        <f>_book!$F$291</f>
        <v>15600</v>
      </c>
      <c r="E296" s="64">
        <f>_book!$N$291</f>
        <v>0.55400000000000005</v>
      </c>
      <c r="F296" s="65">
        <f>_book!$K$291</f>
        <v>0.99667243444695852</v>
      </c>
      <c r="G296" s="65">
        <f>_book!$L$291</f>
        <v>1.006044706983058</v>
      </c>
      <c r="H296" s="65">
        <f>_book!$M$291</f>
        <v>1</v>
      </c>
      <c r="I296" s="64">
        <f>_book!$O$291</f>
        <v>0.55549415310829031</v>
      </c>
      <c r="J296" s="64">
        <f>_book!$P$291</f>
        <v>0.53230848327141767</v>
      </c>
      <c r="K296" s="66">
        <f>_book!$T$291</f>
        <v>3.3386752136752569E-3</v>
      </c>
      <c r="L296" s="66">
        <f>_book!$U$291</f>
        <v>2.9756422201517641E-2</v>
      </c>
      <c r="M296" s="66" t="str">
        <f>IF(_book!$V$291=0,"—",_book!$W$291)</f>
        <v>—</v>
      </c>
      <c r="N296" s="64">
        <f>_book!$AA$291</f>
        <v>0.55549415310829031</v>
      </c>
      <c r="O296" s="67" t="str">
        <f>IF(_book!$V$291=0,"—",_book!$AC$291)</f>
        <v>—</v>
      </c>
      <c r="P296" s="68">
        <f>_book!$AE$291</f>
        <v>1</v>
      </c>
      <c r="Q296" s="68">
        <f>_book!$AF$291</f>
        <v>1</v>
      </c>
    </row>
    <row r="297" spans="1:17" x14ac:dyDescent="0.3">
      <c r="A297" s="62" t="str">
        <f>_book!$A$292</f>
        <v>Umbrella</v>
      </c>
      <c r="B297" s="62" t="str">
        <f>_book!$B$292</f>
        <v>MM</v>
      </c>
      <c r="C297" s="62" t="str">
        <f>_book!$C$292</f>
        <v>TN</v>
      </c>
      <c r="D297" s="63">
        <f>_book!$F$292</f>
        <v>10800</v>
      </c>
      <c r="E297" s="64">
        <f>_book!$N$292</f>
        <v>0.53800000000000003</v>
      </c>
      <c r="F297" s="65">
        <f>_book!$K$292</f>
        <v>1</v>
      </c>
      <c r="G297" s="65">
        <f>_book!$L$292</f>
        <v>1.0101010101010099</v>
      </c>
      <c r="H297" s="65">
        <f>_book!$M$292</f>
        <v>1</v>
      </c>
      <c r="I297" s="64">
        <f>_book!$O$292</f>
        <v>0.54343434343434338</v>
      </c>
      <c r="J297" s="64">
        <f>_book!$P$292</f>
        <v>0.54343434343434338</v>
      </c>
      <c r="K297" s="66">
        <f>_book!$T$292</f>
        <v>0</v>
      </c>
      <c r="L297" s="66">
        <f>_book!$U$292</f>
        <v>0</v>
      </c>
      <c r="M297" s="66" t="str">
        <f>IF(_book!$V$292=0,"—",_book!$W$292)</f>
        <v>—</v>
      </c>
      <c r="N297" s="64">
        <f>_book!$AA$292</f>
        <v>0.54343434343434338</v>
      </c>
      <c r="O297" s="67" t="str">
        <f>IF(_book!$V$292=0,"—",_book!$AC$292)</f>
        <v>—</v>
      </c>
      <c r="P297" s="68">
        <f>_book!$AE$292</f>
        <v>0</v>
      </c>
      <c r="Q297" s="68">
        <f>_book!$AF$292</f>
        <v>0</v>
      </c>
    </row>
    <row r="298" spans="1:17" x14ac:dyDescent="0.3">
      <c r="A298" s="62" t="str">
        <f>_book!$A$293</f>
        <v>Umbrella</v>
      </c>
      <c r="B298" s="62" t="str">
        <f>_book!$B$293</f>
        <v>MM</v>
      </c>
      <c r="C298" s="62" t="str">
        <f>_book!$C$293</f>
        <v>VA</v>
      </c>
      <c r="D298" s="63">
        <f>_book!$F$293</f>
        <v>26400</v>
      </c>
      <c r="E298" s="64">
        <f>_book!$N$293</f>
        <v>0.56599999999999995</v>
      </c>
      <c r="F298" s="65">
        <f>_book!$K$293</f>
        <v>1.0017720023626699</v>
      </c>
      <c r="G298" s="65">
        <f>_book!$L$293</f>
        <v>1.007055725494679</v>
      </c>
      <c r="H298" s="65">
        <f>_book!$M$293</f>
        <v>1</v>
      </c>
      <c r="I298" s="64">
        <f>_book!$O$293</f>
        <v>0.57100357053069128</v>
      </c>
      <c r="J298" s="64">
        <f>_book!$P$293</f>
        <v>0.56431578005445659</v>
      </c>
      <c r="K298" s="66">
        <f>_book!$T$293</f>
        <v>-1.768867924528128E-3</v>
      </c>
      <c r="L298" s="66">
        <f>_book!$U$293</f>
        <v>1.7720023626699439E-3</v>
      </c>
      <c r="M298" s="66" t="str">
        <f>IF(_book!$V$293=0,"—",_book!$W$293)</f>
        <v>—</v>
      </c>
      <c r="N298" s="64">
        <f>_book!$AA$293</f>
        <v>0.57100357053069128</v>
      </c>
      <c r="O298" s="67" t="str">
        <f>IF(_book!$V$293=0,"—",_book!$AC$293)</f>
        <v>—</v>
      </c>
      <c r="P298" s="68">
        <f>_book!$AE$293</f>
        <v>1</v>
      </c>
      <c r="Q298" s="68">
        <f>_book!$AF$293</f>
        <v>0</v>
      </c>
    </row>
    <row r="299" spans="1:17" x14ac:dyDescent="0.3">
      <c r="A299" s="62" t="str">
        <f>_book!$A$294</f>
        <v>Umbrella</v>
      </c>
      <c r="B299" s="62" t="str">
        <f>_book!$B$294</f>
        <v>MM</v>
      </c>
      <c r="C299" s="62" t="str">
        <f>_book!$C$294</f>
        <v>WV</v>
      </c>
      <c r="D299" s="63">
        <f>_book!$F$294</f>
        <v>21600</v>
      </c>
      <c r="E299" s="64">
        <f>_book!$N$294</f>
        <v>0.55000000000000004</v>
      </c>
      <c r="F299" s="65">
        <f>_book!$K$294</f>
        <v>1.001090512540894</v>
      </c>
      <c r="G299" s="65">
        <f>_book!$L$294</f>
        <v>1.011120201892163</v>
      </c>
      <c r="H299" s="65">
        <f>_book!$M$294</f>
        <v>1</v>
      </c>
      <c r="I299" s="64">
        <f>_book!$O$294</f>
        <v>0.5567225626339728</v>
      </c>
      <c r="J299" s="64">
        <f>_book!$P$294</f>
        <v>0.55799505253914239</v>
      </c>
      <c r="K299" s="66">
        <f>_book!$T$294</f>
        <v>-1.089324618736343E-3</v>
      </c>
      <c r="L299" s="66">
        <f>_book!$U$294</f>
        <v>1.090512540893984E-3</v>
      </c>
      <c r="M299" s="66" t="str">
        <f>IF(_book!$V$294=0,"—",_book!$W$294)</f>
        <v>—</v>
      </c>
      <c r="N299" s="64">
        <f>_book!$AA$294</f>
        <v>0.5567225626339728</v>
      </c>
      <c r="O299" s="67" t="str">
        <f>IF(_book!$V$294=0,"—",_book!$AC$294)</f>
        <v>—</v>
      </c>
      <c r="P299" s="68">
        <f>_book!$AE$294</f>
        <v>1</v>
      </c>
      <c r="Q299" s="68">
        <f>_book!$AF$294</f>
        <v>0</v>
      </c>
    </row>
    <row r="300" spans="1:17" x14ac:dyDescent="0.3">
      <c r="A300" s="62" t="str">
        <f>_book!$A$295</f>
        <v>Umbrella</v>
      </c>
      <c r="B300" s="62" t="str">
        <f>_book!$B$295</f>
        <v>MM</v>
      </c>
      <c r="C300" s="62" t="str">
        <f>_book!$C$295</f>
        <v>WI</v>
      </c>
      <c r="D300" s="63">
        <f>_book!$F$295</f>
        <v>16800</v>
      </c>
      <c r="E300" s="64">
        <f>_book!$N$295</f>
        <v>0.53400000000000003</v>
      </c>
      <c r="F300" s="65">
        <f>_book!$K$295</f>
        <v>0.98347220325092199</v>
      </c>
      <c r="G300" s="65">
        <f>_book!$L$295</f>
        <v>1.008068778084247</v>
      </c>
      <c r="H300" s="65">
        <f>_book!$M$295</f>
        <v>1</v>
      </c>
      <c r="I300" s="64">
        <f>_book!$O$295</f>
        <v>0.52941167026066283</v>
      </c>
      <c r="J300" s="64">
        <f>_book!$P$295</f>
        <v>0.51422104870919894</v>
      </c>
      <c r="K300" s="66">
        <f>_book!$T$295</f>
        <v>1.6805555555555522E-2</v>
      </c>
      <c r="L300" s="66">
        <f>_book!$U$295</f>
        <v>2.2674498019396468E-2</v>
      </c>
      <c r="M300" s="66" t="str">
        <f>IF(_book!$V$295=0,"—",_book!$W$295)</f>
        <v>—</v>
      </c>
      <c r="N300" s="64">
        <f>_book!$AA$295</f>
        <v>0.52941167026066283</v>
      </c>
      <c r="O300" s="67" t="str">
        <f>IF(_book!$V$295=0,"—",_book!$AC$295)</f>
        <v>—</v>
      </c>
      <c r="P300" s="68">
        <f>_book!$AE$295</f>
        <v>0</v>
      </c>
      <c r="Q300" s="68">
        <f>_book!$AF$295</f>
        <v>1</v>
      </c>
    </row>
    <row r="301" spans="1:17" x14ac:dyDescent="0.3">
      <c r="A301" s="62" t="str">
        <f>_book!$A$296</f>
        <v>Umbrella</v>
      </c>
      <c r="B301" s="62" t="str">
        <f>_book!$B$296</f>
        <v>SBA</v>
      </c>
      <c r="C301" s="62" t="str">
        <f>_book!$C$296</f>
        <v>AZ</v>
      </c>
      <c r="D301" s="63">
        <f>_book!$F$296</f>
        <v>12000</v>
      </c>
      <c r="E301" s="64">
        <f>_book!$N$296</f>
        <v>0.56200000000000006</v>
      </c>
      <c r="F301" s="65">
        <f>_book!$K$296</f>
        <v>1.0048309178743959</v>
      </c>
      <c r="G301" s="65">
        <f>_book!$L$296</f>
        <v>1.012141452489427</v>
      </c>
      <c r="H301" s="65">
        <f>_book!$M$296</f>
        <v>1</v>
      </c>
      <c r="I301" s="64">
        <f>_book!$O$296</f>
        <v>0.57157143589470549</v>
      </c>
      <c r="J301" s="64">
        <f>_book!$P$296</f>
        <v>0.57268420053263169</v>
      </c>
      <c r="K301" s="66">
        <f>_book!$T$296</f>
        <v>-4.8076923076921796E-3</v>
      </c>
      <c r="L301" s="66">
        <f>_book!$U$296</f>
        <v>4.8309178743961567E-3</v>
      </c>
      <c r="M301" s="66" t="str">
        <f>IF(_book!$V$296=0,"—",_book!$W$296)</f>
        <v>—</v>
      </c>
      <c r="N301" s="64">
        <f>_book!$AA$296</f>
        <v>0.57157143589470549</v>
      </c>
      <c r="O301" s="67" t="str">
        <f>IF(_book!$V$296=0,"—",_book!$AC$296)</f>
        <v>—</v>
      </c>
      <c r="P301" s="68">
        <f>_book!$AE$296</f>
        <v>1</v>
      </c>
      <c r="Q301" s="68">
        <f>_book!$AF$296</f>
        <v>0</v>
      </c>
    </row>
    <row r="302" spans="1:17" x14ac:dyDescent="0.3">
      <c r="A302" s="62" t="str">
        <f>_book!$A$297</f>
        <v>Umbrella</v>
      </c>
      <c r="B302" s="62" t="str">
        <f>_book!$B$297</f>
        <v>SBA</v>
      </c>
      <c r="C302" s="62" t="str">
        <f>_book!$C$297</f>
        <v>CO</v>
      </c>
      <c r="D302" s="63">
        <f>_book!$F$297</f>
        <v>27600</v>
      </c>
      <c r="E302" s="64">
        <f>_book!$N$297</f>
        <v>0.54600000000000004</v>
      </c>
      <c r="F302" s="65">
        <f>_book!$K$297</f>
        <v>1.0081680280046681</v>
      </c>
      <c r="G302" s="65">
        <f>_book!$L$297</f>
        <v>1.009083870896514</v>
      </c>
      <c r="H302" s="65">
        <f>_book!$M$297</f>
        <v>1</v>
      </c>
      <c r="I302" s="64">
        <f>_book!$O$297</f>
        <v>0.55546004853232822</v>
      </c>
      <c r="J302" s="64">
        <f>_book!$P$297</f>
        <v>0.5491144794836551</v>
      </c>
      <c r="K302" s="66">
        <f>_book!$T$297</f>
        <v>-8.1018518518519711E-3</v>
      </c>
      <c r="L302" s="66">
        <f>_book!$U$297</f>
        <v>8.168028004667649E-3</v>
      </c>
      <c r="M302" s="66" t="str">
        <f>IF(_book!$V$297=0,"—",_book!$W$297)</f>
        <v>—</v>
      </c>
      <c r="N302" s="64">
        <f>_book!$AA$297</f>
        <v>0.55546004853232822</v>
      </c>
      <c r="O302" s="67" t="str">
        <f>IF(_book!$V$297=0,"—",_book!$AC$297)</f>
        <v>—</v>
      </c>
      <c r="P302" s="68">
        <f>_book!$AE$297</f>
        <v>1</v>
      </c>
      <c r="Q302" s="68">
        <f>_book!$AF$297</f>
        <v>0</v>
      </c>
    </row>
    <row r="303" spans="1:17" x14ac:dyDescent="0.3">
      <c r="A303" s="62" t="str">
        <f>_book!$A$298</f>
        <v>Umbrella</v>
      </c>
      <c r="B303" s="62" t="str">
        <f>_book!$B$298</f>
        <v>SBA</v>
      </c>
      <c r="C303" s="62" t="str">
        <f>_book!$C$298</f>
        <v>DE</v>
      </c>
      <c r="D303" s="63">
        <f>_book!$F$298</f>
        <v>22800</v>
      </c>
      <c r="E303" s="64">
        <f>_book!$N$298</f>
        <v>0.53</v>
      </c>
      <c r="F303" s="65">
        <f>_book!$K$298</f>
        <v>1</v>
      </c>
      <c r="G303" s="65">
        <f>_book!$L$298</f>
        <v>1.006044706983058</v>
      </c>
      <c r="H303" s="65">
        <f>_book!$M$298</f>
        <v>1</v>
      </c>
      <c r="I303" s="64">
        <f>_book!$O$298</f>
        <v>0.53320369470102102</v>
      </c>
      <c r="J303" s="64">
        <f>_book!$P$298</f>
        <v>0.52615239865115349</v>
      </c>
      <c r="K303" s="66">
        <f>_book!$T$298</f>
        <v>0</v>
      </c>
      <c r="L303" s="66">
        <f>_book!$U$298</f>
        <v>0</v>
      </c>
      <c r="M303" s="66" t="str">
        <f>IF(_book!$V$298=0,"—",_book!$W$298)</f>
        <v>—</v>
      </c>
      <c r="N303" s="64">
        <f>_book!$AA$298</f>
        <v>0.53320369470102102</v>
      </c>
      <c r="O303" s="67" t="str">
        <f>IF(_book!$V$298=0,"—",_book!$AC$298)</f>
        <v>—</v>
      </c>
      <c r="P303" s="68">
        <f>_book!$AE$298</f>
        <v>0</v>
      </c>
      <c r="Q303" s="68">
        <f>_book!$AF$298</f>
        <v>0</v>
      </c>
    </row>
    <row r="304" spans="1:17" x14ac:dyDescent="0.3">
      <c r="A304" s="62" t="str">
        <f>_book!$A$299</f>
        <v>Umbrella</v>
      </c>
      <c r="B304" s="62" t="str">
        <f>_book!$B$299</f>
        <v>SBA</v>
      </c>
      <c r="C304" s="62" t="str">
        <f>_book!$C$299</f>
        <v>FL</v>
      </c>
      <c r="D304" s="63">
        <f>_book!$F$299</f>
        <v>18000</v>
      </c>
      <c r="E304" s="64">
        <f>_book!$N$299</f>
        <v>0.55800000000000005</v>
      </c>
      <c r="F304" s="65">
        <f>_book!$K$299</f>
        <v>0.99871081447151555</v>
      </c>
      <c r="G304" s="65">
        <f>_book!$L$299</f>
        <v>1.0101010101010099</v>
      </c>
      <c r="H304" s="65">
        <f>_book!$M$299</f>
        <v>1</v>
      </c>
      <c r="I304" s="64">
        <f>_book!$O$299</f>
        <v>0.56290973179303594</v>
      </c>
      <c r="J304" s="64">
        <f>_book!$P$299</f>
        <v>0.54377352514830712</v>
      </c>
      <c r="K304" s="66">
        <f>_book!$T$299</f>
        <v>1.290849673202477E-3</v>
      </c>
      <c r="L304" s="66">
        <f>_book!$U$299</f>
        <v>3.5191501166794703E-2</v>
      </c>
      <c r="M304" s="66" t="str">
        <f>IF(_book!$V$299=0,"—",_book!$W$299)</f>
        <v>—</v>
      </c>
      <c r="N304" s="64">
        <f>_book!$AA$299</f>
        <v>0.56290973179303594</v>
      </c>
      <c r="O304" s="67" t="str">
        <f>IF(_book!$V$299=0,"—",_book!$AC$299)</f>
        <v>—</v>
      </c>
      <c r="P304" s="68">
        <f>_book!$AE$299</f>
        <v>1</v>
      </c>
      <c r="Q304" s="68">
        <f>_book!$AF$299</f>
        <v>1</v>
      </c>
    </row>
    <row r="305" spans="1:17" x14ac:dyDescent="0.3">
      <c r="A305" s="62" t="str">
        <f>_book!$A$300</f>
        <v>Umbrella</v>
      </c>
      <c r="B305" s="62" t="str">
        <f>_book!$B$300</f>
        <v>SBA</v>
      </c>
      <c r="C305" s="62" t="str">
        <f>_book!$C$300</f>
        <v>GA</v>
      </c>
      <c r="D305" s="63">
        <f>_book!$F$300</f>
        <v>13200</v>
      </c>
      <c r="E305" s="64">
        <f>_book!$N$300</f>
        <v>0.54200000000000004</v>
      </c>
      <c r="F305" s="65">
        <f>_book!$K$300</f>
        <v>1</v>
      </c>
      <c r="G305" s="65">
        <f>_book!$L$300</f>
        <v>1.007055725494679</v>
      </c>
      <c r="H305" s="65">
        <f>_book!$M$300</f>
        <v>1</v>
      </c>
      <c r="I305" s="64">
        <f>_book!$O$300</f>
        <v>0.5458242032181162</v>
      </c>
      <c r="J305" s="64">
        <f>_book!$P$300</f>
        <v>0.54038719574119365</v>
      </c>
      <c r="K305" s="66">
        <f>_book!$T$300</f>
        <v>0</v>
      </c>
      <c r="L305" s="66">
        <f>_book!$U$300</f>
        <v>0</v>
      </c>
      <c r="M305" s="66" t="str">
        <f>IF(_book!$V$300=0,"—",_book!$W$300)</f>
        <v>—</v>
      </c>
      <c r="N305" s="64">
        <f>_book!$AA$300</f>
        <v>0.5458242032181162</v>
      </c>
      <c r="O305" s="67" t="str">
        <f>IF(_book!$V$300=0,"—",_book!$AC$300)</f>
        <v>—</v>
      </c>
      <c r="P305" s="68">
        <f>_book!$AE$300</f>
        <v>0</v>
      </c>
      <c r="Q305" s="68">
        <f>_book!$AF$300</f>
        <v>0</v>
      </c>
    </row>
    <row r="306" spans="1:17" x14ac:dyDescent="0.3">
      <c r="A306" s="62" t="str">
        <f>_book!$A$301</f>
        <v>Umbrella</v>
      </c>
      <c r="B306" s="62" t="str">
        <f>_book!$B$301</f>
        <v>SBA</v>
      </c>
      <c r="C306" s="62" t="str">
        <f>_book!$C$301</f>
        <v>IA</v>
      </c>
      <c r="D306" s="63">
        <f>_book!$F$301</f>
        <v>28800</v>
      </c>
      <c r="E306" s="64">
        <f>_book!$N$301</f>
        <v>0.56999999999999995</v>
      </c>
      <c r="F306" s="65">
        <f>_book!$K$301</f>
        <v>1</v>
      </c>
      <c r="G306" s="65">
        <f>_book!$L$301</f>
        <v>1.011120201892163</v>
      </c>
      <c r="H306" s="65">
        <f>_book!$M$301</f>
        <v>1</v>
      </c>
      <c r="I306" s="64">
        <f>_book!$O$301</f>
        <v>0.57633851507853284</v>
      </c>
      <c r="J306" s="64">
        <f>_book!$P$301</f>
        <v>0.57828578172238365</v>
      </c>
      <c r="K306" s="66">
        <f>_book!$T$301</f>
        <v>0</v>
      </c>
      <c r="L306" s="66">
        <f>_book!$U$301</f>
        <v>0</v>
      </c>
      <c r="M306" s="66" t="str">
        <f>IF(_book!$V$301=0,"—",_book!$W$301)</f>
        <v>—</v>
      </c>
      <c r="N306" s="64">
        <f>_book!$AA$301</f>
        <v>0.57633851507853284</v>
      </c>
      <c r="O306" s="67" t="str">
        <f>IF(_book!$V$301=0,"—",_book!$AC$301)</f>
        <v>—</v>
      </c>
      <c r="P306" s="68">
        <f>_book!$AE$301</f>
        <v>0</v>
      </c>
      <c r="Q306" s="68">
        <f>_book!$AF$301</f>
        <v>0</v>
      </c>
    </row>
    <row r="307" spans="1:17" x14ac:dyDescent="0.3">
      <c r="A307" s="62" t="str">
        <f>_book!$A$302</f>
        <v>Umbrella</v>
      </c>
      <c r="B307" s="62" t="str">
        <f>_book!$B$302</f>
        <v>SBA</v>
      </c>
      <c r="C307" s="62" t="str">
        <f>_book!$C$302</f>
        <v>IL</v>
      </c>
      <c r="D307" s="63">
        <f>_book!$F$302</f>
        <v>24000</v>
      </c>
      <c r="E307" s="64">
        <f>_book!$N$302</f>
        <v>0.55400000000000005</v>
      </c>
      <c r="F307" s="65">
        <f>_book!$K$302</f>
        <v>0.94618568894145472</v>
      </c>
      <c r="G307" s="65">
        <f>_book!$L$302</f>
        <v>1.0032993480379631</v>
      </c>
      <c r="H307" s="65">
        <f>_book!$M$302</f>
        <v>1</v>
      </c>
      <c r="I307" s="64">
        <f>_book!$O$302</f>
        <v>0.52591634660014819</v>
      </c>
      <c r="J307" s="64">
        <f>_book!$P$302</f>
        <v>0.51297920070736391</v>
      </c>
      <c r="K307" s="66">
        <f>_book!$T$302</f>
        <v>5.6875000000000009E-2</v>
      </c>
      <c r="L307" s="66">
        <f>_book!$U$302</f>
        <v>7.6877587226491517E-3</v>
      </c>
      <c r="M307" s="66" t="str">
        <f>IF(_book!$V$302=0,"—",_book!$W$302)</f>
        <v>—</v>
      </c>
      <c r="N307" s="64">
        <f>_book!$AA$302</f>
        <v>0.52591634660014819</v>
      </c>
      <c r="O307" s="67" t="str">
        <f>IF(_book!$V$302=0,"—",_book!$AC$302)</f>
        <v>—</v>
      </c>
      <c r="P307" s="68">
        <f>_book!$AE$302</f>
        <v>0</v>
      </c>
      <c r="Q307" s="68">
        <f>_book!$AF$302</f>
        <v>1</v>
      </c>
    </row>
    <row r="308" spans="1:17" x14ac:dyDescent="0.3">
      <c r="A308" s="62" t="str">
        <f>_book!$A$303</f>
        <v>Umbrella</v>
      </c>
      <c r="B308" s="62" t="str">
        <f>_book!$B$303</f>
        <v>SBA</v>
      </c>
      <c r="C308" s="62" t="str">
        <f>_book!$C$303</f>
        <v>IN</v>
      </c>
      <c r="D308" s="63">
        <f>_book!$F$303</f>
        <v>19200</v>
      </c>
      <c r="E308" s="64">
        <f>_book!$N$303</f>
        <v>0.53800000000000003</v>
      </c>
      <c r="F308" s="65">
        <f>_book!$K$303</f>
        <v>0.99894764948874615</v>
      </c>
      <c r="G308" s="65">
        <f>_book!$L$303</f>
        <v>1.012141452489427</v>
      </c>
      <c r="H308" s="65">
        <f>_book!$M$303</f>
        <v>1</v>
      </c>
      <c r="I308" s="64">
        <f>_book!$O$303</f>
        <v>0.543959062803968</v>
      </c>
      <c r="J308" s="64">
        <f>_book!$P$303</f>
        <v>0.5329068634179368</v>
      </c>
      <c r="K308" s="66">
        <f>_book!$T$303</f>
        <v>1.0534591194968359E-3</v>
      </c>
      <c r="L308" s="66">
        <f>_book!$U$303</f>
        <v>2.7667394411547749E-2</v>
      </c>
      <c r="M308" s="66" t="str">
        <f>IF(_book!$V$303=0,"—",_book!$W$303)</f>
        <v>—</v>
      </c>
      <c r="N308" s="64">
        <f>_book!$AA$303</f>
        <v>0.543959062803968</v>
      </c>
      <c r="O308" s="67" t="str">
        <f>IF(_book!$V$303=0,"—",_book!$AC$303)</f>
        <v>—</v>
      </c>
      <c r="P308" s="68">
        <f>_book!$AE$303</f>
        <v>1</v>
      </c>
      <c r="Q308" s="68">
        <f>_book!$AF$303</f>
        <v>1</v>
      </c>
    </row>
    <row r="309" spans="1:17" x14ac:dyDescent="0.3">
      <c r="A309" s="62" t="str">
        <f>_book!$A$304</f>
        <v>Umbrella</v>
      </c>
      <c r="B309" s="62" t="str">
        <f>_book!$B$304</f>
        <v>SBA</v>
      </c>
      <c r="C309" s="62" t="str">
        <f>_book!$C$304</f>
        <v>KY</v>
      </c>
      <c r="D309" s="63">
        <f>_book!$F$304</f>
        <v>14400</v>
      </c>
      <c r="E309" s="64">
        <f>_book!$N$304</f>
        <v>0.56599999999999995</v>
      </c>
      <c r="F309" s="65">
        <f>_book!$K$304</f>
        <v>0.94030013234140641</v>
      </c>
      <c r="G309" s="65">
        <f>_book!$L$304</f>
        <v>1</v>
      </c>
      <c r="H309" s="65">
        <f>_book!$M$304</f>
        <v>1</v>
      </c>
      <c r="I309" s="64">
        <f>_book!$O$304</f>
        <v>0.53220987490523597</v>
      </c>
      <c r="J309" s="64">
        <f>_book!$P$304</f>
        <v>0.48382715900475998</v>
      </c>
      <c r="K309" s="66">
        <f>_book!$T$304</f>
        <v>6.3490225732434125E-2</v>
      </c>
      <c r="L309" s="66">
        <f>_book!$U$304</f>
        <v>9.9999999999999867E-2</v>
      </c>
      <c r="M309" s="66">
        <f>IF(_book!$V$304=0,"—",_book!$W$304)</f>
        <v>0.1</v>
      </c>
      <c r="N309" s="64">
        <f>_book!$AA$304</f>
        <v>0.5267617901106082</v>
      </c>
      <c r="O309" s="67">
        <f>IF(_book!$V$304=0,"—",_book!$AC$304)</f>
        <v>-0.54480847946277722</v>
      </c>
      <c r="P309" s="68">
        <f>_book!$AE$304</f>
        <v>1</v>
      </c>
      <c r="Q309" s="68">
        <f>_book!$AF$304</f>
        <v>1</v>
      </c>
    </row>
    <row r="310" spans="1:17" x14ac:dyDescent="0.3">
      <c r="A310" s="62" t="str">
        <f>_book!$A$305</f>
        <v>Umbrella</v>
      </c>
      <c r="B310" s="62" t="str">
        <f>_book!$B$305</f>
        <v>SBA</v>
      </c>
      <c r="C310" s="62" t="str">
        <f>_book!$C$305</f>
        <v>MD</v>
      </c>
      <c r="D310" s="63">
        <f>_book!$F$305</f>
        <v>9600</v>
      </c>
      <c r="E310" s="64">
        <f>_book!$N$305</f>
        <v>0.55000000000000004</v>
      </c>
      <c r="F310" s="65">
        <f>_book!$K$305</f>
        <v>1.000911023382933</v>
      </c>
      <c r="G310" s="65">
        <f>_book!$L$305</f>
        <v>1.006044706983058</v>
      </c>
      <c r="H310" s="65">
        <f>_book!$M$305</f>
        <v>1</v>
      </c>
      <c r="I310" s="64">
        <f>_book!$O$305</f>
        <v>0.55382868047946798</v>
      </c>
      <c r="J310" s="64">
        <f>_book!$P$305</f>
        <v>0.54600720614742337</v>
      </c>
      <c r="K310" s="66">
        <f>_book!$T$305</f>
        <v>-9.1019417475712849E-4</v>
      </c>
      <c r="L310" s="66">
        <f>_book!$U$305</f>
        <v>9.1102338293347351E-4</v>
      </c>
      <c r="M310" s="66" t="str">
        <f>IF(_book!$V$305=0,"—",_book!$W$305)</f>
        <v>—</v>
      </c>
      <c r="N310" s="64">
        <f>_book!$AA$305</f>
        <v>0.55382868047946798</v>
      </c>
      <c r="O310" s="67" t="str">
        <f>IF(_book!$V$305=0,"—",_book!$AC$305)</f>
        <v>—</v>
      </c>
      <c r="P310" s="68">
        <f>_book!$AE$305</f>
        <v>1</v>
      </c>
      <c r="Q310" s="68">
        <f>_book!$AF$305</f>
        <v>0</v>
      </c>
    </row>
    <row r="311" spans="1:17" x14ac:dyDescent="0.3">
      <c r="A311" s="62" t="str">
        <f>_book!$A$306</f>
        <v>Umbrella</v>
      </c>
      <c r="B311" s="62" t="str">
        <f>_book!$B$306</f>
        <v>SBA</v>
      </c>
      <c r="C311" s="62" t="str">
        <f>_book!$C$306</f>
        <v>MI</v>
      </c>
      <c r="D311" s="63">
        <f>_book!$F$306</f>
        <v>25200</v>
      </c>
      <c r="E311" s="64">
        <f>_book!$N$306</f>
        <v>0.53400000000000003</v>
      </c>
      <c r="F311" s="65">
        <f>_book!$K$306</f>
        <v>1.0021413276231259</v>
      </c>
      <c r="G311" s="65">
        <f>_book!$L$306</f>
        <v>1.0101010101010099</v>
      </c>
      <c r="H311" s="65">
        <f>_book!$M$306</f>
        <v>1</v>
      </c>
      <c r="I311" s="64">
        <f>_book!$O$306</f>
        <v>0.54054895853611051</v>
      </c>
      <c r="J311" s="64">
        <f>_book!$P$306</f>
        <v>0.5393939393939392</v>
      </c>
      <c r="K311" s="66">
        <f>_book!$T$306</f>
        <v>-2.1367521367520181E-3</v>
      </c>
      <c r="L311" s="66">
        <f>_book!$U$306</f>
        <v>2.1413276231263541E-3</v>
      </c>
      <c r="M311" s="66" t="str">
        <f>IF(_book!$V$306=0,"—",_book!$W$306)</f>
        <v>—</v>
      </c>
      <c r="N311" s="64">
        <f>_book!$AA$306</f>
        <v>0.54054895853611051</v>
      </c>
      <c r="O311" s="67" t="str">
        <f>IF(_book!$V$306=0,"—",_book!$AC$306)</f>
        <v>—</v>
      </c>
      <c r="P311" s="68">
        <f>_book!$AE$306</f>
        <v>1</v>
      </c>
      <c r="Q311" s="68">
        <f>_book!$AF$306</f>
        <v>0</v>
      </c>
    </row>
    <row r="312" spans="1:17" x14ac:dyDescent="0.3">
      <c r="A312" s="62" t="str">
        <f>_book!$A$307</f>
        <v>Umbrella</v>
      </c>
      <c r="B312" s="62" t="str">
        <f>_book!$B$307</f>
        <v>SBA</v>
      </c>
      <c r="C312" s="62" t="str">
        <f>_book!$C$307</f>
        <v>MN</v>
      </c>
      <c r="D312" s="63">
        <f>_book!$F$307</f>
        <v>20400</v>
      </c>
      <c r="E312" s="64">
        <f>_book!$N$307</f>
        <v>0.56200000000000006</v>
      </c>
      <c r="F312" s="65">
        <f>_book!$K$307</f>
        <v>0.9888751545117429</v>
      </c>
      <c r="G312" s="65">
        <f>_book!$L$307</f>
        <v>1.007055725494679</v>
      </c>
      <c r="H312" s="65">
        <f>_book!$M$307</f>
        <v>1</v>
      </c>
      <c r="I312" s="64">
        <f>_book!$O$307</f>
        <v>0.55966904101657333</v>
      </c>
      <c r="J312" s="64">
        <f>_book!$P$307</f>
        <v>0.53942496526489814</v>
      </c>
      <c r="K312" s="66">
        <f>_book!$T$307</f>
        <v>1.1249999999999981E-2</v>
      </c>
      <c r="L312" s="66">
        <f>_book!$U$307</f>
        <v>2.7194066749073102E-2</v>
      </c>
      <c r="M312" s="66" t="str">
        <f>IF(_book!$V$307=0,"—",_book!$W$307)</f>
        <v>—</v>
      </c>
      <c r="N312" s="64">
        <f>_book!$AA$307</f>
        <v>0.55966904101657333</v>
      </c>
      <c r="O312" s="67" t="str">
        <f>IF(_book!$V$307=0,"—",_book!$AC$307)</f>
        <v>—</v>
      </c>
      <c r="P312" s="68">
        <f>_book!$AE$307</f>
        <v>0</v>
      </c>
      <c r="Q312" s="68">
        <f>_book!$AF$307</f>
        <v>1</v>
      </c>
    </row>
    <row r="313" spans="1:17" x14ac:dyDescent="0.3">
      <c r="A313" s="62" t="str">
        <f>_book!$A$308</f>
        <v>Umbrella</v>
      </c>
      <c r="B313" s="62" t="str">
        <f>_book!$B$308</f>
        <v>SBA</v>
      </c>
      <c r="C313" s="62" t="str">
        <f>_book!$C$308</f>
        <v>NM</v>
      </c>
      <c r="D313" s="63">
        <f>_book!$F$308</f>
        <v>15600</v>
      </c>
      <c r="E313" s="64">
        <f>_book!$N$308</f>
        <v>0.54600000000000004</v>
      </c>
      <c r="F313" s="65">
        <f>_book!$K$308</f>
        <v>1.0071258907363421</v>
      </c>
      <c r="G313" s="65">
        <f>_book!$L$308</f>
        <v>1.011120201892163</v>
      </c>
      <c r="H313" s="65">
        <f>_book!$M$308</f>
        <v>1</v>
      </c>
      <c r="I313" s="64">
        <f>_book!$O$308</f>
        <v>0.55600563234879641</v>
      </c>
      <c r="J313" s="64">
        <f>_book!$P$308</f>
        <v>0.55393690670249385</v>
      </c>
      <c r="K313" s="66">
        <f>_book!$T$308</f>
        <v>-7.0754716981130672E-3</v>
      </c>
      <c r="L313" s="66">
        <f>_book!$U$308</f>
        <v>7.1258907363420656E-3</v>
      </c>
      <c r="M313" s="66" t="str">
        <f>IF(_book!$V$308=0,"—",_book!$W$308)</f>
        <v>—</v>
      </c>
      <c r="N313" s="64">
        <f>_book!$AA$308</f>
        <v>0.55600563234879641</v>
      </c>
      <c r="O313" s="67" t="str">
        <f>IF(_book!$V$308=0,"—",_book!$AC$308)</f>
        <v>—</v>
      </c>
      <c r="P313" s="68">
        <f>_book!$AE$308</f>
        <v>1</v>
      </c>
      <c r="Q313" s="68">
        <f>_book!$AF$308</f>
        <v>0</v>
      </c>
    </row>
    <row r="314" spans="1:17" x14ac:dyDescent="0.3">
      <c r="A314" s="62" t="str">
        <f>_book!$A$309</f>
        <v>Umbrella</v>
      </c>
      <c r="B314" s="62" t="str">
        <f>_book!$B$309</f>
        <v>SBA</v>
      </c>
      <c r="C314" s="62" t="str">
        <f>_book!$C$309</f>
        <v>NC</v>
      </c>
      <c r="D314" s="63">
        <f>_book!$F$309</f>
        <v>10800</v>
      </c>
      <c r="E314" s="64">
        <f>_book!$N$309</f>
        <v>0.53</v>
      </c>
      <c r="F314" s="65">
        <f>_book!$K$309</f>
        <v>1.0033472231709819</v>
      </c>
      <c r="G314" s="65">
        <f>_book!$L$309</f>
        <v>1.008068778084247</v>
      </c>
      <c r="H314" s="65">
        <f>_book!$M$309</f>
        <v>1</v>
      </c>
      <c r="I314" s="64">
        <f>_book!$O$309</f>
        <v>0.53606479490578263</v>
      </c>
      <c r="J314" s="64">
        <f>_book!$P$309</f>
        <v>0.53071308926171978</v>
      </c>
      <c r="K314" s="66">
        <f>_book!$T$309</f>
        <v>-3.336056644880236E-3</v>
      </c>
      <c r="L314" s="66">
        <f>_book!$U$309</f>
        <v>3.3472231709814611E-3</v>
      </c>
      <c r="M314" s="66" t="str">
        <f>IF(_book!$V$309=0,"—",_book!$W$309)</f>
        <v>—</v>
      </c>
      <c r="N314" s="64">
        <f>_book!$AA$309</f>
        <v>0.53606479490578263</v>
      </c>
      <c r="O314" s="67" t="str">
        <f>IF(_book!$V$309=0,"—",_book!$AC$309)</f>
        <v>—</v>
      </c>
      <c r="P314" s="68">
        <f>_book!$AE$309</f>
        <v>1</v>
      </c>
      <c r="Q314" s="68">
        <f>_book!$AF$309</f>
        <v>0</v>
      </c>
    </row>
    <row r="315" spans="1:17" x14ac:dyDescent="0.3">
      <c r="A315" s="62" t="str">
        <f>_book!$A$310</f>
        <v>Umbrella</v>
      </c>
      <c r="B315" s="62" t="str">
        <f>_book!$B$310</f>
        <v>SBA</v>
      </c>
      <c r="C315" s="62" t="str">
        <f>_book!$C$310</f>
        <v>OH</v>
      </c>
      <c r="D315" s="63">
        <f>_book!$F$310</f>
        <v>26400</v>
      </c>
      <c r="E315" s="64">
        <f>_book!$N$310</f>
        <v>0.55800000000000005</v>
      </c>
      <c r="F315" s="65">
        <f>_book!$K$310</f>
        <v>1</v>
      </c>
      <c r="G315" s="65">
        <f>_book!$L$310</f>
        <v>1.012141452489427</v>
      </c>
      <c r="H315" s="65">
        <f>_book!$M$310</f>
        <v>1</v>
      </c>
      <c r="I315" s="64">
        <f>_book!$O$310</f>
        <v>0.56477493048910032</v>
      </c>
      <c r="J315" s="64">
        <f>_book!$P$310</f>
        <v>0.56860815640072693</v>
      </c>
      <c r="K315" s="66">
        <f>_book!$T$310</f>
        <v>0</v>
      </c>
      <c r="L315" s="66">
        <f>_book!$U$310</f>
        <v>0</v>
      </c>
      <c r="M315" s="66" t="str">
        <f>IF(_book!$V$310=0,"—",_book!$W$310)</f>
        <v>—</v>
      </c>
      <c r="N315" s="64">
        <f>_book!$AA$310</f>
        <v>0.56477493048910032</v>
      </c>
      <c r="O315" s="67" t="str">
        <f>IF(_book!$V$310=0,"—",_book!$AC$310)</f>
        <v>—</v>
      </c>
      <c r="P315" s="68">
        <f>_book!$AE$310</f>
        <v>0</v>
      </c>
      <c r="Q315" s="68">
        <f>_book!$AF$310</f>
        <v>0</v>
      </c>
    </row>
    <row r="316" spans="1:17" x14ac:dyDescent="0.3">
      <c r="A316" s="62" t="str">
        <f>_book!$A$311</f>
        <v>Umbrella</v>
      </c>
      <c r="B316" s="62" t="str">
        <f>_book!$B$311</f>
        <v>SBA</v>
      </c>
      <c r="C316" s="62" t="str">
        <f>_book!$C$311</f>
        <v>PA</v>
      </c>
      <c r="D316" s="63">
        <f>_book!$F$311</f>
        <v>21600</v>
      </c>
      <c r="E316" s="64">
        <f>_book!$N$311</f>
        <v>0.54200000000000004</v>
      </c>
      <c r="F316" s="65">
        <f>_book!$K$311</f>
        <v>1.0073994349522399</v>
      </c>
      <c r="G316" s="65">
        <f>_book!$L$311</f>
        <v>1.009083870896514</v>
      </c>
      <c r="H316" s="65">
        <f>_book!$M$311</f>
        <v>1</v>
      </c>
      <c r="I316" s="64">
        <f>_book!$O$311</f>
        <v>0.55097038257742781</v>
      </c>
      <c r="J316" s="64">
        <f>_book!$P$311</f>
        <v>0.52757897191098468</v>
      </c>
      <c r="K316" s="66">
        <f>_book!$T$311</f>
        <v>-7.3450854700855004E-3</v>
      </c>
      <c r="L316" s="66">
        <f>_book!$U$311</f>
        <v>4.0839499529127243E-2</v>
      </c>
      <c r="M316" s="66" t="str">
        <f>IF(_book!$V$311=0,"—",_book!$W$311)</f>
        <v>—</v>
      </c>
      <c r="N316" s="64">
        <f>_book!$AA$311</f>
        <v>0.55097038257742781</v>
      </c>
      <c r="O316" s="67" t="str">
        <f>IF(_book!$V$311=0,"—",_book!$AC$311)</f>
        <v>—</v>
      </c>
      <c r="P316" s="68">
        <f>_book!$AE$311</f>
        <v>1</v>
      </c>
      <c r="Q316" s="68">
        <f>_book!$AF$311</f>
        <v>1</v>
      </c>
    </row>
    <row r="317" spans="1:17" x14ac:dyDescent="0.3">
      <c r="A317" s="62" t="str">
        <f>_book!$A$312</f>
        <v>Umbrella</v>
      </c>
      <c r="B317" s="62" t="str">
        <f>_book!$B$312</f>
        <v>SBA</v>
      </c>
      <c r="C317" s="62" t="str">
        <f>_book!$C$312</f>
        <v>SC</v>
      </c>
      <c r="D317" s="63">
        <f>_book!$F$312</f>
        <v>16800</v>
      </c>
      <c r="E317" s="64">
        <f>_book!$N$312</f>
        <v>0.56999999999999995</v>
      </c>
      <c r="F317" s="65">
        <f>_book!$K$312</f>
        <v>1.0168123739071959</v>
      </c>
      <c r="G317" s="65">
        <f>_book!$L$312</f>
        <v>1.006044706983058</v>
      </c>
      <c r="H317" s="65">
        <f>_book!$M$312</f>
        <v>1</v>
      </c>
      <c r="I317" s="64">
        <f>_book!$O$312</f>
        <v>0.58308646285560117</v>
      </c>
      <c r="J317" s="64">
        <f>_book!$P$312</f>
        <v>0.56586201364369337</v>
      </c>
      <c r="K317" s="66">
        <f>_book!$T$312</f>
        <v>-1.653439153439162E-2</v>
      </c>
      <c r="L317" s="66">
        <f>_book!$U$312</f>
        <v>1.6812373907195699E-2</v>
      </c>
      <c r="M317" s="66" t="str">
        <f>IF(_book!$V$312=0,"—",_book!$W$312)</f>
        <v>—</v>
      </c>
      <c r="N317" s="64">
        <f>_book!$AA$312</f>
        <v>0.58308646285560117</v>
      </c>
      <c r="O317" s="67" t="str">
        <f>IF(_book!$V$312=0,"—",_book!$AC$312)</f>
        <v>—</v>
      </c>
      <c r="P317" s="68">
        <f>_book!$AE$312</f>
        <v>1</v>
      </c>
      <c r="Q317" s="68">
        <f>_book!$AF$312</f>
        <v>0</v>
      </c>
    </row>
    <row r="318" spans="1:17" x14ac:dyDescent="0.3">
      <c r="A318" s="62" t="str">
        <f>_book!$A$313</f>
        <v>Umbrella</v>
      </c>
      <c r="B318" s="62" t="str">
        <f>_book!$B$313</f>
        <v>SBA</v>
      </c>
      <c r="C318" s="62" t="str">
        <f>_book!$C$313</f>
        <v>TN</v>
      </c>
      <c r="D318" s="63">
        <f>_book!$F$313</f>
        <v>12000</v>
      </c>
      <c r="E318" s="64">
        <f>_book!$N$313</f>
        <v>0.55400000000000005</v>
      </c>
      <c r="F318" s="65">
        <f>_book!$K$313</f>
        <v>1</v>
      </c>
      <c r="G318" s="65">
        <f>_book!$L$313</f>
        <v>1.0101010101010099</v>
      </c>
      <c r="H318" s="65">
        <f>_book!$M$313</f>
        <v>1</v>
      </c>
      <c r="I318" s="64">
        <f>_book!$O$313</f>
        <v>0.55959595959595954</v>
      </c>
      <c r="J318" s="64">
        <f>_book!$P$313</f>
        <v>0.55959595959595954</v>
      </c>
      <c r="K318" s="66">
        <f>_book!$T$313</f>
        <v>0</v>
      </c>
      <c r="L318" s="66">
        <f>_book!$U$313</f>
        <v>0</v>
      </c>
      <c r="M318" s="66" t="str">
        <f>IF(_book!$V$313=0,"—",_book!$W$313)</f>
        <v>—</v>
      </c>
      <c r="N318" s="64">
        <f>_book!$AA$313</f>
        <v>0.55959595959595954</v>
      </c>
      <c r="O318" s="67" t="str">
        <f>IF(_book!$V$313=0,"—",_book!$AC$313)</f>
        <v>—</v>
      </c>
      <c r="P318" s="68">
        <f>_book!$AE$313</f>
        <v>0</v>
      </c>
      <c r="Q318" s="68">
        <f>_book!$AF$313</f>
        <v>0</v>
      </c>
    </row>
    <row r="319" spans="1:17" x14ac:dyDescent="0.3">
      <c r="A319" s="62" t="str">
        <f>_book!$A$314</f>
        <v>Umbrella</v>
      </c>
      <c r="B319" s="62" t="str">
        <f>_book!$B$314</f>
        <v>SBA</v>
      </c>
      <c r="C319" s="62" t="str">
        <f>_book!$C$314</f>
        <v>VA</v>
      </c>
      <c r="D319" s="63">
        <f>_book!$F$314</f>
        <v>27600</v>
      </c>
      <c r="E319" s="64">
        <f>_book!$N$314</f>
        <v>0.53800000000000003</v>
      </c>
      <c r="F319" s="65">
        <f>_book!$K$314</f>
        <v>1</v>
      </c>
      <c r="G319" s="65">
        <f>_book!$L$314</f>
        <v>1.007055725494679</v>
      </c>
      <c r="H319" s="65">
        <f>_book!$M$314</f>
        <v>1</v>
      </c>
      <c r="I319" s="64">
        <f>_book!$O$314</f>
        <v>0.54179598031613763</v>
      </c>
      <c r="J319" s="64">
        <f>_book!$P$314</f>
        <v>0.53639909835564992</v>
      </c>
      <c r="K319" s="66">
        <f>_book!$T$314</f>
        <v>0</v>
      </c>
      <c r="L319" s="66">
        <f>_book!$U$314</f>
        <v>0</v>
      </c>
      <c r="M319" s="66" t="str">
        <f>IF(_book!$V$314=0,"—",_book!$W$314)</f>
        <v>—</v>
      </c>
      <c r="N319" s="64">
        <f>_book!$AA$314</f>
        <v>0.54179598031613763</v>
      </c>
      <c r="O319" s="67" t="str">
        <f>IF(_book!$V$314=0,"—",_book!$AC$314)</f>
        <v>—</v>
      </c>
      <c r="P319" s="68">
        <f>_book!$AE$314</f>
        <v>1</v>
      </c>
      <c r="Q319" s="68">
        <f>_book!$AF$314</f>
        <v>0</v>
      </c>
    </row>
    <row r="320" spans="1:17" x14ac:dyDescent="0.3">
      <c r="A320" s="62" t="str">
        <f>_book!$A$315</f>
        <v>Umbrella</v>
      </c>
      <c r="B320" s="62" t="str">
        <f>_book!$B$315</f>
        <v>SBA</v>
      </c>
      <c r="C320" s="62" t="str">
        <f>_book!$C$315</f>
        <v>WV</v>
      </c>
      <c r="D320" s="63">
        <f>_book!$F$315</f>
        <v>22800</v>
      </c>
      <c r="E320" s="64">
        <f>_book!$N$315</f>
        <v>0.56599999999999995</v>
      </c>
      <c r="F320" s="65">
        <f>_book!$K$315</f>
        <v>0.98357003029225942</v>
      </c>
      <c r="G320" s="65">
        <f>_book!$L$315</f>
        <v>1.011120201892163</v>
      </c>
      <c r="H320" s="65">
        <f>_book!$M$315</f>
        <v>1</v>
      </c>
      <c r="I320" s="64">
        <f>_book!$O$315</f>
        <v>0.56289126062397155</v>
      </c>
      <c r="J320" s="64">
        <f>_book!$P$315</f>
        <v>0.55221570433782474</v>
      </c>
      <c r="K320" s="66">
        <f>_book!$T$315</f>
        <v>1.6704422869471269E-2</v>
      </c>
      <c r="L320" s="66">
        <f>_book!$U$315</f>
        <v>2.277622455529826E-2</v>
      </c>
      <c r="M320" s="66" t="str">
        <f>IF(_book!$V$315=0,"—",_book!$W$315)</f>
        <v>—</v>
      </c>
      <c r="N320" s="64">
        <f>_book!$AA$315</f>
        <v>0.56289126062397155</v>
      </c>
      <c r="O320" s="67" t="str">
        <f>IF(_book!$V$315=0,"—",_book!$AC$315)</f>
        <v>—</v>
      </c>
      <c r="P320" s="68">
        <f>_book!$AE$315</f>
        <v>1</v>
      </c>
      <c r="Q320" s="68">
        <f>_book!$AF$315</f>
        <v>1</v>
      </c>
    </row>
    <row r="321" spans="1:17" x14ac:dyDescent="0.3">
      <c r="A321" s="62" t="str">
        <f>_book!$A$316</f>
        <v>Umbrella</v>
      </c>
      <c r="B321" s="62" t="str">
        <f>_book!$B$316</f>
        <v>SBA</v>
      </c>
      <c r="C321" s="62" t="str">
        <f>_book!$C$316</f>
        <v>WI</v>
      </c>
      <c r="D321" s="63">
        <f>_book!$F$316</f>
        <v>18000</v>
      </c>
      <c r="E321" s="64">
        <f>_book!$N$316</f>
        <v>0.55000000000000004</v>
      </c>
      <c r="F321" s="65">
        <f>_book!$K$316</f>
        <v>1</v>
      </c>
      <c r="G321" s="65">
        <f>_book!$L$316</f>
        <v>1.008068778084247</v>
      </c>
      <c r="H321" s="65">
        <f>_book!$M$316</f>
        <v>1</v>
      </c>
      <c r="I321" s="64">
        <f>_book!$O$316</f>
        <v>0.55443782794633578</v>
      </c>
      <c r="J321" s="64">
        <f>_book!$P$316</f>
        <v>0.55073999829046383</v>
      </c>
      <c r="K321" s="66">
        <f>_book!$T$316</f>
        <v>0</v>
      </c>
      <c r="L321" s="66">
        <f>_book!$U$316</f>
        <v>0</v>
      </c>
      <c r="M321" s="66" t="str">
        <f>IF(_book!$V$316=0,"—",_book!$W$316)</f>
        <v>—</v>
      </c>
      <c r="N321" s="64">
        <f>_book!$AA$316</f>
        <v>0.55443782794633578</v>
      </c>
      <c r="O321" s="67" t="str">
        <f>IF(_book!$V$316=0,"—",_book!$AC$316)</f>
        <v>—</v>
      </c>
      <c r="P321" s="68">
        <f>_book!$AE$316</f>
        <v>0</v>
      </c>
      <c r="Q321" s="68">
        <f>_book!$AF$316</f>
        <v>0</v>
      </c>
    </row>
    <row r="322" spans="1:17" x14ac:dyDescent="0.3">
      <c r="A322" s="62" t="str">
        <f>_book!$A$317</f>
        <v>Inland Marine</v>
      </c>
      <c r="B322" s="62" t="str">
        <f>_book!$B$317</f>
        <v>ABD</v>
      </c>
      <c r="C322" s="62" t="str">
        <f>_book!$C$317</f>
        <v>AZ</v>
      </c>
      <c r="D322" s="63">
        <f>_book!$F$317</f>
        <v>6400</v>
      </c>
      <c r="E322" s="64">
        <f>_book!$N$317</f>
        <v>0.65</v>
      </c>
      <c r="F322" s="65">
        <f>_book!$K$317</f>
        <v>0.97560975609756095</v>
      </c>
      <c r="G322" s="65">
        <f>_book!$L$317</f>
        <v>0.97479571511472884</v>
      </c>
      <c r="H322" s="65">
        <f>_book!$M$317</f>
        <v>1</v>
      </c>
      <c r="I322" s="64">
        <f>_book!$O$317</f>
        <v>0.61816313641421827</v>
      </c>
      <c r="J322" s="64">
        <f>_book!$P$317</f>
        <v>0.59190316879792326</v>
      </c>
      <c r="K322" s="66">
        <f>_book!$T$317</f>
        <v>2.500000000000013E-2</v>
      </c>
      <c r="L322" s="66">
        <f>_book!$U$317</f>
        <v>2.439024390243905E-2</v>
      </c>
      <c r="M322" s="66" t="str">
        <f>IF(_book!$V$317=0,"—",_book!$W$317)</f>
        <v>—</v>
      </c>
      <c r="N322" s="64">
        <f>_book!$AA$317</f>
        <v>0.61816313641421827</v>
      </c>
      <c r="O322" s="67" t="str">
        <f>IF(_book!$V$317=0,"—",_book!$AC$317)</f>
        <v>—</v>
      </c>
      <c r="P322" s="68">
        <f>_book!$AE$317</f>
        <v>2</v>
      </c>
      <c r="Q322" s="68">
        <f>_book!$AF$317</f>
        <v>1</v>
      </c>
    </row>
    <row r="323" spans="1:17" x14ac:dyDescent="0.3">
      <c r="A323" s="62" t="str">
        <f>_book!$A$318</f>
        <v>Inland Marine</v>
      </c>
      <c r="B323" s="62" t="str">
        <f>_book!$B$318</f>
        <v>ABD</v>
      </c>
      <c r="C323" s="62" t="str">
        <f>_book!$C$318</f>
        <v>CO</v>
      </c>
      <c r="D323" s="63">
        <f>_book!$F$318</f>
        <v>16800</v>
      </c>
      <c r="E323" s="64">
        <f>_book!$N$318</f>
        <v>0.58799999999999997</v>
      </c>
      <c r="F323" s="65">
        <f>_book!$K$318</f>
        <v>0.9740259740259738</v>
      </c>
      <c r="G323" s="65">
        <f>_book!$L$318</f>
        <v>1.008776064642062</v>
      </c>
      <c r="H323" s="65">
        <f>_book!$M$318</f>
        <v>1</v>
      </c>
      <c r="I323" s="64">
        <f>_book!$O$318</f>
        <v>0.57775356429499869</v>
      </c>
      <c r="J323" s="64">
        <f>_book!$P$318</f>
        <v>0.56857971706612476</v>
      </c>
      <c r="K323" s="66">
        <f>_book!$T$318</f>
        <v>2.666666666666706E-2</v>
      </c>
      <c r="L323" s="66">
        <f>_book!$U$318</f>
        <v>1.2987012987013101E-2</v>
      </c>
      <c r="M323" s="66" t="str">
        <f>IF(_book!$V$318=0,"—",_book!$W$318)</f>
        <v>—</v>
      </c>
      <c r="N323" s="64">
        <f>_book!$AA$318</f>
        <v>0.57775356429499869</v>
      </c>
      <c r="O323" s="67" t="str">
        <f>IF(_book!$V$318=0,"—",_book!$AC$318)</f>
        <v>—</v>
      </c>
      <c r="P323" s="68">
        <f>_book!$AE$318</f>
        <v>1</v>
      </c>
      <c r="Q323" s="68">
        <f>_book!$AF$318</f>
        <v>1</v>
      </c>
    </row>
    <row r="324" spans="1:17" x14ac:dyDescent="0.3">
      <c r="A324" s="62" t="str">
        <f>_book!$A$319</f>
        <v>Inland Marine</v>
      </c>
      <c r="B324" s="62" t="str">
        <f>_book!$B$319</f>
        <v>ABD</v>
      </c>
      <c r="C324" s="62" t="str">
        <f>_book!$C$319</f>
        <v>DE</v>
      </c>
      <c r="D324" s="63">
        <f>_book!$F$319</f>
        <v>13600</v>
      </c>
      <c r="E324" s="64">
        <f>_book!$N$319</f>
        <v>0.57199999999999995</v>
      </c>
      <c r="F324" s="65">
        <f>_book!$K$319</f>
        <v>1</v>
      </c>
      <c r="G324" s="65">
        <f>_book!$L$319</f>
        <v>1.002194973213381</v>
      </c>
      <c r="H324" s="65">
        <f>_book!$M$319</f>
        <v>1</v>
      </c>
      <c r="I324" s="64">
        <f>_book!$O$319</f>
        <v>0.57325552467805407</v>
      </c>
      <c r="J324" s="64">
        <f>_book!$P$319</f>
        <v>0.56626323190648564</v>
      </c>
      <c r="K324" s="66">
        <f>_book!$T$319</f>
        <v>0</v>
      </c>
      <c r="L324" s="66">
        <f>_book!$U$319</f>
        <v>0</v>
      </c>
      <c r="M324" s="66" t="str">
        <f>IF(_book!$V$319=0,"—",_book!$W$319)</f>
        <v>—</v>
      </c>
      <c r="N324" s="64">
        <f>_book!$AA$319</f>
        <v>0.57325552467805407</v>
      </c>
      <c r="O324" s="67" t="str">
        <f>IF(_book!$V$319=0,"—",_book!$AC$319)</f>
        <v>—</v>
      </c>
      <c r="P324" s="68">
        <f>_book!$AE$319</f>
        <v>0</v>
      </c>
      <c r="Q324" s="68">
        <f>_book!$AF$319</f>
        <v>0</v>
      </c>
    </row>
    <row r="325" spans="1:17" x14ac:dyDescent="0.3">
      <c r="A325" s="62" t="str">
        <f>_book!$A$320</f>
        <v>Inland Marine</v>
      </c>
      <c r="B325" s="62" t="str">
        <f>_book!$B$320</f>
        <v>ABD</v>
      </c>
      <c r="C325" s="62" t="str">
        <f>_book!$C$320</f>
        <v>FL</v>
      </c>
      <c r="D325" s="63">
        <f>_book!$F$320</f>
        <v>10400</v>
      </c>
      <c r="E325" s="64">
        <f>_book!$N$320</f>
        <v>0.6</v>
      </c>
      <c r="F325" s="65">
        <f>_book!$K$320</f>
        <v>1</v>
      </c>
      <c r="G325" s="65">
        <f>_book!$L$320</f>
        <v>1</v>
      </c>
      <c r="H325" s="65">
        <f>_book!$M$320</f>
        <v>1</v>
      </c>
      <c r="I325" s="64">
        <f>_book!$O$320</f>
        <v>0.6</v>
      </c>
      <c r="J325" s="64">
        <f>_book!$P$320</f>
        <v>0.6</v>
      </c>
      <c r="K325" s="66">
        <f>_book!$T$320</f>
        <v>0</v>
      </c>
      <c r="L325" s="66">
        <f>_book!$U$320</f>
        <v>0</v>
      </c>
      <c r="M325" s="66" t="str">
        <f>IF(_book!$V$320=0,"—",_book!$W$320)</f>
        <v>—</v>
      </c>
      <c r="N325" s="64">
        <f>_book!$AA$320</f>
        <v>0.6</v>
      </c>
      <c r="O325" s="67" t="str">
        <f>IF(_book!$V$320=0,"—",_book!$AC$320)</f>
        <v>—</v>
      </c>
      <c r="P325" s="68">
        <f>_book!$AE$320</f>
        <v>1</v>
      </c>
      <c r="Q325" s="68">
        <f>_book!$AF$320</f>
        <v>0</v>
      </c>
    </row>
    <row r="326" spans="1:17" x14ac:dyDescent="0.3">
      <c r="A326" s="62" t="str">
        <f>_book!$A$321</f>
        <v>Inland Marine</v>
      </c>
      <c r="B326" s="62" t="str">
        <f>_book!$B$321</f>
        <v>ABD</v>
      </c>
      <c r="C326" s="62" t="str">
        <f>_book!$C$321</f>
        <v>GA</v>
      </c>
      <c r="D326" s="63">
        <f>_book!$F$321</f>
        <v>7200</v>
      </c>
      <c r="E326" s="64">
        <f>_book!$N$321</f>
        <v>0.58399999999999996</v>
      </c>
      <c r="F326" s="65">
        <f>_book!$K$321</f>
        <v>0.99999999999999978</v>
      </c>
      <c r="G326" s="65">
        <f>_book!$L$321</f>
        <v>1.0043791086804299</v>
      </c>
      <c r="H326" s="65">
        <f>_book!$M$321</f>
        <v>1</v>
      </c>
      <c r="I326" s="64">
        <f>_book!$O$321</f>
        <v>0.58655739946937091</v>
      </c>
      <c r="J326" s="64">
        <f>_book!$P$321</f>
        <v>0.58116345769792543</v>
      </c>
      <c r="K326" s="66">
        <f>_book!$T$321</f>
        <v>0</v>
      </c>
      <c r="L326" s="66">
        <f>_book!$U$321</f>
        <v>0</v>
      </c>
      <c r="M326" s="66" t="str">
        <f>IF(_book!$V$321=0,"—",_book!$W$321)</f>
        <v>—</v>
      </c>
      <c r="N326" s="64">
        <f>_book!$AA$321</f>
        <v>0.58655739946937091</v>
      </c>
      <c r="O326" s="67" t="str">
        <f>IF(_book!$V$321=0,"—",_book!$AC$321)</f>
        <v>—</v>
      </c>
      <c r="P326" s="68">
        <f>_book!$AE$321</f>
        <v>1</v>
      </c>
      <c r="Q326" s="68">
        <f>_book!$AF$321</f>
        <v>0</v>
      </c>
    </row>
    <row r="327" spans="1:17" x14ac:dyDescent="0.3">
      <c r="A327" s="62" t="str">
        <f>_book!$A$322</f>
        <v>Inland Marine</v>
      </c>
      <c r="B327" s="62" t="str">
        <f>_book!$B$322</f>
        <v>ABD</v>
      </c>
      <c r="C327" s="62" t="str">
        <f>_book!$C$322</f>
        <v>IA</v>
      </c>
      <c r="D327" s="63">
        <f>_book!$F$322</f>
        <v>17600</v>
      </c>
      <c r="E327" s="64">
        <f>_book!$N$322</f>
        <v>0.56799999999999995</v>
      </c>
      <c r="F327" s="65">
        <f>_book!$K$322</f>
        <v>0.9868421052631583</v>
      </c>
      <c r="G327" s="65">
        <f>_book!$L$322</f>
        <v>1.013297255604982</v>
      </c>
      <c r="H327" s="65">
        <f>_book!$M$322</f>
        <v>1</v>
      </c>
      <c r="I327" s="64">
        <f>_book!$O$322</f>
        <v>0.56797977748384532</v>
      </c>
      <c r="J327" s="64">
        <f>_book!$P$322</f>
        <v>0.55421018020661728</v>
      </c>
      <c r="K327" s="66">
        <f>_book!$T$322</f>
        <v>1.333333333333298E-2</v>
      </c>
      <c r="L327" s="66">
        <f>_book!$U$322</f>
        <v>2.6315789473684289E-2</v>
      </c>
      <c r="M327" s="66" t="str">
        <f>IF(_book!$V$322=0,"—",_book!$W$322)</f>
        <v>—</v>
      </c>
      <c r="N327" s="64">
        <f>_book!$AA$322</f>
        <v>0.56797977748384532</v>
      </c>
      <c r="O327" s="67" t="str">
        <f>IF(_book!$V$322=0,"—",_book!$AC$322)</f>
        <v>—</v>
      </c>
      <c r="P327" s="68">
        <f>_book!$AE$322</f>
        <v>1</v>
      </c>
      <c r="Q327" s="68">
        <f>_book!$AF$322</f>
        <v>1</v>
      </c>
    </row>
    <row r="328" spans="1:17" x14ac:dyDescent="0.3">
      <c r="A328" s="62" t="str">
        <f>_book!$A$323</f>
        <v>Inland Marine</v>
      </c>
      <c r="B328" s="62" t="str">
        <f>_book!$B$323</f>
        <v>ABD</v>
      </c>
      <c r="C328" s="62" t="str">
        <f>_book!$C$323</f>
        <v>IL</v>
      </c>
      <c r="D328" s="63">
        <f>_book!$F$323</f>
        <v>14400</v>
      </c>
      <c r="E328" s="64">
        <f>_book!$N$323</f>
        <v>0.59599999999999997</v>
      </c>
      <c r="F328" s="65">
        <f>_book!$K$323</f>
        <v>1</v>
      </c>
      <c r="G328" s="65">
        <f>_book!$L$323</f>
        <v>1.006572784939554</v>
      </c>
      <c r="H328" s="65">
        <f>_book!$M$323</f>
        <v>1</v>
      </c>
      <c r="I328" s="64">
        <f>_book!$O$323</f>
        <v>0.59991737982397431</v>
      </c>
      <c r="J328" s="64">
        <f>_book!$P$323</f>
        <v>0.59622019728689213</v>
      </c>
      <c r="K328" s="66">
        <f>_book!$T$323</f>
        <v>0</v>
      </c>
      <c r="L328" s="66">
        <f>_book!$U$323</f>
        <v>0</v>
      </c>
      <c r="M328" s="66" t="str">
        <f>IF(_book!$V$323=0,"—",_book!$W$323)</f>
        <v>—</v>
      </c>
      <c r="N328" s="64">
        <f>_book!$AA$323</f>
        <v>0.59991737982397431</v>
      </c>
      <c r="O328" s="67" t="str">
        <f>IF(_book!$V$323=0,"—",_book!$AC$323)</f>
        <v>—</v>
      </c>
      <c r="P328" s="68">
        <f>_book!$AE$323</f>
        <v>1</v>
      </c>
      <c r="Q328" s="68">
        <f>_book!$AF$323</f>
        <v>0</v>
      </c>
    </row>
    <row r="329" spans="1:17" x14ac:dyDescent="0.3">
      <c r="A329" s="62" t="str">
        <f>_book!$A$324</f>
        <v>Inland Marine</v>
      </c>
      <c r="B329" s="62" t="str">
        <f>_book!$B$324</f>
        <v>ABD</v>
      </c>
      <c r="C329" s="62" t="str">
        <f>_book!$C$324</f>
        <v>IN</v>
      </c>
      <c r="D329" s="63">
        <f>_book!$F$324</f>
        <v>11200</v>
      </c>
      <c r="E329" s="64">
        <f>_book!$N$324</f>
        <v>0.57999999999999996</v>
      </c>
      <c r="F329" s="65">
        <f>_book!$K$324</f>
        <v>1.0002671653753681</v>
      </c>
      <c r="G329" s="65">
        <f>_book!$L$324</f>
        <v>1.0154441592055621</v>
      </c>
      <c r="H329" s="65">
        <f>_book!$M$324</f>
        <v>1</v>
      </c>
      <c r="I329" s="64">
        <f>_book!$O$324</f>
        <v>0.58911496142080233</v>
      </c>
      <c r="J329" s="64">
        <f>_book!$P$324</f>
        <v>0.59266514046686603</v>
      </c>
      <c r="K329" s="66">
        <f>_book!$T$324</f>
        <v>-2.6709401709423819E-4</v>
      </c>
      <c r="L329" s="66">
        <f>_book!$U$324</f>
        <v>2.6716537536741752E-4</v>
      </c>
      <c r="M329" s="66" t="str">
        <f>IF(_book!$V$324=0,"—",_book!$W$324)</f>
        <v>—</v>
      </c>
      <c r="N329" s="64">
        <f>_book!$AA$324</f>
        <v>0.58911496142080233</v>
      </c>
      <c r="O329" s="67" t="str">
        <f>IF(_book!$V$324=0,"—",_book!$AC$324)</f>
        <v>—</v>
      </c>
      <c r="P329" s="68">
        <f>_book!$AE$324</f>
        <v>1</v>
      </c>
      <c r="Q329" s="68">
        <f>_book!$AF$324</f>
        <v>0</v>
      </c>
    </row>
    <row r="330" spans="1:17" x14ac:dyDescent="0.3">
      <c r="A330" s="62" t="str">
        <f>_book!$A$325</f>
        <v>Inland Marine</v>
      </c>
      <c r="B330" s="62" t="str">
        <f>_book!$B$325</f>
        <v>ABD</v>
      </c>
      <c r="C330" s="62" t="str">
        <f>_book!$C$325</f>
        <v>KY</v>
      </c>
      <c r="D330" s="63">
        <f>_book!$F$325</f>
        <v>8000</v>
      </c>
      <c r="E330" s="64">
        <f>_book!$N$325</f>
        <v>0.56399999999999995</v>
      </c>
      <c r="F330" s="65">
        <f>_book!$K$325</f>
        <v>1</v>
      </c>
      <c r="G330" s="65">
        <f>_book!$L$325</f>
        <v>1.008776064642062</v>
      </c>
      <c r="H330" s="65">
        <f>_book!$M$325</f>
        <v>1</v>
      </c>
      <c r="I330" s="64">
        <f>_book!$O$325</f>
        <v>0.56894970045812265</v>
      </c>
      <c r="J330" s="64">
        <f>_book!$P$325</f>
        <v>0.56718727694269777</v>
      </c>
      <c r="K330" s="66">
        <f>_book!$T$325</f>
        <v>0</v>
      </c>
      <c r="L330" s="66">
        <f>_book!$U$325</f>
        <v>0</v>
      </c>
      <c r="M330" s="66" t="str">
        <f>IF(_book!$V$325=0,"—",_book!$W$325)</f>
        <v>—</v>
      </c>
      <c r="N330" s="64">
        <f>_book!$AA$325</f>
        <v>0.56894970045812265</v>
      </c>
      <c r="O330" s="67" t="str">
        <f>IF(_book!$V$325=0,"—",_book!$AC$325)</f>
        <v>—</v>
      </c>
      <c r="P330" s="68">
        <f>_book!$AE$325</f>
        <v>0</v>
      </c>
      <c r="Q330" s="68">
        <f>_book!$AF$325</f>
        <v>0</v>
      </c>
    </row>
    <row r="331" spans="1:17" x14ac:dyDescent="0.3">
      <c r="A331" s="62" t="str">
        <f>_book!$A$326</f>
        <v>Inland Marine</v>
      </c>
      <c r="B331" s="62" t="str">
        <f>_book!$B$326</f>
        <v>ABD</v>
      </c>
      <c r="C331" s="62" t="str">
        <f>_book!$C$326</f>
        <v>MD</v>
      </c>
      <c r="D331" s="63">
        <f>_book!$F$326</f>
        <v>18400</v>
      </c>
      <c r="E331" s="64">
        <f>_book!$N$326</f>
        <v>0.59199999999999997</v>
      </c>
      <c r="F331" s="65">
        <f>_book!$K$326</f>
        <v>1.001038813863443</v>
      </c>
      <c r="G331" s="65">
        <f>_book!$L$326</f>
        <v>1.002194973213381</v>
      </c>
      <c r="H331" s="65">
        <f>_book!$M$326</f>
        <v>1</v>
      </c>
      <c r="I331" s="64">
        <f>_book!$O$326</f>
        <v>0.59391575180929357</v>
      </c>
      <c r="J331" s="64">
        <f>_book!$P$326</f>
        <v>0.56487965841880439</v>
      </c>
      <c r="K331" s="66">
        <f>_book!$T$326</f>
        <v>-1.0377358490565309E-3</v>
      </c>
      <c r="L331" s="66">
        <f>_book!$U$326</f>
        <v>3.8577769383322247E-2</v>
      </c>
      <c r="M331" s="66" t="str">
        <f>IF(_book!$V$326=0,"—",_book!$W$326)</f>
        <v>—</v>
      </c>
      <c r="N331" s="64">
        <f>_book!$AA$326</f>
        <v>0.59391575180929357</v>
      </c>
      <c r="O331" s="67" t="str">
        <f>IF(_book!$V$326=0,"—",_book!$AC$326)</f>
        <v>—</v>
      </c>
      <c r="P331" s="68">
        <f>_book!$AE$326</f>
        <v>1</v>
      </c>
      <c r="Q331" s="68">
        <f>_book!$AF$326</f>
        <v>1</v>
      </c>
    </row>
    <row r="332" spans="1:17" x14ac:dyDescent="0.3">
      <c r="A332" s="62" t="str">
        <f>_book!$A$327</f>
        <v>Inland Marine</v>
      </c>
      <c r="B332" s="62" t="str">
        <f>_book!$B$327</f>
        <v>ABD</v>
      </c>
      <c r="C332" s="62" t="str">
        <f>_book!$C$327</f>
        <v>MI</v>
      </c>
      <c r="D332" s="63">
        <f>_book!$F$327</f>
        <v>15200</v>
      </c>
      <c r="E332" s="64">
        <f>_book!$N$327</f>
        <v>0.57599999999999996</v>
      </c>
      <c r="F332" s="65">
        <f>_book!$K$327</f>
        <v>1.0021834061135371</v>
      </c>
      <c r="G332" s="65">
        <f>_book!$L$327</f>
        <v>1.0109890109890109</v>
      </c>
      <c r="H332" s="65">
        <f>_book!$M$327</f>
        <v>1</v>
      </c>
      <c r="I332" s="64">
        <f>_book!$O$327</f>
        <v>0.58360113249196222</v>
      </c>
      <c r="J332" s="64">
        <f>_book!$P$327</f>
        <v>0.58232967032967031</v>
      </c>
      <c r="K332" s="66">
        <f>_book!$T$327</f>
        <v>-2.1786492374726851E-3</v>
      </c>
      <c r="L332" s="66">
        <f>_book!$U$327</f>
        <v>2.18340611353729E-3</v>
      </c>
      <c r="M332" s="66" t="str">
        <f>IF(_book!$V$327=0,"—",_book!$W$327)</f>
        <v>—</v>
      </c>
      <c r="N332" s="64">
        <f>_book!$AA$327</f>
        <v>0.58360113249196222</v>
      </c>
      <c r="O332" s="67" t="str">
        <f>IF(_book!$V$327=0,"—",_book!$AC$327)</f>
        <v>—</v>
      </c>
      <c r="P332" s="68">
        <f>_book!$AE$327</f>
        <v>1</v>
      </c>
      <c r="Q332" s="68">
        <f>_book!$AF$327</f>
        <v>0</v>
      </c>
    </row>
    <row r="333" spans="1:17" x14ac:dyDescent="0.3">
      <c r="A333" s="62" t="str">
        <f>_book!$A$328</f>
        <v>Inland Marine</v>
      </c>
      <c r="B333" s="62" t="str">
        <f>_book!$B$328</f>
        <v>ABD</v>
      </c>
      <c r="C333" s="62" t="str">
        <f>_book!$C$328</f>
        <v>MN</v>
      </c>
      <c r="D333" s="63">
        <f>_book!$F$328</f>
        <v>12000</v>
      </c>
      <c r="E333" s="64">
        <f>_book!$N$328</f>
        <v>0.56000000000000005</v>
      </c>
      <c r="F333" s="65">
        <f>_book!$K$328</f>
        <v>1</v>
      </c>
      <c r="G333" s="65">
        <f>_book!$L$328</f>
        <v>1.0043791086804299</v>
      </c>
      <c r="H333" s="65">
        <f>_book!$M$328</f>
        <v>1</v>
      </c>
      <c r="I333" s="64">
        <f>_book!$O$328</f>
        <v>0.56245230086104081</v>
      </c>
      <c r="J333" s="64">
        <f>_book!$P$328</f>
        <v>0.5572800279295177</v>
      </c>
      <c r="K333" s="66">
        <f>_book!$T$328</f>
        <v>0</v>
      </c>
      <c r="L333" s="66">
        <f>_book!$U$328</f>
        <v>0</v>
      </c>
      <c r="M333" s="66" t="str">
        <f>IF(_book!$V$328=0,"—",_book!$W$328)</f>
        <v>—</v>
      </c>
      <c r="N333" s="64">
        <f>_book!$AA$328</f>
        <v>0.56245230086104081</v>
      </c>
      <c r="O333" s="67" t="str">
        <f>IF(_book!$V$328=0,"—",_book!$AC$328)</f>
        <v>—</v>
      </c>
      <c r="P333" s="68">
        <f>_book!$AE$328</f>
        <v>0</v>
      </c>
      <c r="Q333" s="68">
        <f>_book!$AF$328</f>
        <v>0</v>
      </c>
    </row>
    <row r="334" spans="1:17" x14ac:dyDescent="0.3">
      <c r="A334" s="62" t="str">
        <f>_book!$A$329</f>
        <v>Inland Marine</v>
      </c>
      <c r="B334" s="62" t="str">
        <f>_book!$B$329</f>
        <v>ABD</v>
      </c>
      <c r="C334" s="62" t="str">
        <f>_book!$C$329</f>
        <v>NM</v>
      </c>
      <c r="D334" s="63">
        <f>_book!$F$329</f>
        <v>8800</v>
      </c>
      <c r="E334" s="64">
        <f>_book!$N$329</f>
        <v>0.58799999999999997</v>
      </c>
      <c r="F334" s="65">
        <f>_book!$K$329</f>
        <v>1</v>
      </c>
      <c r="G334" s="65">
        <f>_book!$L$329</f>
        <v>1.0132116877372539</v>
      </c>
      <c r="H334" s="65">
        <f>_book!$M$329</f>
        <v>1</v>
      </c>
      <c r="I334" s="64">
        <f>_book!$O$329</f>
        <v>0.59576847238950559</v>
      </c>
      <c r="J334" s="64">
        <f>_book!$P$329</f>
        <v>0.59763366753168101</v>
      </c>
      <c r="K334" s="66">
        <f>_book!$T$329</f>
        <v>0</v>
      </c>
      <c r="L334" s="66">
        <f>_book!$U$329</f>
        <v>0</v>
      </c>
      <c r="M334" s="66" t="str">
        <f>IF(_book!$V$329=0,"—",_book!$W$329)</f>
        <v>—</v>
      </c>
      <c r="N334" s="64">
        <f>_book!$AA$329</f>
        <v>0.59576847238950559</v>
      </c>
      <c r="O334" s="67" t="str">
        <f>IF(_book!$V$329=0,"—",_book!$AC$329)</f>
        <v>—</v>
      </c>
      <c r="P334" s="68">
        <f>_book!$AE$329</f>
        <v>1</v>
      </c>
      <c r="Q334" s="68">
        <f>_book!$AF$329</f>
        <v>0</v>
      </c>
    </row>
    <row r="335" spans="1:17" x14ac:dyDescent="0.3">
      <c r="A335" s="62" t="str">
        <f>_book!$A$330</f>
        <v>Inland Marine</v>
      </c>
      <c r="B335" s="62" t="str">
        <f>_book!$B$330</f>
        <v>ABD</v>
      </c>
      <c r="C335" s="62" t="str">
        <f>_book!$C$330</f>
        <v>NC</v>
      </c>
      <c r="D335" s="63">
        <f>_book!$F$330</f>
        <v>19200</v>
      </c>
      <c r="E335" s="64">
        <f>_book!$N$330</f>
        <v>0.57199999999999995</v>
      </c>
      <c r="F335" s="65">
        <f>_book!$K$330</f>
        <v>0.98039215686274517</v>
      </c>
      <c r="G335" s="65">
        <f>_book!$L$330</f>
        <v>1.006572784939554</v>
      </c>
      <c r="H335" s="65">
        <f>_book!$M$330</f>
        <v>1</v>
      </c>
      <c r="I335" s="64">
        <f>_book!$O$330</f>
        <v>0.56447022841708339</v>
      </c>
      <c r="J335" s="64">
        <f>_book!$P$330</f>
        <v>0.55020320219427954</v>
      </c>
      <c r="K335" s="66">
        <f>_book!$T$330</f>
        <v>2.0000000000000021E-2</v>
      </c>
      <c r="L335" s="66">
        <f>_book!$U$330</f>
        <v>1.960784313725528E-2</v>
      </c>
      <c r="M335" s="66" t="str">
        <f>IF(_book!$V$330=0,"—",_book!$W$330)</f>
        <v>—</v>
      </c>
      <c r="N335" s="64">
        <f>_book!$AA$330</f>
        <v>0.56447022841708339</v>
      </c>
      <c r="O335" s="67" t="str">
        <f>IF(_book!$V$330=0,"—",_book!$AC$330)</f>
        <v>—</v>
      </c>
      <c r="P335" s="68">
        <f>_book!$AE$330</f>
        <v>1</v>
      </c>
      <c r="Q335" s="68">
        <f>_book!$AF$330</f>
        <v>1</v>
      </c>
    </row>
    <row r="336" spans="1:17" x14ac:dyDescent="0.3">
      <c r="A336" s="62" t="str">
        <f>_book!$A$331</f>
        <v>Inland Marine</v>
      </c>
      <c r="B336" s="62" t="str">
        <f>_book!$B$331</f>
        <v>ABD</v>
      </c>
      <c r="C336" s="62" t="str">
        <f>_book!$C$331</f>
        <v>OH</v>
      </c>
      <c r="D336" s="63">
        <f>_book!$F$331</f>
        <v>16000</v>
      </c>
      <c r="E336" s="64">
        <f>_book!$N$331</f>
        <v>0.6</v>
      </c>
      <c r="F336" s="65">
        <f>_book!$K$331</f>
        <v>1</v>
      </c>
      <c r="G336" s="65">
        <f>_book!$L$331</f>
        <v>1.0154441592055621</v>
      </c>
      <c r="H336" s="65">
        <f>_book!$M$331</f>
        <v>1</v>
      </c>
      <c r="I336" s="64">
        <f>_book!$O$331</f>
        <v>0.60926649552333734</v>
      </c>
      <c r="J336" s="64">
        <f>_book!$P$331</f>
        <v>0.613101869448482</v>
      </c>
      <c r="K336" s="66">
        <f>_book!$T$331</f>
        <v>0</v>
      </c>
      <c r="L336" s="66">
        <f>_book!$U$331</f>
        <v>0</v>
      </c>
      <c r="M336" s="66" t="str">
        <f>IF(_book!$V$331=0,"—",_book!$W$331)</f>
        <v>—</v>
      </c>
      <c r="N336" s="64">
        <f>_book!$AA$331</f>
        <v>0.60926649552333734</v>
      </c>
      <c r="O336" s="67" t="str">
        <f>IF(_book!$V$331=0,"—",_book!$AC$331)</f>
        <v>—</v>
      </c>
      <c r="P336" s="68">
        <f>_book!$AE$331</f>
        <v>0</v>
      </c>
      <c r="Q336" s="68">
        <f>_book!$AF$331</f>
        <v>0</v>
      </c>
    </row>
    <row r="337" spans="1:17" x14ac:dyDescent="0.3">
      <c r="A337" s="62" t="str">
        <f>_book!$A$332</f>
        <v>Inland Marine</v>
      </c>
      <c r="B337" s="62" t="str">
        <f>_book!$B$332</f>
        <v>ABD</v>
      </c>
      <c r="C337" s="62" t="str">
        <f>_book!$C$332</f>
        <v>PA</v>
      </c>
      <c r="D337" s="63">
        <f>_book!$F$332</f>
        <v>12800</v>
      </c>
      <c r="E337" s="64">
        <f>_book!$N$332</f>
        <v>0.58399999999999996</v>
      </c>
      <c r="F337" s="65">
        <f>_book!$K$332</f>
        <v>0.99999999999999978</v>
      </c>
      <c r="G337" s="65">
        <f>_book!$L$332</f>
        <v>1.008776064642062</v>
      </c>
      <c r="H337" s="65">
        <f>_book!$M$332</f>
        <v>1</v>
      </c>
      <c r="I337" s="64">
        <f>_book!$O$332</f>
        <v>0.58912522175096382</v>
      </c>
      <c r="J337" s="64">
        <f>_book!$P$332</f>
        <v>0.58730030094775787</v>
      </c>
      <c r="K337" s="66">
        <f>_book!$T$332</f>
        <v>0</v>
      </c>
      <c r="L337" s="66">
        <f>_book!$U$332</f>
        <v>0</v>
      </c>
      <c r="M337" s="66" t="str">
        <f>IF(_book!$V$332=0,"—",_book!$W$332)</f>
        <v>—</v>
      </c>
      <c r="N337" s="64">
        <f>_book!$AA$332</f>
        <v>0.58912522175096382</v>
      </c>
      <c r="O337" s="67" t="str">
        <f>IF(_book!$V$332=0,"—",_book!$AC$332)</f>
        <v>—</v>
      </c>
      <c r="P337" s="68">
        <f>_book!$AE$332</f>
        <v>1</v>
      </c>
      <c r="Q337" s="68">
        <f>_book!$AF$332</f>
        <v>0</v>
      </c>
    </row>
    <row r="338" spans="1:17" x14ac:dyDescent="0.3">
      <c r="A338" s="62" t="str">
        <f>_book!$A$333</f>
        <v>Inland Marine</v>
      </c>
      <c r="B338" s="62" t="str">
        <f>_book!$B$333</f>
        <v>ABD</v>
      </c>
      <c r="C338" s="62" t="str">
        <f>_book!$C$333</f>
        <v>SC</v>
      </c>
      <c r="D338" s="63">
        <f>_book!$F$333</f>
        <v>9600</v>
      </c>
      <c r="E338" s="64">
        <f>_book!$N$333</f>
        <v>0.56799999999999995</v>
      </c>
      <c r="F338" s="65">
        <f>_book!$K$333</f>
        <v>1</v>
      </c>
      <c r="G338" s="65">
        <f>_book!$L$333</f>
        <v>1.002194973213381</v>
      </c>
      <c r="H338" s="65">
        <f>_book!$M$333</f>
        <v>1</v>
      </c>
      <c r="I338" s="64">
        <f>_book!$O$333</f>
        <v>0.56924674478520054</v>
      </c>
      <c r="J338" s="64">
        <f>_book!$P$333</f>
        <v>0.56230334916588076</v>
      </c>
      <c r="K338" s="66">
        <f>_book!$T$333</f>
        <v>0</v>
      </c>
      <c r="L338" s="66">
        <f>_book!$U$333</f>
        <v>0</v>
      </c>
      <c r="M338" s="66" t="str">
        <f>IF(_book!$V$333=0,"—",_book!$W$333)</f>
        <v>—</v>
      </c>
      <c r="N338" s="64">
        <f>_book!$AA$333</f>
        <v>0.56924674478520054</v>
      </c>
      <c r="O338" s="67" t="str">
        <f>IF(_book!$V$333=0,"—",_book!$AC$333)</f>
        <v>—</v>
      </c>
      <c r="P338" s="68">
        <f>_book!$AE$333</f>
        <v>1</v>
      </c>
      <c r="Q338" s="68">
        <f>_book!$AF$333</f>
        <v>0</v>
      </c>
    </row>
    <row r="339" spans="1:17" x14ac:dyDescent="0.3">
      <c r="A339" s="62" t="str">
        <f>_book!$A$334</f>
        <v>Inland Marine</v>
      </c>
      <c r="B339" s="62" t="str">
        <f>_book!$B$334</f>
        <v>ABD</v>
      </c>
      <c r="C339" s="62" t="str">
        <f>_book!$C$334</f>
        <v>TN</v>
      </c>
      <c r="D339" s="63">
        <f>_book!$F$334</f>
        <v>6400</v>
      </c>
      <c r="E339" s="64">
        <f>_book!$N$334</f>
        <v>0.59599999999999997</v>
      </c>
      <c r="F339" s="65">
        <f>_book!$K$334</f>
        <v>0.99310344827586206</v>
      </c>
      <c r="G339" s="65">
        <f>_book!$L$334</f>
        <v>1.0109890109890109</v>
      </c>
      <c r="H339" s="65">
        <f>_book!$M$334</f>
        <v>1</v>
      </c>
      <c r="I339" s="64">
        <f>_book!$O$334</f>
        <v>0.59839393709738542</v>
      </c>
      <c r="J339" s="64">
        <f>_book!$P$334</f>
        <v>0.57952926048036946</v>
      </c>
      <c r="K339" s="66">
        <f>_book!$T$334</f>
        <v>6.9444444444444198E-3</v>
      </c>
      <c r="L339" s="66">
        <f>_book!$U$334</f>
        <v>3.2551724137930733E-2</v>
      </c>
      <c r="M339" s="66" t="str">
        <f>IF(_book!$V$334=0,"—",_book!$W$334)</f>
        <v>—</v>
      </c>
      <c r="N339" s="64">
        <f>_book!$AA$334</f>
        <v>0.59839393709738542</v>
      </c>
      <c r="O339" s="67" t="str">
        <f>IF(_book!$V$334=0,"—",_book!$AC$334)</f>
        <v>—</v>
      </c>
      <c r="P339" s="68">
        <f>_book!$AE$334</f>
        <v>0</v>
      </c>
      <c r="Q339" s="68">
        <f>_book!$AF$334</f>
        <v>1</v>
      </c>
    </row>
    <row r="340" spans="1:17" x14ac:dyDescent="0.3">
      <c r="A340" s="62" t="str">
        <f>_book!$A$335</f>
        <v>Inland Marine</v>
      </c>
      <c r="B340" s="62" t="str">
        <f>_book!$B$335</f>
        <v>ABD</v>
      </c>
      <c r="C340" s="62" t="str">
        <f>_book!$C$335</f>
        <v>VA</v>
      </c>
      <c r="D340" s="63">
        <f>_book!$F$335</f>
        <v>16800</v>
      </c>
      <c r="E340" s="64">
        <f>_book!$N$335</f>
        <v>0.57999999999999996</v>
      </c>
      <c r="F340" s="65">
        <f>_book!$K$335</f>
        <v>1</v>
      </c>
      <c r="G340" s="65">
        <f>_book!$L$335</f>
        <v>1.0043791086804299</v>
      </c>
      <c r="H340" s="65">
        <f>_book!$M$335</f>
        <v>1</v>
      </c>
      <c r="I340" s="64">
        <f>_book!$O$335</f>
        <v>0.58253988303464932</v>
      </c>
      <c r="J340" s="64">
        <f>_book!$P$335</f>
        <v>0.57718288606985757</v>
      </c>
      <c r="K340" s="66">
        <f>_book!$T$335</f>
        <v>0</v>
      </c>
      <c r="L340" s="66">
        <f>_book!$U$335</f>
        <v>0</v>
      </c>
      <c r="M340" s="66" t="str">
        <f>IF(_book!$V$335=0,"—",_book!$W$335)</f>
        <v>—</v>
      </c>
      <c r="N340" s="64">
        <f>_book!$AA$335</f>
        <v>0.58253988303464932</v>
      </c>
      <c r="O340" s="67" t="str">
        <f>IF(_book!$V$335=0,"—",_book!$AC$335)</f>
        <v>—</v>
      </c>
      <c r="P340" s="68">
        <f>_book!$AE$335</f>
        <v>1</v>
      </c>
      <c r="Q340" s="68">
        <f>_book!$AF$335</f>
        <v>0</v>
      </c>
    </row>
    <row r="341" spans="1:17" x14ac:dyDescent="0.3">
      <c r="A341" s="62" t="str">
        <f>_book!$A$336</f>
        <v>Inland Marine</v>
      </c>
      <c r="B341" s="62" t="str">
        <f>_book!$B$336</f>
        <v>ABD</v>
      </c>
      <c r="C341" s="62" t="str">
        <f>_book!$C$336</f>
        <v>WV</v>
      </c>
      <c r="D341" s="63">
        <f>_book!$F$336</f>
        <v>13600</v>
      </c>
      <c r="E341" s="64">
        <f>_book!$N$336</f>
        <v>0.56399999999999995</v>
      </c>
      <c r="F341" s="65">
        <f>_book!$K$336</f>
        <v>1.000393236335037</v>
      </c>
      <c r="G341" s="65">
        <f>_book!$L$336</f>
        <v>1.0132116877372539</v>
      </c>
      <c r="H341" s="65">
        <f>_book!$M$336</f>
        <v>1</v>
      </c>
      <c r="I341" s="64">
        <f>_book!$O$336</f>
        <v>0.57167610733480778</v>
      </c>
      <c r="J341" s="64">
        <f>_book!$P$336</f>
        <v>0.57324045661202039</v>
      </c>
      <c r="K341" s="66">
        <f>_book!$T$336</f>
        <v>-3.9308176100616432E-4</v>
      </c>
      <c r="L341" s="66">
        <f>_book!$U$336</f>
        <v>3.9323633503740568E-4</v>
      </c>
      <c r="M341" s="66" t="str">
        <f>IF(_book!$V$336=0,"—",_book!$W$336)</f>
        <v>—</v>
      </c>
      <c r="N341" s="64">
        <f>_book!$AA$336</f>
        <v>0.57167610733480778</v>
      </c>
      <c r="O341" s="67" t="str">
        <f>IF(_book!$V$336=0,"—",_book!$AC$336)</f>
        <v>—</v>
      </c>
      <c r="P341" s="68">
        <f>_book!$AE$336</f>
        <v>1</v>
      </c>
      <c r="Q341" s="68">
        <f>_book!$AF$336</f>
        <v>0</v>
      </c>
    </row>
    <row r="342" spans="1:17" x14ac:dyDescent="0.3">
      <c r="A342" s="62" t="str">
        <f>_book!$A$337</f>
        <v>Inland Marine</v>
      </c>
      <c r="B342" s="62" t="str">
        <f>_book!$B$337</f>
        <v>ABD</v>
      </c>
      <c r="C342" s="62" t="str">
        <f>_book!$C$337</f>
        <v>WI</v>
      </c>
      <c r="D342" s="63">
        <f>_book!$F$337</f>
        <v>10400</v>
      </c>
      <c r="E342" s="64">
        <f>_book!$N$337</f>
        <v>0.59199999999999997</v>
      </c>
      <c r="F342" s="65">
        <f>_book!$K$337</f>
        <v>1</v>
      </c>
      <c r="G342" s="65">
        <f>_book!$L$337</f>
        <v>1.006572784939554</v>
      </c>
      <c r="H342" s="65">
        <f>_book!$M$337</f>
        <v>1</v>
      </c>
      <c r="I342" s="64">
        <f>_book!$O$337</f>
        <v>0.59589108868421614</v>
      </c>
      <c r="J342" s="64">
        <f>_book!$P$337</f>
        <v>0.59221871945275195</v>
      </c>
      <c r="K342" s="66">
        <f>_book!$T$337</f>
        <v>0</v>
      </c>
      <c r="L342" s="66">
        <f>_book!$U$337</f>
        <v>0</v>
      </c>
      <c r="M342" s="66" t="str">
        <f>IF(_book!$V$337=0,"—",_book!$W$337)</f>
        <v>—</v>
      </c>
      <c r="N342" s="64">
        <f>_book!$AA$337</f>
        <v>0.59589108868421614</v>
      </c>
      <c r="O342" s="67" t="str">
        <f>IF(_book!$V$337=0,"—",_book!$AC$337)</f>
        <v>—</v>
      </c>
      <c r="P342" s="68">
        <f>_book!$AE$337</f>
        <v>0</v>
      </c>
      <c r="Q342" s="68">
        <f>_book!$AF$337</f>
        <v>0</v>
      </c>
    </row>
    <row r="343" spans="1:17" x14ac:dyDescent="0.3">
      <c r="A343" s="62" t="str">
        <f>_book!$A$338</f>
        <v>Inland Marine</v>
      </c>
      <c r="B343" s="62" t="str">
        <f>_book!$B$338</f>
        <v>MM</v>
      </c>
      <c r="C343" s="62" t="str">
        <f>_book!$C$338</f>
        <v>AZ</v>
      </c>
      <c r="D343" s="63">
        <f>_book!$F$338</f>
        <v>7200</v>
      </c>
      <c r="E343" s="64">
        <f>_book!$N$338</f>
        <v>0.57599999999999996</v>
      </c>
      <c r="F343" s="65">
        <f>_book!$K$338</f>
        <v>0.97575609255472817</v>
      </c>
      <c r="G343" s="65">
        <f>_book!$L$338</f>
        <v>1.0154441592055621</v>
      </c>
      <c r="H343" s="65">
        <f>_book!$M$338</f>
        <v>1</v>
      </c>
      <c r="I343" s="64">
        <f>_book!$O$338</f>
        <v>0.57071567519650979</v>
      </c>
      <c r="J343" s="64">
        <f>_book!$P$338</f>
        <v>0.56594018718321404</v>
      </c>
      <c r="K343" s="66">
        <f>_book!$T$338</f>
        <v>2.4846278317152359E-2</v>
      </c>
      <c r="L343" s="66">
        <f>_book!$U$338</f>
        <v>1.4786336256917609E-2</v>
      </c>
      <c r="M343" s="66" t="str">
        <f>IF(_book!$V$338=0,"—",_book!$W$338)</f>
        <v>—</v>
      </c>
      <c r="N343" s="64">
        <f>_book!$AA$338</f>
        <v>0.57071567519650979</v>
      </c>
      <c r="O343" s="67" t="str">
        <f>IF(_book!$V$338=0,"—",_book!$AC$338)</f>
        <v>—</v>
      </c>
      <c r="P343" s="68">
        <f>_book!$AE$338</f>
        <v>1</v>
      </c>
      <c r="Q343" s="68">
        <f>_book!$AF$338</f>
        <v>1</v>
      </c>
    </row>
    <row r="344" spans="1:17" x14ac:dyDescent="0.3">
      <c r="A344" s="62" t="str">
        <f>_book!$A$339</f>
        <v>Inland Marine</v>
      </c>
      <c r="B344" s="62" t="str">
        <f>_book!$B$339</f>
        <v>MM</v>
      </c>
      <c r="C344" s="62" t="str">
        <f>_book!$C$339</f>
        <v>CO</v>
      </c>
      <c r="D344" s="63">
        <f>_book!$F$339</f>
        <v>17600</v>
      </c>
      <c r="E344" s="64">
        <f>_book!$N$339</f>
        <v>0.56000000000000005</v>
      </c>
      <c r="F344" s="65">
        <f>_book!$K$339</f>
        <v>1.004291845493563</v>
      </c>
      <c r="G344" s="65">
        <f>_book!$L$339</f>
        <v>1.008776064642062</v>
      </c>
      <c r="H344" s="65">
        <f>_book!$M$339</f>
        <v>1</v>
      </c>
      <c r="I344" s="64">
        <f>_book!$O$339</f>
        <v>0.56733912236350137</v>
      </c>
      <c r="J344" s="64">
        <f>_book!$P$339</f>
        <v>0.56879631886310278</v>
      </c>
      <c r="K344" s="66">
        <f>_book!$T$339</f>
        <v>-4.2735042735044804E-3</v>
      </c>
      <c r="L344" s="66">
        <f>_book!$U$339</f>
        <v>4.2918454935623176E-3</v>
      </c>
      <c r="M344" s="66" t="str">
        <f>IF(_book!$V$339=0,"—",_book!$W$339)</f>
        <v>—</v>
      </c>
      <c r="N344" s="64">
        <f>_book!$AA$339</f>
        <v>0.56733912236350137</v>
      </c>
      <c r="O344" s="67" t="str">
        <f>IF(_book!$V$339=0,"—",_book!$AC$339)</f>
        <v>—</v>
      </c>
      <c r="P344" s="68">
        <f>_book!$AE$339</f>
        <v>1</v>
      </c>
      <c r="Q344" s="68">
        <f>_book!$AF$339</f>
        <v>0</v>
      </c>
    </row>
    <row r="345" spans="1:17" x14ac:dyDescent="0.3">
      <c r="A345" s="62" t="str">
        <f>_book!$A$340</f>
        <v>Inland Marine</v>
      </c>
      <c r="B345" s="62" t="str">
        <f>_book!$B$340</f>
        <v>MM</v>
      </c>
      <c r="C345" s="62" t="str">
        <f>_book!$C$340</f>
        <v>DE</v>
      </c>
      <c r="D345" s="63">
        <f>_book!$F$340</f>
        <v>14400</v>
      </c>
      <c r="E345" s="64">
        <f>_book!$N$340</f>
        <v>0.58799999999999997</v>
      </c>
      <c r="F345" s="65">
        <f>_book!$K$340</f>
        <v>0.98875687744199026</v>
      </c>
      <c r="G345" s="65">
        <f>_book!$L$340</f>
        <v>0.98909806288509927</v>
      </c>
      <c r="H345" s="65">
        <f>_book!$M$340</f>
        <v>1.02</v>
      </c>
      <c r="I345" s="64">
        <f>_book!$O$340</f>
        <v>0.58655179268240099</v>
      </c>
      <c r="J345" s="64">
        <f>_book!$P$340</f>
        <v>0.56510500613678705</v>
      </c>
      <c r="K345" s="66">
        <f>_book!$T$340</f>
        <v>1.137096774193558E-2</v>
      </c>
      <c r="L345" s="66">
        <f>_book!$U$340</f>
        <v>1.8419583765250099E-2</v>
      </c>
      <c r="M345" s="66" t="str">
        <f>IF(_book!$V$340=0,"—",_book!$W$340)</f>
        <v>—</v>
      </c>
      <c r="N345" s="64">
        <f>_book!$AA$340</f>
        <v>0.58655179268240099</v>
      </c>
      <c r="O345" s="67" t="str">
        <f>IF(_book!$V$340=0,"—",_book!$AC$340)</f>
        <v>—</v>
      </c>
      <c r="P345" s="68">
        <f>_book!$AE$340</f>
        <v>1</v>
      </c>
      <c r="Q345" s="68">
        <f>_book!$AF$340</f>
        <v>1</v>
      </c>
    </row>
    <row r="346" spans="1:17" x14ac:dyDescent="0.3">
      <c r="A346" s="62" t="str">
        <f>_book!$A$341</f>
        <v>Inland Marine</v>
      </c>
      <c r="B346" s="62" t="str">
        <f>_book!$B$341</f>
        <v>MM</v>
      </c>
      <c r="C346" s="62" t="str">
        <f>_book!$C$341</f>
        <v>FL</v>
      </c>
      <c r="D346" s="63">
        <f>_book!$F$341</f>
        <v>11200</v>
      </c>
      <c r="E346" s="64">
        <f>_book!$N$341</f>
        <v>0.57199999999999995</v>
      </c>
      <c r="F346" s="65">
        <f>_book!$K$341</f>
        <v>0.97716333104122188</v>
      </c>
      <c r="G346" s="65">
        <f>_book!$L$341</f>
        <v>1.0109890109890109</v>
      </c>
      <c r="H346" s="65">
        <f>_book!$M$341</f>
        <v>1</v>
      </c>
      <c r="I346" s="64">
        <f>_book!$O$341</f>
        <v>0.56507959486498094</v>
      </c>
      <c r="J346" s="64">
        <f>_book!$P$341</f>
        <v>0.55179934569247557</v>
      </c>
      <c r="K346" s="66">
        <f>_book!$T$341</f>
        <v>2.337037037037026E-2</v>
      </c>
      <c r="L346" s="66">
        <f>_book!$U$341</f>
        <v>2.4067170931200591E-2</v>
      </c>
      <c r="M346" s="66" t="str">
        <f>IF(_book!$V$341=0,"—",_book!$W$341)</f>
        <v>—</v>
      </c>
      <c r="N346" s="64">
        <f>_book!$AA$341</f>
        <v>0.56507959486498094</v>
      </c>
      <c r="O346" s="67" t="str">
        <f>IF(_book!$V$341=0,"—",_book!$AC$341)</f>
        <v>—</v>
      </c>
      <c r="P346" s="68">
        <f>_book!$AE$341</f>
        <v>1</v>
      </c>
      <c r="Q346" s="68">
        <f>_book!$AF$341</f>
        <v>1</v>
      </c>
    </row>
    <row r="347" spans="1:17" x14ac:dyDescent="0.3">
      <c r="A347" s="62" t="str">
        <f>_book!$A$342</f>
        <v>Inland Marine</v>
      </c>
      <c r="B347" s="62" t="str">
        <f>_book!$B$342</f>
        <v>MM</v>
      </c>
      <c r="C347" s="62" t="str">
        <f>_book!$C$342</f>
        <v>GA</v>
      </c>
      <c r="D347" s="63">
        <f>_book!$F$342</f>
        <v>8000</v>
      </c>
      <c r="E347" s="64">
        <f>_book!$N$342</f>
        <v>0.6</v>
      </c>
      <c r="F347" s="65">
        <f>_book!$K$342</f>
        <v>0.98684210526315785</v>
      </c>
      <c r="G347" s="65">
        <f>_book!$L$342</f>
        <v>1.0043791086804299</v>
      </c>
      <c r="H347" s="65">
        <f>_book!$M$342</f>
        <v>1</v>
      </c>
      <c r="I347" s="64">
        <f>_book!$O$342</f>
        <v>0.5946981564555176</v>
      </c>
      <c r="J347" s="64">
        <f>_book!$P$342</f>
        <v>0.5741209078944205</v>
      </c>
      <c r="K347" s="66">
        <f>_book!$T$342</f>
        <v>1.3333333333333419E-2</v>
      </c>
      <c r="L347" s="66">
        <f>_book!$U$342</f>
        <v>2.6315789473684289E-2</v>
      </c>
      <c r="M347" s="66" t="str">
        <f>IF(_book!$V$342=0,"—",_book!$W$342)</f>
        <v>—</v>
      </c>
      <c r="N347" s="64">
        <f>_book!$AA$342</f>
        <v>0.5946981564555176</v>
      </c>
      <c r="O347" s="67" t="str">
        <f>IF(_book!$V$342=0,"—",_book!$AC$342)</f>
        <v>—</v>
      </c>
      <c r="P347" s="68">
        <f>_book!$AE$342</f>
        <v>1</v>
      </c>
      <c r="Q347" s="68">
        <f>_book!$AF$342</f>
        <v>1</v>
      </c>
    </row>
    <row r="348" spans="1:17" x14ac:dyDescent="0.3">
      <c r="A348" s="62" t="str">
        <f>_book!$A$343</f>
        <v>Inland Marine</v>
      </c>
      <c r="B348" s="62" t="str">
        <f>_book!$B$343</f>
        <v>MM</v>
      </c>
      <c r="C348" s="62" t="str">
        <f>_book!$C$343</f>
        <v>IA</v>
      </c>
      <c r="D348" s="63">
        <f>_book!$F$343</f>
        <v>18400</v>
      </c>
      <c r="E348" s="64">
        <f>_book!$N$343</f>
        <v>0.58399999999999996</v>
      </c>
      <c r="F348" s="65">
        <f>_book!$K$343</f>
        <v>1</v>
      </c>
      <c r="G348" s="65">
        <f>_book!$L$343</f>
        <v>1.0132116877372539</v>
      </c>
      <c r="H348" s="65">
        <f>_book!$M$343</f>
        <v>1</v>
      </c>
      <c r="I348" s="64">
        <f>_book!$O$343</f>
        <v>0.59171562563855651</v>
      </c>
      <c r="J348" s="64">
        <f>_book!$P$343</f>
        <v>0.59356813237840422</v>
      </c>
      <c r="K348" s="66">
        <f>_book!$T$343</f>
        <v>0</v>
      </c>
      <c r="L348" s="66">
        <f>_book!$U$343</f>
        <v>0</v>
      </c>
      <c r="M348" s="66" t="str">
        <f>IF(_book!$V$343=0,"—",_book!$W$343)</f>
        <v>—</v>
      </c>
      <c r="N348" s="64">
        <f>_book!$AA$343</f>
        <v>0.59171562563855651</v>
      </c>
      <c r="O348" s="67" t="str">
        <f>IF(_book!$V$343=0,"—",_book!$AC$343)</f>
        <v>—</v>
      </c>
      <c r="P348" s="68">
        <f>_book!$AE$343</f>
        <v>0</v>
      </c>
      <c r="Q348" s="68">
        <f>_book!$AF$343</f>
        <v>0</v>
      </c>
    </row>
    <row r="349" spans="1:17" x14ac:dyDescent="0.3">
      <c r="A349" s="62" t="str">
        <f>_book!$A$344</f>
        <v>Inland Marine</v>
      </c>
      <c r="B349" s="62" t="str">
        <f>_book!$B$344</f>
        <v>MM</v>
      </c>
      <c r="C349" s="62" t="str">
        <f>_book!$C$344</f>
        <v>IL</v>
      </c>
      <c r="D349" s="63">
        <f>_book!$F$344</f>
        <v>15200</v>
      </c>
      <c r="E349" s="64">
        <f>_book!$N$344</f>
        <v>0.56799999999999995</v>
      </c>
      <c r="F349" s="65">
        <f>_book!$K$344</f>
        <v>1</v>
      </c>
      <c r="G349" s="65">
        <f>_book!$L$344</f>
        <v>1.006572784939554</v>
      </c>
      <c r="H349" s="65">
        <f>_book!$M$344</f>
        <v>1</v>
      </c>
      <c r="I349" s="64">
        <f>_book!$O$344</f>
        <v>0.57173334184566693</v>
      </c>
      <c r="J349" s="64">
        <f>_book!$P$344</f>
        <v>0.56820985244791078</v>
      </c>
      <c r="K349" s="66">
        <f>_book!$T$344</f>
        <v>0</v>
      </c>
      <c r="L349" s="66">
        <f>_book!$U$344</f>
        <v>0</v>
      </c>
      <c r="M349" s="66" t="str">
        <f>IF(_book!$V$344=0,"—",_book!$W$344)</f>
        <v>—</v>
      </c>
      <c r="N349" s="64">
        <f>_book!$AA$344</f>
        <v>0.57173334184566693</v>
      </c>
      <c r="O349" s="67" t="str">
        <f>IF(_book!$V$344=0,"—",_book!$AC$344)</f>
        <v>—</v>
      </c>
      <c r="P349" s="68">
        <f>_book!$AE$344</f>
        <v>1</v>
      </c>
      <c r="Q349" s="68">
        <f>_book!$AF$344</f>
        <v>0</v>
      </c>
    </row>
    <row r="350" spans="1:17" x14ac:dyDescent="0.3">
      <c r="A350" s="62" t="str">
        <f>_book!$A$345</f>
        <v>Inland Marine</v>
      </c>
      <c r="B350" s="62" t="str">
        <f>_book!$B$345</f>
        <v>MM</v>
      </c>
      <c r="C350" s="62" t="str">
        <f>_book!$C$345</f>
        <v>IN</v>
      </c>
      <c r="D350" s="63">
        <f>_book!$F$345</f>
        <v>12000</v>
      </c>
      <c r="E350" s="64">
        <f>_book!$N$345</f>
        <v>0.59599999999999997</v>
      </c>
      <c r="F350" s="65">
        <f>_book!$K$345</f>
        <v>1</v>
      </c>
      <c r="G350" s="65">
        <f>_book!$L$345</f>
        <v>1.0154441592055621</v>
      </c>
      <c r="H350" s="65">
        <f>_book!$M$345</f>
        <v>1</v>
      </c>
      <c r="I350" s="64">
        <f>_book!$O$345</f>
        <v>0.60520471888651506</v>
      </c>
      <c r="J350" s="64">
        <f>_book!$P$345</f>
        <v>0.6090145236521588</v>
      </c>
      <c r="K350" s="66">
        <f>_book!$T$345</f>
        <v>0</v>
      </c>
      <c r="L350" s="66">
        <f>_book!$U$345</f>
        <v>0</v>
      </c>
      <c r="M350" s="66" t="str">
        <f>IF(_book!$V$345=0,"—",_book!$W$345)</f>
        <v>—</v>
      </c>
      <c r="N350" s="64">
        <f>_book!$AA$345</f>
        <v>0.60520471888651506</v>
      </c>
      <c r="O350" s="67" t="str">
        <f>IF(_book!$V$345=0,"—",_book!$AC$345)</f>
        <v>—</v>
      </c>
      <c r="P350" s="68">
        <f>_book!$AE$345</f>
        <v>1</v>
      </c>
      <c r="Q350" s="68">
        <f>_book!$AF$345</f>
        <v>0</v>
      </c>
    </row>
    <row r="351" spans="1:17" x14ac:dyDescent="0.3">
      <c r="A351" s="62" t="str">
        <f>_book!$A$346</f>
        <v>Inland Marine</v>
      </c>
      <c r="B351" s="62" t="str">
        <f>_book!$B$346</f>
        <v>MM</v>
      </c>
      <c r="C351" s="62" t="str">
        <f>_book!$C$346</f>
        <v>KY</v>
      </c>
      <c r="D351" s="63">
        <f>_book!$F$346</f>
        <v>8800</v>
      </c>
      <c r="E351" s="64">
        <f>_book!$N$346</f>
        <v>0.57999999999999996</v>
      </c>
      <c r="F351" s="65">
        <f>_book!$K$346</f>
        <v>0.99750623441396513</v>
      </c>
      <c r="G351" s="65">
        <f>_book!$L$346</f>
        <v>1.008776064642062</v>
      </c>
      <c r="H351" s="65">
        <f>_book!$M$346</f>
        <v>1</v>
      </c>
      <c r="I351" s="64">
        <f>_book!$O$346</f>
        <v>0.58363103989266396</v>
      </c>
      <c r="J351" s="64">
        <f>_book!$P$346</f>
        <v>0.56219536977999618</v>
      </c>
      <c r="K351" s="66">
        <f>_book!$T$346</f>
        <v>2.4999999999999471E-3</v>
      </c>
      <c r="L351" s="66">
        <f>_book!$U$346</f>
        <v>3.4912718204488602E-2</v>
      </c>
      <c r="M351" s="66" t="str">
        <f>IF(_book!$V$346=0,"—",_book!$W$346)</f>
        <v>—</v>
      </c>
      <c r="N351" s="64">
        <f>_book!$AA$346</f>
        <v>0.58363103989266396</v>
      </c>
      <c r="O351" s="67" t="str">
        <f>IF(_book!$V$346=0,"—",_book!$AC$346)</f>
        <v>—</v>
      </c>
      <c r="P351" s="68">
        <f>_book!$AE$346</f>
        <v>0</v>
      </c>
      <c r="Q351" s="68">
        <f>_book!$AF$346</f>
        <v>1</v>
      </c>
    </row>
    <row r="352" spans="1:17" x14ac:dyDescent="0.3">
      <c r="A352" s="62" t="str">
        <f>_book!$A$347</f>
        <v>Inland Marine</v>
      </c>
      <c r="B352" s="62" t="str">
        <f>_book!$B$347</f>
        <v>MM</v>
      </c>
      <c r="C352" s="62" t="str">
        <f>_book!$C$347</f>
        <v>MD</v>
      </c>
      <c r="D352" s="63">
        <f>_book!$F$347</f>
        <v>19200</v>
      </c>
      <c r="E352" s="64">
        <f>_book!$N$347</f>
        <v>0.56399999999999995</v>
      </c>
      <c r="F352" s="65">
        <f>_book!$K$347</f>
        <v>0.99999999999999978</v>
      </c>
      <c r="G352" s="65">
        <f>_book!$L$347</f>
        <v>1.002194973213381</v>
      </c>
      <c r="H352" s="65">
        <f>_book!$M$347</f>
        <v>1</v>
      </c>
      <c r="I352" s="64">
        <f>_book!$O$347</f>
        <v>0.5652379648923469</v>
      </c>
      <c r="J352" s="64">
        <f>_book!$P$347</f>
        <v>0.55834346642527588</v>
      </c>
      <c r="K352" s="66">
        <f>_book!$T$347</f>
        <v>0</v>
      </c>
      <c r="L352" s="66">
        <f>_book!$U$347</f>
        <v>0</v>
      </c>
      <c r="M352" s="66" t="str">
        <f>IF(_book!$V$347=0,"—",_book!$W$347)</f>
        <v>—</v>
      </c>
      <c r="N352" s="64">
        <f>_book!$AA$347</f>
        <v>0.5652379648923469</v>
      </c>
      <c r="O352" s="67" t="str">
        <f>IF(_book!$V$347=0,"—",_book!$AC$347)</f>
        <v>—</v>
      </c>
      <c r="P352" s="68">
        <f>_book!$AE$347</f>
        <v>1</v>
      </c>
      <c r="Q352" s="68">
        <f>_book!$AF$347</f>
        <v>0</v>
      </c>
    </row>
    <row r="353" spans="1:17" x14ac:dyDescent="0.3">
      <c r="A353" s="62" t="str">
        <f>_book!$A$348</f>
        <v>Inland Marine</v>
      </c>
      <c r="B353" s="62" t="str">
        <f>_book!$B$348</f>
        <v>MM</v>
      </c>
      <c r="C353" s="62" t="str">
        <f>_book!$C$348</f>
        <v>MI</v>
      </c>
      <c r="D353" s="63">
        <f>_book!$F$348</f>
        <v>16000</v>
      </c>
      <c r="E353" s="64">
        <f>_book!$N$348</f>
        <v>0.59199999999999997</v>
      </c>
      <c r="F353" s="65">
        <f>_book!$K$348</f>
        <v>1.000202306291726</v>
      </c>
      <c r="G353" s="65">
        <f>_book!$L$348</f>
        <v>1.0109890109890109</v>
      </c>
      <c r="H353" s="65">
        <f>_book!$M$348</f>
        <v>1</v>
      </c>
      <c r="I353" s="64">
        <f>_book!$O$348</f>
        <v>0.59862657593266544</v>
      </c>
      <c r="J353" s="64">
        <f>_book!$P$348</f>
        <v>0.59850549450549462</v>
      </c>
      <c r="K353" s="66">
        <f>_book!$T$348</f>
        <v>-2.022653721680534E-4</v>
      </c>
      <c r="L353" s="66">
        <f>_book!$U$348</f>
        <v>2.023062917255736E-4</v>
      </c>
      <c r="M353" s="66" t="str">
        <f>IF(_book!$V$348=0,"—",_book!$W$348)</f>
        <v>—</v>
      </c>
      <c r="N353" s="64">
        <f>_book!$AA$348</f>
        <v>0.59862657593266544</v>
      </c>
      <c r="O353" s="67" t="str">
        <f>IF(_book!$V$348=0,"—",_book!$AC$348)</f>
        <v>—</v>
      </c>
      <c r="P353" s="68">
        <f>_book!$AE$348</f>
        <v>1</v>
      </c>
      <c r="Q353" s="68">
        <f>_book!$AF$348</f>
        <v>0</v>
      </c>
    </row>
    <row r="354" spans="1:17" x14ac:dyDescent="0.3">
      <c r="A354" s="62" t="str">
        <f>_book!$A$349</f>
        <v>Inland Marine</v>
      </c>
      <c r="B354" s="62" t="str">
        <f>_book!$B$349</f>
        <v>MM</v>
      </c>
      <c r="C354" s="62" t="str">
        <f>_book!$C$349</f>
        <v>MN</v>
      </c>
      <c r="D354" s="63">
        <f>_book!$F$349</f>
        <v>12800</v>
      </c>
      <c r="E354" s="64">
        <f>_book!$N$349</f>
        <v>0.57599999999999996</v>
      </c>
      <c r="F354" s="65">
        <f>_book!$K$349</f>
        <v>1</v>
      </c>
      <c r="G354" s="65">
        <f>_book!$L$349</f>
        <v>1.0043791086804299</v>
      </c>
      <c r="H354" s="65">
        <f>_book!$M$349</f>
        <v>1</v>
      </c>
      <c r="I354" s="64">
        <f>_book!$O$349</f>
        <v>0.57852236659992762</v>
      </c>
      <c r="J354" s="64">
        <f>_book!$P$349</f>
        <v>0.5732023144417896</v>
      </c>
      <c r="K354" s="66">
        <f>_book!$T$349</f>
        <v>0</v>
      </c>
      <c r="L354" s="66">
        <f>_book!$U$349</f>
        <v>0</v>
      </c>
      <c r="M354" s="66" t="str">
        <f>IF(_book!$V$349=0,"—",_book!$W$349)</f>
        <v>—</v>
      </c>
      <c r="N354" s="64">
        <f>_book!$AA$349</f>
        <v>0.57852236659992762</v>
      </c>
      <c r="O354" s="67" t="str">
        <f>IF(_book!$V$349=0,"—",_book!$AC$349)</f>
        <v>—</v>
      </c>
      <c r="P354" s="68">
        <f>_book!$AE$349</f>
        <v>0</v>
      </c>
      <c r="Q354" s="68">
        <f>_book!$AF$349</f>
        <v>0</v>
      </c>
    </row>
    <row r="355" spans="1:17" x14ac:dyDescent="0.3">
      <c r="A355" s="62" t="str">
        <f>_book!$A$350</f>
        <v>Inland Marine</v>
      </c>
      <c r="B355" s="62" t="str">
        <f>_book!$B$350</f>
        <v>MM</v>
      </c>
      <c r="C355" s="62" t="str">
        <f>_book!$C$350</f>
        <v>NM</v>
      </c>
      <c r="D355" s="63">
        <f>_book!$F$350</f>
        <v>9600</v>
      </c>
      <c r="E355" s="64">
        <f>_book!$N$350</f>
        <v>0.56000000000000005</v>
      </c>
      <c r="F355" s="65">
        <f>_book!$K$350</f>
        <v>0.98326114947910559</v>
      </c>
      <c r="G355" s="65">
        <f>_book!$L$350</f>
        <v>1.0132116877372539</v>
      </c>
      <c r="H355" s="65">
        <f>_book!$M$350</f>
        <v>1</v>
      </c>
      <c r="I355" s="64">
        <f>_book!$O$350</f>
        <v>0.55790094570011051</v>
      </c>
      <c r="J355" s="64">
        <f>_book!$P$350</f>
        <v>0.54728357832571517</v>
      </c>
      <c r="K355" s="66">
        <f>_book!$T$350</f>
        <v>1.7023809523809549E-2</v>
      </c>
      <c r="L355" s="66">
        <f>_book!$U$350</f>
        <v>2.2591595458270049E-2</v>
      </c>
      <c r="M355" s="66" t="str">
        <f>IF(_book!$V$350=0,"—",_book!$W$350)</f>
        <v>—</v>
      </c>
      <c r="N355" s="64">
        <f>_book!$AA$350</f>
        <v>0.55790094570011051</v>
      </c>
      <c r="O355" s="67" t="str">
        <f>IF(_book!$V$350=0,"—",_book!$AC$350)</f>
        <v>—</v>
      </c>
      <c r="P355" s="68">
        <f>_book!$AE$350</f>
        <v>1</v>
      </c>
      <c r="Q355" s="68">
        <f>_book!$AF$350</f>
        <v>1</v>
      </c>
    </row>
    <row r="356" spans="1:17" x14ac:dyDescent="0.3">
      <c r="A356" s="62" t="str">
        <f>_book!$A$351</f>
        <v>Inland Marine</v>
      </c>
      <c r="B356" s="62" t="str">
        <f>_book!$B$351</f>
        <v>MM</v>
      </c>
      <c r="C356" s="62" t="str">
        <f>_book!$C$351</f>
        <v>NC</v>
      </c>
      <c r="D356" s="63">
        <f>_book!$F$351</f>
        <v>6400</v>
      </c>
      <c r="E356" s="64">
        <f>_book!$N$351</f>
        <v>0.58799999999999997</v>
      </c>
      <c r="F356" s="65">
        <f>_book!$K$351</f>
        <v>1.0063291139240511</v>
      </c>
      <c r="G356" s="65">
        <f>_book!$L$351</f>
        <v>1.006572784939554</v>
      </c>
      <c r="H356" s="65">
        <f>_book!$M$351</f>
        <v>1</v>
      </c>
      <c r="I356" s="64">
        <f>_book!$O$351</f>
        <v>0.59561077727575185</v>
      </c>
      <c r="J356" s="64">
        <f>_book!$P$351</f>
        <v>0.58821724161861155</v>
      </c>
      <c r="K356" s="66">
        <f>_book!$T$351</f>
        <v>-6.2893081761005174E-3</v>
      </c>
      <c r="L356" s="66">
        <f>_book!$U$351</f>
        <v>6.3291139240508887E-3</v>
      </c>
      <c r="M356" s="66" t="str">
        <f>IF(_book!$V$351=0,"—",_book!$W$351)</f>
        <v>—</v>
      </c>
      <c r="N356" s="64">
        <f>_book!$AA$351</f>
        <v>0.59561077727575185</v>
      </c>
      <c r="O356" s="67" t="str">
        <f>IF(_book!$V$351=0,"—",_book!$AC$351)</f>
        <v>—</v>
      </c>
      <c r="P356" s="68">
        <f>_book!$AE$351</f>
        <v>1</v>
      </c>
      <c r="Q356" s="68">
        <f>_book!$AF$351</f>
        <v>0</v>
      </c>
    </row>
    <row r="357" spans="1:17" x14ac:dyDescent="0.3">
      <c r="A357" s="62" t="str">
        <f>_book!$A$352</f>
        <v>Inland Marine</v>
      </c>
      <c r="B357" s="62" t="str">
        <f>_book!$B$352</f>
        <v>MM</v>
      </c>
      <c r="C357" s="62" t="str">
        <f>_book!$C$352</f>
        <v>OH</v>
      </c>
      <c r="D357" s="63">
        <f>_book!$F$352</f>
        <v>16800</v>
      </c>
      <c r="E357" s="64">
        <f>_book!$N$352</f>
        <v>0.57199999999999995</v>
      </c>
      <c r="F357" s="65">
        <f>_book!$K$352</f>
        <v>1</v>
      </c>
      <c r="G357" s="65">
        <f>_book!$L$352</f>
        <v>1.0154441592055621</v>
      </c>
      <c r="H357" s="65">
        <f>_book!$M$352</f>
        <v>1</v>
      </c>
      <c r="I357" s="64">
        <f>_book!$O$352</f>
        <v>0.58083405906558161</v>
      </c>
      <c r="J357" s="64">
        <f>_book!$P$352</f>
        <v>0.58449044887421953</v>
      </c>
      <c r="K357" s="66">
        <f>_book!$T$352</f>
        <v>0</v>
      </c>
      <c r="L357" s="66">
        <f>_book!$U$352</f>
        <v>0</v>
      </c>
      <c r="M357" s="66" t="str">
        <f>IF(_book!$V$352=0,"—",_book!$W$352)</f>
        <v>—</v>
      </c>
      <c r="N357" s="64">
        <f>_book!$AA$352</f>
        <v>0.58083405906558161</v>
      </c>
      <c r="O357" s="67" t="str">
        <f>IF(_book!$V$352=0,"—",_book!$AC$352)</f>
        <v>—</v>
      </c>
      <c r="P357" s="68">
        <f>_book!$AE$352</f>
        <v>0</v>
      </c>
      <c r="Q357" s="68">
        <f>_book!$AF$352</f>
        <v>0</v>
      </c>
    </row>
    <row r="358" spans="1:17" x14ac:dyDescent="0.3">
      <c r="A358" s="62" t="str">
        <f>_book!$A$353</f>
        <v>Inland Marine</v>
      </c>
      <c r="B358" s="62" t="str">
        <f>_book!$B$353</f>
        <v>MM</v>
      </c>
      <c r="C358" s="62" t="str">
        <f>_book!$C$353</f>
        <v>PA</v>
      </c>
      <c r="D358" s="63">
        <f>_book!$F$353</f>
        <v>13600</v>
      </c>
      <c r="E358" s="64">
        <f>_book!$N$353</f>
        <v>0.6</v>
      </c>
      <c r="F358" s="65">
        <f>_book!$K$353</f>
        <v>1</v>
      </c>
      <c r="G358" s="65">
        <f>_book!$L$353</f>
        <v>1.008776064642062</v>
      </c>
      <c r="H358" s="65">
        <f>_book!$M$353</f>
        <v>1</v>
      </c>
      <c r="I358" s="64">
        <f>_book!$O$353</f>
        <v>0.60526563878523698</v>
      </c>
      <c r="J358" s="64">
        <f>_book!$P$353</f>
        <v>0.60339072015180617</v>
      </c>
      <c r="K358" s="66">
        <f>_book!$T$353</f>
        <v>0</v>
      </c>
      <c r="L358" s="66">
        <f>_book!$U$353</f>
        <v>0</v>
      </c>
      <c r="M358" s="66" t="str">
        <f>IF(_book!$V$353=0,"—",_book!$W$353)</f>
        <v>—</v>
      </c>
      <c r="N358" s="64">
        <f>_book!$AA$353</f>
        <v>0.60526563878523698</v>
      </c>
      <c r="O358" s="67" t="str">
        <f>IF(_book!$V$353=0,"—",_book!$AC$353)</f>
        <v>—</v>
      </c>
      <c r="P358" s="68">
        <f>_book!$AE$353</f>
        <v>1</v>
      </c>
      <c r="Q358" s="68">
        <f>_book!$AF$353</f>
        <v>0</v>
      </c>
    </row>
    <row r="359" spans="1:17" x14ac:dyDescent="0.3">
      <c r="A359" s="62" t="str">
        <f>_book!$A$354</f>
        <v>Inland Marine</v>
      </c>
      <c r="B359" s="62" t="str">
        <f>_book!$B$354</f>
        <v>MM</v>
      </c>
      <c r="C359" s="62" t="str">
        <f>_book!$C$354</f>
        <v>SC</v>
      </c>
      <c r="D359" s="63">
        <f>_book!$F$354</f>
        <v>10400</v>
      </c>
      <c r="E359" s="64">
        <f>_book!$N$354</f>
        <v>0.58399999999999996</v>
      </c>
      <c r="F359" s="65">
        <f>_book!$K$354</f>
        <v>0.99310344827586206</v>
      </c>
      <c r="G359" s="65">
        <f>_book!$L$354</f>
        <v>1.002194973213381</v>
      </c>
      <c r="H359" s="65">
        <f>_book!$M$354</f>
        <v>1</v>
      </c>
      <c r="I359" s="64">
        <f>_book!$O$354</f>
        <v>0.58124543770587933</v>
      </c>
      <c r="J359" s="64">
        <f>_book!$P$354</f>
        <v>0.55605513450758215</v>
      </c>
      <c r="K359" s="66">
        <f>_book!$T$354</f>
        <v>6.9444444444444198E-3</v>
      </c>
      <c r="L359" s="66">
        <f>_book!$U$354</f>
        <v>3.2551724137930949E-2</v>
      </c>
      <c r="M359" s="66" t="str">
        <f>IF(_book!$V$354=0,"—",_book!$W$354)</f>
        <v>—</v>
      </c>
      <c r="N359" s="64">
        <f>_book!$AA$354</f>
        <v>0.58124543770587933</v>
      </c>
      <c r="O359" s="67" t="str">
        <f>IF(_book!$V$354=0,"—",_book!$AC$354)</f>
        <v>—</v>
      </c>
      <c r="P359" s="68">
        <f>_book!$AE$354</f>
        <v>1</v>
      </c>
      <c r="Q359" s="68">
        <f>_book!$AF$354</f>
        <v>1</v>
      </c>
    </row>
    <row r="360" spans="1:17" x14ac:dyDescent="0.3">
      <c r="A360" s="62" t="str">
        <f>_book!$A$355</f>
        <v>Inland Marine</v>
      </c>
      <c r="B360" s="62" t="str">
        <f>_book!$B$355</f>
        <v>MM</v>
      </c>
      <c r="C360" s="62" t="str">
        <f>_book!$C$355</f>
        <v>TN</v>
      </c>
      <c r="D360" s="63">
        <f>_book!$F$355</f>
        <v>7200</v>
      </c>
      <c r="E360" s="64">
        <f>_book!$N$355</f>
        <v>0.56799999999999995</v>
      </c>
      <c r="F360" s="65">
        <f>_book!$K$355</f>
        <v>1</v>
      </c>
      <c r="G360" s="65">
        <f>_book!$L$355</f>
        <v>1.0109890109890109</v>
      </c>
      <c r="H360" s="65">
        <f>_book!$M$355</f>
        <v>1</v>
      </c>
      <c r="I360" s="64">
        <f>_book!$O$355</f>
        <v>0.57424175824175827</v>
      </c>
      <c r="J360" s="64">
        <f>_book!$P$355</f>
        <v>0.57424175824175827</v>
      </c>
      <c r="K360" s="66">
        <f>_book!$T$355</f>
        <v>0</v>
      </c>
      <c r="L360" s="66">
        <f>_book!$U$355</f>
        <v>0</v>
      </c>
      <c r="M360" s="66" t="str">
        <f>IF(_book!$V$355=0,"—",_book!$W$355)</f>
        <v>—</v>
      </c>
      <c r="N360" s="64">
        <f>_book!$AA$355</f>
        <v>0.57424175824175827</v>
      </c>
      <c r="O360" s="67" t="str">
        <f>IF(_book!$V$355=0,"—",_book!$AC$355)</f>
        <v>—</v>
      </c>
      <c r="P360" s="68">
        <f>_book!$AE$355</f>
        <v>0</v>
      </c>
      <c r="Q360" s="68">
        <f>_book!$AF$355</f>
        <v>0</v>
      </c>
    </row>
    <row r="361" spans="1:17" x14ac:dyDescent="0.3">
      <c r="A361" s="62" t="str">
        <f>_book!$A$356</f>
        <v>Inland Marine</v>
      </c>
      <c r="B361" s="62" t="str">
        <f>_book!$B$356</f>
        <v>MM</v>
      </c>
      <c r="C361" s="62" t="str">
        <f>_book!$C$356</f>
        <v>VA</v>
      </c>
      <c r="D361" s="63">
        <f>_book!$F$356</f>
        <v>17600</v>
      </c>
      <c r="E361" s="64">
        <f>_book!$N$356</f>
        <v>0.59599999999999997</v>
      </c>
      <c r="F361" s="65">
        <f>_book!$K$356</f>
        <v>0.99999999999999978</v>
      </c>
      <c r="G361" s="65">
        <f>_book!$L$356</f>
        <v>1.0043791086804299</v>
      </c>
      <c r="H361" s="65">
        <f>_book!$M$356</f>
        <v>1</v>
      </c>
      <c r="I361" s="64">
        <f>_book!$O$356</f>
        <v>0.59860994877353613</v>
      </c>
      <c r="J361" s="64">
        <f>_book!$P$356</f>
        <v>0.59310517258212936</v>
      </c>
      <c r="K361" s="66">
        <f>_book!$T$356</f>
        <v>0</v>
      </c>
      <c r="L361" s="66">
        <f>_book!$U$356</f>
        <v>0</v>
      </c>
      <c r="M361" s="66" t="str">
        <f>IF(_book!$V$356=0,"—",_book!$W$356)</f>
        <v>—</v>
      </c>
      <c r="N361" s="64">
        <f>_book!$AA$356</f>
        <v>0.59860994877353613</v>
      </c>
      <c r="O361" s="67" t="str">
        <f>IF(_book!$V$356=0,"—",_book!$AC$356)</f>
        <v>—</v>
      </c>
      <c r="P361" s="68">
        <f>_book!$AE$356</f>
        <v>1</v>
      </c>
      <c r="Q361" s="68">
        <f>_book!$AF$356</f>
        <v>0</v>
      </c>
    </row>
    <row r="362" spans="1:17" x14ac:dyDescent="0.3">
      <c r="A362" s="62" t="str">
        <f>_book!$A$357</f>
        <v>Inland Marine</v>
      </c>
      <c r="B362" s="62" t="str">
        <f>_book!$B$357</f>
        <v>MM</v>
      </c>
      <c r="C362" s="62" t="str">
        <f>_book!$C$357</f>
        <v>WV</v>
      </c>
      <c r="D362" s="63">
        <f>_book!$F$357</f>
        <v>14400</v>
      </c>
      <c r="E362" s="64">
        <f>_book!$N$357</f>
        <v>0.57999999999999996</v>
      </c>
      <c r="F362" s="65">
        <f>_book!$K$357</f>
        <v>0.99999999999999978</v>
      </c>
      <c r="G362" s="65">
        <f>_book!$L$357</f>
        <v>1.0132116877372539</v>
      </c>
      <c r="H362" s="65">
        <f>_book!$M$357</f>
        <v>1</v>
      </c>
      <c r="I362" s="64">
        <f>_book!$O$357</f>
        <v>0.58766277888760732</v>
      </c>
      <c r="J362" s="64">
        <f>_book!$P$357</f>
        <v>0.58950259722512732</v>
      </c>
      <c r="K362" s="66">
        <f>_book!$T$357</f>
        <v>0</v>
      </c>
      <c r="L362" s="66">
        <f>_book!$U$357</f>
        <v>0</v>
      </c>
      <c r="M362" s="66" t="str">
        <f>IF(_book!$V$357=0,"—",_book!$W$357)</f>
        <v>—</v>
      </c>
      <c r="N362" s="64">
        <f>_book!$AA$357</f>
        <v>0.58766277888760732</v>
      </c>
      <c r="O362" s="67" t="str">
        <f>IF(_book!$V$357=0,"—",_book!$AC$357)</f>
        <v>—</v>
      </c>
      <c r="P362" s="68">
        <f>_book!$AE$357</f>
        <v>1</v>
      </c>
      <c r="Q362" s="68">
        <f>_book!$AF$357</f>
        <v>0</v>
      </c>
    </row>
    <row r="363" spans="1:17" x14ac:dyDescent="0.3">
      <c r="A363" s="62" t="str">
        <f>_book!$A$358</f>
        <v>Inland Marine</v>
      </c>
      <c r="B363" s="62" t="str">
        <f>_book!$B$358</f>
        <v>MM</v>
      </c>
      <c r="C363" s="62" t="str">
        <f>_book!$C$358</f>
        <v>WI</v>
      </c>
      <c r="D363" s="63">
        <f>_book!$F$358</f>
        <v>11200</v>
      </c>
      <c r="E363" s="64">
        <f>_book!$N$358</f>
        <v>0.56399999999999995</v>
      </c>
      <c r="F363" s="65">
        <f>_book!$K$358</f>
        <v>0.97402597402597413</v>
      </c>
      <c r="G363" s="65">
        <f>_book!$L$358</f>
        <v>1.006572784939554</v>
      </c>
      <c r="H363" s="65">
        <f>_book!$M$358</f>
        <v>1</v>
      </c>
      <c r="I363" s="64">
        <f>_book!$O$358</f>
        <v>0.55296141302523572</v>
      </c>
      <c r="J363" s="64">
        <f>_book!$P$358</f>
        <v>0.54250805251324086</v>
      </c>
      <c r="K363" s="66">
        <f>_book!$T$358</f>
        <v>2.666666666666662E-2</v>
      </c>
      <c r="L363" s="66">
        <f>_book!$U$358</f>
        <v>1.298701298701288E-2</v>
      </c>
      <c r="M363" s="66" t="str">
        <f>IF(_book!$V$358=0,"—",_book!$W$358)</f>
        <v>—</v>
      </c>
      <c r="N363" s="64">
        <f>_book!$AA$358</f>
        <v>0.55296141302523572</v>
      </c>
      <c r="O363" s="67" t="str">
        <f>IF(_book!$V$358=0,"—",_book!$AC$358)</f>
        <v>—</v>
      </c>
      <c r="P363" s="68">
        <f>_book!$AE$358</f>
        <v>0</v>
      </c>
      <c r="Q363" s="68">
        <f>_book!$AF$358</f>
        <v>1</v>
      </c>
    </row>
    <row r="364" spans="1:17" x14ac:dyDescent="0.3">
      <c r="A364" s="62" t="str">
        <f>_book!$A$359</f>
        <v>Inland Marine</v>
      </c>
      <c r="B364" s="62" t="str">
        <f>_book!$B$359</f>
        <v>SBA</v>
      </c>
      <c r="C364" s="62" t="str">
        <f>_book!$C$359</f>
        <v>AZ</v>
      </c>
      <c r="D364" s="63">
        <f>_book!$F$359</f>
        <v>8000</v>
      </c>
      <c r="E364" s="64">
        <f>_book!$N$359</f>
        <v>0.59199999999999997</v>
      </c>
      <c r="F364" s="65">
        <f>_book!$K$359</f>
        <v>1</v>
      </c>
      <c r="G364" s="65">
        <f>_book!$L$359</f>
        <v>1.0154441592055621</v>
      </c>
      <c r="H364" s="65">
        <f>_book!$M$359</f>
        <v>1</v>
      </c>
      <c r="I364" s="64">
        <f>_book!$O$359</f>
        <v>0.601142942249693</v>
      </c>
      <c r="J364" s="64">
        <f>_book!$P$359</f>
        <v>0.60492717785583572</v>
      </c>
      <c r="K364" s="66">
        <f>_book!$T$359</f>
        <v>0</v>
      </c>
      <c r="L364" s="66">
        <f>_book!$U$359</f>
        <v>0</v>
      </c>
      <c r="M364" s="66" t="str">
        <f>IF(_book!$V$359=0,"—",_book!$W$359)</f>
        <v>—</v>
      </c>
      <c r="N364" s="64">
        <f>_book!$AA$359</f>
        <v>0.601142942249693</v>
      </c>
      <c r="O364" s="67" t="str">
        <f>IF(_book!$V$359=0,"—",_book!$AC$359)</f>
        <v>—</v>
      </c>
      <c r="P364" s="68">
        <f>_book!$AE$359</f>
        <v>1</v>
      </c>
      <c r="Q364" s="68">
        <f>_book!$AF$359</f>
        <v>0</v>
      </c>
    </row>
    <row r="365" spans="1:17" x14ac:dyDescent="0.3">
      <c r="A365" s="62" t="str">
        <f>_book!$A$360</f>
        <v>Inland Marine</v>
      </c>
      <c r="B365" s="62" t="str">
        <f>_book!$B$360</f>
        <v>SBA</v>
      </c>
      <c r="C365" s="62" t="str">
        <f>_book!$C$360</f>
        <v>CO</v>
      </c>
      <c r="D365" s="63">
        <f>_book!$F$360</f>
        <v>18400</v>
      </c>
      <c r="E365" s="64">
        <f>_book!$N$360</f>
        <v>0.57599999999999996</v>
      </c>
      <c r="F365" s="65">
        <f>_book!$K$360</f>
        <v>1.0003307972213029</v>
      </c>
      <c r="G365" s="65">
        <f>_book!$L$360</f>
        <v>1.008776064642062</v>
      </c>
      <c r="H365" s="65">
        <f>_book!$M$360</f>
        <v>1</v>
      </c>
      <c r="I365" s="64">
        <f>_book!$O$360</f>
        <v>0.58124722461762945</v>
      </c>
      <c r="J365" s="64">
        <f>_book!$P$360</f>
        <v>0.57925509134573383</v>
      </c>
      <c r="K365" s="66">
        <f>_book!$T$360</f>
        <v>-3.3068783068768148E-4</v>
      </c>
      <c r="L365" s="66">
        <f>_book!$U$360</f>
        <v>3.3079722130313632E-4</v>
      </c>
      <c r="M365" s="66" t="str">
        <f>IF(_book!$V$360=0,"—",_book!$W$360)</f>
        <v>—</v>
      </c>
      <c r="N365" s="64">
        <f>_book!$AA$360</f>
        <v>0.58124722461762945</v>
      </c>
      <c r="O365" s="67" t="str">
        <f>IF(_book!$V$360=0,"—",_book!$AC$360)</f>
        <v>—</v>
      </c>
      <c r="P365" s="68">
        <f>_book!$AE$360</f>
        <v>1</v>
      </c>
      <c r="Q365" s="68">
        <f>_book!$AF$360</f>
        <v>0</v>
      </c>
    </row>
    <row r="366" spans="1:17" x14ac:dyDescent="0.3">
      <c r="A366" s="62" t="str">
        <f>_book!$A$361</f>
        <v>Inland Marine</v>
      </c>
      <c r="B366" s="62" t="str">
        <f>_book!$B$361</f>
        <v>SBA</v>
      </c>
      <c r="C366" s="62" t="str">
        <f>_book!$C$361</f>
        <v>DE</v>
      </c>
      <c r="D366" s="63">
        <f>_book!$F$361</f>
        <v>15200</v>
      </c>
      <c r="E366" s="64">
        <f>_book!$N$361</f>
        <v>0.56000000000000005</v>
      </c>
      <c r="F366" s="65">
        <f>_book!$K$361</f>
        <v>1</v>
      </c>
      <c r="G366" s="65">
        <f>_book!$L$361</f>
        <v>1.002194973213381</v>
      </c>
      <c r="H366" s="65">
        <f>_book!$M$361</f>
        <v>1</v>
      </c>
      <c r="I366" s="64">
        <f>_book!$O$361</f>
        <v>0.56122918499949359</v>
      </c>
      <c r="J366" s="64">
        <f>_book!$P$361</f>
        <v>0.55438358368467133</v>
      </c>
      <c r="K366" s="66">
        <f>_book!$T$361</f>
        <v>0</v>
      </c>
      <c r="L366" s="66">
        <f>_book!$U$361</f>
        <v>0</v>
      </c>
      <c r="M366" s="66" t="str">
        <f>IF(_book!$V$361=0,"—",_book!$W$361)</f>
        <v>—</v>
      </c>
      <c r="N366" s="64">
        <f>_book!$AA$361</f>
        <v>0.56122918499949359</v>
      </c>
      <c r="O366" s="67" t="str">
        <f>IF(_book!$V$361=0,"—",_book!$AC$361)</f>
        <v>—</v>
      </c>
      <c r="P366" s="68">
        <f>_book!$AE$361</f>
        <v>0</v>
      </c>
      <c r="Q366" s="68">
        <f>_book!$AF$361</f>
        <v>0</v>
      </c>
    </row>
    <row r="367" spans="1:17" x14ac:dyDescent="0.3">
      <c r="A367" s="62" t="str">
        <f>_book!$A$362</f>
        <v>Inland Marine</v>
      </c>
      <c r="B367" s="62" t="str">
        <f>_book!$B$362</f>
        <v>SBA</v>
      </c>
      <c r="C367" s="62" t="str">
        <f>_book!$C$362</f>
        <v>FL</v>
      </c>
      <c r="D367" s="63">
        <f>_book!$F$362</f>
        <v>12000</v>
      </c>
      <c r="E367" s="64">
        <f>_book!$N$362</f>
        <v>0.58799999999999997</v>
      </c>
      <c r="F367" s="65">
        <f>_book!$K$362</f>
        <v>0.98803700295442454</v>
      </c>
      <c r="G367" s="65">
        <f>_book!$L$362</f>
        <v>1.0109890109890109</v>
      </c>
      <c r="H367" s="65">
        <f>_book!$M$362</f>
        <v>1</v>
      </c>
      <c r="I367" s="64">
        <f>_book!$O$362</f>
        <v>0.58734999683321487</v>
      </c>
      <c r="J367" s="64">
        <f>_book!$P$362</f>
        <v>0.57159763313609468</v>
      </c>
      <c r="K367" s="66">
        <f>_book!$T$362</f>
        <v>1.210784313725477E-2</v>
      </c>
      <c r="L367" s="66">
        <f>_book!$U$362</f>
        <v>2.7558483072601669E-2</v>
      </c>
      <c r="M367" s="66" t="str">
        <f>IF(_book!$V$362=0,"—",_book!$W$362)</f>
        <v>—</v>
      </c>
      <c r="N367" s="64">
        <f>_book!$AA$362</f>
        <v>0.58734999683321487</v>
      </c>
      <c r="O367" s="67" t="str">
        <f>IF(_book!$V$362=0,"—",_book!$AC$362)</f>
        <v>—</v>
      </c>
      <c r="P367" s="68">
        <f>_book!$AE$362</f>
        <v>1</v>
      </c>
      <c r="Q367" s="68">
        <f>_book!$AF$362</f>
        <v>1</v>
      </c>
    </row>
    <row r="368" spans="1:17" x14ac:dyDescent="0.3">
      <c r="A368" s="62" t="str">
        <f>_book!$A$363</f>
        <v>Inland Marine</v>
      </c>
      <c r="B368" s="62" t="str">
        <f>_book!$B$363</f>
        <v>SBA</v>
      </c>
      <c r="C368" s="62" t="str">
        <f>_book!$C$363</f>
        <v>GA</v>
      </c>
      <c r="D368" s="63">
        <f>_book!$F$363</f>
        <v>8800</v>
      </c>
      <c r="E368" s="64">
        <f>_book!$N$363</f>
        <v>0.57199999999999995</v>
      </c>
      <c r="F368" s="65">
        <f>_book!$K$363</f>
        <v>1</v>
      </c>
      <c r="G368" s="65">
        <f>_book!$L$363</f>
        <v>1.0043791086804299</v>
      </c>
      <c r="H368" s="65">
        <f>_book!$M$363</f>
        <v>1</v>
      </c>
      <c r="I368" s="64">
        <f>_book!$O$363</f>
        <v>0.5745048501652058</v>
      </c>
      <c r="J368" s="64">
        <f>_book!$P$363</f>
        <v>0.56922174281372151</v>
      </c>
      <c r="K368" s="66">
        <f>_book!$T$363</f>
        <v>0</v>
      </c>
      <c r="L368" s="66">
        <f>_book!$U$363</f>
        <v>0</v>
      </c>
      <c r="M368" s="66" t="str">
        <f>IF(_book!$V$363=0,"—",_book!$W$363)</f>
        <v>—</v>
      </c>
      <c r="N368" s="64">
        <f>_book!$AA$363</f>
        <v>0.5745048501652058</v>
      </c>
      <c r="O368" s="67" t="str">
        <f>IF(_book!$V$363=0,"—",_book!$AC$363)</f>
        <v>—</v>
      </c>
      <c r="P368" s="68">
        <f>_book!$AE$363</f>
        <v>0</v>
      </c>
      <c r="Q368" s="68">
        <f>_book!$AF$363</f>
        <v>0</v>
      </c>
    </row>
    <row r="369" spans="1:17" x14ac:dyDescent="0.3">
      <c r="A369" s="62" t="str">
        <f>_book!$A$364</f>
        <v>Inland Marine</v>
      </c>
      <c r="B369" s="62" t="str">
        <f>_book!$B$364</f>
        <v>SBA</v>
      </c>
      <c r="C369" s="62" t="str">
        <f>_book!$C$364</f>
        <v>IA</v>
      </c>
      <c r="D369" s="63">
        <f>_book!$F$364</f>
        <v>19200</v>
      </c>
      <c r="E369" s="64">
        <f>_book!$N$364</f>
        <v>0.6</v>
      </c>
      <c r="F369" s="65">
        <f>_book!$K$364</f>
        <v>1</v>
      </c>
      <c r="G369" s="65">
        <f>_book!$L$364</f>
        <v>1.0132116877372539</v>
      </c>
      <c r="H369" s="65">
        <f>_book!$M$364</f>
        <v>1</v>
      </c>
      <c r="I369" s="64">
        <f>_book!$O$364</f>
        <v>0.6079270126423526</v>
      </c>
      <c r="J369" s="64">
        <f>_book!$P$364</f>
        <v>0.60983027299151116</v>
      </c>
      <c r="K369" s="66">
        <f>_book!$T$364</f>
        <v>0</v>
      </c>
      <c r="L369" s="66">
        <f>_book!$U$364</f>
        <v>0</v>
      </c>
      <c r="M369" s="66" t="str">
        <f>IF(_book!$V$364=0,"—",_book!$W$364)</f>
        <v>—</v>
      </c>
      <c r="N369" s="64">
        <f>_book!$AA$364</f>
        <v>0.6079270126423526</v>
      </c>
      <c r="O369" s="67" t="str">
        <f>IF(_book!$V$364=0,"—",_book!$AC$364)</f>
        <v>—</v>
      </c>
      <c r="P369" s="68">
        <f>_book!$AE$364</f>
        <v>0</v>
      </c>
      <c r="Q369" s="68">
        <f>_book!$AF$364</f>
        <v>0</v>
      </c>
    </row>
    <row r="370" spans="1:17" x14ac:dyDescent="0.3">
      <c r="A370" s="62" t="str">
        <f>_book!$A$365</f>
        <v>Inland Marine</v>
      </c>
      <c r="B370" s="62" t="str">
        <f>_book!$B$365</f>
        <v>SBA</v>
      </c>
      <c r="C370" s="62" t="str">
        <f>_book!$C$365</f>
        <v>IL</v>
      </c>
      <c r="D370" s="63">
        <f>_book!$F$365</f>
        <v>16000</v>
      </c>
      <c r="E370" s="64">
        <f>_book!$N$365</f>
        <v>0.58399999999999996</v>
      </c>
      <c r="F370" s="65">
        <f>_book!$K$365</f>
        <v>0.93896713615023497</v>
      </c>
      <c r="G370" s="65">
        <f>_book!$L$365</f>
        <v>0.99718789505319971</v>
      </c>
      <c r="H370" s="65">
        <f>_book!$M$365</f>
        <v>1</v>
      </c>
      <c r="I370" s="64">
        <f>_book!$O$365</f>
        <v>0.54681477062072181</v>
      </c>
      <c r="J370" s="64">
        <f>_book!$P$365</f>
        <v>0.54054244392028095</v>
      </c>
      <c r="K370" s="66">
        <f>_book!$T$365</f>
        <v>6.4999999999999725E-2</v>
      </c>
      <c r="L370" s="66">
        <f>_book!$U$365</f>
        <v>0</v>
      </c>
      <c r="M370" s="66" t="str">
        <f>IF(_book!$V$365=0,"—",_book!$W$365)</f>
        <v>—</v>
      </c>
      <c r="N370" s="64">
        <f>_book!$AA$365</f>
        <v>0.54681477062072181</v>
      </c>
      <c r="O370" s="67" t="str">
        <f>IF(_book!$V$365=0,"—",_book!$AC$365)</f>
        <v>—</v>
      </c>
      <c r="P370" s="68">
        <f>_book!$AE$365</f>
        <v>0</v>
      </c>
      <c r="Q370" s="68">
        <f>_book!$AF$365</f>
        <v>1</v>
      </c>
    </row>
    <row r="371" spans="1:17" x14ac:dyDescent="0.3">
      <c r="A371" s="62" t="str">
        <f>_book!$A$366</f>
        <v>Inland Marine</v>
      </c>
      <c r="B371" s="62" t="str">
        <f>_book!$B$366</f>
        <v>SBA</v>
      </c>
      <c r="C371" s="62" t="str">
        <f>_book!$C$366</f>
        <v>IN</v>
      </c>
      <c r="D371" s="63">
        <f>_book!$F$366</f>
        <v>12800</v>
      </c>
      <c r="E371" s="64">
        <f>_book!$N$366</f>
        <v>0.56799999999999995</v>
      </c>
      <c r="F371" s="65">
        <f>_book!$K$366</f>
        <v>0.9975062344139648</v>
      </c>
      <c r="G371" s="65">
        <f>_book!$L$366</f>
        <v>1.0154441592055621</v>
      </c>
      <c r="H371" s="65">
        <f>_book!$M$366</f>
        <v>1</v>
      </c>
      <c r="I371" s="64">
        <f>_book!$O$366</f>
        <v>0.57533394755985956</v>
      </c>
      <c r="J371" s="64">
        <f>_book!$P$366</f>
        <v>0.55942467766544224</v>
      </c>
      <c r="K371" s="66">
        <f>_book!$T$366</f>
        <v>2.5000000000001692E-3</v>
      </c>
      <c r="L371" s="66">
        <f>_book!$U$366</f>
        <v>3.491271820448838E-2</v>
      </c>
      <c r="M371" s="66" t="str">
        <f>IF(_book!$V$366=0,"—",_book!$W$366)</f>
        <v>—</v>
      </c>
      <c r="N371" s="64">
        <f>_book!$AA$366</f>
        <v>0.57533394755985956</v>
      </c>
      <c r="O371" s="67" t="str">
        <f>IF(_book!$V$366=0,"—",_book!$AC$366)</f>
        <v>—</v>
      </c>
      <c r="P371" s="68">
        <f>_book!$AE$366</f>
        <v>1</v>
      </c>
      <c r="Q371" s="68">
        <f>_book!$AF$366</f>
        <v>1</v>
      </c>
    </row>
    <row r="372" spans="1:17" x14ac:dyDescent="0.3">
      <c r="A372" s="62" t="str">
        <f>_book!$A$367</f>
        <v>Inland Marine</v>
      </c>
      <c r="B372" s="62" t="str">
        <f>_book!$B$367</f>
        <v>SBA</v>
      </c>
      <c r="C372" s="62" t="str">
        <f>_book!$C$367</f>
        <v>KY</v>
      </c>
      <c r="D372" s="63">
        <f>_book!$F$367</f>
        <v>9600</v>
      </c>
      <c r="E372" s="64">
        <f>_book!$N$367</f>
        <v>0.59599999999999997</v>
      </c>
      <c r="F372" s="65">
        <f>_book!$K$367</f>
        <v>0.91956349938248583</v>
      </c>
      <c r="G372" s="65">
        <f>_book!$L$367</f>
        <v>1</v>
      </c>
      <c r="H372" s="65">
        <f>_book!$M$367</f>
        <v>1</v>
      </c>
      <c r="I372" s="64">
        <f>_book!$O$367</f>
        <v>0.54805984563196153</v>
      </c>
      <c r="J372" s="64">
        <f>_book!$P$367</f>
        <v>0.49823622330178319</v>
      </c>
      <c r="K372" s="66">
        <f>_book!$T$367</f>
        <v>8.7472480879819292E-2</v>
      </c>
      <c r="L372" s="66">
        <f>_book!$U$367</f>
        <v>9.9999999999999867E-2</v>
      </c>
      <c r="M372" s="66">
        <f>IF(_book!$V$367=0,"—",_book!$W$367)</f>
        <v>0.1</v>
      </c>
      <c r="N372" s="64">
        <f>_book!$AA$367</f>
        <v>0.53885774996788582</v>
      </c>
      <c r="O372" s="67">
        <f>IF(_book!$V$367=0,"—",_book!$AC$367)</f>
        <v>-0.92020956640757046</v>
      </c>
      <c r="P372" s="68">
        <f>_book!$AE$367</f>
        <v>1</v>
      </c>
      <c r="Q372" s="68">
        <f>_book!$AF$367</f>
        <v>1</v>
      </c>
    </row>
    <row r="373" spans="1:17" x14ac:dyDescent="0.3">
      <c r="A373" s="62" t="str">
        <f>_book!$A$368</f>
        <v>Inland Marine</v>
      </c>
      <c r="B373" s="62" t="str">
        <f>_book!$B$368</f>
        <v>SBA</v>
      </c>
      <c r="C373" s="62" t="str">
        <f>_book!$C$368</f>
        <v>MD</v>
      </c>
      <c r="D373" s="63">
        <f>_book!$F$368</f>
        <v>6400</v>
      </c>
      <c r="E373" s="64">
        <f>_book!$N$368</f>
        <v>0.57999999999999996</v>
      </c>
      <c r="F373" s="65">
        <f>_book!$K$368</f>
        <v>1</v>
      </c>
      <c r="G373" s="65">
        <f>_book!$L$368</f>
        <v>1.002194973213381</v>
      </c>
      <c r="H373" s="65">
        <f>_book!$M$368</f>
        <v>1</v>
      </c>
      <c r="I373" s="64">
        <f>_book!$O$368</f>
        <v>0.58127308446376114</v>
      </c>
      <c r="J373" s="64">
        <f>_book!$P$368</f>
        <v>0.57418299738769518</v>
      </c>
      <c r="K373" s="66">
        <f>_book!$T$368</f>
        <v>0</v>
      </c>
      <c r="L373" s="66">
        <f>_book!$U$368</f>
        <v>0</v>
      </c>
      <c r="M373" s="66" t="str">
        <f>IF(_book!$V$368=0,"—",_book!$W$368)</f>
        <v>—</v>
      </c>
      <c r="N373" s="64">
        <f>_book!$AA$368</f>
        <v>0.58127308446376114</v>
      </c>
      <c r="O373" s="67" t="str">
        <f>IF(_book!$V$368=0,"—",_book!$AC$368)</f>
        <v>—</v>
      </c>
      <c r="P373" s="68">
        <f>_book!$AE$368</f>
        <v>1</v>
      </c>
      <c r="Q373" s="68">
        <f>_book!$AF$368</f>
        <v>0</v>
      </c>
    </row>
    <row r="374" spans="1:17" x14ac:dyDescent="0.3">
      <c r="A374" s="62" t="str">
        <f>_book!$A$369</f>
        <v>Inland Marine</v>
      </c>
      <c r="B374" s="62" t="str">
        <f>_book!$B$369</f>
        <v>SBA</v>
      </c>
      <c r="C374" s="62" t="str">
        <f>_book!$C$369</f>
        <v>MI</v>
      </c>
      <c r="D374" s="63">
        <f>_book!$F$369</f>
        <v>16800</v>
      </c>
      <c r="E374" s="64">
        <f>_book!$N$369</f>
        <v>0.56399999999999995</v>
      </c>
      <c r="F374" s="65">
        <f>_book!$K$369</f>
        <v>1</v>
      </c>
      <c r="G374" s="65">
        <f>_book!$L$369</f>
        <v>1.0109890109890109</v>
      </c>
      <c r="H374" s="65">
        <f>_book!$M$369</f>
        <v>1</v>
      </c>
      <c r="I374" s="64">
        <f>_book!$O$369</f>
        <v>0.57019780219780236</v>
      </c>
      <c r="J374" s="64">
        <f>_book!$P$369</f>
        <v>0.57019780219780236</v>
      </c>
      <c r="K374" s="66">
        <f>_book!$T$369</f>
        <v>0</v>
      </c>
      <c r="L374" s="66">
        <f>_book!$U$369</f>
        <v>0</v>
      </c>
      <c r="M374" s="66" t="str">
        <f>IF(_book!$V$369=0,"—",_book!$W$369)</f>
        <v>—</v>
      </c>
      <c r="N374" s="64">
        <f>_book!$AA$369</f>
        <v>0.57019780219780236</v>
      </c>
      <c r="O374" s="67" t="str">
        <f>IF(_book!$V$369=0,"—",_book!$AC$369)</f>
        <v>—</v>
      </c>
      <c r="P374" s="68">
        <f>_book!$AE$369</f>
        <v>1</v>
      </c>
      <c r="Q374" s="68">
        <f>_book!$AF$369</f>
        <v>0</v>
      </c>
    </row>
    <row r="375" spans="1:17" x14ac:dyDescent="0.3">
      <c r="A375" s="62" t="str">
        <f>_book!$A$370</f>
        <v>Inland Marine</v>
      </c>
      <c r="B375" s="62" t="str">
        <f>_book!$B$370</f>
        <v>SBA</v>
      </c>
      <c r="C375" s="62" t="str">
        <f>_book!$C$370</f>
        <v>MN</v>
      </c>
      <c r="D375" s="63">
        <f>_book!$F$370</f>
        <v>13600</v>
      </c>
      <c r="E375" s="64">
        <f>_book!$N$370</f>
        <v>0.59199999999999997</v>
      </c>
      <c r="F375" s="65">
        <f>_book!$K$370</f>
        <v>0.98039215686274506</v>
      </c>
      <c r="G375" s="65">
        <f>_book!$L$370</f>
        <v>1.0043791086804299</v>
      </c>
      <c r="H375" s="65">
        <f>_book!$M$370</f>
        <v>1</v>
      </c>
      <c r="I375" s="64">
        <f>_book!$O$370</f>
        <v>0.58293375719491614</v>
      </c>
      <c r="J375" s="64">
        <f>_book!$P$370</f>
        <v>0.56646596245582848</v>
      </c>
      <c r="K375" s="66">
        <f>_book!$T$370</f>
        <v>2.0000000000000021E-2</v>
      </c>
      <c r="L375" s="66">
        <f>_book!$U$370</f>
        <v>1.960784313725461E-2</v>
      </c>
      <c r="M375" s="66" t="str">
        <f>IF(_book!$V$370=0,"—",_book!$W$370)</f>
        <v>—</v>
      </c>
      <c r="N375" s="64">
        <f>_book!$AA$370</f>
        <v>0.58293375719491614</v>
      </c>
      <c r="O375" s="67" t="str">
        <f>IF(_book!$V$370=0,"—",_book!$AC$370)</f>
        <v>—</v>
      </c>
      <c r="P375" s="68">
        <f>_book!$AE$370</f>
        <v>0</v>
      </c>
      <c r="Q375" s="68">
        <f>_book!$AF$370</f>
        <v>1</v>
      </c>
    </row>
    <row r="376" spans="1:17" x14ac:dyDescent="0.3">
      <c r="A376" s="62" t="str">
        <f>_book!$A$371</f>
        <v>Inland Marine</v>
      </c>
      <c r="B376" s="62" t="str">
        <f>_book!$B$371</f>
        <v>SBA</v>
      </c>
      <c r="C376" s="62" t="str">
        <f>_book!$C$371</f>
        <v>NM</v>
      </c>
      <c r="D376" s="63">
        <f>_book!$F$371</f>
        <v>10400</v>
      </c>
      <c r="E376" s="64">
        <f>_book!$N$371</f>
        <v>0.57599999999999996</v>
      </c>
      <c r="F376" s="65">
        <f>_book!$K$371</f>
        <v>0.99999999999999978</v>
      </c>
      <c r="G376" s="65">
        <f>_book!$L$371</f>
        <v>1.0132116877372539</v>
      </c>
      <c r="H376" s="65">
        <f>_book!$M$371</f>
        <v>1</v>
      </c>
      <c r="I376" s="64">
        <f>_book!$O$371</f>
        <v>0.58360993213665835</v>
      </c>
      <c r="J376" s="64">
        <f>_book!$P$371</f>
        <v>0.58543706207185053</v>
      </c>
      <c r="K376" s="66">
        <f>_book!$T$371</f>
        <v>0</v>
      </c>
      <c r="L376" s="66">
        <f>_book!$U$371</f>
        <v>0</v>
      </c>
      <c r="M376" s="66" t="str">
        <f>IF(_book!$V$371=0,"—",_book!$W$371)</f>
        <v>—</v>
      </c>
      <c r="N376" s="64">
        <f>_book!$AA$371</f>
        <v>0.58360993213665835</v>
      </c>
      <c r="O376" s="67" t="str">
        <f>IF(_book!$V$371=0,"—",_book!$AC$371)</f>
        <v>—</v>
      </c>
      <c r="P376" s="68">
        <f>_book!$AE$371</f>
        <v>1</v>
      </c>
      <c r="Q376" s="68">
        <f>_book!$AF$371</f>
        <v>0</v>
      </c>
    </row>
    <row r="377" spans="1:17" x14ac:dyDescent="0.3">
      <c r="A377" s="62" t="str">
        <f>_book!$A$372</f>
        <v>Inland Marine</v>
      </c>
      <c r="B377" s="62" t="str">
        <f>_book!$B$372</f>
        <v>SBA</v>
      </c>
      <c r="C377" s="62" t="str">
        <f>_book!$C$372</f>
        <v>NC</v>
      </c>
      <c r="D377" s="63">
        <f>_book!$F$372</f>
        <v>7200</v>
      </c>
      <c r="E377" s="64">
        <f>_book!$N$372</f>
        <v>0.56000000000000005</v>
      </c>
      <c r="F377" s="65">
        <f>_book!$K$372</f>
        <v>1.0001361841209311</v>
      </c>
      <c r="G377" s="65">
        <f>_book!$L$372</f>
        <v>1.006572784939554</v>
      </c>
      <c r="H377" s="65">
        <f>_book!$M$372</f>
        <v>1</v>
      </c>
      <c r="I377" s="64">
        <f>_book!$O$372</f>
        <v>0.56375752393487788</v>
      </c>
      <c r="J377" s="64">
        <f>_book!$P$372</f>
        <v>0.5602068967796302</v>
      </c>
      <c r="K377" s="66">
        <f>_book!$T$372</f>
        <v>-1.3616557734186241E-4</v>
      </c>
      <c r="L377" s="66">
        <f>_book!$U$372</f>
        <v>1.3618412093152621E-4</v>
      </c>
      <c r="M377" s="66" t="str">
        <f>IF(_book!$V$372=0,"—",_book!$W$372)</f>
        <v>—</v>
      </c>
      <c r="N377" s="64">
        <f>_book!$AA$372</f>
        <v>0.56375752393487788</v>
      </c>
      <c r="O377" s="67" t="str">
        <f>IF(_book!$V$372=0,"—",_book!$AC$372)</f>
        <v>—</v>
      </c>
      <c r="P377" s="68">
        <f>_book!$AE$372</f>
        <v>1</v>
      </c>
      <c r="Q377" s="68">
        <f>_book!$AF$372</f>
        <v>0</v>
      </c>
    </row>
    <row r="378" spans="1:17" x14ac:dyDescent="0.3">
      <c r="A378" s="62" t="str">
        <f>_book!$A$373</f>
        <v>Inland Marine</v>
      </c>
      <c r="B378" s="62" t="str">
        <f>_book!$B$373</f>
        <v>SBA</v>
      </c>
      <c r="C378" s="62" t="str">
        <f>_book!$C$373</f>
        <v>OH</v>
      </c>
      <c r="D378" s="63">
        <f>_book!$F$373</f>
        <v>17600</v>
      </c>
      <c r="E378" s="64">
        <f>_book!$N$373</f>
        <v>0.58799999999999997</v>
      </c>
      <c r="F378" s="65">
        <f>_book!$K$373</f>
        <v>1</v>
      </c>
      <c r="G378" s="65">
        <f>_book!$L$373</f>
        <v>1.0154441592055621</v>
      </c>
      <c r="H378" s="65">
        <f>_book!$M$373</f>
        <v>1</v>
      </c>
      <c r="I378" s="64">
        <f>_book!$O$373</f>
        <v>0.59708116561287061</v>
      </c>
      <c r="J378" s="64">
        <f>_book!$P$373</f>
        <v>0.60083983205951241</v>
      </c>
      <c r="K378" s="66">
        <f>_book!$T$373</f>
        <v>0</v>
      </c>
      <c r="L378" s="66">
        <f>_book!$U$373</f>
        <v>0</v>
      </c>
      <c r="M378" s="66" t="str">
        <f>IF(_book!$V$373=0,"—",_book!$W$373)</f>
        <v>—</v>
      </c>
      <c r="N378" s="64">
        <f>_book!$AA$373</f>
        <v>0.59708116561287061</v>
      </c>
      <c r="O378" s="67" t="str">
        <f>IF(_book!$V$373=0,"—",_book!$AC$373)</f>
        <v>—</v>
      </c>
      <c r="P378" s="68">
        <f>_book!$AE$373</f>
        <v>0</v>
      </c>
      <c r="Q378" s="68">
        <f>_book!$AF$373</f>
        <v>0</v>
      </c>
    </row>
    <row r="379" spans="1:17" x14ac:dyDescent="0.3">
      <c r="A379" s="62" t="str">
        <f>_book!$A$374</f>
        <v>Inland Marine</v>
      </c>
      <c r="B379" s="62" t="str">
        <f>_book!$B$374</f>
        <v>SBA</v>
      </c>
      <c r="C379" s="62" t="str">
        <f>_book!$C$374</f>
        <v>PA</v>
      </c>
      <c r="D379" s="63">
        <f>_book!$F$374</f>
        <v>14400</v>
      </c>
      <c r="E379" s="64">
        <f>_book!$N$374</f>
        <v>0.57199999999999995</v>
      </c>
      <c r="F379" s="65">
        <f>_book!$K$374</f>
        <v>0.99547992555171516</v>
      </c>
      <c r="G379" s="65">
        <f>_book!$L$374</f>
        <v>1.008776064642062</v>
      </c>
      <c r="H379" s="65">
        <f>_book!$M$374</f>
        <v>1</v>
      </c>
      <c r="I379" s="64">
        <f>_book!$O$374</f>
        <v>0.57441173602854845</v>
      </c>
      <c r="J379" s="64">
        <f>_book!$P$374</f>
        <v>0.55325593148837793</v>
      </c>
      <c r="K379" s="66">
        <f>_book!$T$374</f>
        <v>4.5405982905981626E-3</v>
      </c>
      <c r="L379" s="66">
        <f>_book!$U$374</f>
        <v>3.5022600372241593E-2</v>
      </c>
      <c r="M379" s="66" t="str">
        <f>IF(_book!$V$374=0,"—",_book!$W$374)</f>
        <v>—</v>
      </c>
      <c r="N379" s="64">
        <f>_book!$AA$374</f>
        <v>0.57441173602854845</v>
      </c>
      <c r="O379" s="67" t="str">
        <f>IF(_book!$V$374=0,"—",_book!$AC$374)</f>
        <v>—</v>
      </c>
      <c r="P379" s="68">
        <f>_book!$AE$374</f>
        <v>1</v>
      </c>
      <c r="Q379" s="68">
        <f>_book!$AF$374</f>
        <v>1</v>
      </c>
    </row>
    <row r="380" spans="1:17" x14ac:dyDescent="0.3">
      <c r="A380" s="62" t="str">
        <f>_book!$A$375</f>
        <v>Inland Marine</v>
      </c>
      <c r="B380" s="62" t="str">
        <f>_book!$B$375</f>
        <v>SBA</v>
      </c>
      <c r="C380" s="62" t="str">
        <f>_book!$C$375</f>
        <v>SC</v>
      </c>
      <c r="D380" s="63">
        <f>_book!$F$375</f>
        <v>11200</v>
      </c>
      <c r="E380" s="64">
        <f>_book!$N$375</f>
        <v>0.6</v>
      </c>
      <c r="F380" s="65">
        <f>_book!$K$375</f>
        <v>1.0053191489361699</v>
      </c>
      <c r="G380" s="65">
        <f>_book!$L$375</f>
        <v>1.002194973213381</v>
      </c>
      <c r="H380" s="65">
        <f>_book!$M$375</f>
        <v>1</v>
      </c>
      <c r="I380" s="64">
        <f>_book!$O$375</f>
        <v>0.6045154785233906</v>
      </c>
      <c r="J380" s="64">
        <f>_book!$P$375</f>
        <v>0.59398241109071914</v>
      </c>
      <c r="K380" s="66">
        <f>_book!$T$375</f>
        <v>-5.2910052910052352E-3</v>
      </c>
      <c r="L380" s="66">
        <f>_book!$U$375</f>
        <v>5.3191489361701372E-3</v>
      </c>
      <c r="M380" s="66" t="str">
        <f>IF(_book!$V$375=0,"—",_book!$W$375)</f>
        <v>—</v>
      </c>
      <c r="N380" s="64">
        <f>_book!$AA$375</f>
        <v>0.6045154785233906</v>
      </c>
      <c r="O380" s="67" t="str">
        <f>IF(_book!$V$375=0,"—",_book!$AC$375)</f>
        <v>—</v>
      </c>
      <c r="P380" s="68">
        <f>_book!$AE$375</f>
        <v>1</v>
      </c>
      <c r="Q380" s="68">
        <f>_book!$AF$375</f>
        <v>0</v>
      </c>
    </row>
    <row r="381" spans="1:17" x14ac:dyDescent="0.3">
      <c r="A381" s="62" t="str">
        <f>_book!$A$376</f>
        <v>Inland Marine</v>
      </c>
      <c r="B381" s="62" t="str">
        <f>_book!$B$376</f>
        <v>SBA</v>
      </c>
      <c r="C381" s="62" t="str">
        <f>_book!$C$376</f>
        <v>TN</v>
      </c>
      <c r="D381" s="63">
        <f>_book!$F$376</f>
        <v>8000</v>
      </c>
      <c r="E381" s="64">
        <f>_book!$N$376</f>
        <v>0.58399999999999996</v>
      </c>
      <c r="F381" s="65">
        <f>_book!$K$376</f>
        <v>1</v>
      </c>
      <c r="G381" s="65">
        <f>_book!$L$376</f>
        <v>1.0109890109890109</v>
      </c>
      <c r="H381" s="65">
        <f>_book!$M$376</f>
        <v>1</v>
      </c>
      <c r="I381" s="64">
        <f>_book!$O$376</f>
        <v>0.59041758241758246</v>
      </c>
      <c r="J381" s="64">
        <f>_book!$P$376</f>
        <v>0.59041758241758246</v>
      </c>
      <c r="K381" s="66">
        <f>_book!$T$376</f>
        <v>0</v>
      </c>
      <c r="L381" s="66">
        <f>_book!$U$376</f>
        <v>0</v>
      </c>
      <c r="M381" s="66" t="str">
        <f>IF(_book!$V$376=0,"—",_book!$W$376)</f>
        <v>—</v>
      </c>
      <c r="N381" s="64">
        <f>_book!$AA$376</f>
        <v>0.59041758241758246</v>
      </c>
      <c r="O381" s="67" t="str">
        <f>IF(_book!$V$376=0,"—",_book!$AC$376)</f>
        <v>—</v>
      </c>
      <c r="P381" s="68">
        <f>_book!$AE$376</f>
        <v>0</v>
      </c>
      <c r="Q381" s="68">
        <f>_book!$AF$376</f>
        <v>0</v>
      </c>
    </row>
    <row r="382" spans="1:17" x14ac:dyDescent="0.3">
      <c r="A382" s="62" t="str">
        <f>_book!$A$377</f>
        <v>Inland Marine</v>
      </c>
      <c r="B382" s="62" t="str">
        <f>_book!$B$377</f>
        <v>SBA</v>
      </c>
      <c r="C382" s="62" t="str">
        <f>_book!$C$377</f>
        <v>VA</v>
      </c>
      <c r="D382" s="63">
        <f>_book!$F$377</f>
        <v>18400</v>
      </c>
      <c r="E382" s="64">
        <f>_book!$N$377</f>
        <v>0.56799999999999995</v>
      </c>
      <c r="F382" s="65">
        <f>_book!$K$377</f>
        <v>0.99999999999999978</v>
      </c>
      <c r="G382" s="65">
        <f>_book!$L$377</f>
        <v>1.0043791086804299</v>
      </c>
      <c r="H382" s="65">
        <f>_book!$M$377</f>
        <v>1</v>
      </c>
      <c r="I382" s="64">
        <f>_book!$O$377</f>
        <v>0.57048733373048399</v>
      </c>
      <c r="J382" s="64">
        <f>_book!$P$377</f>
        <v>0.56524117118565342</v>
      </c>
      <c r="K382" s="66">
        <f>_book!$T$377</f>
        <v>0</v>
      </c>
      <c r="L382" s="66">
        <f>_book!$U$377</f>
        <v>0</v>
      </c>
      <c r="M382" s="66" t="str">
        <f>IF(_book!$V$377=0,"—",_book!$W$377)</f>
        <v>—</v>
      </c>
      <c r="N382" s="64">
        <f>_book!$AA$377</f>
        <v>0.57048733373048399</v>
      </c>
      <c r="O382" s="67" t="str">
        <f>IF(_book!$V$377=0,"—",_book!$AC$377)</f>
        <v>—</v>
      </c>
      <c r="P382" s="68">
        <f>_book!$AE$377</f>
        <v>1</v>
      </c>
      <c r="Q382" s="68">
        <f>_book!$AF$377</f>
        <v>0</v>
      </c>
    </row>
    <row r="383" spans="1:17" x14ac:dyDescent="0.3">
      <c r="A383" s="62" t="str">
        <f>_book!$A$378</f>
        <v>Inland Marine</v>
      </c>
      <c r="B383" s="62" t="str">
        <f>_book!$B$378</f>
        <v>SBA</v>
      </c>
      <c r="C383" s="62" t="str">
        <f>_book!$C$378</f>
        <v>WV</v>
      </c>
      <c r="D383" s="63">
        <f>_book!$F$378</f>
        <v>15200</v>
      </c>
      <c r="E383" s="64">
        <f>_book!$N$378</f>
        <v>0.59599999999999997</v>
      </c>
      <c r="F383" s="65">
        <f>_book!$K$378</f>
        <v>0.9740259740259738</v>
      </c>
      <c r="G383" s="65">
        <f>_book!$L$378</f>
        <v>1.0132116877372539</v>
      </c>
      <c r="H383" s="65">
        <f>_book!$M$378</f>
        <v>1</v>
      </c>
      <c r="I383" s="64">
        <f>_book!$O$378</f>
        <v>0.58818912262149681</v>
      </c>
      <c r="J383" s="64">
        <f>_book!$P$378</f>
        <v>0.5824660940752252</v>
      </c>
      <c r="K383" s="66">
        <f>_book!$T$378</f>
        <v>2.666666666666706E-2</v>
      </c>
      <c r="L383" s="66">
        <f>_book!$U$378</f>
        <v>1.2987012987013101E-2</v>
      </c>
      <c r="M383" s="66" t="str">
        <f>IF(_book!$V$378=0,"—",_book!$W$378)</f>
        <v>—</v>
      </c>
      <c r="N383" s="64">
        <f>_book!$AA$378</f>
        <v>0.58818912262149681</v>
      </c>
      <c r="O383" s="67" t="str">
        <f>IF(_book!$V$378=0,"—",_book!$AC$378)</f>
        <v>—</v>
      </c>
      <c r="P383" s="68">
        <f>_book!$AE$378</f>
        <v>1</v>
      </c>
      <c r="Q383" s="68">
        <f>_book!$AF$378</f>
        <v>1</v>
      </c>
    </row>
    <row r="384" spans="1:17" x14ac:dyDescent="0.3">
      <c r="A384" s="62" t="str">
        <f>_book!$A$379</f>
        <v>Inland Marine</v>
      </c>
      <c r="B384" s="62" t="str">
        <f>_book!$B$379</f>
        <v>SBA</v>
      </c>
      <c r="C384" s="62" t="str">
        <f>_book!$C$379</f>
        <v>WI</v>
      </c>
      <c r="D384" s="63">
        <f>_book!$F$379</f>
        <v>12000</v>
      </c>
      <c r="E384" s="64">
        <f>_book!$N$379</f>
        <v>0.57999999999999996</v>
      </c>
      <c r="F384" s="65">
        <f>_book!$K$379</f>
        <v>1</v>
      </c>
      <c r="G384" s="65">
        <f>_book!$L$379</f>
        <v>1.006572784939554</v>
      </c>
      <c r="H384" s="65">
        <f>_book!$M$379</f>
        <v>1</v>
      </c>
      <c r="I384" s="64">
        <f>_book!$O$379</f>
        <v>0.58381221526494143</v>
      </c>
      <c r="J384" s="64">
        <f>_book!$P$379</f>
        <v>0.58021428595033131</v>
      </c>
      <c r="K384" s="66">
        <f>_book!$T$379</f>
        <v>0</v>
      </c>
      <c r="L384" s="66">
        <f>_book!$U$379</f>
        <v>0</v>
      </c>
      <c r="M384" s="66" t="str">
        <f>IF(_book!$V$379=0,"—",_book!$W$379)</f>
        <v>—</v>
      </c>
      <c r="N384" s="64">
        <f>_book!$AA$379</f>
        <v>0.58381221526494143</v>
      </c>
      <c r="O384" s="67" t="str">
        <f>IF(_book!$V$379=0,"—",_book!$AC$379)</f>
        <v>—</v>
      </c>
      <c r="P384" s="68">
        <f>_book!$AE$379</f>
        <v>0</v>
      </c>
      <c r="Q384" s="68">
        <f>_book!$AF$379</f>
        <v>0</v>
      </c>
    </row>
    <row r="386" spans="1:1" x14ac:dyDescent="0.3">
      <c r="A386" s="9" t="s">
        <v>163</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164</v>
      </c>
    </row>
    <row r="2" spans="1:11" x14ac:dyDescent="0.3">
      <c r="A2" s="2" t="s">
        <v>165</v>
      </c>
    </row>
    <row r="3" spans="1:11" x14ac:dyDescent="0.3">
      <c r="A3" s="7" t="s">
        <v>47</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166</v>
      </c>
    </row>
    <row r="6" spans="1:11" ht="28.8" x14ac:dyDescent="0.3">
      <c r="A6" s="19"/>
      <c r="B6" s="19" t="s">
        <v>82</v>
      </c>
      <c r="C6" s="19" t="s">
        <v>117</v>
      </c>
      <c r="D6" s="19" t="s">
        <v>154</v>
      </c>
      <c r="E6" s="19" t="s">
        <v>155</v>
      </c>
      <c r="F6" s="19" t="s">
        <v>156</v>
      </c>
      <c r="G6" s="19" t="s">
        <v>158</v>
      </c>
      <c r="H6" s="19" t="s">
        <v>144</v>
      </c>
      <c r="I6" s="19" t="s">
        <v>162</v>
      </c>
      <c r="J6" s="19" t="s">
        <v>146</v>
      </c>
      <c r="K6" s="19" t="s">
        <v>167</v>
      </c>
    </row>
    <row r="7" spans="1:11" x14ac:dyDescent="0.3">
      <c r="A7" s="23" t="s">
        <v>33</v>
      </c>
      <c r="B7" s="69">
        <f>COUNTIFS(_book!$D$2:$D$379,"?*",_book!$A$2:$A$379,$A7,_book!$B$2:$B$379,bkc_bu,_book!$C$2:$C$379,bkc_state)</f>
        <v>63</v>
      </c>
      <c r="C7" s="70">
        <f>SUMIFS(_book!$F$2:$F$379,_book!$A$2:$A$379,$A7,_book!$B$2:$B$379,bkc_bu,_book!$C$2:$C$379,bkc_state)</f>
        <v>4522500</v>
      </c>
      <c r="D7" s="71">
        <f>IF(SUMIFS(_book!$F$2:$F$379,_book!$A$2:$A$379,$A7,_book!$B$2:$B$379,bkc_bu,_book!$C$2:$C$379,bkc_state)=0,"—",SUMIFS(_book!$AP$2:$AP$379,_book!$A$2:$A$379,$A7,_book!$B$2:$B$379,bkc_bu,_book!$C$2:$C$379,bkc_state)/SUMIFS(_book!$F$2:$F$379,_book!$A$2:$A$379,$A7,_book!$B$2:$B$379,bkc_bu,_book!$C$2:$C$379,bkc_state))</f>
        <v>0.65029452736318405</v>
      </c>
      <c r="E7" s="72">
        <f>IF(SUMIFS(_book!$F$2:$F$379,_book!$A$2:$A$379,$A7,_book!$B$2:$B$379,bkc_bu,_book!$C$2:$C$379,bkc_state)=0,"—",SUMIFS(_book!$AM$2:$AM$379,_book!$A$2:$A$379,$A7,_book!$B$2:$B$379,bkc_bu,_book!$C$2:$C$379,bkc_state)/SUMIFS(_book!$F$2:$F$379,_book!$A$2:$A$379,$A7,_book!$B$2:$B$379,bkc_bu,_book!$C$2:$C$379,bkc_state))</f>
        <v>0.9990268086606594</v>
      </c>
      <c r="F7" s="72">
        <f>IF(SUMIFS(_book!$F$2:$F$379,_book!$A$2:$A$379,$A7,_book!$B$2:$B$379,bkc_bu,_book!$C$2:$C$379,bkc_state)=0,"—",SUMIFS(_book!$AN$2:$AN$379,_book!$A$2:$A$379,$A7,_book!$B$2:$B$379,bkc_bu,_book!$C$2:$C$379,bkc_state)/SUMIFS(_book!$F$2:$F$379,_book!$A$2:$A$379,$A7,_book!$B$2:$B$379,bkc_bu,_book!$C$2:$C$379,bkc_state))</f>
        <v>1.0099536502317406</v>
      </c>
      <c r="G7" s="73">
        <f>IF(SUMIFS(_book!$F$2:$F$379,_book!$A$2:$A$379,$A7,_book!$B$2:$B$379,bkc_bu,_book!$C$2:$C$379,bkc_state)=0,"—",SUMIFS(_book!$AQ$2:$AQ$379,_book!$A$2:$A$379,$A7,_book!$B$2:$B$379,bkc_bu,_book!$C$2:$C$379,bkc_state)/SUMIFS(_book!$F$2:$F$379,_book!$A$2:$A$379,$A7,_book!$B$2:$B$379,bkc_bu,_book!$C$2:$C$379,bkc_state))</f>
        <v>0.65634780220668276</v>
      </c>
      <c r="H7" s="71">
        <f>IF(SUMIFS(_book!$F$2:$F$379,_book!$A$2:$A$379,$A7,_book!$B$2:$B$379,bkc_bu,_book!$C$2:$C$379,bkc_state)=0,"—",SUMIFS(_book!$AR$2:$AR$379,_book!$A$2:$A$379,$A7,_book!$B$2:$B$379,bkc_bu,_book!$C$2:$C$379,bkc_state)/SUMIFS(_book!$F$2:$F$379,_book!$A$2:$A$379,$A7,_book!$B$2:$B$379,bkc_bu,_book!$C$2:$C$379,bkc_state))</f>
        <v>0.64559004935023145</v>
      </c>
      <c r="I7" s="71">
        <f>IF(SUMIFS(_book!$F$2:$F$379,_book!$A$2:$A$379,$A7,_book!$B$2:$B$379,bkc_bu,_book!$C$2:$C$379,bkc_state)=0,"—",SUMIFS(_book!$AV$2:$AV$379,_book!$A$2:$A$379,$A7,_book!$B$2:$B$379,bkc_bu,_book!$C$2:$C$379,bkc_state)/SUMIFS(_book!$F$2:$F$379,_book!$A$2:$A$379,$A7,_book!$B$2:$B$379,bkc_bu,_book!$C$2:$C$379,bkc_state))</f>
        <v>0.65626844256385553</v>
      </c>
      <c r="J7" s="74">
        <f>IF(SUMIFS(_book!$V$2:$V$379,_book!$A$2:$A$379,$A7,_book!$B$2:$B$379,bkc_bu,_book!$C$2:$C$379,bkc_state)=0,"—",($I7-$G7)*100)</f>
        <v>-7.9359642827236954E-3</v>
      </c>
      <c r="K7" s="69">
        <f>SUMIFS(_book!$V$2:$V$379,_book!$A$2:$A$379,$A7,_book!$B$2:$B$379,bkc_bu,_book!$C$2:$C$379,bkc_state)</f>
        <v>1</v>
      </c>
    </row>
    <row r="8" spans="1:11" x14ac:dyDescent="0.3">
      <c r="A8" s="23" t="s">
        <v>35</v>
      </c>
      <c r="B8" s="69">
        <f>COUNTIFS(_book!$D$2:$D$379,"?*",_book!$A$2:$A$379,$A8,_book!$B$2:$B$379,bkc_bu,_book!$C$2:$C$379,bkc_state)</f>
        <v>63</v>
      </c>
      <c r="C8" s="70">
        <f>SUMIFS(_book!$F$2:$F$379,_book!$A$2:$A$379,$A8,_book!$B$2:$B$379,bkc_bu,_book!$C$2:$C$379,bkc_state)</f>
        <v>3517500</v>
      </c>
      <c r="D8" s="71">
        <f>IF(SUMIFS(_book!$F$2:$F$379,_book!$A$2:$A$379,$A8,_book!$B$2:$B$379,bkc_bu,_book!$C$2:$C$379,bkc_state)=0,"—",SUMIFS(_book!$AP$2:$AP$379,_book!$A$2:$A$379,$A8,_book!$B$2:$B$379,bkc_bu,_book!$C$2:$C$379,bkc_state)/SUMIFS(_book!$F$2:$F$379,_book!$A$2:$A$379,$A8,_book!$B$2:$B$379,bkc_bu,_book!$C$2:$C$379,bkc_state))</f>
        <v>0.62053333333333338</v>
      </c>
      <c r="E8" s="72">
        <f>IF(SUMIFS(_book!$F$2:$F$379,_book!$A$2:$A$379,$A8,_book!$B$2:$B$379,bkc_bu,_book!$C$2:$C$379,bkc_state)=0,"—",SUMIFS(_book!$AM$2:$AM$379,_book!$A$2:$A$379,$A8,_book!$B$2:$B$379,bkc_bu,_book!$C$2:$C$379,bkc_state)/SUMIFS(_book!$F$2:$F$379,_book!$A$2:$A$379,$A8,_book!$B$2:$B$379,bkc_bu,_book!$C$2:$C$379,bkc_state))</f>
        <v>0.99901131287304556</v>
      </c>
      <c r="F8" s="72">
        <f>IF(SUMIFS(_book!$F$2:$F$379,_book!$A$2:$A$379,$A8,_book!$B$2:$B$379,bkc_bu,_book!$C$2:$C$379,bkc_state)=0,"—",SUMIFS(_book!$AN$2:$AN$379,_book!$A$2:$A$379,$A8,_book!$B$2:$B$379,bkc_bu,_book!$C$2:$C$379,bkc_state)/SUMIFS(_book!$F$2:$F$379,_book!$A$2:$A$379,$A8,_book!$B$2:$B$379,bkc_bu,_book!$C$2:$C$379,bkc_state))</f>
        <v>1.0088548178550822</v>
      </c>
      <c r="G8" s="73">
        <f>IF(SUMIFS(_book!$F$2:$F$379,_book!$A$2:$A$379,$A8,_book!$B$2:$B$379,bkc_bu,_book!$C$2:$C$379,bkc_state)=0,"—",SUMIFS(_book!$AQ$2:$AQ$379,_book!$A$2:$A$379,$A8,_book!$B$2:$B$379,bkc_bu,_book!$C$2:$C$379,bkc_state)/SUMIFS(_book!$F$2:$F$379,_book!$A$2:$A$379,$A8,_book!$B$2:$B$379,bkc_bu,_book!$C$2:$C$379,bkc_state))</f>
        <v>0.62560906511783054</v>
      </c>
      <c r="H8" s="71">
        <f>IF(SUMIFS(_book!$F$2:$F$379,_book!$A$2:$A$379,$A8,_book!$B$2:$B$379,bkc_bu,_book!$C$2:$C$379,bkc_state)=0,"—",SUMIFS(_book!$AR$2:$AR$379,_book!$A$2:$A$379,$A8,_book!$B$2:$B$379,bkc_bu,_book!$C$2:$C$379,bkc_state)/SUMIFS(_book!$F$2:$F$379,_book!$A$2:$A$379,$A8,_book!$B$2:$B$379,bkc_bu,_book!$C$2:$C$379,bkc_state))</f>
        <v>0.61558462066023723</v>
      </c>
      <c r="I8" s="71">
        <f>IF(SUMIFS(_book!$F$2:$F$379,_book!$A$2:$A$379,$A8,_book!$B$2:$B$379,bkc_bu,_book!$C$2:$C$379,bkc_state)=0,"—",SUMIFS(_book!$AV$2:$AV$379,_book!$A$2:$A$379,$A8,_book!$B$2:$B$379,bkc_bu,_book!$C$2:$C$379,bkc_state)/SUMIFS(_book!$F$2:$F$379,_book!$A$2:$A$379,$A8,_book!$B$2:$B$379,bkc_bu,_book!$C$2:$C$379,bkc_state))</f>
        <v>0.62553516840469414</v>
      </c>
      <c r="J8" s="74">
        <f>IF(SUMIFS(_book!$V$2:$V$379,_book!$A$2:$A$379,$A8,_book!$B$2:$B$379,bkc_bu,_book!$C$2:$C$379,bkc_state)=0,"—",($I8-$G8)*100)</f>
        <v>-7.3896713136401004E-3</v>
      </c>
      <c r="K8" s="69">
        <f>SUMIFS(_book!$V$2:$V$379,_book!$A$2:$A$379,$A8,_book!$B$2:$B$379,bkc_bu,_book!$C$2:$C$379,bkc_state)</f>
        <v>1</v>
      </c>
    </row>
    <row r="9" spans="1:11" x14ac:dyDescent="0.3">
      <c r="A9" s="23" t="s">
        <v>37</v>
      </c>
      <c r="B9" s="69">
        <f>COUNTIFS(_book!$D$2:$D$379,"?*",_book!$A$2:$A$379,$A9,_book!$B$2:$B$379,bkc_bu,_book!$C$2:$C$379,bkc_state)</f>
        <v>63</v>
      </c>
      <c r="C9" s="70">
        <f>SUMIFS(_book!$F$2:$F$379,_book!$A$2:$A$379,$A9,_book!$B$2:$B$379,bkc_bu,_book!$C$2:$C$379,bkc_state)</f>
        <v>4020000</v>
      </c>
      <c r="D9" s="71">
        <f>IF(SUMIFS(_book!$F$2:$F$379,_book!$A$2:$A$379,$A9,_book!$B$2:$B$379,bkc_bu,_book!$C$2:$C$379,bkc_state)=0,"—",SUMIFS(_book!$AP$2:$AP$379,_book!$A$2:$A$379,$A9,_book!$B$2:$B$379,bkc_bu,_book!$C$2:$C$379,bkc_state)/SUMIFS(_book!$F$2:$F$379,_book!$A$2:$A$379,$A9,_book!$B$2:$B$379,bkc_bu,_book!$C$2:$C$379,bkc_state))</f>
        <v>0.68005572139303483</v>
      </c>
      <c r="E9" s="72">
        <f>IF(SUMIFS(_book!$F$2:$F$379,_book!$A$2:$A$379,$A9,_book!$B$2:$B$379,bkc_bu,_book!$C$2:$C$379,bkc_state)=0,"—",SUMIFS(_book!$AM$2:$AM$379,_book!$A$2:$A$379,$A9,_book!$B$2:$B$379,bkc_bu,_book!$C$2:$C$379,bkc_state)/SUMIFS(_book!$F$2:$F$379,_book!$A$2:$A$379,$A9,_book!$B$2:$B$379,bkc_bu,_book!$C$2:$C$379,bkc_state))</f>
        <v>0.99900474008271289</v>
      </c>
      <c r="F9" s="72">
        <f>IF(SUMIFS(_book!$F$2:$F$379,_book!$A$2:$A$379,$A9,_book!$B$2:$B$379,bkc_bu,_book!$C$2:$C$379,bkc_state)=0,"—",SUMIFS(_book!$AN$2:$AN$379,_book!$A$2:$A$379,$A9,_book!$B$2:$B$379,bkc_bu,_book!$C$2:$C$379,bkc_state)/SUMIFS(_book!$F$2:$F$379,_book!$A$2:$A$379,$A9,_book!$B$2:$B$379,bkc_bu,_book!$C$2:$C$379,bkc_state))</f>
        <v>1.0083886004200964</v>
      </c>
      <c r="G9" s="73">
        <f>IF(SUMIFS(_book!$F$2:$F$379,_book!$A$2:$A$379,$A9,_book!$B$2:$B$379,bkc_bu,_book!$C$2:$C$379,bkc_state)=0,"—",SUMIFS(_book!$AQ$2:$AQ$379,_book!$A$2:$A$379,$A9,_book!$B$2:$B$379,bkc_bu,_book!$C$2:$C$379,bkc_state)/SUMIFS(_book!$F$2:$F$379,_book!$A$2:$A$379,$A9,_book!$B$2:$B$379,bkc_bu,_book!$C$2:$C$379,bkc_state))</f>
        <v>0.68531548320436753</v>
      </c>
      <c r="H9" s="71">
        <f>IF(SUMIFS(_book!$F$2:$F$379,_book!$A$2:$A$379,$A9,_book!$B$2:$B$379,bkc_bu,_book!$C$2:$C$379,bkc_state)=0,"—",SUMIFS(_book!$AR$2:$AR$379,_book!$A$2:$A$379,$A9,_book!$B$2:$B$379,bkc_bu,_book!$C$2:$C$379,bkc_state)/SUMIFS(_book!$F$2:$F$379,_book!$A$2:$A$379,$A9,_book!$B$2:$B$379,bkc_bu,_book!$C$2:$C$379,bkc_state))</f>
        <v>0.67446922354241678</v>
      </c>
      <c r="I9" s="71">
        <f>IF(SUMIFS(_book!$F$2:$F$379,_book!$A$2:$A$379,$A9,_book!$B$2:$B$379,bkc_bu,_book!$C$2:$C$379,bkc_state)=0,"—",SUMIFS(_book!$AV$2:$AV$379,_book!$A$2:$A$379,$A9,_book!$B$2:$B$379,bkc_bu,_book!$C$2:$C$379,bkc_state)/SUMIFS(_book!$F$2:$F$379,_book!$A$2:$A$379,$A9,_book!$B$2:$B$379,bkc_bu,_book!$C$2:$C$379,bkc_state))</f>
        <v>0.68523549022895358</v>
      </c>
      <c r="J9" s="74">
        <f>IF(SUMIFS(_book!$V$2:$V$379,_book!$A$2:$A$379,$A9,_book!$B$2:$B$379,bkc_bu,_book!$C$2:$C$379,bkc_state)=0,"—",($I9-$G9)*100)</f>
        <v>-7.9992975413945011E-3</v>
      </c>
      <c r="K9" s="69">
        <f>SUMIFS(_book!$V$2:$V$379,_book!$A$2:$A$379,$A9,_book!$B$2:$B$379,bkc_bu,_book!$C$2:$C$379,bkc_state)</f>
        <v>1</v>
      </c>
    </row>
    <row r="10" spans="1:11" x14ac:dyDescent="0.3">
      <c r="A10" s="23" t="s">
        <v>39</v>
      </c>
      <c r="B10" s="69">
        <f>COUNTIFS(_book!$D$2:$D$379,"?*",_book!$A$2:$A$379,$A10,_book!$B$2:$B$379,bkc_bu,_book!$C$2:$C$379,bkc_state)</f>
        <v>63</v>
      </c>
      <c r="C10" s="70">
        <f>SUMIFS(_book!$F$2:$F$379,_book!$A$2:$A$379,$A10,_book!$B$2:$B$379,bkc_bu,_book!$C$2:$C$379,bkc_state)</f>
        <v>3015000</v>
      </c>
      <c r="D10" s="71">
        <f>IF(SUMIFS(_book!$F$2:$F$379,_book!$A$2:$A$379,$A10,_book!$B$2:$B$379,bkc_bu,_book!$C$2:$C$379,bkc_state)=0,"—",SUMIFS(_book!$AP$2:$AP$379,_book!$A$2:$A$379,$A10,_book!$B$2:$B$379,bkc_bu,_book!$C$2:$C$379,bkc_state)/SUMIFS(_book!$F$2:$F$379,_book!$A$2:$A$379,$A10,_book!$B$2:$B$379,bkc_bu,_book!$C$2:$C$379,bkc_state))</f>
        <v>0.60069253731343286</v>
      </c>
      <c r="E10" s="72">
        <f>IF(SUMIFS(_book!$F$2:$F$379,_book!$A$2:$A$379,$A10,_book!$B$2:$B$379,bkc_bu,_book!$C$2:$C$379,bkc_state)=0,"—",SUMIFS(_book!$AM$2:$AM$379,_book!$A$2:$A$379,$A10,_book!$B$2:$B$379,bkc_bu,_book!$C$2:$C$379,bkc_state)/SUMIFS(_book!$F$2:$F$379,_book!$A$2:$A$379,$A10,_book!$B$2:$B$379,bkc_bu,_book!$C$2:$C$379,bkc_state))</f>
        <v>0.99901862500510574</v>
      </c>
      <c r="F10" s="72">
        <f>IF(SUMIFS(_book!$F$2:$F$379,_book!$A$2:$A$379,$A10,_book!$B$2:$B$379,bkc_bu,_book!$C$2:$C$379,bkc_state)=0,"—",SUMIFS(_book!$AN$2:$AN$379,_book!$A$2:$A$379,$A10,_book!$B$2:$B$379,bkc_bu,_book!$C$2:$C$379,bkc_state)/SUMIFS(_book!$F$2:$F$379,_book!$A$2:$A$379,$A10,_book!$B$2:$B$379,bkc_bu,_book!$C$2:$C$379,bkc_state))</f>
        <v>1.0093733869724846</v>
      </c>
      <c r="G10" s="73">
        <f>IF(SUMIFS(_book!$F$2:$F$379,_book!$A$2:$A$379,$A10,_book!$B$2:$B$379,bkc_bu,_book!$C$2:$C$379,bkc_state)=0,"—",SUMIFS(_book!$AQ$2:$AQ$379,_book!$A$2:$A$379,$A10,_book!$B$2:$B$379,bkc_bu,_book!$C$2:$C$379,bkc_state)/SUMIFS(_book!$F$2:$F$379,_book!$A$2:$A$379,$A10,_book!$B$2:$B$379,bkc_bu,_book!$C$2:$C$379,bkc_state))</f>
        <v>0.60591541617125311</v>
      </c>
      <c r="H10" s="71">
        <f>IF(SUMIFS(_book!$F$2:$F$379,_book!$A$2:$A$379,$A10,_book!$B$2:$B$379,bkc_bu,_book!$C$2:$C$379,bkc_state)=0,"—",SUMIFS(_book!$AR$2:$AR$379,_book!$A$2:$A$379,$A10,_book!$B$2:$B$379,bkc_bu,_book!$C$2:$C$379,bkc_state)/SUMIFS(_book!$F$2:$F$379,_book!$A$2:$A$379,$A10,_book!$B$2:$B$379,bkc_bu,_book!$C$2:$C$379,bkc_state))</f>
        <v>0.59608910478991239</v>
      </c>
      <c r="I10" s="71">
        <f>IF(SUMIFS(_book!$F$2:$F$379,_book!$A$2:$A$379,$A10,_book!$B$2:$B$379,bkc_bu,_book!$C$2:$C$379,bkc_state)=0,"—",SUMIFS(_book!$AV$2:$AV$379,_book!$A$2:$A$379,$A10,_book!$B$2:$B$379,bkc_bu,_book!$C$2:$C$379,bkc_state)/SUMIFS(_book!$F$2:$F$379,_book!$A$2:$A$379,$A10,_book!$B$2:$B$379,bkc_bu,_book!$C$2:$C$379,bkc_state))</f>
        <v>0.60584298077012522</v>
      </c>
      <c r="J10" s="74">
        <f>IF(SUMIFS(_book!$V$2:$V$379,_book!$A$2:$A$379,$A10,_book!$B$2:$B$379,bkc_bu,_book!$C$2:$C$379,bkc_state)=0,"—",($I10-$G10)*100)</f>
        <v>-7.2435401127890486E-3</v>
      </c>
      <c r="K10" s="69">
        <f>SUMIFS(_book!$V$2:$V$379,_book!$A$2:$A$379,$A10,_book!$B$2:$B$379,bkc_bu,_book!$C$2:$C$379,bkc_state)</f>
        <v>1</v>
      </c>
    </row>
    <row r="11" spans="1:11" x14ac:dyDescent="0.3">
      <c r="A11" s="23" t="s">
        <v>41</v>
      </c>
      <c r="B11" s="69">
        <f>COUNTIFS(_book!$D$2:$D$379,"?*",_book!$A$2:$A$379,$A11,_book!$B$2:$B$379,bkc_bu,_book!$C$2:$C$379,bkc_state)</f>
        <v>63</v>
      </c>
      <c r="C11" s="70">
        <f>SUMIFS(_book!$F$2:$F$379,_book!$A$2:$A$379,$A11,_book!$B$2:$B$379,bkc_bu,_book!$C$2:$C$379,bkc_state)</f>
        <v>1206000</v>
      </c>
      <c r="D11" s="71">
        <f>IF(SUMIFS(_book!$F$2:$F$379,_book!$A$2:$A$379,$A11,_book!$B$2:$B$379,bkc_bu,_book!$C$2:$C$379,bkc_state)=0,"—",SUMIFS(_book!$AP$2:$AP$379,_book!$A$2:$A$379,$A11,_book!$B$2:$B$379,bkc_bu,_book!$C$2:$C$379,bkc_state)/SUMIFS(_book!$F$2:$F$379,_book!$A$2:$A$379,$A11,_book!$B$2:$B$379,bkc_bu,_book!$C$2:$C$379,bkc_state))</f>
        <v>0.5510905472636819</v>
      </c>
      <c r="E11" s="72">
        <f>IF(SUMIFS(_book!$F$2:$F$379,_book!$A$2:$A$379,$A11,_book!$B$2:$B$379,bkc_bu,_book!$C$2:$C$379,bkc_state)=0,"—",SUMIFS(_book!$AM$2:$AM$379,_book!$A$2:$A$379,$A11,_book!$B$2:$B$379,bkc_bu,_book!$C$2:$C$379,bkc_state)/SUMIFS(_book!$F$2:$F$379,_book!$A$2:$A$379,$A11,_book!$B$2:$B$379,bkc_bu,_book!$C$2:$C$379,bkc_state))</f>
        <v>0.99900474008271234</v>
      </c>
      <c r="F11" s="72">
        <f>IF(SUMIFS(_book!$F$2:$F$379,_book!$A$2:$A$379,$A11,_book!$B$2:$B$379,bkc_bu,_book!$C$2:$C$379,bkc_state)=0,"—",SUMIFS(_book!$AN$2:$AN$379,_book!$A$2:$A$379,$A11,_book!$B$2:$B$379,bkc_bu,_book!$C$2:$C$379,bkc_state)/SUMIFS(_book!$F$2:$F$379,_book!$A$2:$A$379,$A11,_book!$B$2:$B$379,bkc_bu,_book!$C$2:$C$379,bkc_state))</f>
        <v>1.0083886004200968</v>
      </c>
      <c r="G11" s="73">
        <f>IF(SUMIFS(_book!$F$2:$F$379,_book!$A$2:$A$379,$A11,_book!$B$2:$B$379,bkc_bu,_book!$C$2:$C$379,bkc_state)=0,"—",SUMIFS(_book!$AQ$2:$AQ$379,_book!$A$2:$A$379,$A11,_book!$B$2:$B$379,bkc_bu,_book!$C$2:$C$379,bkc_state)/SUMIFS(_book!$F$2:$F$379,_book!$A$2:$A$379,$A11,_book!$B$2:$B$379,bkc_bu,_book!$C$2:$C$379,bkc_state))</f>
        <v>0.55531610904978279</v>
      </c>
      <c r="H11" s="71">
        <f>IF(SUMIFS(_book!$F$2:$F$379,_book!$A$2:$A$379,$A11,_book!$B$2:$B$379,bkc_bu,_book!$C$2:$C$379,bkc_state)=0,"—",SUMIFS(_book!$AR$2:$AR$379,_book!$A$2:$A$379,$A11,_book!$B$2:$B$379,bkc_bu,_book!$C$2:$C$379,bkc_state)/SUMIFS(_book!$F$2:$F$379,_book!$A$2:$A$379,$A11,_book!$B$2:$B$379,bkc_bu,_book!$C$2:$C$379,bkc_state))</f>
        <v>0.54648225147505192</v>
      </c>
      <c r="I11" s="71">
        <f>IF(SUMIFS(_book!$F$2:$F$379,_book!$A$2:$A$379,$A11,_book!$B$2:$B$379,bkc_bu,_book!$C$2:$C$379,bkc_state)=0,"—",SUMIFS(_book!$AV$2:$AV$379,_book!$A$2:$A$379,$A11,_book!$B$2:$B$379,bkc_bu,_book!$C$2:$C$379,bkc_state)/SUMIFS(_book!$F$2:$F$379,_book!$A$2:$A$379,$A11,_book!$B$2:$B$379,bkc_bu,_book!$C$2:$C$379,bkc_state))</f>
        <v>0.55525105729104096</v>
      </c>
      <c r="J11" s="74">
        <f>IF(SUMIFS(_book!$V$2:$V$379,_book!$A$2:$A$379,$A11,_book!$B$2:$B$379,bkc_bu,_book!$C$2:$C$379,bkc_state)=0,"—",($I11-$G11)*100)</f>
        <v>-6.5051758741829779E-3</v>
      </c>
      <c r="K11" s="69">
        <f>SUMIFS(_book!$V$2:$V$379,_book!$A$2:$A$379,$A11,_book!$B$2:$B$379,bkc_bu,_book!$C$2:$C$379,bkc_state)</f>
        <v>1</v>
      </c>
    </row>
    <row r="12" spans="1:11" x14ac:dyDescent="0.3">
      <c r="A12" s="23" t="s">
        <v>43</v>
      </c>
      <c r="B12" s="69">
        <f>COUNTIFS(_book!$D$2:$D$379,"?*",_book!$A$2:$A$379,$A12,_book!$B$2:$B$379,bkc_bu,_book!$C$2:$C$379,bkc_state)</f>
        <v>63</v>
      </c>
      <c r="C12" s="70">
        <f>SUMIFS(_book!$F$2:$F$379,_book!$A$2:$A$379,$A12,_book!$B$2:$B$379,bkc_bu,_book!$C$2:$C$379,bkc_state)</f>
        <v>804000</v>
      </c>
      <c r="D12" s="71">
        <f>IF(SUMIFS(_book!$F$2:$F$379,_book!$A$2:$A$379,$A12,_book!$B$2:$B$379,bkc_bu,_book!$C$2:$C$379,bkc_state)=0,"—",SUMIFS(_book!$AP$2:$AP$379,_book!$A$2:$A$379,$A12,_book!$B$2:$B$379,bkc_bu,_book!$C$2:$C$379,bkc_state)/SUMIFS(_book!$F$2:$F$379,_book!$A$2:$A$379,$A12,_book!$B$2:$B$379,bkc_bu,_book!$C$2:$C$379,bkc_state))</f>
        <v>0.58085174129353223</v>
      </c>
      <c r="E12" s="72">
        <f>IF(SUMIFS(_book!$F$2:$F$379,_book!$A$2:$A$379,$A12,_book!$B$2:$B$379,bkc_bu,_book!$C$2:$C$379,bkc_state)=0,"—",SUMIFS(_book!$AM$2:$AM$379,_book!$A$2:$A$379,$A12,_book!$B$2:$B$379,bkc_bu,_book!$C$2:$C$379,bkc_state)/SUMIFS(_book!$F$2:$F$379,_book!$A$2:$A$379,$A12,_book!$B$2:$B$379,bkc_bu,_book!$C$2:$C$379,bkc_state))</f>
        <v>0.99391591955064729</v>
      </c>
      <c r="F12" s="72">
        <f>IF(SUMIFS(_book!$F$2:$F$379,_book!$A$2:$A$379,$A12,_book!$B$2:$B$379,bkc_bu,_book!$C$2:$C$379,bkc_state)=0,"—",SUMIFS(_book!$AN$2:$AN$379,_book!$A$2:$A$379,$A12,_book!$B$2:$B$379,bkc_bu,_book!$C$2:$C$379,bkc_state)/SUMIFS(_book!$F$2:$F$379,_book!$A$2:$A$379,$A12,_book!$B$2:$B$379,bkc_bu,_book!$C$2:$C$379,bkc_state))</f>
        <v>1.0077615247483893</v>
      </c>
      <c r="G12" s="73">
        <f>IF(SUMIFS(_book!$F$2:$F$379,_book!$A$2:$A$379,$A12,_book!$B$2:$B$379,bkc_bu,_book!$C$2:$C$379,bkc_state)=0,"—",SUMIFS(_book!$AQ$2:$AQ$379,_book!$A$2:$A$379,$A12,_book!$B$2:$B$379,bkc_bu,_book!$C$2:$C$379,bkc_state)/SUMIFS(_book!$F$2:$F$379,_book!$A$2:$A$379,$A12,_book!$B$2:$B$379,bkc_bu,_book!$C$2:$C$379,bkc_state))</f>
        <v>0.5819699353437785</v>
      </c>
      <c r="H12" s="71">
        <f>IF(SUMIFS(_book!$F$2:$F$379,_book!$A$2:$A$379,$A12,_book!$B$2:$B$379,bkc_bu,_book!$C$2:$C$379,bkc_state)=0,"—",SUMIFS(_book!$AR$2:$AR$379,_book!$A$2:$A$379,$A12,_book!$B$2:$B$379,bkc_bu,_book!$C$2:$C$379,bkc_state)/SUMIFS(_book!$F$2:$F$379,_book!$A$2:$A$379,$A12,_book!$B$2:$B$379,bkc_bu,_book!$C$2:$C$379,bkc_state))</f>
        <v>0.57529734143478939</v>
      </c>
      <c r="I12" s="71">
        <f>IF(SUMIFS(_book!$F$2:$F$379,_book!$A$2:$A$379,$A12,_book!$B$2:$B$379,bkc_bu,_book!$C$2:$C$379,bkc_state)=0,"—",SUMIFS(_book!$AV$2:$AV$379,_book!$A$2:$A$379,$A12,_book!$B$2:$B$379,bkc_bu,_book!$C$2:$C$379,bkc_state)/SUMIFS(_book!$F$2:$F$379,_book!$A$2:$A$379,$A12,_book!$B$2:$B$379,bkc_bu,_book!$C$2:$C$379,bkc_state))</f>
        <v>0.58186005957465514</v>
      </c>
      <c r="J12" s="74">
        <f>IF(SUMIFS(_book!$V$2:$V$379,_book!$A$2:$A$379,$A12,_book!$B$2:$B$379,bkc_bu,_book!$C$2:$C$379,bkc_state)=0,"—",($I12-$G12)*100)</f>
        <v>-1.0987576912335761E-2</v>
      </c>
      <c r="K12" s="69">
        <f>SUMIFS(_book!$V$2:$V$379,_book!$A$2:$A$379,$A12,_book!$B$2:$B$379,bkc_bu,_book!$C$2:$C$379,bkc_state)</f>
        <v>1</v>
      </c>
    </row>
    <row r="13" spans="1:11" x14ac:dyDescent="0.3">
      <c r="A13" s="75" t="s">
        <v>101</v>
      </c>
      <c r="B13" s="54">
        <f>COUNTIFS(_book!$D$2:$D$379,"?*",_book!$B$2:$B$379,bkc_bu,_book!$C$2:$C$379,bkc_state)</f>
        <v>378</v>
      </c>
      <c r="C13" s="52">
        <f>SUMIFS(_book!$F$2:$F$379,_book!$B$2:$B$379,bkc_bu,_book!$C$2:$C$379,bkc_state)</f>
        <v>17085000</v>
      </c>
      <c r="D13" s="57">
        <f>IF(SUMIFS(_book!$F$2:$F$379,_book!$B$2:$B$379,bkc_bu,_book!$C$2:$C$379,bkc_state)=0,"n/a",SUMIFS(_book!$AP$2:$AP$379,_book!$B$2:$B$379,bkc_bu,_book!$C$2:$C$379,bkc_state)/SUMIFS(_book!$F$2:$F$379,_book!$B$2:$B$379,bkc_bu,_book!$C$2:$C$379,bkc_state))</f>
        <v>0.63214603453321627</v>
      </c>
      <c r="E13" s="56">
        <f>IF(SUMIFS(_book!$F$2:$F$379,_book!$B$2:$B$379,bkc_bu,_book!$C$2:$C$379,bkc_state)=0,"n/a",SUMIFS(_book!$AM$2:$AM$379,_book!$B$2:$B$379,bkc_bu,_book!$C$2:$C$379,bkc_state)/SUMIFS(_book!$F$2:$F$379,_book!$B$2:$B$379,bkc_bu,_book!$C$2:$C$379,bkc_state))</f>
        <v>0.99877491135968011</v>
      </c>
      <c r="F13" s="56">
        <f>IF(SUMIFS(_book!$F$2:$F$379,_book!$B$2:$B$379,bkc_bu,_book!$C$2:$C$379,bkc_state)=0,"n/a",SUMIFS(_book!$AN$2:$AN$379,_book!$B$2:$B$379,bkc_bu,_book!$C$2:$C$379,bkc_state)/SUMIFS(_book!$F$2:$F$379,_book!$B$2:$B$379,bkc_bu,_book!$C$2:$C$379,bkc_state))</f>
        <v>1.0090431406727232</v>
      </c>
      <c r="G13" s="58">
        <f>IF(SUMIFS(_book!$F$2:$F$379,_book!$B$2:$B$379,bkc_bu,_book!$C$2:$C$379,bkc_state)=0,"n/a",SUMIFS(_book!$AQ$2:$AQ$379,_book!$B$2:$B$379,bkc_bu,_book!$C$2:$C$379,bkc_state)/SUMIFS(_book!$F$2:$F$379,_book!$B$2:$B$379,bkc_bu,_book!$C$2:$C$379,bkc_state))</f>
        <v>0.63730354695932145</v>
      </c>
      <c r="H13" s="57">
        <f>IF(SUMIFS(_book!$F$2:$F$379,_book!$B$2:$B$379,bkc_bu,_book!$C$2:$C$379,bkc_state)=0,"n/a",SUMIFS(_book!$AR$2:$AR$379,_book!$B$2:$B$379,bkc_bu,_book!$C$2:$C$379,bkc_state)/SUMIFS(_book!$F$2:$F$379,_book!$B$2:$B$379,bkc_bu,_book!$C$2:$C$379,bkc_state))</f>
        <v>0.62716836340259774</v>
      </c>
      <c r="I13" s="57">
        <f>IF(SUMIFS(_book!$F$2:$F$379,_book!$B$2:$B$379,bkc_bu,_book!$C$2:$C$379,bkc_state)=0,"n/a",SUMIFS(_book!$AV$2:$AV$379,_book!$B$2:$B$379,bkc_bu,_book!$C$2:$C$379,bkc_state)/SUMIFS(_book!$F$2:$F$379,_book!$B$2:$B$379,bkc_bu,_book!$C$2:$C$379,bkc_state))</f>
        <v>0.63722595885817268</v>
      </c>
      <c r="J13" s="59">
        <f>IF($C13=0,"",($I13-$G13)*100)</f>
        <v>-7.7588101148773347E-3</v>
      </c>
      <c r="K13" s="54">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168</v>
      </c>
    </row>
    <row r="18" spans="1:11" ht="28.8" x14ac:dyDescent="0.3">
      <c r="A18" s="19"/>
      <c r="B18" s="19" t="s">
        <v>82</v>
      </c>
      <c r="C18" s="19" t="s">
        <v>117</v>
      </c>
      <c r="D18" s="19" t="s">
        <v>154</v>
      </c>
      <c r="E18" s="19" t="s">
        <v>155</v>
      </c>
      <c r="F18" s="19" t="s">
        <v>156</v>
      </c>
      <c r="G18" s="19" t="s">
        <v>158</v>
      </c>
      <c r="H18" s="19" t="s">
        <v>144</v>
      </c>
      <c r="I18" s="19" t="s">
        <v>162</v>
      </c>
      <c r="J18" s="19" t="s">
        <v>146</v>
      </c>
      <c r="K18" s="19" t="s">
        <v>167</v>
      </c>
    </row>
    <row r="19" spans="1:11" x14ac:dyDescent="0.3">
      <c r="A19" s="23" t="s">
        <v>53</v>
      </c>
      <c r="B19" s="69">
        <f>COUNTIFS(_book!$D$2:$D$379,"?*",_book!$B$2:$B$379,$A19,_book!$A$2:$A$379,bkc_lob,_book!$C$2:$C$379,bkc_state)</f>
        <v>126</v>
      </c>
      <c r="C19" s="70">
        <f>SUMIFS(_book!$F$2:$F$379,_book!$B$2:$B$379,$A19,_book!$A$2:$A$379,bkc_lob,_book!$C$2:$C$379,bkc_state)</f>
        <v>5627000</v>
      </c>
      <c r="D19" s="71">
        <f>IF(SUMIFS(_book!$F$2:$F$379,_book!$B$2:$B$379,$A19,_book!$A$2:$A$379,bkc_lob,_book!$C$2:$C$379,bkc_state)=0,"—",SUMIFS(_book!$AP$2:$AP$379,_book!$B$2:$B$379,$A19,_book!$A$2:$A$379,bkc_lob,_book!$C$2:$C$379,bkc_state)/SUMIFS(_book!$F$2:$F$379,_book!$B$2:$B$379,$A19,_book!$A$2:$A$379,bkc_lob,_book!$C$2:$C$379,bkc_state))</f>
        <v>0.63311480362537764</v>
      </c>
      <c r="E19" s="72">
        <f>IF(SUMIFS(_book!$F$2:$F$379,_book!$B$2:$B$379,$A19,_book!$A$2:$A$379,bkc_lob,_book!$C$2:$C$379,bkc_state)=0,"—",SUMIFS(_book!$AM$2:$AM$379,_book!$B$2:$B$379,$A19,_book!$A$2:$A$379,bkc_lob,_book!$C$2:$C$379,bkc_state)/SUMIFS(_book!$F$2:$F$379,_book!$B$2:$B$379,$A19,_book!$A$2:$A$379,bkc_lob,_book!$C$2:$C$379,bkc_state))</f>
        <v>1.0004809213949089</v>
      </c>
      <c r="F19" s="72">
        <f>IF(SUMIFS(_book!$F$2:$F$379,_book!$B$2:$B$379,$A19,_book!$A$2:$A$379,bkc_lob,_book!$C$2:$C$379,bkc_state)=0,"—",SUMIFS(_book!$AN$2:$AN$379,_book!$B$2:$B$379,$A19,_book!$A$2:$A$379,bkc_lob,_book!$C$2:$C$379,bkc_state)/SUMIFS(_book!$F$2:$F$379,_book!$B$2:$B$379,$A19,_book!$A$2:$A$379,bkc_lob,_book!$C$2:$C$379,bkc_state))</f>
        <v>1.0085278002300557</v>
      </c>
      <c r="G19" s="73">
        <f>IF(SUMIFS(_book!$F$2:$F$379,_book!$B$2:$B$379,$A19,_book!$A$2:$A$379,bkc_lob,_book!$C$2:$C$379,bkc_state)=0,"—",SUMIFS(_book!$AQ$2:$AQ$379,_book!$B$2:$B$379,$A19,_book!$A$2:$A$379,bkc_lob,_book!$C$2:$C$379,bkc_state)/SUMIFS(_book!$F$2:$F$379,_book!$B$2:$B$379,$A19,_book!$A$2:$A$379,bkc_lob,_book!$C$2:$C$379,bkc_state))</f>
        <v>0.63882213776635333</v>
      </c>
      <c r="H19" s="71">
        <f>IF(SUMIFS(_book!$F$2:$F$379,_book!$B$2:$B$379,$A19,_book!$A$2:$A$379,bkc_lob,_book!$C$2:$C$379,bkc_state)=0,"—",SUMIFS(_book!$AR$2:$AR$379,_book!$B$2:$B$379,$A19,_book!$A$2:$A$379,bkc_lob,_book!$C$2:$C$379,bkc_state)/SUMIFS(_book!$F$2:$F$379,_book!$B$2:$B$379,$A19,_book!$A$2:$A$379,bkc_lob,_book!$C$2:$C$379,bkc_state))</f>
        <v>0.62827904641621501</v>
      </c>
      <c r="I19" s="71">
        <f>IF(SUMIFS(_book!$F$2:$F$379,_book!$B$2:$B$379,$A19,_book!$A$2:$A$379,bkc_lob,_book!$C$2:$C$379,bkc_state)=0,"—",SUMIFS(_book!$AV$2:$AV$379,_book!$B$2:$B$379,$A19,_book!$A$2:$A$379,bkc_lob,_book!$C$2:$C$379,bkc_state)/SUMIFS(_book!$F$2:$F$379,_book!$B$2:$B$379,$A19,_book!$A$2:$A$379,bkc_lob,_book!$C$2:$C$379,bkc_state))</f>
        <v>0.63882213776635333</v>
      </c>
      <c r="J19" s="74" t="str">
        <f>IF(SUMIFS(_book!$V$2:$V$379,_book!$B$2:$B$379,$A19,_book!$A$2:$A$379,bkc_lob,_book!$C$2:$C$379,bkc_state)=0,"—",($I19-$G19)*100)</f>
        <v>—</v>
      </c>
      <c r="K19" s="69">
        <f>SUMIFS(_book!$V$2:$V$379,_book!$B$2:$B$379,$A19,_book!$A$2:$A$379,bkc_lob,_book!$C$2:$C$379,bkc_state)</f>
        <v>0</v>
      </c>
    </row>
    <row r="20" spans="1:11" x14ac:dyDescent="0.3">
      <c r="A20" s="23" t="s">
        <v>56</v>
      </c>
      <c r="B20" s="69">
        <f>COUNTIFS(_book!$D$2:$D$379,"?*",_book!$B$2:$B$379,$A20,_book!$A$2:$A$379,bkc_lob,_book!$C$2:$C$379,bkc_state)</f>
        <v>126</v>
      </c>
      <c r="C20" s="70">
        <f>SUMIFS(_book!$F$2:$F$379,_book!$B$2:$B$379,$A20,_book!$A$2:$A$379,bkc_lob,_book!$C$2:$C$379,bkc_state)</f>
        <v>5695000</v>
      </c>
      <c r="D20" s="71">
        <f>IF(SUMIFS(_book!$F$2:$F$379,_book!$B$2:$B$379,$A20,_book!$A$2:$A$379,bkc_lob,_book!$C$2:$C$379,bkc_state)=0,"—",SUMIFS(_book!$AP$2:$AP$379,_book!$B$2:$B$379,$A20,_book!$A$2:$A$379,bkc_lob,_book!$C$2:$C$379,bkc_state)/SUMIFS(_book!$F$2:$F$379,_book!$B$2:$B$379,$A20,_book!$A$2:$A$379,bkc_lob,_book!$C$2:$C$379,bkc_state))</f>
        <v>0.63087006145741875</v>
      </c>
      <c r="E20" s="72">
        <f>IF(SUMIFS(_book!$F$2:$F$379,_book!$B$2:$B$379,$A20,_book!$A$2:$A$379,bkc_lob,_book!$C$2:$C$379,bkc_state)=0,"—",SUMIFS(_book!$AM$2:$AM$379,_book!$B$2:$B$379,$A20,_book!$A$2:$A$379,bkc_lob,_book!$C$2:$C$379,bkc_state)/SUMIFS(_book!$F$2:$F$379,_book!$B$2:$B$379,$A20,_book!$A$2:$A$379,bkc_lob,_book!$C$2:$C$379,bkc_state))</f>
        <v>1.0006846313457938</v>
      </c>
      <c r="F20" s="72">
        <f>IF(SUMIFS(_book!$F$2:$F$379,_book!$B$2:$B$379,$A20,_book!$A$2:$A$379,bkc_lob,_book!$C$2:$C$379,bkc_state)=0,"—",SUMIFS(_book!$AN$2:$AN$379,_book!$B$2:$B$379,$A20,_book!$A$2:$A$379,bkc_lob,_book!$C$2:$C$379,bkc_state)/SUMIFS(_book!$F$2:$F$379,_book!$B$2:$B$379,$A20,_book!$A$2:$A$379,bkc_lob,_book!$C$2:$C$379,bkc_state))</f>
        <v>1.0093368713159931</v>
      </c>
      <c r="G20" s="73">
        <f>IF(SUMIFS(_book!$F$2:$F$379,_book!$B$2:$B$379,$A20,_book!$A$2:$A$379,bkc_lob,_book!$C$2:$C$379,bkc_state)=0,"—",SUMIFS(_book!$AQ$2:$AQ$379,_book!$B$2:$B$379,$A20,_book!$A$2:$A$379,bkc_lob,_book!$C$2:$C$379,bkc_state)/SUMIFS(_book!$F$2:$F$379,_book!$B$2:$B$379,$A20,_book!$A$2:$A$379,bkc_lob,_book!$C$2:$C$379,bkc_state))</f>
        <v>0.63788782020585988</v>
      </c>
      <c r="H20" s="71">
        <f>IF(SUMIFS(_book!$F$2:$F$379,_book!$B$2:$B$379,$A20,_book!$A$2:$A$379,bkc_lob,_book!$C$2:$C$379,bkc_state)=0,"—",SUMIFS(_book!$AR$2:$AR$379,_book!$B$2:$B$379,$A20,_book!$A$2:$A$379,bkc_lob,_book!$C$2:$C$379,bkc_state)/SUMIFS(_book!$F$2:$F$379,_book!$B$2:$B$379,$A20,_book!$A$2:$A$379,bkc_lob,_book!$C$2:$C$379,bkc_state))</f>
        <v>0.62837766091868807</v>
      </c>
      <c r="I20" s="71">
        <f>IF(SUMIFS(_book!$F$2:$F$379,_book!$B$2:$B$379,$A20,_book!$A$2:$A$379,bkc_lob,_book!$C$2:$C$379,bkc_state)=0,"—",SUMIFS(_book!$AV$2:$AV$379,_book!$B$2:$B$379,$A20,_book!$A$2:$A$379,bkc_lob,_book!$C$2:$C$379,bkc_state)/SUMIFS(_book!$F$2:$F$379,_book!$B$2:$B$379,$A20,_book!$A$2:$A$379,bkc_lob,_book!$C$2:$C$379,bkc_state))</f>
        <v>0.63788782020585988</v>
      </c>
      <c r="J20" s="74" t="str">
        <f>IF(SUMIFS(_book!$V$2:$V$379,_book!$B$2:$B$379,$A20,_book!$A$2:$A$379,bkc_lob,_book!$C$2:$C$379,bkc_state)=0,"—",($I20-$G20)*100)</f>
        <v>—</v>
      </c>
      <c r="K20" s="69">
        <f>SUMIFS(_book!$V$2:$V$379,_book!$B$2:$B$379,$A20,_book!$A$2:$A$379,bkc_lob,_book!$C$2:$C$379,bkc_state)</f>
        <v>0</v>
      </c>
    </row>
    <row r="21" spans="1:11" x14ac:dyDescent="0.3">
      <c r="A21" s="23" t="s">
        <v>58</v>
      </c>
      <c r="B21" s="69">
        <f>COUNTIFS(_book!$D$2:$D$379,"?*",_book!$B$2:$B$379,$A21,_book!$A$2:$A$379,bkc_lob,_book!$C$2:$C$379,bkc_state)</f>
        <v>126</v>
      </c>
      <c r="C21" s="70">
        <f>SUMIFS(_book!$F$2:$F$379,_book!$B$2:$B$379,$A21,_book!$A$2:$A$379,bkc_lob,_book!$C$2:$C$379,bkc_state)</f>
        <v>5763000</v>
      </c>
      <c r="D21" s="71">
        <f>IF(SUMIFS(_book!$F$2:$F$379,_book!$B$2:$B$379,$A21,_book!$A$2:$A$379,bkc_lob,_book!$C$2:$C$379,bkc_state)=0,"—",SUMIFS(_book!$AP$2:$AP$379,_book!$B$2:$B$379,$A21,_book!$A$2:$A$379,bkc_lob,_book!$C$2:$C$379,bkc_state)/SUMIFS(_book!$F$2:$F$379,_book!$B$2:$B$379,$A21,_book!$A$2:$A$379,bkc_lob,_book!$C$2:$C$379,bkc_state))</f>
        <v>0.6324610445948291</v>
      </c>
      <c r="E21" s="72">
        <f>IF(SUMIFS(_book!$F$2:$F$379,_book!$B$2:$B$379,$A21,_book!$A$2:$A$379,bkc_lob,_book!$C$2:$C$379,bkc_state)=0,"—",SUMIFS(_book!$AM$2:$AM$379,_book!$B$2:$B$379,$A21,_book!$A$2:$A$379,bkc_lob,_book!$C$2:$C$379,bkc_state)/SUMIFS(_book!$F$2:$F$379,_book!$B$2:$B$379,$A21,_book!$A$2:$A$379,bkc_lob,_book!$C$2:$C$379,bkc_state))</f>
        <v>0.99522197473133678</v>
      </c>
      <c r="F21" s="72">
        <f>IF(SUMIFS(_book!$F$2:$F$379,_book!$B$2:$B$379,$A21,_book!$A$2:$A$379,bkc_lob,_book!$C$2:$C$379,bkc_state)=0,"—",SUMIFS(_book!$AN$2:$AN$379,_book!$B$2:$B$379,$A21,_book!$A$2:$A$379,bkc_lob,_book!$C$2:$C$379,bkc_state)/SUMIFS(_book!$F$2:$F$379,_book!$B$2:$B$379,$A21,_book!$A$2:$A$379,bkc_lob,_book!$C$2:$C$379,bkc_state))</f>
        <v>1.0092560548940412</v>
      </c>
      <c r="G21" s="73">
        <f>IF(SUMIFS(_book!$F$2:$F$379,_book!$B$2:$B$379,$A21,_book!$A$2:$A$379,bkc_lob,_book!$C$2:$C$379,bkc_state)=0,"—",SUMIFS(_book!$AQ$2:$AQ$379,_book!$B$2:$B$379,$A21,_book!$A$2:$A$379,bkc_lob,_book!$C$2:$C$379,bkc_state)/SUMIFS(_book!$F$2:$F$379,_book!$B$2:$B$379,$A21,_book!$A$2:$A$379,bkc_lob,_book!$C$2:$C$379,bkc_state))</f>
        <v>0.63524341393655603</v>
      </c>
      <c r="H21" s="71">
        <f>IF(SUMIFS(_book!$F$2:$F$379,_book!$B$2:$B$379,$A21,_book!$A$2:$A$379,bkc_lob,_book!$C$2:$C$379,bkc_state)=0,"—",SUMIFS(_book!$AR$2:$AR$379,_book!$B$2:$B$379,$A21,_book!$A$2:$A$379,bkc_lob,_book!$C$2:$C$379,bkc_state)/SUMIFS(_book!$F$2:$F$379,_book!$B$2:$B$379,$A21,_book!$A$2:$A$379,bkc_lob,_book!$C$2:$C$379,bkc_state))</f>
        <v>0.62488886267871269</v>
      </c>
      <c r="I21" s="71">
        <f>IF(SUMIFS(_book!$F$2:$F$379,_book!$B$2:$B$379,$A21,_book!$A$2:$A$379,bkc_lob,_book!$C$2:$C$379,bkc_state)=0,"—",SUMIFS(_book!$AV$2:$AV$379,_book!$B$2:$B$379,$A21,_book!$A$2:$A$379,bkc_lob,_book!$C$2:$C$379,bkc_state)/SUMIFS(_book!$F$2:$F$379,_book!$B$2:$B$379,$A21,_book!$A$2:$A$379,bkc_lob,_book!$C$2:$C$379,bkc_state))</f>
        <v>0.63501339611456642</v>
      </c>
      <c r="J21" s="74">
        <f>IF(SUMIFS(_book!$V$2:$V$379,_book!$B$2:$B$379,$A21,_book!$A$2:$A$379,bkc_lob,_book!$C$2:$C$379,bkc_state)=0,"—",($I21-$G21)*100)</f>
        <v>-2.3001782198961429E-2</v>
      </c>
      <c r="K21" s="69">
        <f>SUMIFS(_book!$V$2:$V$379,_book!$B$2:$B$379,$A21,_book!$A$2:$A$379,bkc_lob,_book!$C$2:$C$379,bkc_state)</f>
        <v>6</v>
      </c>
    </row>
    <row r="22" spans="1:11" x14ac:dyDescent="0.3">
      <c r="A22" s="75" t="s">
        <v>101</v>
      </c>
      <c r="B22" s="54">
        <f>COUNTIFS(_book!$D$2:$D$379,"?*",_book!$A$2:$A$379,bkc_lob,_book!$C$2:$C$379,bkc_state)</f>
        <v>378</v>
      </c>
      <c r="C22" s="52">
        <f>SUMIFS(_book!$F$2:$F$379,_book!$A$2:$A$379,bkc_lob,_book!$C$2:$C$379,bkc_state)</f>
        <v>17085000</v>
      </c>
      <c r="D22" s="57">
        <f>IF(SUMIFS(_book!$F$2:$F$379,_book!$A$2:$A$379,bkc_lob,_book!$C$2:$C$379,bkc_state)=0,"n/a",SUMIFS(_book!$AP$2:$AP$379,_book!$A$2:$A$379,bkc_lob,_book!$C$2:$C$379,bkc_state)/SUMIFS(_book!$F$2:$F$379,_book!$A$2:$A$379,bkc_lob,_book!$C$2:$C$379,bkc_state))</f>
        <v>0.63214603453321627</v>
      </c>
      <c r="E22" s="56">
        <f>IF(SUMIFS(_book!$F$2:$F$379,_book!$A$2:$A$379,bkc_lob,_book!$C$2:$C$379,bkc_state)=0,"n/a",SUMIFS(_book!$AM$2:$AM$379,_book!$A$2:$A$379,bkc_lob,_book!$C$2:$C$379,bkc_state)/SUMIFS(_book!$F$2:$F$379,_book!$A$2:$A$379,bkc_lob,_book!$C$2:$C$379,bkc_state))</f>
        <v>0.99877491135968011</v>
      </c>
      <c r="F22" s="56">
        <f>IF(SUMIFS(_book!$F$2:$F$379,_book!$A$2:$A$379,bkc_lob,_book!$C$2:$C$379,bkc_state)=0,"n/a",SUMIFS(_book!$AN$2:$AN$379,_book!$A$2:$A$379,bkc_lob,_book!$C$2:$C$379,bkc_state)/SUMIFS(_book!$F$2:$F$379,_book!$A$2:$A$379,bkc_lob,_book!$C$2:$C$379,bkc_state))</f>
        <v>1.0090431406727232</v>
      </c>
      <c r="G22" s="58">
        <f>IF(SUMIFS(_book!$F$2:$F$379,_book!$A$2:$A$379,bkc_lob,_book!$C$2:$C$379,bkc_state)=0,"n/a",SUMIFS(_book!$AQ$2:$AQ$379,_book!$A$2:$A$379,bkc_lob,_book!$C$2:$C$379,bkc_state)/SUMIFS(_book!$F$2:$F$379,_book!$A$2:$A$379,bkc_lob,_book!$C$2:$C$379,bkc_state))</f>
        <v>0.63730354695932145</v>
      </c>
      <c r="H22" s="57">
        <f>IF(SUMIFS(_book!$F$2:$F$379,_book!$A$2:$A$379,bkc_lob,_book!$C$2:$C$379,bkc_state)=0,"n/a",SUMIFS(_book!$AR$2:$AR$379,_book!$A$2:$A$379,bkc_lob,_book!$C$2:$C$379,bkc_state)/SUMIFS(_book!$F$2:$F$379,_book!$A$2:$A$379,bkc_lob,_book!$C$2:$C$379,bkc_state))</f>
        <v>0.62716836340259774</v>
      </c>
      <c r="I22" s="57">
        <f>IF(SUMIFS(_book!$F$2:$F$379,_book!$A$2:$A$379,bkc_lob,_book!$C$2:$C$379,bkc_state)=0,"n/a",SUMIFS(_book!$AV$2:$AV$379,_book!$A$2:$A$379,bkc_lob,_book!$C$2:$C$379,bkc_state)/SUMIFS(_book!$F$2:$F$379,_book!$A$2:$A$379,bkc_lob,_book!$C$2:$C$379,bkc_state))</f>
        <v>0.63722595885817268</v>
      </c>
      <c r="J22" s="59">
        <f>IF($C22=0,"",($I22-$G22)*100)</f>
        <v>-7.7588101148773347E-3</v>
      </c>
      <c r="K22" s="54">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169</v>
      </c>
    </row>
    <row r="27" spans="1:11" ht="28.8" x14ac:dyDescent="0.3">
      <c r="A27" s="19"/>
      <c r="B27" s="19" t="s">
        <v>82</v>
      </c>
      <c r="C27" s="19" t="s">
        <v>117</v>
      </c>
      <c r="D27" s="19" t="s">
        <v>154</v>
      </c>
      <c r="E27" s="19" t="s">
        <v>155</v>
      </c>
      <c r="F27" s="19" t="s">
        <v>156</v>
      </c>
      <c r="G27" s="19" t="s">
        <v>158</v>
      </c>
      <c r="H27" s="19" t="s">
        <v>144</v>
      </c>
      <c r="I27" s="19" t="s">
        <v>162</v>
      </c>
      <c r="J27" s="19" t="s">
        <v>146</v>
      </c>
      <c r="K27" s="19" t="s">
        <v>167</v>
      </c>
    </row>
    <row r="28" spans="1:11" x14ac:dyDescent="0.3">
      <c r="A28" s="23" t="s">
        <v>54</v>
      </c>
      <c r="B28" s="69">
        <f>COUNTIFS(_book!$D$2:$D$379,"?*",_book!$C$2:$C$379,$A28,_book!$A$2:$A$379,bkc_lob,_book!$B$2:$B$379,bkc_bu)</f>
        <v>18</v>
      </c>
      <c r="C28" s="70">
        <f>SUMIFS(_book!$F$2:$F$379,_book!$C$2:$C$379,$A28,_book!$A$2:$A$379,bkc_lob,_book!$B$2:$B$379,bkc_bu)</f>
        <v>459000</v>
      </c>
      <c r="D28" s="71">
        <f>IF(SUMIFS(_book!$F$2:$F$379,_book!$C$2:$C$379,$A28,_book!$A$2:$A$379,bkc_lob,_book!$B$2:$B$379,bkc_bu)=0,"—",SUMIFS(_book!$AP$2:$AP$379,_book!$C$2:$C$379,$A28,_book!$A$2:$A$379,bkc_lob,_book!$B$2:$B$379,bkc_bu)/SUMIFS(_book!$F$2:$F$379,_book!$C$2:$C$379,$A28,_book!$A$2:$A$379,bkc_lob,_book!$B$2:$B$379,bkc_bu))</f>
        <v>0.64023747276688459</v>
      </c>
      <c r="E28" s="72">
        <f>IF(SUMIFS(_book!$F$2:$F$379,_book!$C$2:$C$379,$A28,_book!$A$2:$A$379,bkc_lob,_book!$B$2:$B$379,bkc_bu)=0,"—",SUMIFS(_book!$AM$2:$AM$379,_book!$C$2:$C$379,$A28,_book!$A$2:$A$379,bkc_lob,_book!$B$2:$B$379,bkc_bu)/SUMIFS(_book!$F$2:$F$379,_book!$C$2:$C$379,$A28,_book!$A$2:$A$379,bkc_lob,_book!$B$2:$B$379,bkc_bu))</f>
        <v>0.99631274847530726</v>
      </c>
      <c r="F28" s="72">
        <f>IF(SUMIFS(_book!$F$2:$F$379,_book!$C$2:$C$379,$A28,_book!$A$2:$A$379,bkc_lob,_book!$B$2:$B$379,bkc_bu)=0,"—",SUMIFS(_book!$AN$2:$AN$379,_book!$C$2:$C$379,$A28,_book!$A$2:$A$379,bkc_lob,_book!$B$2:$B$379,bkc_bu)/SUMIFS(_book!$F$2:$F$379,_book!$C$2:$C$379,$A28,_book!$A$2:$A$379,bkc_lob,_book!$B$2:$B$379,bkc_bu))</f>
        <v>1.0037576523036658</v>
      </c>
      <c r="G28" s="73">
        <f>IF(SUMIFS(_book!$F$2:$F$379,_book!$C$2:$C$379,$A28,_book!$A$2:$A$379,bkc_lob,_book!$B$2:$B$379,bkc_bu)=0,"—",SUMIFS(_book!$AQ$2:$AQ$379,_book!$C$2:$C$379,$A28,_book!$A$2:$A$379,bkc_lob,_book!$B$2:$B$379,bkc_bu)/SUMIFS(_book!$F$2:$F$379,_book!$C$2:$C$379,$A28,_book!$A$2:$A$379,bkc_lob,_book!$B$2:$B$379,bkc_bu))</f>
        <v>0.64024221094235145</v>
      </c>
      <c r="H28" s="71">
        <f>IF(SUMIFS(_book!$F$2:$F$379,_book!$C$2:$C$379,$A28,_book!$A$2:$A$379,bkc_lob,_book!$B$2:$B$379,bkc_bu)=0,"—",SUMIFS(_book!$AR$2:$AR$379,_book!$C$2:$C$379,$A28,_book!$A$2:$A$379,bkc_lob,_book!$B$2:$B$379,bkc_bu)/SUMIFS(_book!$F$2:$F$379,_book!$C$2:$C$379,$A28,_book!$A$2:$A$379,bkc_lob,_book!$B$2:$B$379,bkc_bu))</f>
        <v>0.62489153273140996</v>
      </c>
      <c r="I28" s="71">
        <f>IF(SUMIFS(_book!$F$2:$F$379,_book!$C$2:$C$379,$A28,_book!$A$2:$A$379,bkc_lob,_book!$B$2:$B$379,bkc_bu)=0,"—",SUMIFS(_book!$AV$2:$AV$379,_book!$C$2:$C$379,$A28,_book!$A$2:$A$379,bkc_lob,_book!$B$2:$B$379,bkc_bu)/SUMIFS(_book!$F$2:$F$379,_book!$C$2:$C$379,$A28,_book!$A$2:$A$379,bkc_lob,_book!$B$2:$B$379,bkc_bu))</f>
        <v>0.64024221094235145</v>
      </c>
      <c r="J28" s="74" t="str">
        <f>IF(SUMIFS(_book!$V$2:$V$379,_book!$C$2:$C$379,$A28,_book!$A$2:$A$379,bkc_lob,_book!$B$2:$B$379,bkc_bu)=0,"—",($I28-$G28)*100)</f>
        <v>—</v>
      </c>
      <c r="K28" s="69">
        <f>SUMIFS(_book!$V$2:$V$379,_book!$C$2:$C$379,$A28,_book!$A$2:$A$379,bkc_lob,_book!$B$2:$B$379,bkc_bu)</f>
        <v>0</v>
      </c>
    </row>
    <row r="29" spans="1:11" x14ac:dyDescent="0.3">
      <c r="A29" s="23" t="s">
        <v>57</v>
      </c>
      <c r="B29" s="69">
        <f>COUNTIFS(_book!$D$2:$D$379,"?*",_book!$C$2:$C$379,$A29,_book!$A$2:$A$379,bkc_lob,_book!$B$2:$B$379,bkc_bu)</f>
        <v>18</v>
      </c>
      <c r="C29" s="70">
        <f>SUMIFS(_book!$F$2:$F$379,_book!$C$2:$C$379,$A29,_book!$A$2:$A$379,bkc_lob,_book!$B$2:$B$379,bkc_bu)</f>
        <v>1122000</v>
      </c>
      <c r="D29" s="71">
        <f>IF(SUMIFS(_book!$F$2:$F$379,_book!$C$2:$C$379,$A29,_book!$A$2:$A$379,bkc_lob,_book!$B$2:$B$379,bkc_bu)=0,"—",SUMIFS(_book!$AP$2:$AP$379,_book!$C$2:$C$379,$A29,_book!$A$2:$A$379,bkc_lob,_book!$B$2:$B$379,bkc_bu)/SUMIFS(_book!$F$2:$F$379,_book!$C$2:$C$379,$A29,_book!$A$2:$A$379,bkc_lob,_book!$B$2:$B$379,bkc_bu))</f>
        <v>0.62619073083778964</v>
      </c>
      <c r="E29" s="72">
        <f>IF(SUMIFS(_book!$F$2:$F$379,_book!$C$2:$C$379,$A29,_book!$A$2:$A$379,bkc_lob,_book!$B$2:$B$379,bkc_bu)=0,"—",SUMIFS(_book!$AM$2:$AM$379,_book!$C$2:$C$379,$A29,_book!$A$2:$A$379,bkc_lob,_book!$B$2:$B$379,bkc_bu)/SUMIFS(_book!$F$2:$F$379,_book!$C$2:$C$379,$A29,_book!$A$2:$A$379,bkc_lob,_book!$B$2:$B$379,bkc_bu))</f>
        <v>1.0017141087658592</v>
      </c>
      <c r="F29" s="72">
        <f>IF(SUMIFS(_book!$F$2:$F$379,_book!$C$2:$C$379,$A29,_book!$A$2:$A$379,bkc_lob,_book!$B$2:$B$379,bkc_bu)=0,"—",SUMIFS(_book!$AN$2:$AN$379,_book!$C$2:$C$379,$A29,_book!$A$2:$A$379,bkc_lob,_book!$B$2:$B$379,bkc_bu)/SUMIFS(_book!$F$2:$F$379,_book!$C$2:$C$379,$A29,_book!$A$2:$A$379,bkc_lob,_book!$B$2:$B$379,bkc_bu))</f>
        <v>1.0097775494285692</v>
      </c>
      <c r="G29" s="73">
        <f>IF(SUMIFS(_book!$F$2:$F$379,_book!$C$2:$C$379,$A29,_book!$A$2:$A$379,bkc_lob,_book!$B$2:$B$379,bkc_bu)=0,"—",SUMIFS(_book!$AQ$2:$AQ$379,_book!$C$2:$C$379,$A29,_book!$A$2:$A$379,bkc_lob,_book!$B$2:$B$379,bkc_bu)/SUMIFS(_book!$F$2:$F$379,_book!$C$2:$C$379,$A29,_book!$A$2:$A$379,bkc_lob,_book!$B$2:$B$379,bkc_bu))</f>
        <v>0.63328790096401777</v>
      </c>
      <c r="H29" s="71">
        <f>IF(SUMIFS(_book!$F$2:$F$379,_book!$C$2:$C$379,$A29,_book!$A$2:$A$379,bkc_lob,_book!$B$2:$B$379,bkc_bu)=0,"—",SUMIFS(_book!$AR$2:$AR$379,_book!$C$2:$C$379,$A29,_book!$A$2:$A$379,bkc_lob,_book!$B$2:$B$379,bkc_bu)/SUMIFS(_book!$F$2:$F$379,_book!$C$2:$C$379,$A29,_book!$A$2:$A$379,bkc_lob,_book!$B$2:$B$379,bkc_bu))</f>
        <v>0.62423923780539337</v>
      </c>
      <c r="I29" s="71">
        <f>IF(SUMIFS(_book!$F$2:$F$379,_book!$C$2:$C$379,$A29,_book!$A$2:$A$379,bkc_lob,_book!$B$2:$B$379,bkc_bu)=0,"—",SUMIFS(_book!$AV$2:$AV$379,_book!$C$2:$C$379,$A29,_book!$A$2:$A$379,bkc_lob,_book!$B$2:$B$379,bkc_bu)/SUMIFS(_book!$F$2:$F$379,_book!$C$2:$C$379,$A29,_book!$A$2:$A$379,bkc_lob,_book!$B$2:$B$379,bkc_bu))</f>
        <v>0.63328790096401777</v>
      </c>
      <c r="J29" s="74" t="str">
        <f>IF(SUMIFS(_book!$V$2:$V$379,_book!$C$2:$C$379,$A29,_book!$A$2:$A$379,bkc_lob,_book!$B$2:$B$379,bkc_bu)=0,"—",($I29-$G29)*100)</f>
        <v>—</v>
      </c>
      <c r="K29" s="69">
        <f>SUMIFS(_book!$V$2:$V$379,_book!$C$2:$C$379,$A29,_book!$A$2:$A$379,bkc_lob,_book!$B$2:$B$379,bkc_bu)</f>
        <v>0</v>
      </c>
    </row>
    <row r="30" spans="1:11" x14ac:dyDescent="0.3">
      <c r="A30" s="23" t="s">
        <v>59</v>
      </c>
      <c r="B30" s="69">
        <f>COUNTIFS(_book!$D$2:$D$379,"?*",_book!$C$2:$C$379,$A30,_book!$A$2:$A$379,bkc_lob,_book!$B$2:$B$379,bkc_bu)</f>
        <v>18</v>
      </c>
      <c r="C30" s="70">
        <f>SUMIFS(_book!$F$2:$F$379,_book!$C$2:$C$379,$A30,_book!$A$2:$A$379,bkc_lob,_book!$B$2:$B$379,bkc_bu)</f>
        <v>918000</v>
      </c>
      <c r="D30" s="71">
        <f>IF(SUMIFS(_book!$F$2:$F$379,_book!$C$2:$C$379,$A30,_book!$A$2:$A$379,bkc_lob,_book!$B$2:$B$379,bkc_bu)=0,"—",SUMIFS(_book!$AP$2:$AP$379,_book!$C$2:$C$379,$A30,_book!$A$2:$A$379,bkc_lob,_book!$B$2:$B$379,bkc_bu)/SUMIFS(_book!$F$2:$F$379,_book!$C$2:$C$379,$A30,_book!$A$2:$A$379,bkc_lob,_book!$B$2:$B$379,bkc_bu))</f>
        <v>0.62481699346405228</v>
      </c>
      <c r="E30" s="72">
        <f>IF(SUMIFS(_book!$F$2:$F$379,_book!$C$2:$C$379,$A30,_book!$A$2:$A$379,bkc_lob,_book!$B$2:$B$379,bkc_bu)=0,"—",SUMIFS(_book!$AM$2:$AM$379,_book!$C$2:$C$379,$A30,_book!$A$2:$A$379,bkc_lob,_book!$B$2:$B$379,bkc_bu)/SUMIFS(_book!$F$2:$F$379,_book!$C$2:$C$379,$A30,_book!$A$2:$A$379,bkc_lob,_book!$B$2:$B$379,bkc_bu))</f>
        <v>0.99840915230712024</v>
      </c>
      <c r="F30" s="72">
        <f>IF(SUMIFS(_book!$F$2:$F$379,_book!$C$2:$C$379,$A30,_book!$A$2:$A$379,bkc_lob,_book!$B$2:$B$379,bkc_bu)=0,"—",SUMIFS(_book!$AN$2:$AN$379,_book!$C$2:$C$379,$A30,_book!$A$2:$A$379,bkc_lob,_book!$B$2:$B$379,bkc_bu)/SUMIFS(_book!$F$2:$F$379,_book!$C$2:$C$379,$A30,_book!$A$2:$A$379,bkc_lob,_book!$B$2:$B$379,bkc_bu))</f>
        <v>1.0039480770928413</v>
      </c>
      <c r="G30" s="73">
        <f>IF(SUMIFS(_book!$F$2:$F$379,_book!$C$2:$C$379,$A30,_book!$A$2:$A$379,bkc_lob,_book!$B$2:$B$379,bkc_bu)=0,"—",SUMIFS(_book!$AQ$2:$AQ$379,_book!$C$2:$C$379,$A30,_book!$A$2:$A$379,bkc_lob,_book!$B$2:$B$379,bkc_bu)/SUMIFS(_book!$F$2:$F$379,_book!$C$2:$C$379,$A30,_book!$A$2:$A$379,bkc_lob,_book!$B$2:$B$379,bkc_bu))</f>
        <v>0.6304937738222478</v>
      </c>
      <c r="H30" s="71">
        <f>IF(SUMIFS(_book!$F$2:$F$379,_book!$C$2:$C$379,$A30,_book!$A$2:$A$379,bkc_lob,_book!$B$2:$B$379,bkc_bu)=0,"—",SUMIFS(_book!$AR$2:$AR$379,_book!$C$2:$C$379,$A30,_book!$A$2:$A$379,bkc_lob,_book!$B$2:$B$379,bkc_bu)/SUMIFS(_book!$F$2:$F$379,_book!$C$2:$C$379,$A30,_book!$A$2:$A$379,bkc_lob,_book!$B$2:$B$379,bkc_bu))</f>
        <v>0.6140977501980297</v>
      </c>
      <c r="I30" s="71">
        <f>IF(SUMIFS(_book!$F$2:$F$379,_book!$C$2:$C$379,$A30,_book!$A$2:$A$379,bkc_lob,_book!$B$2:$B$379,bkc_bu)=0,"—",SUMIFS(_book!$AV$2:$AV$379,_book!$C$2:$C$379,$A30,_book!$A$2:$A$379,bkc_lob,_book!$B$2:$B$379,bkc_bu)/SUMIFS(_book!$F$2:$F$379,_book!$C$2:$C$379,$A30,_book!$A$2:$A$379,bkc_lob,_book!$B$2:$B$379,bkc_bu))</f>
        <v>0.6304937738222478</v>
      </c>
      <c r="J30" s="74" t="str">
        <f>IF(SUMIFS(_book!$V$2:$V$379,_book!$C$2:$C$379,$A30,_book!$A$2:$A$379,bkc_lob,_book!$B$2:$B$379,bkc_bu)=0,"—",($I30-$G30)*100)</f>
        <v>—</v>
      </c>
      <c r="K30" s="69">
        <f>SUMIFS(_book!$V$2:$V$379,_book!$C$2:$C$379,$A30,_book!$A$2:$A$379,bkc_lob,_book!$B$2:$B$379,bkc_bu)</f>
        <v>0</v>
      </c>
    </row>
    <row r="31" spans="1:11" x14ac:dyDescent="0.3">
      <c r="A31" s="23" t="s">
        <v>61</v>
      </c>
      <c r="B31" s="69">
        <f>COUNTIFS(_book!$D$2:$D$379,"?*",_book!$C$2:$C$379,$A31,_book!$A$2:$A$379,bkc_lob,_book!$B$2:$B$379,bkc_bu)</f>
        <v>18</v>
      </c>
      <c r="C31" s="70">
        <f>SUMIFS(_book!$F$2:$F$379,_book!$C$2:$C$379,$A31,_book!$A$2:$A$379,bkc_lob,_book!$B$2:$B$379,bkc_bu)</f>
        <v>714000</v>
      </c>
      <c r="D31" s="71">
        <f>IF(SUMIFS(_book!$F$2:$F$379,_book!$C$2:$C$379,$A31,_book!$A$2:$A$379,bkc_lob,_book!$B$2:$B$379,bkc_bu)=0,"—",SUMIFS(_book!$AP$2:$AP$379,_book!$C$2:$C$379,$A31,_book!$A$2:$A$379,bkc_lob,_book!$B$2:$B$379,bkc_bu)/SUMIFS(_book!$F$2:$F$379,_book!$C$2:$C$379,$A31,_book!$A$2:$A$379,bkc_lob,_book!$B$2:$B$379,bkc_bu))</f>
        <v>0.6380868347338936</v>
      </c>
      <c r="E31" s="72">
        <f>IF(SUMIFS(_book!$F$2:$F$379,_book!$C$2:$C$379,$A31,_book!$A$2:$A$379,bkc_lob,_book!$B$2:$B$379,bkc_bu)=0,"—",SUMIFS(_book!$AM$2:$AM$379,_book!$C$2:$C$379,$A31,_book!$A$2:$A$379,bkc_lob,_book!$B$2:$B$379,bkc_bu)/SUMIFS(_book!$F$2:$F$379,_book!$C$2:$C$379,$A31,_book!$A$2:$A$379,bkc_lob,_book!$B$2:$B$379,bkc_bu))</f>
        <v>1.0007706094470166</v>
      </c>
      <c r="F31" s="72">
        <f>IF(SUMIFS(_book!$F$2:$F$379,_book!$C$2:$C$379,$A31,_book!$A$2:$A$379,bkc_lob,_book!$B$2:$B$379,bkc_bu)=0,"—",SUMIFS(_book!$AN$2:$AN$379,_book!$C$2:$C$379,$A31,_book!$A$2:$A$379,bkc_lob,_book!$B$2:$B$379,bkc_bu)/SUMIFS(_book!$F$2:$F$379,_book!$C$2:$C$379,$A31,_book!$A$2:$A$379,bkc_lob,_book!$B$2:$B$379,bkc_bu))</f>
        <v>1.0075477088664972</v>
      </c>
      <c r="G31" s="73">
        <f>IF(SUMIFS(_book!$F$2:$F$379,_book!$C$2:$C$379,$A31,_book!$A$2:$A$379,bkc_lob,_book!$B$2:$B$379,bkc_bu)=0,"—",SUMIFS(_book!$AQ$2:$AQ$379,_book!$C$2:$C$379,$A31,_book!$A$2:$A$379,bkc_lob,_book!$B$2:$B$379,bkc_bu)/SUMIFS(_book!$F$2:$F$379,_book!$C$2:$C$379,$A31,_book!$A$2:$A$379,bkc_lob,_book!$B$2:$B$379,bkc_bu))</f>
        <v>0.64337359294939123</v>
      </c>
      <c r="H31" s="71">
        <f>IF(SUMIFS(_book!$F$2:$F$379,_book!$C$2:$C$379,$A31,_book!$A$2:$A$379,bkc_lob,_book!$B$2:$B$379,bkc_bu)=0,"—",SUMIFS(_book!$AR$2:$AR$379,_book!$C$2:$C$379,$A31,_book!$A$2:$A$379,bkc_lob,_book!$B$2:$B$379,bkc_bu)/SUMIFS(_book!$F$2:$F$379,_book!$C$2:$C$379,$A31,_book!$A$2:$A$379,bkc_lob,_book!$B$2:$B$379,bkc_bu))</f>
        <v>0.62518050451140361</v>
      </c>
      <c r="I31" s="71">
        <f>IF(SUMIFS(_book!$F$2:$F$379,_book!$C$2:$C$379,$A31,_book!$A$2:$A$379,bkc_lob,_book!$B$2:$B$379,bkc_bu)=0,"—",SUMIFS(_book!$AV$2:$AV$379,_book!$C$2:$C$379,$A31,_book!$A$2:$A$379,bkc_lob,_book!$B$2:$B$379,bkc_bu)/SUMIFS(_book!$F$2:$F$379,_book!$C$2:$C$379,$A31,_book!$A$2:$A$379,bkc_lob,_book!$B$2:$B$379,bkc_bu))</f>
        <v>0.64337359294939123</v>
      </c>
      <c r="J31" s="74" t="str">
        <f>IF(SUMIFS(_book!$V$2:$V$379,_book!$C$2:$C$379,$A31,_book!$A$2:$A$379,bkc_lob,_book!$B$2:$B$379,bkc_bu)=0,"—",($I31-$G31)*100)</f>
        <v>—</v>
      </c>
      <c r="K31" s="69">
        <f>SUMIFS(_book!$V$2:$V$379,_book!$C$2:$C$379,$A31,_book!$A$2:$A$379,bkc_lob,_book!$B$2:$B$379,bkc_bu)</f>
        <v>0</v>
      </c>
    </row>
    <row r="32" spans="1:11" x14ac:dyDescent="0.3">
      <c r="A32" s="23" t="s">
        <v>68</v>
      </c>
      <c r="B32" s="69">
        <f>COUNTIFS(_book!$D$2:$D$379,"?*",_book!$C$2:$C$379,$A32,_book!$A$2:$A$379,bkc_lob,_book!$B$2:$B$379,bkc_bu)</f>
        <v>18</v>
      </c>
      <c r="C32" s="70">
        <f>SUMIFS(_book!$F$2:$F$379,_book!$C$2:$C$379,$A32,_book!$A$2:$A$379,bkc_lob,_book!$B$2:$B$379,bkc_bu)</f>
        <v>510000</v>
      </c>
      <c r="D32" s="71">
        <f>IF(SUMIFS(_book!$F$2:$F$379,_book!$C$2:$C$379,$A32,_book!$A$2:$A$379,bkc_lob,_book!$B$2:$B$379,bkc_bu)=0,"—",SUMIFS(_book!$AP$2:$AP$379,_book!$C$2:$C$379,$A32,_book!$A$2:$A$379,bkc_lob,_book!$B$2:$B$379,bkc_bu)/SUMIFS(_book!$F$2:$F$379,_book!$C$2:$C$379,$A32,_book!$A$2:$A$379,bkc_lob,_book!$B$2:$B$379,bkc_bu))</f>
        <v>0.63663921568627446</v>
      </c>
      <c r="E32" s="72">
        <f>IF(SUMIFS(_book!$F$2:$F$379,_book!$C$2:$C$379,$A32,_book!$A$2:$A$379,bkc_lob,_book!$B$2:$B$379,bkc_bu)=0,"—",SUMIFS(_book!$AM$2:$AM$379,_book!$C$2:$C$379,$A32,_book!$A$2:$A$379,bkc_lob,_book!$B$2:$B$379,bkc_bu)/SUMIFS(_book!$F$2:$F$379,_book!$C$2:$C$379,$A32,_book!$A$2:$A$379,bkc_lob,_book!$B$2:$B$379,bkc_bu))</f>
        <v>0.9985696229443477</v>
      </c>
      <c r="F32" s="72">
        <f>IF(SUMIFS(_book!$F$2:$F$379,_book!$C$2:$C$379,$A32,_book!$A$2:$A$379,bkc_lob,_book!$B$2:$B$379,bkc_bu)=0,"—",SUMIFS(_book!$AN$2:$AN$379,_book!$C$2:$C$379,$A32,_book!$A$2:$A$379,bkc_lob,_book!$B$2:$B$379,bkc_bu)/SUMIFS(_book!$F$2:$F$379,_book!$C$2:$C$379,$A32,_book!$A$2:$A$379,bkc_lob,_book!$B$2:$B$379,bkc_bu))</f>
        <v>1.0074785553735899</v>
      </c>
      <c r="G32" s="73">
        <f>IF(SUMIFS(_book!$F$2:$F$379,_book!$C$2:$C$379,$A32,_book!$A$2:$A$379,bkc_lob,_book!$B$2:$B$379,bkc_bu)=0,"—",SUMIFS(_book!$AQ$2:$AQ$379,_book!$C$2:$C$379,$A32,_book!$A$2:$A$379,bkc_lob,_book!$B$2:$B$379,bkc_bu)/SUMIFS(_book!$F$2:$F$379,_book!$C$2:$C$379,$A32,_book!$A$2:$A$379,bkc_lob,_book!$B$2:$B$379,bkc_bu))</f>
        <v>0.6404617965612559</v>
      </c>
      <c r="H32" s="71">
        <f>IF(SUMIFS(_book!$F$2:$F$379,_book!$C$2:$C$379,$A32,_book!$A$2:$A$379,bkc_lob,_book!$B$2:$B$379,bkc_bu)=0,"—",SUMIFS(_book!$AR$2:$AR$379,_book!$C$2:$C$379,$A32,_book!$A$2:$A$379,bkc_lob,_book!$B$2:$B$379,bkc_bu)/SUMIFS(_book!$F$2:$F$379,_book!$C$2:$C$379,$A32,_book!$A$2:$A$379,bkc_lob,_book!$B$2:$B$379,bkc_bu))</f>
        <v>0.62688653139714146</v>
      </c>
      <c r="I32" s="71">
        <f>IF(SUMIFS(_book!$F$2:$F$379,_book!$C$2:$C$379,$A32,_book!$A$2:$A$379,bkc_lob,_book!$B$2:$B$379,bkc_bu)=0,"—",SUMIFS(_book!$AV$2:$AV$379,_book!$C$2:$C$379,$A32,_book!$A$2:$A$379,bkc_lob,_book!$B$2:$B$379,bkc_bu)/SUMIFS(_book!$F$2:$F$379,_book!$C$2:$C$379,$A32,_book!$A$2:$A$379,bkc_lob,_book!$B$2:$B$379,bkc_bu))</f>
        <v>0.6404617965612559</v>
      </c>
      <c r="J32" s="74" t="str">
        <f>IF(SUMIFS(_book!$V$2:$V$379,_book!$C$2:$C$379,$A32,_book!$A$2:$A$379,bkc_lob,_book!$B$2:$B$379,bkc_bu)=0,"—",($I32-$G32)*100)</f>
        <v>—</v>
      </c>
      <c r="K32" s="69">
        <f>SUMIFS(_book!$V$2:$V$379,_book!$C$2:$C$379,$A32,_book!$A$2:$A$379,bkc_lob,_book!$B$2:$B$379,bkc_bu)</f>
        <v>0</v>
      </c>
    </row>
    <row r="33" spans="1:11" x14ac:dyDescent="0.3">
      <c r="A33" s="23" t="s">
        <v>69</v>
      </c>
      <c r="B33" s="69">
        <f>COUNTIFS(_book!$D$2:$D$379,"?*",_book!$C$2:$C$379,$A33,_book!$A$2:$A$379,bkc_lob,_book!$B$2:$B$379,bkc_bu)</f>
        <v>18</v>
      </c>
      <c r="C33" s="70">
        <f>SUMIFS(_book!$F$2:$F$379,_book!$C$2:$C$379,$A33,_book!$A$2:$A$379,bkc_lob,_book!$B$2:$B$379,bkc_bu)</f>
        <v>1173000</v>
      </c>
      <c r="D33" s="71">
        <f>IF(SUMIFS(_book!$F$2:$F$379,_book!$C$2:$C$379,$A33,_book!$A$2:$A$379,bkc_lob,_book!$B$2:$B$379,bkc_bu)=0,"—",SUMIFS(_book!$AP$2:$AP$379,_book!$C$2:$C$379,$A33,_book!$A$2:$A$379,bkc_lob,_book!$B$2:$B$379,bkc_bu)/SUMIFS(_book!$F$2:$F$379,_book!$C$2:$C$379,$A33,_book!$A$2:$A$379,bkc_lob,_book!$B$2:$B$379,bkc_bu))</f>
        <v>0.63616965046888319</v>
      </c>
      <c r="E33" s="72">
        <f>IF(SUMIFS(_book!$F$2:$F$379,_book!$C$2:$C$379,$A33,_book!$A$2:$A$379,bkc_lob,_book!$B$2:$B$379,bkc_bu)=0,"—",SUMIFS(_book!$AM$2:$AM$379,_book!$C$2:$C$379,$A33,_book!$A$2:$A$379,bkc_lob,_book!$B$2:$B$379,bkc_bu)/SUMIFS(_book!$F$2:$F$379,_book!$C$2:$C$379,$A33,_book!$A$2:$A$379,bkc_lob,_book!$B$2:$B$379,bkc_bu))</f>
        <v>0.99887340259385016</v>
      </c>
      <c r="F33" s="72">
        <f>IF(SUMIFS(_book!$F$2:$F$379,_book!$C$2:$C$379,$A33,_book!$A$2:$A$379,bkc_lob,_book!$B$2:$B$379,bkc_bu)=0,"—",SUMIFS(_book!$AN$2:$AN$379,_book!$C$2:$C$379,$A33,_book!$A$2:$A$379,bkc_lob,_book!$B$2:$B$379,bkc_bu)/SUMIFS(_book!$F$2:$F$379,_book!$C$2:$C$379,$A33,_book!$A$2:$A$379,bkc_lob,_book!$B$2:$B$379,bkc_bu))</f>
        <v>1.012423120727155</v>
      </c>
      <c r="G33" s="73">
        <f>IF(SUMIFS(_book!$F$2:$F$379,_book!$C$2:$C$379,$A33,_book!$A$2:$A$379,bkc_lob,_book!$B$2:$B$379,bkc_bu)=0,"—",SUMIFS(_book!$AQ$2:$AQ$379,_book!$C$2:$C$379,$A33,_book!$A$2:$A$379,bkc_lob,_book!$B$2:$B$379,bkc_bu)/SUMIFS(_book!$F$2:$F$379,_book!$C$2:$C$379,$A33,_book!$A$2:$A$379,bkc_lob,_book!$B$2:$B$379,bkc_bu))</f>
        <v>0.64336480150655972</v>
      </c>
      <c r="H33" s="71">
        <f>IF(SUMIFS(_book!$F$2:$F$379,_book!$C$2:$C$379,$A33,_book!$A$2:$A$379,bkc_lob,_book!$B$2:$B$379,bkc_bu)=0,"—",SUMIFS(_book!$AR$2:$AR$379,_book!$C$2:$C$379,$A33,_book!$A$2:$A$379,bkc_lob,_book!$B$2:$B$379,bkc_bu)/SUMIFS(_book!$F$2:$F$379,_book!$C$2:$C$379,$A33,_book!$A$2:$A$379,bkc_lob,_book!$B$2:$B$379,bkc_bu))</f>
        <v>0.63891163931053929</v>
      </c>
      <c r="I33" s="71">
        <f>IF(SUMIFS(_book!$F$2:$F$379,_book!$C$2:$C$379,$A33,_book!$A$2:$A$379,bkc_lob,_book!$B$2:$B$379,bkc_bu)=0,"—",SUMIFS(_book!$AV$2:$AV$379,_book!$C$2:$C$379,$A33,_book!$A$2:$A$379,bkc_lob,_book!$B$2:$B$379,bkc_bu)/SUMIFS(_book!$F$2:$F$379,_book!$C$2:$C$379,$A33,_book!$A$2:$A$379,bkc_lob,_book!$B$2:$B$379,bkc_bu))</f>
        <v>0.64336480150655972</v>
      </c>
      <c r="J33" s="74" t="str">
        <f>IF(SUMIFS(_book!$V$2:$V$379,_book!$C$2:$C$379,$A33,_book!$A$2:$A$379,bkc_lob,_book!$B$2:$B$379,bkc_bu)=0,"—",($I33-$G33)*100)</f>
        <v>—</v>
      </c>
      <c r="K33" s="69">
        <f>SUMIFS(_book!$V$2:$V$379,_book!$C$2:$C$379,$A33,_book!$A$2:$A$379,bkc_lob,_book!$B$2:$B$379,bkc_bu)</f>
        <v>0</v>
      </c>
    </row>
    <row r="34" spans="1:11" x14ac:dyDescent="0.3">
      <c r="A34" s="23" t="s">
        <v>76</v>
      </c>
      <c r="B34" s="69">
        <f>COUNTIFS(_book!$D$2:$D$379,"?*",_book!$C$2:$C$379,$A34,_book!$A$2:$A$379,bkc_lob,_book!$B$2:$B$379,bkc_bu)</f>
        <v>18</v>
      </c>
      <c r="C34" s="70">
        <f>SUMIFS(_book!$F$2:$F$379,_book!$C$2:$C$379,$A34,_book!$A$2:$A$379,bkc_lob,_book!$B$2:$B$379,bkc_bu)</f>
        <v>969000</v>
      </c>
      <c r="D34" s="71">
        <f>IF(SUMIFS(_book!$F$2:$F$379,_book!$C$2:$C$379,$A34,_book!$A$2:$A$379,bkc_lob,_book!$B$2:$B$379,bkc_bu)=0,"—",SUMIFS(_book!$AP$2:$AP$379,_book!$C$2:$C$379,$A34,_book!$A$2:$A$379,bkc_lob,_book!$B$2:$B$379,bkc_bu)/SUMIFS(_book!$F$2:$F$379,_book!$C$2:$C$379,$A34,_book!$A$2:$A$379,bkc_lob,_book!$B$2:$B$379,bkc_bu))</f>
        <v>0.63416202270381838</v>
      </c>
      <c r="E34" s="72">
        <f>IF(SUMIFS(_book!$F$2:$F$379,_book!$C$2:$C$379,$A34,_book!$A$2:$A$379,bkc_lob,_book!$B$2:$B$379,bkc_bu)=0,"—",SUMIFS(_book!$AM$2:$AM$379,_book!$C$2:$C$379,$A34,_book!$A$2:$A$379,bkc_lob,_book!$B$2:$B$379,bkc_bu)/SUMIFS(_book!$F$2:$F$379,_book!$C$2:$C$379,$A34,_book!$A$2:$A$379,bkc_lob,_book!$B$2:$B$379,bkc_bu))</f>
        <v>0.9824804585645045</v>
      </c>
      <c r="F34" s="72">
        <f>IF(SUMIFS(_book!$F$2:$F$379,_book!$C$2:$C$379,$A34,_book!$A$2:$A$379,bkc_lob,_book!$B$2:$B$379,bkc_bu)=0,"—",SUMIFS(_book!$AN$2:$AN$379,_book!$C$2:$C$379,$A34,_book!$A$2:$A$379,bkc_lob,_book!$B$2:$B$379,bkc_bu)/SUMIFS(_book!$F$2:$F$379,_book!$C$2:$C$379,$A34,_book!$A$2:$A$379,bkc_lob,_book!$B$2:$B$379,bkc_bu))</f>
        <v>1.0068846959808939</v>
      </c>
      <c r="G34" s="73">
        <f>IF(SUMIFS(_book!$F$2:$F$379,_book!$C$2:$C$379,$A34,_book!$A$2:$A$379,bkc_lob,_book!$B$2:$B$379,bkc_bu)=0,"—",SUMIFS(_book!$AQ$2:$AQ$379,_book!$C$2:$C$379,$A34,_book!$A$2:$A$379,bkc_lob,_book!$B$2:$B$379,bkc_bu)/SUMIFS(_book!$F$2:$F$379,_book!$C$2:$C$379,$A34,_book!$A$2:$A$379,bkc_lob,_book!$B$2:$B$379,bkc_bu))</f>
        <v>0.62737781201966514</v>
      </c>
      <c r="H34" s="71">
        <f>IF(SUMIFS(_book!$F$2:$F$379,_book!$C$2:$C$379,$A34,_book!$A$2:$A$379,bkc_lob,_book!$B$2:$B$379,bkc_bu)=0,"—",SUMIFS(_book!$AR$2:$AR$379,_book!$C$2:$C$379,$A34,_book!$A$2:$A$379,bkc_lob,_book!$B$2:$B$379,bkc_bu)/SUMIFS(_book!$F$2:$F$379,_book!$C$2:$C$379,$A34,_book!$A$2:$A$379,bkc_lob,_book!$B$2:$B$379,bkc_bu))</f>
        <v>0.6183013644526858</v>
      </c>
      <c r="I34" s="71">
        <f>IF(SUMIFS(_book!$F$2:$F$379,_book!$C$2:$C$379,$A34,_book!$A$2:$A$379,bkc_lob,_book!$B$2:$B$379,bkc_bu)=0,"—",SUMIFS(_book!$AV$2:$AV$379,_book!$C$2:$C$379,$A34,_book!$A$2:$A$379,bkc_lob,_book!$B$2:$B$379,bkc_bu)/SUMIFS(_book!$F$2:$F$379,_book!$C$2:$C$379,$A34,_book!$A$2:$A$379,bkc_lob,_book!$B$2:$B$379,bkc_bu))</f>
        <v>0.62737781201966514</v>
      </c>
      <c r="J34" s="74" t="str">
        <f>IF(SUMIFS(_book!$V$2:$V$379,_book!$C$2:$C$379,$A34,_book!$A$2:$A$379,bkc_lob,_book!$B$2:$B$379,bkc_bu)=0,"—",($I34-$G34)*100)</f>
        <v>—</v>
      </c>
      <c r="K34" s="69">
        <f>SUMIFS(_book!$V$2:$V$379,_book!$C$2:$C$379,$A34,_book!$A$2:$A$379,bkc_lob,_book!$B$2:$B$379,bkc_bu)</f>
        <v>0</v>
      </c>
    </row>
    <row r="35" spans="1:11" x14ac:dyDescent="0.3">
      <c r="A35" s="23" t="s">
        <v>77</v>
      </c>
      <c r="B35" s="69">
        <f>COUNTIFS(_book!$D$2:$D$379,"?*",_book!$C$2:$C$379,$A35,_book!$A$2:$A$379,bkc_lob,_book!$B$2:$B$379,bkc_bu)</f>
        <v>18</v>
      </c>
      <c r="C35" s="70">
        <f>SUMIFS(_book!$F$2:$F$379,_book!$C$2:$C$379,$A35,_book!$A$2:$A$379,bkc_lob,_book!$B$2:$B$379,bkc_bu)</f>
        <v>765000</v>
      </c>
      <c r="D35" s="71">
        <f>IF(SUMIFS(_book!$F$2:$F$379,_book!$C$2:$C$379,$A35,_book!$A$2:$A$379,bkc_lob,_book!$B$2:$B$379,bkc_bu)=0,"—",SUMIFS(_book!$AP$2:$AP$379,_book!$C$2:$C$379,$A35,_book!$A$2:$A$379,bkc_lob,_book!$B$2:$B$379,bkc_bu)/SUMIFS(_book!$F$2:$F$379,_book!$C$2:$C$379,$A35,_book!$A$2:$A$379,bkc_lob,_book!$B$2:$B$379,bkc_bu))</f>
        <v>0.63277254901960789</v>
      </c>
      <c r="E35" s="72">
        <f>IF(SUMIFS(_book!$F$2:$F$379,_book!$C$2:$C$379,$A35,_book!$A$2:$A$379,bkc_lob,_book!$B$2:$B$379,bkc_bu)=0,"—",SUMIFS(_book!$AM$2:$AM$379,_book!$C$2:$C$379,$A35,_book!$A$2:$A$379,bkc_lob,_book!$B$2:$B$379,bkc_bu)/SUMIFS(_book!$F$2:$F$379,_book!$C$2:$C$379,$A35,_book!$A$2:$A$379,bkc_lob,_book!$B$2:$B$379,bkc_bu))</f>
        <v>1.0024010138643675</v>
      </c>
      <c r="F35" s="72">
        <f>IF(SUMIFS(_book!$F$2:$F$379,_book!$C$2:$C$379,$A35,_book!$A$2:$A$379,bkc_lob,_book!$B$2:$B$379,bkc_bu)=0,"—",SUMIFS(_book!$AN$2:$AN$379,_book!$C$2:$C$379,$A35,_book!$A$2:$A$379,bkc_lob,_book!$B$2:$B$379,bkc_bu)/SUMIFS(_book!$F$2:$F$379,_book!$C$2:$C$379,$A35,_book!$A$2:$A$379,bkc_lob,_book!$B$2:$B$379,bkc_bu))</f>
        <v>1.0132466839556689</v>
      </c>
      <c r="G35" s="73">
        <f>IF(SUMIFS(_book!$F$2:$F$379,_book!$C$2:$C$379,$A35,_book!$A$2:$A$379,bkc_lob,_book!$B$2:$B$379,bkc_bu)=0,"—",SUMIFS(_book!$AQ$2:$AQ$379,_book!$C$2:$C$379,$A35,_book!$A$2:$A$379,bkc_lob,_book!$B$2:$B$379,bkc_bu)/SUMIFS(_book!$F$2:$F$379,_book!$C$2:$C$379,$A35,_book!$A$2:$A$379,bkc_lob,_book!$B$2:$B$379,bkc_bu))</f>
        <v>0.64271136494625281</v>
      </c>
      <c r="H35" s="71">
        <f>IF(SUMIFS(_book!$F$2:$F$379,_book!$C$2:$C$379,$A35,_book!$A$2:$A$379,bkc_lob,_book!$B$2:$B$379,bkc_bu)=0,"—",SUMIFS(_book!$AR$2:$AR$379,_book!$C$2:$C$379,$A35,_book!$A$2:$A$379,bkc_lob,_book!$B$2:$B$379,bkc_bu)/SUMIFS(_book!$F$2:$F$379,_book!$C$2:$C$379,$A35,_book!$A$2:$A$379,bkc_lob,_book!$B$2:$B$379,bkc_bu))</f>
        <v>0.63946551668999696</v>
      </c>
      <c r="I35" s="71">
        <f>IF(SUMIFS(_book!$F$2:$F$379,_book!$C$2:$C$379,$A35,_book!$A$2:$A$379,bkc_lob,_book!$B$2:$B$379,bkc_bu)=0,"—",SUMIFS(_book!$AV$2:$AV$379,_book!$C$2:$C$379,$A35,_book!$A$2:$A$379,bkc_lob,_book!$B$2:$B$379,bkc_bu)/SUMIFS(_book!$F$2:$F$379,_book!$C$2:$C$379,$A35,_book!$A$2:$A$379,bkc_lob,_book!$B$2:$B$379,bkc_bu))</f>
        <v>0.64271136494625281</v>
      </c>
      <c r="J35" s="74" t="str">
        <f>IF(SUMIFS(_book!$V$2:$V$379,_book!$C$2:$C$379,$A35,_book!$A$2:$A$379,bkc_lob,_book!$B$2:$B$379,bkc_bu)=0,"—",($I35-$G35)*100)</f>
        <v>—</v>
      </c>
      <c r="K35" s="69">
        <f>SUMIFS(_book!$V$2:$V$379,_book!$C$2:$C$379,$A35,_book!$A$2:$A$379,bkc_lob,_book!$B$2:$B$379,bkc_bu)</f>
        <v>0</v>
      </c>
    </row>
    <row r="36" spans="1:11" x14ac:dyDescent="0.3">
      <c r="A36" s="23" t="s">
        <v>78</v>
      </c>
      <c r="B36" s="69">
        <f>COUNTIFS(_book!$D$2:$D$379,"?*",_book!$C$2:$C$379,$A36,_book!$A$2:$A$379,bkc_lob,_book!$B$2:$B$379,bkc_bu)</f>
        <v>18</v>
      </c>
      <c r="C36" s="70">
        <f>SUMIFS(_book!$F$2:$F$379,_book!$C$2:$C$379,$A36,_book!$A$2:$A$379,bkc_lob,_book!$B$2:$B$379,bkc_bu)</f>
        <v>561000</v>
      </c>
      <c r="D36" s="71">
        <f>IF(SUMIFS(_book!$F$2:$F$379,_book!$C$2:$C$379,$A36,_book!$A$2:$A$379,bkc_lob,_book!$B$2:$B$379,bkc_bu)=0,"—",SUMIFS(_book!$AP$2:$AP$379,_book!$C$2:$C$379,$A36,_book!$A$2:$A$379,bkc_lob,_book!$B$2:$B$379,bkc_bu)/SUMIFS(_book!$F$2:$F$379,_book!$C$2:$C$379,$A36,_book!$A$2:$A$379,bkc_lob,_book!$B$2:$B$379,bkc_bu))</f>
        <v>0.63267557932263818</v>
      </c>
      <c r="E36" s="72">
        <f>IF(SUMIFS(_book!$F$2:$F$379,_book!$C$2:$C$379,$A36,_book!$A$2:$A$379,bkc_lob,_book!$B$2:$B$379,bkc_bu)=0,"—",SUMIFS(_book!$AM$2:$AM$379,_book!$C$2:$C$379,$A36,_book!$A$2:$A$379,bkc_lob,_book!$B$2:$B$379,bkc_bu)/SUMIFS(_book!$F$2:$F$379,_book!$C$2:$C$379,$A36,_book!$A$2:$A$379,bkc_lob,_book!$B$2:$B$379,bkc_bu))</f>
        <v>0.97779416443626943</v>
      </c>
      <c r="F36" s="72">
        <f>IF(SUMIFS(_book!$F$2:$F$379,_book!$C$2:$C$379,$A36,_book!$A$2:$A$379,bkc_lob,_book!$B$2:$B$379,bkc_bu)=0,"—",SUMIFS(_book!$AN$2:$AN$379,_book!$C$2:$C$379,$A36,_book!$A$2:$A$379,bkc_lob,_book!$B$2:$B$379,bkc_bu)/SUMIFS(_book!$F$2:$F$379,_book!$C$2:$C$379,$A36,_book!$A$2:$A$379,bkc_lob,_book!$B$2:$B$379,bkc_bu))</f>
        <v>1.0062220769090895</v>
      </c>
      <c r="G36" s="73">
        <f>IF(SUMIFS(_book!$F$2:$F$379,_book!$C$2:$C$379,$A36,_book!$A$2:$A$379,bkc_lob,_book!$B$2:$B$379,bkc_bu)=0,"—",SUMIFS(_book!$AQ$2:$AQ$379,_book!$C$2:$C$379,$A36,_book!$A$2:$A$379,bkc_lob,_book!$B$2:$B$379,bkc_bu)/SUMIFS(_book!$F$2:$F$379,_book!$C$2:$C$379,$A36,_book!$A$2:$A$379,bkc_lob,_book!$B$2:$B$379,bkc_bu))</f>
        <v>0.62220100904985076</v>
      </c>
      <c r="H36" s="71">
        <f>IF(SUMIFS(_book!$F$2:$F$379,_book!$C$2:$C$379,$A36,_book!$A$2:$A$379,bkc_lob,_book!$B$2:$B$379,bkc_bu)=0,"—",SUMIFS(_book!$AR$2:$AR$379,_book!$C$2:$C$379,$A36,_book!$A$2:$A$379,bkc_lob,_book!$B$2:$B$379,bkc_bu)/SUMIFS(_book!$F$2:$F$379,_book!$C$2:$C$379,$A36,_book!$A$2:$A$379,bkc_lob,_book!$B$2:$B$379,bkc_bu))</f>
        <v>0.59490704852005472</v>
      </c>
      <c r="I36" s="71">
        <f>IF(SUMIFS(_book!$F$2:$F$379,_book!$C$2:$C$379,$A36,_book!$A$2:$A$379,bkc_lob,_book!$B$2:$B$379,bkc_bu)=0,"—",SUMIFS(_book!$AV$2:$AV$379,_book!$C$2:$C$379,$A36,_book!$A$2:$A$379,bkc_lob,_book!$B$2:$B$379,bkc_bu)/SUMIFS(_book!$F$2:$F$379,_book!$C$2:$C$379,$A36,_book!$A$2:$A$379,bkc_lob,_book!$B$2:$B$379,bkc_bu))</f>
        <v>0.61983809869668405</v>
      </c>
      <c r="J36" s="74">
        <f>IF(SUMIFS(_book!$V$2:$V$379,_book!$C$2:$C$379,$A36,_book!$A$2:$A$379,bkc_lob,_book!$B$2:$B$379,bkc_bu)=0,"—",($I36-$G36)*100)</f>
        <v>-0.23629103531667139</v>
      </c>
      <c r="K36" s="69">
        <f>SUMIFS(_book!$V$2:$V$379,_book!$C$2:$C$379,$A36,_book!$A$2:$A$379,bkc_lob,_book!$B$2:$B$379,bkc_bu)</f>
        <v>6</v>
      </c>
    </row>
    <row r="37" spans="1:11" x14ac:dyDescent="0.3">
      <c r="A37" s="23" t="s">
        <v>84</v>
      </c>
      <c r="B37" s="69">
        <f>COUNTIFS(_book!$D$2:$D$379,"?*",_book!$C$2:$C$379,$A37,_book!$A$2:$A$379,bkc_lob,_book!$B$2:$B$379,bkc_bu)</f>
        <v>18</v>
      </c>
      <c r="C37" s="70">
        <f>SUMIFS(_book!$F$2:$F$379,_book!$C$2:$C$379,$A37,_book!$A$2:$A$379,bkc_lob,_book!$B$2:$B$379,bkc_bu)</f>
        <v>935000</v>
      </c>
      <c r="D37" s="71">
        <f>IF(SUMIFS(_book!$F$2:$F$379,_book!$C$2:$C$379,$A37,_book!$A$2:$A$379,bkc_lob,_book!$B$2:$B$379,bkc_bu)=0,"—",SUMIFS(_book!$AP$2:$AP$379,_book!$C$2:$C$379,$A37,_book!$A$2:$A$379,bkc_lob,_book!$B$2:$B$379,bkc_bu)/SUMIFS(_book!$F$2:$F$379,_book!$C$2:$C$379,$A37,_book!$A$2:$A$379,bkc_lob,_book!$B$2:$B$379,bkc_bu))</f>
        <v>0.62974224598930484</v>
      </c>
      <c r="E37" s="72">
        <f>IF(SUMIFS(_book!$F$2:$F$379,_book!$C$2:$C$379,$A37,_book!$A$2:$A$379,bkc_lob,_book!$B$2:$B$379,bkc_bu)=0,"—",SUMIFS(_book!$AM$2:$AM$379,_book!$C$2:$C$379,$A37,_book!$A$2:$A$379,bkc_lob,_book!$B$2:$B$379,bkc_bu)/SUMIFS(_book!$F$2:$F$379,_book!$C$2:$C$379,$A37,_book!$A$2:$A$379,bkc_lob,_book!$B$2:$B$379,bkc_bu))</f>
        <v>1.0071014071025131</v>
      </c>
      <c r="F37" s="72">
        <f>IF(SUMIFS(_book!$F$2:$F$379,_book!$C$2:$C$379,$A37,_book!$A$2:$A$379,bkc_lob,_book!$B$2:$B$379,bkc_bu)=0,"—",SUMIFS(_book!$AN$2:$AN$379,_book!$C$2:$C$379,$A37,_book!$A$2:$A$379,bkc_lob,_book!$B$2:$B$379,bkc_bu)/SUMIFS(_book!$F$2:$F$379,_book!$C$2:$C$379,$A37,_book!$A$2:$A$379,bkc_lob,_book!$B$2:$B$379,bkc_bu))</f>
        <v>1.0063331554742274</v>
      </c>
      <c r="G37" s="73">
        <f>IF(SUMIFS(_book!$F$2:$F$379,_book!$C$2:$C$379,$A37,_book!$A$2:$A$379,bkc_lob,_book!$B$2:$B$379,bkc_bu)=0,"—",SUMIFS(_book!$AQ$2:$AQ$379,_book!$C$2:$C$379,$A37,_book!$A$2:$A$379,bkc_lob,_book!$B$2:$B$379,bkc_bu)/SUMIFS(_book!$F$2:$F$379,_book!$C$2:$C$379,$A37,_book!$A$2:$A$379,bkc_lob,_book!$B$2:$B$379,bkc_bu))</f>
        <v>0.63832837666519981</v>
      </c>
      <c r="H37" s="71">
        <f>IF(SUMIFS(_book!$F$2:$F$379,_book!$C$2:$C$379,$A37,_book!$A$2:$A$379,bkc_lob,_book!$B$2:$B$379,bkc_bu)=0,"—",SUMIFS(_book!$AR$2:$AR$379,_book!$C$2:$C$379,$A37,_book!$A$2:$A$379,bkc_lob,_book!$B$2:$B$379,bkc_bu)/SUMIFS(_book!$F$2:$F$379,_book!$C$2:$C$379,$A37,_book!$A$2:$A$379,bkc_lob,_book!$B$2:$B$379,bkc_bu))</f>
        <v>0.61718697248052623</v>
      </c>
      <c r="I37" s="71">
        <f>IF(SUMIFS(_book!$F$2:$F$379,_book!$C$2:$C$379,$A37,_book!$A$2:$A$379,bkc_lob,_book!$B$2:$B$379,bkc_bu)=0,"—",SUMIFS(_book!$AV$2:$AV$379,_book!$C$2:$C$379,$A37,_book!$A$2:$A$379,bkc_lob,_book!$B$2:$B$379,bkc_bu)/SUMIFS(_book!$F$2:$F$379,_book!$C$2:$C$379,$A37,_book!$A$2:$A$379,bkc_lob,_book!$B$2:$B$379,bkc_bu))</f>
        <v>0.63832837666519981</v>
      </c>
      <c r="J37" s="74" t="str">
        <f>IF(SUMIFS(_book!$V$2:$V$379,_book!$C$2:$C$379,$A37,_book!$A$2:$A$379,bkc_lob,_book!$B$2:$B$379,bkc_bu)=0,"—",($I37-$G37)*100)</f>
        <v>—</v>
      </c>
      <c r="K37" s="69">
        <f>SUMIFS(_book!$V$2:$V$379,_book!$C$2:$C$379,$A37,_book!$A$2:$A$379,bkc_lob,_book!$B$2:$B$379,bkc_bu)</f>
        <v>0</v>
      </c>
    </row>
    <row r="38" spans="1:11" x14ac:dyDescent="0.3">
      <c r="A38" s="23" t="s">
        <v>89</v>
      </c>
      <c r="B38" s="69">
        <f>COUNTIFS(_book!$D$2:$D$379,"?*",_book!$C$2:$C$379,$A38,_book!$A$2:$A$379,bkc_lob,_book!$B$2:$B$379,bkc_bu)</f>
        <v>18</v>
      </c>
      <c r="C38" s="70">
        <f>SUMIFS(_book!$F$2:$F$379,_book!$C$2:$C$379,$A38,_book!$A$2:$A$379,bkc_lob,_book!$B$2:$B$379,bkc_bu)</f>
        <v>1020000</v>
      </c>
      <c r="D38" s="71">
        <f>IF(SUMIFS(_book!$F$2:$F$379,_book!$C$2:$C$379,$A38,_book!$A$2:$A$379,bkc_lob,_book!$B$2:$B$379,bkc_bu)=0,"—",SUMIFS(_book!$AP$2:$AP$379,_book!$C$2:$C$379,$A38,_book!$A$2:$A$379,bkc_lob,_book!$B$2:$B$379,bkc_bu)/SUMIFS(_book!$F$2:$F$379,_book!$C$2:$C$379,$A38,_book!$A$2:$A$379,bkc_lob,_book!$B$2:$B$379,bkc_bu))</f>
        <v>0.62883921568627454</v>
      </c>
      <c r="E38" s="72">
        <f>IF(SUMIFS(_book!$F$2:$F$379,_book!$C$2:$C$379,$A38,_book!$A$2:$A$379,bkc_lob,_book!$B$2:$B$379,bkc_bu)=0,"—",SUMIFS(_book!$AM$2:$AM$379,_book!$C$2:$C$379,$A38,_book!$A$2:$A$379,bkc_lob,_book!$B$2:$B$379,bkc_bu)/SUMIFS(_book!$F$2:$F$379,_book!$C$2:$C$379,$A38,_book!$A$2:$A$379,bkc_lob,_book!$B$2:$B$379,bkc_bu))</f>
        <v>1.0044004277774889</v>
      </c>
      <c r="F38" s="72">
        <f>IF(SUMIFS(_book!$F$2:$F$379,_book!$C$2:$C$379,$A38,_book!$A$2:$A$379,bkc_lob,_book!$B$2:$B$379,bkc_bu)=0,"—",SUMIFS(_book!$AN$2:$AN$379,_book!$C$2:$C$379,$A38,_book!$A$2:$A$379,bkc_lob,_book!$B$2:$B$379,bkc_bu)/SUMIFS(_book!$F$2:$F$379,_book!$C$2:$C$379,$A38,_book!$A$2:$A$379,bkc_lob,_book!$B$2:$B$379,bkc_bu))</f>
        <v>1.0109311645652717</v>
      </c>
      <c r="G38" s="73">
        <f>IF(SUMIFS(_book!$F$2:$F$379,_book!$C$2:$C$379,$A38,_book!$A$2:$A$379,bkc_lob,_book!$B$2:$B$379,bkc_bu)=0,"—",SUMIFS(_book!$AQ$2:$AQ$379,_book!$C$2:$C$379,$A38,_book!$A$2:$A$379,bkc_lob,_book!$B$2:$B$379,bkc_bu)/SUMIFS(_book!$F$2:$F$379,_book!$C$2:$C$379,$A38,_book!$A$2:$A$379,bkc_lob,_book!$B$2:$B$379,bkc_bu))</f>
        <v>0.63853082186350196</v>
      </c>
      <c r="H38" s="71">
        <f>IF(SUMIFS(_book!$F$2:$F$379,_book!$C$2:$C$379,$A38,_book!$A$2:$A$379,bkc_lob,_book!$B$2:$B$379,bkc_bu)=0,"—",SUMIFS(_book!$AR$2:$AR$379,_book!$C$2:$C$379,$A38,_book!$A$2:$A$379,bkc_lob,_book!$B$2:$B$379,bkc_bu)/SUMIFS(_book!$F$2:$F$379,_book!$C$2:$C$379,$A38,_book!$A$2:$A$379,bkc_lob,_book!$B$2:$B$379,bkc_bu))</f>
        <v>0.63571208963976633</v>
      </c>
      <c r="I38" s="71">
        <f>IF(SUMIFS(_book!$F$2:$F$379,_book!$C$2:$C$379,$A38,_book!$A$2:$A$379,bkc_lob,_book!$B$2:$B$379,bkc_bu)=0,"—",SUMIFS(_book!$AV$2:$AV$379,_book!$C$2:$C$379,$A38,_book!$A$2:$A$379,bkc_lob,_book!$B$2:$B$379,bkc_bu)/SUMIFS(_book!$F$2:$F$379,_book!$C$2:$C$379,$A38,_book!$A$2:$A$379,bkc_lob,_book!$B$2:$B$379,bkc_bu))</f>
        <v>0.63853082186350196</v>
      </c>
      <c r="J38" s="74" t="str">
        <f>IF(SUMIFS(_book!$V$2:$V$379,_book!$C$2:$C$379,$A38,_book!$A$2:$A$379,bkc_lob,_book!$B$2:$B$379,bkc_bu)=0,"—",($I38-$G38)*100)</f>
        <v>—</v>
      </c>
      <c r="K38" s="69">
        <f>SUMIFS(_book!$V$2:$V$379,_book!$C$2:$C$379,$A38,_book!$A$2:$A$379,bkc_lob,_book!$B$2:$B$379,bkc_bu)</f>
        <v>0</v>
      </c>
    </row>
    <row r="39" spans="1:11" x14ac:dyDescent="0.3">
      <c r="A39" s="23" t="s">
        <v>91</v>
      </c>
      <c r="B39" s="69">
        <f>COUNTIFS(_book!$D$2:$D$379,"?*",_book!$C$2:$C$379,$A39,_book!$A$2:$A$379,bkc_lob,_book!$B$2:$B$379,bkc_bu)</f>
        <v>18</v>
      </c>
      <c r="C39" s="70">
        <f>SUMIFS(_book!$F$2:$F$379,_book!$C$2:$C$379,$A39,_book!$A$2:$A$379,bkc_lob,_book!$B$2:$B$379,bkc_bu)</f>
        <v>816000</v>
      </c>
      <c r="D39" s="71">
        <f>IF(SUMIFS(_book!$F$2:$F$379,_book!$C$2:$C$379,$A39,_book!$A$2:$A$379,bkc_lob,_book!$B$2:$B$379,bkc_bu)=0,"—",SUMIFS(_book!$AP$2:$AP$379,_book!$C$2:$C$379,$A39,_book!$A$2:$A$379,bkc_lob,_book!$B$2:$B$379,bkc_bu)/SUMIFS(_book!$F$2:$F$379,_book!$C$2:$C$379,$A39,_book!$A$2:$A$379,bkc_lob,_book!$B$2:$B$379,bkc_bu))</f>
        <v>0.62837254901960782</v>
      </c>
      <c r="E39" s="72">
        <f>IF(SUMIFS(_book!$F$2:$F$379,_book!$C$2:$C$379,$A39,_book!$A$2:$A$379,bkc_lob,_book!$B$2:$B$379,bkc_bu)=0,"—",SUMIFS(_book!$AM$2:$AM$379,_book!$C$2:$C$379,$A39,_book!$A$2:$A$379,bkc_lob,_book!$B$2:$B$379,bkc_bu)/SUMIFS(_book!$F$2:$F$379,_book!$C$2:$C$379,$A39,_book!$A$2:$A$379,bkc_lob,_book!$B$2:$B$379,bkc_bu))</f>
        <v>0.99591856726209227</v>
      </c>
      <c r="F39" s="72">
        <f>IF(SUMIFS(_book!$F$2:$F$379,_book!$C$2:$C$379,$A39,_book!$A$2:$A$379,bkc_lob,_book!$B$2:$B$379,bkc_bu)=0,"—",SUMIFS(_book!$AN$2:$AN$379,_book!$C$2:$C$379,$A39,_book!$A$2:$A$379,bkc_lob,_book!$B$2:$B$379,bkc_bu)/SUMIFS(_book!$F$2:$F$379,_book!$C$2:$C$379,$A39,_book!$A$2:$A$379,bkc_lob,_book!$B$2:$B$379,bkc_bu))</f>
        <v>1.0074785553735897</v>
      </c>
      <c r="G39" s="73">
        <f>IF(SUMIFS(_book!$F$2:$F$379,_book!$C$2:$C$379,$A39,_book!$A$2:$A$379,bkc_lob,_book!$B$2:$B$379,bkc_bu)=0,"—",SUMIFS(_book!$AQ$2:$AQ$379,_book!$C$2:$C$379,$A39,_book!$A$2:$A$379,bkc_lob,_book!$B$2:$B$379,bkc_bu)/SUMIFS(_book!$F$2:$F$379,_book!$C$2:$C$379,$A39,_book!$A$2:$A$379,bkc_lob,_book!$B$2:$B$379,bkc_bu))</f>
        <v>0.63043984352016469</v>
      </c>
      <c r="H39" s="71">
        <f>IF(SUMIFS(_book!$F$2:$F$379,_book!$C$2:$C$379,$A39,_book!$A$2:$A$379,bkc_lob,_book!$B$2:$B$379,bkc_bu)=0,"—",SUMIFS(_book!$AR$2:$AR$379,_book!$C$2:$C$379,$A39,_book!$A$2:$A$379,bkc_lob,_book!$B$2:$B$379,bkc_bu)/SUMIFS(_book!$F$2:$F$379,_book!$C$2:$C$379,$A39,_book!$A$2:$A$379,bkc_lob,_book!$B$2:$B$379,bkc_bu))</f>
        <v>0.61781953071697027</v>
      </c>
      <c r="I39" s="71">
        <f>IF(SUMIFS(_book!$F$2:$F$379,_book!$C$2:$C$379,$A39,_book!$A$2:$A$379,bkc_lob,_book!$B$2:$B$379,bkc_bu)=0,"—",SUMIFS(_book!$AV$2:$AV$379,_book!$C$2:$C$379,$A39,_book!$A$2:$A$379,bkc_lob,_book!$B$2:$B$379,bkc_bu)/SUMIFS(_book!$F$2:$F$379,_book!$C$2:$C$379,$A39,_book!$A$2:$A$379,bkc_lob,_book!$B$2:$B$379,bkc_bu))</f>
        <v>0.63043984352016469</v>
      </c>
      <c r="J39" s="74" t="str">
        <f>IF(SUMIFS(_book!$V$2:$V$379,_book!$C$2:$C$379,$A39,_book!$A$2:$A$379,bkc_lob,_book!$B$2:$B$379,bkc_bu)=0,"—",($I39-$G39)*100)</f>
        <v>—</v>
      </c>
      <c r="K39" s="69">
        <f>SUMIFS(_book!$V$2:$V$379,_book!$C$2:$C$379,$A39,_book!$A$2:$A$379,bkc_lob,_book!$B$2:$B$379,bkc_bu)</f>
        <v>0</v>
      </c>
    </row>
    <row r="40" spans="1:11" x14ac:dyDescent="0.3">
      <c r="A40" s="23" t="s">
        <v>93</v>
      </c>
      <c r="B40" s="69">
        <f>COUNTIFS(_book!$D$2:$D$379,"?*",_book!$C$2:$C$379,$A40,_book!$A$2:$A$379,bkc_lob,_book!$B$2:$B$379,bkc_bu)</f>
        <v>18</v>
      </c>
      <c r="C40" s="70">
        <f>SUMIFS(_book!$F$2:$F$379,_book!$C$2:$C$379,$A40,_book!$A$2:$A$379,bkc_lob,_book!$B$2:$B$379,bkc_bu)</f>
        <v>612000</v>
      </c>
      <c r="D40" s="71">
        <f>IF(SUMIFS(_book!$F$2:$F$379,_book!$C$2:$C$379,$A40,_book!$A$2:$A$379,bkc_lob,_book!$B$2:$B$379,bkc_bu)=0,"—",SUMIFS(_book!$AP$2:$AP$379,_book!$C$2:$C$379,$A40,_book!$A$2:$A$379,bkc_lob,_book!$B$2:$B$379,bkc_bu)/SUMIFS(_book!$F$2:$F$379,_book!$C$2:$C$379,$A40,_book!$A$2:$A$379,bkc_lob,_book!$B$2:$B$379,bkc_bu))</f>
        <v>0.62603921568627452</v>
      </c>
      <c r="E40" s="72">
        <f>IF(SUMIFS(_book!$F$2:$F$379,_book!$C$2:$C$379,$A40,_book!$A$2:$A$379,bkc_lob,_book!$B$2:$B$379,bkc_bu)=0,"—",SUMIFS(_book!$AM$2:$AM$379,_book!$C$2:$C$379,$A40,_book!$A$2:$A$379,bkc_lob,_book!$B$2:$B$379,bkc_bu)/SUMIFS(_book!$F$2:$F$379,_book!$C$2:$C$379,$A40,_book!$A$2:$A$379,bkc_lob,_book!$B$2:$B$379,bkc_bu))</f>
        <v>1.0028717085337278</v>
      </c>
      <c r="F40" s="72">
        <f>IF(SUMIFS(_book!$F$2:$F$379,_book!$C$2:$C$379,$A40,_book!$A$2:$A$379,bkc_lob,_book!$B$2:$B$379,bkc_bu)=0,"—",SUMIFS(_book!$AN$2:$AN$379,_book!$C$2:$C$379,$A40,_book!$A$2:$A$379,bkc_lob,_book!$B$2:$B$379,bkc_bu)/SUMIFS(_book!$F$2:$F$379,_book!$C$2:$C$379,$A40,_book!$A$2:$A$379,bkc_lob,_book!$B$2:$B$379,bkc_bu))</f>
        <v>1.0120875391944273</v>
      </c>
      <c r="G40" s="73">
        <f>IF(SUMIFS(_book!$F$2:$F$379,_book!$C$2:$C$379,$A40,_book!$A$2:$A$379,bkc_lob,_book!$B$2:$B$379,bkc_bu)=0,"—",SUMIFS(_book!$AQ$2:$AQ$379,_book!$C$2:$C$379,$A40,_book!$A$2:$A$379,bkc_lob,_book!$B$2:$B$379,bkc_bu)/SUMIFS(_book!$F$2:$F$379,_book!$C$2:$C$379,$A40,_book!$A$2:$A$379,bkc_lob,_book!$B$2:$B$379,bkc_bu))</f>
        <v>0.63544174752774585</v>
      </c>
      <c r="H40" s="71">
        <f>IF(SUMIFS(_book!$F$2:$F$379,_book!$C$2:$C$379,$A40,_book!$A$2:$A$379,bkc_lob,_book!$B$2:$B$379,bkc_bu)=0,"—",SUMIFS(_book!$AR$2:$AR$379,_book!$C$2:$C$379,$A40,_book!$A$2:$A$379,bkc_lob,_book!$B$2:$B$379,bkc_bu)/SUMIFS(_book!$F$2:$F$379,_book!$C$2:$C$379,$A40,_book!$A$2:$A$379,bkc_lob,_book!$B$2:$B$379,bkc_bu))</f>
        <v>0.62816830751523089</v>
      </c>
      <c r="I40" s="71">
        <f>IF(SUMIFS(_book!$F$2:$F$379,_book!$C$2:$C$379,$A40,_book!$A$2:$A$379,bkc_lob,_book!$B$2:$B$379,bkc_bu)=0,"—",SUMIFS(_book!$AV$2:$AV$379,_book!$C$2:$C$379,$A40,_book!$A$2:$A$379,bkc_lob,_book!$B$2:$B$379,bkc_bu)/SUMIFS(_book!$F$2:$F$379,_book!$C$2:$C$379,$A40,_book!$A$2:$A$379,bkc_lob,_book!$B$2:$B$379,bkc_bu))</f>
        <v>0.63544174752774585</v>
      </c>
      <c r="J40" s="74" t="str">
        <f>IF(SUMIFS(_book!$V$2:$V$379,_book!$C$2:$C$379,$A40,_book!$A$2:$A$379,bkc_lob,_book!$B$2:$B$379,bkc_bu)=0,"—",($I40-$G40)*100)</f>
        <v>—</v>
      </c>
      <c r="K40" s="69">
        <f>SUMIFS(_book!$V$2:$V$379,_book!$C$2:$C$379,$A40,_book!$A$2:$A$379,bkc_lob,_book!$B$2:$B$379,bkc_bu)</f>
        <v>0</v>
      </c>
    </row>
    <row r="41" spans="1:11" x14ac:dyDescent="0.3">
      <c r="A41" s="23" t="s">
        <v>95</v>
      </c>
      <c r="B41" s="69">
        <f>COUNTIFS(_book!$D$2:$D$379,"?*",_book!$C$2:$C$379,$A41,_book!$A$2:$A$379,bkc_lob,_book!$B$2:$B$379,bkc_bu)</f>
        <v>18</v>
      </c>
      <c r="C41" s="70">
        <f>SUMIFS(_book!$F$2:$F$379,_book!$C$2:$C$379,$A41,_book!$A$2:$A$379,bkc_lob,_book!$B$2:$B$379,bkc_bu)</f>
        <v>697000</v>
      </c>
      <c r="D41" s="71">
        <f>IF(SUMIFS(_book!$F$2:$F$379,_book!$C$2:$C$379,$A41,_book!$A$2:$A$379,bkc_lob,_book!$B$2:$B$379,bkc_bu)=0,"—",SUMIFS(_book!$AP$2:$AP$379,_book!$C$2:$C$379,$A41,_book!$A$2:$A$379,bkc_lob,_book!$B$2:$B$379,bkc_bu)/SUMIFS(_book!$F$2:$F$379,_book!$C$2:$C$379,$A41,_book!$A$2:$A$379,bkc_lob,_book!$B$2:$B$379,bkc_bu))</f>
        <v>0.62419368723099</v>
      </c>
      <c r="E41" s="72">
        <f>IF(SUMIFS(_book!$F$2:$F$379,_book!$C$2:$C$379,$A41,_book!$A$2:$A$379,bkc_lob,_book!$B$2:$B$379,bkc_bu)=0,"—",SUMIFS(_book!$AM$2:$AM$379,_book!$C$2:$C$379,$A41,_book!$A$2:$A$379,bkc_lob,_book!$B$2:$B$379,bkc_bu)/SUMIFS(_book!$F$2:$F$379,_book!$C$2:$C$379,$A41,_book!$A$2:$A$379,bkc_lob,_book!$B$2:$B$379,bkc_bu))</f>
        <v>0.99783186636750276</v>
      </c>
      <c r="F41" s="72">
        <f>IF(SUMIFS(_book!$F$2:$F$379,_book!$C$2:$C$379,$A41,_book!$A$2:$A$379,bkc_lob,_book!$B$2:$B$379,bkc_bu)=0,"—",SUMIFS(_book!$AN$2:$AN$379,_book!$C$2:$C$379,$A41,_book!$A$2:$A$379,bkc_lob,_book!$B$2:$B$379,bkc_bu)/SUMIFS(_book!$F$2:$F$379,_book!$C$2:$C$379,$A41,_book!$A$2:$A$379,bkc_lob,_book!$B$2:$B$379,bkc_bu))</f>
        <v>1.0086266832047017</v>
      </c>
      <c r="G41" s="73">
        <f>IF(SUMIFS(_book!$F$2:$F$379,_book!$C$2:$C$379,$A41,_book!$A$2:$A$379,bkc_lob,_book!$B$2:$B$379,bkc_bu)=0,"—",SUMIFS(_book!$AQ$2:$AQ$379,_book!$C$2:$C$379,$A41,_book!$A$2:$A$379,bkc_lob,_book!$B$2:$B$379,bkc_bu)/SUMIFS(_book!$F$2:$F$379,_book!$C$2:$C$379,$A41,_book!$A$2:$A$379,bkc_lob,_book!$B$2:$B$379,bkc_bu))</f>
        <v>0.62829275783415195</v>
      </c>
      <c r="H41" s="71">
        <f>IF(SUMIFS(_book!$F$2:$F$379,_book!$C$2:$C$379,$A41,_book!$A$2:$A$379,bkc_lob,_book!$B$2:$B$379,bkc_bu)=0,"—",SUMIFS(_book!$AR$2:$AR$379,_book!$C$2:$C$379,$A41,_book!$A$2:$A$379,bkc_lob,_book!$B$2:$B$379,bkc_bu)/SUMIFS(_book!$F$2:$F$379,_book!$C$2:$C$379,$A41,_book!$A$2:$A$379,bkc_lob,_book!$B$2:$B$379,bkc_bu))</f>
        <v>0.61141513632175959</v>
      </c>
      <c r="I41" s="71">
        <f>IF(SUMIFS(_book!$F$2:$F$379,_book!$C$2:$C$379,$A41,_book!$A$2:$A$379,bkc_lob,_book!$B$2:$B$379,bkc_bu)=0,"—",SUMIFS(_book!$AV$2:$AV$379,_book!$C$2:$C$379,$A41,_book!$A$2:$A$379,bkc_lob,_book!$B$2:$B$379,bkc_bu)/SUMIFS(_book!$F$2:$F$379,_book!$C$2:$C$379,$A41,_book!$A$2:$A$379,bkc_lob,_book!$B$2:$B$379,bkc_bu))</f>
        <v>0.62829275783415195</v>
      </c>
      <c r="J41" s="74" t="str">
        <f>IF(SUMIFS(_book!$V$2:$V$379,_book!$C$2:$C$379,$A41,_book!$A$2:$A$379,bkc_lob,_book!$B$2:$B$379,bkc_bu)=0,"—",($I41-$G41)*100)</f>
        <v>—</v>
      </c>
      <c r="K41" s="69">
        <f>SUMIFS(_book!$V$2:$V$379,_book!$C$2:$C$379,$A41,_book!$A$2:$A$379,bkc_lob,_book!$B$2:$B$379,bkc_bu)</f>
        <v>0</v>
      </c>
    </row>
    <row r="42" spans="1:11" x14ac:dyDescent="0.3">
      <c r="A42" s="23" t="s">
        <v>98</v>
      </c>
      <c r="B42" s="69">
        <f>COUNTIFS(_book!$D$2:$D$379,"?*",_book!$C$2:$C$379,$A42,_book!$A$2:$A$379,bkc_lob,_book!$B$2:$B$379,bkc_bu)</f>
        <v>18</v>
      </c>
      <c r="C42" s="70">
        <f>SUMIFS(_book!$F$2:$F$379,_book!$C$2:$C$379,$A42,_book!$A$2:$A$379,bkc_lob,_book!$B$2:$B$379,bkc_bu)</f>
        <v>1071000</v>
      </c>
      <c r="D42" s="71">
        <f>IF(SUMIFS(_book!$F$2:$F$379,_book!$C$2:$C$379,$A42,_book!$A$2:$A$379,bkc_lob,_book!$B$2:$B$379,bkc_bu)=0,"—",SUMIFS(_book!$AP$2:$AP$379,_book!$C$2:$C$379,$A42,_book!$A$2:$A$379,bkc_lob,_book!$B$2:$B$379,bkc_bu)/SUMIFS(_book!$F$2:$F$379,_book!$C$2:$C$379,$A42,_book!$A$2:$A$379,bkc_lob,_book!$B$2:$B$379,bkc_bu))</f>
        <v>0.63818207282913164</v>
      </c>
      <c r="E42" s="72">
        <f>IF(SUMIFS(_book!$F$2:$F$379,_book!$C$2:$C$379,$A42,_book!$A$2:$A$379,bkc_lob,_book!$B$2:$B$379,bkc_bu)=0,"—",SUMIFS(_book!$AM$2:$AM$379,_book!$C$2:$C$379,$A42,_book!$A$2:$A$379,bkc_lob,_book!$B$2:$B$379,bkc_bu)/SUMIFS(_book!$F$2:$F$379,_book!$C$2:$C$379,$A42,_book!$A$2:$A$379,bkc_lob,_book!$B$2:$B$379,bkc_bu))</f>
        <v>1</v>
      </c>
      <c r="F42" s="72">
        <f>IF(SUMIFS(_book!$F$2:$F$379,_book!$C$2:$C$379,$A42,_book!$A$2:$A$379,bkc_lob,_book!$B$2:$B$379,bkc_bu)=0,"—",SUMIFS(_book!$AN$2:$AN$379,_book!$C$2:$C$379,$A42,_book!$A$2:$A$379,bkc_lob,_book!$B$2:$B$379,bkc_bu)/SUMIFS(_book!$F$2:$F$379,_book!$C$2:$C$379,$A42,_book!$A$2:$A$379,bkc_lob,_book!$B$2:$B$379,bkc_bu))</f>
        <v>1.0132466839556691</v>
      </c>
      <c r="G42" s="73">
        <f>IF(SUMIFS(_book!$F$2:$F$379,_book!$C$2:$C$379,$A42,_book!$A$2:$A$379,bkc_lob,_book!$B$2:$B$379,bkc_bu)=0,"—",SUMIFS(_book!$AQ$2:$AQ$379,_book!$C$2:$C$379,$A42,_book!$A$2:$A$379,bkc_lob,_book!$B$2:$B$379,bkc_bu)/SUMIFS(_book!$F$2:$F$379,_book!$C$2:$C$379,$A42,_book!$A$2:$A$379,bkc_lob,_book!$B$2:$B$379,bkc_bu))</f>
        <v>0.64662914721223319</v>
      </c>
      <c r="H42" s="71">
        <f>IF(SUMIFS(_book!$F$2:$F$379,_book!$C$2:$C$379,$A42,_book!$A$2:$A$379,bkc_lob,_book!$B$2:$B$379,bkc_bu)=0,"—",SUMIFS(_book!$AR$2:$AR$379,_book!$C$2:$C$379,$A42,_book!$A$2:$A$379,bkc_lob,_book!$B$2:$B$379,bkc_bu)/SUMIFS(_book!$F$2:$F$379,_book!$C$2:$C$379,$A42,_book!$A$2:$A$379,bkc_lob,_book!$B$2:$B$379,bkc_bu))</f>
        <v>0.65135112324380595</v>
      </c>
      <c r="I42" s="71">
        <f>IF(SUMIFS(_book!$F$2:$F$379,_book!$C$2:$C$379,$A42,_book!$A$2:$A$379,bkc_lob,_book!$B$2:$B$379,bkc_bu)=0,"—",SUMIFS(_book!$AV$2:$AV$379,_book!$C$2:$C$379,$A42,_book!$A$2:$A$379,bkc_lob,_book!$B$2:$B$379,bkc_bu)/SUMIFS(_book!$F$2:$F$379,_book!$C$2:$C$379,$A42,_book!$A$2:$A$379,bkc_lob,_book!$B$2:$B$379,bkc_bu))</f>
        <v>0.64662914721223319</v>
      </c>
      <c r="J42" s="74" t="str">
        <f>IF(SUMIFS(_book!$V$2:$V$379,_book!$C$2:$C$379,$A42,_book!$A$2:$A$379,bkc_lob,_book!$B$2:$B$379,bkc_bu)=0,"—",($I42-$G42)*100)</f>
        <v>—</v>
      </c>
      <c r="K42" s="69">
        <f>SUMIFS(_book!$V$2:$V$379,_book!$C$2:$C$379,$A42,_book!$A$2:$A$379,bkc_lob,_book!$B$2:$B$379,bkc_bu)</f>
        <v>0</v>
      </c>
    </row>
    <row r="43" spans="1:11" x14ac:dyDescent="0.3">
      <c r="A43" s="23" t="s">
        <v>100</v>
      </c>
      <c r="B43" s="69">
        <f>COUNTIFS(_book!$D$2:$D$379,"?*",_book!$C$2:$C$379,$A43,_book!$A$2:$A$379,bkc_lob,_book!$B$2:$B$379,bkc_bu)</f>
        <v>18</v>
      </c>
      <c r="C43" s="70">
        <f>SUMIFS(_book!$F$2:$F$379,_book!$C$2:$C$379,$A43,_book!$A$2:$A$379,bkc_lob,_book!$B$2:$B$379,bkc_bu)</f>
        <v>867000</v>
      </c>
      <c r="D43" s="71">
        <f>IF(SUMIFS(_book!$F$2:$F$379,_book!$C$2:$C$379,$A43,_book!$A$2:$A$379,bkc_lob,_book!$B$2:$B$379,bkc_bu)=0,"—",SUMIFS(_book!$AP$2:$AP$379,_book!$C$2:$C$379,$A43,_book!$A$2:$A$379,bkc_lob,_book!$B$2:$B$379,bkc_bu)/SUMIFS(_book!$F$2:$F$379,_book!$C$2:$C$379,$A43,_book!$A$2:$A$379,bkc_lob,_book!$B$2:$B$379,bkc_bu))</f>
        <v>0.63680392156862742</v>
      </c>
      <c r="E43" s="72">
        <f>IF(SUMIFS(_book!$F$2:$F$379,_book!$C$2:$C$379,$A43,_book!$A$2:$A$379,bkc_lob,_book!$B$2:$B$379,bkc_bu)=0,"—",SUMIFS(_book!$AM$2:$AM$379,_book!$C$2:$C$379,$A43,_book!$A$2:$A$379,bkc_lob,_book!$B$2:$B$379,bkc_bu)/SUMIFS(_book!$F$2:$F$379,_book!$C$2:$C$379,$A43,_book!$A$2:$A$379,bkc_lob,_book!$B$2:$B$379,bkc_bu))</f>
        <v>1.002596893964748</v>
      </c>
      <c r="F43" s="72">
        <f>IF(SUMIFS(_book!$F$2:$F$379,_book!$C$2:$C$379,$A43,_book!$A$2:$A$379,bkc_lob,_book!$B$2:$B$379,bkc_bu)=0,"—",SUMIFS(_book!$AN$2:$AN$379,_book!$C$2:$C$379,$A43,_book!$A$2:$A$379,bkc_lob,_book!$B$2:$B$379,bkc_bu)/SUMIFS(_book!$F$2:$F$379,_book!$C$2:$C$379,$A43,_book!$A$2:$A$379,bkc_lob,_book!$B$2:$B$379,bkc_bu))</f>
        <v>1.0097775494285695</v>
      </c>
      <c r="G43" s="73">
        <f>IF(SUMIFS(_book!$F$2:$F$379,_book!$C$2:$C$379,$A43,_book!$A$2:$A$379,bkc_lob,_book!$B$2:$B$379,bkc_bu)=0,"—",SUMIFS(_book!$AQ$2:$AQ$379,_book!$C$2:$C$379,$A43,_book!$A$2:$A$379,bkc_lob,_book!$B$2:$B$379,bkc_bu)/SUMIFS(_book!$F$2:$F$379,_book!$C$2:$C$379,$A43,_book!$A$2:$A$379,bkc_lob,_book!$B$2:$B$379,bkc_bu))</f>
        <v>0.64468071896320045</v>
      </c>
      <c r="H43" s="71">
        <f>IF(SUMIFS(_book!$F$2:$F$379,_book!$C$2:$C$379,$A43,_book!$A$2:$A$379,bkc_lob,_book!$B$2:$B$379,bkc_bu)=0,"—",SUMIFS(_book!$AR$2:$AR$379,_book!$C$2:$C$379,$A43,_book!$A$2:$A$379,bkc_lob,_book!$B$2:$B$379,bkc_bu)/SUMIFS(_book!$F$2:$F$379,_book!$C$2:$C$379,$A43,_book!$A$2:$A$379,bkc_lob,_book!$B$2:$B$379,bkc_bu))</f>
        <v>0.63354370796933601</v>
      </c>
      <c r="I43" s="71">
        <f>IF(SUMIFS(_book!$F$2:$F$379,_book!$C$2:$C$379,$A43,_book!$A$2:$A$379,bkc_lob,_book!$B$2:$B$379,bkc_bu)=0,"—",SUMIFS(_book!$AV$2:$AV$379,_book!$C$2:$C$379,$A43,_book!$A$2:$A$379,bkc_lob,_book!$B$2:$B$379,bkc_bu)/SUMIFS(_book!$F$2:$F$379,_book!$C$2:$C$379,$A43,_book!$A$2:$A$379,bkc_lob,_book!$B$2:$B$379,bkc_bu))</f>
        <v>0.64468071896320045</v>
      </c>
      <c r="J43" s="74" t="str">
        <f>IF(SUMIFS(_book!$V$2:$V$379,_book!$C$2:$C$379,$A43,_book!$A$2:$A$379,bkc_lob,_book!$B$2:$B$379,bkc_bu)=0,"—",($I43-$G43)*100)</f>
        <v>—</v>
      </c>
      <c r="K43" s="69">
        <f>SUMIFS(_book!$V$2:$V$379,_book!$C$2:$C$379,$A43,_book!$A$2:$A$379,bkc_lob,_book!$B$2:$B$379,bkc_bu)</f>
        <v>0</v>
      </c>
    </row>
    <row r="44" spans="1:11" x14ac:dyDescent="0.3">
      <c r="A44" s="23" t="s">
        <v>102</v>
      </c>
      <c r="B44" s="69">
        <f>COUNTIFS(_book!$D$2:$D$379,"?*",_book!$C$2:$C$379,$A44,_book!$A$2:$A$379,bkc_lob,_book!$B$2:$B$379,bkc_bu)</f>
        <v>18</v>
      </c>
      <c r="C44" s="70">
        <f>SUMIFS(_book!$F$2:$F$379,_book!$C$2:$C$379,$A44,_book!$A$2:$A$379,bkc_lob,_book!$B$2:$B$379,bkc_bu)</f>
        <v>663000</v>
      </c>
      <c r="D44" s="71">
        <f>IF(SUMIFS(_book!$F$2:$F$379,_book!$C$2:$C$379,$A44,_book!$A$2:$A$379,bkc_lob,_book!$B$2:$B$379,bkc_bu)=0,"—",SUMIFS(_book!$AP$2:$AP$379,_book!$C$2:$C$379,$A44,_book!$A$2:$A$379,bkc_lob,_book!$B$2:$B$379,bkc_bu)/SUMIFS(_book!$F$2:$F$379,_book!$C$2:$C$379,$A44,_book!$A$2:$A$379,bkc_lob,_book!$B$2:$B$379,bkc_bu))</f>
        <v>0.636526395173454</v>
      </c>
      <c r="E44" s="72">
        <f>IF(SUMIFS(_book!$F$2:$F$379,_book!$C$2:$C$379,$A44,_book!$A$2:$A$379,bkc_lob,_book!$B$2:$B$379,bkc_bu)=0,"—",SUMIFS(_book!$AM$2:$AM$379,_book!$C$2:$C$379,$A44,_book!$A$2:$A$379,bkc_lob,_book!$B$2:$B$379,bkc_bu)/SUMIFS(_book!$F$2:$F$379,_book!$C$2:$C$379,$A44,_book!$A$2:$A$379,bkc_lob,_book!$B$2:$B$379,bkc_bu))</f>
        <v>1.0051511076325563</v>
      </c>
      <c r="F44" s="72">
        <f>IF(SUMIFS(_book!$F$2:$F$379,_book!$C$2:$C$379,$A44,_book!$A$2:$A$379,bkc_lob,_book!$B$2:$B$379,bkc_bu)=0,"—",SUMIFS(_book!$AN$2:$AN$379,_book!$C$2:$C$379,$A44,_book!$A$2:$A$379,bkc_lob,_book!$B$2:$B$379,bkc_bu)/SUMIFS(_book!$F$2:$F$379,_book!$C$2:$C$379,$A44,_book!$A$2:$A$379,bkc_lob,_book!$B$2:$B$379,bkc_bu))</f>
        <v>1.0063331554742276</v>
      </c>
      <c r="G44" s="73">
        <f>IF(SUMIFS(_book!$F$2:$F$379,_book!$C$2:$C$379,$A44,_book!$A$2:$A$379,bkc_lob,_book!$B$2:$B$379,bkc_bu)=0,"—",SUMIFS(_book!$AQ$2:$AQ$379,_book!$C$2:$C$379,$A44,_book!$A$2:$A$379,bkc_lob,_book!$B$2:$B$379,bkc_bu)/SUMIFS(_book!$F$2:$F$379,_book!$C$2:$C$379,$A44,_book!$A$2:$A$379,bkc_lob,_book!$B$2:$B$379,bkc_bu))</f>
        <v>0.64396431912385765</v>
      </c>
      <c r="H44" s="71">
        <f>IF(SUMIFS(_book!$F$2:$F$379,_book!$C$2:$C$379,$A44,_book!$A$2:$A$379,bkc_lob,_book!$B$2:$B$379,bkc_bu)=0,"—",SUMIFS(_book!$AR$2:$AR$379,_book!$C$2:$C$379,$A44,_book!$A$2:$A$379,bkc_lob,_book!$B$2:$B$379,bkc_bu)/SUMIFS(_book!$F$2:$F$379,_book!$C$2:$C$379,$A44,_book!$A$2:$A$379,bkc_lob,_book!$B$2:$B$379,bkc_bu))</f>
        <v>0.62466582410327243</v>
      </c>
      <c r="I44" s="71">
        <f>IF(SUMIFS(_book!$F$2:$F$379,_book!$C$2:$C$379,$A44,_book!$A$2:$A$379,bkc_lob,_book!$B$2:$B$379,bkc_bu)=0,"—",SUMIFS(_book!$AV$2:$AV$379,_book!$C$2:$C$379,$A44,_book!$A$2:$A$379,bkc_lob,_book!$B$2:$B$379,bkc_bu)/SUMIFS(_book!$F$2:$F$379,_book!$C$2:$C$379,$A44,_book!$A$2:$A$379,bkc_lob,_book!$B$2:$B$379,bkc_bu))</f>
        <v>0.64396431912385765</v>
      </c>
      <c r="J44" s="74" t="str">
        <f>IF(SUMIFS(_book!$V$2:$V$379,_book!$C$2:$C$379,$A44,_book!$A$2:$A$379,bkc_lob,_book!$B$2:$B$379,bkc_bu)=0,"—",($I44-$G44)*100)</f>
        <v>—</v>
      </c>
      <c r="K44" s="69">
        <f>SUMIFS(_book!$V$2:$V$379,_book!$C$2:$C$379,$A44,_book!$A$2:$A$379,bkc_lob,_book!$B$2:$B$379,bkc_bu)</f>
        <v>0</v>
      </c>
    </row>
    <row r="45" spans="1:11" x14ac:dyDescent="0.3">
      <c r="A45" s="23" t="s">
        <v>103</v>
      </c>
      <c r="B45" s="69">
        <f>COUNTIFS(_book!$D$2:$D$379,"?*",_book!$C$2:$C$379,$A45,_book!$A$2:$A$379,bkc_lob,_book!$B$2:$B$379,bkc_bu)</f>
        <v>18</v>
      </c>
      <c r="C45" s="70">
        <f>SUMIFS(_book!$F$2:$F$379,_book!$C$2:$C$379,$A45,_book!$A$2:$A$379,bkc_lob,_book!$B$2:$B$379,bkc_bu)</f>
        <v>459000</v>
      </c>
      <c r="D45" s="71">
        <f>IF(SUMIFS(_book!$F$2:$F$379,_book!$C$2:$C$379,$A45,_book!$A$2:$A$379,bkc_lob,_book!$B$2:$B$379,bkc_bu)=0,"—",SUMIFS(_book!$AP$2:$AP$379,_book!$C$2:$C$379,$A45,_book!$A$2:$A$379,bkc_lob,_book!$B$2:$B$379,bkc_bu)/SUMIFS(_book!$F$2:$F$379,_book!$C$2:$C$379,$A45,_book!$A$2:$A$379,bkc_lob,_book!$B$2:$B$379,bkc_bu))</f>
        <v>0.63392810457516335</v>
      </c>
      <c r="E45" s="72">
        <f>IF(SUMIFS(_book!$F$2:$F$379,_book!$C$2:$C$379,$A45,_book!$A$2:$A$379,bkc_lob,_book!$B$2:$B$379,bkc_bu)=0,"—",SUMIFS(_book!$AM$2:$AM$379,_book!$C$2:$C$379,$A45,_book!$A$2:$A$379,bkc_lob,_book!$B$2:$B$379,bkc_bu)/SUMIFS(_book!$F$2:$F$379,_book!$C$2:$C$379,$A45,_book!$A$2:$A$379,bkc_lob,_book!$B$2:$B$379,bkc_bu))</f>
        <v>0.9989268391337498</v>
      </c>
      <c r="F45" s="72">
        <f>IF(SUMIFS(_book!$F$2:$F$379,_book!$C$2:$C$379,$A45,_book!$A$2:$A$379,bkc_lob,_book!$B$2:$B$379,bkc_bu)=0,"—",SUMIFS(_book!$AN$2:$AN$379,_book!$C$2:$C$379,$A45,_book!$A$2:$A$379,bkc_lob,_book!$B$2:$B$379,bkc_bu)/SUMIFS(_book!$F$2:$F$379,_book!$C$2:$C$379,$A45,_book!$A$2:$A$379,bkc_lob,_book!$B$2:$B$379,bkc_bu))</f>
        <v>1.0109311645652719</v>
      </c>
      <c r="G45" s="73">
        <f>IF(SUMIFS(_book!$F$2:$F$379,_book!$C$2:$C$379,$A45,_book!$A$2:$A$379,bkc_lob,_book!$B$2:$B$379,bkc_bu)=0,"—",SUMIFS(_book!$AQ$2:$AQ$379,_book!$C$2:$C$379,$A45,_book!$A$2:$A$379,bkc_lob,_book!$B$2:$B$379,bkc_bu)/SUMIFS(_book!$F$2:$F$379,_book!$C$2:$C$379,$A45,_book!$A$2:$A$379,bkc_lob,_book!$B$2:$B$379,bkc_bu))</f>
        <v>0.64015641920483179</v>
      </c>
      <c r="H45" s="71">
        <f>IF(SUMIFS(_book!$F$2:$F$379,_book!$C$2:$C$379,$A45,_book!$A$2:$A$379,bkc_lob,_book!$B$2:$B$379,bkc_bu)=0,"—",SUMIFS(_book!$AR$2:$AR$379,_book!$C$2:$C$379,$A45,_book!$A$2:$A$379,bkc_lob,_book!$B$2:$B$379,bkc_bu)/SUMIFS(_book!$F$2:$F$379,_book!$C$2:$C$379,$A45,_book!$A$2:$A$379,bkc_lob,_book!$B$2:$B$379,bkc_bu))</f>
        <v>0.63457239237371088</v>
      </c>
      <c r="I45" s="71">
        <f>IF(SUMIFS(_book!$F$2:$F$379,_book!$C$2:$C$379,$A45,_book!$A$2:$A$379,bkc_lob,_book!$B$2:$B$379,bkc_bu)=0,"—",SUMIFS(_book!$AV$2:$AV$379,_book!$C$2:$C$379,$A45,_book!$A$2:$A$379,bkc_lob,_book!$B$2:$B$379,bkc_bu)/SUMIFS(_book!$F$2:$F$379,_book!$C$2:$C$379,$A45,_book!$A$2:$A$379,bkc_lob,_book!$B$2:$B$379,bkc_bu))</f>
        <v>0.64015641920483179</v>
      </c>
      <c r="J45" s="74" t="str">
        <f>IF(SUMIFS(_book!$V$2:$V$379,_book!$C$2:$C$379,$A45,_book!$A$2:$A$379,bkc_lob,_book!$B$2:$B$379,bkc_bu)=0,"—",($I45-$G45)*100)</f>
        <v>—</v>
      </c>
      <c r="K45" s="69">
        <f>SUMIFS(_book!$V$2:$V$379,_book!$C$2:$C$379,$A45,_book!$A$2:$A$379,bkc_lob,_book!$B$2:$B$379,bkc_bu)</f>
        <v>0</v>
      </c>
    </row>
    <row r="46" spans="1:11" x14ac:dyDescent="0.3">
      <c r="A46" s="23" t="s">
        <v>105</v>
      </c>
      <c r="B46" s="69">
        <f>COUNTIFS(_book!$D$2:$D$379,"?*",_book!$C$2:$C$379,$A46,_book!$A$2:$A$379,bkc_lob,_book!$B$2:$B$379,bkc_bu)</f>
        <v>18</v>
      </c>
      <c r="C46" s="70">
        <f>SUMIFS(_book!$F$2:$F$379,_book!$C$2:$C$379,$A46,_book!$A$2:$A$379,bkc_lob,_book!$B$2:$B$379,bkc_bu)</f>
        <v>1122000</v>
      </c>
      <c r="D46" s="71">
        <f>IF(SUMIFS(_book!$F$2:$F$379,_book!$C$2:$C$379,$A46,_book!$A$2:$A$379,bkc_lob,_book!$B$2:$B$379,bkc_bu)=0,"—",SUMIFS(_book!$AP$2:$AP$379,_book!$C$2:$C$379,$A46,_book!$A$2:$A$379,bkc_lob,_book!$B$2:$B$379,bkc_bu)/SUMIFS(_book!$F$2:$F$379,_book!$C$2:$C$379,$A46,_book!$A$2:$A$379,bkc_lob,_book!$B$2:$B$379,bkc_bu))</f>
        <v>0.63285739750445635</v>
      </c>
      <c r="E46" s="72">
        <f>IF(SUMIFS(_book!$F$2:$F$379,_book!$C$2:$C$379,$A46,_book!$A$2:$A$379,bkc_lob,_book!$B$2:$B$379,bkc_bu)=0,"—",SUMIFS(_book!$AM$2:$AM$379,_book!$C$2:$C$379,$A46,_book!$A$2:$A$379,bkc_lob,_book!$B$2:$B$379,bkc_bu)/SUMIFS(_book!$F$2:$F$379,_book!$C$2:$C$379,$A46,_book!$A$2:$A$379,bkc_lob,_book!$B$2:$B$379,bkc_bu))</f>
        <v>1.0023784914354354</v>
      </c>
      <c r="F46" s="72">
        <f>IF(SUMIFS(_book!$F$2:$F$379,_book!$C$2:$C$379,$A46,_book!$A$2:$A$379,bkc_lob,_book!$B$2:$B$379,bkc_bu)=0,"—",SUMIFS(_book!$AN$2:$AN$379,_book!$C$2:$C$379,$A46,_book!$A$2:$A$379,bkc_lob,_book!$B$2:$B$379,bkc_bu)/SUMIFS(_book!$F$2:$F$379,_book!$C$2:$C$379,$A46,_book!$A$2:$A$379,bkc_lob,_book!$B$2:$B$379,bkc_bu))</f>
        <v>1.0074785553735899</v>
      </c>
      <c r="G46" s="73">
        <f>IF(SUMIFS(_book!$F$2:$F$379,_book!$C$2:$C$379,$A46,_book!$A$2:$A$379,bkc_lob,_book!$B$2:$B$379,bkc_bu)=0,"—",SUMIFS(_book!$AQ$2:$AQ$379,_book!$C$2:$C$379,$A46,_book!$A$2:$A$379,bkc_lob,_book!$B$2:$B$379,bkc_bu)/SUMIFS(_book!$F$2:$F$379,_book!$C$2:$C$379,$A46,_book!$A$2:$A$379,bkc_lob,_book!$B$2:$B$379,bkc_bu))</f>
        <v>0.63912669281896373</v>
      </c>
      <c r="H46" s="71">
        <f>IF(SUMIFS(_book!$F$2:$F$379,_book!$C$2:$C$379,$A46,_book!$A$2:$A$379,bkc_lob,_book!$B$2:$B$379,bkc_bu)=0,"—",SUMIFS(_book!$AR$2:$AR$379,_book!$C$2:$C$379,$A46,_book!$A$2:$A$379,bkc_lob,_book!$B$2:$B$379,bkc_bu)/SUMIFS(_book!$F$2:$F$379,_book!$C$2:$C$379,$A46,_book!$A$2:$A$379,bkc_lob,_book!$B$2:$B$379,bkc_bu))</f>
        <v>0.63077766023739545</v>
      </c>
      <c r="I46" s="71">
        <f>IF(SUMIFS(_book!$F$2:$F$379,_book!$C$2:$C$379,$A46,_book!$A$2:$A$379,bkc_lob,_book!$B$2:$B$379,bkc_bu)=0,"—",SUMIFS(_book!$AV$2:$AV$379,_book!$C$2:$C$379,$A46,_book!$A$2:$A$379,bkc_lob,_book!$B$2:$B$379,bkc_bu)/SUMIFS(_book!$F$2:$F$379,_book!$C$2:$C$379,$A46,_book!$A$2:$A$379,bkc_lob,_book!$B$2:$B$379,bkc_bu))</f>
        <v>0.63912669281896373</v>
      </c>
      <c r="J46" s="74" t="str">
        <f>IF(SUMIFS(_book!$V$2:$V$379,_book!$C$2:$C$379,$A46,_book!$A$2:$A$379,bkc_lob,_book!$B$2:$B$379,bkc_bu)=0,"—",($I46-$G46)*100)</f>
        <v>—</v>
      </c>
      <c r="K46" s="69">
        <f>SUMIFS(_book!$V$2:$V$379,_book!$C$2:$C$379,$A46,_book!$A$2:$A$379,bkc_lob,_book!$B$2:$B$379,bkc_bu)</f>
        <v>0</v>
      </c>
    </row>
    <row r="47" spans="1:11" x14ac:dyDescent="0.3">
      <c r="A47" s="23" t="s">
        <v>106</v>
      </c>
      <c r="B47" s="69">
        <f>COUNTIFS(_book!$D$2:$D$379,"?*",_book!$C$2:$C$379,$A47,_book!$A$2:$A$379,bkc_lob,_book!$B$2:$B$379,bkc_bu)</f>
        <v>18</v>
      </c>
      <c r="C47" s="70">
        <f>SUMIFS(_book!$F$2:$F$379,_book!$C$2:$C$379,$A47,_book!$A$2:$A$379,bkc_lob,_book!$B$2:$B$379,bkc_bu)</f>
        <v>918000</v>
      </c>
      <c r="D47" s="71">
        <f>IF(SUMIFS(_book!$F$2:$F$379,_book!$C$2:$C$379,$A47,_book!$A$2:$A$379,bkc_lob,_book!$B$2:$B$379,bkc_bu)=0,"—",SUMIFS(_book!$AP$2:$AP$379,_book!$C$2:$C$379,$A47,_book!$A$2:$A$379,bkc_lob,_book!$B$2:$B$379,bkc_bu)/SUMIFS(_book!$F$2:$F$379,_book!$C$2:$C$379,$A47,_book!$A$2:$A$379,bkc_lob,_book!$B$2:$B$379,bkc_bu))</f>
        <v>0.63229847494553382</v>
      </c>
      <c r="E47" s="72">
        <f>IF(SUMIFS(_book!$F$2:$F$379,_book!$C$2:$C$379,$A47,_book!$A$2:$A$379,bkc_lob,_book!$B$2:$B$379,bkc_bu)=0,"—",SUMIFS(_book!$AM$2:$AM$379,_book!$C$2:$C$379,$A47,_book!$A$2:$A$379,bkc_lob,_book!$B$2:$B$379,bkc_bu)/SUMIFS(_book!$F$2:$F$379,_book!$C$2:$C$379,$A47,_book!$A$2:$A$379,bkc_lob,_book!$B$2:$B$379,bkc_bu))</f>
        <v>0.99733052609549178</v>
      </c>
      <c r="F47" s="72">
        <f>IF(SUMIFS(_book!$F$2:$F$379,_book!$C$2:$C$379,$A47,_book!$A$2:$A$379,bkc_lob,_book!$B$2:$B$379,bkc_bu)=0,"—",SUMIFS(_book!$AN$2:$AN$379,_book!$C$2:$C$379,$A47,_book!$A$2:$A$379,bkc_lob,_book!$B$2:$B$379,bkc_bu)/SUMIFS(_book!$F$2:$F$379,_book!$C$2:$C$379,$A47,_book!$A$2:$A$379,bkc_lob,_book!$B$2:$B$379,bkc_bu))</f>
        <v>1.0120875391944273</v>
      </c>
      <c r="G47" s="73">
        <f>IF(SUMIFS(_book!$F$2:$F$379,_book!$C$2:$C$379,$A47,_book!$A$2:$A$379,bkc_lob,_book!$B$2:$B$379,bkc_bu)=0,"—",SUMIFS(_book!$AQ$2:$AQ$379,_book!$C$2:$C$379,$A47,_book!$A$2:$A$379,bkc_lob,_book!$B$2:$B$379,bkc_bu)/SUMIFS(_book!$F$2:$F$379,_book!$C$2:$C$379,$A47,_book!$A$2:$A$379,bkc_lob,_book!$B$2:$B$379,bkc_bu))</f>
        <v>0.63810351162598955</v>
      </c>
      <c r="H47" s="71">
        <f>IF(SUMIFS(_book!$F$2:$F$379,_book!$C$2:$C$379,$A47,_book!$A$2:$A$379,bkc_lob,_book!$B$2:$B$379,bkc_bu)=0,"—",SUMIFS(_book!$AR$2:$AR$379,_book!$C$2:$C$379,$A47,_book!$A$2:$A$379,bkc_lob,_book!$B$2:$B$379,bkc_bu)/SUMIFS(_book!$F$2:$F$379,_book!$C$2:$C$379,$A47,_book!$A$2:$A$379,bkc_lob,_book!$B$2:$B$379,bkc_bu))</f>
        <v>0.63338794431982492</v>
      </c>
      <c r="I47" s="71">
        <f>IF(SUMIFS(_book!$F$2:$F$379,_book!$C$2:$C$379,$A47,_book!$A$2:$A$379,bkc_lob,_book!$B$2:$B$379,bkc_bu)=0,"—",SUMIFS(_book!$AV$2:$AV$379,_book!$C$2:$C$379,$A47,_book!$A$2:$A$379,bkc_lob,_book!$B$2:$B$379,bkc_bu)/SUMIFS(_book!$F$2:$F$379,_book!$C$2:$C$379,$A47,_book!$A$2:$A$379,bkc_lob,_book!$B$2:$B$379,bkc_bu))</f>
        <v>0.63810351162598955</v>
      </c>
      <c r="J47" s="74" t="str">
        <f>IF(SUMIFS(_book!$V$2:$V$379,_book!$C$2:$C$379,$A47,_book!$A$2:$A$379,bkc_lob,_book!$B$2:$B$379,bkc_bu)=0,"—",($I47-$G47)*100)</f>
        <v>—</v>
      </c>
      <c r="K47" s="69">
        <f>SUMIFS(_book!$V$2:$V$379,_book!$C$2:$C$379,$A47,_book!$A$2:$A$379,bkc_lob,_book!$B$2:$B$379,bkc_bu)</f>
        <v>0</v>
      </c>
    </row>
    <row r="48" spans="1:11" x14ac:dyDescent="0.3">
      <c r="A48" s="23" t="s">
        <v>107</v>
      </c>
      <c r="B48" s="69">
        <f>COUNTIFS(_book!$D$2:$D$379,"?*",_book!$C$2:$C$379,$A48,_book!$A$2:$A$379,bkc_lob,_book!$B$2:$B$379,bkc_bu)</f>
        <v>18</v>
      </c>
      <c r="C48" s="70">
        <f>SUMIFS(_book!$F$2:$F$379,_book!$C$2:$C$379,$A48,_book!$A$2:$A$379,bkc_lob,_book!$B$2:$B$379,bkc_bu)</f>
        <v>714000</v>
      </c>
      <c r="D48" s="71">
        <f>IF(SUMIFS(_book!$F$2:$F$379,_book!$C$2:$C$379,$A48,_book!$A$2:$A$379,bkc_lob,_book!$B$2:$B$379,bkc_bu)=0,"—",SUMIFS(_book!$AP$2:$AP$379,_book!$C$2:$C$379,$A48,_book!$A$2:$A$379,bkc_lob,_book!$B$2:$B$379,bkc_bu)/SUMIFS(_book!$F$2:$F$379,_book!$C$2:$C$379,$A48,_book!$A$2:$A$379,bkc_lob,_book!$B$2:$B$379,bkc_bu))</f>
        <v>0.6300868347338936</v>
      </c>
      <c r="E48" s="72">
        <f>IF(SUMIFS(_book!$F$2:$F$379,_book!$C$2:$C$379,$A48,_book!$A$2:$A$379,bkc_lob,_book!$B$2:$B$379,bkc_bu)=0,"—",SUMIFS(_book!$AM$2:$AM$379,_book!$C$2:$C$379,$A48,_book!$A$2:$A$379,bkc_lob,_book!$B$2:$B$379,bkc_bu)/SUMIFS(_book!$F$2:$F$379,_book!$C$2:$C$379,$A48,_book!$A$2:$A$379,bkc_lob,_book!$B$2:$B$379,bkc_bu))</f>
        <v>0.99434255827226892</v>
      </c>
      <c r="F48" s="72">
        <f>IF(SUMIFS(_book!$F$2:$F$379,_book!$C$2:$C$379,$A48,_book!$A$2:$A$379,bkc_lob,_book!$B$2:$B$379,bkc_bu)=0,"—",SUMIFS(_book!$AN$2:$AN$379,_book!$C$2:$C$379,$A48,_book!$A$2:$A$379,bkc_lob,_book!$B$2:$B$379,bkc_bu)/SUMIFS(_book!$F$2:$F$379,_book!$C$2:$C$379,$A48,_book!$A$2:$A$379,bkc_lob,_book!$B$2:$B$379,bkc_bu))</f>
        <v>1.0086266832047019</v>
      </c>
      <c r="G48" s="73">
        <f>IF(SUMIFS(_book!$F$2:$F$379,_book!$C$2:$C$379,$A48,_book!$A$2:$A$379,bkc_lob,_book!$B$2:$B$379,bkc_bu)=0,"—",SUMIFS(_book!$AQ$2:$AQ$379,_book!$C$2:$C$379,$A48,_book!$A$2:$A$379,bkc_lob,_book!$B$2:$B$379,bkc_bu)/SUMIFS(_book!$F$2:$F$379,_book!$C$2:$C$379,$A48,_book!$A$2:$A$379,bkc_lob,_book!$B$2:$B$379,bkc_bu))</f>
        <v>0.63202140662769801</v>
      </c>
      <c r="H48" s="71">
        <f>IF(SUMIFS(_book!$F$2:$F$379,_book!$C$2:$C$379,$A48,_book!$A$2:$A$379,bkc_lob,_book!$B$2:$B$379,bkc_bu)=0,"—",SUMIFS(_book!$AR$2:$AR$379,_book!$C$2:$C$379,$A48,_book!$A$2:$A$379,bkc_lob,_book!$B$2:$B$379,bkc_bu)/SUMIFS(_book!$F$2:$F$379,_book!$C$2:$C$379,$A48,_book!$A$2:$A$379,bkc_lob,_book!$B$2:$B$379,bkc_bu))</f>
        <v>0.62309415684181158</v>
      </c>
      <c r="I48" s="71">
        <f>IF(SUMIFS(_book!$F$2:$F$379,_book!$C$2:$C$379,$A48,_book!$A$2:$A$379,bkc_lob,_book!$B$2:$B$379,bkc_bu)=0,"—",SUMIFS(_book!$AV$2:$AV$379,_book!$C$2:$C$379,$A48,_book!$A$2:$A$379,bkc_lob,_book!$B$2:$B$379,bkc_bu)/SUMIFS(_book!$F$2:$F$379,_book!$C$2:$C$379,$A48,_book!$A$2:$A$379,bkc_lob,_book!$B$2:$B$379,bkc_bu))</f>
        <v>0.63202140662769801</v>
      </c>
      <c r="J48" s="74" t="str">
        <f>IF(SUMIFS(_book!$V$2:$V$379,_book!$C$2:$C$379,$A48,_book!$A$2:$A$379,bkc_lob,_book!$B$2:$B$379,bkc_bu)=0,"—",($I48-$G48)*100)</f>
        <v>—</v>
      </c>
      <c r="K48" s="69">
        <f>SUMIFS(_book!$V$2:$V$379,_book!$C$2:$C$379,$A48,_book!$A$2:$A$379,bkc_lob,_book!$B$2:$B$379,bkc_bu)</f>
        <v>0</v>
      </c>
    </row>
    <row r="49" spans="1:11" x14ac:dyDescent="0.3">
      <c r="A49" s="75" t="s">
        <v>101</v>
      </c>
      <c r="B49" s="54">
        <f>COUNTIFS(_book!$D$2:$D$379,"?*",_book!$A$2:$A$379,bkc_lob,_book!$B$2:$B$379,bkc_bu)</f>
        <v>378</v>
      </c>
      <c r="C49" s="52">
        <f>SUMIFS(_book!$F$2:$F$379,_book!$A$2:$A$379,bkc_lob,_book!$B$2:$B$379,bkc_bu)</f>
        <v>17085000</v>
      </c>
      <c r="D49" s="57">
        <f>IF(SUMIFS(_book!$F$2:$F$379,_book!$A$2:$A$379,bkc_lob,_book!$B$2:$B$379,bkc_bu)=0,"n/a",SUMIFS(_book!$AP$2:$AP$379,_book!$A$2:$A$379,bkc_lob,_book!$B$2:$B$379,bkc_bu)/SUMIFS(_book!$F$2:$F$379,_book!$A$2:$A$379,bkc_lob,_book!$B$2:$B$379,bkc_bu))</f>
        <v>0.63214603453321627</v>
      </c>
      <c r="E49" s="56">
        <f>IF(SUMIFS(_book!$F$2:$F$379,_book!$A$2:$A$379,bkc_lob,_book!$B$2:$B$379,bkc_bu)=0,"n/a",SUMIFS(_book!$AM$2:$AM$379,_book!$A$2:$A$379,bkc_lob,_book!$B$2:$B$379,bkc_bu)/SUMIFS(_book!$F$2:$F$379,_book!$A$2:$A$379,bkc_lob,_book!$B$2:$B$379,bkc_bu))</f>
        <v>0.99877491135968011</v>
      </c>
      <c r="F49" s="56">
        <f>IF(SUMIFS(_book!$F$2:$F$379,_book!$A$2:$A$379,bkc_lob,_book!$B$2:$B$379,bkc_bu)=0,"n/a",SUMIFS(_book!$AN$2:$AN$379,_book!$A$2:$A$379,bkc_lob,_book!$B$2:$B$379,bkc_bu)/SUMIFS(_book!$F$2:$F$379,_book!$A$2:$A$379,bkc_lob,_book!$B$2:$B$379,bkc_bu))</f>
        <v>1.0090431406727232</v>
      </c>
      <c r="G49" s="58">
        <f>IF(SUMIFS(_book!$F$2:$F$379,_book!$A$2:$A$379,bkc_lob,_book!$B$2:$B$379,bkc_bu)=0,"n/a",SUMIFS(_book!$AQ$2:$AQ$379,_book!$A$2:$A$379,bkc_lob,_book!$B$2:$B$379,bkc_bu)/SUMIFS(_book!$F$2:$F$379,_book!$A$2:$A$379,bkc_lob,_book!$B$2:$B$379,bkc_bu))</f>
        <v>0.63730354695932145</v>
      </c>
      <c r="H49" s="57">
        <f>IF(SUMIFS(_book!$F$2:$F$379,_book!$A$2:$A$379,bkc_lob,_book!$B$2:$B$379,bkc_bu)=0,"n/a",SUMIFS(_book!$AR$2:$AR$379,_book!$A$2:$A$379,bkc_lob,_book!$B$2:$B$379,bkc_bu)/SUMIFS(_book!$F$2:$F$379,_book!$A$2:$A$379,bkc_lob,_book!$B$2:$B$379,bkc_bu))</f>
        <v>0.62716836340259774</v>
      </c>
      <c r="I49" s="57">
        <f>IF(SUMIFS(_book!$F$2:$F$379,_book!$A$2:$A$379,bkc_lob,_book!$B$2:$B$379,bkc_bu)=0,"n/a",SUMIFS(_book!$AV$2:$AV$379,_book!$A$2:$A$379,bkc_lob,_book!$B$2:$B$379,bkc_bu)/SUMIFS(_book!$F$2:$F$379,_book!$A$2:$A$379,bkc_lob,_book!$B$2:$B$379,bkc_bu))</f>
        <v>0.63722595885817268</v>
      </c>
      <c r="J49" s="59">
        <f>IF($C49=0,"",($I49-$G49)*100)</f>
        <v>-7.7588101148773347E-3</v>
      </c>
      <c r="K49" s="54">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170</v>
      </c>
    </row>
    <row r="2" spans="1:13" x14ac:dyDescent="0.3">
      <c r="A2" s="2" t="s">
        <v>171</v>
      </c>
    </row>
    <row r="3" spans="1:13" x14ac:dyDescent="0.3">
      <c r="A3" s="7" t="s">
        <v>47</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172</v>
      </c>
    </row>
    <row r="6" spans="1:13" x14ac:dyDescent="0.3">
      <c r="A6" s="9" t="s">
        <v>173</v>
      </c>
    </row>
    <row r="7" spans="1:13" x14ac:dyDescent="0.3">
      <c r="A7" s="76" t="s">
        <v>55</v>
      </c>
      <c r="B7" s="77" t="str">
        <f>TEXT(DATE(2027,1,1),"mmm")&amp;" 2027"</f>
        <v>Jan 2027</v>
      </c>
      <c r="C7" s="77" t="str">
        <f>TEXT(DATE(2027,2,1),"mmm")&amp;" 2027"</f>
        <v>Feb 2027</v>
      </c>
      <c r="D7" s="77" t="str">
        <f>TEXT(DATE(2027,3,1),"mmm")&amp;" 2027"</f>
        <v>Mar 2027</v>
      </c>
      <c r="E7" s="77" t="str">
        <f>TEXT(DATE(2027,4,1),"mmm")&amp;" 2027"</f>
        <v>Apr 2027</v>
      </c>
      <c r="F7" s="77" t="str">
        <f>TEXT(DATE(2027,5,1),"mmm")&amp;" 2027"</f>
        <v>May 2027</v>
      </c>
      <c r="G7" s="77" t="str">
        <f>TEXT(DATE(2027,6,1),"mmm")&amp;" 2027"</f>
        <v>Jun 2027</v>
      </c>
      <c r="H7" s="77" t="str">
        <f>TEXT(DATE(2027,7,1),"mmm")&amp;" 2027"</f>
        <v>Jul 2027</v>
      </c>
      <c r="I7" s="77" t="str">
        <f>TEXT(DATE(2027,8,1),"mmm")&amp;" 2027"</f>
        <v>Aug 2027</v>
      </c>
      <c r="J7" s="77" t="str">
        <f>TEXT(DATE(2027,9,1),"mmm")&amp;" 2027"</f>
        <v>Sep 2027</v>
      </c>
      <c r="K7" s="77" t="str">
        <f>TEXT(DATE(2027,10,1),"mmm")&amp;" 2027"</f>
        <v>Oct 2027</v>
      </c>
      <c r="L7" s="77" t="str">
        <f>TEXT(DATE(2027,11,1),"mmm")&amp;" 2027"</f>
        <v>Nov 2027</v>
      </c>
      <c r="M7" s="77" t="str">
        <f>TEXT(DATE(2027,12,1),"mmm")&amp;" 2027"</f>
        <v>Dec 2027</v>
      </c>
    </row>
    <row r="8" spans="1:13" x14ac:dyDescent="0.3">
      <c r="A8" s="78" t="s">
        <v>54</v>
      </c>
      <c r="B8" s="79">
        <f>IF(SUMIFS(_book!$BB$2:$BB$379,_book!$C$2:$C$379,$A8,_book!$A$2:$A$379,bkc_lob,_book!$B$2:$B$379,bkc_bu)=0,"—",SUMIFS(_book!$BZ$2:$BZ$379,_book!$C$2:$C$379,$A8,_book!$A$2:$A$379,bkc_lob,_book!$B$2:$B$379,bkc_bu)/SUMIFS(_book!$BB$2:$BB$379,_book!$C$2:$C$379,$A8,_book!$A$2:$A$379,bkc_lob,_book!$B$2:$B$379,bkc_bu))</f>
        <v>4.2592592592592619E-2</v>
      </c>
      <c r="C8" s="79">
        <f>IF(SUMIFS(_book!$BC$2:$BC$379,_book!$C$2:$C$379,$A8,_book!$A$2:$A$379,bkc_lob,_book!$B$2:$B$379,bkc_bu)=0,"—",SUMIFS(_book!$CA$2:$CA$379,_book!$C$2:$C$379,$A8,_book!$A$2:$A$379,bkc_lob,_book!$B$2:$B$379,bkc_bu)/SUMIFS(_book!$BC$2:$BC$379,_book!$C$2:$C$379,$A8,_book!$A$2:$A$379,bkc_lob,_book!$B$2:$B$379,bkc_bu))</f>
        <v>5.6325925925925995E-2</v>
      </c>
      <c r="D8" s="79">
        <f>IF(SUMIFS(_book!$BD$2:$BD$379,_book!$C$2:$C$379,$A8,_book!$A$2:$A$379,bkc_lob,_book!$B$2:$B$379,bkc_bu)=0,"—",SUMIFS(_book!$CB$2:$CB$379,_book!$C$2:$C$379,$A8,_book!$A$2:$A$379,bkc_lob,_book!$B$2:$B$379,bkc_bu)/SUMIFS(_book!$BD$2:$BD$379,_book!$C$2:$C$379,$A8,_book!$A$2:$A$379,bkc_lob,_book!$B$2:$B$379,bkc_bu))</f>
        <v>5.6325925925925995E-2</v>
      </c>
      <c r="E8" s="79">
        <f>IF(SUMIFS(_book!$BE$2:$BE$379,_book!$C$2:$C$379,$A8,_book!$A$2:$A$379,bkc_lob,_book!$B$2:$B$379,bkc_bu)=0,"—",SUMIFS(_book!$CC$2:$CC$379,_book!$C$2:$C$379,$A8,_book!$A$2:$A$379,bkc_lob,_book!$B$2:$B$379,bkc_bu)/SUMIFS(_book!$BE$2:$BE$379,_book!$C$2:$C$379,$A8,_book!$A$2:$A$379,bkc_lob,_book!$B$2:$B$379,bkc_bu))</f>
        <v>7.2029629629629693E-2</v>
      </c>
      <c r="F8" s="79">
        <f>IF(SUMIFS(_book!$BF$2:$BF$379,_book!$C$2:$C$379,$A8,_book!$A$2:$A$379,bkc_lob,_book!$B$2:$B$379,bkc_bu)=0,"—",SUMIFS(_book!$CD$2:$CD$379,_book!$C$2:$C$379,$A8,_book!$A$2:$A$379,bkc_lob,_book!$B$2:$B$379,bkc_bu)/SUMIFS(_book!$BF$2:$BF$379,_book!$C$2:$C$379,$A8,_book!$A$2:$A$379,bkc_lob,_book!$B$2:$B$379,bkc_bu))</f>
        <v>7.2029629629629693E-2</v>
      </c>
      <c r="G8" s="79">
        <f>IF(SUMIFS(_book!$BG$2:$BG$379,_book!$C$2:$C$379,$A8,_book!$A$2:$A$379,bkc_lob,_book!$B$2:$B$379,bkc_bu)=0,"—",SUMIFS(_book!$CE$2:$CE$379,_book!$C$2:$C$379,$A8,_book!$A$2:$A$379,bkc_lob,_book!$B$2:$B$379,bkc_bu)/SUMIFS(_book!$BG$2:$BG$379,_book!$C$2:$C$379,$A8,_book!$A$2:$A$379,bkc_lob,_book!$B$2:$B$379,bkc_bu))</f>
        <v>7.2029629629629693E-2</v>
      </c>
      <c r="H8" s="79">
        <f>IF(SUMIFS(_book!$BH$2:$BH$379,_book!$C$2:$C$379,$A8,_book!$A$2:$A$379,bkc_lob,_book!$B$2:$B$379,bkc_bu)=0,"—",SUMIFS(_book!$CF$2:$CF$379,_book!$C$2:$C$379,$A8,_book!$A$2:$A$379,bkc_lob,_book!$B$2:$B$379,bkc_bu)/SUMIFS(_book!$BH$2:$BH$379,_book!$C$2:$C$379,$A8,_book!$A$2:$A$379,bkc_lob,_book!$B$2:$B$379,bkc_bu))</f>
        <v>3.8548148148148199E-2</v>
      </c>
      <c r="I8" s="79">
        <f>IF(SUMIFS(_book!$BI$2:$BI$379,_book!$C$2:$C$379,$A8,_book!$A$2:$A$379,bkc_lob,_book!$B$2:$B$379,bkc_bu)=0,"—",SUMIFS(_book!$CG$2:$CG$379,_book!$C$2:$C$379,$A8,_book!$A$2:$A$379,bkc_lob,_book!$B$2:$B$379,bkc_bu)/SUMIFS(_book!$BI$2:$BI$379,_book!$C$2:$C$379,$A8,_book!$A$2:$A$379,bkc_lob,_book!$B$2:$B$379,bkc_bu))</f>
        <v>3.8548148148148199E-2</v>
      </c>
      <c r="J8" s="79">
        <f>IF(SUMIFS(_book!$BJ$2:$BJ$379,_book!$C$2:$C$379,$A8,_book!$A$2:$A$379,bkc_lob,_book!$B$2:$B$379,bkc_bu)=0,"—",SUMIFS(_book!$CH$2:$CH$379,_book!$C$2:$C$379,$A8,_book!$A$2:$A$379,bkc_lob,_book!$B$2:$B$379,bkc_bu)/SUMIFS(_book!$BJ$2:$BJ$379,_book!$C$2:$C$379,$A8,_book!$A$2:$A$379,bkc_lob,_book!$B$2:$B$379,bkc_bu))</f>
        <v>3.8548148148148199E-2</v>
      </c>
      <c r="K8" s="79">
        <f>IF(SUMIFS(_book!$BK$2:$BK$379,_book!$C$2:$C$379,$A8,_book!$A$2:$A$379,bkc_lob,_book!$B$2:$B$379,bkc_bu)=0,"—",SUMIFS(_book!$CI$2:$CI$379,_book!$C$2:$C$379,$A8,_book!$A$2:$A$379,bkc_lob,_book!$B$2:$B$379,bkc_bu)/SUMIFS(_book!$BK$2:$BK$379,_book!$C$2:$C$379,$A8,_book!$A$2:$A$379,bkc_lob,_book!$B$2:$B$379,bkc_bu))</f>
        <v>2.8148148148148165E-2</v>
      </c>
      <c r="L8" s="79">
        <f>IF(SUMIFS(_book!$BL$2:$BL$379,_book!$C$2:$C$379,$A8,_book!$A$2:$A$379,bkc_lob,_book!$B$2:$B$379,bkc_bu)=0,"—",SUMIFS(_book!$CJ$2:$CJ$379,_book!$C$2:$C$379,$A8,_book!$A$2:$A$379,bkc_lob,_book!$B$2:$B$379,bkc_bu)/SUMIFS(_book!$BL$2:$BL$379,_book!$C$2:$C$379,$A8,_book!$A$2:$A$379,bkc_lob,_book!$B$2:$B$379,bkc_bu))</f>
        <v>2.8148148148148165E-2</v>
      </c>
      <c r="M8" s="79">
        <f>IF(SUMIFS(_book!$BM$2:$BM$379,_book!$C$2:$C$379,$A8,_book!$A$2:$A$379,bkc_lob,_book!$B$2:$B$379,bkc_bu)=0,"—",SUMIFS(_book!$CK$2:$CK$379,_book!$C$2:$C$379,$A8,_book!$A$2:$A$379,bkc_lob,_book!$B$2:$B$379,bkc_bu)/SUMIFS(_book!$BM$2:$BM$379,_book!$C$2:$C$379,$A8,_book!$A$2:$A$379,bkc_lob,_book!$B$2:$B$379,bkc_bu))</f>
        <v>2.8148148148148165E-2</v>
      </c>
    </row>
    <row r="9" spans="1:13" x14ac:dyDescent="0.3">
      <c r="A9" s="78" t="s">
        <v>57</v>
      </c>
      <c r="B9" s="79">
        <f>IF(SUMIFS(_book!$BB$2:$BB$379,_book!$C$2:$C$379,$A9,_book!$A$2:$A$379,bkc_lob,_book!$B$2:$B$379,bkc_bu)=0,"—",SUMIFS(_book!$BZ$2:$BZ$379,_book!$C$2:$C$379,$A9,_book!$A$2:$A$379,bkc_lob,_book!$B$2:$B$379,bkc_bu)/SUMIFS(_book!$BB$2:$BB$379,_book!$C$2:$C$379,$A9,_book!$A$2:$A$379,bkc_lob,_book!$B$2:$B$379,bkc_bu))</f>
        <v>4.0303030303030327E-2</v>
      </c>
      <c r="C9" s="79">
        <f>IF(SUMIFS(_book!$BC$2:$BC$379,_book!$C$2:$C$379,$A9,_book!$A$2:$A$379,bkc_lob,_book!$B$2:$B$379,bkc_bu)=0,"—",SUMIFS(_book!$CA$2:$CA$379,_book!$C$2:$C$379,$A9,_book!$A$2:$A$379,bkc_lob,_book!$B$2:$B$379,bkc_bu)/SUMIFS(_book!$BC$2:$BC$379,_book!$C$2:$C$379,$A9,_book!$A$2:$A$379,bkc_lob,_book!$B$2:$B$379,bkc_bu))</f>
        <v>4.3484848484848508E-2</v>
      </c>
      <c r="D9" s="79">
        <f>IF(SUMIFS(_book!$BD$2:$BD$379,_book!$C$2:$C$379,$A9,_book!$A$2:$A$379,bkc_lob,_book!$B$2:$B$379,bkc_bu)=0,"—",SUMIFS(_book!$CB$2:$CB$379,_book!$C$2:$C$379,$A9,_book!$A$2:$A$379,bkc_lob,_book!$B$2:$B$379,bkc_bu)/SUMIFS(_book!$BD$2:$BD$379,_book!$C$2:$C$379,$A9,_book!$A$2:$A$379,bkc_lob,_book!$B$2:$B$379,bkc_bu))</f>
        <v>4.3484848484848508E-2</v>
      </c>
      <c r="E9" s="79">
        <f>IF(SUMIFS(_book!$BE$2:$BE$379,_book!$C$2:$C$379,$A9,_book!$A$2:$A$379,bkc_lob,_book!$B$2:$B$379,bkc_bu)=0,"—",SUMIFS(_book!$CC$2:$CC$379,_book!$C$2:$C$379,$A9,_book!$A$2:$A$379,bkc_lob,_book!$B$2:$B$379,bkc_bu)/SUMIFS(_book!$BE$2:$BE$379,_book!$C$2:$C$379,$A9,_book!$A$2:$A$379,bkc_lob,_book!$B$2:$B$379,bkc_bu))</f>
        <v>4.3484848484848508E-2</v>
      </c>
      <c r="F9" s="79">
        <f>IF(SUMIFS(_book!$BF$2:$BF$379,_book!$C$2:$C$379,$A9,_book!$A$2:$A$379,bkc_lob,_book!$B$2:$B$379,bkc_bu)=0,"—",SUMIFS(_book!$CD$2:$CD$379,_book!$C$2:$C$379,$A9,_book!$A$2:$A$379,bkc_lob,_book!$B$2:$B$379,bkc_bu)/SUMIFS(_book!$BF$2:$BF$379,_book!$C$2:$C$379,$A9,_book!$A$2:$A$379,bkc_lob,_book!$B$2:$B$379,bkc_bu))</f>
        <v>4.3484848484848508E-2</v>
      </c>
      <c r="G9" s="79">
        <f>IF(SUMIFS(_book!$BG$2:$BG$379,_book!$C$2:$C$379,$A9,_book!$A$2:$A$379,bkc_lob,_book!$B$2:$B$379,bkc_bu)=0,"—",SUMIFS(_book!$CE$2:$CE$379,_book!$C$2:$C$379,$A9,_book!$A$2:$A$379,bkc_lob,_book!$B$2:$B$379,bkc_bu)/SUMIFS(_book!$BG$2:$BG$379,_book!$C$2:$C$379,$A9,_book!$A$2:$A$379,bkc_lob,_book!$B$2:$B$379,bkc_bu))</f>
        <v>4.3484848484848508E-2</v>
      </c>
      <c r="H9" s="79">
        <f>IF(SUMIFS(_book!$BH$2:$BH$379,_book!$C$2:$C$379,$A9,_book!$A$2:$A$379,bkc_lob,_book!$B$2:$B$379,bkc_bu)=0,"—",SUMIFS(_book!$CF$2:$CF$379,_book!$C$2:$C$379,$A9,_book!$A$2:$A$379,bkc_lob,_book!$B$2:$B$379,bkc_bu)/SUMIFS(_book!$BH$2:$BH$379,_book!$C$2:$C$379,$A9,_book!$A$2:$A$379,bkc_lob,_book!$B$2:$B$379,bkc_bu))</f>
        <v>4.3484848484848508E-2</v>
      </c>
      <c r="I9" s="79">
        <f>IF(SUMIFS(_book!$BI$2:$BI$379,_book!$C$2:$C$379,$A9,_book!$A$2:$A$379,bkc_lob,_book!$B$2:$B$379,bkc_bu)=0,"—",SUMIFS(_book!$CG$2:$CG$379,_book!$C$2:$C$379,$A9,_book!$A$2:$A$379,bkc_lob,_book!$B$2:$B$379,bkc_bu)/SUMIFS(_book!$BI$2:$BI$379,_book!$C$2:$C$379,$A9,_book!$A$2:$A$379,bkc_lob,_book!$B$2:$B$379,bkc_bu))</f>
        <v>2.6060606060606079E-2</v>
      </c>
      <c r="J9" s="79">
        <f>IF(SUMIFS(_book!$BJ$2:$BJ$379,_book!$C$2:$C$379,$A9,_book!$A$2:$A$379,bkc_lob,_book!$B$2:$B$379,bkc_bu)=0,"—",SUMIFS(_book!$CH$2:$CH$379,_book!$C$2:$C$379,$A9,_book!$A$2:$A$379,bkc_lob,_book!$B$2:$B$379,bkc_bu)/SUMIFS(_book!$BJ$2:$BJ$379,_book!$C$2:$C$379,$A9,_book!$A$2:$A$379,bkc_lob,_book!$B$2:$B$379,bkc_bu))</f>
        <v>2.6060606060606079E-2</v>
      </c>
      <c r="K9" s="79">
        <f>IF(SUMIFS(_book!$BK$2:$BK$379,_book!$C$2:$C$379,$A9,_book!$A$2:$A$379,bkc_lob,_book!$B$2:$B$379,bkc_bu)=0,"—",SUMIFS(_book!$CI$2:$CI$379,_book!$C$2:$C$379,$A9,_book!$A$2:$A$379,bkc_lob,_book!$B$2:$B$379,bkc_bu)/SUMIFS(_book!$BK$2:$BK$379,_book!$C$2:$C$379,$A9,_book!$A$2:$A$379,bkc_lob,_book!$B$2:$B$379,bkc_bu))</f>
        <v>2.6060606060606079E-2</v>
      </c>
      <c r="L9" s="79">
        <f>IF(SUMIFS(_book!$BL$2:$BL$379,_book!$C$2:$C$379,$A9,_book!$A$2:$A$379,bkc_lob,_book!$B$2:$B$379,bkc_bu)=0,"—",SUMIFS(_book!$CJ$2:$CJ$379,_book!$C$2:$C$379,$A9,_book!$A$2:$A$379,bkc_lob,_book!$B$2:$B$379,bkc_bu)/SUMIFS(_book!$BL$2:$BL$379,_book!$C$2:$C$379,$A9,_book!$A$2:$A$379,bkc_lob,_book!$B$2:$B$379,bkc_bu))</f>
        <v>1.2727272727272738E-2</v>
      </c>
      <c r="M9" s="79">
        <f>IF(SUMIFS(_book!$BM$2:$BM$379,_book!$C$2:$C$379,$A9,_book!$A$2:$A$379,bkc_lob,_book!$B$2:$B$379,bkc_bu)=0,"—",SUMIFS(_book!$CK$2:$CK$379,_book!$C$2:$C$379,$A9,_book!$A$2:$A$379,bkc_lob,_book!$B$2:$B$379,bkc_bu)/SUMIFS(_book!$BM$2:$BM$379,_book!$C$2:$C$379,$A9,_book!$A$2:$A$379,bkc_lob,_book!$B$2:$B$379,bkc_bu))</f>
        <v>1.2727272727272738E-2</v>
      </c>
    </row>
    <row r="10" spans="1:13" x14ac:dyDescent="0.3">
      <c r="A10" s="78" t="s">
        <v>59</v>
      </c>
      <c r="B10" s="79">
        <f>IF(SUMIFS(_book!$BB$2:$BB$379,_book!$C$2:$C$379,$A10,_book!$A$2:$A$379,bkc_lob,_book!$B$2:$B$379,bkc_bu)=0,"—",SUMIFS(_book!$BZ$2:$BZ$379,_book!$C$2:$C$379,$A10,_book!$A$2:$A$379,bkc_lob,_book!$B$2:$B$379,bkc_bu)/SUMIFS(_book!$BB$2:$BB$379,_book!$C$2:$C$379,$A10,_book!$A$2:$A$379,bkc_lob,_book!$B$2:$B$379,bkc_bu))</f>
        <v>1.6666666666666684E-2</v>
      </c>
      <c r="C10" s="79">
        <f>IF(SUMIFS(_book!$BC$2:$BC$379,_book!$C$2:$C$379,$A10,_book!$A$2:$A$379,bkc_lob,_book!$B$2:$B$379,bkc_bu)=0,"—",SUMIFS(_book!$CA$2:$CA$379,_book!$C$2:$C$379,$A10,_book!$A$2:$A$379,bkc_lob,_book!$B$2:$B$379,bkc_bu)/SUMIFS(_book!$BC$2:$BC$379,_book!$C$2:$C$379,$A10,_book!$A$2:$A$379,bkc_lob,_book!$B$2:$B$379,bkc_bu))</f>
        <v>1.6666666666666684E-2</v>
      </c>
      <c r="D10" s="79">
        <f>IF(SUMIFS(_book!$BD$2:$BD$379,_book!$C$2:$C$379,$A10,_book!$A$2:$A$379,bkc_lob,_book!$B$2:$B$379,bkc_bu)=0,"—",SUMIFS(_book!$CB$2:$CB$379,_book!$C$2:$C$379,$A10,_book!$A$2:$A$379,bkc_lob,_book!$B$2:$B$379,bkc_bu)/SUMIFS(_book!$BD$2:$BD$379,_book!$C$2:$C$379,$A10,_book!$A$2:$A$379,bkc_lob,_book!$B$2:$B$379,bkc_bu))</f>
        <v>1.6666666666666684E-2</v>
      </c>
      <c r="E10" s="79">
        <f>IF(SUMIFS(_book!$BE$2:$BE$379,_book!$C$2:$C$379,$A10,_book!$A$2:$A$379,bkc_lob,_book!$B$2:$B$379,bkc_bu)=0,"—",SUMIFS(_book!$CC$2:$CC$379,_book!$C$2:$C$379,$A10,_book!$A$2:$A$379,bkc_lob,_book!$B$2:$B$379,bkc_bu)/SUMIFS(_book!$BE$2:$BE$379,_book!$C$2:$C$379,$A10,_book!$A$2:$A$379,bkc_lob,_book!$B$2:$B$379,bkc_bu))</f>
        <v>0</v>
      </c>
      <c r="F10" s="79">
        <f>IF(SUMIFS(_book!$BF$2:$BF$379,_book!$C$2:$C$379,$A10,_book!$A$2:$A$379,bkc_lob,_book!$B$2:$B$379,bkc_bu)=0,"—",SUMIFS(_book!$CD$2:$CD$379,_book!$C$2:$C$379,$A10,_book!$A$2:$A$379,bkc_lob,_book!$B$2:$B$379,bkc_bu)/SUMIFS(_book!$BF$2:$BF$379,_book!$C$2:$C$379,$A10,_book!$A$2:$A$379,bkc_lob,_book!$B$2:$B$379,bkc_bu))</f>
        <v>5.4838709677419058E-3</v>
      </c>
      <c r="G10" s="79">
        <f>IF(SUMIFS(_book!$BG$2:$BG$379,_book!$C$2:$C$379,$A10,_book!$A$2:$A$379,bkc_lob,_book!$B$2:$B$379,bkc_bu)=0,"—",SUMIFS(_book!$CE$2:$CE$379,_book!$C$2:$C$379,$A10,_book!$A$2:$A$379,bkc_lob,_book!$B$2:$B$379,bkc_bu)/SUMIFS(_book!$BG$2:$BG$379,_book!$C$2:$C$379,$A10,_book!$A$2:$A$379,bkc_lob,_book!$B$2:$B$379,bkc_bu))</f>
        <v>1.0000000000000007E-2</v>
      </c>
      <c r="H10" s="79">
        <f>IF(SUMIFS(_book!$BH$2:$BH$379,_book!$C$2:$C$379,$A10,_book!$A$2:$A$379,bkc_lob,_book!$B$2:$B$379,bkc_bu)=0,"—",SUMIFS(_book!$CF$2:$CF$379,_book!$C$2:$C$379,$A10,_book!$A$2:$A$379,bkc_lob,_book!$B$2:$B$379,bkc_bu)/SUMIFS(_book!$BH$2:$BH$379,_book!$C$2:$C$379,$A10,_book!$A$2:$A$379,bkc_lob,_book!$B$2:$B$379,bkc_bu))</f>
        <v>1.0000000000000007E-2</v>
      </c>
      <c r="I10" s="79">
        <f>IF(SUMIFS(_book!$BI$2:$BI$379,_book!$C$2:$C$379,$A10,_book!$A$2:$A$379,bkc_lob,_book!$B$2:$B$379,bkc_bu)=0,"—",SUMIFS(_book!$CG$2:$CG$379,_book!$C$2:$C$379,$A10,_book!$A$2:$A$379,bkc_lob,_book!$B$2:$B$379,bkc_bu)/SUMIFS(_book!$BI$2:$BI$379,_book!$C$2:$C$379,$A10,_book!$A$2:$A$379,bkc_lob,_book!$B$2:$B$379,bkc_bu))</f>
        <v>1.0000000000000007E-2</v>
      </c>
      <c r="J10" s="79">
        <f>IF(SUMIFS(_book!$BJ$2:$BJ$379,_book!$C$2:$C$379,$A10,_book!$A$2:$A$379,bkc_lob,_book!$B$2:$B$379,bkc_bu)=0,"—",SUMIFS(_book!$CH$2:$CH$379,_book!$C$2:$C$379,$A10,_book!$A$2:$A$379,bkc_lob,_book!$B$2:$B$379,bkc_bu)/SUMIFS(_book!$BJ$2:$BJ$379,_book!$C$2:$C$379,$A10,_book!$A$2:$A$379,bkc_lob,_book!$B$2:$B$379,bkc_bu))</f>
        <v>1.0000000000000007E-2</v>
      </c>
      <c r="K10" s="79">
        <f>IF(SUMIFS(_book!$BK$2:$BK$379,_book!$C$2:$C$379,$A10,_book!$A$2:$A$379,bkc_lob,_book!$B$2:$B$379,bkc_bu)=0,"—",SUMIFS(_book!$CI$2:$CI$379,_book!$C$2:$C$379,$A10,_book!$A$2:$A$379,bkc_lob,_book!$B$2:$B$379,bkc_bu)/SUMIFS(_book!$BK$2:$BK$379,_book!$C$2:$C$379,$A10,_book!$A$2:$A$379,bkc_lob,_book!$B$2:$B$379,bkc_bu))</f>
        <v>1.0000000000000007E-2</v>
      </c>
      <c r="L10" s="79">
        <f>IF(SUMIFS(_book!$BL$2:$BL$379,_book!$C$2:$C$379,$A10,_book!$A$2:$A$379,bkc_lob,_book!$B$2:$B$379,bkc_bu)=0,"—",SUMIFS(_book!$CJ$2:$CJ$379,_book!$C$2:$C$379,$A10,_book!$A$2:$A$379,bkc_lob,_book!$B$2:$B$379,bkc_bu)/SUMIFS(_book!$BL$2:$BL$379,_book!$C$2:$C$379,$A10,_book!$A$2:$A$379,bkc_lob,_book!$B$2:$B$379,bkc_bu))</f>
        <v>1.0000000000000007E-2</v>
      </c>
      <c r="M10" s="79">
        <f>IF(SUMIFS(_book!$BM$2:$BM$379,_book!$C$2:$C$379,$A10,_book!$A$2:$A$379,bkc_lob,_book!$B$2:$B$379,bkc_bu)=0,"—",SUMIFS(_book!$CK$2:$CK$379,_book!$C$2:$C$379,$A10,_book!$A$2:$A$379,bkc_lob,_book!$B$2:$B$379,bkc_bu)/SUMIFS(_book!$BM$2:$BM$379,_book!$C$2:$C$379,$A10,_book!$A$2:$A$379,bkc_lob,_book!$B$2:$B$379,bkc_bu))</f>
        <v>1.0000000000000007E-2</v>
      </c>
    </row>
    <row r="11" spans="1:13" x14ac:dyDescent="0.3">
      <c r="A11" s="78" t="s">
        <v>61</v>
      </c>
      <c r="B11" s="79">
        <f>IF(SUMIFS(_book!$BB$2:$BB$379,_book!$C$2:$C$379,$A11,_book!$A$2:$A$379,bkc_lob,_book!$B$2:$B$379,bkc_bu)=0,"—",SUMIFS(_book!$BZ$2:$BZ$379,_book!$C$2:$C$379,$A11,_book!$A$2:$A$379,bkc_lob,_book!$B$2:$B$379,bkc_bu)/SUMIFS(_book!$BB$2:$BB$379,_book!$C$2:$C$379,$A11,_book!$A$2:$A$379,bkc_lob,_book!$B$2:$B$379,bkc_bu))</f>
        <v>4.9285714285714328E-2</v>
      </c>
      <c r="C11" s="79">
        <f>IF(SUMIFS(_book!$BC$2:$BC$379,_book!$C$2:$C$379,$A11,_book!$A$2:$A$379,bkc_lob,_book!$B$2:$B$379,bkc_bu)=0,"—",SUMIFS(_book!$CA$2:$CA$379,_book!$C$2:$C$379,$A11,_book!$A$2:$A$379,bkc_lob,_book!$B$2:$B$379,bkc_bu)/SUMIFS(_book!$BC$2:$BC$379,_book!$C$2:$C$379,$A11,_book!$A$2:$A$379,bkc_lob,_book!$B$2:$B$379,bkc_bu))</f>
        <v>4.9285714285714328E-2</v>
      </c>
      <c r="D11" s="79">
        <f>IF(SUMIFS(_book!$BD$2:$BD$379,_book!$C$2:$C$379,$A11,_book!$A$2:$A$379,bkc_lob,_book!$B$2:$B$379,bkc_bu)=0,"—",SUMIFS(_book!$CB$2:$CB$379,_book!$C$2:$C$379,$A11,_book!$A$2:$A$379,bkc_lob,_book!$B$2:$B$379,bkc_bu)/SUMIFS(_book!$BD$2:$BD$379,_book!$C$2:$C$379,$A11,_book!$A$2:$A$379,bkc_lob,_book!$B$2:$B$379,bkc_bu))</f>
        <v>6.6565714285714353E-2</v>
      </c>
      <c r="E11" s="79">
        <f>IF(SUMIFS(_book!$BE$2:$BE$379,_book!$C$2:$C$379,$A11,_book!$A$2:$A$379,bkc_lob,_book!$B$2:$B$379,bkc_bu)=0,"—",SUMIFS(_book!$CC$2:$CC$379,_book!$C$2:$C$379,$A11,_book!$A$2:$A$379,bkc_lob,_book!$B$2:$B$379,bkc_bu)/SUMIFS(_book!$BE$2:$BE$379,_book!$C$2:$C$379,$A11,_book!$A$2:$A$379,bkc_lob,_book!$B$2:$B$379,bkc_bu))</f>
        <v>5.1089523809523869E-2</v>
      </c>
      <c r="F11" s="79">
        <f>IF(SUMIFS(_book!$BF$2:$BF$379,_book!$C$2:$C$379,$A11,_book!$A$2:$A$379,bkc_lob,_book!$B$2:$B$379,bkc_bu)=0,"—",SUMIFS(_book!$CD$2:$CD$379,_book!$C$2:$C$379,$A11,_book!$A$2:$A$379,bkc_lob,_book!$B$2:$B$379,bkc_bu)/SUMIFS(_book!$BF$2:$BF$379,_book!$C$2:$C$379,$A11,_book!$A$2:$A$379,bkc_lob,_book!$B$2:$B$379,bkc_bu))</f>
        <v>5.1089523809523869E-2</v>
      </c>
      <c r="G11" s="79">
        <f>IF(SUMIFS(_book!$BG$2:$BG$379,_book!$C$2:$C$379,$A11,_book!$A$2:$A$379,bkc_lob,_book!$B$2:$B$379,bkc_bu)=0,"—",SUMIFS(_book!$CE$2:$CE$379,_book!$C$2:$C$379,$A11,_book!$A$2:$A$379,bkc_lob,_book!$B$2:$B$379,bkc_bu)/SUMIFS(_book!$BG$2:$BG$379,_book!$C$2:$C$379,$A11,_book!$A$2:$A$379,bkc_lob,_book!$B$2:$B$379,bkc_bu))</f>
        <v>6.5660952380952431E-2</v>
      </c>
      <c r="H11" s="79">
        <f>IF(SUMIFS(_book!$BH$2:$BH$379,_book!$C$2:$C$379,$A11,_book!$A$2:$A$379,bkc_lob,_book!$B$2:$B$379,bkc_bu)=0,"—",SUMIFS(_book!$CF$2:$CF$379,_book!$C$2:$C$379,$A11,_book!$A$2:$A$379,bkc_lob,_book!$B$2:$B$379,bkc_bu)/SUMIFS(_book!$BH$2:$BH$379,_book!$C$2:$C$379,$A11,_book!$A$2:$A$379,bkc_lob,_book!$B$2:$B$379,bkc_bu))</f>
        <v>6.5660952380952431E-2</v>
      </c>
      <c r="I11" s="79">
        <f>IF(SUMIFS(_book!$BI$2:$BI$379,_book!$C$2:$C$379,$A11,_book!$A$2:$A$379,bkc_lob,_book!$B$2:$B$379,bkc_bu)=0,"—",SUMIFS(_book!$CG$2:$CG$379,_book!$C$2:$C$379,$A11,_book!$A$2:$A$379,bkc_lob,_book!$B$2:$B$379,bkc_bu)/SUMIFS(_book!$BI$2:$BI$379,_book!$C$2:$C$379,$A11,_book!$A$2:$A$379,bkc_lob,_book!$B$2:$B$379,bkc_bu))</f>
        <v>6.5660952380952431E-2</v>
      </c>
      <c r="J11" s="79">
        <f>IF(SUMIFS(_book!$BJ$2:$BJ$379,_book!$C$2:$C$379,$A11,_book!$A$2:$A$379,bkc_lob,_book!$B$2:$B$379,bkc_bu)=0,"—",SUMIFS(_book!$CH$2:$CH$379,_book!$C$2:$C$379,$A11,_book!$A$2:$A$379,bkc_lob,_book!$B$2:$B$379,bkc_bu)/SUMIFS(_book!$BJ$2:$BJ$379,_book!$C$2:$C$379,$A11,_book!$A$2:$A$379,bkc_lob,_book!$B$2:$B$379,bkc_bu))</f>
        <v>6.5660952380952431E-2</v>
      </c>
      <c r="K11" s="79">
        <f>IF(SUMIFS(_book!$BK$2:$BK$379,_book!$C$2:$C$379,$A11,_book!$A$2:$A$379,bkc_lob,_book!$B$2:$B$379,bkc_bu)=0,"—",SUMIFS(_book!$CI$2:$CI$379,_book!$C$2:$C$379,$A11,_book!$A$2:$A$379,bkc_lob,_book!$B$2:$B$379,bkc_bu)/SUMIFS(_book!$BK$2:$BK$379,_book!$C$2:$C$379,$A11,_book!$A$2:$A$379,bkc_lob,_book!$B$2:$B$379,bkc_bu))</f>
        <v>3.0285714285714315E-2</v>
      </c>
      <c r="L11" s="79">
        <f>IF(SUMIFS(_book!$BL$2:$BL$379,_book!$C$2:$C$379,$A11,_book!$A$2:$A$379,bkc_lob,_book!$B$2:$B$379,bkc_bu)=0,"—",SUMIFS(_book!$CJ$2:$CJ$379,_book!$C$2:$C$379,$A11,_book!$A$2:$A$379,bkc_lob,_book!$B$2:$B$379,bkc_bu)/SUMIFS(_book!$BL$2:$BL$379,_book!$C$2:$C$379,$A11,_book!$A$2:$A$379,bkc_lob,_book!$B$2:$B$379,bkc_bu))</f>
        <v>3.0285714285714315E-2</v>
      </c>
      <c r="M11" s="79">
        <f>IF(SUMIFS(_book!$BM$2:$BM$379,_book!$C$2:$C$379,$A11,_book!$A$2:$A$379,bkc_lob,_book!$B$2:$B$379,bkc_bu)=0,"—",SUMIFS(_book!$CK$2:$CK$379,_book!$C$2:$C$379,$A11,_book!$A$2:$A$379,bkc_lob,_book!$B$2:$B$379,bkc_bu)/SUMIFS(_book!$BM$2:$BM$379,_book!$C$2:$C$379,$A11,_book!$A$2:$A$379,bkc_lob,_book!$B$2:$B$379,bkc_bu))</f>
        <v>3.0285714285714315E-2</v>
      </c>
    </row>
    <row r="12" spans="1:13" x14ac:dyDescent="0.3">
      <c r="A12" s="78" t="s">
        <v>68</v>
      </c>
      <c r="B12" s="79">
        <f>IF(SUMIFS(_book!$BB$2:$BB$379,_book!$C$2:$C$379,$A12,_book!$A$2:$A$379,bkc_lob,_book!$B$2:$B$379,bkc_bu)=0,"—",SUMIFS(_book!$BZ$2:$BZ$379,_book!$C$2:$C$379,$A12,_book!$A$2:$A$379,bkc_lob,_book!$B$2:$B$379,bkc_bu)/SUMIFS(_book!$BB$2:$BB$379,_book!$C$2:$C$379,$A12,_book!$A$2:$A$379,bkc_lob,_book!$B$2:$B$379,bkc_bu))</f>
        <v>2.466666666666668E-2</v>
      </c>
      <c r="C12" s="79">
        <f>IF(SUMIFS(_book!$BC$2:$BC$379,_book!$C$2:$C$379,$A12,_book!$A$2:$A$379,bkc_lob,_book!$B$2:$B$379,bkc_bu)=0,"—",SUMIFS(_book!$CA$2:$CA$379,_book!$C$2:$C$379,$A12,_book!$A$2:$A$379,bkc_lob,_book!$B$2:$B$379,bkc_bu)/SUMIFS(_book!$BC$2:$BC$379,_book!$C$2:$C$379,$A12,_book!$A$2:$A$379,bkc_lob,_book!$B$2:$B$379,bkc_bu))</f>
        <v>1.8000000000000016E-2</v>
      </c>
      <c r="D12" s="79">
        <f>IF(SUMIFS(_book!$BD$2:$BD$379,_book!$C$2:$C$379,$A12,_book!$A$2:$A$379,bkc_lob,_book!$B$2:$B$379,bkc_bu)=0,"—",SUMIFS(_book!$CB$2:$CB$379,_book!$C$2:$C$379,$A12,_book!$A$2:$A$379,bkc_lob,_book!$B$2:$B$379,bkc_bu)/SUMIFS(_book!$BD$2:$BD$379,_book!$C$2:$C$379,$A12,_book!$A$2:$A$379,bkc_lob,_book!$B$2:$B$379,bkc_bu))</f>
        <v>1.8000000000000016E-2</v>
      </c>
      <c r="E12" s="79">
        <f>IF(SUMIFS(_book!$BE$2:$BE$379,_book!$C$2:$C$379,$A12,_book!$A$2:$A$379,bkc_lob,_book!$B$2:$B$379,bkc_bu)=0,"—",SUMIFS(_book!$CC$2:$CC$379,_book!$C$2:$C$379,$A12,_book!$A$2:$A$379,bkc_lob,_book!$B$2:$B$379,bkc_bu)/SUMIFS(_book!$BE$2:$BE$379,_book!$C$2:$C$379,$A12,_book!$A$2:$A$379,bkc_lob,_book!$B$2:$B$379,bkc_bu))</f>
        <v>1.8000000000000016E-2</v>
      </c>
      <c r="F12" s="79">
        <f>IF(SUMIFS(_book!$BF$2:$BF$379,_book!$C$2:$C$379,$A12,_book!$A$2:$A$379,bkc_lob,_book!$B$2:$B$379,bkc_bu)=0,"—",SUMIFS(_book!$CD$2:$CD$379,_book!$C$2:$C$379,$A12,_book!$A$2:$A$379,bkc_lob,_book!$B$2:$B$379,bkc_bu)/SUMIFS(_book!$BF$2:$BF$379,_book!$C$2:$C$379,$A12,_book!$A$2:$A$379,bkc_lob,_book!$B$2:$B$379,bkc_bu))</f>
        <v>0</v>
      </c>
      <c r="G12" s="79">
        <f>IF(SUMIFS(_book!$BG$2:$BG$379,_book!$C$2:$C$379,$A12,_book!$A$2:$A$379,bkc_lob,_book!$B$2:$B$379,bkc_bu)=0,"—",SUMIFS(_book!$CE$2:$CE$379,_book!$C$2:$C$379,$A12,_book!$A$2:$A$379,bkc_lob,_book!$B$2:$B$379,bkc_bu)/SUMIFS(_book!$BG$2:$BG$379,_book!$C$2:$C$379,$A12,_book!$A$2:$A$379,bkc_lob,_book!$B$2:$B$379,bkc_bu))</f>
        <v>1.3333333333333345E-2</v>
      </c>
      <c r="H12" s="79">
        <f>IF(SUMIFS(_book!$BH$2:$BH$379,_book!$C$2:$C$379,$A12,_book!$A$2:$A$379,bkc_lob,_book!$B$2:$B$379,bkc_bu)=0,"—",SUMIFS(_book!$CF$2:$CF$379,_book!$C$2:$C$379,$A12,_book!$A$2:$A$379,bkc_lob,_book!$B$2:$B$379,bkc_bu)/SUMIFS(_book!$BH$2:$BH$379,_book!$C$2:$C$379,$A12,_book!$A$2:$A$379,bkc_lob,_book!$B$2:$B$379,bkc_bu))</f>
        <v>1.3333333333333345E-2</v>
      </c>
      <c r="I12" s="79">
        <f>IF(SUMIFS(_book!$BI$2:$BI$379,_book!$C$2:$C$379,$A12,_book!$A$2:$A$379,bkc_lob,_book!$B$2:$B$379,bkc_bu)=0,"—",SUMIFS(_book!$CG$2:$CG$379,_book!$C$2:$C$379,$A12,_book!$A$2:$A$379,bkc_lob,_book!$B$2:$B$379,bkc_bu)/SUMIFS(_book!$BI$2:$BI$379,_book!$C$2:$C$379,$A12,_book!$A$2:$A$379,bkc_lob,_book!$B$2:$B$379,bkc_bu))</f>
        <v>1.3333333333333345E-2</v>
      </c>
      <c r="J12" s="79">
        <f>IF(SUMIFS(_book!$BJ$2:$BJ$379,_book!$C$2:$C$379,$A12,_book!$A$2:$A$379,bkc_lob,_book!$B$2:$B$379,bkc_bu)=0,"—",SUMIFS(_book!$CH$2:$CH$379,_book!$C$2:$C$379,$A12,_book!$A$2:$A$379,bkc_lob,_book!$B$2:$B$379,bkc_bu)/SUMIFS(_book!$BJ$2:$BJ$379,_book!$C$2:$C$379,$A12,_book!$A$2:$A$379,bkc_lob,_book!$B$2:$B$379,bkc_bu))</f>
        <v>1.3333333333333345E-2</v>
      </c>
      <c r="K12" s="79">
        <f>IF(SUMIFS(_book!$BK$2:$BK$379,_book!$C$2:$C$379,$A12,_book!$A$2:$A$379,bkc_lob,_book!$B$2:$B$379,bkc_bu)=0,"—",SUMIFS(_book!$CI$2:$CI$379,_book!$C$2:$C$379,$A12,_book!$A$2:$A$379,bkc_lob,_book!$B$2:$B$379,bkc_bu)/SUMIFS(_book!$BK$2:$BK$379,_book!$C$2:$C$379,$A12,_book!$A$2:$A$379,bkc_lob,_book!$B$2:$B$379,bkc_bu))</f>
        <v>1.3333333333333345E-2</v>
      </c>
      <c r="L12" s="79">
        <f>IF(SUMIFS(_book!$BL$2:$BL$379,_book!$C$2:$C$379,$A12,_book!$A$2:$A$379,bkc_lob,_book!$B$2:$B$379,bkc_bu)=0,"—",SUMIFS(_book!$CJ$2:$CJ$379,_book!$C$2:$C$379,$A12,_book!$A$2:$A$379,bkc_lob,_book!$B$2:$B$379,bkc_bu)/SUMIFS(_book!$BL$2:$BL$379,_book!$C$2:$C$379,$A12,_book!$A$2:$A$379,bkc_lob,_book!$B$2:$B$379,bkc_bu))</f>
        <v>1.3333333333333345E-2</v>
      </c>
      <c r="M12" s="79">
        <f>IF(SUMIFS(_book!$BM$2:$BM$379,_book!$C$2:$C$379,$A12,_book!$A$2:$A$379,bkc_lob,_book!$B$2:$B$379,bkc_bu)=0,"—",SUMIFS(_book!$CK$2:$CK$379,_book!$C$2:$C$379,$A12,_book!$A$2:$A$379,bkc_lob,_book!$B$2:$B$379,bkc_bu)/SUMIFS(_book!$BM$2:$BM$379,_book!$C$2:$C$379,$A12,_book!$A$2:$A$379,bkc_lob,_book!$B$2:$B$379,bkc_bu))</f>
        <v>1.3333333333333345E-2</v>
      </c>
    </row>
    <row r="13" spans="1:13" x14ac:dyDescent="0.3">
      <c r="A13" s="78" t="s">
        <v>69</v>
      </c>
      <c r="B13" s="79">
        <f>IF(SUMIFS(_book!$BB$2:$BB$379,_book!$C$2:$C$379,$A13,_book!$A$2:$A$379,bkc_lob,_book!$B$2:$B$379,bkc_bu)=0,"—",SUMIFS(_book!$BZ$2:$BZ$379,_book!$C$2:$C$379,$A13,_book!$A$2:$A$379,bkc_lob,_book!$B$2:$B$379,bkc_bu)/SUMIFS(_book!$BB$2:$BB$379,_book!$C$2:$C$379,$A13,_book!$A$2:$A$379,bkc_lob,_book!$B$2:$B$379,bkc_bu))</f>
        <v>1.43478260869565E-2</v>
      </c>
      <c r="C13" s="79">
        <f>IF(SUMIFS(_book!$BC$2:$BC$379,_book!$C$2:$C$379,$A13,_book!$A$2:$A$379,bkc_lob,_book!$B$2:$B$379,bkc_bu)=0,"—",SUMIFS(_book!$CA$2:$CA$379,_book!$C$2:$C$379,$A13,_book!$A$2:$A$379,bkc_lob,_book!$B$2:$B$379,bkc_bu)/SUMIFS(_book!$BC$2:$BC$379,_book!$C$2:$C$379,$A13,_book!$A$2:$A$379,bkc_lob,_book!$B$2:$B$379,bkc_bu))</f>
        <v>1.43478260869565E-2</v>
      </c>
      <c r="D13" s="79">
        <f>IF(SUMIFS(_book!$BD$2:$BD$379,_book!$C$2:$C$379,$A13,_book!$A$2:$A$379,bkc_lob,_book!$B$2:$B$379,bkc_bu)=0,"—",SUMIFS(_book!$CB$2:$CB$379,_book!$C$2:$C$379,$A13,_book!$A$2:$A$379,bkc_lob,_book!$B$2:$B$379,bkc_bu)/SUMIFS(_book!$BD$2:$BD$379,_book!$C$2:$C$379,$A13,_book!$A$2:$A$379,bkc_lob,_book!$B$2:$B$379,bkc_bu))</f>
        <v>1.43478260869565E-2</v>
      </c>
      <c r="E13" s="79">
        <f>IF(SUMIFS(_book!$BE$2:$BE$379,_book!$C$2:$C$379,$A13,_book!$A$2:$A$379,bkc_lob,_book!$B$2:$B$379,bkc_bu)=0,"—",SUMIFS(_book!$CC$2:$CC$379,_book!$C$2:$C$379,$A13,_book!$A$2:$A$379,bkc_lob,_book!$B$2:$B$379,bkc_bu)/SUMIFS(_book!$BE$2:$BE$379,_book!$C$2:$C$379,$A13,_book!$A$2:$A$379,bkc_lob,_book!$B$2:$B$379,bkc_bu))</f>
        <v>1.43478260869565E-2</v>
      </c>
      <c r="F13" s="79">
        <f>IF(SUMIFS(_book!$BF$2:$BF$379,_book!$C$2:$C$379,$A13,_book!$A$2:$A$379,bkc_lob,_book!$B$2:$B$379,bkc_bu)=0,"—",SUMIFS(_book!$CD$2:$CD$379,_book!$C$2:$C$379,$A13,_book!$A$2:$A$379,bkc_lob,_book!$B$2:$B$379,bkc_bu)/SUMIFS(_book!$BF$2:$BF$379,_book!$C$2:$C$379,$A13,_book!$A$2:$A$379,bkc_lob,_book!$B$2:$B$379,bkc_bu))</f>
        <v>1.43478260869565E-2</v>
      </c>
      <c r="G13" s="79">
        <f>IF(SUMIFS(_book!$BG$2:$BG$379,_book!$C$2:$C$379,$A13,_book!$A$2:$A$379,bkc_lob,_book!$B$2:$B$379,bkc_bu)=0,"—",SUMIFS(_book!$CE$2:$CE$379,_book!$C$2:$C$379,$A13,_book!$A$2:$A$379,bkc_lob,_book!$B$2:$B$379,bkc_bu)/SUMIFS(_book!$BG$2:$BG$379,_book!$C$2:$C$379,$A13,_book!$A$2:$A$379,bkc_lob,_book!$B$2:$B$379,bkc_bu))</f>
        <v>1.2753623188405809E-2</v>
      </c>
      <c r="H13" s="79">
        <f>IF(SUMIFS(_book!$BH$2:$BH$379,_book!$C$2:$C$379,$A13,_book!$A$2:$A$379,bkc_lob,_book!$B$2:$B$379,bkc_bu)=0,"—",SUMIFS(_book!$CF$2:$CF$379,_book!$C$2:$C$379,$A13,_book!$A$2:$A$379,bkc_lob,_book!$B$2:$B$379,bkc_bu)/SUMIFS(_book!$BH$2:$BH$379,_book!$C$2:$C$379,$A13,_book!$A$2:$A$379,bkc_lob,_book!$B$2:$B$379,bkc_bu))</f>
        <v>1.2753623188405809E-2</v>
      </c>
      <c r="I13" s="79">
        <f>IF(SUMIFS(_book!$BI$2:$BI$379,_book!$C$2:$C$379,$A13,_book!$A$2:$A$379,bkc_lob,_book!$B$2:$B$379,bkc_bu)=0,"—",SUMIFS(_book!$CG$2:$CG$379,_book!$C$2:$C$379,$A13,_book!$A$2:$A$379,bkc_lob,_book!$B$2:$B$379,bkc_bu)/SUMIFS(_book!$BI$2:$BI$379,_book!$C$2:$C$379,$A13,_book!$A$2:$A$379,bkc_lob,_book!$B$2:$B$379,bkc_bu))</f>
        <v>1.2753623188405809E-2</v>
      </c>
      <c r="J13" s="79">
        <f>IF(SUMIFS(_book!$BJ$2:$BJ$379,_book!$C$2:$C$379,$A13,_book!$A$2:$A$379,bkc_lob,_book!$B$2:$B$379,bkc_bu)=0,"—",SUMIFS(_book!$CH$2:$CH$379,_book!$C$2:$C$379,$A13,_book!$A$2:$A$379,bkc_lob,_book!$B$2:$B$379,bkc_bu)/SUMIFS(_book!$BJ$2:$BJ$379,_book!$C$2:$C$379,$A13,_book!$A$2:$A$379,bkc_lob,_book!$B$2:$B$379,bkc_bu))</f>
        <v>1.2753623188405809E-2</v>
      </c>
      <c r="K13" s="79">
        <f>IF(SUMIFS(_book!$BK$2:$BK$379,_book!$C$2:$C$379,$A13,_book!$A$2:$A$379,bkc_lob,_book!$B$2:$B$379,bkc_bu)=0,"—",SUMIFS(_book!$CI$2:$CI$379,_book!$C$2:$C$379,$A13,_book!$A$2:$A$379,bkc_lob,_book!$B$2:$B$379,bkc_bu)/SUMIFS(_book!$BK$2:$BK$379,_book!$C$2:$C$379,$A13,_book!$A$2:$A$379,bkc_lob,_book!$B$2:$B$379,bkc_bu))</f>
        <v>1.2753623188405809E-2</v>
      </c>
      <c r="L13" s="79">
        <f>IF(SUMIFS(_book!$BL$2:$BL$379,_book!$C$2:$C$379,$A13,_book!$A$2:$A$379,bkc_lob,_book!$B$2:$B$379,bkc_bu)=0,"—",SUMIFS(_book!$CJ$2:$CJ$379,_book!$C$2:$C$379,$A13,_book!$A$2:$A$379,bkc_lob,_book!$B$2:$B$379,bkc_bu)/SUMIFS(_book!$BL$2:$BL$379,_book!$C$2:$C$379,$A13,_book!$A$2:$A$379,bkc_lob,_book!$B$2:$B$379,bkc_bu))</f>
        <v>1.2753623188405809E-2</v>
      </c>
      <c r="M13" s="79">
        <f>IF(SUMIFS(_book!$BM$2:$BM$379,_book!$C$2:$C$379,$A13,_book!$A$2:$A$379,bkc_lob,_book!$B$2:$B$379,bkc_bu)=0,"—",SUMIFS(_book!$CK$2:$CK$379,_book!$C$2:$C$379,$A13,_book!$A$2:$A$379,bkc_lob,_book!$B$2:$B$379,bkc_bu)/SUMIFS(_book!$BM$2:$BM$379,_book!$C$2:$C$379,$A13,_book!$A$2:$A$379,bkc_lob,_book!$B$2:$B$379,bkc_bu))</f>
        <v>1.2753623188405809E-2</v>
      </c>
    </row>
    <row r="14" spans="1:13" x14ac:dyDescent="0.3">
      <c r="A14" s="78" t="s">
        <v>76</v>
      </c>
      <c r="B14" s="79">
        <f>IF(SUMIFS(_book!$BB$2:$BB$379,_book!$C$2:$C$379,$A14,_book!$A$2:$A$379,bkc_lob,_book!$B$2:$B$379,bkc_bu)=0,"—",SUMIFS(_book!$BZ$2:$BZ$379,_book!$C$2:$C$379,$A14,_book!$A$2:$A$379,bkc_lob,_book!$B$2:$B$379,bkc_bu)/SUMIFS(_book!$BB$2:$BB$379,_book!$C$2:$C$379,$A14,_book!$A$2:$A$379,bkc_lob,_book!$B$2:$B$379,bkc_bu))</f>
        <v>4.5614035087719301E-2</v>
      </c>
      <c r="C14" s="79">
        <f>IF(SUMIFS(_book!$BC$2:$BC$379,_book!$C$2:$C$379,$A14,_book!$A$2:$A$379,bkc_lob,_book!$B$2:$B$379,bkc_bu)=0,"—",SUMIFS(_book!$CA$2:$CA$379,_book!$C$2:$C$379,$A14,_book!$A$2:$A$379,bkc_lob,_book!$B$2:$B$379,bkc_bu)/SUMIFS(_book!$BC$2:$BC$379,_book!$C$2:$C$379,$A14,_book!$A$2:$A$379,bkc_lob,_book!$B$2:$B$379,bkc_bu))</f>
        <v>4.5614035087719301E-2</v>
      </c>
      <c r="D14" s="79">
        <f>IF(SUMIFS(_book!$BD$2:$BD$379,_book!$C$2:$C$379,$A14,_book!$A$2:$A$379,bkc_lob,_book!$B$2:$B$379,bkc_bu)=0,"—",SUMIFS(_book!$CB$2:$CB$379,_book!$C$2:$C$379,$A14,_book!$A$2:$A$379,bkc_lob,_book!$B$2:$B$379,bkc_bu)/SUMIFS(_book!$BD$2:$BD$379,_book!$C$2:$C$379,$A14,_book!$A$2:$A$379,bkc_lob,_book!$B$2:$B$379,bkc_bu))</f>
        <v>4.5614035087719301E-2</v>
      </c>
      <c r="E14" s="79">
        <f>IF(SUMIFS(_book!$BE$2:$BE$379,_book!$C$2:$C$379,$A14,_book!$A$2:$A$379,bkc_lob,_book!$B$2:$B$379,bkc_bu)=0,"—",SUMIFS(_book!$CC$2:$CC$379,_book!$C$2:$C$379,$A14,_book!$A$2:$A$379,bkc_lob,_book!$B$2:$B$379,bkc_bu)/SUMIFS(_book!$BE$2:$BE$379,_book!$C$2:$C$379,$A14,_book!$A$2:$A$379,bkc_lob,_book!$B$2:$B$379,bkc_bu))</f>
        <v>3.2280701754385951E-2</v>
      </c>
      <c r="F14" s="79">
        <f>IF(SUMIFS(_book!$BF$2:$BF$379,_book!$C$2:$C$379,$A14,_book!$A$2:$A$379,bkc_lob,_book!$B$2:$B$379,bkc_bu)=0,"—",SUMIFS(_book!$CD$2:$CD$379,_book!$C$2:$C$379,$A14,_book!$A$2:$A$379,bkc_lob,_book!$B$2:$B$379,bkc_bu)/SUMIFS(_book!$BF$2:$BF$379,_book!$C$2:$C$379,$A14,_book!$A$2:$A$379,bkc_lob,_book!$B$2:$B$379,bkc_bu))</f>
        <v>3.2280701754385951E-2</v>
      </c>
      <c r="G14" s="79">
        <f>IF(SUMIFS(_book!$BG$2:$BG$379,_book!$C$2:$C$379,$A14,_book!$A$2:$A$379,bkc_lob,_book!$B$2:$B$379,bkc_bu)=0,"—",SUMIFS(_book!$CE$2:$CE$379,_book!$C$2:$C$379,$A14,_book!$A$2:$A$379,bkc_lob,_book!$B$2:$B$379,bkc_bu)/SUMIFS(_book!$BG$2:$BG$379,_book!$C$2:$C$379,$A14,_book!$A$2:$A$379,bkc_lob,_book!$B$2:$B$379,bkc_bu))</f>
        <v>3.2280701754385951E-2</v>
      </c>
      <c r="H14" s="79">
        <f>IF(SUMIFS(_book!$BH$2:$BH$379,_book!$C$2:$C$379,$A14,_book!$A$2:$A$379,bkc_lob,_book!$B$2:$B$379,bkc_bu)=0,"—",SUMIFS(_book!$CF$2:$CF$379,_book!$C$2:$C$379,$A14,_book!$A$2:$A$379,bkc_lob,_book!$B$2:$B$379,bkc_bu)/SUMIFS(_book!$BH$2:$BH$379,_book!$C$2:$C$379,$A14,_book!$A$2:$A$379,bkc_lob,_book!$B$2:$B$379,bkc_bu))</f>
        <v>0</v>
      </c>
      <c r="I14" s="79">
        <f>IF(SUMIFS(_book!$BI$2:$BI$379,_book!$C$2:$C$379,$A14,_book!$A$2:$A$379,bkc_lob,_book!$B$2:$B$379,bkc_bu)=0,"—",SUMIFS(_book!$CG$2:$CG$379,_book!$C$2:$C$379,$A14,_book!$A$2:$A$379,bkc_lob,_book!$B$2:$B$379,bkc_bu)/SUMIFS(_book!$BI$2:$BI$379,_book!$C$2:$C$379,$A14,_book!$A$2:$A$379,bkc_lob,_book!$B$2:$B$379,bkc_bu))</f>
        <v>0</v>
      </c>
      <c r="J14" s="79">
        <f>IF(SUMIFS(_book!$BJ$2:$BJ$379,_book!$C$2:$C$379,$A14,_book!$A$2:$A$379,bkc_lob,_book!$B$2:$B$379,bkc_bu)=0,"—",SUMIFS(_book!$CH$2:$CH$379,_book!$C$2:$C$379,$A14,_book!$A$2:$A$379,bkc_lob,_book!$B$2:$B$379,bkc_bu)/SUMIFS(_book!$BJ$2:$BJ$379,_book!$C$2:$C$379,$A14,_book!$A$2:$A$379,bkc_lob,_book!$B$2:$B$379,bkc_bu))</f>
        <v>0</v>
      </c>
      <c r="K14" s="79">
        <f>IF(SUMIFS(_book!$BK$2:$BK$379,_book!$C$2:$C$379,$A14,_book!$A$2:$A$379,bkc_lob,_book!$B$2:$B$379,bkc_bu)=0,"—",SUMIFS(_book!$CI$2:$CI$379,_book!$C$2:$C$379,$A14,_book!$A$2:$A$379,bkc_lob,_book!$B$2:$B$379,bkc_bu)/SUMIFS(_book!$BK$2:$BK$379,_book!$C$2:$C$379,$A14,_book!$A$2:$A$379,bkc_lob,_book!$B$2:$B$379,bkc_bu))</f>
        <v>0</v>
      </c>
      <c r="L14" s="79">
        <f>IF(SUMIFS(_book!$BL$2:$BL$379,_book!$C$2:$C$379,$A14,_book!$A$2:$A$379,bkc_lob,_book!$B$2:$B$379,bkc_bu)=0,"—",SUMIFS(_book!$CJ$2:$CJ$379,_book!$C$2:$C$379,$A14,_book!$A$2:$A$379,bkc_lob,_book!$B$2:$B$379,bkc_bu)/SUMIFS(_book!$BL$2:$BL$379,_book!$C$2:$C$379,$A14,_book!$A$2:$A$379,bkc_lob,_book!$B$2:$B$379,bkc_bu))</f>
        <v>0</v>
      </c>
      <c r="M14" s="79">
        <f>IF(SUMIFS(_book!$BM$2:$BM$379,_book!$C$2:$C$379,$A14,_book!$A$2:$A$379,bkc_lob,_book!$B$2:$B$379,bkc_bu)=0,"—",SUMIFS(_book!$CK$2:$CK$379,_book!$C$2:$C$379,$A14,_book!$A$2:$A$379,bkc_lob,_book!$B$2:$B$379,bkc_bu)/SUMIFS(_book!$BM$2:$BM$379,_book!$C$2:$C$379,$A14,_book!$A$2:$A$379,bkc_lob,_book!$B$2:$B$379,bkc_bu))</f>
        <v>0</v>
      </c>
    </row>
    <row r="15" spans="1:13" x14ac:dyDescent="0.3">
      <c r="A15" s="78" t="s">
        <v>77</v>
      </c>
      <c r="B15" s="79">
        <f>IF(SUMIFS(_book!$BB$2:$BB$379,_book!$C$2:$C$379,$A15,_book!$A$2:$A$379,bkc_lob,_book!$B$2:$B$379,bkc_bu)=0,"—",SUMIFS(_book!$BZ$2:$BZ$379,_book!$C$2:$C$379,$A15,_book!$A$2:$A$379,bkc_lob,_book!$B$2:$B$379,bkc_bu)/SUMIFS(_book!$BB$2:$BB$379,_book!$C$2:$C$379,$A15,_book!$A$2:$A$379,bkc_lob,_book!$B$2:$B$379,bkc_bu))</f>
        <v>5.0444444444444479E-2</v>
      </c>
      <c r="C15" s="79">
        <f>IF(SUMIFS(_book!$BC$2:$BC$379,_book!$C$2:$C$379,$A15,_book!$A$2:$A$379,bkc_lob,_book!$B$2:$B$379,bkc_bu)=0,"—",SUMIFS(_book!$CA$2:$CA$379,_book!$C$2:$C$379,$A15,_book!$A$2:$A$379,bkc_lob,_book!$B$2:$B$379,bkc_bu)/SUMIFS(_book!$BC$2:$BC$379,_book!$C$2:$C$379,$A15,_book!$A$2:$A$379,bkc_lob,_book!$B$2:$B$379,bkc_bu))</f>
        <v>2.911111111111114E-2</v>
      </c>
      <c r="D15" s="79">
        <f>IF(SUMIFS(_book!$BD$2:$BD$379,_book!$C$2:$C$379,$A15,_book!$A$2:$A$379,bkc_lob,_book!$B$2:$B$379,bkc_bu)=0,"—",SUMIFS(_book!$CB$2:$CB$379,_book!$C$2:$C$379,$A15,_book!$A$2:$A$379,bkc_lob,_book!$B$2:$B$379,bkc_bu)/SUMIFS(_book!$BD$2:$BD$379,_book!$C$2:$C$379,$A15,_book!$A$2:$A$379,bkc_lob,_book!$B$2:$B$379,bkc_bu))</f>
        <v>2.911111111111114E-2</v>
      </c>
      <c r="E15" s="79">
        <f>IF(SUMIFS(_book!$BE$2:$BE$379,_book!$C$2:$C$379,$A15,_book!$A$2:$A$379,bkc_lob,_book!$B$2:$B$379,bkc_bu)=0,"—",SUMIFS(_book!$CC$2:$CC$379,_book!$C$2:$C$379,$A15,_book!$A$2:$A$379,bkc_lob,_book!$B$2:$B$379,bkc_bu)/SUMIFS(_book!$BE$2:$BE$379,_book!$C$2:$C$379,$A15,_book!$A$2:$A$379,bkc_lob,_book!$B$2:$B$379,bkc_bu))</f>
        <v>2.911111111111114E-2</v>
      </c>
      <c r="F15" s="79">
        <f>IF(SUMIFS(_book!$BF$2:$BF$379,_book!$C$2:$C$379,$A15,_book!$A$2:$A$379,bkc_lob,_book!$B$2:$B$379,bkc_bu)=0,"—",SUMIFS(_book!$CD$2:$CD$379,_book!$C$2:$C$379,$A15,_book!$A$2:$A$379,bkc_lob,_book!$B$2:$B$379,bkc_bu)/SUMIFS(_book!$BF$2:$BF$379,_book!$C$2:$C$379,$A15,_book!$A$2:$A$379,bkc_lob,_book!$B$2:$B$379,bkc_bu))</f>
        <v>1.2444444444444454E-2</v>
      </c>
      <c r="G15" s="79">
        <f>IF(SUMIFS(_book!$BG$2:$BG$379,_book!$C$2:$C$379,$A15,_book!$A$2:$A$379,bkc_lob,_book!$B$2:$B$379,bkc_bu)=0,"—",SUMIFS(_book!$CE$2:$CE$379,_book!$C$2:$C$379,$A15,_book!$A$2:$A$379,bkc_lob,_book!$B$2:$B$379,bkc_bu)/SUMIFS(_book!$BG$2:$BG$379,_book!$C$2:$C$379,$A15,_book!$A$2:$A$379,bkc_lob,_book!$B$2:$B$379,bkc_bu))</f>
        <v>1.2444444444444454E-2</v>
      </c>
      <c r="H15" s="79">
        <f>IF(SUMIFS(_book!$BH$2:$BH$379,_book!$C$2:$C$379,$A15,_book!$A$2:$A$379,bkc_lob,_book!$B$2:$B$379,bkc_bu)=0,"—",SUMIFS(_book!$CF$2:$CF$379,_book!$C$2:$C$379,$A15,_book!$A$2:$A$379,bkc_lob,_book!$B$2:$B$379,bkc_bu)/SUMIFS(_book!$BH$2:$BH$379,_book!$C$2:$C$379,$A15,_book!$A$2:$A$379,bkc_lob,_book!$B$2:$B$379,bkc_bu))</f>
        <v>1.2444444444444454E-2</v>
      </c>
      <c r="I15" s="79">
        <f>IF(SUMIFS(_book!$BI$2:$BI$379,_book!$C$2:$C$379,$A15,_book!$A$2:$A$379,bkc_lob,_book!$B$2:$B$379,bkc_bu)=0,"—",SUMIFS(_book!$CG$2:$CG$379,_book!$C$2:$C$379,$A15,_book!$A$2:$A$379,bkc_lob,_book!$B$2:$B$379,bkc_bu)/SUMIFS(_book!$BI$2:$BI$379,_book!$C$2:$C$379,$A15,_book!$A$2:$A$379,bkc_lob,_book!$B$2:$B$379,bkc_bu))</f>
        <v>0</v>
      </c>
      <c r="J15" s="79">
        <f>IF(SUMIFS(_book!$BJ$2:$BJ$379,_book!$C$2:$C$379,$A15,_book!$A$2:$A$379,bkc_lob,_book!$B$2:$B$379,bkc_bu)=0,"—",SUMIFS(_book!$CH$2:$CH$379,_book!$C$2:$C$379,$A15,_book!$A$2:$A$379,bkc_lob,_book!$B$2:$B$379,bkc_bu)/SUMIFS(_book!$BJ$2:$BJ$379,_book!$C$2:$C$379,$A15,_book!$A$2:$A$379,bkc_lob,_book!$B$2:$B$379,bkc_bu))</f>
        <v>0</v>
      </c>
      <c r="K15" s="79">
        <f>IF(SUMIFS(_book!$BK$2:$BK$379,_book!$C$2:$C$379,$A15,_book!$A$2:$A$379,bkc_lob,_book!$B$2:$B$379,bkc_bu)=0,"—",SUMIFS(_book!$CI$2:$CI$379,_book!$C$2:$C$379,$A15,_book!$A$2:$A$379,bkc_lob,_book!$B$2:$B$379,bkc_bu)/SUMIFS(_book!$BK$2:$BK$379,_book!$C$2:$C$379,$A15,_book!$A$2:$A$379,bkc_lob,_book!$B$2:$B$379,bkc_bu))</f>
        <v>1.4222222222222233E-2</v>
      </c>
      <c r="L15" s="79">
        <f>IF(SUMIFS(_book!$BL$2:$BL$379,_book!$C$2:$C$379,$A15,_book!$A$2:$A$379,bkc_lob,_book!$B$2:$B$379,bkc_bu)=0,"—",SUMIFS(_book!$CJ$2:$CJ$379,_book!$C$2:$C$379,$A15,_book!$A$2:$A$379,bkc_lob,_book!$B$2:$B$379,bkc_bu)/SUMIFS(_book!$BL$2:$BL$379,_book!$C$2:$C$379,$A15,_book!$A$2:$A$379,bkc_lob,_book!$B$2:$B$379,bkc_bu))</f>
        <v>1.4222222222222233E-2</v>
      </c>
      <c r="M15" s="79">
        <f>IF(SUMIFS(_book!$BM$2:$BM$379,_book!$C$2:$C$379,$A15,_book!$A$2:$A$379,bkc_lob,_book!$B$2:$B$379,bkc_bu)=0,"—",SUMIFS(_book!$CK$2:$CK$379,_book!$C$2:$C$379,$A15,_book!$A$2:$A$379,bkc_lob,_book!$B$2:$B$379,bkc_bu)/SUMIFS(_book!$BM$2:$BM$379,_book!$C$2:$C$379,$A15,_book!$A$2:$A$379,bkc_lob,_book!$B$2:$B$379,bkc_bu))</f>
        <v>1.4222222222222233E-2</v>
      </c>
    </row>
    <row r="16" spans="1:13" x14ac:dyDescent="0.3">
      <c r="A16" s="78" t="s">
        <v>78</v>
      </c>
      <c r="B16" s="79">
        <f>IF(SUMIFS(_book!$BB$2:$BB$379,_book!$C$2:$C$379,$A16,_book!$A$2:$A$379,bkc_lob,_book!$B$2:$B$379,bkc_bu)=0,"—",SUMIFS(_book!$BZ$2:$BZ$379,_book!$C$2:$C$379,$A16,_book!$A$2:$A$379,bkc_lob,_book!$B$2:$B$379,bkc_bu)/SUMIFS(_book!$BB$2:$BB$379,_book!$C$2:$C$379,$A16,_book!$A$2:$A$379,bkc_lob,_book!$B$2:$B$379,bkc_bu))</f>
        <v>3.636363636363639E-2</v>
      </c>
      <c r="C16" s="79">
        <f>IF(SUMIFS(_book!$BC$2:$BC$379,_book!$C$2:$C$379,$A16,_book!$A$2:$A$379,bkc_lob,_book!$B$2:$B$379,bkc_bu)=0,"—",SUMIFS(_book!$CA$2:$CA$379,_book!$C$2:$C$379,$A16,_book!$A$2:$A$379,bkc_lob,_book!$B$2:$B$379,bkc_bu)/SUMIFS(_book!$BC$2:$BC$379,_book!$C$2:$C$379,$A16,_book!$A$2:$A$379,bkc_lob,_book!$B$2:$B$379,bkc_bu))</f>
        <v>3.636363636363639E-2</v>
      </c>
      <c r="D16" s="79">
        <f>IF(SUMIFS(_book!$BD$2:$BD$379,_book!$C$2:$C$379,$A16,_book!$A$2:$A$379,bkc_lob,_book!$B$2:$B$379,bkc_bu)=0,"—",SUMIFS(_book!$CB$2:$CB$379,_book!$C$2:$C$379,$A16,_book!$A$2:$A$379,bkc_lob,_book!$B$2:$B$379,bkc_bu)/SUMIFS(_book!$BD$2:$BD$379,_book!$C$2:$C$379,$A16,_book!$A$2:$A$379,bkc_lob,_book!$B$2:$B$379,bkc_bu))</f>
        <v>3.636363636363639E-2</v>
      </c>
      <c r="E16" s="79">
        <f>IF(SUMIFS(_book!$BE$2:$BE$379,_book!$C$2:$C$379,$A16,_book!$A$2:$A$379,bkc_lob,_book!$B$2:$B$379,bkc_bu)=0,"—",SUMIFS(_book!$CC$2:$CC$379,_book!$C$2:$C$379,$A16,_book!$A$2:$A$379,bkc_lob,_book!$B$2:$B$379,bkc_bu)/SUMIFS(_book!$BE$2:$BE$379,_book!$C$2:$C$379,$A16,_book!$A$2:$A$379,bkc_lob,_book!$B$2:$B$379,bkc_bu))</f>
        <v>5.2363636363636411E-2</v>
      </c>
      <c r="F16" s="79">
        <f>IF(SUMIFS(_book!$BF$2:$BF$379,_book!$C$2:$C$379,$A16,_book!$A$2:$A$379,bkc_lob,_book!$B$2:$B$379,bkc_bu)=0,"—",SUMIFS(_book!$CD$2:$CD$379,_book!$C$2:$C$379,$A16,_book!$A$2:$A$379,bkc_lob,_book!$B$2:$B$379,bkc_bu)/SUMIFS(_book!$BF$2:$BF$379,_book!$C$2:$C$379,$A16,_book!$A$2:$A$379,bkc_lob,_book!$B$2:$B$379,bkc_bu))</f>
        <v>5.2363636363636411E-2</v>
      </c>
      <c r="G16" s="79">
        <f>IF(SUMIFS(_book!$BG$2:$BG$379,_book!$C$2:$C$379,$A16,_book!$A$2:$A$379,bkc_lob,_book!$B$2:$B$379,bkc_bu)=0,"—",SUMIFS(_book!$CE$2:$CE$379,_book!$C$2:$C$379,$A16,_book!$A$2:$A$379,bkc_lob,_book!$B$2:$B$379,bkc_bu)/SUMIFS(_book!$BG$2:$BG$379,_book!$C$2:$C$379,$A16,_book!$A$2:$A$379,bkc_lob,_book!$B$2:$B$379,bkc_bu))</f>
        <v>5.2363636363636411E-2</v>
      </c>
      <c r="H16" s="79">
        <f>IF(SUMIFS(_book!$BH$2:$BH$379,_book!$C$2:$C$379,$A16,_book!$A$2:$A$379,bkc_lob,_book!$B$2:$B$379,bkc_bu)=0,"—",SUMIFS(_book!$CF$2:$CF$379,_book!$C$2:$C$379,$A16,_book!$A$2:$A$379,bkc_lob,_book!$B$2:$B$379,bkc_bu)/SUMIFS(_book!$BH$2:$BH$379,_book!$C$2:$C$379,$A16,_book!$A$2:$A$379,bkc_lob,_book!$B$2:$B$379,bkc_bu))</f>
        <v>5.2363636363636411E-2</v>
      </c>
      <c r="I16" s="79">
        <f>IF(SUMIFS(_book!$BI$2:$BI$379,_book!$C$2:$C$379,$A16,_book!$A$2:$A$379,bkc_lob,_book!$B$2:$B$379,bkc_bu)=0,"—",SUMIFS(_book!$CG$2:$CG$379,_book!$C$2:$C$379,$A16,_book!$A$2:$A$379,bkc_lob,_book!$B$2:$B$379,bkc_bu)/SUMIFS(_book!$BI$2:$BI$379,_book!$C$2:$C$379,$A16,_book!$A$2:$A$379,bkc_lob,_book!$B$2:$B$379,bkc_bu))</f>
        <v>5.2363636363636411E-2</v>
      </c>
      <c r="J16" s="79">
        <f>IF(SUMIFS(_book!$BJ$2:$BJ$379,_book!$C$2:$C$379,$A16,_book!$A$2:$A$379,bkc_lob,_book!$B$2:$B$379,bkc_bu)=0,"—",SUMIFS(_book!$CH$2:$CH$379,_book!$C$2:$C$379,$A16,_book!$A$2:$A$379,bkc_lob,_book!$B$2:$B$379,bkc_bu)/SUMIFS(_book!$BJ$2:$BJ$379,_book!$C$2:$C$379,$A16,_book!$A$2:$A$379,bkc_lob,_book!$B$2:$B$379,bkc_bu))</f>
        <v>5.2363636363636411E-2</v>
      </c>
      <c r="K16" s="79">
        <f>IF(SUMIFS(_book!$BK$2:$BK$379,_book!$C$2:$C$379,$A16,_book!$A$2:$A$379,bkc_lob,_book!$B$2:$B$379,bkc_bu)=0,"—",SUMIFS(_book!$CI$2:$CI$379,_book!$C$2:$C$379,$A16,_book!$A$2:$A$379,bkc_lob,_book!$B$2:$B$379,bkc_bu)/SUMIFS(_book!$BK$2:$BK$379,_book!$C$2:$C$379,$A16,_book!$A$2:$A$379,bkc_lob,_book!$B$2:$B$379,bkc_bu))</f>
        <v>2.7878787878787899E-2</v>
      </c>
      <c r="L16" s="79">
        <f>IF(SUMIFS(_book!$BL$2:$BL$379,_book!$C$2:$C$379,$A16,_book!$A$2:$A$379,bkc_lob,_book!$B$2:$B$379,bkc_bu)=0,"—",SUMIFS(_book!$CJ$2:$CJ$379,_book!$C$2:$C$379,$A16,_book!$A$2:$A$379,bkc_lob,_book!$B$2:$B$379,bkc_bu)/SUMIFS(_book!$BL$2:$BL$379,_book!$C$2:$C$379,$A16,_book!$A$2:$A$379,bkc_lob,_book!$B$2:$B$379,bkc_bu))</f>
        <v>2.7878787878787899E-2</v>
      </c>
      <c r="M16" s="79">
        <f>IF(SUMIFS(_book!$BM$2:$BM$379,_book!$C$2:$C$379,$A16,_book!$A$2:$A$379,bkc_lob,_book!$B$2:$B$379,bkc_bu)=0,"—",SUMIFS(_book!$CK$2:$CK$379,_book!$C$2:$C$379,$A16,_book!$A$2:$A$379,bkc_lob,_book!$B$2:$B$379,bkc_bu)/SUMIFS(_book!$BM$2:$BM$379,_book!$C$2:$C$379,$A16,_book!$A$2:$A$379,bkc_lob,_book!$B$2:$B$379,bkc_bu))</f>
        <v>2.7878787878787899E-2</v>
      </c>
    </row>
    <row r="17" spans="1:13" x14ac:dyDescent="0.3">
      <c r="A17" s="78" t="s">
        <v>84</v>
      </c>
      <c r="B17" s="79">
        <f>IF(SUMIFS(_book!$BB$2:$BB$379,_book!$C$2:$C$379,$A17,_book!$A$2:$A$379,bkc_lob,_book!$B$2:$B$379,bkc_bu)=0,"—",SUMIFS(_book!$BZ$2:$BZ$379,_book!$C$2:$C$379,$A17,_book!$A$2:$A$379,bkc_lob,_book!$B$2:$B$379,bkc_bu)/SUMIFS(_book!$BB$2:$BB$379,_book!$C$2:$C$379,$A17,_book!$A$2:$A$379,bkc_lob,_book!$B$2:$B$379,bkc_bu))</f>
        <v>3.8181818181818213E-2</v>
      </c>
      <c r="C17" s="79">
        <f>IF(SUMIFS(_book!$BC$2:$BC$379,_book!$C$2:$C$379,$A17,_book!$A$2:$A$379,bkc_lob,_book!$B$2:$B$379,bkc_bu)=0,"—",SUMIFS(_book!$CA$2:$CA$379,_book!$C$2:$C$379,$A17,_book!$A$2:$A$379,bkc_lob,_book!$B$2:$B$379,bkc_bu)/SUMIFS(_book!$BC$2:$BC$379,_book!$C$2:$C$379,$A17,_book!$A$2:$A$379,bkc_lob,_book!$B$2:$B$379,bkc_bu))</f>
        <v>3.8181818181818213E-2</v>
      </c>
      <c r="D17" s="79">
        <f>IF(SUMIFS(_book!$BD$2:$BD$379,_book!$C$2:$C$379,$A17,_book!$A$2:$A$379,bkc_lob,_book!$B$2:$B$379,bkc_bu)=0,"—",SUMIFS(_book!$CB$2:$CB$379,_book!$C$2:$C$379,$A17,_book!$A$2:$A$379,bkc_lob,_book!$B$2:$B$379,bkc_bu)/SUMIFS(_book!$BD$2:$BD$379,_book!$C$2:$C$379,$A17,_book!$A$2:$A$379,bkc_lob,_book!$B$2:$B$379,bkc_bu))</f>
        <v>3.8181818181818213E-2</v>
      </c>
      <c r="E17" s="79">
        <f>IF(SUMIFS(_book!$BE$2:$BE$379,_book!$C$2:$C$379,$A17,_book!$A$2:$A$379,bkc_lob,_book!$B$2:$B$379,bkc_bu)=0,"—",SUMIFS(_book!$CC$2:$CC$379,_book!$C$2:$C$379,$A17,_book!$A$2:$A$379,bkc_lob,_book!$B$2:$B$379,bkc_bu)/SUMIFS(_book!$BE$2:$BE$379,_book!$C$2:$C$379,$A17,_book!$A$2:$A$379,bkc_lob,_book!$B$2:$B$379,bkc_bu))</f>
        <v>3.3818181818181844E-2</v>
      </c>
      <c r="F17" s="79">
        <f>IF(SUMIFS(_book!$BF$2:$BF$379,_book!$C$2:$C$379,$A17,_book!$A$2:$A$379,bkc_lob,_book!$B$2:$B$379,bkc_bu)=0,"—",SUMIFS(_book!$CD$2:$CD$379,_book!$C$2:$C$379,$A17,_book!$A$2:$A$379,bkc_lob,_book!$B$2:$B$379,bkc_bu)/SUMIFS(_book!$BF$2:$BF$379,_book!$C$2:$C$379,$A17,_book!$A$2:$A$379,bkc_lob,_book!$B$2:$B$379,bkc_bu))</f>
        <v>3.3818181818181844E-2</v>
      </c>
      <c r="G17" s="79">
        <f>IF(SUMIFS(_book!$BG$2:$BG$379,_book!$C$2:$C$379,$A17,_book!$A$2:$A$379,bkc_lob,_book!$B$2:$B$379,bkc_bu)=0,"—",SUMIFS(_book!$CE$2:$CE$379,_book!$C$2:$C$379,$A17,_book!$A$2:$A$379,bkc_lob,_book!$B$2:$B$379,bkc_bu)/SUMIFS(_book!$BG$2:$BG$379,_book!$C$2:$C$379,$A17,_book!$A$2:$A$379,bkc_lob,_book!$B$2:$B$379,bkc_bu))</f>
        <v>3.3818181818181844E-2</v>
      </c>
      <c r="H17" s="79">
        <f>IF(SUMIFS(_book!$BH$2:$BH$379,_book!$C$2:$C$379,$A17,_book!$A$2:$A$379,bkc_lob,_book!$B$2:$B$379,bkc_bu)=0,"—",SUMIFS(_book!$CF$2:$CF$379,_book!$C$2:$C$379,$A17,_book!$A$2:$A$379,bkc_lob,_book!$B$2:$B$379,bkc_bu)/SUMIFS(_book!$BH$2:$BH$379,_book!$C$2:$C$379,$A17,_book!$A$2:$A$379,bkc_lob,_book!$B$2:$B$379,bkc_bu))</f>
        <v>2.5090909090909112E-2</v>
      </c>
      <c r="I17" s="79">
        <f>IF(SUMIFS(_book!$BI$2:$BI$379,_book!$C$2:$C$379,$A17,_book!$A$2:$A$379,bkc_lob,_book!$B$2:$B$379,bkc_bu)=0,"—",SUMIFS(_book!$CG$2:$CG$379,_book!$C$2:$C$379,$A17,_book!$A$2:$A$379,bkc_lob,_book!$B$2:$B$379,bkc_bu)/SUMIFS(_book!$BI$2:$BI$379,_book!$C$2:$C$379,$A17,_book!$A$2:$A$379,bkc_lob,_book!$B$2:$B$379,bkc_bu))</f>
        <v>2.5090909090909112E-2</v>
      </c>
      <c r="J17" s="79">
        <f>IF(SUMIFS(_book!$BJ$2:$BJ$379,_book!$C$2:$C$379,$A17,_book!$A$2:$A$379,bkc_lob,_book!$B$2:$B$379,bkc_bu)=0,"—",SUMIFS(_book!$CH$2:$CH$379,_book!$C$2:$C$379,$A17,_book!$A$2:$A$379,bkc_lob,_book!$B$2:$B$379,bkc_bu)/SUMIFS(_book!$BJ$2:$BJ$379,_book!$C$2:$C$379,$A17,_book!$A$2:$A$379,bkc_lob,_book!$B$2:$B$379,bkc_bu))</f>
        <v>2.5090909090909112E-2</v>
      </c>
      <c r="K17" s="79">
        <f>IF(SUMIFS(_book!$BK$2:$BK$379,_book!$C$2:$C$379,$A17,_book!$A$2:$A$379,bkc_lob,_book!$B$2:$B$379,bkc_bu)=0,"—",SUMIFS(_book!$CI$2:$CI$379,_book!$C$2:$C$379,$A17,_book!$A$2:$A$379,bkc_lob,_book!$B$2:$B$379,bkc_bu)/SUMIFS(_book!$BK$2:$BK$379,_book!$C$2:$C$379,$A17,_book!$A$2:$A$379,bkc_lob,_book!$B$2:$B$379,bkc_bu))</f>
        <v>1.6727272727272743E-2</v>
      </c>
      <c r="L17" s="79">
        <f>IF(SUMIFS(_book!$BL$2:$BL$379,_book!$C$2:$C$379,$A17,_book!$A$2:$A$379,bkc_lob,_book!$B$2:$B$379,bkc_bu)=0,"—",SUMIFS(_book!$CJ$2:$CJ$379,_book!$C$2:$C$379,$A17,_book!$A$2:$A$379,bkc_lob,_book!$B$2:$B$379,bkc_bu)/SUMIFS(_book!$BL$2:$BL$379,_book!$C$2:$C$379,$A17,_book!$A$2:$A$379,bkc_lob,_book!$B$2:$B$379,bkc_bu))</f>
        <v>1.6727272727272743E-2</v>
      </c>
      <c r="M17" s="79">
        <f>IF(SUMIFS(_book!$BM$2:$BM$379,_book!$C$2:$C$379,$A17,_book!$A$2:$A$379,bkc_lob,_book!$B$2:$B$379,bkc_bu)=0,"—",SUMIFS(_book!$CK$2:$CK$379,_book!$C$2:$C$379,$A17,_book!$A$2:$A$379,bkc_lob,_book!$B$2:$B$379,bkc_bu)/SUMIFS(_book!$BM$2:$BM$379,_book!$C$2:$C$379,$A17,_book!$A$2:$A$379,bkc_lob,_book!$B$2:$B$379,bkc_bu))</f>
        <v>1.6727272727272743E-2</v>
      </c>
    </row>
    <row r="18" spans="1:13" x14ac:dyDescent="0.3">
      <c r="A18" s="78" t="s">
        <v>89</v>
      </c>
      <c r="B18" s="79">
        <f>IF(SUMIFS(_book!$BB$2:$BB$379,_book!$C$2:$C$379,$A18,_book!$A$2:$A$379,bkc_lob,_book!$B$2:$B$379,bkc_bu)=0,"—",SUMIFS(_book!$BZ$2:$BZ$379,_book!$C$2:$C$379,$A18,_book!$A$2:$A$379,bkc_lob,_book!$B$2:$B$379,bkc_bu)/SUMIFS(_book!$BB$2:$BB$379,_book!$C$2:$C$379,$A18,_book!$A$2:$A$379,bkc_lob,_book!$B$2:$B$379,bkc_bu))</f>
        <v>3.0333333333333354E-2</v>
      </c>
      <c r="C18" s="79">
        <f>IF(SUMIFS(_book!$BC$2:$BC$379,_book!$C$2:$C$379,$A18,_book!$A$2:$A$379,bkc_lob,_book!$B$2:$B$379,bkc_bu)=0,"—",SUMIFS(_book!$CA$2:$CA$379,_book!$C$2:$C$379,$A18,_book!$A$2:$A$379,bkc_lob,_book!$B$2:$B$379,bkc_bu)/SUMIFS(_book!$BC$2:$BC$379,_book!$C$2:$C$379,$A18,_book!$A$2:$A$379,bkc_lob,_book!$B$2:$B$379,bkc_bu))</f>
        <v>3.0333333333333354E-2</v>
      </c>
      <c r="D18" s="79">
        <f>IF(SUMIFS(_book!$BD$2:$BD$379,_book!$C$2:$C$379,$A18,_book!$A$2:$A$379,bkc_lob,_book!$B$2:$B$379,bkc_bu)=0,"—",SUMIFS(_book!$CB$2:$CB$379,_book!$C$2:$C$379,$A18,_book!$A$2:$A$379,bkc_lob,_book!$B$2:$B$379,bkc_bu)/SUMIFS(_book!$BD$2:$BD$379,_book!$C$2:$C$379,$A18,_book!$A$2:$A$379,bkc_lob,_book!$B$2:$B$379,bkc_bu))</f>
        <v>3.0333333333333354E-2</v>
      </c>
      <c r="E18" s="79">
        <f>IF(SUMIFS(_book!$BE$2:$BE$379,_book!$C$2:$C$379,$A18,_book!$A$2:$A$379,bkc_lob,_book!$B$2:$B$379,bkc_bu)=0,"—",SUMIFS(_book!$CC$2:$CC$379,_book!$C$2:$C$379,$A18,_book!$A$2:$A$379,bkc_lob,_book!$B$2:$B$379,bkc_bu)/SUMIFS(_book!$BE$2:$BE$379,_book!$C$2:$C$379,$A18,_book!$A$2:$A$379,bkc_lob,_book!$B$2:$B$379,bkc_bu))</f>
        <v>3.0333333333333354E-2</v>
      </c>
      <c r="F18" s="79">
        <f>IF(SUMIFS(_book!$BF$2:$BF$379,_book!$C$2:$C$379,$A18,_book!$A$2:$A$379,bkc_lob,_book!$B$2:$B$379,bkc_bu)=0,"—",SUMIFS(_book!$CD$2:$CD$379,_book!$C$2:$C$379,$A18,_book!$A$2:$A$379,bkc_lob,_book!$B$2:$B$379,bkc_bu)/SUMIFS(_book!$BF$2:$BF$379,_book!$C$2:$C$379,$A18,_book!$A$2:$A$379,bkc_lob,_book!$B$2:$B$379,bkc_bu))</f>
        <v>1.6333333333333349E-2</v>
      </c>
      <c r="G18" s="79">
        <f>IF(SUMIFS(_book!$BG$2:$BG$379,_book!$C$2:$C$379,$A18,_book!$A$2:$A$379,bkc_lob,_book!$B$2:$B$379,bkc_bu)=0,"—",SUMIFS(_book!$CE$2:$CE$379,_book!$C$2:$C$379,$A18,_book!$A$2:$A$379,bkc_lob,_book!$B$2:$B$379,bkc_bu)/SUMIFS(_book!$BG$2:$BG$379,_book!$C$2:$C$379,$A18,_book!$A$2:$A$379,bkc_lob,_book!$B$2:$B$379,bkc_bu))</f>
        <v>1.6333333333333349E-2</v>
      </c>
      <c r="H18" s="79">
        <f>IF(SUMIFS(_book!$BH$2:$BH$379,_book!$C$2:$C$379,$A18,_book!$A$2:$A$379,bkc_lob,_book!$B$2:$B$379,bkc_bu)=0,"—",SUMIFS(_book!$CF$2:$CF$379,_book!$C$2:$C$379,$A18,_book!$A$2:$A$379,bkc_lob,_book!$B$2:$B$379,bkc_bu)/SUMIFS(_book!$BH$2:$BH$379,_book!$C$2:$C$379,$A18,_book!$A$2:$A$379,bkc_lob,_book!$B$2:$B$379,bkc_bu))</f>
        <v>1.6333333333333349E-2</v>
      </c>
      <c r="I18" s="79">
        <f>IF(SUMIFS(_book!$BI$2:$BI$379,_book!$C$2:$C$379,$A18,_book!$A$2:$A$379,bkc_lob,_book!$B$2:$B$379,bkc_bu)=0,"—",SUMIFS(_book!$CG$2:$CG$379,_book!$C$2:$C$379,$A18,_book!$A$2:$A$379,bkc_lob,_book!$B$2:$B$379,bkc_bu)/SUMIFS(_book!$BI$2:$BI$379,_book!$C$2:$C$379,$A18,_book!$A$2:$A$379,bkc_lob,_book!$B$2:$B$379,bkc_bu))</f>
        <v>6.3333333333333375E-3</v>
      </c>
      <c r="J18" s="79">
        <f>IF(SUMIFS(_book!$BJ$2:$BJ$379,_book!$C$2:$C$379,$A18,_book!$A$2:$A$379,bkc_lob,_book!$B$2:$B$379,bkc_bu)=0,"—",SUMIFS(_book!$CH$2:$CH$379,_book!$C$2:$C$379,$A18,_book!$A$2:$A$379,bkc_lob,_book!$B$2:$B$379,bkc_bu)/SUMIFS(_book!$BJ$2:$BJ$379,_book!$C$2:$C$379,$A18,_book!$A$2:$A$379,bkc_lob,_book!$B$2:$B$379,bkc_bu))</f>
        <v>6.3333333333333375E-3</v>
      </c>
      <c r="K18" s="79">
        <f>IF(SUMIFS(_book!$BK$2:$BK$379,_book!$C$2:$C$379,$A18,_book!$A$2:$A$379,bkc_lob,_book!$B$2:$B$379,bkc_bu)=0,"—",SUMIFS(_book!$CI$2:$CI$379,_book!$C$2:$C$379,$A18,_book!$A$2:$A$379,bkc_lob,_book!$B$2:$B$379,bkc_bu)/SUMIFS(_book!$BK$2:$BK$379,_book!$C$2:$C$379,$A18,_book!$A$2:$A$379,bkc_lob,_book!$B$2:$B$379,bkc_bu))</f>
        <v>6.3333333333333375E-3</v>
      </c>
      <c r="L18" s="79">
        <f>IF(SUMIFS(_book!$BL$2:$BL$379,_book!$C$2:$C$379,$A18,_book!$A$2:$A$379,bkc_lob,_book!$B$2:$B$379,bkc_bu)=0,"—",SUMIFS(_book!$CJ$2:$CJ$379,_book!$C$2:$C$379,$A18,_book!$A$2:$A$379,bkc_lob,_book!$B$2:$B$379,bkc_bu)/SUMIFS(_book!$BL$2:$BL$379,_book!$C$2:$C$379,$A18,_book!$A$2:$A$379,bkc_lob,_book!$B$2:$B$379,bkc_bu))</f>
        <v>0</v>
      </c>
      <c r="M18" s="79">
        <f>IF(SUMIFS(_book!$BM$2:$BM$379,_book!$C$2:$C$379,$A18,_book!$A$2:$A$379,bkc_lob,_book!$B$2:$B$379,bkc_bu)=0,"—",SUMIFS(_book!$CK$2:$CK$379,_book!$C$2:$C$379,$A18,_book!$A$2:$A$379,bkc_lob,_book!$B$2:$B$379,bkc_bu)/SUMIFS(_book!$BM$2:$BM$379,_book!$C$2:$C$379,$A18,_book!$A$2:$A$379,bkc_lob,_book!$B$2:$B$379,bkc_bu))</f>
        <v>0</v>
      </c>
    </row>
    <row r="19" spans="1:13" x14ac:dyDescent="0.3">
      <c r="A19" s="78" t="s">
        <v>91</v>
      </c>
      <c r="B19" s="79">
        <f>IF(SUMIFS(_book!$BB$2:$BB$379,_book!$C$2:$C$379,$A19,_book!$A$2:$A$379,bkc_lob,_book!$B$2:$B$379,bkc_bu)=0,"—",SUMIFS(_book!$BZ$2:$BZ$379,_book!$C$2:$C$379,$A19,_book!$A$2:$A$379,bkc_lob,_book!$B$2:$B$379,bkc_bu)/SUMIFS(_book!$BB$2:$BB$379,_book!$C$2:$C$379,$A19,_book!$A$2:$A$379,bkc_lob,_book!$B$2:$B$379,bkc_bu))</f>
        <v>0</v>
      </c>
      <c r="C19" s="79">
        <f>IF(SUMIFS(_book!$BC$2:$BC$379,_book!$C$2:$C$379,$A19,_book!$A$2:$A$379,bkc_lob,_book!$B$2:$B$379,bkc_bu)=0,"—",SUMIFS(_book!$CA$2:$CA$379,_book!$C$2:$C$379,$A19,_book!$A$2:$A$379,bkc_lob,_book!$B$2:$B$379,bkc_bu)/SUMIFS(_book!$BC$2:$BC$379,_book!$C$2:$C$379,$A19,_book!$A$2:$A$379,bkc_lob,_book!$B$2:$B$379,bkc_bu))</f>
        <v>0</v>
      </c>
      <c r="D19" s="79">
        <f>IF(SUMIFS(_book!$BD$2:$BD$379,_book!$C$2:$C$379,$A19,_book!$A$2:$A$379,bkc_lob,_book!$B$2:$B$379,bkc_bu)=0,"—",SUMIFS(_book!$CB$2:$CB$379,_book!$C$2:$C$379,$A19,_book!$A$2:$A$379,bkc_lob,_book!$B$2:$B$379,bkc_bu)/SUMIFS(_book!$BD$2:$BD$379,_book!$C$2:$C$379,$A19,_book!$A$2:$A$379,bkc_lob,_book!$B$2:$B$379,bkc_bu))</f>
        <v>0</v>
      </c>
      <c r="E19" s="79">
        <f>IF(SUMIFS(_book!$BE$2:$BE$379,_book!$C$2:$C$379,$A19,_book!$A$2:$A$379,bkc_lob,_book!$B$2:$B$379,bkc_bu)=0,"—",SUMIFS(_book!$CC$2:$CC$379,_book!$C$2:$C$379,$A19,_book!$A$2:$A$379,bkc_lob,_book!$B$2:$B$379,bkc_bu)/SUMIFS(_book!$BE$2:$BE$379,_book!$C$2:$C$379,$A19,_book!$A$2:$A$379,bkc_lob,_book!$B$2:$B$379,bkc_bu))</f>
        <v>1.4166666666666678E-2</v>
      </c>
      <c r="F19" s="79">
        <f>IF(SUMIFS(_book!$BF$2:$BF$379,_book!$C$2:$C$379,$A19,_book!$A$2:$A$379,bkc_lob,_book!$B$2:$B$379,bkc_bu)=0,"—",SUMIFS(_book!$CD$2:$CD$379,_book!$C$2:$C$379,$A19,_book!$A$2:$A$379,bkc_lob,_book!$B$2:$B$379,bkc_bu)/SUMIFS(_book!$BF$2:$BF$379,_book!$C$2:$C$379,$A19,_book!$A$2:$A$379,bkc_lob,_book!$B$2:$B$379,bkc_bu))</f>
        <v>1.4166666666666678E-2</v>
      </c>
      <c r="G19" s="79">
        <f>IF(SUMIFS(_book!$BG$2:$BG$379,_book!$C$2:$C$379,$A19,_book!$A$2:$A$379,bkc_lob,_book!$B$2:$B$379,bkc_bu)=0,"—",SUMIFS(_book!$CE$2:$CE$379,_book!$C$2:$C$379,$A19,_book!$A$2:$A$379,bkc_lob,_book!$B$2:$B$379,bkc_bu)/SUMIFS(_book!$BG$2:$BG$379,_book!$C$2:$C$379,$A19,_book!$A$2:$A$379,bkc_lob,_book!$B$2:$B$379,bkc_bu))</f>
        <v>1.4166666666666678E-2</v>
      </c>
      <c r="H19" s="79">
        <f>IF(SUMIFS(_book!$BH$2:$BH$379,_book!$C$2:$C$379,$A19,_book!$A$2:$A$379,bkc_lob,_book!$B$2:$B$379,bkc_bu)=0,"—",SUMIFS(_book!$CF$2:$CF$379,_book!$C$2:$C$379,$A19,_book!$A$2:$A$379,bkc_lob,_book!$B$2:$B$379,bkc_bu)/SUMIFS(_book!$BH$2:$BH$379,_book!$C$2:$C$379,$A19,_book!$A$2:$A$379,bkc_lob,_book!$B$2:$B$379,bkc_bu))</f>
        <v>1.4166666666666678E-2</v>
      </c>
      <c r="I19" s="79">
        <f>IF(SUMIFS(_book!$BI$2:$BI$379,_book!$C$2:$C$379,$A19,_book!$A$2:$A$379,bkc_lob,_book!$B$2:$B$379,bkc_bu)=0,"—",SUMIFS(_book!$CG$2:$CG$379,_book!$C$2:$C$379,$A19,_book!$A$2:$A$379,bkc_lob,_book!$B$2:$B$379,bkc_bu)/SUMIFS(_book!$BI$2:$BI$379,_book!$C$2:$C$379,$A19,_book!$A$2:$A$379,bkc_lob,_book!$B$2:$B$379,bkc_bu))</f>
        <v>1.4166666666666678E-2</v>
      </c>
      <c r="J19" s="79">
        <f>IF(SUMIFS(_book!$BJ$2:$BJ$379,_book!$C$2:$C$379,$A19,_book!$A$2:$A$379,bkc_lob,_book!$B$2:$B$379,bkc_bu)=0,"—",SUMIFS(_book!$CH$2:$CH$379,_book!$C$2:$C$379,$A19,_book!$A$2:$A$379,bkc_lob,_book!$B$2:$B$379,bkc_bu)/SUMIFS(_book!$BJ$2:$BJ$379,_book!$C$2:$C$379,$A19,_book!$A$2:$A$379,bkc_lob,_book!$B$2:$B$379,bkc_bu))</f>
        <v>1.4166666666666678E-2</v>
      </c>
      <c r="K19" s="79">
        <f>IF(SUMIFS(_book!$BK$2:$BK$379,_book!$C$2:$C$379,$A19,_book!$A$2:$A$379,bkc_lob,_book!$B$2:$B$379,bkc_bu)=0,"—",SUMIFS(_book!$CI$2:$CI$379,_book!$C$2:$C$379,$A19,_book!$A$2:$A$379,bkc_lob,_book!$B$2:$B$379,bkc_bu)/SUMIFS(_book!$BK$2:$BK$379,_book!$C$2:$C$379,$A19,_book!$A$2:$A$379,bkc_lob,_book!$B$2:$B$379,bkc_bu))</f>
        <v>1.4166666666666678E-2</v>
      </c>
      <c r="L19" s="79">
        <f>IF(SUMIFS(_book!$BL$2:$BL$379,_book!$C$2:$C$379,$A19,_book!$A$2:$A$379,bkc_lob,_book!$B$2:$B$379,bkc_bu)=0,"—",SUMIFS(_book!$CJ$2:$CJ$379,_book!$C$2:$C$379,$A19,_book!$A$2:$A$379,bkc_lob,_book!$B$2:$B$379,bkc_bu)/SUMIFS(_book!$BL$2:$BL$379,_book!$C$2:$C$379,$A19,_book!$A$2:$A$379,bkc_lob,_book!$B$2:$B$379,bkc_bu))</f>
        <v>1.4166666666666678E-2</v>
      </c>
      <c r="M19" s="79">
        <f>IF(SUMIFS(_book!$BM$2:$BM$379,_book!$C$2:$C$379,$A19,_book!$A$2:$A$379,bkc_lob,_book!$B$2:$B$379,bkc_bu)=0,"—",SUMIFS(_book!$CK$2:$CK$379,_book!$C$2:$C$379,$A19,_book!$A$2:$A$379,bkc_lob,_book!$B$2:$B$379,bkc_bu)/SUMIFS(_book!$BM$2:$BM$379,_book!$C$2:$C$379,$A19,_book!$A$2:$A$379,bkc_lob,_book!$B$2:$B$379,bkc_bu))</f>
        <v>1.4166666666666678E-2</v>
      </c>
    </row>
    <row r="20" spans="1:13" x14ac:dyDescent="0.3">
      <c r="A20" s="78" t="s">
        <v>93</v>
      </c>
      <c r="B20" s="79">
        <f>IF(SUMIFS(_book!$BB$2:$BB$379,_book!$C$2:$C$379,$A20,_book!$A$2:$A$379,bkc_lob,_book!$B$2:$B$379,bkc_bu)=0,"—",SUMIFS(_book!$BZ$2:$BZ$379,_book!$C$2:$C$379,$A20,_book!$A$2:$A$379,bkc_lob,_book!$B$2:$B$379,bkc_bu)/SUMIFS(_book!$BB$2:$BB$379,_book!$C$2:$C$379,$A20,_book!$A$2:$A$379,bkc_lob,_book!$B$2:$B$379,bkc_bu))</f>
        <v>3.8333333333333372E-2</v>
      </c>
      <c r="C20" s="79">
        <f>IF(SUMIFS(_book!$BC$2:$BC$379,_book!$C$2:$C$379,$A20,_book!$A$2:$A$379,bkc_lob,_book!$B$2:$B$379,bkc_bu)=0,"—",SUMIFS(_book!$CA$2:$CA$379,_book!$C$2:$C$379,$A20,_book!$A$2:$A$379,bkc_lob,_book!$B$2:$B$379,bkc_bu)/SUMIFS(_book!$BC$2:$BC$379,_book!$C$2:$C$379,$A20,_book!$A$2:$A$379,bkc_lob,_book!$B$2:$B$379,bkc_bu))</f>
        <v>3.8333333333333372E-2</v>
      </c>
      <c r="D20" s="79">
        <f>IF(SUMIFS(_book!$BD$2:$BD$379,_book!$C$2:$C$379,$A20,_book!$A$2:$A$379,bkc_lob,_book!$B$2:$B$379,bkc_bu)=0,"—",SUMIFS(_book!$CB$2:$CB$379,_book!$C$2:$C$379,$A20,_book!$A$2:$A$379,bkc_lob,_book!$B$2:$B$379,bkc_bu)/SUMIFS(_book!$BD$2:$BD$379,_book!$C$2:$C$379,$A20,_book!$A$2:$A$379,bkc_lob,_book!$B$2:$B$379,bkc_bu))</f>
        <v>3.8333333333333372E-2</v>
      </c>
      <c r="E20" s="79">
        <f>IF(SUMIFS(_book!$BE$2:$BE$379,_book!$C$2:$C$379,$A20,_book!$A$2:$A$379,bkc_lob,_book!$B$2:$B$379,bkc_bu)=0,"—",SUMIFS(_book!$CC$2:$CC$379,_book!$C$2:$C$379,$A20,_book!$A$2:$A$379,bkc_lob,_book!$B$2:$B$379,bkc_bu)/SUMIFS(_book!$BE$2:$BE$379,_book!$C$2:$C$379,$A20,_book!$A$2:$A$379,bkc_lob,_book!$B$2:$B$379,bkc_bu))</f>
        <v>5.2333333333333378E-2</v>
      </c>
      <c r="F20" s="79">
        <f>IF(SUMIFS(_book!$BF$2:$BF$379,_book!$C$2:$C$379,$A20,_book!$A$2:$A$379,bkc_lob,_book!$B$2:$B$379,bkc_bu)=0,"—",SUMIFS(_book!$CD$2:$CD$379,_book!$C$2:$C$379,$A20,_book!$A$2:$A$379,bkc_lob,_book!$B$2:$B$379,bkc_bu)/SUMIFS(_book!$BF$2:$BF$379,_book!$C$2:$C$379,$A20,_book!$A$2:$A$379,bkc_lob,_book!$B$2:$B$379,bkc_bu))</f>
        <v>5.2333333333333378E-2</v>
      </c>
      <c r="G20" s="79">
        <f>IF(SUMIFS(_book!$BG$2:$BG$379,_book!$C$2:$C$379,$A20,_book!$A$2:$A$379,bkc_lob,_book!$B$2:$B$379,bkc_bu)=0,"—",SUMIFS(_book!$CE$2:$CE$379,_book!$C$2:$C$379,$A20,_book!$A$2:$A$379,bkc_lob,_book!$B$2:$B$379,bkc_bu)/SUMIFS(_book!$BG$2:$BG$379,_book!$C$2:$C$379,$A20,_book!$A$2:$A$379,bkc_lob,_book!$B$2:$B$379,bkc_bu))</f>
        <v>5.2333333333333378E-2</v>
      </c>
      <c r="H20" s="79">
        <f>IF(SUMIFS(_book!$BH$2:$BH$379,_book!$C$2:$C$379,$A20,_book!$A$2:$A$379,bkc_lob,_book!$B$2:$B$379,bkc_bu)=0,"—",SUMIFS(_book!$CF$2:$CF$379,_book!$C$2:$C$379,$A20,_book!$A$2:$A$379,bkc_lob,_book!$B$2:$B$379,bkc_bu)/SUMIFS(_book!$BH$2:$BH$379,_book!$C$2:$C$379,$A20,_book!$A$2:$A$379,bkc_lob,_book!$B$2:$B$379,bkc_bu))</f>
        <v>3.0666666666666696E-2</v>
      </c>
      <c r="I20" s="79">
        <f>IF(SUMIFS(_book!$BI$2:$BI$379,_book!$C$2:$C$379,$A20,_book!$A$2:$A$379,bkc_lob,_book!$B$2:$B$379,bkc_bu)=0,"—",SUMIFS(_book!$CG$2:$CG$379,_book!$C$2:$C$379,$A20,_book!$A$2:$A$379,bkc_lob,_book!$B$2:$B$379,bkc_bu)/SUMIFS(_book!$BI$2:$BI$379,_book!$C$2:$C$379,$A20,_book!$A$2:$A$379,bkc_lob,_book!$B$2:$B$379,bkc_bu))</f>
        <v>3.0666666666666696E-2</v>
      </c>
      <c r="J20" s="79">
        <f>IF(SUMIFS(_book!$BJ$2:$BJ$379,_book!$C$2:$C$379,$A20,_book!$A$2:$A$379,bkc_lob,_book!$B$2:$B$379,bkc_bu)=0,"—",SUMIFS(_book!$CH$2:$CH$379,_book!$C$2:$C$379,$A20,_book!$A$2:$A$379,bkc_lob,_book!$B$2:$B$379,bkc_bu)/SUMIFS(_book!$BJ$2:$BJ$379,_book!$C$2:$C$379,$A20,_book!$A$2:$A$379,bkc_lob,_book!$B$2:$B$379,bkc_bu))</f>
        <v>3.0666666666666696E-2</v>
      </c>
      <c r="K20" s="79">
        <f>IF(SUMIFS(_book!$BK$2:$BK$379,_book!$C$2:$C$379,$A20,_book!$A$2:$A$379,bkc_lob,_book!$B$2:$B$379,bkc_bu)=0,"—",SUMIFS(_book!$CI$2:$CI$379,_book!$C$2:$C$379,$A20,_book!$A$2:$A$379,bkc_lob,_book!$B$2:$B$379,bkc_bu)/SUMIFS(_book!$BK$2:$BK$379,_book!$C$2:$C$379,$A20,_book!$A$2:$A$379,bkc_lob,_book!$B$2:$B$379,bkc_bu))</f>
        <v>1.3333333333333345E-2</v>
      </c>
      <c r="L20" s="79">
        <f>IF(SUMIFS(_book!$BL$2:$BL$379,_book!$C$2:$C$379,$A20,_book!$A$2:$A$379,bkc_lob,_book!$B$2:$B$379,bkc_bu)=0,"—",SUMIFS(_book!$CJ$2:$CJ$379,_book!$C$2:$C$379,$A20,_book!$A$2:$A$379,bkc_lob,_book!$B$2:$B$379,bkc_bu)/SUMIFS(_book!$BL$2:$BL$379,_book!$C$2:$C$379,$A20,_book!$A$2:$A$379,bkc_lob,_book!$B$2:$B$379,bkc_bu))</f>
        <v>1.3333333333333345E-2</v>
      </c>
      <c r="M20" s="79">
        <f>IF(SUMIFS(_book!$BM$2:$BM$379,_book!$C$2:$C$379,$A20,_book!$A$2:$A$379,bkc_lob,_book!$B$2:$B$379,bkc_bu)=0,"—",SUMIFS(_book!$CK$2:$CK$379,_book!$C$2:$C$379,$A20,_book!$A$2:$A$379,bkc_lob,_book!$B$2:$B$379,bkc_bu)/SUMIFS(_book!$BM$2:$BM$379,_book!$C$2:$C$379,$A20,_book!$A$2:$A$379,bkc_lob,_book!$B$2:$B$379,bkc_bu))</f>
        <v>1.3333333333333345E-2</v>
      </c>
    </row>
    <row r="21" spans="1:13" x14ac:dyDescent="0.3">
      <c r="A21" s="78" t="s">
        <v>95</v>
      </c>
      <c r="B21" s="79">
        <f>IF(SUMIFS(_book!$BB$2:$BB$379,_book!$C$2:$C$379,$A21,_book!$A$2:$A$379,bkc_lob,_book!$B$2:$B$379,bkc_bu)=0,"—",SUMIFS(_book!$BZ$2:$BZ$379,_book!$C$2:$C$379,$A21,_book!$A$2:$A$379,bkc_lob,_book!$B$2:$B$379,bkc_bu)/SUMIFS(_book!$BB$2:$BB$379,_book!$C$2:$C$379,$A21,_book!$A$2:$A$379,bkc_lob,_book!$B$2:$B$379,bkc_bu))</f>
        <v>4.5365853658536619E-2</v>
      </c>
      <c r="C21" s="79">
        <f>IF(SUMIFS(_book!$BC$2:$BC$379,_book!$C$2:$C$379,$A21,_book!$A$2:$A$379,bkc_lob,_book!$B$2:$B$379,bkc_bu)=0,"—",SUMIFS(_book!$CA$2:$CA$379,_book!$C$2:$C$379,$A21,_book!$A$2:$A$379,bkc_lob,_book!$B$2:$B$379,bkc_bu)/SUMIFS(_book!$BC$2:$BC$379,_book!$C$2:$C$379,$A21,_book!$A$2:$A$379,bkc_lob,_book!$B$2:$B$379,bkc_bu))</f>
        <v>1.609756097560977E-2</v>
      </c>
      <c r="D21" s="79">
        <f>IF(SUMIFS(_book!$BD$2:$BD$379,_book!$C$2:$C$379,$A21,_book!$A$2:$A$379,bkc_lob,_book!$B$2:$B$379,bkc_bu)=0,"—",SUMIFS(_book!$CB$2:$CB$379,_book!$C$2:$C$379,$A21,_book!$A$2:$A$379,bkc_lob,_book!$B$2:$B$379,bkc_bu)/SUMIFS(_book!$BD$2:$BD$379,_book!$C$2:$C$379,$A21,_book!$A$2:$A$379,bkc_lob,_book!$B$2:$B$379,bkc_bu))</f>
        <v>1.609756097560977E-2</v>
      </c>
      <c r="E21" s="79">
        <f>IF(SUMIFS(_book!$BE$2:$BE$379,_book!$C$2:$C$379,$A21,_book!$A$2:$A$379,bkc_lob,_book!$B$2:$B$379,bkc_bu)=0,"—",SUMIFS(_book!$CC$2:$CC$379,_book!$C$2:$C$379,$A21,_book!$A$2:$A$379,bkc_lob,_book!$B$2:$B$379,bkc_bu)/SUMIFS(_book!$BE$2:$BE$379,_book!$C$2:$C$379,$A21,_book!$A$2:$A$379,bkc_lob,_book!$B$2:$B$379,bkc_bu))</f>
        <v>3.9512195121951248E-2</v>
      </c>
      <c r="F21" s="79">
        <f>IF(SUMIFS(_book!$BF$2:$BF$379,_book!$C$2:$C$379,$A21,_book!$A$2:$A$379,bkc_lob,_book!$B$2:$B$379,bkc_bu)=0,"—",SUMIFS(_book!$CD$2:$CD$379,_book!$C$2:$C$379,$A21,_book!$A$2:$A$379,bkc_lob,_book!$B$2:$B$379,bkc_bu)/SUMIFS(_book!$BF$2:$BF$379,_book!$C$2:$C$379,$A21,_book!$A$2:$A$379,bkc_lob,_book!$B$2:$B$379,bkc_bu))</f>
        <v>3.9512195121951248E-2</v>
      </c>
      <c r="G21" s="79">
        <f>IF(SUMIFS(_book!$BG$2:$BG$379,_book!$C$2:$C$379,$A21,_book!$A$2:$A$379,bkc_lob,_book!$B$2:$B$379,bkc_bu)=0,"—",SUMIFS(_book!$CE$2:$CE$379,_book!$C$2:$C$379,$A21,_book!$A$2:$A$379,bkc_lob,_book!$B$2:$B$379,bkc_bu)/SUMIFS(_book!$BG$2:$BG$379,_book!$C$2:$C$379,$A21,_book!$A$2:$A$379,bkc_lob,_book!$B$2:$B$379,bkc_bu))</f>
        <v>3.9512195121951248E-2</v>
      </c>
      <c r="H21" s="79">
        <f>IF(SUMIFS(_book!$BH$2:$BH$379,_book!$C$2:$C$379,$A21,_book!$A$2:$A$379,bkc_lob,_book!$B$2:$B$379,bkc_bu)=0,"—",SUMIFS(_book!$CF$2:$CF$379,_book!$C$2:$C$379,$A21,_book!$A$2:$A$379,bkc_lob,_book!$B$2:$B$379,bkc_bu)/SUMIFS(_book!$BH$2:$BH$379,_book!$C$2:$C$379,$A21,_book!$A$2:$A$379,bkc_lob,_book!$B$2:$B$379,bkc_bu))</f>
        <v>3.9512195121951248E-2</v>
      </c>
      <c r="I21" s="79">
        <f>IF(SUMIFS(_book!$BI$2:$BI$379,_book!$C$2:$C$379,$A21,_book!$A$2:$A$379,bkc_lob,_book!$B$2:$B$379,bkc_bu)=0,"—",SUMIFS(_book!$CG$2:$CG$379,_book!$C$2:$C$379,$A21,_book!$A$2:$A$379,bkc_lob,_book!$B$2:$B$379,bkc_bu)/SUMIFS(_book!$BI$2:$BI$379,_book!$C$2:$C$379,$A21,_book!$A$2:$A$379,bkc_lob,_book!$B$2:$B$379,bkc_bu))</f>
        <v>3.5121951219512226E-2</v>
      </c>
      <c r="J21" s="79">
        <f>IF(SUMIFS(_book!$BJ$2:$BJ$379,_book!$C$2:$C$379,$A21,_book!$A$2:$A$379,bkc_lob,_book!$B$2:$B$379,bkc_bu)=0,"—",SUMIFS(_book!$CH$2:$CH$379,_book!$C$2:$C$379,$A21,_book!$A$2:$A$379,bkc_lob,_book!$B$2:$B$379,bkc_bu)/SUMIFS(_book!$BJ$2:$BJ$379,_book!$C$2:$C$379,$A21,_book!$A$2:$A$379,bkc_lob,_book!$B$2:$B$379,bkc_bu))</f>
        <v>3.5121951219512226E-2</v>
      </c>
      <c r="K21" s="79">
        <f>IF(SUMIFS(_book!$BK$2:$BK$379,_book!$C$2:$C$379,$A21,_book!$A$2:$A$379,bkc_lob,_book!$B$2:$B$379,bkc_bu)=0,"—",SUMIFS(_book!$CI$2:$CI$379,_book!$C$2:$C$379,$A21,_book!$A$2:$A$379,bkc_lob,_book!$B$2:$B$379,bkc_bu)/SUMIFS(_book!$BK$2:$BK$379,_book!$C$2:$C$379,$A21,_book!$A$2:$A$379,bkc_lob,_book!$B$2:$B$379,bkc_bu))</f>
        <v>3.5121951219512226E-2</v>
      </c>
      <c r="L21" s="79">
        <f>IF(SUMIFS(_book!$BL$2:$BL$379,_book!$C$2:$C$379,$A21,_book!$A$2:$A$379,bkc_lob,_book!$B$2:$B$379,bkc_bu)=0,"—",SUMIFS(_book!$CJ$2:$CJ$379,_book!$C$2:$C$379,$A21,_book!$A$2:$A$379,bkc_lob,_book!$B$2:$B$379,bkc_bu)/SUMIFS(_book!$BL$2:$BL$379,_book!$C$2:$C$379,$A21,_book!$A$2:$A$379,bkc_lob,_book!$B$2:$B$379,bkc_bu))</f>
        <v>2.3414634146341484E-2</v>
      </c>
      <c r="M21" s="79">
        <f>IF(SUMIFS(_book!$BM$2:$BM$379,_book!$C$2:$C$379,$A21,_book!$A$2:$A$379,bkc_lob,_book!$B$2:$B$379,bkc_bu)=0,"—",SUMIFS(_book!$CK$2:$CK$379,_book!$C$2:$C$379,$A21,_book!$A$2:$A$379,bkc_lob,_book!$B$2:$B$379,bkc_bu)/SUMIFS(_book!$BM$2:$BM$379,_book!$C$2:$C$379,$A21,_book!$A$2:$A$379,bkc_lob,_book!$B$2:$B$379,bkc_bu))</f>
        <v>2.3414634146341484E-2</v>
      </c>
    </row>
    <row r="22" spans="1:13" x14ac:dyDescent="0.3">
      <c r="A22" s="78" t="s">
        <v>98</v>
      </c>
      <c r="B22" s="79">
        <f>IF(SUMIFS(_book!$BB$2:$BB$379,_book!$C$2:$C$379,$A22,_book!$A$2:$A$379,bkc_lob,_book!$B$2:$B$379,bkc_bu)=0,"—",SUMIFS(_book!$BZ$2:$BZ$379,_book!$C$2:$C$379,$A22,_book!$A$2:$A$379,bkc_lob,_book!$B$2:$B$379,bkc_bu)/SUMIFS(_book!$BB$2:$BB$379,_book!$C$2:$C$379,$A22,_book!$A$2:$A$379,bkc_lob,_book!$B$2:$B$379,bkc_bu))</f>
        <v>0</v>
      </c>
      <c r="C22" s="79">
        <f>IF(SUMIFS(_book!$BC$2:$BC$379,_book!$C$2:$C$379,$A22,_book!$A$2:$A$379,bkc_lob,_book!$B$2:$B$379,bkc_bu)=0,"—",SUMIFS(_book!$CA$2:$CA$379,_book!$C$2:$C$379,$A22,_book!$A$2:$A$379,bkc_lob,_book!$B$2:$B$379,bkc_bu)/SUMIFS(_book!$BC$2:$BC$379,_book!$C$2:$C$379,$A22,_book!$A$2:$A$379,bkc_lob,_book!$B$2:$B$379,bkc_bu))</f>
        <v>0</v>
      </c>
      <c r="D22" s="79">
        <f>IF(SUMIFS(_book!$BD$2:$BD$379,_book!$C$2:$C$379,$A22,_book!$A$2:$A$379,bkc_lob,_book!$B$2:$B$379,bkc_bu)=0,"—",SUMIFS(_book!$CB$2:$CB$379,_book!$C$2:$C$379,$A22,_book!$A$2:$A$379,bkc_lob,_book!$B$2:$B$379,bkc_bu)/SUMIFS(_book!$BD$2:$BD$379,_book!$C$2:$C$379,$A22,_book!$A$2:$A$379,bkc_lob,_book!$B$2:$B$379,bkc_bu))</f>
        <v>0</v>
      </c>
      <c r="E22" s="79">
        <f>IF(SUMIFS(_book!$BE$2:$BE$379,_book!$C$2:$C$379,$A22,_book!$A$2:$A$379,bkc_lob,_book!$B$2:$B$379,bkc_bu)=0,"—",SUMIFS(_book!$CC$2:$CC$379,_book!$C$2:$C$379,$A22,_book!$A$2:$A$379,bkc_lob,_book!$B$2:$B$379,bkc_bu)/SUMIFS(_book!$BE$2:$BE$379,_book!$C$2:$C$379,$A22,_book!$A$2:$A$379,bkc_lob,_book!$B$2:$B$379,bkc_bu))</f>
        <v>0</v>
      </c>
      <c r="F22" s="79">
        <f>IF(SUMIFS(_book!$BF$2:$BF$379,_book!$C$2:$C$379,$A22,_book!$A$2:$A$379,bkc_lob,_book!$B$2:$B$379,bkc_bu)=0,"—",SUMIFS(_book!$CD$2:$CD$379,_book!$C$2:$C$379,$A22,_book!$A$2:$A$379,bkc_lob,_book!$B$2:$B$379,bkc_bu)/SUMIFS(_book!$BF$2:$BF$379,_book!$C$2:$C$379,$A22,_book!$A$2:$A$379,bkc_lob,_book!$B$2:$B$379,bkc_bu))</f>
        <v>0</v>
      </c>
      <c r="G22" s="79">
        <f>IF(SUMIFS(_book!$BG$2:$BG$379,_book!$C$2:$C$379,$A22,_book!$A$2:$A$379,bkc_lob,_book!$B$2:$B$379,bkc_bu)=0,"—",SUMIFS(_book!$CE$2:$CE$379,_book!$C$2:$C$379,$A22,_book!$A$2:$A$379,bkc_lob,_book!$B$2:$B$379,bkc_bu)/SUMIFS(_book!$BG$2:$BG$379,_book!$C$2:$C$379,$A22,_book!$A$2:$A$379,bkc_lob,_book!$B$2:$B$379,bkc_bu))</f>
        <v>0</v>
      </c>
      <c r="H22" s="79">
        <f>IF(SUMIFS(_book!$BH$2:$BH$379,_book!$C$2:$C$379,$A22,_book!$A$2:$A$379,bkc_lob,_book!$B$2:$B$379,bkc_bu)=0,"—",SUMIFS(_book!$CF$2:$CF$379,_book!$C$2:$C$379,$A22,_book!$A$2:$A$379,bkc_lob,_book!$B$2:$B$379,bkc_bu)/SUMIFS(_book!$BH$2:$BH$379,_book!$C$2:$C$379,$A22,_book!$A$2:$A$379,bkc_lob,_book!$B$2:$B$379,bkc_bu))</f>
        <v>0</v>
      </c>
      <c r="I22" s="79">
        <f>IF(SUMIFS(_book!$BI$2:$BI$379,_book!$C$2:$C$379,$A22,_book!$A$2:$A$379,bkc_lob,_book!$B$2:$B$379,bkc_bu)=0,"—",SUMIFS(_book!$CG$2:$CG$379,_book!$C$2:$C$379,$A22,_book!$A$2:$A$379,bkc_lob,_book!$B$2:$B$379,bkc_bu)/SUMIFS(_book!$BI$2:$BI$379,_book!$C$2:$C$379,$A22,_book!$A$2:$A$379,bkc_lob,_book!$B$2:$B$379,bkc_bu))</f>
        <v>0</v>
      </c>
      <c r="J22" s="79">
        <f>IF(SUMIFS(_book!$BJ$2:$BJ$379,_book!$C$2:$C$379,$A22,_book!$A$2:$A$379,bkc_lob,_book!$B$2:$B$379,bkc_bu)=0,"—",SUMIFS(_book!$CH$2:$CH$379,_book!$C$2:$C$379,$A22,_book!$A$2:$A$379,bkc_lob,_book!$B$2:$B$379,bkc_bu)/SUMIFS(_book!$BJ$2:$BJ$379,_book!$C$2:$C$379,$A22,_book!$A$2:$A$379,bkc_lob,_book!$B$2:$B$379,bkc_bu))</f>
        <v>0</v>
      </c>
      <c r="K22" s="79">
        <f>IF(SUMIFS(_book!$BK$2:$BK$379,_book!$C$2:$C$379,$A22,_book!$A$2:$A$379,bkc_lob,_book!$B$2:$B$379,bkc_bu)=0,"—",SUMIFS(_book!$CI$2:$CI$379,_book!$C$2:$C$379,$A22,_book!$A$2:$A$379,bkc_lob,_book!$B$2:$B$379,bkc_bu)/SUMIFS(_book!$BK$2:$BK$379,_book!$C$2:$C$379,$A22,_book!$A$2:$A$379,bkc_lob,_book!$B$2:$B$379,bkc_bu))</f>
        <v>0</v>
      </c>
      <c r="L22" s="79">
        <f>IF(SUMIFS(_book!$BL$2:$BL$379,_book!$C$2:$C$379,$A22,_book!$A$2:$A$379,bkc_lob,_book!$B$2:$B$379,bkc_bu)=0,"—",SUMIFS(_book!$CJ$2:$CJ$379,_book!$C$2:$C$379,$A22,_book!$A$2:$A$379,bkc_lob,_book!$B$2:$B$379,bkc_bu)/SUMIFS(_book!$BL$2:$BL$379,_book!$C$2:$C$379,$A22,_book!$A$2:$A$379,bkc_lob,_book!$B$2:$B$379,bkc_bu))</f>
        <v>0</v>
      </c>
      <c r="M22" s="79">
        <f>IF(SUMIFS(_book!$BM$2:$BM$379,_book!$C$2:$C$379,$A22,_book!$A$2:$A$379,bkc_lob,_book!$B$2:$B$379,bkc_bu)=0,"—",SUMIFS(_book!$CK$2:$CK$379,_book!$C$2:$C$379,$A22,_book!$A$2:$A$379,bkc_lob,_book!$B$2:$B$379,bkc_bu)/SUMIFS(_book!$BM$2:$BM$379,_book!$C$2:$C$379,$A22,_book!$A$2:$A$379,bkc_lob,_book!$B$2:$B$379,bkc_bu))</f>
        <v>0</v>
      </c>
    </row>
    <row r="23" spans="1:13" x14ac:dyDescent="0.3">
      <c r="A23" s="78" t="s">
        <v>100</v>
      </c>
      <c r="B23" s="79">
        <f>IF(SUMIFS(_book!$BB$2:$BB$379,_book!$C$2:$C$379,$A23,_book!$A$2:$A$379,bkc_lob,_book!$B$2:$B$379,bkc_bu)=0,"—",SUMIFS(_book!$BZ$2:$BZ$379,_book!$C$2:$C$379,$A23,_book!$A$2:$A$379,bkc_lob,_book!$B$2:$B$379,bkc_bu)/SUMIFS(_book!$BB$2:$BB$379,_book!$C$2:$C$379,$A23,_book!$A$2:$A$379,bkc_lob,_book!$B$2:$B$379,bkc_bu))</f>
        <v>2.0392156862745116E-2</v>
      </c>
      <c r="C23" s="79">
        <f>IF(SUMIFS(_book!$BC$2:$BC$379,_book!$C$2:$C$379,$A23,_book!$A$2:$A$379,bkc_lob,_book!$B$2:$B$379,bkc_bu)=0,"—",SUMIFS(_book!$CA$2:$CA$379,_book!$C$2:$C$379,$A23,_book!$A$2:$A$379,bkc_lob,_book!$B$2:$B$379,bkc_bu)/SUMIFS(_book!$BC$2:$BC$379,_book!$C$2:$C$379,$A23,_book!$A$2:$A$379,bkc_lob,_book!$B$2:$B$379,bkc_bu))</f>
        <v>2.0392156862745116E-2</v>
      </c>
      <c r="D23" s="79">
        <f>IF(SUMIFS(_book!$BD$2:$BD$379,_book!$C$2:$C$379,$A23,_book!$A$2:$A$379,bkc_lob,_book!$B$2:$B$379,bkc_bu)=0,"—",SUMIFS(_book!$CB$2:$CB$379,_book!$C$2:$C$379,$A23,_book!$A$2:$A$379,bkc_lob,_book!$B$2:$B$379,bkc_bu)/SUMIFS(_book!$BD$2:$BD$379,_book!$C$2:$C$379,$A23,_book!$A$2:$A$379,bkc_lob,_book!$B$2:$B$379,bkc_bu))</f>
        <v>2.0392156862745116E-2</v>
      </c>
      <c r="E23" s="79">
        <f>IF(SUMIFS(_book!$BE$2:$BE$379,_book!$C$2:$C$379,$A23,_book!$A$2:$A$379,bkc_lob,_book!$B$2:$B$379,bkc_bu)=0,"—",SUMIFS(_book!$CC$2:$CC$379,_book!$C$2:$C$379,$A23,_book!$A$2:$A$379,bkc_lob,_book!$B$2:$B$379,bkc_bu)/SUMIFS(_book!$BE$2:$BE$379,_book!$C$2:$C$379,$A23,_book!$A$2:$A$379,bkc_lob,_book!$B$2:$B$379,bkc_bu))</f>
        <v>1.4117647058823542E-2</v>
      </c>
      <c r="F23" s="79">
        <f>IF(SUMIFS(_book!$BF$2:$BF$379,_book!$C$2:$C$379,$A23,_book!$A$2:$A$379,bkc_lob,_book!$B$2:$B$379,bkc_bu)=0,"—",SUMIFS(_book!$CD$2:$CD$379,_book!$C$2:$C$379,$A23,_book!$A$2:$A$379,bkc_lob,_book!$B$2:$B$379,bkc_bu)/SUMIFS(_book!$BF$2:$BF$379,_book!$C$2:$C$379,$A23,_book!$A$2:$A$379,bkc_lob,_book!$B$2:$B$379,bkc_bu))</f>
        <v>1.4117647058823542E-2</v>
      </c>
      <c r="G23" s="79">
        <f>IF(SUMIFS(_book!$BG$2:$BG$379,_book!$C$2:$C$379,$A23,_book!$A$2:$A$379,bkc_lob,_book!$B$2:$B$379,bkc_bu)=0,"—",SUMIFS(_book!$CE$2:$CE$379,_book!$C$2:$C$379,$A23,_book!$A$2:$A$379,bkc_lob,_book!$B$2:$B$379,bkc_bu)/SUMIFS(_book!$BG$2:$BG$379,_book!$C$2:$C$379,$A23,_book!$A$2:$A$379,bkc_lob,_book!$B$2:$B$379,bkc_bu))</f>
        <v>1.4117647058823542E-2</v>
      </c>
      <c r="H23" s="79">
        <f>IF(SUMIFS(_book!$BH$2:$BH$379,_book!$C$2:$C$379,$A23,_book!$A$2:$A$379,bkc_lob,_book!$B$2:$B$379,bkc_bu)=0,"—",SUMIFS(_book!$CF$2:$CF$379,_book!$C$2:$C$379,$A23,_book!$A$2:$A$379,bkc_lob,_book!$B$2:$B$379,bkc_bu)/SUMIFS(_book!$BH$2:$BH$379,_book!$C$2:$C$379,$A23,_book!$A$2:$A$379,bkc_lob,_book!$B$2:$B$379,bkc_bu))</f>
        <v>1.4117647058823542E-2</v>
      </c>
      <c r="I23" s="79">
        <f>IF(SUMIFS(_book!$BI$2:$BI$379,_book!$C$2:$C$379,$A23,_book!$A$2:$A$379,bkc_lob,_book!$B$2:$B$379,bkc_bu)=0,"—",SUMIFS(_book!$CG$2:$CG$379,_book!$C$2:$C$379,$A23,_book!$A$2:$A$379,bkc_lob,_book!$B$2:$B$379,bkc_bu)/SUMIFS(_book!$BI$2:$BI$379,_book!$C$2:$C$379,$A23,_book!$A$2:$A$379,bkc_lob,_book!$B$2:$B$379,bkc_bu))</f>
        <v>2.8800000000000037E-2</v>
      </c>
      <c r="J23" s="79">
        <f>IF(SUMIFS(_book!$BJ$2:$BJ$379,_book!$C$2:$C$379,$A23,_book!$A$2:$A$379,bkc_lob,_book!$B$2:$B$379,bkc_bu)=0,"—",SUMIFS(_book!$CH$2:$CH$379,_book!$C$2:$C$379,$A23,_book!$A$2:$A$379,bkc_lob,_book!$B$2:$B$379,bkc_bu)/SUMIFS(_book!$BJ$2:$BJ$379,_book!$C$2:$C$379,$A23,_book!$A$2:$A$379,bkc_lob,_book!$B$2:$B$379,bkc_bu))</f>
        <v>2.8800000000000037E-2</v>
      </c>
      <c r="K23" s="79">
        <f>IF(SUMIFS(_book!$BK$2:$BK$379,_book!$C$2:$C$379,$A23,_book!$A$2:$A$379,bkc_lob,_book!$B$2:$B$379,bkc_bu)=0,"—",SUMIFS(_book!$CI$2:$CI$379,_book!$C$2:$C$379,$A23,_book!$A$2:$A$379,bkc_lob,_book!$B$2:$B$379,bkc_bu)/SUMIFS(_book!$BK$2:$BK$379,_book!$C$2:$C$379,$A23,_book!$A$2:$A$379,bkc_lob,_book!$B$2:$B$379,bkc_bu))</f>
        <v>1.4117647058823542E-2</v>
      </c>
      <c r="L23" s="79">
        <f>IF(SUMIFS(_book!$BL$2:$BL$379,_book!$C$2:$C$379,$A23,_book!$A$2:$A$379,bkc_lob,_book!$B$2:$B$379,bkc_bu)=0,"—",SUMIFS(_book!$CJ$2:$CJ$379,_book!$C$2:$C$379,$A23,_book!$A$2:$A$379,bkc_lob,_book!$B$2:$B$379,bkc_bu)/SUMIFS(_book!$BL$2:$BL$379,_book!$C$2:$C$379,$A23,_book!$A$2:$A$379,bkc_lob,_book!$B$2:$B$379,bkc_bu))</f>
        <v>1.4117647058823542E-2</v>
      </c>
      <c r="M23" s="79">
        <f>IF(SUMIFS(_book!$BM$2:$BM$379,_book!$C$2:$C$379,$A23,_book!$A$2:$A$379,bkc_lob,_book!$B$2:$B$379,bkc_bu)=0,"—",SUMIFS(_book!$CK$2:$CK$379,_book!$C$2:$C$379,$A23,_book!$A$2:$A$379,bkc_lob,_book!$B$2:$B$379,bkc_bu)/SUMIFS(_book!$BM$2:$BM$379,_book!$C$2:$C$379,$A23,_book!$A$2:$A$379,bkc_lob,_book!$B$2:$B$379,bkc_bu))</f>
        <v>1.4117647058823542E-2</v>
      </c>
    </row>
    <row r="24" spans="1:13" x14ac:dyDescent="0.3">
      <c r="A24" s="78" t="s">
        <v>102</v>
      </c>
      <c r="B24" s="79">
        <f>IF(SUMIFS(_book!$BB$2:$BB$379,_book!$C$2:$C$379,$A24,_book!$A$2:$A$379,bkc_lob,_book!$B$2:$B$379,bkc_bu)=0,"—",SUMIFS(_book!$BZ$2:$BZ$379,_book!$C$2:$C$379,$A24,_book!$A$2:$A$379,bkc_lob,_book!$B$2:$B$379,bkc_bu)/SUMIFS(_book!$BB$2:$BB$379,_book!$C$2:$C$379,$A24,_book!$A$2:$A$379,bkc_lob,_book!$B$2:$B$379,bkc_bu))</f>
        <v>4.0512820512820534E-2</v>
      </c>
      <c r="C24" s="79">
        <f>IF(SUMIFS(_book!$BC$2:$BC$379,_book!$C$2:$C$379,$A24,_book!$A$2:$A$379,bkc_lob,_book!$B$2:$B$379,bkc_bu)=0,"—",SUMIFS(_book!$CA$2:$CA$379,_book!$C$2:$C$379,$A24,_book!$A$2:$A$379,bkc_lob,_book!$B$2:$B$379,bkc_bu)/SUMIFS(_book!$BC$2:$BC$379,_book!$C$2:$C$379,$A24,_book!$A$2:$A$379,bkc_lob,_book!$B$2:$B$379,bkc_bu))</f>
        <v>2.7179487179487202E-2</v>
      </c>
      <c r="D24" s="79">
        <f>IF(SUMIFS(_book!$BD$2:$BD$379,_book!$C$2:$C$379,$A24,_book!$A$2:$A$379,bkc_lob,_book!$B$2:$B$379,bkc_bu)=0,"—",SUMIFS(_book!$CB$2:$CB$379,_book!$C$2:$C$379,$A24,_book!$A$2:$A$379,bkc_lob,_book!$B$2:$B$379,bkc_bu)/SUMIFS(_book!$BD$2:$BD$379,_book!$C$2:$C$379,$A24,_book!$A$2:$A$379,bkc_lob,_book!$B$2:$B$379,bkc_bu))</f>
        <v>2.7179487179487202E-2</v>
      </c>
      <c r="E24" s="79">
        <f>IF(SUMIFS(_book!$BE$2:$BE$379,_book!$C$2:$C$379,$A24,_book!$A$2:$A$379,bkc_lob,_book!$B$2:$B$379,bkc_bu)=0,"—",SUMIFS(_book!$CC$2:$CC$379,_book!$C$2:$C$379,$A24,_book!$A$2:$A$379,bkc_lob,_book!$B$2:$B$379,bkc_bu)/SUMIFS(_book!$BE$2:$BE$379,_book!$C$2:$C$379,$A24,_book!$A$2:$A$379,bkc_lob,_book!$B$2:$B$379,bkc_bu))</f>
        <v>2.7179487179487202E-2</v>
      </c>
      <c r="F24" s="79">
        <f>IF(SUMIFS(_book!$BF$2:$BF$379,_book!$C$2:$C$379,$A24,_book!$A$2:$A$379,bkc_lob,_book!$B$2:$B$379,bkc_bu)=0,"—",SUMIFS(_book!$CD$2:$CD$379,_book!$C$2:$C$379,$A24,_book!$A$2:$A$379,bkc_lob,_book!$B$2:$B$379,bkc_bu)/SUMIFS(_book!$BF$2:$BF$379,_book!$C$2:$C$379,$A24,_book!$A$2:$A$379,bkc_lob,_book!$B$2:$B$379,bkc_bu))</f>
        <v>1.7948717948717961E-2</v>
      </c>
      <c r="G24" s="79">
        <f>IF(SUMIFS(_book!$BG$2:$BG$379,_book!$C$2:$C$379,$A24,_book!$A$2:$A$379,bkc_lob,_book!$B$2:$B$379,bkc_bu)=0,"—",SUMIFS(_book!$CE$2:$CE$379,_book!$C$2:$C$379,$A24,_book!$A$2:$A$379,bkc_lob,_book!$B$2:$B$379,bkc_bu)/SUMIFS(_book!$BG$2:$BG$379,_book!$C$2:$C$379,$A24,_book!$A$2:$A$379,bkc_lob,_book!$B$2:$B$379,bkc_bu))</f>
        <v>1.7948717948717961E-2</v>
      </c>
      <c r="H24" s="79">
        <f>IF(SUMIFS(_book!$BH$2:$BH$379,_book!$C$2:$C$379,$A24,_book!$A$2:$A$379,bkc_lob,_book!$B$2:$B$379,bkc_bu)=0,"—",SUMIFS(_book!$CF$2:$CF$379,_book!$C$2:$C$379,$A24,_book!$A$2:$A$379,bkc_lob,_book!$B$2:$B$379,bkc_bu)/SUMIFS(_book!$BH$2:$BH$379,_book!$C$2:$C$379,$A24,_book!$A$2:$A$379,bkc_lob,_book!$B$2:$B$379,bkc_bu))</f>
        <v>1.7948717948717961E-2</v>
      </c>
      <c r="I24" s="79">
        <f>IF(SUMIFS(_book!$BI$2:$BI$379,_book!$C$2:$C$379,$A24,_book!$A$2:$A$379,bkc_lob,_book!$B$2:$B$379,bkc_bu)=0,"—",SUMIFS(_book!$CG$2:$CG$379,_book!$C$2:$C$379,$A24,_book!$A$2:$A$379,bkc_lob,_book!$B$2:$B$379,bkc_bu)/SUMIFS(_book!$BI$2:$BI$379,_book!$C$2:$C$379,$A24,_book!$A$2:$A$379,bkc_lob,_book!$B$2:$B$379,bkc_bu))</f>
        <v>3.1282051282051304E-2</v>
      </c>
      <c r="J24" s="79">
        <f>IF(SUMIFS(_book!$BJ$2:$BJ$379,_book!$C$2:$C$379,$A24,_book!$A$2:$A$379,bkc_lob,_book!$B$2:$B$379,bkc_bu)=0,"—",SUMIFS(_book!$CH$2:$CH$379,_book!$C$2:$C$379,$A24,_book!$A$2:$A$379,bkc_lob,_book!$B$2:$B$379,bkc_bu)/SUMIFS(_book!$BJ$2:$BJ$379,_book!$C$2:$C$379,$A24,_book!$A$2:$A$379,bkc_lob,_book!$B$2:$B$379,bkc_bu))</f>
        <v>3.1282051282051304E-2</v>
      </c>
      <c r="K24" s="79">
        <f>IF(SUMIFS(_book!$BK$2:$BK$379,_book!$C$2:$C$379,$A24,_book!$A$2:$A$379,bkc_lob,_book!$B$2:$B$379,bkc_bu)=0,"—",SUMIFS(_book!$CI$2:$CI$379,_book!$C$2:$C$379,$A24,_book!$A$2:$A$379,bkc_lob,_book!$B$2:$B$379,bkc_bu)/SUMIFS(_book!$BK$2:$BK$379,_book!$C$2:$C$379,$A24,_book!$A$2:$A$379,bkc_lob,_book!$B$2:$B$379,bkc_bu))</f>
        <v>3.1282051282051304E-2</v>
      </c>
      <c r="L24" s="79">
        <f>IF(SUMIFS(_book!$BL$2:$BL$379,_book!$C$2:$C$379,$A24,_book!$A$2:$A$379,bkc_lob,_book!$B$2:$B$379,bkc_bu)=0,"—",SUMIFS(_book!$CJ$2:$CJ$379,_book!$C$2:$C$379,$A24,_book!$A$2:$A$379,bkc_lob,_book!$B$2:$B$379,bkc_bu)/SUMIFS(_book!$BL$2:$BL$379,_book!$C$2:$C$379,$A24,_book!$A$2:$A$379,bkc_lob,_book!$B$2:$B$379,bkc_bu))</f>
        <v>1.3333333333333345E-2</v>
      </c>
      <c r="M24" s="79">
        <f>IF(SUMIFS(_book!$BM$2:$BM$379,_book!$C$2:$C$379,$A24,_book!$A$2:$A$379,bkc_lob,_book!$B$2:$B$379,bkc_bu)=0,"—",SUMIFS(_book!$CK$2:$CK$379,_book!$C$2:$C$379,$A24,_book!$A$2:$A$379,bkc_lob,_book!$B$2:$B$379,bkc_bu)/SUMIFS(_book!$BM$2:$BM$379,_book!$C$2:$C$379,$A24,_book!$A$2:$A$379,bkc_lob,_book!$B$2:$B$379,bkc_bu))</f>
        <v>1.3333333333333345E-2</v>
      </c>
    </row>
    <row r="25" spans="1:13" x14ac:dyDescent="0.3">
      <c r="A25" s="78" t="s">
        <v>103</v>
      </c>
      <c r="B25" s="79">
        <f>IF(SUMIFS(_book!$BB$2:$BB$379,_book!$C$2:$C$379,$A25,_book!$A$2:$A$379,bkc_lob,_book!$B$2:$B$379,bkc_bu)=0,"—",SUMIFS(_book!$BZ$2:$BZ$379,_book!$C$2:$C$379,$A25,_book!$A$2:$A$379,bkc_lob,_book!$B$2:$B$379,bkc_bu)/SUMIFS(_book!$BB$2:$BB$379,_book!$C$2:$C$379,$A25,_book!$A$2:$A$379,bkc_lob,_book!$B$2:$B$379,bkc_bu))</f>
        <v>0</v>
      </c>
      <c r="C25" s="79">
        <f>IF(SUMIFS(_book!$BC$2:$BC$379,_book!$C$2:$C$379,$A25,_book!$A$2:$A$379,bkc_lob,_book!$B$2:$B$379,bkc_bu)=0,"—",SUMIFS(_book!$CA$2:$CA$379,_book!$C$2:$C$379,$A25,_book!$A$2:$A$379,bkc_lob,_book!$B$2:$B$379,bkc_bu)/SUMIFS(_book!$BC$2:$BC$379,_book!$C$2:$C$379,$A25,_book!$A$2:$A$379,bkc_lob,_book!$B$2:$B$379,bkc_bu))</f>
        <v>0</v>
      </c>
      <c r="D25" s="79">
        <f>IF(SUMIFS(_book!$BD$2:$BD$379,_book!$C$2:$C$379,$A25,_book!$A$2:$A$379,bkc_lob,_book!$B$2:$B$379,bkc_bu)=0,"—",SUMIFS(_book!$CB$2:$CB$379,_book!$C$2:$C$379,$A25,_book!$A$2:$A$379,bkc_lob,_book!$B$2:$B$379,bkc_bu)/SUMIFS(_book!$BD$2:$BD$379,_book!$C$2:$C$379,$A25,_book!$A$2:$A$379,bkc_lob,_book!$B$2:$B$379,bkc_bu))</f>
        <v>0</v>
      </c>
      <c r="E25" s="79">
        <f>IF(SUMIFS(_book!$BE$2:$BE$379,_book!$C$2:$C$379,$A25,_book!$A$2:$A$379,bkc_lob,_book!$B$2:$B$379,bkc_bu)=0,"—",SUMIFS(_book!$CC$2:$CC$379,_book!$C$2:$C$379,$A25,_book!$A$2:$A$379,bkc_lob,_book!$B$2:$B$379,bkc_bu)/SUMIFS(_book!$BE$2:$BE$379,_book!$C$2:$C$379,$A25,_book!$A$2:$A$379,bkc_lob,_book!$B$2:$B$379,bkc_bu))</f>
        <v>0</v>
      </c>
      <c r="F25" s="79">
        <f>IF(SUMIFS(_book!$BF$2:$BF$379,_book!$C$2:$C$379,$A25,_book!$A$2:$A$379,bkc_lob,_book!$B$2:$B$379,bkc_bu)=0,"—",SUMIFS(_book!$CD$2:$CD$379,_book!$C$2:$C$379,$A25,_book!$A$2:$A$379,bkc_lob,_book!$B$2:$B$379,bkc_bu)/SUMIFS(_book!$BF$2:$BF$379,_book!$C$2:$C$379,$A25,_book!$A$2:$A$379,bkc_lob,_book!$B$2:$B$379,bkc_bu))</f>
        <v>0</v>
      </c>
      <c r="G25" s="79">
        <f>IF(SUMIFS(_book!$BG$2:$BG$379,_book!$C$2:$C$379,$A25,_book!$A$2:$A$379,bkc_lob,_book!$B$2:$B$379,bkc_bu)=0,"—",SUMIFS(_book!$CE$2:$CE$379,_book!$C$2:$C$379,$A25,_book!$A$2:$A$379,bkc_lob,_book!$B$2:$B$379,bkc_bu)/SUMIFS(_book!$BG$2:$BG$379,_book!$C$2:$C$379,$A25,_book!$A$2:$A$379,bkc_lob,_book!$B$2:$B$379,bkc_bu))</f>
        <v>0</v>
      </c>
      <c r="H25" s="79">
        <f>IF(SUMIFS(_book!$BH$2:$BH$379,_book!$C$2:$C$379,$A25,_book!$A$2:$A$379,bkc_lob,_book!$B$2:$B$379,bkc_bu)=0,"—",SUMIFS(_book!$CF$2:$CF$379,_book!$C$2:$C$379,$A25,_book!$A$2:$A$379,bkc_lob,_book!$B$2:$B$379,bkc_bu)/SUMIFS(_book!$BH$2:$BH$379,_book!$C$2:$C$379,$A25,_book!$A$2:$A$379,bkc_lob,_book!$B$2:$B$379,bkc_bu))</f>
        <v>0</v>
      </c>
      <c r="I25" s="79">
        <f>IF(SUMIFS(_book!$BI$2:$BI$379,_book!$C$2:$C$379,$A25,_book!$A$2:$A$379,bkc_lob,_book!$B$2:$B$379,bkc_bu)=0,"—",SUMIFS(_book!$CG$2:$CG$379,_book!$C$2:$C$379,$A25,_book!$A$2:$A$379,bkc_lob,_book!$B$2:$B$379,bkc_bu)/SUMIFS(_book!$BI$2:$BI$379,_book!$C$2:$C$379,$A25,_book!$A$2:$A$379,bkc_lob,_book!$B$2:$B$379,bkc_bu))</f>
        <v>1.185185185185186E-2</v>
      </c>
      <c r="J25" s="79">
        <f>IF(SUMIFS(_book!$BJ$2:$BJ$379,_book!$C$2:$C$379,$A25,_book!$A$2:$A$379,bkc_lob,_book!$B$2:$B$379,bkc_bu)=0,"—",SUMIFS(_book!$CH$2:$CH$379,_book!$C$2:$C$379,$A25,_book!$A$2:$A$379,bkc_lob,_book!$B$2:$B$379,bkc_bu)/SUMIFS(_book!$BJ$2:$BJ$379,_book!$C$2:$C$379,$A25,_book!$A$2:$A$379,bkc_lob,_book!$B$2:$B$379,bkc_bu))</f>
        <v>1.185185185185186E-2</v>
      </c>
      <c r="K25" s="79">
        <f>IF(SUMIFS(_book!$BK$2:$BK$379,_book!$C$2:$C$379,$A25,_book!$A$2:$A$379,bkc_lob,_book!$B$2:$B$379,bkc_bu)=0,"—",SUMIFS(_book!$CI$2:$CI$379,_book!$C$2:$C$379,$A25,_book!$A$2:$A$379,bkc_lob,_book!$B$2:$B$379,bkc_bu)/SUMIFS(_book!$BK$2:$BK$379,_book!$C$2:$C$379,$A25,_book!$A$2:$A$379,bkc_lob,_book!$B$2:$B$379,bkc_bu))</f>
        <v>1.185185185185186E-2</v>
      </c>
      <c r="L25" s="79">
        <f>IF(SUMIFS(_book!$BL$2:$BL$379,_book!$C$2:$C$379,$A25,_book!$A$2:$A$379,bkc_lob,_book!$B$2:$B$379,bkc_bu)=0,"—",SUMIFS(_book!$CJ$2:$CJ$379,_book!$C$2:$C$379,$A25,_book!$A$2:$A$379,bkc_lob,_book!$B$2:$B$379,bkc_bu)/SUMIFS(_book!$BL$2:$BL$379,_book!$C$2:$C$379,$A25,_book!$A$2:$A$379,bkc_lob,_book!$B$2:$B$379,bkc_bu))</f>
        <v>1.185185185185186E-2</v>
      </c>
      <c r="M25" s="79">
        <f>IF(SUMIFS(_book!$BM$2:$BM$379,_book!$C$2:$C$379,$A25,_book!$A$2:$A$379,bkc_lob,_book!$B$2:$B$379,bkc_bu)=0,"—",SUMIFS(_book!$CK$2:$CK$379,_book!$C$2:$C$379,$A25,_book!$A$2:$A$379,bkc_lob,_book!$B$2:$B$379,bkc_bu)/SUMIFS(_book!$BM$2:$BM$379,_book!$C$2:$C$379,$A25,_book!$A$2:$A$379,bkc_lob,_book!$B$2:$B$379,bkc_bu))</f>
        <v>1.185185185185186E-2</v>
      </c>
    </row>
    <row r="26" spans="1:13" x14ac:dyDescent="0.3">
      <c r="A26" s="78" t="s">
        <v>105</v>
      </c>
      <c r="B26" s="79">
        <f>IF(SUMIFS(_book!$BB$2:$BB$379,_book!$C$2:$C$379,$A26,_book!$A$2:$A$379,bkc_lob,_book!$B$2:$B$379,bkc_bu)=0,"—",SUMIFS(_book!$BZ$2:$BZ$379,_book!$C$2:$C$379,$A26,_book!$A$2:$A$379,bkc_lob,_book!$B$2:$B$379,bkc_bu)/SUMIFS(_book!$BB$2:$BB$379,_book!$C$2:$C$379,$A26,_book!$A$2:$A$379,bkc_lob,_book!$B$2:$B$379,bkc_bu))</f>
        <v>3.5909090909090939E-2</v>
      </c>
      <c r="C26" s="79">
        <f>IF(SUMIFS(_book!$BC$2:$BC$379,_book!$C$2:$C$379,$A26,_book!$A$2:$A$379,bkc_lob,_book!$B$2:$B$379,bkc_bu)=0,"—",SUMIFS(_book!$CA$2:$CA$379,_book!$C$2:$C$379,$A26,_book!$A$2:$A$379,bkc_lob,_book!$B$2:$B$379,bkc_bu)/SUMIFS(_book!$BC$2:$BC$379,_book!$C$2:$C$379,$A26,_book!$A$2:$A$379,bkc_lob,_book!$B$2:$B$379,bkc_bu))</f>
        <v>3.5909090909090939E-2</v>
      </c>
      <c r="D26" s="79">
        <f>IF(SUMIFS(_book!$BD$2:$BD$379,_book!$C$2:$C$379,$A26,_book!$A$2:$A$379,bkc_lob,_book!$B$2:$B$379,bkc_bu)=0,"—",SUMIFS(_book!$CB$2:$CB$379,_book!$C$2:$C$379,$A26,_book!$A$2:$A$379,bkc_lob,_book!$B$2:$B$379,bkc_bu)/SUMIFS(_book!$BD$2:$BD$379,_book!$C$2:$C$379,$A26,_book!$A$2:$A$379,bkc_lob,_book!$B$2:$B$379,bkc_bu))</f>
        <v>3.5909090909090939E-2</v>
      </c>
      <c r="E26" s="79">
        <f>IF(SUMIFS(_book!$BE$2:$BE$379,_book!$C$2:$C$379,$A26,_book!$A$2:$A$379,bkc_lob,_book!$B$2:$B$379,bkc_bu)=0,"—",SUMIFS(_book!$CC$2:$CC$379,_book!$C$2:$C$379,$A26,_book!$A$2:$A$379,bkc_lob,_book!$B$2:$B$379,bkc_bu)/SUMIFS(_book!$BE$2:$BE$379,_book!$C$2:$C$379,$A26,_book!$A$2:$A$379,bkc_lob,_book!$B$2:$B$379,bkc_bu))</f>
        <v>1.5909090909090921E-2</v>
      </c>
      <c r="F26" s="79">
        <f>IF(SUMIFS(_book!$BF$2:$BF$379,_book!$C$2:$C$379,$A26,_book!$A$2:$A$379,bkc_lob,_book!$B$2:$B$379,bkc_bu)=0,"—",SUMIFS(_book!$CD$2:$CD$379,_book!$C$2:$C$379,$A26,_book!$A$2:$A$379,bkc_lob,_book!$B$2:$B$379,bkc_bu)/SUMIFS(_book!$BF$2:$BF$379,_book!$C$2:$C$379,$A26,_book!$A$2:$A$379,bkc_lob,_book!$B$2:$B$379,bkc_bu))</f>
        <v>1.5909090909090921E-2</v>
      </c>
      <c r="G26" s="79">
        <f>IF(SUMIFS(_book!$BG$2:$BG$379,_book!$C$2:$C$379,$A26,_book!$A$2:$A$379,bkc_lob,_book!$B$2:$B$379,bkc_bu)=0,"—",SUMIFS(_book!$CE$2:$CE$379,_book!$C$2:$C$379,$A26,_book!$A$2:$A$379,bkc_lob,_book!$B$2:$B$379,bkc_bu)/SUMIFS(_book!$BG$2:$BG$379,_book!$C$2:$C$379,$A26,_book!$A$2:$A$379,bkc_lob,_book!$B$2:$B$379,bkc_bu))</f>
        <v>1.5909090909090921E-2</v>
      </c>
      <c r="H26" s="79">
        <f>IF(SUMIFS(_book!$BH$2:$BH$379,_book!$C$2:$C$379,$A26,_book!$A$2:$A$379,bkc_lob,_book!$B$2:$B$379,bkc_bu)=0,"—",SUMIFS(_book!$CF$2:$CF$379,_book!$C$2:$C$379,$A26,_book!$A$2:$A$379,bkc_lob,_book!$B$2:$B$379,bkc_bu)/SUMIFS(_book!$BH$2:$BH$379,_book!$C$2:$C$379,$A26,_book!$A$2:$A$379,bkc_lob,_book!$B$2:$B$379,bkc_bu))</f>
        <v>0</v>
      </c>
      <c r="I26" s="79">
        <f>IF(SUMIFS(_book!$BI$2:$BI$379,_book!$C$2:$C$379,$A26,_book!$A$2:$A$379,bkc_lob,_book!$B$2:$B$379,bkc_bu)=0,"—",SUMIFS(_book!$CG$2:$CG$379,_book!$C$2:$C$379,$A26,_book!$A$2:$A$379,bkc_lob,_book!$B$2:$B$379,bkc_bu)/SUMIFS(_book!$BI$2:$BI$379,_book!$C$2:$C$379,$A26,_book!$A$2:$A$379,bkc_lob,_book!$B$2:$B$379,bkc_bu))</f>
        <v>0</v>
      </c>
      <c r="J26" s="79">
        <f>IF(SUMIFS(_book!$BJ$2:$BJ$379,_book!$C$2:$C$379,$A26,_book!$A$2:$A$379,bkc_lob,_book!$B$2:$B$379,bkc_bu)=0,"—",SUMIFS(_book!$CH$2:$CH$379,_book!$C$2:$C$379,$A26,_book!$A$2:$A$379,bkc_lob,_book!$B$2:$B$379,bkc_bu)/SUMIFS(_book!$BJ$2:$BJ$379,_book!$C$2:$C$379,$A26,_book!$A$2:$A$379,bkc_lob,_book!$B$2:$B$379,bkc_bu))</f>
        <v>0</v>
      </c>
      <c r="K26" s="79">
        <f>IF(SUMIFS(_book!$BK$2:$BK$379,_book!$C$2:$C$379,$A26,_book!$A$2:$A$379,bkc_lob,_book!$B$2:$B$379,bkc_bu)=0,"—",SUMIFS(_book!$CI$2:$CI$379,_book!$C$2:$C$379,$A26,_book!$A$2:$A$379,bkc_lob,_book!$B$2:$B$379,bkc_bu)/SUMIFS(_book!$BK$2:$BK$379,_book!$C$2:$C$379,$A26,_book!$A$2:$A$379,bkc_lob,_book!$B$2:$B$379,bkc_bu))</f>
        <v>0</v>
      </c>
      <c r="L26" s="79">
        <f>IF(SUMIFS(_book!$BL$2:$BL$379,_book!$C$2:$C$379,$A26,_book!$A$2:$A$379,bkc_lob,_book!$B$2:$B$379,bkc_bu)=0,"—",SUMIFS(_book!$CJ$2:$CJ$379,_book!$C$2:$C$379,$A26,_book!$A$2:$A$379,bkc_lob,_book!$B$2:$B$379,bkc_bu)/SUMIFS(_book!$BL$2:$BL$379,_book!$C$2:$C$379,$A26,_book!$A$2:$A$379,bkc_lob,_book!$B$2:$B$379,bkc_bu))</f>
        <v>0</v>
      </c>
      <c r="M26" s="79">
        <f>IF(SUMIFS(_book!$BM$2:$BM$379,_book!$C$2:$C$379,$A26,_book!$A$2:$A$379,bkc_lob,_book!$B$2:$B$379,bkc_bu)=0,"—",SUMIFS(_book!$CK$2:$CK$379,_book!$C$2:$C$379,$A26,_book!$A$2:$A$379,bkc_lob,_book!$B$2:$B$379,bkc_bu)/SUMIFS(_book!$BM$2:$BM$379,_book!$C$2:$C$379,$A26,_book!$A$2:$A$379,bkc_lob,_book!$B$2:$B$379,bkc_bu))</f>
        <v>0</v>
      </c>
    </row>
    <row r="27" spans="1:13" x14ac:dyDescent="0.3">
      <c r="A27" s="78" t="s">
        <v>106</v>
      </c>
      <c r="B27" s="79">
        <f>IF(SUMIFS(_book!$BB$2:$BB$379,_book!$C$2:$C$379,$A27,_book!$A$2:$A$379,bkc_lob,_book!$B$2:$B$379,bkc_bu)=0,"—",SUMIFS(_book!$BZ$2:$BZ$379,_book!$C$2:$C$379,$A27,_book!$A$2:$A$379,bkc_lob,_book!$B$2:$B$379,bkc_bu)/SUMIFS(_book!$BB$2:$BB$379,_book!$C$2:$C$379,$A27,_book!$A$2:$A$379,bkc_lob,_book!$B$2:$B$379,bkc_bu))</f>
        <v>3.6111111111111142E-2</v>
      </c>
      <c r="C27" s="79">
        <f>IF(SUMIFS(_book!$BC$2:$BC$379,_book!$C$2:$C$379,$A27,_book!$A$2:$A$379,bkc_lob,_book!$B$2:$B$379,bkc_bu)=0,"—",SUMIFS(_book!$CA$2:$CA$379,_book!$C$2:$C$379,$A27,_book!$A$2:$A$379,bkc_lob,_book!$B$2:$B$379,bkc_bu)/SUMIFS(_book!$BC$2:$BC$379,_book!$C$2:$C$379,$A27,_book!$A$2:$A$379,bkc_lob,_book!$B$2:$B$379,bkc_bu))</f>
        <v>3.962962962962966E-2</v>
      </c>
      <c r="D27" s="79">
        <f>IF(SUMIFS(_book!$BD$2:$BD$379,_book!$C$2:$C$379,$A27,_book!$A$2:$A$379,bkc_lob,_book!$B$2:$B$379,bkc_bu)=0,"—",SUMIFS(_book!$CB$2:$CB$379,_book!$C$2:$C$379,$A27,_book!$A$2:$A$379,bkc_lob,_book!$B$2:$B$379,bkc_bu)/SUMIFS(_book!$BD$2:$BD$379,_book!$C$2:$C$379,$A27,_book!$A$2:$A$379,bkc_lob,_book!$B$2:$B$379,bkc_bu))</f>
        <v>3.962962962962966E-2</v>
      </c>
      <c r="E27" s="79">
        <f>IF(SUMIFS(_book!$BE$2:$BE$379,_book!$C$2:$C$379,$A27,_book!$A$2:$A$379,bkc_lob,_book!$B$2:$B$379,bkc_bu)=0,"—",SUMIFS(_book!$CC$2:$CC$379,_book!$C$2:$C$379,$A27,_book!$A$2:$A$379,bkc_lob,_book!$B$2:$B$379,bkc_bu)/SUMIFS(_book!$BE$2:$BE$379,_book!$C$2:$C$379,$A27,_book!$A$2:$A$379,bkc_lob,_book!$B$2:$B$379,bkc_bu))</f>
        <v>3.962962962962966E-2</v>
      </c>
      <c r="F27" s="79">
        <f>IF(SUMIFS(_book!$BF$2:$BF$379,_book!$C$2:$C$379,$A27,_book!$A$2:$A$379,bkc_lob,_book!$B$2:$B$379,bkc_bu)=0,"—",SUMIFS(_book!$CD$2:$CD$379,_book!$C$2:$C$379,$A27,_book!$A$2:$A$379,bkc_lob,_book!$B$2:$B$379,bkc_bu)/SUMIFS(_book!$BF$2:$BF$379,_book!$C$2:$C$379,$A27,_book!$A$2:$A$379,bkc_lob,_book!$B$2:$B$379,bkc_bu))</f>
        <v>3.2962962962962992E-2</v>
      </c>
      <c r="G27" s="79">
        <f>IF(SUMIFS(_book!$BG$2:$BG$379,_book!$C$2:$C$379,$A27,_book!$A$2:$A$379,bkc_lob,_book!$B$2:$B$379,bkc_bu)=0,"—",SUMIFS(_book!$CE$2:$CE$379,_book!$C$2:$C$379,$A27,_book!$A$2:$A$379,bkc_lob,_book!$B$2:$B$379,bkc_bu)/SUMIFS(_book!$BG$2:$BG$379,_book!$C$2:$C$379,$A27,_book!$A$2:$A$379,bkc_lob,_book!$B$2:$B$379,bkc_bu))</f>
        <v>3.2962962962962992E-2</v>
      </c>
      <c r="H27" s="79">
        <f>IF(SUMIFS(_book!$BH$2:$BH$379,_book!$C$2:$C$379,$A27,_book!$A$2:$A$379,bkc_lob,_book!$B$2:$B$379,bkc_bu)=0,"—",SUMIFS(_book!$CF$2:$CF$379,_book!$C$2:$C$379,$A27,_book!$A$2:$A$379,bkc_lob,_book!$B$2:$B$379,bkc_bu)/SUMIFS(_book!$BH$2:$BH$379,_book!$C$2:$C$379,$A27,_book!$A$2:$A$379,bkc_lob,_book!$B$2:$B$379,bkc_bu))</f>
        <v>3.2962962962962992E-2</v>
      </c>
      <c r="I27" s="79">
        <f>IF(SUMIFS(_book!$BI$2:$BI$379,_book!$C$2:$C$379,$A27,_book!$A$2:$A$379,bkc_lob,_book!$B$2:$B$379,bkc_bu)=0,"—",SUMIFS(_book!$CG$2:$CG$379,_book!$C$2:$C$379,$A27,_book!$A$2:$A$379,bkc_lob,_book!$B$2:$B$379,bkc_bu)/SUMIFS(_book!$BI$2:$BI$379,_book!$C$2:$C$379,$A27,_book!$A$2:$A$379,bkc_lob,_book!$B$2:$B$379,bkc_bu))</f>
        <v>1.4074074074074086E-2</v>
      </c>
      <c r="J27" s="79">
        <f>IF(SUMIFS(_book!$BJ$2:$BJ$379,_book!$C$2:$C$379,$A27,_book!$A$2:$A$379,bkc_lob,_book!$B$2:$B$379,bkc_bu)=0,"—",SUMIFS(_book!$CH$2:$CH$379,_book!$C$2:$C$379,$A27,_book!$A$2:$A$379,bkc_lob,_book!$B$2:$B$379,bkc_bu)/SUMIFS(_book!$BJ$2:$BJ$379,_book!$C$2:$C$379,$A27,_book!$A$2:$A$379,bkc_lob,_book!$B$2:$B$379,bkc_bu))</f>
        <v>1.4074074074074086E-2</v>
      </c>
      <c r="K27" s="79">
        <f>IF(SUMIFS(_book!$BK$2:$BK$379,_book!$C$2:$C$379,$A27,_book!$A$2:$A$379,bkc_lob,_book!$B$2:$B$379,bkc_bu)=0,"—",SUMIFS(_book!$CI$2:$CI$379,_book!$C$2:$C$379,$A27,_book!$A$2:$A$379,bkc_lob,_book!$B$2:$B$379,bkc_bu)/SUMIFS(_book!$BK$2:$BK$379,_book!$C$2:$C$379,$A27,_book!$A$2:$A$379,bkc_lob,_book!$B$2:$B$379,bkc_bu))</f>
        <v>1.4074074074074086E-2</v>
      </c>
      <c r="L27" s="79">
        <f>IF(SUMIFS(_book!$BL$2:$BL$379,_book!$C$2:$C$379,$A27,_book!$A$2:$A$379,bkc_lob,_book!$B$2:$B$379,bkc_bu)=0,"—",SUMIFS(_book!$CJ$2:$CJ$379,_book!$C$2:$C$379,$A27,_book!$A$2:$A$379,bkc_lob,_book!$B$2:$B$379,bkc_bu)/SUMIFS(_book!$BL$2:$BL$379,_book!$C$2:$C$379,$A27,_book!$A$2:$A$379,bkc_lob,_book!$B$2:$B$379,bkc_bu))</f>
        <v>1.4074074074074086E-2</v>
      </c>
      <c r="M27" s="79">
        <f>IF(SUMIFS(_book!$BM$2:$BM$379,_book!$C$2:$C$379,$A27,_book!$A$2:$A$379,bkc_lob,_book!$B$2:$B$379,bkc_bu)=0,"—",SUMIFS(_book!$CK$2:$CK$379,_book!$C$2:$C$379,$A27,_book!$A$2:$A$379,bkc_lob,_book!$B$2:$B$379,bkc_bu)/SUMIFS(_book!$BM$2:$BM$379,_book!$C$2:$C$379,$A27,_book!$A$2:$A$379,bkc_lob,_book!$B$2:$B$379,bkc_bu))</f>
        <v>1.4074074074074086E-2</v>
      </c>
    </row>
    <row r="28" spans="1:13" x14ac:dyDescent="0.3">
      <c r="A28" s="78" t="s">
        <v>107</v>
      </c>
      <c r="B28" s="79">
        <f>IF(SUMIFS(_book!$BB$2:$BB$379,_book!$C$2:$C$379,$A28,_book!$A$2:$A$379,bkc_lob,_book!$B$2:$B$379,bkc_bu)=0,"—",SUMIFS(_book!$BZ$2:$BZ$379,_book!$C$2:$C$379,$A28,_book!$A$2:$A$379,bkc_lob,_book!$B$2:$B$379,bkc_bu)/SUMIFS(_book!$BB$2:$BB$379,_book!$C$2:$C$379,$A28,_book!$A$2:$A$379,bkc_lob,_book!$B$2:$B$379,bkc_bu))</f>
        <v>0</v>
      </c>
      <c r="C28" s="79">
        <f>IF(SUMIFS(_book!$BC$2:$BC$379,_book!$C$2:$C$379,$A28,_book!$A$2:$A$379,bkc_lob,_book!$B$2:$B$379,bkc_bu)=0,"—",SUMIFS(_book!$CA$2:$CA$379,_book!$C$2:$C$379,$A28,_book!$A$2:$A$379,bkc_lob,_book!$B$2:$B$379,bkc_bu)/SUMIFS(_book!$BC$2:$BC$379,_book!$C$2:$C$379,$A28,_book!$A$2:$A$379,bkc_lob,_book!$B$2:$B$379,bkc_bu))</f>
        <v>1.3333333333333343E-2</v>
      </c>
      <c r="D28" s="79">
        <f>IF(SUMIFS(_book!$BD$2:$BD$379,_book!$C$2:$C$379,$A28,_book!$A$2:$A$379,bkc_lob,_book!$B$2:$B$379,bkc_bu)=0,"—",SUMIFS(_book!$CB$2:$CB$379,_book!$C$2:$C$379,$A28,_book!$A$2:$A$379,bkc_lob,_book!$B$2:$B$379,bkc_bu)/SUMIFS(_book!$BD$2:$BD$379,_book!$C$2:$C$379,$A28,_book!$A$2:$A$379,bkc_lob,_book!$B$2:$B$379,bkc_bu))</f>
        <v>1.3333333333333343E-2</v>
      </c>
      <c r="E28" s="79">
        <f>IF(SUMIFS(_book!$BE$2:$BE$379,_book!$C$2:$C$379,$A28,_book!$A$2:$A$379,bkc_lob,_book!$B$2:$B$379,bkc_bu)=0,"—",SUMIFS(_book!$CC$2:$CC$379,_book!$C$2:$C$379,$A28,_book!$A$2:$A$379,bkc_lob,_book!$B$2:$B$379,bkc_bu)/SUMIFS(_book!$BE$2:$BE$379,_book!$C$2:$C$379,$A28,_book!$A$2:$A$379,bkc_lob,_book!$B$2:$B$379,bkc_bu))</f>
        <v>1.3333333333333343E-2</v>
      </c>
      <c r="F28" s="79">
        <f>IF(SUMIFS(_book!$BF$2:$BF$379,_book!$C$2:$C$379,$A28,_book!$A$2:$A$379,bkc_lob,_book!$B$2:$B$379,bkc_bu)=0,"—",SUMIFS(_book!$CD$2:$CD$379,_book!$C$2:$C$379,$A28,_book!$A$2:$A$379,bkc_lob,_book!$B$2:$B$379,bkc_bu)/SUMIFS(_book!$BF$2:$BF$379,_book!$C$2:$C$379,$A28,_book!$A$2:$A$379,bkc_lob,_book!$B$2:$B$379,bkc_bu))</f>
        <v>1.3333333333333343E-2</v>
      </c>
      <c r="G28" s="79">
        <f>IF(SUMIFS(_book!$BG$2:$BG$379,_book!$C$2:$C$379,$A28,_book!$A$2:$A$379,bkc_lob,_book!$B$2:$B$379,bkc_bu)=0,"—",SUMIFS(_book!$CE$2:$CE$379,_book!$C$2:$C$379,$A28,_book!$A$2:$A$379,bkc_lob,_book!$B$2:$B$379,bkc_bu)/SUMIFS(_book!$BG$2:$BG$379,_book!$C$2:$C$379,$A28,_book!$A$2:$A$379,bkc_lob,_book!$B$2:$B$379,bkc_bu))</f>
        <v>1.3333333333333343E-2</v>
      </c>
      <c r="H28" s="79">
        <f>IF(SUMIFS(_book!$BH$2:$BH$379,_book!$C$2:$C$379,$A28,_book!$A$2:$A$379,bkc_lob,_book!$B$2:$B$379,bkc_bu)=0,"—",SUMIFS(_book!$CF$2:$CF$379,_book!$C$2:$C$379,$A28,_book!$A$2:$A$379,bkc_lob,_book!$B$2:$B$379,bkc_bu)/SUMIFS(_book!$BH$2:$BH$379,_book!$C$2:$C$379,$A28,_book!$A$2:$A$379,bkc_lob,_book!$B$2:$B$379,bkc_bu))</f>
        <v>1.3333333333333343E-2</v>
      </c>
      <c r="I28" s="79">
        <f>IF(SUMIFS(_book!$BI$2:$BI$379,_book!$C$2:$C$379,$A28,_book!$A$2:$A$379,bkc_lob,_book!$B$2:$B$379,bkc_bu)=0,"—",SUMIFS(_book!$CG$2:$CG$379,_book!$C$2:$C$379,$A28,_book!$A$2:$A$379,bkc_lob,_book!$B$2:$B$379,bkc_bu)/SUMIFS(_book!$BI$2:$BI$379,_book!$C$2:$C$379,$A28,_book!$A$2:$A$379,bkc_lob,_book!$B$2:$B$379,bkc_bu))</f>
        <v>1.3333333333333343E-2</v>
      </c>
      <c r="J28" s="79">
        <f>IF(SUMIFS(_book!$BJ$2:$BJ$379,_book!$C$2:$C$379,$A28,_book!$A$2:$A$379,bkc_lob,_book!$B$2:$B$379,bkc_bu)=0,"—",SUMIFS(_book!$CH$2:$CH$379,_book!$C$2:$C$379,$A28,_book!$A$2:$A$379,bkc_lob,_book!$B$2:$B$379,bkc_bu)/SUMIFS(_book!$BJ$2:$BJ$379,_book!$C$2:$C$379,$A28,_book!$A$2:$A$379,bkc_lob,_book!$B$2:$B$379,bkc_bu))</f>
        <v>1.3333333333333343E-2</v>
      </c>
      <c r="K28" s="79">
        <f>IF(SUMIFS(_book!$BK$2:$BK$379,_book!$C$2:$C$379,$A28,_book!$A$2:$A$379,bkc_lob,_book!$B$2:$B$379,bkc_bu)=0,"—",SUMIFS(_book!$CI$2:$CI$379,_book!$C$2:$C$379,$A28,_book!$A$2:$A$379,bkc_lob,_book!$B$2:$B$379,bkc_bu)/SUMIFS(_book!$BK$2:$BK$379,_book!$C$2:$C$379,$A28,_book!$A$2:$A$379,bkc_lob,_book!$B$2:$B$379,bkc_bu))</f>
        <v>1.3333333333333343E-2</v>
      </c>
      <c r="L28" s="79">
        <f>IF(SUMIFS(_book!$BL$2:$BL$379,_book!$C$2:$C$379,$A28,_book!$A$2:$A$379,bkc_lob,_book!$B$2:$B$379,bkc_bu)=0,"—",SUMIFS(_book!$CJ$2:$CJ$379,_book!$C$2:$C$379,$A28,_book!$A$2:$A$379,bkc_lob,_book!$B$2:$B$379,bkc_bu)/SUMIFS(_book!$BL$2:$BL$379,_book!$C$2:$C$379,$A28,_book!$A$2:$A$379,bkc_lob,_book!$B$2:$B$379,bkc_bu))</f>
        <v>1.3333333333333343E-2</v>
      </c>
      <c r="M28" s="79">
        <f>IF(SUMIFS(_book!$BM$2:$BM$379,_book!$C$2:$C$379,$A28,_book!$A$2:$A$379,bkc_lob,_book!$B$2:$B$379,bkc_bu)=0,"—",SUMIFS(_book!$CK$2:$CK$379,_book!$C$2:$C$379,$A28,_book!$A$2:$A$379,bkc_lob,_book!$B$2:$B$379,bkc_bu)/SUMIFS(_book!$BM$2:$BM$379,_book!$C$2:$C$379,$A28,_book!$A$2:$A$379,bkc_lob,_book!$B$2:$B$379,bkc_bu))</f>
        <v>1.3333333333333343E-2</v>
      </c>
    </row>
    <row r="29" spans="1:13" x14ac:dyDescent="0.3">
      <c r="A29" s="80" t="str">
        <f>IF(bkf_lob="All","BOOK AVG","LINE AVG")</f>
        <v>BOOK AVG</v>
      </c>
      <c r="B29" s="81">
        <f>IF(SUMIFS(_book!$BB$2:$BB$379,_book!$A$2:$A$379,bkc_lob,_book!$B$2:$B$379,bkc_bu)=0,"—",SUMIFS(_book!$BZ$2:$BZ$379,_book!$A$2:$A$379,bkc_lob,_book!$B$2:$B$379,bkc_bu)/SUMIFS(_book!$BB$2:$BB$379,_book!$A$2:$A$379,bkc_lob,_book!$B$2:$B$379,bkc_bu))</f>
        <v>2.8537313432835824E-2</v>
      </c>
      <c r="C29" s="81">
        <f>IF(SUMIFS(_book!$BC$2:$BC$379,_book!$A$2:$A$379,bkc_lob,_book!$B$2:$B$379,bkc_bu)=0,"—",SUMIFS(_book!$CA$2:$CA$379,_book!$A$2:$A$379,bkc_lob,_book!$B$2:$B$379,bkc_bu)/SUMIFS(_book!$BC$2:$BC$379,_book!$A$2:$A$379,bkc_lob,_book!$B$2:$B$379,bkc_bu))</f>
        <v>2.6995820895522396E-2</v>
      </c>
      <c r="D29" s="81">
        <f>IF(SUMIFS(_book!$BD$2:$BD$379,_book!$A$2:$A$379,bkc_lob,_book!$B$2:$B$379,bkc_bu)=0,"—",SUMIFS(_book!$CB$2:$CB$379,_book!$A$2:$A$379,bkc_lob,_book!$B$2:$B$379,bkc_bu)/SUMIFS(_book!$BD$2:$BD$379,_book!$A$2:$A$379,bkc_lob,_book!$B$2:$B$379,bkc_bu))</f>
        <v>2.7717970149253746E-2</v>
      </c>
      <c r="E29" s="81">
        <f>IF(SUMIFS(_book!$BE$2:$BE$379,_book!$A$2:$A$379,bkc_lob,_book!$B$2:$B$379,bkc_bu)=0,"—",SUMIFS(_book!$CC$2:$CC$379,_book!$A$2:$A$379,bkc_lob,_book!$B$2:$B$379,bkc_bu)/SUMIFS(_book!$BE$2:$BE$379,_book!$A$2:$A$379,bkc_lob,_book!$B$2:$B$379,bkc_bu))</f>
        <v>2.6629412935323397E-2</v>
      </c>
      <c r="F29" s="81">
        <f>IF(SUMIFS(_book!$BF$2:$BF$379,_book!$A$2:$A$379,bkc_lob,_book!$B$2:$B$379,bkc_bu)=0,"—",SUMIFS(_book!$CD$2:$CD$379,_book!$A$2:$A$379,bkc_lob,_book!$B$2:$B$379,bkc_bu)/SUMIFS(_book!$BF$2:$BF$379,_book!$A$2:$A$379,bkc_lob,_book!$B$2:$B$379,bkc_bu))</f>
        <v>2.4088247793291617E-2</v>
      </c>
      <c r="G29" s="81">
        <f>IF(SUMIFS(_book!$BG$2:$BG$379,_book!$A$2:$A$379,bkc_lob,_book!$B$2:$B$379,bkc_bu)=0,"—",SUMIFS(_book!$CE$2:$CE$379,_book!$A$2:$A$379,bkc_lob,_book!$B$2:$B$379,bkc_bu)/SUMIFS(_book!$BG$2:$BG$379,_book!$A$2:$A$379,bkc_lob,_book!$B$2:$B$379,bkc_bu))</f>
        <v>2.5228417910447776E-2</v>
      </c>
      <c r="H29" s="81">
        <f>IF(SUMIFS(_book!$BH$2:$BH$379,_book!$A$2:$A$379,bkc_lob,_book!$B$2:$B$379,bkc_bu)=0,"—",SUMIFS(_book!$CF$2:$CF$379,_book!$A$2:$A$379,bkc_lob,_book!$B$2:$B$379,bkc_bu)/SUMIFS(_book!$BH$2:$BH$379,_book!$A$2:$A$379,bkc_lob,_book!$B$2:$B$379,bkc_bu))</f>
        <v>2.0199562189054741E-2</v>
      </c>
      <c r="I29" s="81">
        <f>IF(SUMIFS(_book!$BI$2:$BI$379,_book!$A$2:$A$379,bkc_lob,_book!$B$2:$B$379,bkc_bu)=0,"—",SUMIFS(_book!$CG$2:$CG$379,_book!$A$2:$A$379,bkc_lob,_book!$B$2:$B$379,bkc_bu)/SUMIFS(_book!$BI$2:$BI$379,_book!$A$2:$A$379,bkc_lob,_book!$B$2:$B$379,bkc_bu))</f>
        <v>1.8287920398009961E-2</v>
      </c>
      <c r="J29" s="81">
        <f>IF(SUMIFS(_book!$BJ$2:$BJ$379,_book!$A$2:$A$379,bkc_lob,_book!$B$2:$B$379,bkc_bu)=0,"—",SUMIFS(_book!$CH$2:$CH$379,_book!$A$2:$A$379,bkc_lob,_book!$B$2:$B$379,bkc_bu)/SUMIFS(_book!$BJ$2:$BJ$379,_book!$A$2:$A$379,bkc_lob,_book!$B$2:$B$379,bkc_bu))</f>
        <v>1.8287920398009961E-2</v>
      </c>
      <c r="K29" s="81">
        <f>IF(SUMIFS(_book!$BK$2:$BK$379,_book!$A$2:$A$379,bkc_lob,_book!$B$2:$B$379,bkc_bu)=0,"—",SUMIFS(_book!$CI$2:$CI$379,_book!$A$2:$A$379,bkc_lob,_book!$B$2:$B$379,bkc_bu)/SUMIFS(_book!$BK$2:$BK$379,_book!$A$2:$A$379,bkc_lob,_book!$B$2:$B$379,bkc_bu))</f>
        <v>1.4539303482587066E-2</v>
      </c>
      <c r="L29" s="81">
        <f>IF(SUMIFS(_book!$BL$2:$BL$379,_book!$A$2:$A$379,bkc_lob,_book!$B$2:$B$379,bkc_bu)=0,"—",SUMIFS(_book!$CJ$2:$CJ$379,_book!$A$2:$A$379,bkc_lob,_book!$B$2:$B$379,bkc_bu)/SUMIFS(_book!$BL$2:$BL$379,_book!$A$2:$A$379,bkc_lob,_book!$B$2:$B$379,bkc_bu))</f>
        <v>1.2111442786069654E-2</v>
      </c>
      <c r="M29" s="81">
        <f>IF(SUMIFS(_book!$BM$2:$BM$379,_book!$A$2:$A$379,bkc_lob,_book!$B$2:$B$379,bkc_bu)=0,"—",SUMIFS(_book!$CK$2:$CK$379,_book!$A$2:$A$379,bkc_lob,_book!$B$2:$B$379,bkc_bu)/SUMIFS(_book!$BM$2:$BM$379,_book!$A$2:$A$379,bkc_lob,_book!$B$2:$B$379,bkc_bu))</f>
        <v>1.2111442786069654E-2</v>
      </c>
    </row>
    <row r="32" spans="1:13" ht="15.6" x14ac:dyDescent="0.3">
      <c r="A32" s="3" t="s">
        <v>174</v>
      </c>
    </row>
    <row r="33" spans="1:13" x14ac:dyDescent="0.3">
      <c r="A33" s="9" t="s">
        <v>173</v>
      </c>
    </row>
    <row r="34" spans="1:13" x14ac:dyDescent="0.3">
      <c r="A34" s="76" t="s">
        <v>55</v>
      </c>
      <c r="B34" s="77" t="str">
        <f>TEXT(DATE(2027,1,1),"mmm")&amp;" 2027"</f>
        <v>Jan 2027</v>
      </c>
      <c r="C34" s="77" t="str">
        <f>TEXT(DATE(2027,2,1),"mmm")&amp;" 2027"</f>
        <v>Feb 2027</v>
      </c>
      <c r="D34" s="77" t="str">
        <f>TEXT(DATE(2027,3,1),"mmm")&amp;" 2027"</f>
        <v>Mar 2027</v>
      </c>
      <c r="E34" s="77" t="str">
        <f>TEXT(DATE(2027,4,1),"mmm")&amp;" 2027"</f>
        <v>Apr 2027</v>
      </c>
      <c r="F34" s="77" t="str">
        <f>TEXT(DATE(2027,5,1),"mmm")&amp;" 2027"</f>
        <v>May 2027</v>
      </c>
      <c r="G34" s="77" t="str">
        <f>TEXT(DATE(2027,6,1),"mmm")&amp;" 2027"</f>
        <v>Jun 2027</v>
      </c>
      <c r="H34" s="77" t="str">
        <f>TEXT(DATE(2027,7,1),"mmm")&amp;" 2027"</f>
        <v>Jul 2027</v>
      </c>
      <c r="I34" s="77" t="str">
        <f>TEXT(DATE(2027,8,1),"mmm")&amp;" 2027"</f>
        <v>Aug 2027</v>
      </c>
      <c r="J34" s="77" t="str">
        <f>TEXT(DATE(2027,9,1),"mmm")&amp;" 2027"</f>
        <v>Sep 2027</v>
      </c>
      <c r="K34" s="77" t="str">
        <f>TEXT(DATE(2027,10,1),"mmm")&amp;" 2027"</f>
        <v>Oct 2027</v>
      </c>
      <c r="L34" s="77" t="str">
        <f>TEXT(DATE(2027,11,1),"mmm")&amp;" 2027"</f>
        <v>Nov 2027</v>
      </c>
      <c r="M34" s="77" t="str">
        <f>TEXT(DATE(2027,12,1),"mmm")&amp;" 2027"</f>
        <v>Dec 2027</v>
      </c>
    </row>
    <row r="35" spans="1:13" x14ac:dyDescent="0.3">
      <c r="A35" s="78" t="s">
        <v>54</v>
      </c>
      <c r="B35" s="79">
        <f>IF(SUMIFS(_book!$CL$2:$CL$379,_book!$C$2:$C$379,$A35,_book!$A$2:$A$379,bkc_lob,_book!$B$2:$B$379,bkc_bu)=0,"—",SUMIFS(_book!$CX$2:$CX$379,_book!$C$2:$C$379,$A35,_book!$A$2:$A$379,bkc_lob,_book!$B$2:$B$379,bkc_bu)/SUMIFS(_book!$CL$2:$CL$379,_book!$C$2:$C$379,$A35,_book!$A$2:$A$379,bkc_lob,_book!$B$2:$B$379,bkc_bu))</f>
        <v>2.3146980661309345E-3</v>
      </c>
      <c r="C35" s="79">
        <f>IF(SUMIFS(_book!$CM$2:$CM$379,_book!$C$2:$C$379,$A35,_book!$A$2:$A$379,bkc_lob,_book!$B$2:$B$379,bkc_bu)=0,"—",SUMIFS(_book!$CY$2:$CY$379,_book!$C$2:$C$379,$A35,_book!$A$2:$A$379,bkc_lob,_book!$B$2:$B$379,bkc_bu)/SUMIFS(_book!$CM$2:$CM$379,_book!$C$2:$C$379,$A35,_book!$A$2:$A$379,bkc_lob,_book!$B$2:$B$379,bkc_bu))</f>
        <v>2.2910979660660763E-3</v>
      </c>
      <c r="D35" s="79">
        <f>IF(SUMIFS(_book!$CN$2:$CN$379,_book!$C$2:$C$379,$A35,_book!$A$2:$A$379,bkc_lob,_book!$B$2:$B$379,bkc_bu)=0,"—",SUMIFS(_book!$CZ$2:$CZ$379,_book!$C$2:$C$379,$A35,_book!$A$2:$A$379,bkc_lob,_book!$B$2:$B$379,bkc_bu)/SUMIFS(_book!$CN$2:$CN$379,_book!$C$2:$C$379,$A35,_book!$A$2:$A$379,bkc_lob,_book!$B$2:$B$379,bkc_bu))</f>
        <v>2.2675800179556842E-3</v>
      </c>
      <c r="E35" s="79">
        <f>IF(SUMIFS(_book!$CO$2:$CO$379,_book!$C$2:$C$379,$A35,_book!$A$2:$A$379,bkc_lob,_book!$B$2:$B$379,bkc_bu)=0,"—",SUMIFS(_book!$DA$2:$DA$379,_book!$C$2:$C$379,$A35,_book!$A$2:$A$379,bkc_lob,_book!$B$2:$B$379,bkc_bu)/SUMIFS(_book!$CO$2:$CO$379,_book!$C$2:$C$379,$A35,_book!$A$2:$A$379,bkc_lob,_book!$B$2:$B$379,bkc_bu))</f>
        <v>2.2433505717109193E-3</v>
      </c>
      <c r="F35" s="79">
        <f>IF(SUMIFS(_book!$CP$2:$CP$379,_book!$C$2:$C$379,$A35,_book!$A$2:$A$379,bkc_lob,_book!$B$2:$B$379,bkc_bu)=0,"—",SUMIFS(_book!$DB$2:$DB$379,_book!$C$2:$C$379,$A35,_book!$A$2:$A$379,bkc_lob,_book!$B$2:$B$379,bkc_bu)/SUMIFS(_book!$CP$2:$CP$379,_book!$C$2:$C$379,$A35,_book!$A$2:$A$379,bkc_lob,_book!$B$2:$B$379,bkc_bu))</f>
        <v>2.219207606344979E-3</v>
      </c>
      <c r="G35" s="79">
        <f>IF(SUMIFS(_book!$CQ$2:$CQ$379,_book!$C$2:$C$379,$A35,_book!$A$2:$A$379,bkc_lob,_book!$B$2:$B$379,bkc_bu)=0,"—",SUMIFS(_book!$DC$2:$DC$379,_book!$C$2:$C$379,$A35,_book!$A$2:$A$379,bkc_lob,_book!$B$2:$B$379,bkc_bu)/SUMIFS(_book!$CQ$2:$CQ$379,_book!$C$2:$C$379,$A35,_book!$A$2:$A$379,bkc_lob,_book!$B$2:$B$379,bkc_bu))</f>
        <v>2.1951504523480955E-3</v>
      </c>
      <c r="H35" s="79">
        <f>IF(SUMIFS(_book!$CR$2:$CR$379,_book!$C$2:$C$379,$A35,_book!$A$2:$A$379,bkc_lob,_book!$B$2:$B$379,bkc_bu)=0,"—",SUMIFS(_book!$DD$2:$DD$379,_book!$C$2:$C$379,$A35,_book!$A$2:$A$379,bkc_lob,_book!$B$2:$B$379,bkc_bu)/SUMIFS(_book!$CR$2:$CR$379,_book!$C$2:$C$379,$A35,_book!$A$2:$A$379,bkc_lob,_book!$B$2:$B$379,bkc_bu))</f>
        <v>2.1711784463036461E-3</v>
      </c>
      <c r="I35" s="79">
        <f>IF(SUMIFS(_book!$CS$2:$CS$379,_book!$C$2:$C$379,$A35,_book!$A$2:$A$379,bkc_lob,_book!$B$2:$B$379,bkc_bu)=0,"—",SUMIFS(_book!$DE$2:$DE$379,_book!$C$2:$C$379,$A35,_book!$A$2:$A$379,bkc_lob,_book!$B$2:$B$379,bkc_bu)/SUMIFS(_book!$CS$2:$CS$379,_book!$C$2:$C$379,$A35,_book!$A$2:$A$379,bkc_lob,_book!$B$2:$B$379,bkc_bu))</f>
        <v>2.1469000324446344E-3</v>
      </c>
      <c r="J35" s="79">
        <f>IF(SUMIFS(_book!$CT$2:$CT$379,_book!$C$2:$C$379,$A35,_book!$A$2:$A$379,bkc_lob,_book!$B$2:$B$379,bkc_bu)=0,"—",SUMIFS(_book!$DF$2:$DF$379,_book!$C$2:$C$379,$A35,_book!$A$2:$A$379,bkc_lob,_book!$B$2:$B$379,bkc_bu)/SUMIFS(_book!$CT$2:$CT$379,_book!$C$2:$C$379,$A35,_book!$A$2:$A$379,bkc_lob,_book!$B$2:$B$379,bkc_bu))</f>
        <v>2.1230977250874896E-3</v>
      </c>
      <c r="K35" s="79">
        <f>IF(SUMIFS(_book!$CU$2:$CU$379,_book!$C$2:$C$379,$A35,_book!$A$2:$A$379,bkc_lob,_book!$B$2:$B$379,bkc_bu)=0,"—",SUMIFS(_book!$DG$2:$DG$379,_book!$C$2:$C$379,$A35,_book!$A$2:$A$379,bkc_lob,_book!$B$2:$B$379,bkc_bu)/SUMIFS(_book!$CU$2:$CU$379,_book!$C$2:$C$379,$A35,_book!$A$2:$A$379,bkc_lob,_book!$B$2:$B$379,bkc_bu))</f>
        <v>2.0993786007443417E-3</v>
      </c>
      <c r="L35" s="79">
        <f>IF(SUMIFS(_book!$CV$2:$CV$379,_book!$C$2:$C$379,$A35,_book!$A$2:$A$379,bkc_lob,_book!$B$2:$B$379,bkc_bu)=0,"—",SUMIFS(_book!$DH$2:$DH$379,_book!$C$2:$C$379,$A35,_book!$A$2:$A$379,bkc_lob,_book!$B$2:$B$379,bkc_bu)/SUMIFS(_book!$CV$2:$CV$379,_book!$C$2:$C$379,$A35,_book!$A$2:$A$379,bkc_lob,_book!$B$2:$B$379,bkc_bu))</f>
        <v>2.0757420197581359E-3</v>
      </c>
      <c r="M35" s="79">
        <f>IF(SUMIFS(_book!$CW$2:$CW$379,_book!$C$2:$C$379,$A35,_book!$A$2:$A$379,bkc_lob,_book!$B$2:$B$379,bkc_bu)=0,"—",SUMIFS(_book!$DI$2:$DI$379,_book!$C$2:$C$379,$A35,_book!$A$2:$A$379,bkc_lob,_book!$B$2:$B$379,bkc_bu)/SUMIFS(_book!$CW$2:$CW$379,_book!$C$2:$C$379,$A35,_book!$A$2:$A$379,bkc_lob,_book!$B$2:$B$379,bkc_bu))</f>
        <v>2.0521873482135695E-3</v>
      </c>
    </row>
    <row r="36" spans="1:13" x14ac:dyDescent="0.3">
      <c r="A36" s="78" t="s">
        <v>57</v>
      </c>
      <c r="B36" s="79">
        <f>IF(SUMIFS(_book!$CL$2:$CL$379,_book!$C$2:$C$379,$A36,_book!$A$2:$A$379,bkc_lob,_book!$B$2:$B$379,bkc_bu)=0,"—",SUMIFS(_book!$CX$2:$CX$379,_book!$C$2:$C$379,$A36,_book!$A$2:$A$379,bkc_lob,_book!$B$2:$B$379,bkc_bu)/SUMIFS(_book!$CL$2:$CL$379,_book!$C$2:$C$379,$A36,_book!$A$2:$A$379,bkc_lob,_book!$B$2:$B$379,bkc_bu))</f>
        <v>4.3788312959229178E-3</v>
      </c>
      <c r="C36" s="79">
        <f>IF(SUMIFS(_book!$CM$2:$CM$379,_book!$C$2:$C$379,$A36,_book!$A$2:$A$379,bkc_lob,_book!$B$2:$B$379,bkc_bu)=0,"—",SUMIFS(_book!$CY$2:$CY$379,_book!$C$2:$C$379,$A36,_book!$A$2:$A$379,bkc_lob,_book!$B$2:$B$379,bkc_bu)/SUMIFS(_book!$CM$2:$CM$379,_book!$C$2:$C$379,$A36,_book!$A$2:$A$379,bkc_lob,_book!$B$2:$B$379,bkc_bu))</f>
        <v>4.3772756865396011E-3</v>
      </c>
      <c r="D36" s="79">
        <f>IF(SUMIFS(_book!$CN$2:$CN$379,_book!$C$2:$C$379,$A36,_book!$A$2:$A$379,bkc_lob,_book!$B$2:$B$379,bkc_bu)=0,"—",SUMIFS(_book!$CZ$2:$CZ$379,_book!$C$2:$C$379,$A36,_book!$A$2:$A$379,bkc_lob,_book!$B$2:$B$379,bkc_bu)/SUMIFS(_book!$CN$2:$CN$379,_book!$C$2:$C$379,$A36,_book!$A$2:$A$379,bkc_lob,_book!$B$2:$B$379,bkc_bu))</f>
        <v>4.3757211866541834E-3</v>
      </c>
      <c r="E36" s="79">
        <f>IF(SUMIFS(_book!$CO$2:$CO$379,_book!$C$2:$C$379,$A36,_book!$A$2:$A$379,bkc_lob,_book!$B$2:$B$379,bkc_bu)=0,"—",SUMIFS(_book!$DA$2:$DA$379,_book!$C$2:$C$379,$A36,_book!$A$2:$A$379,bkc_lob,_book!$B$2:$B$379,bkc_bu)/SUMIFS(_book!$CO$2:$CO$379,_book!$C$2:$C$379,$A36,_book!$A$2:$A$379,bkc_lob,_book!$B$2:$B$379,bkc_bu))</f>
        <v>4.3741151571409388E-3</v>
      </c>
      <c r="F36" s="79">
        <f>IF(SUMIFS(_book!$CP$2:$CP$379,_book!$C$2:$C$379,$A36,_book!$A$2:$A$379,bkc_lob,_book!$B$2:$B$379,bkc_bu)=0,"—",SUMIFS(_book!$DB$2:$DB$379,_book!$C$2:$C$379,$A36,_book!$A$2:$A$379,bkc_lob,_book!$B$2:$B$379,bkc_bu)/SUMIFS(_book!$CP$2:$CP$379,_book!$C$2:$C$379,$A36,_book!$A$2:$A$379,bkc_lob,_book!$B$2:$B$379,bkc_bu))</f>
        <v>4.3725103110321996E-3</v>
      </c>
      <c r="G36" s="79">
        <f>IF(SUMIFS(_book!$CQ$2:$CQ$379,_book!$C$2:$C$379,$A36,_book!$A$2:$A$379,bkc_lob,_book!$B$2:$B$379,bkc_bu)=0,"—",SUMIFS(_book!$DC$2:$DC$379,_book!$C$2:$C$379,$A36,_book!$A$2:$A$379,bkc_lob,_book!$B$2:$B$379,bkc_bu)/SUMIFS(_book!$CQ$2:$CQ$379,_book!$C$2:$C$379,$A36,_book!$A$2:$A$379,bkc_lob,_book!$B$2:$B$379,bkc_bu))</f>
        <v>4.370906647015017E-3</v>
      </c>
      <c r="H36" s="79">
        <f>IF(SUMIFS(_book!$CR$2:$CR$379,_book!$C$2:$C$379,$A36,_book!$A$2:$A$379,bkc_lob,_book!$B$2:$B$379,bkc_bu)=0,"—",SUMIFS(_book!$DD$2:$DD$379,_book!$C$2:$C$379,$A36,_book!$A$2:$A$379,bkc_lob,_book!$B$2:$B$379,bkc_bu)/SUMIFS(_book!$CR$2:$CR$379,_book!$C$2:$C$379,$A36,_book!$A$2:$A$379,bkc_lob,_book!$B$2:$B$379,bkc_bu))</f>
        <v>4.369304163778483E-3</v>
      </c>
      <c r="I36" s="79">
        <f>IF(SUMIFS(_book!$CS$2:$CS$379,_book!$C$2:$C$379,$A36,_book!$A$2:$A$379,bkc_lob,_book!$B$2:$B$379,bkc_bu)=0,"—",SUMIFS(_book!$DE$2:$DE$379,_book!$C$2:$C$379,$A36,_book!$A$2:$A$379,bkc_lob,_book!$B$2:$B$379,bkc_bu)/SUMIFS(_book!$CS$2:$CS$379,_book!$C$2:$C$379,$A36,_book!$A$2:$A$379,bkc_lob,_book!$B$2:$B$379,bkc_bu))</f>
        <v>4.3676766189510718E-3</v>
      </c>
      <c r="J36" s="79">
        <f>IF(SUMIFS(_book!$CT$2:$CT$379,_book!$C$2:$C$379,$A36,_book!$A$2:$A$379,bkc_lob,_book!$B$2:$B$379,bkc_bu)=0,"—",SUMIFS(_book!$DF$2:$DF$379,_book!$C$2:$C$379,$A36,_book!$A$2:$A$379,bkc_lob,_book!$B$2:$B$379,bkc_bu)/SUMIFS(_book!$CT$2:$CT$379,_book!$C$2:$C$379,$A36,_book!$A$2:$A$379,bkc_lob,_book!$B$2:$B$379,bkc_bu))</f>
        <v>4.3660765126539696E-3</v>
      </c>
      <c r="K36" s="79">
        <f>IF(SUMIFS(_book!$CU$2:$CU$379,_book!$C$2:$C$379,$A36,_book!$A$2:$A$379,bkc_lob,_book!$B$2:$B$379,bkc_bu)=0,"—",SUMIFS(_book!$DG$2:$DG$379,_book!$C$2:$C$379,$A36,_book!$A$2:$A$379,bkc_lob,_book!$B$2:$B$379,bkc_bu)/SUMIFS(_book!$CU$2:$CU$379,_book!$C$2:$C$379,$A36,_book!$A$2:$A$379,bkc_lob,_book!$B$2:$B$379,bkc_bu))</f>
        <v>4.3644775831946977E-3</v>
      </c>
      <c r="L36" s="79">
        <f>IF(SUMIFS(_book!$CV$2:$CV$379,_book!$C$2:$C$379,$A36,_book!$A$2:$A$379,bkc_lob,_book!$B$2:$B$379,bkc_bu)=0,"—",SUMIFS(_book!$DH$2:$DH$379,_book!$C$2:$C$379,$A36,_book!$A$2:$A$379,bkc_lob,_book!$B$2:$B$379,bkc_bu)/SUMIFS(_book!$CV$2:$CV$379,_book!$C$2:$C$379,$A36,_book!$A$2:$A$379,bkc_lob,_book!$B$2:$B$379,bkc_bu))</f>
        <v>4.3628798292701968E-3</v>
      </c>
      <c r="M36" s="79">
        <f>IF(SUMIFS(_book!$CW$2:$CW$379,_book!$C$2:$C$379,$A36,_book!$A$2:$A$379,bkc_lob,_book!$B$2:$B$379,bkc_bu)=0,"—",SUMIFS(_book!$DI$2:$DI$379,_book!$C$2:$C$379,$A36,_book!$A$2:$A$379,bkc_lob,_book!$B$2:$B$379,bkc_bu)/SUMIFS(_book!$CW$2:$CW$379,_book!$C$2:$C$379,$A36,_book!$A$2:$A$379,bkc_lob,_book!$B$2:$B$379,bkc_bu))</f>
        <v>4.361283249579362E-3</v>
      </c>
    </row>
    <row r="37" spans="1:13" x14ac:dyDescent="0.3">
      <c r="A37" s="78" t="s">
        <v>59</v>
      </c>
      <c r="B37" s="79">
        <f>IF(SUMIFS(_book!$CL$2:$CL$379,_book!$C$2:$C$379,$A37,_book!$A$2:$A$379,bkc_lob,_book!$B$2:$B$379,bkc_bu)=0,"—",SUMIFS(_book!$CX$2:$CX$379,_book!$C$2:$C$379,$A37,_book!$A$2:$A$379,bkc_lob,_book!$B$2:$B$379,bkc_bu)/SUMIFS(_book!$CL$2:$CL$379,_book!$C$2:$C$379,$A37,_book!$A$2:$A$379,bkc_lob,_book!$B$2:$B$379,bkc_bu))</f>
        <v>2.6067560851120185E-2</v>
      </c>
      <c r="C37" s="79">
        <f>IF(SUMIFS(_book!$CM$2:$CM$379,_book!$C$2:$C$379,$A37,_book!$A$2:$A$379,bkc_lob,_book!$B$2:$B$379,bkc_bu)=0,"—",SUMIFS(_book!$CY$2:$CY$379,_book!$C$2:$C$379,$A37,_book!$A$2:$A$379,bkc_lob,_book!$B$2:$B$379,bkc_bu)/SUMIFS(_book!$CM$2:$CM$379,_book!$C$2:$C$379,$A37,_book!$A$2:$A$379,bkc_lob,_book!$B$2:$B$379,bkc_bu))</f>
        <v>2.4797946038366235E-2</v>
      </c>
      <c r="D37" s="79">
        <f>IF(SUMIFS(_book!$CN$2:$CN$379,_book!$C$2:$C$379,$A37,_book!$A$2:$A$379,bkc_lob,_book!$B$2:$B$379,bkc_bu)=0,"—",SUMIFS(_book!$CZ$2:$CZ$379,_book!$C$2:$C$379,$A37,_book!$A$2:$A$379,bkc_lob,_book!$B$2:$B$379,bkc_bu)/SUMIFS(_book!$CN$2:$CN$379,_book!$C$2:$C$379,$A37,_book!$A$2:$A$379,bkc_lob,_book!$B$2:$B$379,bkc_bu))</f>
        <v>3.0439773681006616E-2</v>
      </c>
      <c r="E37" s="79">
        <f>IF(SUMIFS(_book!$CO$2:$CO$379,_book!$C$2:$C$379,$A37,_book!$A$2:$A$379,bkc_lob,_book!$B$2:$B$379,bkc_bu)=0,"—",SUMIFS(_book!$DA$2:$DA$379,_book!$C$2:$C$379,$A37,_book!$A$2:$A$379,bkc_lob,_book!$B$2:$B$379,bkc_bu)/SUMIFS(_book!$CO$2:$CO$379,_book!$C$2:$C$379,$A37,_book!$A$2:$A$379,bkc_lob,_book!$B$2:$B$379,bkc_bu))</f>
        <v>2.9120431680008326E-2</v>
      </c>
      <c r="F37" s="79">
        <f>IF(SUMIFS(_book!$CP$2:$CP$379,_book!$C$2:$C$379,$A37,_book!$A$2:$A$379,bkc_lob,_book!$B$2:$B$379,bkc_bu)=0,"—",SUMIFS(_book!$DB$2:$DB$379,_book!$C$2:$C$379,$A37,_book!$A$2:$A$379,bkc_lob,_book!$B$2:$B$379,bkc_bu)/SUMIFS(_book!$CP$2:$CP$379,_book!$C$2:$C$379,$A37,_book!$A$2:$A$379,bkc_lob,_book!$B$2:$B$379,bkc_bu))</f>
        <v>2.7810777802268153E-2</v>
      </c>
      <c r="G37" s="79">
        <f>IF(SUMIFS(_book!$CQ$2:$CQ$379,_book!$C$2:$C$379,$A37,_book!$A$2:$A$379,bkc_lob,_book!$B$2:$B$379,bkc_bu)=0,"—",SUMIFS(_book!$DC$2:$DC$379,_book!$C$2:$C$379,$A37,_book!$A$2:$A$379,bkc_lob,_book!$B$2:$B$379,bkc_bu)/SUMIFS(_book!$CQ$2:$CQ$379,_book!$C$2:$C$379,$A37,_book!$A$2:$A$379,bkc_lob,_book!$B$2:$B$379,bkc_bu))</f>
        <v>2.6510704769226567E-2</v>
      </c>
      <c r="H37" s="79">
        <f>IF(SUMIFS(_book!$CR$2:$CR$379,_book!$C$2:$C$379,$A37,_book!$A$2:$A$379,bkc_lob,_book!$B$2:$B$379,bkc_bu)=0,"—",SUMIFS(_book!$DD$2:$DD$379,_book!$C$2:$C$379,$A37,_book!$A$2:$A$379,bkc_lob,_book!$B$2:$B$379,bkc_bu)/SUMIFS(_book!$CR$2:$CR$379,_book!$C$2:$C$379,$A37,_book!$A$2:$A$379,bkc_lob,_book!$B$2:$B$379,bkc_bu))</f>
        <v>2.5220106890023811E-2</v>
      </c>
      <c r="I37" s="79">
        <f>IF(SUMIFS(_book!$CS$2:$CS$379,_book!$C$2:$C$379,$A37,_book!$A$2:$A$379,bkc_lob,_book!$B$2:$B$379,bkc_bu)=0,"—",SUMIFS(_book!$DE$2:$DE$379,_book!$C$2:$C$379,$A37,_book!$A$2:$A$379,bkc_lob,_book!$B$2:$B$379,bkc_bu)/SUMIFS(_book!$CS$2:$CS$379,_book!$C$2:$C$379,$A37,_book!$A$2:$A$379,bkc_lob,_book!$B$2:$B$379,bkc_bu))</f>
        <v>2.3917953807350394E-2</v>
      </c>
      <c r="J37" s="79">
        <f>IF(SUMIFS(_book!$CT$2:$CT$379,_book!$C$2:$C$379,$A37,_book!$A$2:$A$379,bkc_lob,_book!$B$2:$B$379,bkc_bu)=0,"—",SUMIFS(_book!$DF$2:$DF$379,_book!$C$2:$C$379,$A37,_book!$A$2:$A$379,bkc_lob,_book!$B$2:$B$379,bkc_bu)/SUMIFS(_book!$CT$2:$CT$379,_book!$C$2:$C$379,$A37,_book!$A$2:$A$379,bkc_lob,_book!$B$2:$B$379,bkc_bu))</f>
        <v>2.6261614743781914E-2</v>
      </c>
      <c r="K37" s="79">
        <f>IF(SUMIFS(_book!$CU$2:$CU$379,_book!$C$2:$C$379,$A37,_book!$A$2:$A$379,bkc_lob,_book!$B$2:$B$379,bkc_bu)=0,"—",SUMIFS(_book!$DG$2:$DG$379,_book!$C$2:$C$379,$A37,_book!$A$2:$A$379,bkc_lob,_book!$B$2:$B$379,bkc_bu)/SUMIFS(_book!$CU$2:$CU$379,_book!$C$2:$C$379,$A37,_book!$A$2:$A$379,bkc_lob,_book!$B$2:$B$379,bkc_bu))</f>
        <v>2.4985894410007044E-2</v>
      </c>
      <c r="L37" s="79">
        <f>IF(SUMIFS(_book!$CV$2:$CV$379,_book!$C$2:$C$379,$A37,_book!$A$2:$A$379,bkc_lob,_book!$B$2:$B$379,bkc_bu)=0,"—",SUMIFS(_book!$DH$2:$DH$379,_book!$C$2:$C$379,$A37,_book!$A$2:$A$379,bkc_lob,_book!$B$2:$B$379,bkc_bu)/SUMIFS(_book!$CV$2:$CV$379,_book!$C$2:$C$379,$A37,_book!$A$2:$A$379,bkc_lob,_book!$B$2:$B$379,bkc_bu))</f>
        <v>2.3719334812052441E-2</v>
      </c>
      <c r="M37" s="79">
        <f>IF(SUMIFS(_book!$CW$2:$CW$379,_book!$C$2:$C$379,$A37,_book!$A$2:$A$379,bkc_lob,_book!$B$2:$B$379,bkc_bu)=0,"—",SUMIFS(_book!$DI$2:$DI$379,_book!$C$2:$C$379,$A37,_book!$A$2:$A$379,bkc_lob,_book!$B$2:$B$379,bkc_bu)/SUMIFS(_book!$CW$2:$CW$379,_book!$C$2:$C$379,$A37,_book!$A$2:$A$379,bkc_lob,_book!$B$2:$B$379,bkc_bu))</f>
        <v>2.2461836764458287E-2</v>
      </c>
    </row>
    <row r="38" spans="1:13" x14ac:dyDescent="0.3">
      <c r="A38" s="78" t="s">
        <v>61</v>
      </c>
      <c r="B38" s="79">
        <f>IF(SUMIFS(_book!$CL$2:$CL$379,_book!$C$2:$C$379,$A38,_book!$A$2:$A$379,bkc_lob,_book!$B$2:$B$379,bkc_bu)=0,"—",SUMIFS(_book!$CX$2:$CX$379,_book!$C$2:$C$379,$A38,_book!$A$2:$A$379,bkc_lob,_book!$B$2:$B$379,bkc_bu)/SUMIFS(_book!$CL$2:$CL$379,_book!$C$2:$C$379,$A38,_book!$A$2:$A$379,bkc_lob,_book!$B$2:$B$379,bkc_bu))</f>
        <v>0</v>
      </c>
      <c r="C38" s="79">
        <f>IF(SUMIFS(_book!$CM$2:$CM$379,_book!$C$2:$C$379,$A38,_book!$A$2:$A$379,bkc_lob,_book!$B$2:$B$379,bkc_bu)=0,"—",SUMIFS(_book!$CY$2:$CY$379,_book!$C$2:$C$379,$A38,_book!$A$2:$A$379,bkc_lob,_book!$B$2:$B$379,bkc_bu)/SUMIFS(_book!$CM$2:$CM$379,_book!$C$2:$C$379,$A38,_book!$A$2:$A$379,bkc_lob,_book!$B$2:$B$379,bkc_bu))</f>
        <v>0</v>
      </c>
      <c r="D38" s="79">
        <f>IF(SUMIFS(_book!$CN$2:$CN$379,_book!$C$2:$C$379,$A38,_book!$A$2:$A$379,bkc_lob,_book!$B$2:$B$379,bkc_bu)=0,"—",SUMIFS(_book!$CZ$2:$CZ$379,_book!$C$2:$C$379,$A38,_book!$A$2:$A$379,bkc_lob,_book!$B$2:$B$379,bkc_bu)/SUMIFS(_book!$CN$2:$CN$379,_book!$C$2:$C$379,$A38,_book!$A$2:$A$379,bkc_lob,_book!$B$2:$B$379,bkc_bu))</f>
        <v>0</v>
      </c>
      <c r="E38" s="79">
        <f>IF(SUMIFS(_book!$CO$2:$CO$379,_book!$C$2:$C$379,$A38,_book!$A$2:$A$379,bkc_lob,_book!$B$2:$B$379,bkc_bu)=0,"—",SUMIFS(_book!$DA$2:$DA$379,_book!$C$2:$C$379,$A38,_book!$A$2:$A$379,bkc_lob,_book!$B$2:$B$379,bkc_bu)/SUMIFS(_book!$CO$2:$CO$379,_book!$C$2:$C$379,$A38,_book!$A$2:$A$379,bkc_lob,_book!$B$2:$B$379,bkc_bu))</f>
        <v>0</v>
      </c>
      <c r="F38" s="79">
        <f>IF(SUMIFS(_book!$CP$2:$CP$379,_book!$C$2:$C$379,$A38,_book!$A$2:$A$379,bkc_lob,_book!$B$2:$B$379,bkc_bu)=0,"—",SUMIFS(_book!$DB$2:$DB$379,_book!$C$2:$C$379,$A38,_book!$A$2:$A$379,bkc_lob,_book!$B$2:$B$379,bkc_bu)/SUMIFS(_book!$CP$2:$CP$379,_book!$C$2:$C$379,$A38,_book!$A$2:$A$379,bkc_lob,_book!$B$2:$B$379,bkc_bu))</f>
        <v>0</v>
      </c>
      <c r="G38" s="79">
        <f>IF(SUMIFS(_book!$CQ$2:$CQ$379,_book!$C$2:$C$379,$A38,_book!$A$2:$A$379,bkc_lob,_book!$B$2:$B$379,bkc_bu)=0,"—",SUMIFS(_book!$DC$2:$DC$379,_book!$C$2:$C$379,$A38,_book!$A$2:$A$379,bkc_lob,_book!$B$2:$B$379,bkc_bu)/SUMIFS(_book!$CQ$2:$CQ$379,_book!$C$2:$C$379,$A38,_book!$A$2:$A$379,bkc_lob,_book!$B$2:$B$379,bkc_bu))</f>
        <v>0</v>
      </c>
      <c r="H38" s="79">
        <f>IF(SUMIFS(_book!$CR$2:$CR$379,_book!$C$2:$C$379,$A38,_book!$A$2:$A$379,bkc_lob,_book!$B$2:$B$379,bkc_bu)=0,"—",SUMIFS(_book!$DD$2:$DD$379,_book!$C$2:$C$379,$A38,_book!$A$2:$A$379,bkc_lob,_book!$B$2:$B$379,bkc_bu)/SUMIFS(_book!$CR$2:$CR$379,_book!$C$2:$C$379,$A38,_book!$A$2:$A$379,bkc_lob,_book!$B$2:$B$379,bkc_bu))</f>
        <v>0</v>
      </c>
      <c r="I38" s="79">
        <f>IF(SUMIFS(_book!$CS$2:$CS$379,_book!$C$2:$C$379,$A38,_book!$A$2:$A$379,bkc_lob,_book!$B$2:$B$379,bkc_bu)=0,"—",SUMIFS(_book!$DE$2:$DE$379,_book!$C$2:$C$379,$A38,_book!$A$2:$A$379,bkc_lob,_book!$B$2:$B$379,bkc_bu)/SUMIFS(_book!$CS$2:$CS$379,_book!$C$2:$C$379,$A38,_book!$A$2:$A$379,bkc_lob,_book!$B$2:$B$379,bkc_bu))</f>
        <v>0</v>
      </c>
      <c r="J38" s="79">
        <f>IF(SUMIFS(_book!$CT$2:$CT$379,_book!$C$2:$C$379,$A38,_book!$A$2:$A$379,bkc_lob,_book!$B$2:$B$379,bkc_bu)=0,"—",SUMIFS(_book!$DF$2:$DF$379,_book!$C$2:$C$379,$A38,_book!$A$2:$A$379,bkc_lob,_book!$B$2:$B$379,bkc_bu)/SUMIFS(_book!$CT$2:$CT$379,_book!$C$2:$C$379,$A38,_book!$A$2:$A$379,bkc_lob,_book!$B$2:$B$379,bkc_bu))</f>
        <v>0</v>
      </c>
      <c r="K38" s="79">
        <f>IF(SUMIFS(_book!$CU$2:$CU$379,_book!$C$2:$C$379,$A38,_book!$A$2:$A$379,bkc_lob,_book!$B$2:$B$379,bkc_bu)=0,"—",SUMIFS(_book!$DG$2:$DG$379,_book!$C$2:$C$379,$A38,_book!$A$2:$A$379,bkc_lob,_book!$B$2:$B$379,bkc_bu)/SUMIFS(_book!$CU$2:$CU$379,_book!$C$2:$C$379,$A38,_book!$A$2:$A$379,bkc_lob,_book!$B$2:$B$379,bkc_bu))</f>
        <v>0</v>
      </c>
      <c r="L38" s="79">
        <f>IF(SUMIFS(_book!$CV$2:$CV$379,_book!$C$2:$C$379,$A38,_book!$A$2:$A$379,bkc_lob,_book!$B$2:$B$379,bkc_bu)=0,"—",SUMIFS(_book!$DH$2:$DH$379,_book!$C$2:$C$379,$A38,_book!$A$2:$A$379,bkc_lob,_book!$B$2:$B$379,bkc_bu)/SUMIFS(_book!$CV$2:$CV$379,_book!$C$2:$C$379,$A38,_book!$A$2:$A$379,bkc_lob,_book!$B$2:$B$379,bkc_bu))</f>
        <v>0</v>
      </c>
      <c r="M38" s="79">
        <f>IF(SUMIFS(_book!$CW$2:$CW$379,_book!$C$2:$C$379,$A38,_book!$A$2:$A$379,bkc_lob,_book!$B$2:$B$379,bkc_bu)=0,"—",SUMIFS(_book!$DI$2:$DI$379,_book!$C$2:$C$379,$A38,_book!$A$2:$A$379,bkc_lob,_book!$B$2:$B$379,bkc_bu)/SUMIFS(_book!$CW$2:$CW$379,_book!$C$2:$C$379,$A38,_book!$A$2:$A$379,bkc_lob,_book!$B$2:$B$379,bkc_bu))</f>
        <v>0</v>
      </c>
    </row>
    <row r="39" spans="1:13" x14ac:dyDescent="0.3">
      <c r="A39" s="78" t="s">
        <v>68</v>
      </c>
      <c r="B39" s="79">
        <f>IF(SUMIFS(_book!$CL$2:$CL$379,_book!$C$2:$C$379,$A39,_book!$A$2:$A$379,bkc_lob,_book!$B$2:$B$379,bkc_bu)=0,"—",SUMIFS(_book!$CX$2:$CX$379,_book!$C$2:$C$379,$A39,_book!$A$2:$A$379,bkc_lob,_book!$B$2:$B$379,bkc_bu)/SUMIFS(_book!$CL$2:$CL$379,_book!$C$2:$C$379,$A39,_book!$A$2:$A$379,bkc_lob,_book!$B$2:$B$379,bkc_bu))</f>
        <v>1.3218505660439018E-2</v>
      </c>
      <c r="C39" s="79">
        <f>IF(SUMIFS(_book!$CM$2:$CM$379,_book!$C$2:$C$379,$A39,_book!$A$2:$A$379,bkc_lob,_book!$B$2:$B$379,bkc_bu)=0,"—",SUMIFS(_book!$CY$2:$CY$379,_book!$C$2:$C$379,$A39,_book!$A$2:$A$379,bkc_lob,_book!$B$2:$B$379,bkc_bu)/SUMIFS(_book!$CM$2:$CM$379,_book!$C$2:$C$379,$A39,_book!$A$2:$A$379,bkc_lob,_book!$B$2:$B$379,bkc_bu))</f>
        <v>1.3204339280806223E-2</v>
      </c>
      <c r="D39" s="79">
        <f>IF(SUMIFS(_book!$CN$2:$CN$379,_book!$C$2:$C$379,$A39,_book!$A$2:$A$379,bkc_lob,_book!$B$2:$B$379,bkc_bu)=0,"—",SUMIFS(_book!$CZ$2:$CZ$379,_book!$C$2:$C$379,$A39,_book!$A$2:$A$379,bkc_lob,_book!$B$2:$B$379,bkc_bu)/SUMIFS(_book!$CN$2:$CN$379,_book!$C$2:$C$379,$A39,_book!$A$2:$A$379,bkc_lob,_book!$B$2:$B$379,bkc_bu))</f>
        <v>1.3190203360859278E-2</v>
      </c>
      <c r="E39" s="79">
        <f>IF(SUMIFS(_book!$CO$2:$CO$379,_book!$C$2:$C$379,$A39,_book!$A$2:$A$379,bkc_lob,_book!$B$2:$B$379,bkc_bu)=0,"—",SUMIFS(_book!$DA$2:$DA$379,_book!$C$2:$C$379,$A39,_book!$A$2:$A$379,bkc_lob,_book!$B$2:$B$379,bkc_bu)/SUMIFS(_book!$CO$2:$CO$379,_book!$C$2:$C$379,$A39,_book!$A$2:$A$379,bkc_lob,_book!$B$2:$B$379,bkc_bu))</f>
        <v>1.3175620178392241E-2</v>
      </c>
      <c r="F39" s="79">
        <f>IF(SUMIFS(_book!$CP$2:$CP$379,_book!$C$2:$C$379,$A39,_book!$A$2:$A$379,bkc_lob,_book!$B$2:$B$379,bkc_bu)=0,"—",SUMIFS(_book!$DB$2:$DB$379,_book!$C$2:$C$379,$A39,_book!$A$2:$A$379,bkc_lob,_book!$B$2:$B$379,bkc_bu)/SUMIFS(_book!$CP$2:$CP$379,_book!$C$2:$C$379,$A39,_book!$A$2:$A$379,bkc_lob,_book!$B$2:$B$379,bkc_bu))</f>
        <v>1.3161069341912029E-2</v>
      </c>
      <c r="G39" s="79">
        <f>IF(SUMIFS(_book!$CQ$2:$CQ$379,_book!$C$2:$C$379,$A39,_book!$A$2:$A$379,bkc_lob,_book!$B$2:$B$379,bkc_bu)=0,"—",SUMIFS(_book!$DC$2:$DC$379,_book!$C$2:$C$379,$A39,_book!$A$2:$A$379,bkc_lob,_book!$B$2:$B$379,bkc_bu)/SUMIFS(_book!$CQ$2:$CQ$379,_book!$C$2:$C$379,$A39,_book!$A$2:$A$379,bkc_lob,_book!$B$2:$B$379,bkc_bu))</f>
        <v>1.3146550743473958E-2</v>
      </c>
      <c r="H39" s="79">
        <f>IF(SUMIFS(_book!$CR$2:$CR$379,_book!$C$2:$C$379,$A39,_book!$A$2:$A$379,bkc_lob,_book!$B$2:$B$379,bkc_bu)=0,"—",SUMIFS(_book!$DD$2:$DD$379,_book!$C$2:$C$379,$A39,_book!$A$2:$A$379,bkc_lob,_book!$B$2:$B$379,bkc_bu)/SUMIFS(_book!$CR$2:$CR$379,_book!$C$2:$C$379,$A39,_book!$A$2:$A$379,bkc_lob,_book!$B$2:$B$379,bkc_bu))</f>
        <v>1.3132064275615411E-2</v>
      </c>
      <c r="I39" s="79">
        <f>IF(SUMIFS(_book!$CS$2:$CS$379,_book!$C$2:$C$379,$A39,_book!$A$2:$A$379,bkc_lob,_book!$B$2:$B$379,bkc_bu)=0,"—",SUMIFS(_book!$DE$2:$DE$379,_book!$C$2:$C$379,$A39,_book!$A$2:$A$379,bkc_lob,_book!$B$2:$B$379,bkc_bu)/SUMIFS(_book!$CS$2:$CS$379,_book!$C$2:$C$379,$A39,_book!$A$2:$A$379,bkc_lob,_book!$B$2:$B$379,bkc_bu))</f>
        <v>1.3117373139444333E-2</v>
      </c>
      <c r="J39" s="79">
        <f>IF(SUMIFS(_book!$CT$2:$CT$379,_book!$C$2:$C$379,$A39,_book!$A$2:$A$379,bkc_lob,_book!$B$2:$B$379,bkc_bu)=0,"—",SUMIFS(_book!$DF$2:$DF$379,_book!$C$2:$C$379,$A39,_book!$A$2:$A$379,bkc_lob,_book!$B$2:$B$379,bkc_bu)/SUMIFS(_book!$CT$2:$CT$379,_book!$C$2:$C$379,$A39,_book!$A$2:$A$379,bkc_lob,_book!$B$2:$B$379,bkc_bu))</f>
        <v>1.3102951134615824E-2</v>
      </c>
      <c r="K39" s="79">
        <f>IF(SUMIFS(_book!$CU$2:$CU$379,_book!$C$2:$C$379,$A39,_book!$A$2:$A$379,bkc_lob,_book!$B$2:$B$379,bkc_bu)=0,"—",SUMIFS(_book!$DG$2:$DG$379,_book!$C$2:$C$379,$A39,_book!$A$2:$A$379,bkc_lob,_book!$B$2:$B$379,bkc_bu)/SUMIFS(_book!$CU$2:$CU$379,_book!$C$2:$C$379,$A39,_book!$A$2:$A$379,bkc_lob,_book!$B$2:$B$379,bkc_bu))</f>
        <v>1.3088560939107494E-2</v>
      </c>
      <c r="L39" s="79">
        <f>IF(SUMIFS(_book!$CV$2:$CV$379,_book!$C$2:$C$379,$A39,_book!$A$2:$A$379,bkc_lob,_book!$B$2:$B$379,bkc_bu)=0,"—",SUMIFS(_book!$DH$2:$DH$379,_book!$C$2:$C$379,$A39,_book!$A$2:$A$379,bkc_lob,_book!$B$2:$B$379,bkc_bu)/SUMIFS(_book!$CV$2:$CV$379,_book!$C$2:$C$379,$A39,_book!$A$2:$A$379,bkc_lob,_book!$B$2:$B$379,bkc_bu))</f>
        <v>1.307420244736433E-2</v>
      </c>
      <c r="M39" s="79">
        <f>IF(SUMIFS(_book!$CW$2:$CW$379,_book!$C$2:$C$379,$A39,_book!$A$2:$A$379,bkc_lob,_book!$B$2:$B$379,bkc_bu)=0,"—",SUMIFS(_book!$DI$2:$DI$379,_book!$C$2:$C$379,$A39,_book!$A$2:$A$379,bkc_lob,_book!$B$2:$B$379,bkc_bu)/SUMIFS(_book!$CW$2:$CW$379,_book!$C$2:$C$379,$A39,_book!$A$2:$A$379,bkc_lob,_book!$B$2:$B$379,bkc_bu))</f>
        <v>1.3059875554300058E-2</v>
      </c>
    </row>
    <row r="40" spans="1:13" x14ac:dyDescent="0.3">
      <c r="A40" s="78" t="s">
        <v>69</v>
      </c>
      <c r="B40" s="79">
        <f>IF(SUMIFS(_book!$CL$2:$CL$379,_book!$C$2:$C$379,$A40,_book!$A$2:$A$379,bkc_lob,_book!$B$2:$B$379,bkc_bu)=0,"—",SUMIFS(_book!$CX$2:$CX$379,_book!$C$2:$C$379,$A40,_book!$A$2:$A$379,bkc_lob,_book!$B$2:$B$379,bkc_bu)/SUMIFS(_book!$CL$2:$CL$379,_book!$C$2:$C$379,$A40,_book!$A$2:$A$379,bkc_lob,_book!$B$2:$B$379,bkc_bu))</f>
        <v>-8.9941770395987966E-4</v>
      </c>
      <c r="C40" s="79">
        <f>IF(SUMIFS(_book!$CM$2:$CM$379,_book!$C$2:$C$379,$A40,_book!$A$2:$A$379,bkc_lob,_book!$B$2:$B$379,bkc_bu)=0,"—",SUMIFS(_book!$CY$2:$CY$379,_book!$C$2:$C$379,$A40,_book!$A$2:$A$379,bkc_lob,_book!$B$2:$B$379,bkc_bu)/SUMIFS(_book!$CM$2:$CM$379,_book!$C$2:$C$379,$A40,_book!$A$2:$A$379,bkc_lob,_book!$B$2:$B$379,bkc_bu))</f>
        <v>-1.2992100796986111E-3</v>
      </c>
      <c r="D40" s="79">
        <f>IF(SUMIFS(_book!$CN$2:$CN$379,_book!$C$2:$C$379,$A40,_book!$A$2:$A$379,bkc_lob,_book!$B$2:$B$379,bkc_bu)=0,"—",SUMIFS(_book!$CZ$2:$CZ$379,_book!$C$2:$C$379,$A40,_book!$A$2:$A$379,bkc_lob,_book!$B$2:$B$379,bkc_bu)/SUMIFS(_book!$CN$2:$CN$379,_book!$C$2:$C$379,$A40,_book!$A$2:$A$379,bkc_lob,_book!$B$2:$B$379,bkc_bu))</f>
        <v>-1.6982914089131978E-3</v>
      </c>
      <c r="E40" s="79">
        <f>IF(SUMIFS(_book!$CO$2:$CO$379,_book!$C$2:$C$379,$A40,_book!$A$2:$A$379,bkc_lob,_book!$B$2:$B$379,bkc_bu)=0,"—",SUMIFS(_book!$DA$2:$DA$379,_book!$C$2:$C$379,$A40,_book!$A$2:$A$379,bkc_lob,_book!$B$2:$B$379,bkc_bu)/SUMIFS(_book!$CO$2:$CO$379,_book!$C$2:$C$379,$A40,_book!$A$2:$A$379,bkc_lob,_book!$B$2:$B$379,bkc_bu))</f>
        <v>-2.1101553428301565E-3</v>
      </c>
      <c r="F40" s="79">
        <f>IF(SUMIFS(_book!$CP$2:$CP$379,_book!$C$2:$C$379,$A40,_book!$A$2:$A$379,bkc_lob,_book!$B$2:$B$379,bkc_bu)=0,"—",SUMIFS(_book!$DB$2:$DB$379,_book!$C$2:$C$379,$A40,_book!$A$2:$A$379,bkc_lob,_book!$B$2:$B$379,bkc_bu)/SUMIFS(_book!$CP$2:$CP$379,_book!$C$2:$C$379,$A40,_book!$A$2:$A$379,bkc_lob,_book!$B$2:$B$379,bkc_bu))</f>
        <v>-2.5212633579142969E-3</v>
      </c>
      <c r="G40" s="79">
        <f>IF(SUMIFS(_book!$CQ$2:$CQ$379,_book!$C$2:$C$379,$A40,_book!$A$2:$A$379,bkc_lob,_book!$B$2:$B$379,bkc_bu)=0,"—",SUMIFS(_book!$DC$2:$DC$379,_book!$C$2:$C$379,$A40,_book!$A$2:$A$379,bkc_lob,_book!$B$2:$B$379,bkc_bu)/SUMIFS(_book!$CQ$2:$CQ$379,_book!$C$2:$C$379,$A40,_book!$A$2:$A$379,bkc_lob,_book!$B$2:$B$379,bkc_bu))</f>
        <v>-2.9316175528184907E-3</v>
      </c>
      <c r="H40" s="79">
        <f>IF(SUMIFS(_book!$CR$2:$CR$379,_book!$C$2:$C$379,$A40,_book!$A$2:$A$379,bkc_lob,_book!$B$2:$B$379,bkc_bu)=0,"—",SUMIFS(_book!$DD$2:$DD$379,_book!$C$2:$C$379,$A40,_book!$A$2:$A$379,bkc_lob,_book!$B$2:$B$379,bkc_bu)/SUMIFS(_book!$CR$2:$CR$379,_book!$C$2:$C$379,$A40,_book!$A$2:$A$379,bkc_lob,_book!$B$2:$B$379,bkc_bu))</f>
        <v>-3.3412200184182086E-3</v>
      </c>
      <c r="I40" s="79">
        <f>IF(SUMIFS(_book!$CS$2:$CS$379,_book!$C$2:$C$379,$A40,_book!$A$2:$A$379,bkc_lob,_book!$B$2:$B$379,bkc_bu)=0,"—",SUMIFS(_book!$DE$2:$DE$379,_book!$C$2:$C$379,$A40,_book!$A$2:$A$379,bkc_lob,_book!$B$2:$B$379,bkc_bu)/SUMIFS(_book!$CS$2:$CS$379,_book!$C$2:$C$379,$A40,_book!$A$2:$A$379,bkc_lob,_book!$B$2:$B$379,bkc_bu))</f>
        <v>-3.7567691093433912E-3</v>
      </c>
      <c r="J40" s="79">
        <f>IF(SUMIFS(_book!$CT$2:$CT$379,_book!$C$2:$C$379,$A40,_book!$A$2:$A$379,bkc_lob,_book!$B$2:$B$379,bkc_bu)=0,"—",SUMIFS(_book!$DF$2:$DF$379,_book!$C$2:$C$379,$A40,_book!$A$2:$A$379,bkc_lob,_book!$B$2:$B$379,bkc_bu)/SUMIFS(_book!$CT$2:$CT$379,_book!$C$2:$C$379,$A40,_book!$A$2:$A$379,bkc_lob,_book!$B$2:$B$379,bkc_bu))</f>
        <v>-4.1648621200199914E-3</v>
      </c>
      <c r="K40" s="79">
        <f>IF(SUMIFS(_book!$CU$2:$CU$379,_book!$C$2:$C$379,$A40,_book!$A$2:$A$379,bkc_lob,_book!$B$2:$B$379,bkc_bu)=0,"—",SUMIFS(_book!$DG$2:$DG$379,_book!$C$2:$C$379,$A40,_book!$A$2:$A$379,bkc_lob,_book!$B$2:$B$379,bkc_bu)/SUMIFS(_book!$CU$2:$CU$379,_book!$C$2:$C$379,$A40,_book!$A$2:$A$379,bkc_lob,_book!$B$2:$B$379,bkc_bu))</f>
        <v>-4.3661027344129898E-3</v>
      </c>
      <c r="L40" s="79">
        <f>IF(SUMIFS(_book!$CV$2:$CV$379,_book!$C$2:$C$379,$A40,_book!$A$2:$A$379,bkc_lob,_book!$B$2:$B$379,bkc_bu)=0,"—",SUMIFS(_book!$DH$2:$DH$379,_book!$C$2:$C$379,$A40,_book!$A$2:$A$379,bkc_lob,_book!$B$2:$B$379,bkc_bu)/SUMIFS(_book!$CV$2:$CV$379,_book!$C$2:$C$379,$A40,_book!$A$2:$A$379,bkc_lob,_book!$B$2:$B$379,bkc_bu))</f>
        <v>-4.3677028600134626E-3</v>
      </c>
      <c r="M40" s="79">
        <f>IF(SUMIFS(_book!$CW$2:$CW$379,_book!$C$2:$C$379,$A40,_book!$A$2:$A$379,bkc_lob,_book!$B$2:$B$379,bkc_bu)=0,"—",SUMIFS(_book!$DI$2:$DI$379,_book!$C$2:$C$379,$A40,_book!$A$2:$A$379,bkc_lob,_book!$B$2:$B$379,bkc_bu)/SUMIFS(_book!$CW$2:$CW$379,_book!$C$2:$C$379,$A40,_book!$A$2:$A$379,bkc_lob,_book!$B$2:$B$379,bkc_bu))</f>
        <v>-4.369304163778418E-3</v>
      </c>
    </row>
    <row r="41" spans="1:13" x14ac:dyDescent="0.3">
      <c r="A41" s="78" t="s">
        <v>76</v>
      </c>
      <c r="B41" s="79">
        <f>IF(SUMIFS(_book!$CL$2:$CL$379,_book!$C$2:$C$379,$A41,_book!$A$2:$A$379,bkc_lob,_book!$B$2:$B$379,bkc_bu)=0,"—",SUMIFS(_book!$CX$2:$CX$379,_book!$C$2:$C$379,$A41,_book!$A$2:$A$379,bkc_lob,_book!$B$2:$B$379,bkc_bu)/SUMIFS(_book!$CL$2:$CL$379,_book!$C$2:$C$379,$A41,_book!$A$2:$A$379,bkc_lob,_book!$B$2:$B$379,bkc_bu))</f>
        <v>1.3101511939163825E-2</v>
      </c>
      <c r="C41" s="79">
        <f>IF(SUMIFS(_book!$CM$2:$CM$379,_book!$C$2:$C$379,$A41,_book!$A$2:$A$379,bkc_lob,_book!$B$2:$B$379,bkc_bu)=0,"—",SUMIFS(_book!$CY$2:$CY$379,_book!$C$2:$C$379,$A41,_book!$A$2:$A$379,bkc_lob,_book!$B$2:$B$379,bkc_bu)/SUMIFS(_book!$CM$2:$CM$379,_book!$C$2:$C$379,$A41,_book!$A$2:$A$379,bkc_lob,_book!$B$2:$B$379,bkc_bu))</f>
        <v>1.2460837004451081E-2</v>
      </c>
      <c r="D41" s="79">
        <f>IF(SUMIFS(_book!$CN$2:$CN$379,_book!$C$2:$C$379,$A41,_book!$A$2:$A$379,bkc_lob,_book!$B$2:$B$379,bkc_bu)=0,"—",SUMIFS(_book!$CZ$2:$CZ$379,_book!$C$2:$C$379,$A41,_book!$A$2:$A$379,bkc_lob,_book!$B$2:$B$379,bkc_bu)/SUMIFS(_book!$CN$2:$CN$379,_book!$C$2:$C$379,$A41,_book!$A$2:$A$379,bkc_lob,_book!$B$2:$B$379,bkc_bu))</f>
        <v>1.1822435827088454E-2</v>
      </c>
      <c r="E41" s="79">
        <f>IF(SUMIFS(_book!$CO$2:$CO$379,_book!$C$2:$C$379,$A41,_book!$A$2:$A$379,bkc_lob,_book!$B$2:$B$379,bkc_bu)=0,"—",SUMIFS(_book!$DA$2:$DA$379,_book!$C$2:$C$379,$A41,_book!$A$2:$A$379,bkc_lob,_book!$B$2:$B$379,bkc_bu)/SUMIFS(_book!$CO$2:$CO$379,_book!$C$2:$C$379,$A41,_book!$A$2:$A$379,bkc_lob,_book!$B$2:$B$379,bkc_bu))</f>
        <v>1.4965857386499805E-2</v>
      </c>
      <c r="F41" s="79">
        <f>IF(SUMIFS(_book!$CP$2:$CP$379,_book!$C$2:$C$379,$A41,_book!$A$2:$A$379,bkc_lob,_book!$B$2:$B$379,bkc_bu)=0,"—",SUMIFS(_book!$DB$2:$DB$379,_book!$C$2:$C$379,$A41,_book!$A$2:$A$379,bkc_lob,_book!$B$2:$B$379,bkc_bu)/SUMIFS(_book!$CP$2:$CP$379,_book!$C$2:$C$379,$A41,_book!$A$2:$A$379,bkc_lob,_book!$B$2:$B$379,bkc_bu))</f>
        <v>1.7623525861579541E-2</v>
      </c>
      <c r="G41" s="79">
        <f>IF(SUMIFS(_book!$CQ$2:$CQ$379,_book!$C$2:$C$379,$A41,_book!$A$2:$A$379,bkc_lob,_book!$B$2:$B$379,bkc_bu)=0,"—",SUMIFS(_book!$DC$2:$DC$379,_book!$C$2:$C$379,$A41,_book!$A$2:$A$379,bkc_lob,_book!$B$2:$B$379,bkc_bu)/SUMIFS(_book!$CQ$2:$CQ$379,_book!$C$2:$C$379,$A41,_book!$A$2:$A$379,bkc_lob,_book!$B$2:$B$379,bkc_bu))</f>
        <v>1.6957682974487569E-2</v>
      </c>
      <c r="H41" s="79">
        <f>IF(SUMIFS(_book!$CR$2:$CR$379,_book!$C$2:$C$379,$A41,_book!$A$2:$A$379,bkc_lob,_book!$B$2:$B$379,bkc_bu)=0,"—",SUMIFS(_book!$DD$2:$DD$379,_book!$C$2:$C$379,$A41,_book!$A$2:$A$379,bkc_lob,_book!$B$2:$B$379,bkc_bu)/SUMIFS(_book!$CR$2:$CR$379,_book!$C$2:$C$379,$A41,_book!$A$2:$A$379,bkc_lob,_book!$B$2:$B$379,bkc_bu))</f>
        <v>1.6294265309141038E-2</v>
      </c>
      <c r="I41" s="79">
        <f>IF(SUMIFS(_book!$CS$2:$CS$379,_book!$C$2:$C$379,$A41,_book!$A$2:$A$379,bkc_lob,_book!$B$2:$B$379,bkc_bu)=0,"—",SUMIFS(_book!$DE$2:$DE$379,_book!$C$2:$C$379,$A41,_book!$A$2:$A$379,bkc_lob,_book!$B$2:$B$379,bkc_bu)/SUMIFS(_book!$CS$2:$CS$379,_book!$C$2:$C$379,$A41,_book!$A$2:$A$379,bkc_lob,_book!$B$2:$B$379,bkc_bu))</f>
        <v>1.5622443414408429E-2</v>
      </c>
      <c r="J41" s="79">
        <f>IF(SUMIFS(_book!$CT$2:$CT$379,_book!$C$2:$C$379,$A41,_book!$A$2:$A$379,bkc_lob,_book!$B$2:$B$379,bkc_bu)=0,"—",SUMIFS(_book!$DF$2:$DF$379,_book!$C$2:$C$379,$A41,_book!$A$2:$A$379,bkc_lob,_book!$B$2:$B$379,bkc_bu)/SUMIFS(_book!$CT$2:$CT$379,_book!$C$2:$C$379,$A41,_book!$A$2:$A$379,bkc_lob,_book!$B$2:$B$379,bkc_bu))</f>
        <v>1.496387557078855E-2</v>
      </c>
      <c r="K41" s="79">
        <f>IF(SUMIFS(_book!$CU$2:$CU$379,_book!$C$2:$C$379,$A41,_book!$A$2:$A$379,bkc_lob,_book!$B$2:$B$379,bkc_bu)=0,"—",SUMIFS(_book!$DG$2:$DG$379,_book!$C$2:$C$379,$A41,_book!$A$2:$A$379,bkc_lob,_book!$B$2:$B$379,bkc_bu)/SUMIFS(_book!$CU$2:$CU$379,_book!$C$2:$C$379,$A41,_book!$A$2:$A$379,bkc_lob,_book!$B$2:$B$379,bkc_bu))</f>
        <v>1.4307693094101095E-2</v>
      </c>
      <c r="L41" s="79">
        <f>IF(SUMIFS(_book!$CV$2:$CV$379,_book!$C$2:$C$379,$A41,_book!$A$2:$A$379,bkc_lob,_book!$B$2:$B$379,bkc_bu)=0,"—",SUMIFS(_book!$DH$2:$DH$379,_book!$C$2:$C$379,$A41,_book!$A$2:$A$379,bkc_lob,_book!$B$2:$B$379,bkc_bu)/SUMIFS(_book!$CV$2:$CV$379,_book!$C$2:$C$379,$A41,_book!$A$2:$A$379,bkc_lob,_book!$B$2:$B$379,bkc_bu))</f>
        <v>1.3653882965437894E-2</v>
      </c>
      <c r="M41" s="79">
        <f>IF(SUMIFS(_book!$CW$2:$CW$379,_book!$C$2:$C$379,$A41,_book!$A$2:$A$379,bkc_lob,_book!$B$2:$B$379,bkc_bu)=0,"—",SUMIFS(_book!$DI$2:$DI$379,_book!$C$2:$C$379,$A41,_book!$A$2:$A$379,bkc_lob,_book!$B$2:$B$379,bkc_bu)/SUMIFS(_book!$CW$2:$CW$379,_book!$C$2:$C$379,$A41,_book!$A$2:$A$379,bkc_lob,_book!$B$2:$B$379,bkc_bu))</f>
        <v>1.3002432260931914E-2</v>
      </c>
    </row>
    <row r="42" spans="1:13" x14ac:dyDescent="0.3">
      <c r="A42" s="78" t="s">
        <v>77</v>
      </c>
      <c r="B42" s="79">
        <f>IF(SUMIFS(_book!$CL$2:$CL$379,_book!$C$2:$C$379,$A42,_book!$A$2:$A$379,bkc_lob,_book!$B$2:$B$379,bkc_bu)=0,"—",SUMIFS(_book!$CX$2:$CX$379,_book!$C$2:$C$379,$A42,_book!$A$2:$A$379,bkc_lob,_book!$B$2:$B$379,bkc_bu)/SUMIFS(_book!$CL$2:$CL$379,_book!$C$2:$C$379,$A42,_book!$A$2:$A$379,bkc_lob,_book!$B$2:$B$379,bkc_bu))</f>
        <v>-8.6769163248765005E-3</v>
      </c>
      <c r="C42" s="79">
        <f>IF(SUMIFS(_book!$CM$2:$CM$379,_book!$C$2:$C$379,$A42,_book!$A$2:$A$379,bkc_lob,_book!$B$2:$B$379,bkc_bu)=0,"—",SUMIFS(_book!$CY$2:$CY$379,_book!$C$2:$C$379,$A42,_book!$A$2:$A$379,bkc_lob,_book!$B$2:$B$379,bkc_bu)/SUMIFS(_book!$CM$2:$CM$379,_book!$C$2:$C$379,$A42,_book!$A$2:$A$379,bkc_lob,_book!$B$2:$B$379,bkc_bu))</f>
        <v>-8.6830305831674427E-3</v>
      </c>
      <c r="D42" s="79">
        <f>IF(SUMIFS(_book!$CN$2:$CN$379,_book!$C$2:$C$379,$A42,_book!$A$2:$A$379,bkc_lob,_book!$B$2:$B$379,bkc_bu)=0,"—",SUMIFS(_book!$CZ$2:$CZ$379,_book!$C$2:$C$379,$A42,_book!$A$2:$A$379,bkc_lob,_book!$B$2:$B$379,bkc_bu)/SUMIFS(_book!$CN$2:$CN$379,_book!$C$2:$C$379,$A42,_book!$A$2:$A$379,bkc_lob,_book!$B$2:$B$379,bkc_bu))</f>
        <v>-8.6891534999153242E-3</v>
      </c>
      <c r="E42" s="79">
        <f>IF(SUMIFS(_book!$CO$2:$CO$379,_book!$C$2:$C$379,$A42,_book!$A$2:$A$379,bkc_lob,_book!$B$2:$B$379,bkc_bu)=0,"—",SUMIFS(_book!$DA$2:$DA$379,_book!$C$2:$C$379,$A42,_book!$A$2:$A$379,bkc_lob,_book!$B$2:$B$379,bkc_bu)/SUMIFS(_book!$CO$2:$CO$379,_book!$C$2:$C$379,$A42,_book!$A$2:$A$379,bkc_lob,_book!$B$2:$B$379,bkc_bu))</f>
        <v>-8.6954930965059529E-3</v>
      </c>
      <c r="F42" s="79">
        <f>IF(SUMIFS(_book!$CP$2:$CP$379,_book!$C$2:$C$379,$A42,_book!$A$2:$A$379,bkc_lob,_book!$B$2:$B$379,bkc_bu)=0,"—",SUMIFS(_book!$DB$2:$DB$379,_book!$C$2:$C$379,$A42,_book!$A$2:$A$379,bkc_lob,_book!$B$2:$B$379,bkc_bu)/SUMIFS(_book!$CP$2:$CP$379,_book!$C$2:$C$379,$A42,_book!$A$2:$A$379,bkc_lob,_book!$B$2:$B$379,bkc_bu))</f>
        <v>-8.7018419887552739E-3</v>
      </c>
      <c r="G42" s="79">
        <f>IF(SUMIFS(_book!$CQ$2:$CQ$379,_book!$C$2:$C$379,$A42,_book!$A$2:$A$379,bkc_lob,_book!$B$2:$B$379,bkc_bu)=0,"—",SUMIFS(_book!$DC$2:$DC$379,_book!$C$2:$C$379,$A42,_book!$A$2:$A$379,bkc_lob,_book!$B$2:$B$379,bkc_bu)/SUMIFS(_book!$CQ$2:$CQ$379,_book!$C$2:$C$379,$A42,_book!$A$2:$A$379,bkc_lob,_book!$B$2:$B$379,bkc_bu))</f>
        <v>-8.7082001972074441E-3</v>
      </c>
      <c r="H42" s="79">
        <f>IF(SUMIFS(_book!$CR$2:$CR$379,_book!$C$2:$C$379,$A42,_book!$A$2:$A$379,bkc_lob,_book!$B$2:$B$379,bkc_bu)=0,"—",SUMIFS(_book!$DD$2:$DD$379,_book!$C$2:$C$379,$A42,_book!$A$2:$A$379,bkc_lob,_book!$B$2:$B$379,bkc_bu)/SUMIFS(_book!$CR$2:$CR$379,_book!$C$2:$C$379,$A42,_book!$A$2:$A$379,bkc_lob,_book!$B$2:$B$379,bkc_bu))</f>
        <v>-8.7145677424674238E-3</v>
      </c>
      <c r="I42" s="79">
        <f>IF(SUMIFS(_book!$CS$2:$CS$379,_book!$C$2:$C$379,$A42,_book!$A$2:$A$379,bkc_lob,_book!$B$2:$B$379,bkc_bu)=0,"—",SUMIFS(_book!$DE$2:$DE$379,_book!$C$2:$C$379,$A42,_book!$A$2:$A$379,bkc_lob,_book!$B$2:$B$379,bkc_bu)/SUMIFS(_book!$CS$2:$CS$379,_book!$C$2:$C$379,$A42,_book!$A$2:$A$379,bkc_lob,_book!$B$2:$B$379,bkc_bu))</f>
        <v>-8.7210492626645132E-3</v>
      </c>
      <c r="J42" s="79">
        <f>IF(SUMIFS(_book!$CT$2:$CT$379,_book!$C$2:$C$379,$A42,_book!$A$2:$A$379,bkc_lob,_book!$B$2:$B$379,bkc_bu)=0,"—",SUMIFS(_book!$DF$2:$DF$379,_book!$C$2:$C$379,$A42,_book!$A$2:$A$379,bkc_lob,_book!$B$2:$B$379,bkc_bu)/SUMIFS(_book!$CT$2:$CT$379,_book!$C$2:$C$379,$A42,_book!$A$2:$A$379,bkc_lob,_book!$B$2:$B$379,bkc_bu))</f>
        <v>-8.7274356975135109E-3</v>
      </c>
      <c r="K42" s="79">
        <f>IF(SUMIFS(_book!$CU$2:$CU$379,_book!$C$2:$C$379,$A42,_book!$A$2:$A$379,bkc_lob,_book!$B$2:$B$379,bkc_bu)=0,"—",SUMIFS(_book!$DG$2:$DG$379,_book!$C$2:$C$379,$A42,_book!$A$2:$A$379,bkc_lob,_book!$B$2:$B$379,bkc_bu)/SUMIFS(_book!$CU$2:$CU$379,_book!$C$2:$C$379,$A42,_book!$A$2:$A$379,bkc_lob,_book!$B$2:$B$379,bkc_bu))</f>
        <v>-8.7338315316941532E-3</v>
      </c>
      <c r="L42" s="79">
        <f>IF(SUMIFS(_book!$CV$2:$CV$379,_book!$C$2:$C$379,$A42,_book!$A$2:$A$379,bkc_lob,_book!$B$2:$B$379,bkc_bu)=0,"—",SUMIFS(_book!$DH$2:$DH$379,_book!$C$2:$C$379,$A42,_book!$A$2:$A$379,bkc_lob,_book!$B$2:$B$379,bkc_bu)/SUMIFS(_book!$CV$2:$CV$379,_book!$C$2:$C$379,$A42,_book!$A$2:$A$379,bkc_lob,_book!$B$2:$B$379,bkc_bu))</f>
        <v>-8.7402367860574624E-3</v>
      </c>
      <c r="M42" s="79">
        <f>IF(SUMIFS(_book!$CW$2:$CW$379,_book!$C$2:$C$379,$A42,_book!$A$2:$A$379,bkc_lob,_book!$B$2:$B$379,bkc_bu)=0,"—",SUMIFS(_book!$DI$2:$DI$379,_book!$C$2:$C$379,$A42,_book!$A$2:$A$379,bkc_lob,_book!$B$2:$B$379,bkc_bu)/SUMIFS(_book!$CW$2:$CW$379,_book!$C$2:$C$379,$A42,_book!$A$2:$A$379,bkc_lob,_book!$B$2:$B$379,bkc_bu))</f>
        <v>-8.7466514815175075E-3</v>
      </c>
    </row>
    <row r="43" spans="1:13" x14ac:dyDescent="0.3">
      <c r="A43" s="78" t="s">
        <v>78</v>
      </c>
      <c r="B43" s="79">
        <f>IF(SUMIFS(_book!$CL$2:$CL$379,_book!$C$2:$C$379,$A43,_book!$A$2:$A$379,bkc_lob,_book!$B$2:$B$379,bkc_bu)=0,"—",SUMIFS(_book!$CX$2:$CX$379,_book!$C$2:$C$379,$A43,_book!$A$2:$A$379,bkc_lob,_book!$B$2:$B$379,bkc_bu)/SUMIFS(_book!$CL$2:$CL$379,_book!$C$2:$C$379,$A43,_book!$A$2:$A$379,bkc_lob,_book!$B$2:$B$379,bkc_bu))</f>
        <v>4.3788312959229187E-3</v>
      </c>
      <c r="C43" s="79">
        <f>IF(SUMIFS(_book!$CM$2:$CM$379,_book!$C$2:$C$379,$A43,_book!$A$2:$A$379,bkc_lob,_book!$B$2:$B$379,bkc_bu)=0,"—",SUMIFS(_book!$CY$2:$CY$379,_book!$C$2:$C$379,$A43,_book!$A$2:$A$379,bkc_lob,_book!$B$2:$B$379,bkc_bu)/SUMIFS(_book!$CM$2:$CM$379,_book!$C$2:$C$379,$A43,_book!$A$2:$A$379,bkc_lob,_book!$B$2:$B$379,bkc_bu))</f>
        <v>4.3772756865396011E-3</v>
      </c>
      <c r="D43" s="79">
        <f>IF(SUMIFS(_book!$CN$2:$CN$379,_book!$C$2:$C$379,$A43,_book!$A$2:$A$379,bkc_lob,_book!$B$2:$B$379,bkc_bu)=0,"—",SUMIFS(_book!$CZ$2:$CZ$379,_book!$C$2:$C$379,$A43,_book!$A$2:$A$379,bkc_lob,_book!$B$2:$B$379,bkc_bu)/SUMIFS(_book!$CN$2:$CN$379,_book!$C$2:$C$379,$A43,_book!$A$2:$A$379,bkc_lob,_book!$B$2:$B$379,bkc_bu))</f>
        <v>4.3757211866541834E-3</v>
      </c>
      <c r="E43" s="79">
        <f>IF(SUMIFS(_book!$CO$2:$CO$379,_book!$C$2:$C$379,$A43,_book!$A$2:$A$379,bkc_lob,_book!$B$2:$B$379,bkc_bu)=0,"—",SUMIFS(_book!$DA$2:$DA$379,_book!$C$2:$C$379,$A43,_book!$A$2:$A$379,bkc_lob,_book!$B$2:$B$379,bkc_bu)/SUMIFS(_book!$CO$2:$CO$379,_book!$C$2:$C$379,$A43,_book!$A$2:$A$379,bkc_lob,_book!$B$2:$B$379,bkc_bu))</f>
        <v>4.374115157140937E-3</v>
      </c>
      <c r="F43" s="79">
        <f>IF(SUMIFS(_book!$CP$2:$CP$379,_book!$C$2:$C$379,$A43,_book!$A$2:$A$379,bkc_lob,_book!$B$2:$B$379,bkc_bu)=0,"—",SUMIFS(_book!$DB$2:$DB$379,_book!$C$2:$C$379,$A43,_book!$A$2:$A$379,bkc_lob,_book!$B$2:$B$379,bkc_bu)/SUMIFS(_book!$CP$2:$CP$379,_book!$C$2:$C$379,$A43,_book!$A$2:$A$379,bkc_lob,_book!$B$2:$B$379,bkc_bu))</f>
        <v>4.3725103110321996E-3</v>
      </c>
      <c r="G43" s="79">
        <f>IF(SUMIFS(_book!$CQ$2:$CQ$379,_book!$C$2:$C$379,$A43,_book!$A$2:$A$379,bkc_lob,_book!$B$2:$B$379,bkc_bu)=0,"—",SUMIFS(_book!$DC$2:$DC$379,_book!$C$2:$C$379,$A43,_book!$A$2:$A$379,bkc_lob,_book!$B$2:$B$379,bkc_bu)/SUMIFS(_book!$CQ$2:$CQ$379,_book!$C$2:$C$379,$A43,_book!$A$2:$A$379,bkc_lob,_book!$B$2:$B$379,bkc_bu))</f>
        <v>4.370906647015017E-3</v>
      </c>
      <c r="H43" s="79">
        <f>IF(SUMIFS(_book!$CR$2:$CR$379,_book!$C$2:$C$379,$A43,_book!$A$2:$A$379,bkc_lob,_book!$B$2:$B$379,bkc_bu)=0,"—",SUMIFS(_book!$DD$2:$DD$379,_book!$C$2:$C$379,$A43,_book!$A$2:$A$379,bkc_lob,_book!$B$2:$B$379,bkc_bu)/SUMIFS(_book!$CR$2:$CR$379,_book!$C$2:$C$379,$A43,_book!$A$2:$A$379,bkc_lob,_book!$B$2:$B$379,bkc_bu))</f>
        <v>4.3693041637784839E-3</v>
      </c>
      <c r="I43" s="79">
        <f>IF(SUMIFS(_book!$CS$2:$CS$379,_book!$C$2:$C$379,$A43,_book!$A$2:$A$379,bkc_lob,_book!$B$2:$B$379,bkc_bu)=0,"—",SUMIFS(_book!$DE$2:$DE$379,_book!$C$2:$C$379,$A43,_book!$A$2:$A$379,bkc_lob,_book!$B$2:$B$379,bkc_bu)/SUMIFS(_book!$CS$2:$CS$379,_book!$C$2:$C$379,$A43,_book!$A$2:$A$379,bkc_lob,_book!$B$2:$B$379,bkc_bu))</f>
        <v>4.3676766189510718E-3</v>
      </c>
      <c r="J43" s="79">
        <f>IF(SUMIFS(_book!$CT$2:$CT$379,_book!$C$2:$C$379,$A43,_book!$A$2:$A$379,bkc_lob,_book!$B$2:$B$379,bkc_bu)=0,"—",SUMIFS(_book!$DF$2:$DF$379,_book!$C$2:$C$379,$A43,_book!$A$2:$A$379,bkc_lob,_book!$B$2:$B$379,bkc_bu)/SUMIFS(_book!$CT$2:$CT$379,_book!$C$2:$C$379,$A43,_book!$A$2:$A$379,bkc_lob,_book!$B$2:$B$379,bkc_bu))</f>
        <v>4.3660765126539705E-3</v>
      </c>
      <c r="K43" s="79">
        <f>IF(SUMIFS(_book!$CU$2:$CU$379,_book!$C$2:$C$379,$A43,_book!$A$2:$A$379,bkc_lob,_book!$B$2:$B$379,bkc_bu)=0,"—",SUMIFS(_book!$DG$2:$DG$379,_book!$C$2:$C$379,$A43,_book!$A$2:$A$379,bkc_lob,_book!$B$2:$B$379,bkc_bu)/SUMIFS(_book!$CU$2:$CU$379,_book!$C$2:$C$379,$A43,_book!$A$2:$A$379,bkc_lob,_book!$B$2:$B$379,bkc_bu))</f>
        <v>4.3644775831946985E-3</v>
      </c>
      <c r="L43" s="79">
        <f>IF(SUMIFS(_book!$CV$2:$CV$379,_book!$C$2:$C$379,$A43,_book!$A$2:$A$379,bkc_lob,_book!$B$2:$B$379,bkc_bu)=0,"—",SUMIFS(_book!$DH$2:$DH$379,_book!$C$2:$C$379,$A43,_book!$A$2:$A$379,bkc_lob,_book!$B$2:$B$379,bkc_bu)/SUMIFS(_book!$CV$2:$CV$379,_book!$C$2:$C$379,$A43,_book!$A$2:$A$379,bkc_lob,_book!$B$2:$B$379,bkc_bu))</f>
        <v>4.3628798292701968E-3</v>
      </c>
      <c r="M43" s="79">
        <f>IF(SUMIFS(_book!$CW$2:$CW$379,_book!$C$2:$C$379,$A43,_book!$A$2:$A$379,bkc_lob,_book!$B$2:$B$379,bkc_bu)=0,"—",SUMIFS(_book!$DI$2:$DI$379,_book!$C$2:$C$379,$A43,_book!$A$2:$A$379,bkc_lob,_book!$B$2:$B$379,bkc_bu)/SUMIFS(_book!$CW$2:$CW$379,_book!$C$2:$C$379,$A43,_book!$A$2:$A$379,bkc_lob,_book!$B$2:$B$379,bkc_bu))</f>
        <v>4.361283249579362E-3</v>
      </c>
    </row>
    <row r="44" spans="1:13" x14ac:dyDescent="0.3">
      <c r="A44" s="78" t="s">
        <v>84</v>
      </c>
      <c r="B44" s="79">
        <f>IF(SUMIFS(_book!$CL$2:$CL$379,_book!$C$2:$C$379,$A44,_book!$A$2:$A$379,bkc_lob,_book!$B$2:$B$379,bkc_bu)=0,"—",SUMIFS(_book!$CX$2:$CX$379,_book!$C$2:$C$379,$A44,_book!$A$2:$A$379,bkc_lob,_book!$B$2:$B$379,bkc_bu)/SUMIFS(_book!$CL$2:$CL$379,_book!$C$2:$C$379,$A44,_book!$A$2:$A$379,bkc_lob,_book!$B$2:$B$379,bkc_bu))</f>
        <v>1.7679864521880924E-2</v>
      </c>
      <c r="C44" s="79">
        <f>IF(SUMIFS(_book!$CM$2:$CM$379,_book!$C$2:$C$379,$A44,_book!$A$2:$A$379,bkc_lob,_book!$B$2:$B$379,bkc_bu)=0,"—",SUMIFS(_book!$CY$2:$CY$379,_book!$C$2:$C$379,$A44,_book!$A$2:$A$379,bkc_lob,_book!$B$2:$B$379,bkc_bu)/SUMIFS(_book!$CM$2:$CM$379,_book!$C$2:$C$379,$A44,_book!$A$2:$A$379,bkc_lob,_book!$B$2:$B$379,bkc_bu))</f>
        <v>1.7654530404108637E-2</v>
      </c>
      <c r="D44" s="79">
        <f>IF(SUMIFS(_book!$CN$2:$CN$379,_book!$C$2:$C$379,$A44,_book!$A$2:$A$379,bkc_lob,_book!$B$2:$B$379,bkc_bu)=0,"—",SUMIFS(_book!$CZ$2:$CZ$379,_book!$C$2:$C$379,$A44,_book!$A$2:$A$379,bkc_lob,_book!$B$2:$B$379,bkc_bu)/SUMIFS(_book!$CN$2:$CN$379,_book!$C$2:$C$379,$A44,_book!$A$2:$A$379,bkc_lob,_book!$B$2:$B$379,bkc_bu))</f>
        <v>1.7629269093611313E-2</v>
      </c>
      <c r="E44" s="79">
        <f>IF(SUMIFS(_book!$CO$2:$CO$379,_book!$C$2:$C$379,$A44,_book!$A$2:$A$379,bkc_lob,_book!$B$2:$B$379,bkc_bu)=0,"—",SUMIFS(_book!$DA$2:$DA$379,_book!$C$2:$C$379,$A44,_book!$A$2:$A$379,bkc_lob,_book!$B$2:$B$379,bkc_bu)/SUMIFS(_book!$CO$2:$CO$379,_book!$C$2:$C$379,$A44,_book!$A$2:$A$379,bkc_lob,_book!$B$2:$B$379,bkc_bu))</f>
        <v>1.760322768404491E-2</v>
      </c>
      <c r="F44" s="79">
        <f>IF(SUMIFS(_book!$CP$2:$CP$379,_book!$C$2:$C$379,$A44,_book!$A$2:$A$379,bkc_lob,_book!$B$2:$B$379,bkc_bu)=0,"—",SUMIFS(_book!$DB$2:$DB$379,_book!$C$2:$C$379,$A44,_book!$A$2:$A$379,bkc_lob,_book!$B$2:$B$379,bkc_bu)/SUMIFS(_book!$CP$2:$CP$379,_book!$C$2:$C$379,$A44,_book!$A$2:$A$379,bkc_lob,_book!$B$2:$B$379,bkc_bu))</f>
        <v>1.7577263419308594E-2</v>
      </c>
      <c r="G44" s="79">
        <f>IF(SUMIFS(_book!$CQ$2:$CQ$379,_book!$C$2:$C$379,$A44,_book!$A$2:$A$379,bkc_lob,_book!$B$2:$B$379,bkc_bu)=0,"—",SUMIFS(_book!$DC$2:$DC$379,_book!$C$2:$C$379,$A44,_book!$A$2:$A$379,bkc_lob,_book!$B$2:$B$379,bkc_bu)/SUMIFS(_book!$CQ$2:$CQ$379,_book!$C$2:$C$379,$A44,_book!$A$2:$A$379,bkc_lob,_book!$B$2:$B$379,bkc_bu))</f>
        <v>1.7551375955682427E-2</v>
      </c>
      <c r="H44" s="79">
        <f>IF(SUMIFS(_book!$CR$2:$CR$379,_book!$C$2:$C$379,$A44,_book!$A$2:$A$379,bkc_lob,_book!$B$2:$B$379,bkc_bu)=0,"—",SUMIFS(_book!$DD$2:$DD$379,_book!$C$2:$C$379,$A44,_book!$A$2:$A$379,bkc_lob,_book!$B$2:$B$379,bkc_bu)/SUMIFS(_book!$CR$2:$CR$379,_book!$C$2:$C$379,$A44,_book!$A$2:$A$379,bkc_lob,_book!$B$2:$B$379,bkc_bu))</f>
        <v>1.7525564951493884E-2</v>
      </c>
      <c r="I44" s="79">
        <f>IF(SUMIFS(_book!$CS$2:$CS$379,_book!$C$2:$C$379,$A44,_book!$A$2:$A$379,bkc_lob,_book!$B$2:$B$379,bkc_bu)=0,"—",SUMIFS(_book!$DE$2:$DE$379,_book!$C$2:$C$379,$A44,_book!$A$2:$A$379,bkc_lob,_book!$B$2:$B$379,bkc_bu)/SUMIFS(_book!$CS$2:$CS$379,_book!$C$2:$C$379,$A44,_book!$A$2:$A$379,bkc_lob,_book!$B$2:$B$379,bkc_bu))</f>
        <v>1.7499408816019447E-2</v>
      </c>
      <c r="J44" s="79">
        <f>IF(SUMIFS(_book!$CT$2:$CT$379,_book!$C$2:$C$379,$A44,_book!$A$2:$A$379,bkc_lob,_book!$B$2:$B$379,bkc_bu)=0,"—",SUMIFS(_book!$DF$2:$DF$379,_book!$C$2:$C$379,$A44,_book!$A$2:$A$379,bkc_lob,_book!$B$2:$B$379,bkc_bu)/SUMIFS(_book!$CT$2:$CT$379,_book!$C$2:$C$379,$A44,_book!$A$2:$A$379,bkc_lob,_book!$B$2:$B$379,bkc_bu))</f>
        <v>1.7473750953330206E-2</v>
      </c>
      <c r="K44" s="79">
        <f>IF(SUMIFS(_book!$CU$2:$CU$379,_book!$C$2:$C$379,$A44,_book!$A$2:$A$379,bkc_lob,_book!$B$2:$B$379,bkc_bu)=0,"—",SUMIFS(_book!$DG$2:$DG$379,_book!$C$2:$C$379,$A44,_book!$A$2:$A$379,bkc_lob,_book!$B$2:$B$379,bkc_bu)/SUMIFS(_book!$CU$2:$CU$379,_book!$C$2:$C$379,$A44,_book!$A$2:$A$379,bkc_lob,_book!$B$2:$B$379,bkc_bu))</f>
        <v>1.7448168531706731E-2</v>
      </c>
      <c r="L44" s="79">
        <f>IF(SUMIFS(_book!$CV$2:$CV$379,_book!$C$2:$C$379,$A44,_book!$A$2:$A$379,bkc_lob,_book!$B$2:$B$379,bkc_bu)=0,"—",SUMIFS(_book!$DH$2:$DH$379,_book!$C$2:$C$379,$A44,_book!$A$2:$A$379,bkc_lob,_book!$B$2:$B$379,bkc_bu)/SUMIFS(_book!$CV$2:$CV$379,_book!$C$2:$C$379,$A44,_book!$A$2:$A$379,bkc_lob,_book!$B$2:$B$379,bkc_bu))</f>
        <v>1.7422661217546837E-2</v>
      </c>
      <c r="M44" s="79">
        <f>IF(SUMIFS(_book!$CW$2:$CW$379,_book!$C$2:$C$379,$A44,_book!$A$2:$A$379,bkc_lob,_book!$B$2:$B$379,bkc_bu)=0,"—",SUMIFS(_book!$DI$2:$DI$379,_book!$C$2:$C$379,$A44,_book!$A$2:$A$379,bkc_lob,_book!$B$2:$B$379,bkc_bu)/SUMIFS(_book!$CW$2:$CW$379,_book!$C$2:$C$379,$A44,_book!$A$2:$A$379,bkc_lob,_book!$B$2:$B$379,bkc_bu))</f>
        <v>1.7397228679219869E-2</v>
      </c>
    </row>
    <row r="45" spans="1:13" x14ac:dyDescent="0.3">
      <c r="A45" s="78" t="s">
        <v>89</v>
      </c>
      <c r="B45" s="79">
        <f>IF(SUMIFS(_book!$CL$2:$CL$379,_book!$C$2:$C$379,$A45,_book!$A$2:$A$379,bkc_lob,_book!$B$2:$B$379,bkc_bu)=0,"—",SUMIFS(_book!$CX$2:$CX$379,_book!$C$2:$C$379,$A45,_book!$A$2:$A$379,bkc_lob,_book!$B$2:$B$379,bkc_bu)/SUMIFS(_book!$CL$2:$CL$379,_book!$C$2:$C$379,$A45,_book!$A$2:$A$379,bkc_lob,_book!$B$2:$B$379,bkc_bu))</f>
        <v>0</v>
      </c>
      <c r="C45" s="79">
        <f>IF(SUMIFS(_book!$CM$2:$CM$379,_book!$C$2:$C$379,$A45,_book!$A$2:$A$379,bkc_lob,_book!$B$2:$B$379,bkc_bu)=0,"—",SUMIFS(_book!$CY$2:$CY$379,_book!$C$2:$C$379,$A45,_book!$A$2:$A$379,bkc_lob,_book!$B$2:$B$379,bkc_bu)/SUMIFS(_book!$CM$2:$CM$379,_book!$C$2:$C$379,$A45,_book!$A$2:$A$379,bkc_lob,_book!$B$2:$B$379,bkc_bu))</f>
        <v>0</v>
      </c>
      <c r="D45" s="79">
        <f>IF(SUMIFS(_book!$CN$2:$CN$379,_book!$C$2:$C$379,$A45,_book!$A$2:$A$379,bkc_lob,_book!$B$2:$B$379,bkc_bu)=0,"—",SUMIFS(_book!$CZ$2:$CZ$379,_book!$C$2:$C$379,$A45,_book!$A$2:$A$379,bkc_lob,_book!$B$2:$B$379,bkc_bu)/SUMIFS(_book!$CN$2:$CN$379,_book!$C$2:$C$379,$A45,_book!$A$2:$A$379,bkc_lob,_book!$B$2:$B$379,bkc_bu))</f>
        <v>0</v>
      </c>
      <c r="E45" s="79">
        <f>IF(SUMIFS(_book!$CO$2:$CO$379,_book!$C$2:$C$379,$A45,_book!$A$2:$A$379,bkc_lob,_book!$B$2:$B$379,bkc_bu)=0,"—",SUMIFS(_book!$DA$2:$DA$379,_book!$C$2:$C$379,$A45,_book!$A$2:$A$379,bkc_lob,_book!$B$2:$B$379,bkc_bu)/SUMIFS(_book!$CO$2:$CO$379,_book!$C$2:$C$379,$A45,_book!$A$2:$A$379,bkc_lob,_book!$B$2:$B$379,bkc_bu))</f>
        <v>0</v>
      </c>
      <c r="F45" s="79">
        <f>IF(SUMIFS(_book!$CP$2:$CP$379,_book!$C$2:$C$379,$A45,_book!$A$2:$A$379,bkc_lob,_book!$B$2:$B$379,bkc_bu)=0,"—",SUMIFS(_book!$DB$2:$DB$379,_book!$C$2:$C$379,$A45,_book!$A$2:$A$379,bkc_lob,_book!$B$2:$B$379,bkc_bu)/SUMIFS(_book!$CP$2:$CP$379,_book!$C$2:$C$379,$A45,_book!$A$2:$A$379,bkc_lob,_book!$B$2:$B$379,bkc_bu))</f>
        <v>0</v>
      </c>
      <c r="G45" s="79">
        <f>IF(SUMIFS(_book!$CQ$2:$CQ$379,_book!$C$2:$C$379,$A45,_book!$A$2:$A$379,bkc_lob,_book!$B$2:$B$379,bkc_bu)=0,"—",SUMIFS(_book!$DC$2:$DC$379,_book!$C$2:$C$379,$A45,_book!$A$2:$A$379,bkc_lob,_book!$B$2:$B$379,bkc_bu)/SUMIFS(_book!$CQ$2:$CQ$379,_book!$C$2:$C$379,$A45,_book!$A$2:$A$379,bkc_lob,_book!$B$2:$B$379,bkc_bu))</f>
        <v>0</v>
      </c>
      <c r="H45" s="79">
        <f>IF(SUMIFS(_book!$CR$2:$CR$379,_book!$C$2:$C$379,$A45,_book!$A$2:$A$379,bkc_lob,_book!$B$2:$B$379,bkc_bu)=0,"—",SUMIFS(_book!$DD$2:$DD$379,_book!$C$2:$C$379,$A45,_book!$A$2:$A$379,bkc_lob,_book!$B$2:$B$379,bkc_bu)/SUMIFS(_book!$CR$2:$CR$379,_book!$C$2:$C$379,$A45,_book!$A$2:$A$379,bkc_lob,_book!$B$2:$B$379,bkc_bu))</f>
        <v>0</v>
      </c>
      <c r="I45" s="79">
        <f>IF(SUMIFS(_book!$CS$2:$CS$379,_book!$C$2:$C$379,$A45,_book!$A$2:$A$379,bkc_lob,_book!$B$2:$B$379,bkc_bu)=0,"—",SUMIFS(_book!$DE$2:$DE$379,_book!$C$2:$C$379,$A45,_book!$A$2:$A$379,bkc_lob,_book!$B$2:$B$379,bkc_bu)/SUMIFS(_book!$CS$2:$CS$379,_book!$C$2:$C$379,$A45,_book!$A$2:$A$379,bkc_lob,_book!$B$2:$B$379,bkc_bu))</f>
        <v>0</v>
      </c>
      <c r="J45" s="79">
        <f>IF(SUMIFS(_book!$CT$2:$CT$379,_book!$C$2:$C$379,$A45,_book!$A$2:$A$379,bkc_lob,_book!$B$2:$B$379,bkc_bu)=0,"—",SUMIFS(_book!$DF$2:$DF$379,_book!$C$2:$C$379,$A45,_book!$A$2:$A$379,bkc_lob,_book!$B$2:$B$379,bkc_bu)/SUMIFS(_book!$CT$2:$CT$379,_book!$C$2:$C$379,$A45,_book!$A$2:$A$379,bkc_lob,_book!$B$2:$B$379,bkc_bu))</f>
        <v>0</v>
      </c>
      <c r="K45" s="79">
        <f>IF(SUMIFS(_book!$CU$2:$CU$379,_book!$C$2:$C$379,$A45,_book!$A$2:$A$379,bkc_lob,_book!$B$2:$B$379,bkc_bu)=0,"—",SUMIFS(_book!$DG$2:$DG$379,_book!$C$2:$C$379,$A45,_book!$A$2:$A$379,bkc_lob,_book!$B$2:$B$379,bkc_bu)/SUMIFS(_book!$CU$2:$CU$379,_book!$C$2:$C$379,$A45,_book!$A$2:$A$379,bkc_lob,_book!$B$2:$B$379,bkc_bu))</f>
        <v>0</v>
      </c>
      <c r="L45" s="79">
        <f>IF(SUMIFS(_book!$CV$2:$CV$379,_book!$C$2:$C$379,$A45,_book!$A$2:$A$379,bkc_lob,_book!$B$2:$B$379,bkc_bu)=0,"—",SUMIFS(_book!$DH$2:$DH$379,_book!$C$2:$C$379,$A45,_book!$A$2:$A$379,bkc_lob,_book!$B$2:$B$379,bkc_bu)/SUMIFS(_book!$CV$2:$CV$379,_book!$C$2:$C$379,$A45,_book!$A$2:$A$379,bkc_lob,_book!$B$2:$B$379,bkc_bu))</f>
        <v>0</v>
      </c>
      <c r="M45" s="79">
        <f>IF(SUMIFS(_book!$CW$2:$CW$379,_book!$C$2:$C$379,$A45,_book!$A$2:$A$379,bkc_lob,_book!$B$2:$B$379,bkc_bu)=0,"—",SUMIFS(_book!$DI$2:$DI$379,_book!$C$2:$C$379,$A45,_book!$A$2:$A$379,bkc_lob,_book!$B$2:$B$379,bkc_bu)/SUMIFS(_book!$CW$2:$CW$379,_book!$C$2:$C$379,$A45,_book!$A$2:$A$379,bkc_lob,_book!$B$2:$B$379,bkc_bu))</f>
        <v>0</v>
      </c>
    </row>
    <row r="46" spans="1:13" x14ac:dyDescent="0.3">
      <c r="A46" s="78" t="s">
        <v>91</v>
      </c>
      <c r="B46" s="79">
        <f>IF(SUMIFS(_book!$CL$2:$CL$379,_book!$C$2:$C$379,$A46,_book!$A$2:$A$379,bkc_lob,_book!$B$2:$B$379,bkc_bu)=0,"—",SUMIFS(_book!$CX$2:$CX$379,_book!$C$2:$C$379,$A46,_book!$A$2:$A$379,bkc_lob,_book!$B$2:$B$379,bkc_bu)/SUMIFS(_book!$CL$2:$CL$379,_book!$C$2:$C$379,$A46,_book!$A$2:$A$379,bkc_lob,_book!$B$2:$B$379,bkc_bu))</f>
        <v>1.321850566043902E-2</v>
      </c>
      <c r="C46" s="79">
        <f>IF(SUMIFS(_book!$CM$2:$CM$379,_book!$C$2:$C$379,$A46,_book!$A$2:$A$379,bkc_lob,_book!$B$2:$B$379,bkc_bu)=0,"—",SUMIFS(_book!$CY$2:$CY$379,_book!$C$2:$C$379,$A46,_book!$A$2:$A$379,bkc_lob,_book!$B$2:$B$379,bkc_bu)/SUMIFS(_book!$CM$2:$CM$379,_book!$C$2:$C$379,$A46,_book!$A$2:$A$379,bkc_lob,_book!$B$2:$B$379,bkc_bu))</f>
        <v>1.3204339280806224E-2</v>
      </c>
      <c r="D46" s="79">
        <f>IF(SUMIFS(_book!$CN$2:$CN$379,_book!$C$2:$C$379,$A46,_book!$A$2:$A$379,bkc_lob,_book!$B$2:$B$379,bkc_bu)=0,"—",SUMIFS(_book!$CZ$2:$CZ$379,_book!$C$2:$C$379,$A46,_book!$A$2:$A$379,bkc_lob,_book!$B$2:$B$379,bkc_bu)/SUMIFS(_book!$CN$2:$CN$379,_book!$C$2:$C$379,$A46,_book!$A$2:$A$379,bkc_lob,_book!$B$2:$B$379,bkc_bu))</f>
        <v>1.3190203360859278E-2</v>
      </c>
      <c r="E46" s="79">
        <f>IF(SUMIFS(_book!$CO$2:$CO$379,_book!$C$2:$C$379,$A46,_book!$A$2:$A$379,bkc_lob,_book!$B$2:$B$379,bkc_bu)=0,"—",SUMIFS(_book!$DA$2:$DA$379,_book!$C$2:$C$379,$A46,_book!$A$2:$A$379,bkc_lob,_book!$B$2:$B$379,bkc_bu)/SUMIFS(_book!$CO$2:$CO$379,_book!$C$2:$C$379,$A46,_book!$A$2:$A$379,bkc_lob,_book!$B$2:$B$379,bkc_bu))</f>
        <v>1.3175620178392237E-2</v>
      </c>
      <c r="F46" s="79">
        <f>IF(SUMIFS(_book!$CP$2:$CP$379,_book!$C$2:$C$379,$A46,_book!$A$2:$A$379,bkc_lob,_book!$B$2:$B$379,bkc_bu)=0,"—",SUMIFS(_book!$DB$2:$DB$379,_book!$C$2:$C$379,$A46,_book!$A$2:$A$379,bkc_lob,_book!$B$2:$B$379,bkc_bu)/SUMIFS(_book!$CP$2:$CP$379,_book!$C$2:$C$379,$A46,_book!$A$2:$A$379,bkc_lob,_book!$B$2:$B$379,bkc_bu))</f>
        <v>1.3161069341912033E-2</v>
      </c>
      <c r="G46" s="79">
        <f>IF(SUMIFS(_book!$CQ$2:$CQ$379,_book!$C$2:$C$379,$A46,_book!$A$2:$A$379,bkc_lob,_book!$B$2:$B$379,bkc_bu)=0,"—",SUMIFS(_book!$DC$2:$DC$379,_book!$C$2:$C$379,$A46,_book!$A$2:$A$379,bkc_lob,_book!$B$2:$B$379,bkc_bu)/SUMIFS(_book!$CQ$2:$CQ$379,_book!$C$2:$C$379,$A46,_book!$A$2:$A$379,bkc_lob,_book!$B$2:$B$379,bkc_bu))</f>
        <v>1.3146550743473958E-2</v>
      </c>
      <c r="H46" s="79">
        <f>IF(SUMIFS(_book!$CR$2:$CR$379,_book!$C$2:$C$379,$A46,_book!$A$2:$A$379,bkc_lob,_book!$B$2:$B$379,bkc_bu)=0,"—",SUMIFS(_book!$DD$2:$DD$379,_book!$C$2:$C$379,$A46,_book!$A$2:$A$379,bkc_lob,_book!$B$2:$B$379,bkc_bu)/SUMIFS(_book!$CR$2:$CR$379,_book!$C$2:$C$379,$A46,_book!$A$2:$A$379,bkc_lob,_book!$B$2:$B$379,bkc_bu))</f>
        <v>1.3132064275615408E-2</v>
      </c>
      <c r="I46" s="79">
        <f>IF(SUMIFS(_book!$CS$2:$CS$379,_book!$C$2:$C$379,$A46,_book!$A$2:$A$379,bkc_lob,_book!$B$2:$B$379,bkc_bu)=0,"—",SUMIFS(_book!$DE$2:$DE$379,_book!$C$2:$C$379,$A46,_book!$A$2:$A$379,bkc_lob,_book!$B$2:$B$379,bkc_bu)/SUMIFS(_book!$CS$2:$CS$379,_book!$C$2:$C$379,$A46,_book!$A$2:$A$379,bkc_lob,_book!$B$2:$B$379,bkc_bu))</f>
        <v>1.3117373139444341E-2</v>
      </c>
      <c r="J46" s="79">
        <f>IF(SUMIFS(_book!$CT$2:$CT$379,_book!$C$2:$C$379,$A46,_book!$A$2:$A$379,bkc_lob,_book!$B$2:$B$379,bkc_bu)=0,"—",SUMIFS(_book!$DF$2:$DF$379,_book!$C$2:$C$379,$A46,_book!$A$2:$A$379,bkc_lob,_book!$B$2:$B$379,bkc_bu)/SUMIFS(_book!$CT$2:$CT$379,_book!$C$2:$C$379,$A46,_book!$A$2:$A$379,bkc_lob,_book!$B$2:$B$379,bkc_bu))</f>
        <v>1.3102951134615822E-2</v>
      </c>
      <c r="K46" s="79">
        <f>IF(SUMIFS(_book!$CU$2:$CU$379,_book!$C$2:$C$379,$A46,_book!$A$2:$A$379,bkc_lob,_book!$B$2:$B$379,bkc_bu)=0,"—",SUMIFS(_book!$DG$2:$DG$379,_book!$C$2:$C$379,$A46,_book!$A$2:$A$379,bkc_lob,_book!$B$2:$B$379,bkc_bu)/SUMIFS(_book!$CU$2:$CU$379,_book!$C$2:$C$379,$A46,_book!$A$2:$A$379,bkc_lob,_book!$B$2:$B$379,bkc_bu))</f>
        <v>1.3088560939107496E-2</v>
      </c>
      <c r="L46" s="79">
        <f>IF(SUMIFS(_book!$CV$2:$CV$379,_book!$C$2:$C$379,$A46,_book!$A$2:$A$379,bkc_lob,_book!$B$2:$B$379,bkc_bu)=0,"—",SUMIFS(_book!$DH$2:$DH$379,_book!$C$2:$C$379,$A46,_book!$A$2:$A$379,bkc_lob,_book!$B$2:$B$379,bkc_bu)/SUMIFS(_book!$CV$2:$CV$379,_book!$C$2:$C$379,$A46,_book!$A$2:$A$379,bkc_lob,_book!$B$2:$B$379,bkc_bu))</f>
        <v>1.307420244736433E-2</v>
      </c>
      <c r="M46" s="79">
        <f>IF(SUMIFS(_book!$CW$2:$CW$379,_book!$C$2:$C$379,$A46,_book!$A$2:$A$379,bkc_lob,_book!$B$2:$B$379,bkc_bu)=0,"—",SUMIFS(_book!$DI$2:$DI$379,_book!$C$2:$C$379,$A46,_book!$A$2:$A$379,bkc_lob,_book!$B$2:$B$379,bkc_bu)/SUMIFS(_book!$CW$2:$CW$379,_book!$C$2:$C$379,$A46,_book!$A$2:$A$379,bkc_lob,_book!$B$2:$B$379,bkc_bu))</f>
        <v>1.3059875554300058E-2</v>
      </c>
    </row>
    <row r="47" spans="1:13" x14ac:dyDescent="0.3">
      <c r="A47" s="78" t="s">
        <v>93</v>
      </c>
      <c r="B47" s="79">
        <f>IF(SUMIFS(_book!$CL$2:$CL$379,_book!$C$2:$C$379,$A47,_book!$A$2:$A$379,bkc_lob,_book!$B$2:$B$379,bkc_bu)=0,"—",SUMIFS(_book!$CX$2:$CX$379,_book!$C$2:$C$379,$A47,_book!$A$2:$A$379,bkc_lob,_book!$B$2:$B$379,bkc_bu)/SUMIFS(_book!$CL$2:$CL$379,_book!$C$2:$C$379,$A47,_book!$A$2:$A$379,bkc_lob,_book!$B$2:$B$379,bkc_bu))</f>
        <v>-4.3518325555416829E-3</v>
      </c>
      <c r="C47" s="79">
        <f>IF(SUMIFS(_book!$CM$2:$CM$379,_book!$C$2:$C$379,$A47,_book!$A$2:$A$379,bkc_lob,_book!$B$2:$B$379,bkc_bu)=0,"—",SUMIFS(_book!$CY$2:$CY$379,_book!$C$2:$C$379,$A47,_book!$A$2:$A$379,bkc_lob,_book!$B$2:$B$379,bkc_bu)/SUMIFS(_book!$CM$2:$CM$379,_book!$C$2:$C$379,$A47,_book!$A$2:$A$379,bkc_lob,_book!$B$2:$B$379,bkc_bu))</f>
        <v>-4.3533700557327158E-3</v>
      </c>
      <c r="D47" s="79">
        <f>IF(SUMIFS(_book!$CN$2:$CN$379,_book!$C$2:$C$379,$A47,_book!$A$2:$A$379,bkc_lob,_book!$B$2:$B$379,bkc_bu)=0,"—",SUMIFS(_book!$CZ$2:$CZ$379,_book!$C$2:$C$379,$A47,_book!$A$2:$A$379,bkc_lob,_book!$B$2:$B$379,bkc_bu)/SUMIFS(_book!$CN$2:$CN$379,_book!$C$2:$C$379,$A47,_book!$A$2:$A$379,bkc_lob,_book!$B$2:$B$379,bkc_bu))</f>
        <v>-4.3549086471940347E-3</v>
      </c>
      <c r="E47" s="79">
        <f>IF(SUMIFS(_book!$CO$2:$CO$379,_book!$C$2:$C$379,$A47,_book!$A$2:$A$379,bkc_lob,_book!$B$2:$B$379,bkc_bu)=0,"—",SUMIFS(_book!$DA$2:$DA$379,_book!$C$2:$C$379,$A47,_book!$A$2:$A$379,bkc_lob,_book!$B$2:$B$379,bkc_bu)/SUMIFS(_book!$CO$2:$CO$379,_book!$C$2:$C$379,$A47,_book!$A$2:$A$379,bkc_lob,_book!$B$2:$B$379,bkc_bu))</f>
        <v>-4.356500542924577E-3</v>
      </c>
      <c r="F47" s="79">
        <f>IF(SUMIFS(_book!$CP$2:$CP$379,_book!$C$2:$C$379,$A47,_book!$A$2:$A$379,bkc_lob,_book!$B$2:$B$379,bkc_bu)=0,"—",SUMIFS(_book!$DB$2:$DB$379,_book!$C$2:$C$379,$A47,_book!$A$2:$A$379,bkc_lob,_book!$B$2:$B$379,bkc_bu)/SUMIFS(_book!$CP$2:$CP$379,_book!$C$2:$C$379,$A47,_book!$A$2:$A$379,bkc_lob,_book!$B$2:$B$379,bkc_bu))</f>
        <v>-4.3580936077029751E-3</v>
      </c>
      <c r="G47" s="79">
        <f>IF(SUMIFS(_book!$CQ$2:$CQ$379,_book!$C$2:$C$379,$A47,_book!$A$2:$A$379,bkc_lob,_book!$B$2:$B$379,bkc_bu)=0,"—",SUMIFS(_book!$DC$2:$DC$379,_book!$C$2:$C$379,$A47,_book!$A$2:$A$379,bkc_lob,_book!$B$2:$B$379,bkc_bu)/SUMIFS(_book!$CQ$2:$CQ$379,_book!$C$2:$C$379,$A47,_book!$A$2:$A$379,bkc_lob,_book!$B$2:$B$379,bkc_bu))</f>
        <v>-4.3596878428227214E-3</v>
      </c>
      <c r="H47" s="79">
        <f>IF(SUMIFS(_book!$CR$2:$CR$379,_book!$C$2:$C$379,$A47,_book!$A$2:$A$379,bkc_lob,_book!$B$2:$B$379,bkc_bu)=0,"—",SUMIFS(_book!$DD$2:$DD$379,_book!$C$2:$C$379,$A47,_book!$A$2:$A$379,bkc_lob,_book!$B$2:$B$379,bkc_bu)/SUMIFS(_book!$CR$2:$CR$379,_book!$C$2:$C$379,$A47,_book!$A$2:$A$379,bkc_lob,_book!$B$2:$B$379,bkc_bu))</f>
        <v>-4.3612832495793811E-3</v>
      </c>
      <c r="I47" s="79">
        <f>IF(SUMIFS(_book!$CS$2:$CS$379,_book!$C$2:$C$379,$A47,_book!$A$2:$A$379,bkc_lob,_book!$B$2:$B$379,bkc_bu)=0,"—",SUMIFS(_book!$DE$2:$DE$379,_book!$C$2:$C$379,$A47,_book!$A$2:$A$379,bkc_lob,_book!$B$2:$B$379,bkc_bu)/SUMIFS(_book!$CS$2:$CS$379,_book!$C$2:$C$379,$A47,_book!$A$2:$A$379,bkc_lob,_book!$B$2:$B$379,bkc_bu))</f>
        <v>-4.3629060124868819E-3</v>
      </c>
      <c r="J47" s="79">
        <f>IF(SUMIFS(_book!$CT$2:$CT$379,_book!$C$2:$C$379,$A47,_book!$A$2:$A$379,bkc_lob,_book!$B$2:$B$379,bkc_bu)=0,"—",SUMIFS(_book!$DF$2:$DF$379,_book!$C$2:$C$379,$A47,_book!$A$2:$A$379,bkc_lob,_book!$B$2:$B$379,bkc_bu)/SUMIFS(_book!$CT$2:$CT$379,_book!$C$2:$C$379,$A47,_book!$A$2:$A$379,bkc_lob,_book!$B$2:$B$379,bkc_bu))</f>
        <v>-4.3645037856719663E-3</v>
      </c>
      <c r="K47" s="79">
        <f>IF(SUMIFS(_book!$CU$2:$CU$379,_book!$C$2:$C$379,$A47,_book!$A$2:$A$379,bkc_lob,_book!$B$2:$B$379,bkc_bu)=0,"—",SUMIFS(_book!$DG$2:$DG$379,_book!$C$2:$C$379,$A47,_book!$A$2:$A$379,bkc_lob,_book!$B$2:$B$379,bkc_bu)/SUMIFS(_book!$CU$2:$CU$379,_book!$C$2:$C$379,$A47,_book!$A$2:$A$379,bkc_lob,_book!$B$2:$B$379,bkc_bu))</f>
        <v>-4.3661027344129898E-3</v>
      </c>
      <c r="L47" s="79">
        <f>IF(SUMIFS(_book!$CV$2:$CV$379,_book!$C$2:$C$379,$A47,_book!$A$2:$A$379,bkc_lob,_book!$B$2:$B$379,bkc_bu)=0,"—",SUMIFS(_book!$DH$2:$DH$379,_book!$C$2:$C$379,$A47,_book!$A$2:$A$379,bkc_lob,_book!$B$2:$B$379,bkc_bu)/SUMIFS(_book!$CV$2:$CV$379,_book!$C$2:$C$379,$A47,_book!$A$2:$A$379,bkc_lob,_book!$B$2:$B$379,bkc_bu))</f>
        <v>-4.3677028600134626E-3</v>
      </c>
      <c r="M47" s="79">
        <f>IF(SUMIFS(_book!$CW$2:$CW$379,_book!$C$2:$C$379,$A47,_book!$A$2:$A$379,bkc_lob,_book!$B$2:$B$379,bkc_bu)=0,"—",SUMIFS(_book!$DI$2:$DI$379,_book!$C$2:$C$379,$A47,_book!$A$2:$A$379,bkc_lob,_book!$B$2:$B$379,bkc_bu)/SUMIFS(_book!$CW$2:$CW$379,_book!$C$2:$C$379,$A47,_book!$A$2:$A$379,bkc_lob,_book!$B$2:$B$379,bkc_bu))</f>
        <v>-4.369304163778418E-3</v>
      </c>
    </row>
    <row r="48" spans="1:13" x14ac:dyDescent="0.3">
      <c r="A48" s="78" t="s">
        <v>95</v>
      </c>
      <c r="B48" s="79">
        <f>IF(SUMIFS(_book!$CL$2:$CL$379,_book!$C$2:$C$379,$A48,_book!$A$2:$A$379,bkc_lob,_book!$B$2:$B$379,bkc_bu)=0,"—",SUMIFS(_book!$CX$2:$CX$379,_book!$C$2:$C$379,$A48,_book!$A$2:$A$379,bkc_lob,_book!$B$2:$B$379,bkc_bu)/SUMIFS(_book!$CL$2:$CL$379,_book!$C$2:$C$379,$A48,_book!$A$2:$A$379,bkc_lob,_book!$B$2:$B$379,bkc_bu))</f>
        <v>8.7849144234523752E-3</v>
      </c>
      <c r="C48" s="79">
        <f>IF(SUMIFS(_book!$CM$2:$CM$379,_book!$C$2:$C$379,$A48,_book!$A$2:$A$379,bkc_lob,_book!$B$2:$B$379,bkc_bu)=0,"—",SUMIFS(_book!$CY$2:$CY$379,_book!$C$2:$C$379,$A48,_book!$A$2:$A$379,bkc_lob,_book!$B$2:$B$379,bkc_bu)/SUMIFS(_book!$CM$2:$CM$379,_book!$C$2:$C$379,$A48,_book!$A$2:$A$379,bkc_lob,_book!$B$2:$B$379,bkc_bu))</f>
        <v>8.7786552840536883E-3</v>
      </c>
      <c r="D48" s="79">
        <f>IF(SUMIFS(_book!$CN$2:$CN$379,_book!$C$2:$C$379,$A48,_book!$A$2:$A$379,bkc_lob,_book!$B$2:$B$379,bkc_bu)=0,"—",SUMIFS(_book!$CZ$2:$CZ$379,_book!$C$2:$C$379,$A48,_book!$A$2:$A$379,bkc_lob,_book!$B$2:$B$379,bkc_bu)/SUMIFS(_book!$CN$2:$CN$379,_book!$C$2:$C$379,$A48,_book!$A$2:$A$379,bkc_lob,_book!$B$2:$B$379,bkc_bu))</f>
        <v>8.7724050947757468E-3</v>
      </c>
      <c r="E48" s="79">
        <f>IF(SUMIFS(_book!$CO$2:$CO$379,_book!$C$2:$C$379,$A48,_book!$A$2:$A$379,bkc_lob,_book!$B$2:$B$379,bkc_bu)=0,"—",SUMIFS(_book!$DA$2:$DA$379,_book!$C$2:$C$379,$A48,_book!$A$2:$A$379,bkc_lob,_book!$B$2:$B$379,bkc_bu)/SUMIFS(_book!$CO$2:$CO$379,_book!$C$2:$C$379,$A48,_book!$A$2:$A$379,bkc_lob,_book!$B$2:$B$379,bkc_bu))</f>
        <v>8.7659524245464644E-3</v>
      </c>
      <c r="F48" s="79">
        <f>IF(SUMIFS(_book!$CP$2:$CP$379,_book!$C$2:$C$379,$A48,_book!$A$2:$A$379,bkc_lob,_book!$B$2:$B$379,bkc_bu)=0,"—",SUMIFS(_book!$DB$2:$DB$379,_book!$C$2:$C$379,$A48,_book!$A$2:$A$379,bkc_lob,_book!$B$2:$B$379,bkc_bu)/SUMIFS(_book!$CP$2:$CP$379,_book!$C$2:$C$379,$A48,_book!$A$2:$A$379,bkc_lob,_book!$B$2:$B$379,bkc_bu))</f>
        <v>8.7595092796923252E-3</v>
      </c>
      <c r="G48" s="79">
        <f>IF(SUMIFS(_book!$CQ$2:$CQ$379,_book!$C$2:$C$379,$A48,_book!$A$2:$A$379,bkc_lob,_book!$B$2:$B$379,bkc_bu)=0,"—",SUMIFS(_book!$DC$2:$DC$379,_book!$C$2:$C$379,$A48,_book!$A$2:$A$379,bkc_lob,_book!$B$2:$B$379,bkc_bu)/SUMIFS(_book!$CQ$2:$CQ$379,_book!$C$2:$C$379,$A48,_book!$A$2:$A$379,bkc_lob,_book!$B$2:$B$379,bkc_bu))</f>
        <v>8.7530756390496317E-3</v>
      </c>
      <c r="H48" s="79">
        <f>IF(SUMIFS(_book!$CR$2:$CR$379,_book!$C$2:$C$379,$A48,_book!$A$2:$A$379,bkc_lob,_book!$B$2:$B$379,bkc_bu)=0,"—",SUMIFS(_book!$DD$2:$DD$379,_book!$C$2:$C$379,$A48,_book!$A$2:$A$379,bkc_lob,_book!$B$2:$B$379,bkc_bu)/SUMIFS(_book!$CR$2:$CR$379,_book!$C$2:$C$379,$A48,_book!$A$2:$A$379,bkc_lob,_book!$B$2:$B$379,bkc_bu))</f>
        <v>8.7466514815174277E-3</v>
      </c>
      <c r="I48" s="79">
        <f>IF(SUMIFS(_book!$CS$2:$CS$379,_book!$C$2:$C$379,$A48,_book!$A$2:$A$379,bkc_lob,_book!$B$2:$B$379,bkc_bu)=0,"—",SUMIFS(_book!$DE$2:$DE$379,_book!$C$2:$C$379,$A48,_book!$A$2:$A$379,bkc_lob,_book!$B$2:$B$379,bkc_bu)/SUMIFS(_book!$CS$2:$CS$379,_book!$C$2:$C$379,$A48,_book!$A$2:$A$379,bkc_lob,_book!$B$2:$B$379,bkc_bu))</f>
        <v>8.7401317058275162E-3</v>
      </c>
      <c r="J48" s="79">
        <f>IF(SUMIFS(_book!$CT$2:$CT$379,_book!$C$2:$C$379,$A48,_book!$A$2:$A$379,bkc_lob,_book!$B$2:$B$379,bkc_bu)=0,"—",SUMIFS(_book!$DF$2:$DF$379,_book!$C$2:$C$379,$A48,_book!$A$2:$A$379,bkc_lob,_book!$B$2:$B$379,bkc_bu)/SUMIFS(_book!$CT$2:$CT$379,_book!$C$2:$C$379,$A48,_book!$A$2:$A$379,bkc_lob,_book!$B$2:$B$379,bkc_bu))</f>
        <v>8.7337266060616755E-3</v>
      </c>
      <c r="K48" s="79">
        <f>IF(SUMIFS(_book!$CU$2:$CU$379,_book!$C$2:$C$379,$A48,_book!$A$2:$A$379,bkc_lob,_book!$B$2:$B$379,bkc_bu)=0,"—",SUMIFS(_book!$DG$2:$DG$379,_book!$C$2:$C$379,$A48,_book!$A$2:$A$379,bkc_lob,_book!$B$2:$B$379,bkc_bu)/SUMIFS(_book!$CU$2:$CU$379,_book!$C$2:$C$379,$A48,_book!$A$2:$A$379,bkc_lob,_book!$B$2:$B$379,bkc_bu))</f>
        <v>8.7273309261366016E-3</v>
      </c>
      <c r="L48" s="79">
        <f>IF(SUMIFS(_book!$CV$2:$CV$379,_book!$C$2:$C$379,$A48,_book!$A$2:$A$379,bkc_lob,_book!$B$2:$B$379,bkc_bu)=0,"—",SUMIFS(_book!$DH$2:$DH$379,_book!$C$2:$C$379,$A48,_book!$A$2:$A$379,bkc_lob,_book!$B$2:$B$379,bkc_bu)/SUMIFS(_book!$CV$2:$CV$379,_book!$C$2:$C$379,$A48,_book!$A$2:$A$379,bkc_lob,_book!$B$2:$B$379,bkc_bu))</f>
        <v>8.7209446452013537E-3</v>
      </c>
      <c r="M48" s="79">
        <f>IF(SUMIFS(_book!$CW$2:$CW$379,_book!$C$2:$C$379,$A48,_book!$A$2:$A$379,bkc_lob,_book!$B$2:$B$379,bkc_bu)=0,"—",SUMIFS(_book!$DI$2:$DI$379,_book!$C$2:$C$379,$A48,_book!$A$2:$A$379,bkc_lob,_book!$B$2:$B$379,bkc_bu)/SUMIFS(_book!$CW$2:$CW$379,_book!$C$2:$C$379,$A48,_book!$A$2:$A$379,bkc_lob,_book!$B$2:$B$379,bkc_bu))</f>
        <v>8.7145677424676077E-3</v>
      </c>
    </row>
    <row r="49" spans="1:13" x14ac:dyDescent="0.3">
      <c r="A49" s="78" t="s">
        <v>98</v>
      </c>
      <c r="B49" s="79">
        <f>IF(SUMIFS(_book!$CL$2:$CL$379,_book!$C$2:$C$379,$A49,_book!$A$2:$A$379,bkc_lob,_book!$B$2:$B$379,bkc_bu)=0,"—",SUMIFS(_book!$CX$2:$CX$379,_book!$C$2:$C$379,$A49,_book!$A$2:$A$379,bkc_lob,_book!$B$2:$B$379,bkc_bu)/SUMIFS(_book!$CL$2:$CL$379,_book!$C$2:$C$379,$A49,_book!$A$2:$A$379,bkc_lob,_book!$B$2:$B$379,bkc_bu))</f>
        <v>-8.6769163248764988E-3</v>
      </c>
      <c r="C49" s="79">
        <f>IF(SUMIFS(_book!$CM$2:$CM$379,_book!$C$2:$C$379,$A49,_book!$A$2:$A$379,bkc_lob,_book!$B$2:$B$379,bkc_bu)=0,"—",SUMIFS(_book!$CY$2:$CY$379,_book!$C$2:$C$379,$A49,_book!$A$2:$A$379,bkc_lob,_book!$B$2:$B$379,bkc_bu)/SUMIFS(_book!$CM$2:$CM$379,_book!$C$2:$C$379,$A49,_book!$A$2:$A$379,bkc_lob,_book!$B$2:$B$379,bkc_bu))</f>
        <v>-8.6830305831674445E-3</v>
      </c>
      <c r="D49" s="79">
        <f>IF(SUMIFS(_book!$CN$2:$CN$379,_book!$C$2:$C$379,$A49,_book!$A$2:$A$379,bkc_lob,_book!$B$2:$B$379,bkc_bu)=0,"—",SUMIFS(_book!$CZ$2:$CZ$379,_book!$C$2:$C$379,$A49,_book!$A$2:$A$379,bkc_lob,_book!$B$2:$B$379,bkc_bu)/SUMIFS(_book!$CN$2:$CN$379,_book!$C$2:$C$379,$A49,_book!$A$2:$A$379,bkc_lob,_book!$B$2:$B$379,bkc_bu))</f>
        <v>-8.6891534999153225E-3</v>
      </c>
      <c r="E49" s="79">
        <f>IF(SUMIFS(_book!$CO$2:$CO$379,_book!$C$2:$C$379,$A49,_book!$A$2:$A$379,bkc_lob,_book!$B$2:$B$379,bkc_bu)=0,"—",SUMIFS(_book!$DA$2:$DA$379,_book!$C$2:$C$379,$A49,_book!$A$2:$A$379,bkc_lob,_book!$B$2:$B$379,bkc_bu)/SUMIFS(_book!$CO$2:$CO$379,_book!$C$2:$C$379,$A49,_book!$A$2:$A$379,bkc_lob,_book!$B$2:$B$379,bkc_bu))</f>
        <v>-8.6954930965059511E-3</v>
      </c>
      <c r="F49" s="79">
        <f>IF(SUMIFS(_book!$CP$2:$CP$379,_book!$C$2:$C$379,$A49,_book!$A$2:$A$379,bkc_lob,_book!$B$2:$B$379,bkc_bu)=0,"—",SUMIFS(_book!$DB$2:$DB$379,_book!$C$2:$C$379,$A49,_book!$A$2:$A$379,bkc_lob,_book!$B$2:$B$379,bkc_bu)/SUMIFS(_book!$CP$2:$CP$379,_book!$C$2:$C$379,$A49,_book!$A$2:$A$379,bkc_lob,_book!$B$2:$B$379,bkc_bu))</f>
        <v>-8.7018419887552722E-3</v>
      </c>
      <c r="G49" s="79">
        <f>IF(SUMIFS(_book!$CQ$2:$CQ$379,_book!$C$2:$C$379,$A49,_book!$A$2:$A$379,bkc_lob,_book!$B$2:$B$379,bkc_bu)=0,"—",SUMIFS(_book!$DC$2:$DC$379,_book!$C$2:$C$379,$A49,_book!$A$2:$A$379,bkc_lob,_book!$B$2:$B$379,bkc_bu)/SUMIFS(_book!$CQ$2:$CQ$379,_book!$C$2:$C$379,$A49,_book!$A$2:$A$379,bkc_lob,_book!$B$2:$B$379,bkc_bu))</f>
        <v>-8.7082001972074458E-3</v>
      </c>
      <c r="H49" s="79">
        <f>IF(SUMIFS(_book!$CR$2:$CR$379,_book!$C$2:$C$379,$A49,_book!$A$2:$A$379,bkc_lob,_book!$B$2:$B$379,bkc_bu)=0,"—",SUMIFS(_book!$DD$2:$DD$379,_book!$C$2:$C$379,$A49,_book!$A$2:$A$379,bkc_lob,_book!$B$2:$B$379,bkc_bu)/SUMIFS(_book!$CR$2:$CR$379,_book!$C$2:$C$379,$A49,_book!$A$2:$A$379,bkc_lob,_book!$B$2:$B$379,bkc_bu))</f>
        <v>-8.7145677424674221E-3</v>
      </c>
      <c r="I49" s="79">
        <f>IF(SUMIFS(_book!$CS$2:$CS$379,_book!$C$2:$C$379,$A49,_book!$A$2:$A$379,bkc_lob,_book!$B$2:$B$379,bkc_bu)=0,"—",SUMIFS(_book!$DE$2:$DE$379,_book!$C$2:$C$379,$A49,_book!$A$2:$A$379,bkc_lob,_book!$B$2:$B$379,bkc_bu)/SUMIFS(_book!$CS$2:$CS$379,_book!$C$2:$C$379,$A49,_book!$A$2:$A$379,bkc_lob,_book!$B$2:$B$379,bkc_bu))</f>
        <v>-8.7210492626645132E-3</v>
      </c>
      <c r="J49" s="79">
        <f>IF(SUMIFS(_book!$CT$2:$CT$379,_book!$C$2:$C$379,$A49,_book!$A$2:$A$379,bkc_lob,_book!$B$2:$B$379,bkc_bu)=0,"—",SUMIFS(_book!$DF$2:$DF$379,_book!$C$2:$C$379,$A49,_book!$A$2:$A$379,bkc_lob,_book!$B$2:$B$379,bkc_bu)/SUMIFS(_book!$CT$2:$CT$379,_book!$C$2:$C$379,$A49,_book!$A$2:$A$379,bkc_lob,_book!$B$2:$B$379,bkc_bu))</f>
        <v>-8.7274356975135092E-3</v>
      </c>
      <c r="K49" s="79">
        <f>IF(SUMIFS(_book!$CU$2:$CU$379,_book!$C$2:$C$379,$A49,_book!$A$2:$A$379,bkc_lob,_book!$B$2:$B$379,bkc_bu)=0,"—",SUMIFS(_book!$DG$2:$DG$379,_book!$C$2:$C$379,$A49,_book!$A$2:$A$379,bkc_lob,_book!$B$2:$B$379,bkc_bu)/SUMIFS(_book!$CU$2:$CU$379,_book!$C$2:$C$379,$A49,_book!$A$2:$A$379,bkc_lob,_book!$B$2:$B$379,bkc_bu))</f>
        <v>-8.7338315316941549E-3</v>
      </c>
      <c r="L49" s="79">
        <f>IF(SUMIFS(_book!$CV$2:$CV$379,_book!$C$2:$C$379,$A49,_book!$A$2:$A$379,bkc_lob,_book!$B$2:$B$379,bkc_bu)=0,"—",SUMIFS(_book!$DH$2:$DH$379,_book!$C$2:$C$379,$A49,_book!$A$2:$A$379,bkc_lob,_book!$B$2:$B$379,bkc_bu)/SUMIFS(_book!$CV$2:$CV$379,_book!$C$2:$C$379,$A49,_book!$A$2:$A$379,bkc_lob,_book!$B$2:$B$379,bkc_bu))</f>
        <v>-8.7402367860574641E-3</v>
      </c>
      <c r="M49" s="79">
        <f>IF(SUMIFS(_book!$CW$2:$CW$379,_book!$C$2:$C$379,$A49,_book!$A$2:$A$379,bkc_lob,_book!$B$2:$B$379,bkc_bu)=0,"—",SUMIFS(_book!$DI$2:$DI$379,_book!$C$2:$C$379,$A49,_book!$A$2:$A$379,bkc_lob,_book!$B$2:$B$379,bkc_bu)/SUMIFS(_book!$CW$2:$CW$379,_book!$C$2:$C$379,$A49,_book!$A$2:$A$379,bkc_lob,_book!$B$2:$B$379,bkc_bu))</f>
        <v>-8.7466514815175075E-3</v>
      </c>
    </row>
    <row r="50" spans="1:13" x14ac:dyDescent="0.3">
      <c r="A50" s="78" t="s">
        <v>100</v>
      </c>
      <c r="B50" s="79">
        <f>IF(SUMIFS(_book!$CL$2:$CL$379,_book!$C$2:$C$379,$A50,_book!$A$2:$A$379,bkc_lob,_book!$B$2:$B$379,bkc_bu)=0,"—",SUMIFS(_book!$CX$2:$CX$379,_book!$C$2:$C$379,$A50,_book!$A$2:$A$379,bkc_lob,_book!$B$2:$B$379,bkc_bu)/SUMIFS(_book!$CL$2:$CL$379,_book!$C$2:$C$379,$A50,_book!$A$2:$A$379,bkc_lob,_book!$B$2:$B$379,bkc_bu))</f>
        <v>4.3788312959229169E-3</v>
      </c>
      <c r="C50" s="79">
        <f>IF(SUMIFS(_book!$CM$2:$CM$379,_book!$C$2:$C$379,$A50,_book!$A$2:$A$379,bkc_lob,_book!$B$2:$B$379,bkc_bu)=0,"—",SUMIFS(_book!$CY$2:$CY$379,_book!$C$2:$C$379,$A50,_book!$A$2:$A$379,bkc_lob,_book!$B$2:$B$379,bkc_bu)/SUMIFS(_book!$CM$2:$CM$379,_book!$C$2:$C$379,$A50,_book!$A$2:$A$379,bkc_lob,_book!$B$2:$B$379,bkc_bu))</f>
        <v>4.377275686539602E-3</v>
      </c>
      <c r="D50" s="79">
        <f>IF(SUMIFS(_book!$CN$2:$CN$379,_book!$C$2:$C$379,$A50,_book!$A$2:$A$379,bkc_lob,_book!$B$2:$B$379,bkc_bu)=0,"—",SUMIFS(_book!$CZ$2:$CZ$379,_book!$C$2:$C$379,$A50,_book!$A$2:$A$379,bkc_lob,_book!$B$2:$B$379,bkc_bu)/SUMIFS(_book!$CN$2:$CN$379,_book!$C$2:$C$379,$A50,_book!$A$2:$A$379,bkc_lob,_book!$B$2:$B$379,bkc_bu))</f>
        <v>4.3757211866541842E-3</v>
      </c>
      <c r="E50" s="79">
        <f>IF(SUMIFS(_book!$CO$2:$CO$379,_book!$C$2:$C$379,$A50,_book!$A$2:$A$379,bkc_lob,_book!$B$2:$B$379,bkc_bu)=0,"—",SUMIFS(_book!$DA$2:$DA$379,_book!$C$2:$C$379,$A50,_book!$A$2:$A$379,bkc_lob,_book!$B$2:$B$379,bkc_bu)/SUMIFS(_book!$CO$2:$CO$379,_book!$C$2:$C$379,$A50,_book!$A$2:$A$379,bkc_lob,_book!$B$2:$B$379,bkc_bu))</f>
        <v>4.3741151571409379E-3</v>
      </c>
      <c r="F50" s="79">
        <f>IF(SUMIFS(_book!$CP$2:$CP$379,_book!$C$2:$C$379,$A50,_book!$A$2:$A$379,bkc_lob,_book!$B$2:$B$379,bkc_bu)=0,"—",SUMIFS(_book!$DB$2:$DB$379,_book!$C$2:$C$379,$A50,_book!$A$2:$A$379,bkc_lob,_book!$B$2:$B$379,bkc_bu)/SUMIFS(_book!$CP$2:$CP$379,_book!$C$2:$C$379,$A50,_book!$A$2:$A$379,bkc_lob,_book!$B$2:$B$379,bkc_bu))</f>
        <v>4.3725103110321987E-3</v>
      </c>
      <c r="G50" s="79">
        <f>IF(SUMIFS(_book!$CQ$2:$CQ$379,_book!$C$2:$C$379,$A50,_book!$A$2:$A$379,bkc_lob,_book!$B$2:$B$379,bkc_bu)=0,"—",SUMIFS(_book!$DC$2:$DC$379,_book!$C$2:$C$379,$A50,_book!$A$2:$A$379,bkc_lob,_book!$B$2:$B$379,bkc_bu)/SUMIFS(_book!$CQ$2:$CQ$379,_book!$C$2:$C$379,$A50,_book!$A$2:$A$379,bkc_lob,_book!$B$2:$B$379,bkc_bu))</f>
        <v>4.370906647015017E-3</v>
      </c>
      <c r="H50" s="79">
        <f>IF(SUMIFS(_book!$CR$2:$CR$379,_book!$C$2:$C$379,$A50,_book!$A$2:$A$379,bkc_lob,_book!$B$2:$B$379,bkc_bu)=0,"—",SUMIFS(_book!$DD$2:$DD$379,_book!$C$2:$C$379,$A50,_book!$A$2:$A$379,bkc_lob,_book!$B$2:$B$379,bkc_bu)/SUMIFS(_book!$CR$2:$CR$379,_book!$C$2:$C$379,$A50,_book!$A$2:$A$379,bkc_lob,_book!$B$2:$B$379,bkc_bu))</f>
        <v>4.3693041637784839E-3</v>
      </c>
      <c r="I50" s="79">
        <f>IF(SUMIFS(_book!$CS$2:$CS$379,_book!$C$2:$C$379,$A50,_book!$A$2:$A$379,bkc_lob,_book!$B$2:$B$379,bkc_bu)=0,"—",SUMIFS(_book!$DE$2:$DE$379,_book!$C$2:$C$379,$A50,_book!$A$2:$A$379,bkc_lob,_book!$B$2:$B$379,bkc_bu)/SUMIFS(_book!$CS$2:$CS$379,_book!$C$2:$C$379,$A50,_book!$A$2:$A$379,bkc_lob,_book!$B$2:$B$379,bkc_bu))</f>
        <v>4.3676766189510727E-3</v>
      </c>
      <c r="J50" s="79">
        <f>IF(SUMIFS(_book!$CT$2:$CT$379,_book!$C$2:$C$379,$A50,_book!$A$2:$A$379,bkc_lob,_book!$B$2:$B$379,bkc_bu)=0,"—",SUMIFS(_book!$DF$2:$DF$379,_book!$C$2:$C$379,$A50,_book!$A$2:$A$379,bkc_lob,_book!$B$2:$B$379,bkc_bu)/SUMIFS(_book!$CT$2:$CT$379,_book!$C$2:$C$379,$A50,_book!$A$2:$A$379,bkc_lob,_book!$B$2:$B$379,bkc_bu))</f>
        <v>4.3660765126539687E-3</v>
      </c>
      <c r="K50" s="79">
        <f>IF(SUMIFS(_book!$CU$2:$CU$379,_book!$C$2:$C$379,$A50,_book!$A$2:$A$379,bkc_lob,_book!$B$2:$B$379,bkc_bu)=0,"—",SUMIFS(_book!$DG$2:$DG$379,_book!$C$2:$C$379,$A50,_book!$A$2:$A$379,bkc_lob,_book!$B$2:$B$379,bkc_bu)/SUMIFS(_book!$CU$2:$CU$379,_book!$C$2:$C$379,$A50,_book!$A$2:$A$379,bkc_lob,_book!$B$2:$B$379,bkc_bu))</f>
        <v>4.3644775831946985E-3</v>
      </c>
      <c r="L50" s="79">
        <f>IF(SUMIFS(_book!$CV$2:$CV$379,_book!$C$2:$C$379,$A50,_book!$A$2:$A$379,bkc_lob,_book!$B$2:$B$379,bkc_bu)=0,"—",SUMIFS(_book!$DH$2:$DH$379,_book!$C$2:$C$379,$A50,_book!$A$2:$A$379,bkc_lob,_book!$B$2:$B$379,bkc_bu)/SUMIFS(_book!$CV$2:$CV$379,_book!$C$2:$C$379,$A50,_book!$A$2:$A$379,bkc_lob,_book!$B$2:$B$379,bkc_bu))</f>
        <v>4.3628798292701977E-3</v>
      </c>
      <c r="M50" s="79">
        <f>IF(SUMIFS(_book!$CW$2:$CW$379,_book!$C$2:$C$379,$A50,_book!$A$2:$A$379,bkc_lob,_book!$B$2:$B$379,bkc_bu)=0,"—",SUMIFS(_book!$DI$2:$DI$379,_book!$C$2:$C$379,$A50,_book!$A$2:$A$379,bkc_lob,_book!$B$2:$B$379,bkc_bu)/SUMIFS(_book!$CW$2:$CW$379,_book!$C$2:$C$379,$A50,_book!$A$2:$A$379,bkc_lob,_book!$B$2:$B$379,bkc_bu))</f>
        <v>4.3612832495793612E-3</v>
      </c>
    </row>
    <row r="51" spans="1:13" x14ac:dyDescent="0.3">
      <c r="A51" s="78" t="s">
        <v>102</v>
      </c>
      <c r="B51" s="79">
        <f>IF(SUMIFS(_book!$CL$2:$CL$379,_book!$C$2:$C$379,$A51,_book!$A$2:$A$379,bkc_lob,_book!$B$2:$B$379,bkc_bu)=0,"—",SUMIFS(_book!$CX$2:$CX$379,_book!$C$2:$C$379,$A51,_book!$A$2:$A$379,bkc_lob,_book!$B$2:$B$379,bkc_bu)/SUMIFS(_book!$CL$2:$CL$379,_book!$C$2:$C$379,$A51,_book!$A$2:$A$379,bkc_lob,_book!$B$2:$B$379,bkc_bu))</f>
        <v>1.7679864521880924E-2</v>
      </c>
      <c r="C51" s="79">
        <f>IF(SUMIFS(_book!$CM$2:$CM$379,_book!$C$2:$C$379,$A51,_book!$A$2:$A$379,bkc_lob,_book!$B$2:$B$379,bkc_bu)=0,"—",SUMIFS(_book!$CY$2:$CY$379,_book!$C$2:$C$379,$A51,_book!$A$2:$A$379,bkc_lob,_book!$B$2:$B$379,bkc_bu)/SUMIFS(_book!$CM$2:$CM$379,_book!$C$2:$C$379,$A51,_book!$A$2:$A$379,bkc_lob,_book!$B$2:$B$379,bkc_bu))</f>
        <v>1.7654530404108634E-2</v>
      </c>
      <c r="D51" s="79">
        <f>IF(SUMIFS(_book!$CN$2:$CN$379,_book!$C$2:$C$379,$A51,_book!$A$2:$A$379,bkc_lob,_book!$B$2:$B$379,bkc_bu)=0,"—",SUMIFS(_book!$CZ$2:$CZ$379,_book!$C$2:$C$379,$A51,_book!$A$2:$A$379,bkc_lob,_book!$B$2:$B$379,bkc_bu)/SUMIFS(_book!$CN$2:$CN$379,_book!$C$2:$C$379,$A51,_book!$A$2:$A$379,bkc_lob,_book!$B$2:$B$379,bkc_bu))</f>
        <v>1.7629269093611309E-2</v>
      </c>
      <c r="E51" s="79">
        <f>IF(SUMIFS(_book!$CO$2:$CO$379,_book!$C$2:$C$379,$A51,_book!$A$2:$A$379,bkc_lob,_book!$B$2:$B$379,bkc_bu)=0,"—",SUMIFS(_book!$DA$2:$DA$379,_book!$C$2:$C$379,$A51,_book!$A$2:$A$379,bkc_lob,_book!$B$2:$B$379,bkc_bu)/SUMIFS(_book!$CO$2:$CO$379,_book!$C$2:$C$379,$A51,_book!$A$2:$A$379,bkc_lob,_book!$B$2:$B$379,bkc_bu))</f>
        <v>1.7603227684044907E-2</v>
      </c>
      <c r="F51" s="79">
        <f>IF(SUMIFS(_book!$CP$2:$CP$379,_book!$C$2:$C$379,$A51,_book!$A$2:$A$379,bkc_lob,_book!$B$2:$B$379,bkc_bu)=0,"—",SUMIFS(_book!$DB$2:$DB$379,_book!$C$2:$C$379,$A51,_book!$A$2:$A$379,bkc_lob,_book!$B$2:$B$379,bkc_bu)/SUMIFS(_book!$CP$2:$CP$379,_book!$C$2:$C$379,$A51,_book!$A$2:$A$379,bkc_lob,_book!$B$2:$B$379,bkc_bu))</f>
        <v>1.7577263419308597E-2</v>
      </c>
      <c r="G51" s="79">
        <f>IF(SUMIFS(_book!$CQ$2:$CQ$379,_book!$C$2:$C$379,$A51,_book!$A$2:$A$379,bkc_lob,_book!$B$2:$B$379,bkc_bu)=0,"—",SUMIFS(_book!$DC$2:$DC$379,_book!$C$2:$C$379,$A51,_book!$A$2:$A$379,bkc_lob,_book!$B$2:$B$379,bkc_bu)/SUMIFS(_book!$CQ$2:$CQ$379,_book!$C$2:$C$379,$A51,_book!$A$2:$A$379,bkc_lob,_book!$B$2:$B$379,bkc_bu))</f>
        <v>1.755137595568243E-2</v>
      </c>
      <c r="H51" s="79">
        <f>IF(SUMIFS(_book!$CR$2:$CR$379,_book!$C$2:$C$379,$A51,_book!$A$2:$A$379,bkc_lob,_book!$B$2:$B$379,bkc_bu)=0,"—",SUMIFS(_book!$DD$2:$DD$379,_book!$C$2:$C$379,$A51,_book!$A$2:$A$379,bkc_lob,_book!$B$2:$B$379,bkc_bu)/SUMIFS(_book!$CR$2:$CR$379,_book!$C$2:$C$379,$A51,_book!$A$2:$A$379,bkc_lob,_book!$B$2:$B$379,bkc_bu))</f>
        <v>1.7525564951493884E-2</v>
      </c>
      <c r="I51" s="79">
        <f>IF(SUMIFS(_book!$CS$2:$CS$379,_book!$C$2:$C$379,$A51,_book!$A$2:$A$379,bkc_lob,_book!$B$2:$B$379,bkc_bu)=0,"—",SUMIFS(_book!$DE$2:$DE$379,_book!$C$2:$C$379,$A51,_book!$A$2:$A$379,bkc_lob,_book!$B$2:$B$379,bkc_bu)/SUMIFS(_book!$CS$2:$CS$379,_book!$C$2:$C$379,$A51,_book!$A$2:$A$379,bkc_lob,_book!$B$2:$B$379,bkc_bu))</f>
        <v>1.7499408816019441E-2</v>
      </c>
      <c r="J51" s="79">
        <f>IF(SUMIFS(_book!$CT$2:$CT$379,_book!$C$2:$C$379,$A51,_book!$A$2:$A$379,bkc_lob,_book!$B$2:$B$379,bkc_bu)=0,"—",SUMIFS(_book!$DF$2:$DF$379,_book!$C$2:$C$379,$A51,_book!$A$2:$A$379,bkc_lob,_book!$B$2:$B$379,bkc_bu)/SUMIFS(_book!$CT$2:$CT$379,_book!$C$2:$C$379,$A51,_book!$A$2:$A$379,bkc_lob,_book!$B$2:$B$379,bkc_bu))</f>
        <v>1.7473750953330199E-2</v>
      </c>
      <c r="K51" s="79">
        <f>IF(SUMIFS(_book!$CU$2:$CU$379,_book!$C$2:$C$379,$A51,_book!$A$2:$A$379,bkc_lob,_book!$B$2:$B$379,bkc_bu)=0,"—",SUMIFS(_book!$DG$2:$DG$379,_book!$C$2:$C$379,$A51,_book!$A$2:$A$379,bkc_lob,_book!$B$2:$B$379,bkc_bu)/SUMIFS(_book!$CU$2:$CU$379,_book!$C$2:$C$379,$A51,_book!$A$2:$A$379,bkc_lob,_book!$B$2:$B$379,bkc_bu))</f>
        <v>1.7448168531706724E-2</v>
      </c>
      <c r="L51" s="79">
        <f>IF(SUMIFS(_book!$CV$2:$CV$379,_book!$C$2:$C$379,$A51,_book!$A$2:$A$379,bkc_lob,_book!$B$2:$B$379,bkc_bu)=0,"—",SUMIFS(_book!$DH$2:$DH$379,_book!$C$2:$C$379,$A51,_book!$A$2:$A$379,bkc_lob,_book!$B$2:$B$379,bkc_bu)/SUMIFS(_book!$CV$2:$CV$379,_book!$C$2:$C$379,$A51,_book!$A$2:$A$379,bkc_lob,_book!$B$2:$B$379,bkc_bu))</f>
        <v>1.7422661217546837E-2</v>
      </c>
      <c r="M51" s="79">
        <f>IF(SUMIFS(_book!$CW$2:$CW$379,_book!$C$2:$C$379,$A51,_book!$A$2:$A$379,bkc_lob,_book!$B$2:$B$379,bkc_bu)=0,"—",SUMIFS(_book!$DI$2:$DI$379,_book!$C$2:$C$379,$A51,_book!$A$2:$A$379,bkc_lob,_book!$B$2:$B$379,bkc_bu)/SUMIFS(_book!$CW$2:$CW$379,_book!$C$2:$C$379,$A51,_book!$A$2:$A$379,bkc_lob,_book!$B$2:$B$379,bkc_bu))</f>
        <v>1.7397228679219865E-2</v>
      </c>
    </row>
    <row r="52" spans="1:13" x14ac:dyDescent="0.3">
      <c r="A52" s="78" t="s">
        <v>103</v>
      </c>
      <c r="B52" s="79">
        <f>IF(SUMIFS(_book!$CL$2:$CL$379,_book!$C$2:$C$379,$A52,_book!$A$2:$A$379,bkc_lob,_book!$B$2:$B$379,bkc_bu)=0,"—",SUMIFS(_book!$CX$2:$CX$379,_book!$C$2:$C$379,$A52,_book!$A$2:$A$379,bkc_lob,_book!$B$2:$B$379,bkc_bu)/SUMIFS(_book!$CL$2:$CL$379,_book!$C$2:$C$379,$A52,_book!$A$2:$A$379,bkc_lob,_book!$B$2:$B$379,bkc_bu))</f>
        <v>0</v>
      </c>
      <c r="C52" s="79">
        <f>IF(SUMIFS(_book!$CM$2:$CM$379,_book!$C$2:$C$379,$A52,_book!$A$2:$A$379,bkc_lob,_book!$B$2:$B$379,bkc_bu)=0,"—",SUMIFS(_book!$CY$2:$CY$379,_book!$C$2:$C$379,$A52,_book!$A$2:$A$379,bkc_lob,_book!$B$2:$B$379,bkc_bu)/SUMIFS(_book!$CM$2:$CM$379,_book!$C$2:$C$379,$A52,_book!$A$2:$A$379,bkc_lob,_book!$B$2:$B$379,bkc_bu))</f>
        <v>0</v>
      </c>
      <c r="D52" s="79">
        <f>IF(SUMIFS(_book!$CN$2:$CN$379,_book!$C$2:$C$379,$A52,_book!$A$2:$A$379,bkc_lob,_book!$B$2:$B$379,bkc_bu)=0,"—",SUMIFS(_book!$CZ$2:$CZ$379,_book!$C$2:$C$379,$A52,_book!$A$2:$A$379,bkc_lob,_book!$B$2:$B$379,bkc_bu)/SUMIFS(_book!$CN$2:$CN$379,_book!$C$2:$C$379,$A52,_book!$A$2:$A$379,bkc_lob,_book!$B$2:$B$379,bkc_bu))</f>
        <v>0</v>
      </c>
      <c r="E52" s="79">
        <f>IF(SUMIFS(_book!$CO$2:$CO$379,_book!$C$2:$C$379,$A52,_book!$A$2:$A$379,bkc_lob,_book!$B$2:$B$379,bkc_bu)=0,"—",SUMIFS(_book!$DA$2:$DA$379,_book!$C$2:$C$379,$A52,_book!$A$2:$A$379,bkc_lob,_book!$B$2:$B$379,bkc_bu)/SUMIFS(_book!$CO$2:$CO$379,_book!$C$2:$C$379,$A52,_book!$A$2:$A$379,bkc_lob,_book!$B$2:$B$379,bkc_bu))</f>
        <v>0</v>
      </c>
      <c r="F52" s="79">
        <f>IF(SUMIFS(_book!$CP$2:$CP$379,_book!$C$2:$C$379,$A52,_book!$A$2:$A$379,bkc_lob,_book!$B$2:$B$379,bkc_bu)=0,"—",SUMIFS(_book!$DB$2:$DB$379,_book!$C$2:$C$379,$A52,_book!$A$2:$A$379,bkc_lob,_book!$B$2:$B$379,bkc_bu)/SUMIFS(_book!$CP$2:$CP$379,_book!$C$2:$C$379,$A52,_book!$A$2:$A$379,bkc_lob,_book!$B$2:$B$379,bkc_bu))</f>
        <v>0</v>
      </c>
      <c r="G52" s="79">
        <f>IF(SUMIFS(_book!$CQ$2:$CQ$379,_book!$C$2:$C$379,$A52,_book!$A$2:$A$379,bkc_lob,_book!$B$2:$B$379,bkc_bu)=0,"—",SUMIFS(_book!$DC$2:$DC$379,_book!$C$2:$C$379,$A52,_book!$A$2:$A$379,bkc_lob,_book!$B$2:$B$379,bkc_bu)/SUMIFS(_book!$CQ$2:$CQ$379,_book!$C$2:$C$379,$A52,_book!$A$2:$A$379,bkc_lob,_book!$B$2:$B$379,bkc_bu))</f>
        <v>0</v>
      </c>
      <c r="H52" s="79">
        <f>IF(SUMIFS(_book!$CR$2:$CR$379,_book!$C$2:$C$379,$A52,_book!$A$2:$A$379,bkc_lob,_book!$B$2:$B$379,bkc_bu)=0,"—",SUMIFS(_book!$DD$2:$DD$379,_book!$C$2:$C$379,$A52,_book!$A$2:$A$379,bkc_lob,_book!$B$2:$B$379,bkc_bu)/SUMIFS(_book!$CR$2:$CR$379,_book!$C$2:$C$379,$A52,_book!$A$2:$A$379,bkc_lob,_book!$B$2:$B$379,bkc_bu))</f>
        <v>0</v>
      </c>
      <c r="I52" s="79">
        <f>IF(SUMIFS(_book!$CS$2:$CS$379,_book!$C$2:$C$379,$A52,_book!$A$2:$A$379,bkc_lob,_book!$B$2:$B$379,bkc_bu)=0,"—",SUMIFS(_book!$DE$2:$DE$379,_book!$C$2:$C$379,$A52,_book!$A$2:$A$379,bkc_lob,_book!$B$2:$B$379,bkc_bu)/SUMIFS(_book!$CS$2:$CS$379,_book!$C$2:$C$379,$A52,_book!$A$2:$A$379,bkc_lob,_book!$B$2:$B$379,bkc_bu))</f>
        <v>0</v>
      </c>
      <c r="J52" s="79">
        <f>IF(SUMIFS(_book!$CT$2:$CT$379,_book!$C$2:$C$379,$A52,_book!$A$2:$A$379,bkc_lob,_book!$B$2:$B$379,bkc_bu)=0,"—",SUMIFS(_book!$DF$2:$DF$379,_book!$C$2:$C$379,$A52,_book!$A$2:$A$379,bkc_lob,_book!$B$2:$B$379,bkc_bu)/SUMIFS(_book!$CT$2:$CT$379,_book!$C$2:$C$379,$A52,_book!$A$2:$A$379,bkc_lob,_book!$B$2:$B$379,bkc_bu))</f>
        <v>0</v>
      </c>
      <c r="K52" s="79">
        <f>IF(SUMIFS(_book!$CU$2:$CU$379,_book!$C$2:$C$379,$A52,_book!$A$2:$A$379,bkc_lob,_book!$B$2:$B$379,bkc_bu)=0,"—",SUMIFS(_book!$DG$2:$DG$379,_book!$C$2:$C$379,$A52,_book!$A$2:$A$379,bkc_lob,_book!$B$2:$B$379,bkc_bu)/SUMIFS(_book!$CU$2:$CU$379,_book!$C$2:$C$379,$A52,_book!$A$2:$A$379,bkc_lob,_book!$B$2:$B$379,bkc_bu))</f>
        <v>0</v>
      </c>
      <c r="L52" s="79">
        <f>IF(SUMIFS(_book!$CV$2:$CV$379,_book!$C$2:$C$379,$A52,_book!$A$2:$A$379,bkc_lob,_book!$B$2:$B$379,bkc_bu)=0,"—",SUMIFS(_book!$DH$2:$DH$379,_book!$C$2:$C$379,$A52,_book!$A$2:$A$379,bkc_lob,_book!$B$2:$B$379,bkc_bu)/SUMIFS(_book!$CV$2:$CV$379,_book!$C$2:$C$379,$A52,_book!$A$2:$A$379,bkc_lob,_book!$B$2:$B$379,bkc_bu))</f>
        <v>0</v>
      </c>
      <c r="M52" s="79">
        <f>IF(SUMIFS(_book!$CW$2:$CW$379,_book!$C$2:$C$379,$A52,_book!$A$2:$A$379,bkc_lob,_book!$B$2:$B$379,bkc_bu)=0,"—",SUMIFS(_book!$DI$2:$DI$379,_book!$C$2:$C$379,$A52,_book!$A$2:$A$379,bkc_lob,_book!$B$2:$B$379,bkc_bu)/SUMIFS(_book!$CW$2:$CW$379,_book!$C$2:$C$379,$A52,_book!$A$2:$A$379,bkc_lob,_book!$B$2:$B$379,bkc_bu))</f>
        <v>0</v>
      </c>
    </row>
    <row r="53" spans="1:13" x14ac:dyDescent="0.3">
      <c r="A53" s="78" t="s">
        <v>105</v>
      </c>
      <c r="B53" s="79">
        <f>IF(SUMIFS(_book!$CL$2:$CL$379,_book!$C$2:$C$379,$A53,_book!$A$2:$A$379,bkc_lob,_book!$B$2:$B$379,bkc_bu)=0,"—",SUMIFS(_book!$CX$2:$CX$379,_book!$C$2:$C$379,$A53,_book!$A$2:$A$379,bkc_lob,_book!$B$2:$B$379,bkc_bu)/SUMIFS(_book!$CL$2:$CL$379,_book!$C$2:$C$379,$A53,_book!$A$2:$A$379,bkc_lob,_book!$B$2:$B$379,bkc_bu))</f>
        <v>1.321850566043902E-2</v>
      </c>
      <c r="C53" s="79">
        <f>IF(SUMIFS(_book!$CM$2:$CM$379,_book!$C$2:$C$379,$A53,_book!$A$2:$A$379,bkc_lob,_book!$B$2:$B$379,bkc_bu)=0,"—",SUMIFS(_book!$CY$2:$CY$379,_book!$C$2:$C$379,$A53,_book!$A$2:$A$379,bkc_lob,_book!$B$2:$B$379,bkc_bu)/SUMIFS(_book!$CM$2:$CM$379,_book!$C$2:$C$379,$A53,_book!$A$2:$A$379,bkc_lob,_book!$B$2:$B$379,bkc_bu))</f>
        <v>1.3204339280806223E-2</v>
      </c>
      <c r="D53" s="79">
        <f>IF(SUMIFS(_book!$CN$2:$CN$379,_book!$C$2:$C$379,$A53,_book!$A$2:$A$379,bkc_lob,_book!$B$2:$B$379,bkc_bu)=0,"—",SUMIFS(_book!$CZ$2:$CZ$379,_book!$C$2:$C$379,$A53,_book!$A$2:$A$379,bkc_lob,_book!$B$2:$B$379,bkc_bu)/SUMIFS(_book!$CN$2:$CN$379,_book!$C$2:$C$379,$A53,_book!$A$2:$A$379,bkc_lob,_book!$B$2:$B$379,bkc_bu))</f>
        <v>1.3190203360859278E-2</v>
      </c>
      <c r="E53" s="79">
        <f>IF(SUMIFS(_book!$CO$2:$CO$379,_book!$C$2:$C$379,$A53,_book!$A$2:$A$379,bkc_lob,_book!$B$2:$B$379,bkc_bu)=0,"—",SUMIFS(_book!$DA$2:$DA$379,_book!$C$2:$C$379,$A53,_book!$A$2:$A$379,bkc_lob,_book!$B$2:$B$379,bkc_bu)/SUMIFS(_book!$CO$2:$CO$379,_book!$C$2:$C$379,$A53,_book!$A$2:$A$379,bkc_lob,_book!$B$2:$B$379,bkc_bu))</f>
        <v>1.3175620178392241E-2</v>
      </c>
      <c r="F53" s="79">
        <f>IF(SUMIFS(_book!$CP$2:$CP$379,_book!$C$2:$C$379,$A53,_book!$A$2:$A$379,bkc_lob,_book!$B$2:$B$379,bkc_bu)=0,"—",SUMIFS(_book!$DB$2:$DB$379,_book!$C$2:$C$379,$A53,_book!$A$2:$A$379,bkc_lob,_book!$B$2:$B$379,bkc_bu)/SUMIFS(_book!$CP$2:$CP$379,_book!$C$2:$C$379,$A53,_book!$A$2:$A$379,bkc_lob,_book!$B$2:$B$379,bkc_bu))</f>
        <v>1.3161069341912027E-2</v>
      </c>
      <c r="G53" s="79">
        <f>IF(SUMIFS(_book!$CQ$2:$CQ$379,_book!$C$2:$C$379,$A53,_book!$A$2:$A$379,bkc_lob,_book!$B$2:$B$379,bkc_bu)=0,"—",SUMIFS(_book!$DC$2:$DC$379,_book!$C$2:$C$379,$A53,_book!$A$2:$A$379,bkc_lob,_book!$B$2:$B$379,bkc_bu)/SUMIFS(_book!$CQ$2:$CQ$379,_book!$C$2:$C$379,$A53,_book!$A$2:$A$379,bkc_lob,_book!$B$2:$B$379,bkc_bu))</f>
        <v>1.3146550743473956E-2</v>
      </c>
      <c r="H53" s="79">
        <f>IF(SUMIFS(_book!$CR$2:$CR$379,_book!$C$2:$C$379,$A53,_book!$A$2:$A$379,bkc_lob,_book!$B$2:$B$379,bkc_bu)=0,"—",SUMIFS(_book!$DD$2:$DD$379,_book!$C$2:$C$379,$A53,_book!$A$2:$A$379,bkc_lob,_book!$B$2:$B$379,bkc_bu)/SUMIFS(_book!$CR$2:$CR$379,_book!$C$2:$C$379,$A53,_book!$A$2:$A$379,bkc_lob,_book!$B$2:$B$379,bkc_bu))</f>
        <v>1.3132064275615411E-2</v>
      </c>
      <c r="I53" s="79">
        <f>IF(SUMIFS(_book!$CS$2:$CS$379,_book!$C$2:$C$379,$A53,_book!$A$2:$A$379,bkc_lob,_book!$B$2:$B$379,bkc_bu)=0,"—",SUMIFS(_book!$DE$2:$DE$379,_book!$C$2:$C$379,$A53,_book!$A$2:$A$379,bkc_lob,_book!$B$2:$B$379,bkc_bu)/SUMIFS(_book!$CS$2:$CS$379,_book!$C$2:$C$379,$A53,_book!$A$2:$A$379,bkc_lob,_book!$B$2:$B$379,bkc_bu))</f>
        <v>1.3117373139444334E-2</v>
      </c>
      <c r="J53" s="79">
        <f>IF(SUMIFS(_book!$CT$2:$CT$379,_book!$C$2:$C$379,$A53,_book!$A$2:$A$379,bkc_lob,_book!$B$2:$B$379,bkc_bu)=0,"—",SUMIFS(_book!$DF$2:$DF$379,_book!$C$2:$C$379,$A53,_book!$A$2:$A$379,bkc_lob,_book!$B$2:$B$379,bkc_bu)/SUMIFS(_book!$CT$2:$CT$379,_book!$C$2:$C$379,$A53,_book!$A$2:$A$379,bkc_lob,_book!$B$2:$B$379,bkc_bu))</f>
        <v>1.310295113461582E-2</v>
      </c>
      <c r="K53" s="79">
        <f>IF(SUMIFS(_book!$CU$2:$CU$379,_book!$C$2:$C$379,$A53,_book!$A$2:$A$379,bkc_lob,_book!$B$2:$B$379,bkc_bu)=0,"—",SUMIFS(_book!$DG$2:$DG$379,_book!$C$2:$C$379,$A53,_book!$A$2:$A$379,bkc_lob,_book!$B$2:$B$379,bkc_bu)/SUMIFS(_book!$CU$2:$CU$379,_book!$C$2:$C$379,$A53,_book!$A$2:$A$379,bkc_lob,_book!$B$2:$B$379,bkc_bu))</f>
        <v>1.3088560939107494E-2</v>
      </c>
      <c r="L53" s="79">
        <f>IF(SUMIFS(_book!$CV$2:$CV$379,_book!$C$2:$C$379,$A53,_book!$A$2:$A$379,bkc_lob,_book!$B$2:$B$379,bkc_bu)=0,"—",SUMIFS(_book!$DH$2:$DH$379,_book!$C$2:$C$379,$A53,_book!$A$2:$A$379,bkc_lob,_book!$B$2:$B$379,bkc_bu)/SUMIFS(_book!$CV$2:$CV$379,_book!$C$2:$C$379,$A53,_book!$A$2:$A$379,bkc_lob,_book!$B$2:$B$379,bkc_bu))</f>
        <v>1.3074202447364328E-2</v>
      </c>
      <c r="M53" s="79">
        <f>IF(SUMIFS(_book!$CW$2:$CW$379,_book!$C$2:$C$379,$A53,_book!$A$2:$A$379,bkc_lob,_book!$B$2:$B$379,bkc_bu)=0,"—",SUMIFS(_book!$DI$2:$DI$379,_book!$C$2:$C$379,$A53,_book!$A$2:$A$379,bkc_lob,_book!$B$2:$B$379,bkc_bu)/SUMIFS(_book!$CW$2:$CW$379,_book!$C$2:$C$379,$A53,_book!$A$2:$A$379,bkc_lob,_book!$B$2:$B$379,bkc_bu))</f>
        <v>1.3059875554300061E-2</v>
      </c>
    </row>
    <row r="54" spans="1:13" x14ac:dyDescent="0.3">
      <c r="A54" s="78" t="s">
        <v>106</v>
      </c>
      <c r="B54" s="79">
        <f>IF(SUMIFS(_book!$CL$2:$CL$379,_book!$C$2:$C$379,$A54,_book!$A$2:$A$379,bkc_lob,_book!$B$2:$B$379,bkc_bu)=0,"—",SUMIFS(_book!$CX$2:$CX$379,_book!$C$2:$C$379,$A54,_book!$A$2:$A$379,bkc_lob,_book!$B$2:$B$379,bkc_bu)/SUMIFS(_book!$CL$2:$CL$379,_book!$C$2:$C$379,$A54,_book!$A$2:$A$379,bkc_lob,_book!$B$2:$B$379,bkc_bu))</f>
        <v>-4.3518325555416846E-3</v>
      </c>
      <c r="C54" s="79">
        <f>IF(SUMIFS(_book!$CM$2:$CM$379,_book!$C$2:$C$379,$A54,_book!$A$2:$A$379,bkc_lob,_book!$B$2:$B$379,bkc_bu)=0,"—",SUMIFS(_book!$CY$2:$CY$379,_book!$C$2:$C$379,$A54,_book!$A$2:$A$379,bkc_lob,_book!$B$2:$B$379,bkc_bu)/SUMIFS(_book!$CM$2:$CM$379,_book!$C$2:$C$379,$A54,_book!$A$2:$A$379,bkc_lob,_book!$B$2:$B$379,bkc_bu))</f>
        <v>-4.3533700557327167E-3</v>
      </c>
      <c r="D54" s="79">
        <f>IF(SUMIFS(_book!$CN$2:$CN$379,_book!$C$2:$C$379,$A54,_book!$A$2:$A$379,bkc_lob,_book!$B$2:$B$379,bkc_bu)=0,"—",SUMIFS(_book!$CZ$2:$CZ$379,_book!$C$2:$C$379,$A54,_book!$A$2:$A$379,bkc_lob,_book!$B$2:$B$379,bkc_bu)/SUMIFS(_book!$CN$2:$CN$379,_book!$C$2:$C$379,$A54,_book!$A$2:$A$379,bkc_lob,_book!$B$2:$B$379,bkc_bu))</f>
        <v>-4.3549086471940347E-3</v>
      </c>
      <c r="E54" s="79">
        <f>IF(SUMIFS(_book!$CO$2:$CO$379,_book!$C$2:$C$379,$A54,_book!$A$2:$A$379,bkc_lob,_book!$B$2:$B$379,bkc_bu)=0,"—",SUMIFS(_book!$DA$2:$DA$379,_book!$C$2:$C$379,$A54,_book!$A$2:$A$379,bkc_lob,_book!$B$2:$B$379,bkc_bu)/SUMIFS(_book!$CO$2:$CO$379,_book!$C$2:$C$379,$A54,_book!$A$2:$A$379,bkc_lob,_book!$B$2:$B$379,bkc_bu))</f>
        <v>-4.3565005429245761E-3</v>
      </c>
      <c r="F54" s="79">
        <f>IF(SUMIFS(_book!$CP$2:$CP$379,_book!$C$2:$C$379,$A54,_book!$A$2:$A$379,bkc_lob,_book!$B$2:$B$379,bkc_bu)=0,"—",SUMIFS(_book!$DB$2:$DB$379,_book!$C$2:$C$379,$A54,_book!$A$2:$A$379,bkc_lob,_book!$B$2:$B$379,bkc_bu)/SUMIFS(_book!$CP$2:$CP$379,_book!$C$2:$C$379,$A54,_book!$A$2:$A$379,bkc_lob,_book!$B$2:$B$379,bkc_bu))</f>
        <v>-4.3580936077029751E-3</v>
      </c>
      <c r="G54" s="79">
        <f>IF(SUMIFS(_book!$CQ$2:$CQ$379,_book!$C$2:$C$379,$A54,_book!$A$2:$A$379,bkc_lob,_book!$B$2:$B$379,bkc_bu)=0,"—",SUMIFS(_book!$DC$2:$DC$379,_book!$C$2:$C$379,$A54,_book!$A$2:$A$379,bkc_lob,_book!$B$2:$B$379,bkc_bu)/SUMIFS(_book!$CQ$2:$CQ$379,_book!$C$2:$C$379,$A54,_book!$A$2:$A$379,bkc_lob,_book!$B$2:$B$379,bkc_bu))</f>
        <v>-4.3596878428227232E-3</v>
      </c>
      <c r="H54" s="79">
        <f>IF(SUMIFS(_book!$CR$2:$CR$379,_book!$C$2:$C$379,$A54,_book!$A$2:$A$379,bkc_lob,_book!$B$2:$B$379,bkc_bu)=0,"—",SUMIFS(_book!$DD$2:$DD$379,_book!$C$2:$C$379,$A54,_book!$A$2:$A$379,bkc_lob,_book!$B$2:$B$379,bkc_bu)/SUMIFS(_book!$CR$2:$CR$379,_book!$C$2:$C$379,$A54,_book!$A$2:$A$379,bkc_lob,_book!$B$2:$B$379,bkc_bu))</f>
        <v>-4.361283249579382E-3</v>
      </c>
      <c r="I54" s="79">
        <f>IF(SUMIFS(_book!$CS$2:$CS$379,_book!$C$2:$C$379,$A54,_book!$A$2:$A$379,bkc_lob,_book!$B$2:$B$379,bkc_bu)=0,"—",SUMIFS(_book!$DE$2:$DE$379,_book!$C$2:$C$379,$A54,_book!$A$2:$A$379,bkc_lob,_book!$B$2:$B$379,bkc_bu)/SUMIFS(_book!$CS$2:$CS$379,_book!$C$2:$C$379,$A54,_book!$A$2:$A$379,bkc_lob,_book!$B$2:$B$379,bkc_bu))</f>
        <v>-4.3629060124868819E-3</v>
      </c>
      <c r="J54" s="79">
        <f>IF(SUMIFS(_book!$CT$2:$CT$379,_book!$C$2:$C$379,$A54,_book!$A$2:$A$379,bkc_lob,_book!$B$2:$B$379,bkc_bu)=0,"—",SUMIFS(_book!$DF$2:$DF$379,_book!$C$2:$C$379,$A54,_book!$A$2:$A$379,bkc_lob,_book!$B$2:$B$379,bkc_bu)/SUMIFS(_book!$CT$2:$CT$379,_book!$C$2:$C$379,$A54,_book!$A$2:$A$379,bkc_lob,_book!$B$2:$B$379,bkc_bu))</f>
        <v>-4.3645037856719663E-3</v>
      </c>
      <c r="K54" s="79">
        <f>IF(SUMIFS(_book!$CU$2:$CU$379,_book!$C$2:$C$379,$A54,_book!$A$2:$A$379,bkc_lob,_book!$B$2:$B$379,bkc_bu)=0,"—",SUMIFS(_book!$DG$2:$DG$379,_book!$C$2:$C$379,$A54,_book!$A$2:$A$379,bkc_lob,_book!$B$2:$B$379,bkc_bu)/SUMIFS(_book!$CU$2:$CU$379,_book!$C$2:$C$379,$A54,_book!$A$2:$A$379,bkc_lob,_book!$B$2:$B$379,bkc_bu))</f>
        <v>-4.3661027344129907E-3</v>
      </c>
      <c r="L54" s="79">
        <f>IF(SUMIFS(_book!$CV$2:$CV$379,_book!$C$2:$C$379,$A54,_book!$A$2:$A$379,bkc_lob,_book!$B$2:$B$379,bkc_bu)=0,"—",SUMIFS(_book!$DH$2:$DH$379,_book!$C$2:$C$379,$A54,_book!$A$2:$A$379,bkc_lob,_book!$B$2:$B$379,bkc_bu)/SUMIFS(_book!$CV$2:$CV$379,_book!$C$2:$C$379,$A54,_book!$A$2:$A$379,bkc_lob,_book!$B$2:$B$379,bkc_bu))</f>
        <v>-4.3677028600134643E-3</v>
      </c>
      <c r="M54" s="79">
        <f>IF(SUMIFS(_book!$CW$2:$CW$379,_book!$C$2:$C$379,$A54,_book!$A$2:$A$379,bkc_lob,_book!$B$2:$B$379,bkc_bu)=0,"—",SUMIFS(_book!$DI$2:$DI$379,_book!$C$2:$C$379,$A54,_book!$A$2:$A$379,bkc_lob,_book!$B$2:$B$379,bkc_bu)/SUMIFS(_book!$CW$2:$CW$379,_book!$C$2:$C$379,$A54,_book!$A$2:$A$379,bkc_lob,_book!$B$2:$B$379,bkc_bu))</f>
        <v>-4.3693041637784188E-3</v>
      </c>
    </row>
    <row r="55" spans="1:13" x14ac:dyDescent="0.3">
      <c r="A55" s="78" t="s">
        <v>107</v>
      </c>
      <c r="B55" s="79">
        <f>IF(SUMIFS(_book!$CL$2:$CL$379,_book!$C$2:$C$379,$A55,_book!$A$2:$A$379,bkc_lob,_book!$B$2:$B$379,bkc_bu)=0,"—",SUMIFS(_book!$CX$2:$CX$379,_book!$C$2:$C$379,$A55,_book!$A$2:$A$379,bkc_lob,_book!$B$2:$B$379,bkc_bu)/SUMIFS(_book!$CL$2:$CL$379,_book!$C$2:$C$379,$A55,_book!$A$2:$A$379,bkc_lob,_book!$B$2:$B$379,bkc_bu))</f>
        <v>8.7849144234523752E-3</v>
      </c>
      <c r="C55" s="79">
        <f>IF(SUMIFS(_book!$CM$2:$CM$379,_book!$C$2:$C$379,$A55,_book!$A$2:$A$379,bkc_lob,_book!$B$2:$B$379,bkc_bu)=0,"—",SUMIFS(_book!$CY$2:$CY$379,_book!$C$2:$C$379,$A55,_book!$A$2:$A$379,bkc_lob,_book!$B$2:$B$379,bkc_bu)/SUMIFS(_book!$CM$2:$CM$379,_book!$C$2:$C$379,$A55,_book!$A$2:$A$379,bkc_lob,_book!$B$2:$B$379,bkc_bu))</f>
        <v>8.7786552840536866E-3</v>
      </c>
      <c r="D55" s="79">
        <f>IF(SUMIFS(_book!$CN$2:$CN$379,_book!$C$2:$C$379,$A55,_book!$A$2:$A$379,bkc_lob,_book!$B$2:$B$379,bkc_bu)=0,"—",SUMIFS(_book!$CZ$2:$CZ$379,_book!$C$2:$C$379,$A55,_book!$A$2:$A$379,bkc_lob,_book!$B$2:$B$379,bkc_bu)/SUMIFS(_book!$CN$2:$CN$379,_book!$C$2:$C$379,$A55,_book!$A$2:$A$379,bkc_lob,_book!$B$2:$B$379,bkc_bu))</f>
        <v>8.7724050947757485E-3</v>
      </c>
      <c r="E55" s="79">
        <f>IF(SUMIFS(_book!$CO$2:$CO$379,_book!$C$2:$C$379,$A55,_book!$A$2:$A$379,bkc_lob,_book!$B$2:$B$379,bkc_bu)=0,"—",SUMIFS(_book!$DA$2:$DA$379,_book!$C$2:$C$379,$A55,_book!$A$2:$A$379,bkc_lob,_book!$B$2:$B$379,bkc_bu)/SUMIFS(_book!$CO$2:$CO$379,_book!$C$2:$C$379,$A55,_book!$A$2:$A$379,bkc_lob,_book!$B$2:$B$379,bkc_bu))</f>
        <v>8.7659524245464662E-3</v>
      </c>
      <c r="F55" s="79">
        <f>IF(SUMIFS(_book!$CP$2:$CP$379,_book!$C$2:$C$379,$A55,_book!$A$2:$A$379,bkc_lob,_book!$B$2:$B$379,bkc_bu)=0,"—",SUMIFS(_book!$DB$2:$DB$379,_book!$C$2:$C$379,$A55,_book!$A$2:$A$379,bkc_lob,_book!$B$2:$B$379,bkc_bu)/SUMIFS(_book!$CP$2:$CP$379,_book!$C$2:$C$379,$A55,_book!$A$2:$A$379,bkc_lob,_book!$B$2:$B$379,bkc_bu))</f>
        <v>8.7595092796923287E-3</v>
      </c>
      <c r="G55" s="79">
        <f>IF(SUMIFS(_book!$CQ$2:$CQ$379,_book!$C$2:$C$379,$A55,_book!$A$2:$A$379,bkc_lob,_book!$B$2:$B$379,bkc_bu)=0,"—",SUMIFS(_book!$DC$2:$DC$379,_book!$C$2:$C$379,$A55,_book!$A$2:$A$379,bkc_lob,_book!$B$2:$B$379,bkc_bu)/SUMIFS(_book!$CQ$2:$CQ$379,_book!$C$2:$C$379,$A55,_book!$A$2:$A$379,bkc_lob,_book!$B$2:$B$379,bkc_bu))</f>
        <v>8.7530756390496334E-3</v>
      </c>
      <c r="H55" s="79">
        <f>IF(SUMIFS(_book!$CR$2:$CR$379,_book!$C$2:$C$379,$A55,_book!$A$2:$A$379,bkc_lob,_book!$B$2:$B$379,bkc_bu)=0,"—",SUMIFS(_book!$DD$2:$DD$379,_book!$C$2:$C$379,$A55,_book!$A$2:$A$379,bkc_lob,_book!$B$2:$B$379,bkc_bu)/SUMIFS(_book!$CR$2:$CR$379,_book!$C$2:$C$379,$A55,_book!$A$2:$A$379,bkc_lob,_book!$B$2:$B$379,bkc_bu))</f>
        <v>8.7466514815174277E-3</v>
      </c>
      <c r="I55" s="79">
        <f>IF(SUMIFS(_book!$CS$2:$CS$379,_book!$C$2:$C$379,$A55,_book!$A$2:$A$379,bkc_lob,_book!$B$2:$B$379,bkc_bu)=0,"—",SUMIFS(_book!$DE$2:$DE$379,_book!$C$2:$C$379,$A55,_book!$A$2:$A$379,bkc_lob,_book!$B$2:$B$379,bkc_bu)/SUMIFS(_book!$CS$2:$CS$379,_book!$C$2:$C$379,$A55,_book!$A$2:$A$379,bkc_lob,_book!$B$2:$B$379,bkc_bu))</f>
        <v>8.7401317058275179E-3</v>
      </c>
      <c r="J55" s="79">
        <f>IF(SUMIFS(_book!$CT$2:$CT$379,_book!$C$2:$C$379,$A55,_book!$A$2:$A$379,bkc_lob,_book!$B$2:$B$379,bkc_bu)=0,"—",SUMIFS(_book!$DF$2:$DF$379,_book!$C$2:$C$379,$A55,_book!$A$2:$A$379,bkc_lob,_book!$B$2:$B$379,bkc_bu)/SUMIFS(_book!$CT$2:$CT$379,_book!$C$2:$C$379,$A55,_book!$A$2:$A$379,bkc_lob,_book!$B$2:$B$379,bkc_bu))</f>
        <v>8.7337266060616755E-3</v>
      </c>
      <c r="K55" s="79">
        <f>IF(SUMIFS(_book!$CU$2:$CU$379,_book!$C$2:$C$379,$A55,_book!$A$2:$A$379,bkc_lob,_book!$B$2:$B$379,bkc_bu)=0,"—",SUMIFS(_book!$DG$2:$DG$379,_book!$C$2:$C$379,$A55,_book!$A$2:$A$379,bkc_lob,_book!$B$2:$B$379,bkc_bu)/SUMIFS(_book!$CU$2:$CU$379,_book!$C$2:$C$379,$A55,_book!$A$2:$A$379,bkc_lob,_book!$B$2:$B$379,bkc_bu))</f>
        <v>8.7273309261366033E-3</v>
      </c>
      <c r="L55" s="79">
        <f>IF(SUMIFS(_book!$CV$2:$CV$379,_book!$C$2:$C$379,$A55,_book!$A$2:$A$379,bkc_lob,_book!$B$2:$B$379,bkc_bu)=0,"—",SUMIFS(_book!$DH$2:$DH$379,_book!$C$2:$C$379,$A55,_book!$A$2:$A$379,bkc_lob,_book!$B$2:$B$379,bkc_bu)/SUMIFS(_book!$CV$2:$CV$379,_book!$C$2:$C$379,$A55,_book!$A$2:$A$379,bkc_lob,_book!$B$2:$B$379,bkc_bu))</f>
        <v>8.7209446452013555E-3</v>
      </c>
      <c r="M55" s="79">
        <f>IF(SUMIFS(_book!$CW$2:$CW$379,_book!$C$2:$C$379,$A55,_book!$A$2:$A$379,bkc_lob,_book!$B$2:$B$379,bkc_bu)=0,"—",SUMIFS(_book!$DI$2:$DI$379,_book!$C$2:$C$379,$A55,_book!$A$2:$A$379,bkc_lob,_book!$B$2:$B$379,bkc_bu)/SUMIFS(_book!$CW$2:$CW$379,_book!$C$2:$C$379,$A55,_book!$A$2:$A$379,bkc_lob,_book!$B$2:$B$379,bkc_bu))</f>
        <v>8.7145677424676077E-3</v>
      </c>
    </row>
    <row r="56" spans="1:13" x14ac:dyDescent="0.3">
      <c r="A56" s="80" t="str">
        <f>IF(bkf_lob="All","BOOK AVG","LINE AVG")</f>
        <v>BOOK AVG</v>
      </c>
      <c r="B56" s="81">
        <f>IF(SUMIFS(_book!$CL$2:$CL$379,_book!$A$2:$A$379,bkc_lob,_book!$B$2:$B$379,bkc_bu)=0,"—",SUMIFS(_book!$CX$2:$CX$379,_book!$A$2:$A$379,bkc_lob,_book!$B$2:$B$379,bkc_bu)/SUMIFS(_book!$CL$2:$CL$379,_book!$A$2:$A$379,bkc_lob,_book!$B$2:$B$379,bkc_bu))</f>
        <v>5.8240365638253296E-3</v>
      </c>
      <c r="C56" s="81">
        <f>IF(SUMIFS(_book!$CM$2:$CM$379,_book!$A$2:$A$379,bkc_lob,_book!$B$2:$B$379,bkc_bu)=0,"—",SUMIFS(_book!$CY$2:$CY$379,_book!$A$2:$A$379,bkc_lob,_book!$B$2:$B$379,bkc_bu)/SUMIFS(_book!$CM$2:$CM$379,_book!$A$2:$A$379,bkc_lob,_book!$B$2:$B$379,bkc_bu))</f>
        <v>5.683639912189258E-3</v>
      </c>
      <c r="D56" s="81">
        <f>IF(SUMIFS(_book!$CN$2:$CN$379,_book!$A$2:$A$379,bkc_lob,_book!$B$2:$B$379,bkc_bu)=0,"—",SUMIFS(_book!$CZ$2:$CZ$379,_book!$A$2:$A$379,bkc_lob,_book!$B$2:$B$379,bkc_bu)/SUMIFS(_book!$CN$2:$CN$379,_book!$A$2:$A$379,bkc_lob,_book!$B$2:$B$379,bkc_bu))</f>
        <v>5.9196645136870849E-3</v>
      </c>
      <c r="E56" s="81">
        <f>IF(SUMIFS(_book!$CO$2:$CO$379,_book!$A$2:$A$379,bkc_lob,_book!$B$2:$B$379,bkc_bu)=0,"—",SUMIFS(_book!$DA$2:$DA$379,_book!$A$2:$A$379,bkc_lob,_book!$B$2:$B$379,bkc_bu)/SUMIFS(_book!$CO$2:$CO$379,_book!$A$2:$A$379,bkc_lob,_book!$B$2:$B$379,bkc_bu))</f>
        <v>5.9929563085112936E-3</v>
      </c>
      <c r="F56" s="81">
        <f>IF(SUMIFS(_book!$CP$2:$CP$379,_book!$A$2:$A$379,bkc_lob,_book!$B$2:$B$379,bkc_bu)=0,"—",SUMIFS(_book!$DB$2:$DB$379,_book!$A$2:$A$379,bkc_lob,_book!$B$2:$B$379,bkc_bu)/SUMIFS(_book!$CP$2:$CP$379,_book!$A$2:$A$379,bkc_lob,_book!$B$2:$B$379,bkc_bu))</f>
        <v>6.0389310616416666E-3</v>
      </c>
      <c r="G56" s="81">
        <f>IF(SUMIFS(_book!$CQ$2:$CQ$379,_book!$A$2:$A$379,bkc_lob,_book!$B$2:$B$379,bkc_bu)=0,"—",SUMIFS(_book!$DC$2:$DC$379,_book!$A$2:$A$379,bkc_lob,_book!$B$2:$B$379,bkc_bu)/SUMIFS(_book!$CQ$2:$CQ$379,_book!$A$2:$A$379,bkc_lob,_book!$B$2:$B$379,bkc_bu))</f>
        <v>5.8945260413188214E-3</v>
      </c>
      <c r="H56" s="81">
        <f>IF(SUMIFS(_book!$CR$2:$CR$379,_book!$A$2:$A$379,bkc_lob,_book!$B$2:$B$379,bkc_bu)=0,"—",SUMIFS(_book!$DD$2:$DD$379,_book!$A$2:$A$379,bkc_lob,_book!$B$2:$B$379,bkc_bu)/SUMIFS(_book!$CR$2:$CR$379,_book!$A$2:$A$379,bkc_lob,_book!$B$2:$B$379,bkc_bu))</f>
        <v>5.7508425216479878E-3</v>
      </c>
      <c r="I56" s="81">
        <f>IF(SUMIFS(_book!$CS$2:$CS$379,_book!$A$2:$A$379,bkc_lob,_book!$B$2:$B$379,bkc_bu)=0,"—",SUMIFS(_book!$DE$2:$DE$379,_book!$A$2:$A$379,bkc_lob,_book!$B$2:$B$379,bkc_bu)/SUMIFS(_book!$CS$2:$CS$379,_book!$A$2:$A$379,bkc_lob,_book!$B$2:$B$379,bkc_bu))</f>
        <v>5.6055360244658056E-3</v>
      </c>
      <c r="J56" s="81">
        <f>IF(SUMIFS(_book!$CT$2:$CT$379,_book!$A$2:$A$379,bkc_lob,_book!$B$2:$B$379,bkc_bu)=0,"—",SUMIFS(_book!$DF$2:$DF$379,_book!$A$2:$A$379,bkc_lob,_book!$B$2:$B$379,bkc_bu)/SUMIFS(_book!$CT$2:$CT$379,_book!$A$2:$A$379,bkc_lob,_book!$B$2:$B$379,bkc_bu))</f>
        <v>5.6600969739436981E-3</v>
      </c>
      <c r="K56" s="81">
        <f>IF(SUMIFS(_book!$CU$2:$CU$379,_book!$A$2:$A$379,bkc_lob,_book!$B$2:$B$379,bkc_bu)=0,"—",SUMIFS(_book!$DG$2:$DG$379,_book!$A$2:$A$379,bkc_lob,_book!$B$2:$B$379,bkc_bu)/SUMIFS(_book!$CU$2:$CU$379,_book!$A$2:$A$379,bkc_lob,_book!$B$2:$B$379,bkc_bu))</f>
        <v>5.5321740000907876E-3</v>
      </c>
      <c r="L56" s="81">
        <f>IF(SUMIFS(_book!$CV$2:$CV$379,_book!$A$2:$A$379,bkc_lob,_book!$B$2:$B$379,bkc_bu)=0,"—",SUMIFS(_book!$DH$2:$DH$379,_book!$A$2:$A$379,bkc_lob,_book!$B$2:$B$379,bkc_bu)/SUMIFS(_book!$CV$2:$CV$379,_book!$A$2:$A$379,bkc_lob,_book!$B$2:$B$379,bkc_bu))</f>
        <v>5.4187860913205901E-3</v>
      </c>
      <c r="M56" s="81">
        <f>IF(SUMIFS(_book!$CW$2:$CW$379,_book!$A$2:$A$379,bkc_lob,_book!$B$2:$B$379,bkc_bu)=0,"—",SUMIFS(_book!$DI$2:$DI$379,_book!$A$2:$A$379,bkc_lob,_book!$B$2:$B$379,bkc_bu)/SUMIFS(_book!$CW$2:$CW$379,_book!$A$2:$A$379,bkc_lob,_book!$B$2:$B$379,bkc_bu))</f>
        <v>5.3060406716114571E-3</v>
      </c>
    </row>
    <row r="59" spans="1:13" ht="15.6" x14ac:dyDescent="0.3">
      <c r="A59" s="3" t="s">
        <v>175</v>
      </c>
    </row>
    <row r="60" spans="1:13" x14ac:dyDescent="0.3">
      <c r="A60" s="9" t="s">
        <v>173</v>
      </c>
    </row>
    <row r="61" spans="1:13" x14ac:dyDescent="0.3">
      <c r="A61" s="76" t="s">
        <v>55</v>
      </c>
      <c r="B61" s="77" t="str">
        <f>TEXT(DATE(2027,1,1),"mmm")&amp;" 2027"</f>
        <v>Jan 2027</v>
      </c>
      <c r="C61" s="77" t="str">
        <f>TEXT(DATE(2027,2,1),"mmm")&amp;" 2027"</f>
        <v>Feb 2027</v>
      </c>
      <c r="D61" s="77" t="str">
        <f>TEXT(DATE(2027,3,1),"mmm")&amp;" 2027"</f>
        <v>Mar 2027</v>
      </c>
      <c r="E61" s="77" t="str">
        <f>TEXT(DATE(2027,4,1),"mmm")&amp;" 2027"</f>
        <v>Apr 2027</v>
      </c>
      <c r="F61" s="77" t="str">
        <f>TEXT(DATE(2027,5,1),"mmm")&amp;" 2027"</f>
        <v>May 2027</v>
      </c>
      <c r="G61" s="77" t="str">
        <f>TEXT(DATE(2027,6,1),"mmm")&amp;" 2027"</f>
        <v>Jun 2027</v>
      </c>
      <c r="H61" s="77" t="str">
        <f>TEXT(DATE(2027,7,1),"mmm")&amp;" 2027"</f>
        <v>Jul 2027</v>
      </c>
      <c r="I61" s="77" t="str">
        <f>TEXT(DATE(2027,8,1),"mmm")&amp;" 2027"</f>
        <v>Aug 2027</v>
      </c>
      <c r="J61" s="77" t="str">
        <f>TEXT(DATE(2027,9,1),"mmm")&amp;" 2027"</f>
        <v>Sep 2027</v>
      </c>
      <c r="K61" s="77" t="str">
        <f>TEXT(DATE(2027,10,1),"mmm")&amp;" 2027"</f>
        <v>Oct 2027</v>
      </c>
      <c r="L61" s="77" t="str">
        <f>TEXT(DATE(2027,11,1),"mmm")&amp;" 2027"</f>
        <v>Nov 2027</v>
      </c>
      <c r="M61" s="77" t="str">
        <f>TEXT(DATE(2027,12,1),"mmm")&amp;" 2027"</f>
        <v>Dec 2027</v>
      </c>
    </row>
    <row r="62" spans="1:13" x14ac:dyDescent="0.3">
      <c r="A62" s="78" t="s">
        <v>54</v>
      </c>
      <c r="B62" s="79">
        <f>IF(SUMIFS(_book!$BB$2:$BB$379,_book!$C$2:$C$379,$A62,_book!$A$2:$A$379,bkc_lob,_book!$B$2:$B$379,bkc_bu)=0,"—",SUMIFS(_book!$BN$2:$BN$379,_book!$C$2:$C$379,$A62,_book!$A$2:$A$379,bkc_lob,_book!$B$2:$B$379,bkc_bu)/SUMIFS(_book!$BB$2:$BB$379,_book!$C$2:$C$379,$A62,_book!$A$2:$A$379,bkc_lob,_book!$B$2:$B$379,bkc_bu))</f>
        <v>4.5197215160198562E-2</v>
      </c>
      <c r="C62" s="79">
        <f>IF(SUMIFS(_book!$BC$2:$BC$379,_book!$C$2:$C$379,$A62,_book!$A$2:$A$379,bkc_lob,_book!$B$2:$B$379,bkc_bu)=0,"—",SUMIFS(_book!$BO$2:$BO$379,_book!$C$2:$C$379,$A62,_book!$A$2:$A$379,bkc_lob,_book!$B$2:$B$379,bkc_bu)/SUMIFS(_book!$BC$2:$BC$379,_book!$C$2:$C$379,$A62,_book!$A$2:$A$379,bkc_lob,_book!$B$2:$B$379,bkc_bu))</f>
        <v>5.8786391867506033E-2</v>
      </c>
      <c r="D62" s="79">
        <f>IF(SUMIFS(_book!$BD$2:$BD$379,_book!$C$2:$C$379,$A62,_book!$A$2:$A$379,bkc_lob,_book!$B$2:$B$379,bkc_bu)=0,"—",SUMIFS(_book!$BP$2:$BP$379,_book!$C$2:$C$379,$A62,_book!$A$2:$A$379,bkc_lob,_book!$B$2:$B$379,bkc_bu)/SUMIFS(_book!$BD$2:$BD$379,_book!$C$2:$C$379,$A62,_book!$A$2:$A$379,bkc_lob,_book!$B$2:$B$379,bkc_bu))</f>
        <v>5.8761485338558739E-2</v>
      </c>
      <c r="E62" s="79">
        <f>IF(SUMIFS(_book!$BE$2:$BE$379,_book!$C$2:$C$379,$A62,_book!$A$2:$A$379,bkc_lob,_book!$B$2:$B$379,bkc_bu)=0,"—",SUMIFS(_book!$BQ$2:$BQ$379,_book!$C$2:$C$379,$A62,_book!$A$2:$A$379,bkc_lob,_book!$B$2:$B$379,bkc_bu)/SUMIFS(_book!$BE$2:$BE$379,_book!$C$2:$C$379,$A62,_book!$A$2:$A$379,bkc_lob,_book!$B$2:$B$379,bkc_bu))</f>
        <v>7.4882736388660776E-2</v>
      </c>
      <c r="F62" s="79">
        <f>IF(SUMIFS(_book!$BF$2:$BF$379,_book!$C$2:$C$379,$A62,_book!$A$2:$A$379,bkc_lob,_book!$B$2:$B$379,bkc_bu)=0,"—",SUMIFS(_book!$BR$2:$BR$379,_book!$C$2:$C$379,$A62,_book!$A$2:$A$379,bkc_lob,_book!$B$2:$B$379,bkc_bu)/SUMIFS(_book!$BF$2:$BF$379,_book!$C$2:$C$379,$A62,_book!$A$2:$A$379,bkc_lob,_book!$B$2:$B$379,bkc_bu))</f>
        <v>7.4856125384675426E-2</v>
      </c>
      <c r="G62" s="79">
        <f>IF(SUMIFS(_book!$BG$2:$BG$379,_book!$C$2:$C$379,$A62,_book!$A$2:$A$379,bkc_lob,_book!$B$2:$B$379,bkc_bu)=0,"—",SUMIFS(_book!$BS$2:$BS$379,_book!$C$2:$C$379,$A62,_book!$A$2:$A$379,bkc_lob,_book!$B$2:$B$379,bkc_bu)/SUMIFS(_book!$BG$2:$BG$379,_book!$C$2:$C$379,$A62,_book!$A$2:$A$379,bkc_lob,_book!$B$2:$B$379,bkc_bu))</f>
        <v>7.4829610270432029E-2</v>
      </c>
      <c r="H62" s="79">
        <f>IF(SUMIFS(_book!$BH$2:$BH$379,_book!$C$2:$C$379,$A62,_book!$A$2:$A$379,bkc_lob,_book!$B$2:$B$379,bkc_bu)=0,"—",SUMIFS(_book!$BT$2:$BT$379,_book!$C$2:$C$379,$A62,_book!$A$2:$A$379,bkc_lob,_book!$B$2:$B$379,bkc_bu)/SUMIFS(_book!$BH$2:$BH$379,_book!$C$2:$C$379,$A62,_book!$A$2:$A$379,bkc_lob,_book!$B$2:$B$379,bkc_bu))</f>
        <v>4.0927683455506694E-2</v>
      </c>
      <c r="I62" s="79">
        <f>IF(SUMIFS(_book!$BI$2:$BI$379,_book!$C$2:$C$379,$A62,_book!$A$2:$A$379,bkc_lob,_book!$B$2:$B$379,bkc_bu)=0,"—",SUMIFS(_book!$BU$2:$BU$379,_book!$C$2:$C$379,$A62,_book!$A$2:$A$379,bkc_lob,_book!$B$2:$B$379,bkc_bu)/SUMIFS(_book!$BI$2:$BI$379,_book!$C$2:$C$379,$A62,_book!$A$2:$A$379,bkc_lob,_book!$B$2:$B$379,bkc_bu))</f>
        <v>4.0902265346363854E-2</v>
      </c>
      <c r="J62" s="79">
        <f>IF(SUMIFS(_book!$BJ$2:$BJ$379,_book!$C$2:$C$379,$A62,_book!$A$2:$A$379,bkc_lob,_book!$B$2:$B$379,bkc_bu)=0,"—",SUMIFS(_book!$BV$2:$BV$379,_book!$C$2:$C$379,$A62,_book!$A$2:$A$379,bkc_lob,_book!$B$2:$B$379,bkc_bu)/SUMIFS(_book!$BJ$2:$BJ$379,_book!$C$2:$C$379,$A62,_book!$A$2:$A$379,bkc_lob,_book!$B$2:$B$379,bkc_bu))</f>
        <v>4.0877346060144572E-2</v>
      </c>
      <c r="K62" s="79">
        <f>IF(SUMIFS(_book!$BK$2:$BK$379,_book!$C$2:$C$379,$A62,_book!$A$2:$A$379,bkc_lob,_book!$B$2:$B$379,bkc_bu)=0,"—",SUMIFS(_book!$BW$2:$BW$379,_book!$C$2:$C$379,$A62,_book!$A$2:$A$379,bkc_lob,_book!$B$2:$B$379,bkc_bu)/SUMIFS(_book!$BK$2:$BK$379,_book!$C$2:$C$379,$A62,_book!$A$2:$A$379,bkc_lob,_book!$B$2:$B$379,bkc_bu))</f>
        <v>3.0543346071659344E-2</v>
      </c>
      <c r="L62" s="79">
        <f>IF(SUMIFS(_book!$BL$2:$BL$379,_book!$C$2:$C$379,$A62,_book!$A$2:$A$379,bkc_lob,_book!$B$2:$B$379,bkc_bu)=0,"—",SUMIFS(_book!$BX$2:$BX$379,_book!$C$2:$C$379,$A62,_book!$A$2:$A$379,bkc_lob,_book!$B$2:$B$379,bkc_bu)/SUMIFS(_book!$BL$2:$BL$379,_book!$C$2:$C$379,$A62,_book!$A$2:$A$379,bkc_lob,_book!$B$2:$B$379,bkc_bu))</f>
        <v>3.0518667628293295E-2</v>
      </c>
      <c r="M62" s="79">
        <f>IF(SUMIFS(_book!$BM$2:$BM$379,_book!$C$2:$C$379,$A62,_book!$A$2:$A$379,bkc_lob,_book!$B$2:$B$379,bkc_bu)=0,"—",SUMIFS(_book!$BY$2:$BY$379,_book!$C$2:$C$379,$A62,_book!$A$2:$A$379,bkc_lob,_book!$B$2:$B$379,bkc_bu)/SUMIFS(_book!$BM$2:$BM$379,_book!$C$2:$C$379,$A62,_book!$A$2:$A$379,bkc_lob,_book!$B$2:$B$379,bkc_bu))</f>
        <v>3.0494075396146333E-2</v>
      </c>
    </row>
    <row r="63" spans="1:13" x14ac:dyDescent="0.3">
      <c r="A63" s="78" t="s">
        <v>57</v>
      </c>
      <c r="B63" s="79">
        <f>IF(SUMIFS(_book!$BB$2:$BB$379,_book!$C$2:$C$379,$A63,_book!$A$2:$A$379,bkc_lob,_book!$B$2:$B$379,bkc_bu)=0,"—",SUMIFS(_book!$BN$2:$BN$379,_book!$C$2:$C$379,$A63,_book!$A$2:$A$379,bkc_lob,_book!$B$2:$B$379,bkc_bu)/SUMIFS(_book!$BB$2:$BB$379,_book!$C$2:$C$379,$A63,_book!$A$2:$A$379,bkc_lob,_book!$B$2:$B$379,bkc_bu))</f>
        <v>4.4858341769364693E-2</v>
      </c>
      <c r="C63" s="79">
        <f>IF(SUMIFS(_book!$BC$2:$BC$379,_book!$C$2:$C$379,$A63,_book!$A$2:$A$379,bkc_lob,_book!$B$2:$B$379,bkc_bu)=0,"—",SUMIFS(_book!$BO$2:$BO$379,_book!$C$2:$C$379,$A63,_book!$A$2:$A$379,bkc_lob,_book!$B$2:$B$379,bkc_bu)/SUMIFS(_book!$BC$2:$BC$379,_book!$C$2:$C$379,$A63,_book!$A$2:$A$379,bkc_lob,_book!$B$2:$B$379,bkc_bu))</f>
        <v>4.8052469341393678E-2</v>
      </c>
      <c r="D63" s="79">
        <f>IF(SUMIFS(_book!$BD$2:$BD$379,_book!$C$2:$C$379,$A63,_book!$A$2:$A$379,bkc_lob,_book!$B$2:$B$379,bkc_bu)=0,"—",SUMIFS(_book!$BP$2:$BP$379,_book!$C$2:$C$379,$A63,_book!$A$2:$A$379,bkc_lob,_book!$B$2:$B$379,bkc_bu)/SUMIFS(_book!$BD$2:$BD$379,_book!$C$2:$C$379,$A63,_book!$A$2:$A$379,bkc_lob,_book!$B$2:$B$379,bkc_bu))</f>
        <v>4.8050847244316325E-2</v>
      </c>
      <c r="E63" s="79">
        <f>IF(SUMIFS(_book!$BE$2:$BE$379,_book!$C$2:$C$379,$A63,_book!$A$2:$A$379,bkc_lob,_book!$B$2:$B$379,bkc_bu)=0,"—",SUMIFS(_book!$BQ$2:$BQ$379,_book!$C$2:$C$379,$A63,_book!$A$2:$A$379,bkc_lob,_book!$B$2:$B$379,bkc_bu)/SUMIFS(_book!$BE$2:$BE$379,_book!$C$2:$C$379,$A63,_book!$A$2:$A$379,bkc_lob,_book!$B$2:$B$379,bkc_bu))</f>
        <v>4.8049171376853023E-2</v>
      </c>
      <c r="F63" s="79">
        <f>IF(SUMIFS(_book!$BF$2:$BF$379,_book!$C$2:$C$379,$A63,_book!$A$2:$A$379,bkc_lob,_book!$B$2:$B$379,bkc_bu)=0,"—",SUMIFS(_book!$BR$2:$BR$379,_book!$C$2:$C$379,$A63,_book!$A$2:$A$379,bkc_lob,_book!$B$2:$B$379,bkc_bu)/SUMIFS(_book!$BF$2:$BF$379,_book!$C$2:$C$379,$A63,_book!$A$2:$A$379,bkc_lob,_book!$B$2:$B$379,bkc_bu))</f>
        <v>4.8047496744254389E-2</v>
      </c>
      <c r="G63" s="79">
        <f>IF(SUMIFS(_book!$BG$2:$BG$379,_book!$C$2:$C$379,$A63,_book!$A$2:$A$379,bkc_lob,_book!$B$2:$B$379,bkc_bu)=0,"—",SUMIFS(_book!$BS$2:$BS$379,_book!$C$2:$C$379,$A63,_book!$A$2:$A$379,bkc_lob,_book!$B$2:$B$379,bkc_bu)/SUMIFS(_book!$BG$2:$BG$379,_book!$C$2:$C$379,$A63,_book!$A$2:$A$379,bkc_lob,_book!$B$2:$B$379,bkc_bu))</f>
        <v>4.8045823345150382E-2</v>
      </c>
      <c r="H63" s="79">
        <f>IF(SUMIFS(_book!$BH$2:$BH$379,_book!$C$2:$C$379,$A63,_book!$A$2:$A$379,bkc_lob,_book!$B$2:$B$379,bkc_bu)=0,"—",SUMIFS(_book!$BT$2:$BT$379,_book!$C$2:$C$379,$A63,_book!$A$2:$A$379,bkc_lob,_book!$B$2:$B$379,bkc_bu)/SUMIFS(_book!$BH$2:$BH$379,_book!$C$2:$C$379,$A63,_book!$A$2:$A$379,bkc_lob,_book!$B$2:$B$379,bkc_bu))</f>
        <v>4.8044151178173129E-2</v>
      </c>
      <c r="I63" s="79">
        <f>IF(SUMIFS(_book!$BI$2:$BI$379,_book!$C$2:$C$379,$A63,_book!$A$2:$A$379,bkc_lob,_book!$B$2:$B$379,bkc_bu)=0,"—",SUMIFS(_book!$BU$2:$BU$379,_book!$C$2:$C$379,$A63,_book!$A$2:$A$379,bkc_lob,_book!$B$2:$B$379,bkc_bu)/SUMIFS(_book!$BI$2:$BI$379,_book!$C$2:$C$379,$A63,_book!$A$2:$A$379,bkc_lob,_book!$B$2:$B$379,bkc_bu))</f>
        <v>3.054210697932374E-2</v>
      </c>
      <c r="J63" s="79">
        <f>IF(SUMIFS(_book!$BJ$2:$BJ$379,_book!$C$2:$C$379,$A63,_book!$A$2:$A$379,bkc_lob,_book!$B$2:$B$379,bkc_bu)=0,"—",SUMIFS(_book!$BV$2:$BV$379,_book!$C$2:$C$379,$A63,_book!$A$2:$A$379,bkc_lob,_book!$B$2:$B$379,bkc_bu)/SUMIFS(_book!$BJ$2:$BJ$379,_book!$C$2:$C$379,$A63,_book!$A$2:$A$379,bkc_lob,_book!$B$2:$B$379,bkc_bu))</f>
        <v>3.0540465173286787E-2</v>
      </c>
      <c r="K63" s="79">
        <f>IF(SUMIFS(_book!$BK$2:$BK$379,_book!$C$2:$C$379,$A63,_book!$A$2:$A$379,bkc_lob,_book!$B$2:$B$379,bkc_bu)=0,"—",SUMIFS(_book!$BW$2:$BW$379,_book!$C$2:$C$379,$A63,_book!$A$2:$A$379,bkc_lob,_book!$B$2:$B$379,bkc_bu)/SUMIFS(_book!$BK$2:$BK$379,_book!$C$2:$C$379,$A63,_book!$A$2:$A$379,bkc_lob,_book!$B$2:$B$379,bkc_bu))</f>
        <v>3.0538824574756766E-2</v>
      </c>
      <c r="L63" s="79">
        <f>IF(SUMIFS(_book!$BL$2:$BL$379,_book!$C$2:$C$379,$A63,_book!$A$2:$A$379,bkc_lob,_book!$B$2:$B$379,bkc_bu)=0,"—",SUMIFS(_book!$BX$2:$BX$379,_book!$C$2:$C$379,$A63,_book!$A$2:$A$379,bkc_lob,_book!$B$2:$B$379,bkc_bu)/SUMIFS(_book!$BL$2:$BL$379,_book!$C$2:$C$379,$A63,_book!$A$2:$A$379,bkc_lob,_book!$B$2:$B$379,bkc_bu))</f>
        <v>1.7145680118006365E-2</v>
      </c>
      <c r="M63" s="79">
        <f>IF(SUMIFS(_book!$BM$2:$BM$379,_book!$C$2:$C$379,$A63,_book!$A$2:$A$379,bkc_lob,_book!$B$2:$B$379,bkc_bu)=0,"—",SUMIFS(_book!$BY$2:$BY$379,_book!$C$2:$C$379,$A63,_book!$A$2:$A$379,bkc_lob,_book!$B$2:$B$379,bkc_bu)/SUMIFS(_book!$BM$2:$BM$379,_book!$C$2:$C$379,$A63,_book!$A$2:$A$379,bkc_lob,_book!$B$2:$B$379,bkc_bu))</f>
        <v>1.7144063218210378E-2</v>
      </c>
    </row>
    <row r="64" spans="1:13" x14ac:dyDescent="0.3">
      <c r="A64" s="78" t="s">
        <v>59</v>
      </c>
      <c r="B64" s="79">
        <f>IF(SUMIFS(_book!$BB$2:$BB$379,_book!$C$2:$C$379,$A64,_book!$A$2:$A$379,bkc_lob,_book!$B$2:$B$379,bkc_bu)=0,"—",SUMIFS(_book!$BN$2:$BN$379,_book!$C$2:$C$379,$A64,_book!$A$2:$A$379,bkc_lob,_book!$B$2:$B$379,bkc_bu)/SUMIFS(_book!$BB$2:$BB$379,_book!$C$2:$C$379,$A64,_book!$A$2:$A$379,bkc_lob,_book!$B$2:$B$379,bkc_bu))</f>
        <v>4.3448276742946858E-2</v>
      </c>
      <c r="C64" s="79">
        <f>IF(SUMIFS(_book!$BC$2:$BC$379,_book!$C$2:$C$379,$A64,_book!$A$2:$A$379,bkc_lob,_book!$B$2:$B$379,bkc_bu)=0,"—",SUMIFS(_book!$BO$2:$BO$379,_book!$C$2:$C$379,$A64,_book!$A$2:$A$379,bkc_lob,_book!$B$2:$B$379,bkc_bu)/SUMIFS(_book!$BC$2:$BC$379,_book!$C$2:$C$379,$A64,_book!$A$2:$A$379,bkc_lob,_book!$B$2:$B$379,bkc_bu))</f>
        <v>4.2116025660147598E-2</v>
      </c>
      <c r="D64" s="79">
        <f>IF(SUMIFS(_book!$BD$2:$BD$379,_book!$C$2:$C$379,$A64,_book!$A$2:$A$379,bkc_lob,_book!$B$2:$B$379,bkc_bu)=0,"—",SUMIFS(_book!$BP$2:$BP$379,_book!$C$2:$C$379,$A64,_book!$A$2:$A$379,bkc_lob,_book!$B$2:$B$379,bkc_bu)/SUMIFS(_book!$BD$2:$BD$379,_book!$C$2:$C$379,$A64,_book!$A$2:$A$379,bkc_lob,_book!$B$2:$B$379,bkc_bu))</f>
        <v>4.8040786728603249E-2</v>
      </c>
      <c r="E64" s="79">
        <f>IF(SUMIFS(_book!$BE$2:$BE$379,_book!$C$2:$C$379,$A64,_book!$A$2:$A$379,bkc_lob,_book!$B$2:$B$379,bkc_bu)=0,"—",SUMIFS(_book!$BQ$2:$BQ$379,_book!$C$2:$C$379,$A64,_book!$A$2:$A$379,bkc_lob,_book!$B$2:$B$379,bkc_bu)/SUMIFS(_book!$BE$2:$BE$379,_book!$C$2:$C$379,$A64,_book!$A$2:$A$379,bkc_lob,_book!$B$2:$B$379,bkc_bu))</f>
        <v>2.9120431680008326E-2</v>
      </c>
      <c r="F64" s="79">
        <f>IF(SUMIFS(_book!$BF$2:$BF$379,_book!$C$2:$C$379,$A64,_book!$A$2:$A$379,bkc_lob,_book!$B$2:$B$379,bkc_bu)=0,"—",SUMIFS(_book!$BR$2:$BR$379,_book!$C$2:$C$379,$A64,_book!$A$2:$A$379,bkc_lob,_book!$B$2:$B$379,bkc_bu)/SUMIFS(_book!$BF$2:$BF$379,_book!$C$2:$C$379,$A64,_book!$A$2:$A$379,bkc_lob,_book!$B$2:$B$379,bkc_bu))</f>
        <v>3.3559398031835615E-2</v>
      </c>
      <c r="G64" s="79">
        <f>IF(SUMIFS(_book!$BG$2:$BG$379,_book!$C$2:$C$379,$A64,_book!$A$2:$A$379,bkc_lob,_book!$B$2:$B$379,bkc_bu)=0,"—",SUMIFS(_book!$BS$2:$BS$379,_book!$C$2:$C$379,$A64,_book!$A$2:$A$379,bkc_lob,_book!$B$2:$B$379,bkc_bu)/SUMIFS(_book!$BG$2:$BG$379,_book!$C$2:$C$379,$A64,_book!$A$2:$A$379,bkc_lob,_book!$B$2:$B$379,bkc_bu))</f>
        <v>3.695499839318972E-2</v>
      </c>
      <c r="H64" s="79">
        <f>IF(SUMIFS(_book!$BH$2:$BH$379,_book!$C$2:$C$379,$A64,_book!$A$2:$A$379,bkc_lob,_book!$B$2:$B$379,bkc_bu)=0,"—",SUMIFS(_book!$BT$2:$BT$379,_book!$C$2:$C$379,$A64,_book!$A$2:$A$379,bkc_lob,_book!$B$2:$B$379,bkc_bu)/SUMIFS(_book!$BH$2:$BH$379,_book!$C$2:$C$379,$A64,_book!$A$2:$A$379,bkc_lob,_book!$B$2:$B$379,bkc_bu))</f>
        <v>3.5626198797694651E-2</v>
      </c>
      <c r="I64" s="79">
        <f>IF(SUMIFS(_book!$BI$2:$BI$379,_book!$C$2:$C$379,$A64,_book!$A$2:$A$379,bkc_lob,_book!$B$2:$B$379,bkc_bu)=0,"—",SUMIFS(_book!$BU$2:$BU$379,_book!$C$2:$C$379,$A64,_book!$A$2:$A$379,bkc_lob,_book!$B$2:$B$379,bkc_bu)/SUMIFS(_book!$BI$2:$BI$379,_book!$C$2:$C$379,$A64,_book!$A$2:$A$379,bkc_lob,_book!$B$2:$B$379,bkc_bu))</f>
        <v>3.4285504245250516E-2</v>
      </c>
      <c r="J64" s="79">
        <f>IF(SUMIFS(_book!$BJ$2:$BJ$379,_book!$C$2:$C$379,$A64,_book!$A$2:$A$379,bkc_lob,_book!$B$2:$B$379,bkc_bu)=0,"—",SUMIFS(_book!$BV$2:$BV$379,_book!$C$2:$C$379,$A64,_book!$A$2:$A$379,bkc_lob,_book!$B$2:$B$379,bkc_bu)/SUMIFS(_book!$BJ$2:$BJ$379,_book!$C$2:$C$379,$A64,_book!$A$2:$A$379,bkc_lob,_book!$B$2:$B$379,bkc_bu))</f>
        <v>3.6699988167028755E-2</v>
      </c>
      <c r="K64" s="79">
        <f>IF(SUMIFS(_book!$BK$2:$BK$379,_book!$C$2:$C$379,$A64,_book!$A$2:$A$379,bkc_lob,_book!$B$2:$B$379,bkc_bu)=0,"—",SUMIFS(_book!$BW$2:$BW$379,_book!$C$2:$C$379,$A64,_book!$A$2:$A$379,bkc_lob,_book!$B$2:$B$379,bkc_bu)/SUMIFS(_book!$BK$2:$BK$379,_book!$C$2:$C$379,$A64,_book!$A$2:$A$379,bkc_lob,_book!$B$2:$B$379,bkc_bu))</f>
        <v>3.5386507871673127E-2</v>
      </c>
      <c r="L64" s="79">
        <f>IF(SUMIFS(_book!$BL$2:$BL$379,_book!$C$2:$C$379,$A64,_book!$A$2:$A$379,bkc_lob,_book!$B$2:$B$379,bkc_bu)=0,"—",SUMIFS(_book!$BX$2:$BX$379,_book!$C$2:$C$379,$A64,_book!$A$2:$A$379,bkc_lob,_book!$B$2:$B$379,bkc_bu)/SUMIFS(_book!$BL$2:$BL$379,_book!$C$2:$C$379,$A64,_book!$A$2:$A$379,bkc_lob,_book!$B$2:$B$379,bkc_bu))</f>
        <v>3.4082461632063091E-2</v>
      </c>
      <c r="M64" s="79">
        <f>IF(SUMIFS(_book!$BM$2:$BM$379,_book!$C$2:$C$379,$A64,_book!$A$2:$A$379,bkc_lob,_book!$B$2:$B$379,bkc_bu)=0,"—",SUMIFS(_book!$BY$2:$BY$379,_book!$C$2:$C$379,$A64,_book!$A$2:$A$379,bkc_lob,_book!$B$2:$B$379,bkc_bu)/SUMIFS(_book!$BM$2:$BM$379,_book!$C$2:$C$379,$A64,_book!$A$2:$A$379,bkc_lob,_book!$B$2:$B$379,bkc_bu))</f>
        <v>3.2787747293807651E-2</v>
      </c>
    </row>
    <row r="65" spans="1:13" x14ac:dyDescent="0.3">
      <c r="A65" s="78" t="s">
        <v>61</v>
      </c>
      <c r="B65" s="79">
        <f>IF(SUMIFS(_book!$BB$2:$BB$379,_book!$C$2:$C$379,$A65,_book!$A$2:$A$379,bkc_lob,_book!$B$2:$B$379,bkc_bu)=0,"—",SUMIFS(_book!$BN$2:$BN$379,_book!$C$2:$C$379,$A65,_book!$A$2:$A$379,bkc_lob,_book!$B$2:$B$379,bkc_bu)/SUMIFS(_book!$BB$2:$BB$379,_book!$C$2:$C$379,$A65,_book!$A$2:$A$379,bkc_lob,_book!$B$2:$B$379,bkc_bu))</f>
        <v>4.9285714285714328E-2</v>
      </c>
      <c r="C65" s="79">
        <f>IF(SUMIFS(_book!$BC$2:$BC$379,_book!$C$2:$C$379,$A65,_book!$A$2:$A$379,bkc_lob,_book!$B$2:$B$379,bkc_bu)=0,"—",SUMIFS(_book!$BO$2:$BO$379,_book!$C$2:$C$379,$A65,_book!$A$2:$A$379,bkc_lob,_book!$B$2:$B$379,bkc_bu)/SUMIFS(_book!$BC$2:$BC$379,_book!$C$2:$C$379,$A65,_book!$A$2:$A$379,bkc_lob,_book!$B$2:$B$379,bkc_bu))</f>
        <v>4.9285714285714328E-2</v>
      </c>
      <c r="D65" s="79">
        <f>IF(SUMIFS(_book!$BD$2:$BD$379,_book!$C$2:$C$379,$A65,_book!$A$2:$A$379,bkc_lob,_book!$B$2:$B$379,bkc_bu)=0,"—",SUMIFS(_book!$BP$2:$BP$379,_book!$C$2:$C$379,$A65,_book!$A$2:$A$379,bkc_lob,_book!$B$2:$B$379,bkc_bu)/SUMIFS(_book!$BD$2:$BD$379,_book!$C$2:$C$379,$A65,_book!$A$2:$A$379,bkc_lob,_book!$B$2:$B$379,bkc_bu))</f>
        <v>6.6565714285714353E-2</v>
      </c>
      <c r="E65" s="79">
        <f>IF(SUMIFS(_book!$BE$2:$BE$379,_book!$C$2:$C$379,$A65,_book!$A$2:$A$379,bkc_lob,_book!$B$2:$B$379,bkc_bu)=0,"—",SUMIFS(_book!$BQ$2:$BQ$379,_book!$C$2:$C$379,$A65,_book!$A$2:$A$379,bkc_lob,_book!$B$2:$B$379,bkc_bu)/SUMIFS(_book!$BE$2:$BE$379,_book!$C$2:$C$379,$A65,_book!$A$2:$A$379,bkc_lob,_book!$B$2:$B$379,bkc_bu))</f>
        <v>5.1089523809523869E-2</v>
      </c>
      <c r="F65" s="79">
        <f>IF(SUMIFS(_book!$BF$2:$BF$379,_book!$C$2:$C$379,$A65,_book!$A$2:$A$379,bkc_lob,_book!$B$2:$B$379,bkc_bu)=0,"—",SUMIFS(_book!$BR$2:$BR$379,_book!$C$2:$C$379,$A65,_book!$A$2:$A$379,bkc_lob,_book!$B$2:$B$379,bkc_bu)/SUMIFS(_book!$BF$2:$BF$379,_book!$C$2:$C$379,$A65,_book!$A$2:$A$379,bkc_lob,_book!$B$2:$B$379,bkc_bu))</f>
        <v>5.1089523809523869E-2</v>
      </c>
      <c r="G65" s="79">
        <f>IF(SUMIFS(_book!$BG$2:$BG$379,_book!$C$2:$C$379,$A65,_book!$A$2:$A$379,bkc_lob,_book!$B$2:$B$379,bkc_bu)=0,"—",SUMIFS(_book!$BS$2:$BS$379,_book!$C$2:$C$379,$A65,_book!$A$2:$A$379,bkc_lob,_book!$B$2:$B$379,bkc_bu)/SUMIFS(_book!$BG$2:$BG$379,_book!$C$2:$C$379,$A65,_book!$A$2:$A$379,bkc_lob,_book!$B$2:$B$379,bkc_bu))</f>
        <v>6.5660952380952431E-2</v>
      </c>
      <c r="H65" s="79">
        <f>IF(SUMIFS(_book!$BH$2:$BH$379,_book!$C$2:$C$379,$A65,_book!$A$2:$A$379,bkc_lob,_book!$B$2:$B$379,bkc_bu)=0,"—",SUMIFS(_book!$BT$2:$BT$379,_book!$C$2:$C$379,$A65,_book!$A$2:$A$379,bkc_lob,_book!$B$2:$B$379,bkc_bu)/SUMIFS(_book!$BH$2:$BH$379,_book!$C$2:$C$379,$A65,_book!$A$2:$A$379,bkc_lob,_book!$B$2:$B$379,bkc_bu))</f>
        <v>6.5660952380952431E-2</v>
      </c>
      <c r="I65" s="79">
        <f>IF(SUMIFS(_book!$BI$2:$BI$379,_book!$C$2:$C$379,$A65,_book!$A$2:$A$379,bkc_lob,_book!$B$2:$B$379,bkc_bu)=0,"—",SUMIFS(_book!$BU$2:$BU$379,_book!$C$2:$C$379,$A65,_book!$A$2:$A$379,bkc_lob,_book!$B$2:$B$379,bkc_bu)/SUMIFS(_book!$BI$2:$BI$379,_book!$C$2:$C$379,$A65,_book!$A$2:$A$379,bkc_lob,_book!$B$2:$B$379,bkc_bu))</f>
        <v>6.5660952380952431E-2</v>
      </c>
      <c r="J65" s="79">
        <f>IF(SUMIFS(_book!$BJ$2:$BJ$379,_book!$C$2:$C$379,$A65,_book!$A$2:$A$379,bkc_lob,_book!$B$2:$B$379,bkc_bu)=0,"—",SUMIFS(_book!$BV$2:$BV$379,_book!$C$2:$C$379,$A65,_book!$A$2:$A$379,bkc_lob,_book!$B$2:$B$379,bkc_bu)/SUMIFS(_book!$BJ$2:$BJ$379,_book!$C$2:$C$379,$A65,_book!$A$2:$A$379,bkc_lob,_book!$B$2:$B$379,bkc_bu))</f>
        <v>6.5660952380952431E-2</v>
      </c>
      <c r="K65" s="79">
        <f>IF(SUMIFS(_book!$BK$2:$BK$379,_book!$C$2:$C$379,$A65,_book!$A$2:$A$379,bkc_lob,_book!$B$2:$B$379,bkc_bu)=0,"—",SUMIFS(_book!$BW$2:$BW$379,_book!$C$2:$C$379,$A65,_book!$A$2:$A$379,bkc_lob,_book!$B$2:$B$379,bkc_bu)/SUMIFS(_book!$BK$2:$BK$379,_book!$C$2:$C$379,$A65,_book!$A$2:$A$379,bkc_lob,_book!$B$2:$B$379,bkc_bu))</f>
        <v>3.0285714285714315E-2</v>
      </c>
      <c r="L65" s="79">
        <f>IF(SUMIFS(_book!$BL$2:$BL$379,_book!$C$2:$C$379,$A65,_book!$A$2:$A$379,bkc_lob,_book!$B$2:$B$379,bkc_bu)=0,"—",SUMIFS(_book!$BX$2:$BX$379,_book!$C$2:$C$379,$A65,_book!$A$2:$A$379,bkc_lob,_book!$B$2:$B$379,bkc_bu)/SUMIFS(_book!$BL$2:$BL$379,_book!$C$2:$C$379,$A65,_book!$A$2:$A$379,bkc_lob,_book!$B$2:$B$379,bkc_bu))</f>
        <v>3.0285714285714315E-2</v>
      </c>
      <c r="M65" s="79">
        <f>IF(SUMIFS(_book!$BM$2:$BM$379,_book!$C$2:$C$379,$A65,_book!$A$2:$A$379,bkc_lob,_book!$B$2:$B$379,bkc_bu)=0,"—",SUMIFS(_book!$BY$2:$BY$379,_book!$C$2:$C$379,$A65,_book!$A$2:$A$379,bkc_lob,_book!$B$2:$B$379,bkc_bu)/SUMIFS(_book!$BM$2:$BM$379,_book!$C$2:$C$379,$A65,_book!$A$2:$A$379,bkc_lob,_book!$B$2:$B$379,bkc_bu))</f>
        <v>3.0285714285714315E-2</v>
      </c>
    </row>
    <row r="66" spans="1:13" x14ac:dyDescent="0.3">
      <c r="A66" s="78" t="s">
        <v>68</v>
      </c>
      <c r="B66" s="79">
        <f>IF(SUMIFS(_book!$BB$2:$BB$379,_book!$C$2:$C$379,$A66,_book!$A$2:$A$379,bkc_lob,_book!$B$2:$B$379,bkc_bu)=0,"—",SUMIFS(_book!$BN$2:$BN$379,_book!$C$2:$C$379,$A66,_book!$A$2:$A$379,bkc_lob,_book!$B$2:$B$379,bkc_bu)/SUMIFS(_book!$BB$2:$BB$379,_book!$C$2:$C$379,$A66,_book!$A$2:$A$379,bkc_lob,_book!$B$2:$B$379,bkc_bu))</f>
        <v>3.821122880006321E-2</v>
      </c>
      <c r="C66" s="79">
        <f>IF(SUMIFS(_book!$BC$2:$BC$379,_book!$C$2:$C$379,$A66,_book!$A$2:$A$379,bkc_lob,_book!$B$2:$B$379,bkc_bu)=0,"—",SUMIFS(_book!$BO$2:$BO$379,_book!$C$2:$C$379,$A66,_book!$A$2:$A$379,bkc_lob,_book!$B$2:$B$379,bkc_bu)/SUMIFS(_book!$BC$2:$BC$379,_book!$C$2:$C$379,$A66,_book!$A$2:$A$379,bkc_lob,_book!$B$2:$B$379,bkc_bu))</f>
        <v>3.1442017387860739E-2</v>
      </c>
      <c r="D66" s="79">
        <f>IF(SUMIFS(_book!$BD$2:$BD$379,_book!$C$2:$C$379,$A66,_book!$A$2:$A$379,bkc_lob,_book!$B$2:$B$379,bkc_bu)=0,"—",SUMIFS(_book!$BP$2:$BP$379,_book!$C$2:$C$379,$A66,_book!$A$2:$A$379,bkc_lob,_book!$B$2:$B$379,bkc_bu)/SUMIFS(_book!$BD$2:$BD$379,_book!$C$2:$C$379,$A66,_book!$A$2:$A$379,bkc_lob,_book!$B$2:$B$379,bkc_bu))</f>
        <v>3.1427627021354765E-2</v>
      </c>
      <c r="E66" s="79">
        <f>IF(SUMIFS(_book!$BE$2:$BE$379,_book!$C$2:$C$379,$A66,_book!$A$2:$A$379,bkc_lob,_book!$B$2:$B$379,bkc_bu)=0,"—",SUMIFS(_book!$BQ$2:$BQ$379,_book!$C$2:$C$379,$A66,_book!$A$2:$A$379,bkc_lob,_book!$B$2:$B$379,bkc_bu)/SUMIFS(_book!$BE$2:$BE$379,_book!$C$2:$C$379,$A66,_book!$A$2:$A$379,bkc_lob,_book!$B$2:$B$379,bkc_bu))</f>
        <v>3.1412781341603316E-2</v>
      </c>
      <c r="F66" s="79">
        <f>IF(SUMIFS(_book!$BF$2:$BF$379,_book!$C$2:$C$379,$A66,_book!$A$2:$A$379,bkc_lob,_book!$B$2:$B$379,bkc_bu)=0,"—",SUMIFS(_book!$BR$2:$BR$379,_book!$C$2:$C$379,$A66,_book!$A$2:$A$379,bkc_lob,_book!$B$2:$B$379,bkc_bu)/SUMIFS(_book!$BF$2:$BF$379,_book!$C$2:$C$379,$A66,_book!$A$2:$A$379,bkc_lob,_book!$B$2:$B$379,bkc_bu))</f>
        <v>1.3161069341912029E-2</v>
      </c>
      <c r="G66" s="79">
        <f>IF(SUMIFS(_book!$BG$2:$BG$379,_book!$C$2:$C$379,$A66,_book!$A$2:$A$379,bkc_lob,_book!$B$2:$B$379,bkc_bu)=0,"—",SUMIFS(_book!$BS$2:$BS$379,_book!$C$2:$C$379,$A66,_book!$A$2:$A$379,bkc_lob,_book!$B$2:$B$379,bkc_bu)/SUMIFS(_book!$BG$2:$BG$379,_book!$C$2:$C$379,$A66,_book!$A$2:$A$379,bkc_lob,_book!$B$2:$B$379,bkc_bu))</f>
        <v>2.6655171420053622E-2</v>
      </c>
      <c r="H66" s="79">
        <f>IF(SUMIFS(_book!$BH$2:$BH$379,_book!$C$2:$C$379,$A66,_book!$A$2:$A$379,bkc_lob,_book!$B$2:$B$379,bkc_bu)=0,"—",SUMIFS(_book!$BT$2:$BT$379,_book!$C$2:$C$379,$A66,_book!$A$2:$A$379,bkc_lob,_book!$B$2:$B$379,bkc_bu)/SUMIFS(_book!$BH$2:$BH$379,_book!$C$2:$C$379,$A66,_book!$A$2:$A$379,bkc_lob,_book!$B$2:$B$379,bkc_bu))</f>
        <v>2.6640491799290303E-2</v>
      </c>
      <c r="I66" s="79">
        <f>IF(SUMIFS(_book!$BI$2:$BI$379,_book!$C$2:$C$379,$A66,_book!$A$2:$A$379,bkc_lob,_book!$B$2:$B$379,bkc_bu)=0,"—",SUMIFS(_book!$BU$2:$BU$379,_book!$C$2:$C$379,$A66,_book!$A$2:$A$379,bkc_lob,_book!$B$2:$B$379,bkc_bu)/SUMIFS(_book!$BI$2:$BI$379,_book!$C$2:$C$379,$A66,_book!$A$2:$A$379,bkc_lob,_book!$B$2:$B$379,bkc_bu))</f>
        <v>2.662560478130362E-2</v>
      </c>
      <c r="J66" s="79">
        <f>IF(SUMIFS(_book!$BJ$2:$BJ$379,_book!$C$2:$C$379,$A66,_book!$A$2:$A$379,bkc_lob,_book!$B$2:$B$379,bkc_bu)=0,"—",SUMIFS(_book!$BV$2:$BV$379,_book!$C$2:$C$379,$A66,_book!$A$2:$A$379,bkc_lob,_book!$B$2:$B$379,bkc_bu)/SUMIFS(_book!$BJ$2:$BJ$379,_book!$C$2:$C$379,$A66,_book!$A$2:$A$379,bkc_lob,_book!$B$2:$B$379,bkc_bu))</f>
        <v>2.6610990483077367E-2</v>
      </c>
      <c r="K66" s="79">
        <f>IF(SUMIFS(_book!$BK$2:$BK$379,_book!$C$2:$C$379,$A66,_book!$A$2:$A$379,bkc_lob,_book!$B$2:$B$379,bkc_bu)=0,"—",SUMIFS(_book!$BW$2:$BW$379,_book!$C$2:$C$379,$A66,_book!$A$2:$A$379,bkc_lob,_book!$B$2:$B$379,bkc_bu)/SUMIFS(_book!$BK$2:$BK$379,_book!$C$2:$C$379,$A66,_book!$A$2:$A$379,bkc_lob,_book!$B$2:$B$379,bkc_bu))</f>
        <v>2.6596408418295626E-2</v>
      </c>
      <c r="L66" s="79">
        <f>IF(SUMIFS(_book!$BL$2:$BL$379,_book!$C$2:$C$379,$A66,_book!$A$2:$A$379,bkc_lob,_book!$B$2:$B$379,bkc_bu)=0,"—",SUMIFS(_book!$BX$2:$BX$379,_book!$C$2:$C$379,$A66,_book!$A$2:$A$379,bkc_lob,_book!$B$2:$B$379,bkc_bu)/SUMIFS(_book!$BL$2:$BL$379,_book!$C$2:$C$379,$A66,_book!$A$2:$A$379,bkc_lob,_book!$B$2:$B$379,bkc_bu))</f>
        <v>2.6581858479995842E-2</v>
      </c>
      <c r="M66" s="79">
        <f>IF(SUMIFS(_book!$BM$2:$BM$379,_book!$C$2:$C$379,$A66,_book!$A$2:$A$379,bkc_lob,_book!$B$2:$B$379,bkc_bu)=0,"—",SUMIFS(_book!$BY$2:$BY$379,_book!$C$2:$C$379,$A66,_book!$A$2:$A$379,bkc_lob,_book!$B$2:$B$379,bkc_bu)/SUMIFS(_book!$BM$2:$BM$379,_book!$C$2:$C$379,$A66,_book!$A$2:$A$379,bkc_lob,_book!$B$2:$B$379,bkc_bu))</f>
        <v>2.6567340561690723E-2</v>
      </c>
    </row>
    <row r="67" spans="1:13" x14ac:dyDescent="0.3">
      <c r="A67" s="78" t="s">
        <v>69</v>
      </c>
      <c r="B67" s="79">
        <f>IF(SUMIFS(_book!$BB$2:$BB$379,_book!$C$2:$C$379,$A67,_book!$A$2:$A$379,bkc_lob,_book!$B$2:$B$379,bkc_bu)=0,"—",SUMIFS(_book!$BN$2:$BN$379,_book!$C$2:$C$379,$A67,_book!$A$2:$A$379,bkc_lob,_book!$B$2:$B$379,bkc_bu)/SUMIFS(_book!$BB$2:$BB$379,_book!$C$2:$C$379,$A67,_book!$A$2:$A$379,bkc_lob,_book!$B$2:$B$379,bkc_bu))</f>
        <v>1.354132771465132E-2</v>
      </c>
      <c r="C67" s="79">
        <f>IF(SUMIFS(_book!$BC$2:$BC$379,_book!$C$2:$C$379,$A67,_book!$A$2:$A$379,bkc_lob,_book!$B$2:$B$379,bkc_bu)=0,"—",SUMIFS(_book!$BO$2:$BO$379,_book!$C$2:$C$379,$A67,_book!$A$2:$A$379,bkc_lob,_book!$B$2:$B$379,bkc_bu)/SUMIFS(_book!$BC$2:$BC$379,_book!$C$2:$C$379,$A67,_book!$A$2:$A$379,bkc_lob,_book!$B$2:$B$379,bkc_bu))</f>
        <v>1.3123591809727594E-2</v>
      </c>
      <c r="D67" s="79">
        <f>IF(SUMIFS(_book!$BD$2:$BD$379,_book!$C$2:$C$379,$A67,_book!$A$2:$A$379,bkc_lob,_book!$B$2:$B$379,bkc_bu)=0,"—",SUMIFS(_book!$BP$2:$BP$379,_book!$C$2:$C$379,$A67,_book!$A$2:$A$379,bkc_lob,_book!$B$2:$B$379,bkc_bu)/SUMIFS(_book!$BD$2:$BD$379,_book!$C$2:$C$379,$A67,_book!$A$2:$A$379,bkc_lob,_book!$B$2:$B$379,bkc_bu))</f>
        <v>1.27065989818714E-2</v>
      </c>
      <c r="E67" s="79">
        <f>IF(SUMIFS(_book!$BE$2:$BE$379,_book!$C$2:$C$379,$A67,_book!$A$2:$A$379,bkc_lob,_book!$B$2:$B$379,bkc_bu)=0,"—",SUMIFS(_book!$BQ$2:$BQ$379,_book!$C$2:$C$379,$A67,_book!$A$2:$A$379,bkc_lob,_book!$B$2:$B$379,bkc_bu)/SUMIFS(_book!$BE$2:$BE$379,_book!$C$2:$C$379,$A67,_book!$A$2:$A$379,bkc_lob,_book!$B$2:$B$379,bkc_bu))</f>
        <v>1.2276249965992971E-2</v>
      </c>
      <c r="F67" s="79">
        <f>IF(SUMIFS(_book!$BF$2:$BF$379,_book!$C$2:$C$379,$A67,_book!$A$2:$A$379,bkc_lob,_book!$B$2:$B$379,bkc_bu)=0,"—",SUMIFS(_book!$BR$2:$BR$379,_book!$C$2:$C$379,$A67,_book!$A$2:$A$379,bkc_lob,_book!$B$2:$B$379,bkc_bu)/SUMIFS(_book!$BF$2:$BF$379,_book!$C$2:$C$379,$A67,_book!$A$2:$A$379,bkc_lob,_book!$B$2:$B$379,bkc_bu))</f>
        <v>1.1846690921128708E-2</v>
      </c>
      <c r="G67" s="79">
        <f>IF(SUMIFS(_book!$BG$2:$BG$379,_book!$C$2:$C$379,$A67,_book!$A$2:$A$379,bkc_lob,_book!$B$2:$B$379,bkc_bu)=0,"—",SUMIFS(_book!$BS$2:$BS$379,_book!$C$2:$C$379,$A67,_book!$A$2:$A$379,bkc_lob,_book!$B$2:$B$379,bkc_bu)/SUMIFS(_book!$BG$2:$BG$379,_book!$C$2:$C$379,$A67,_book!$A$2:$A$379,bkc_lob,_book!$B$2:$B$379,bkc_bu))</f>
        <v>9.8235266312210519E-3</v>
      </c>
      <c r="H67" s="79">
        <f>IF(SUMIFS(_book!$BH$2:$BH$379,_book!$C$2:$C$379,$A67,_book!$A$2:$A$379,bkc_lob,_book!$B$2:$B$379,bkc_bu)=0,"—",SUMIFS(_book!$BT$2:$BT$379,_book!$C$2:$C$379,$A67,_book!$A$2:$A$379,bkc_lob,_book!$B$2:$B$379,bkc_bu)/SUMIFS(_book!$BH$2:$BH$379,_book!$C$2:$C$379,$A67,_book!$A$2:$A$379,bkc_lob,_book!$B$2:$B$379,bkc_bu))</f>
        <v>9.397583536050998E-3</v>
      </c>
      <c r="I67" s="79">
        <f>IF(SUMIFS(_book!$BI$2:$BI$379,_book!$C$2:$C$379,$A67,_book!$A$2:$A$379,bkc_lob,_book!$B$2:$B$379,bkc_bu)=0,"—",SUMIFS(_book!$BU$2:$BU$379,_book!$C$2:$C$379,$A67,_book!$A$2:$A$379,bkc_lob,_book!$B$2:$B$379,bkc_bu)/SUMIFS(_book!$BI$2:$BI$379,_book!$C$2:$C$379,$A67,_book!$A$2:$A$379,bkc_lob,_book!$B$2:$B$379,bkc_bu))</f>
        <v>8.9654566958984605E-3</v>
      </c>
      <c r="J67" s="79">
        <f>IF(SUMIFS(_book!$BJ$2:$BJ$379,_book!$C$2:$C$379,$A67,_book!$A$2:$A$379,bkc_lob,_book!$B$2:$B$379,bkc_bu)=0,"—",SUMIFS(_book!$BV$2:$BV$379,_book!$C$2:$C$379,$A67,_book!$A$2:$A$379,bkc_lob,_book!$B$2:$B$379,bkc_bu)/SUMIFS(_book!$BJ$2:$BJ$379,_book!$C$2:$C$379,$A67,_book!$A$2:$A$379,bkc_lob,_book!$B$2:$B$379,bkc_bu))</f>
        <v>8.5410834983250528E-3</v>
      </c>
      <c r="K67" s="79">
        <f>IF(SUMIFS(_book!$BK$2:$BK$379,_book!$C$2:$C$379,$A67,_book!$A$2:$A$379,bkc_lob,_book!$B$2:$B$379,bkc_bu)=0,"—",SUMIFS(_book!$BW$2:$BW$379,_book!$C$2:$C$379,$A67,_book!$A$2:$A$379,bkc_lob,_book!$B$2:$B$379,bkc_bu)/SUMIFS(_book!$BK$2:$BK$379,_book!$C$2:$C$379,$A67,_book!$A$2:$A$379,bkc_lob,_book!$B$2:$B$379,bkc_bu))</f>
        <v>8.3318368249162382E-3</v>
      </c>
      <c r="L67" s="79">
        <f>IF(SUMIFS(_book!$BL$2:$BL$379,_book!$C$2:$C$379,$A67,_book!$A$2:$A$379,bkc_lob,_book!$B$2:$B$379,bkc_bu)=0,"—",SUMIFS(_book!$BX$2:$BX$379,_book!$C$2:$C$379,$A67,_book!$A$2:$A$379,bkc_lob,_book!$B$2:$B$379,bkc_bu)/SUMIFS(_book!$BL$2:$BL$379,_book!$C$2:$C$379,$A67,_book!$A$2:$A$379,bkc_lob,_book!$B$2:$B$379,bkc_bu))</f>
        <v>8.3302162919167994E-3</v>
      </c>
      <c r="M67" s="79">
        <f>IF(SUMIFS(_book!$BM$2:$BM$379,_book!$C$2:$C$379,$A67,_book!$A$2:$A$379,bkc_lob,_book!$B$2:$B$379,bkc_bu)=0,"—",SUMIFS(_book!$BY$2:$BY$379,_book!$C$2:$C$379,$A67,_book!$A$2:$A$379,bkc_lob,_book!$B$2:$B$379,bkc_bu)/SUMIFS(_book!$BM$2:$BM$379,_book!$C$2:$C$379,$A67,_book!$A$2:$A$379,bkc_lob,_book!$B$2:$B$379,bkc_bu))</f>
        <v>8.328594565727019E-3</v>
      </c>
    </row>
    <row r="68" spans="1:13" x14ac:dyDescent="0.3">
      <c r="A68" s="78" t="s">
        <v>76</v>
      </c>
      <c r="B68" s="79">
        <f>IF(SUMIFS(_book!$BB$2:$BB$379,_book!$C$2:$C$379,$A68,_book!$A$2:$A$379,bkc_lob,_book!$B$2:$B$379,bkc_bu)=0,"—",SUMIFS(_book!$BN$2:$BN$379,_book!$C$2:$C$379,$A68,_book!$A$2:$A$379,bkc_lob,_book!$B$2:$B$379,bkc_bu)/SUMIFS(_book!$BB$2:$BB$379,_book!$C$2:$C$379,$A68,_book!$A$2:$A$379,bkc_lob,_book!$B$2:$B$379,bkc_bu))</f>
        <v>5.9396841260158317E-2</v>
      </c>
      <c r="C68" s="79">
        <f>IF(SUMIFS(_book!$BC$2:$BC$379,_book!$C$2:$C$379,$A68,_book!$A$2:$A$379,bkc_lob,_book!$B$2:$B$379,bkc_bu)=0,"—",SUMIFS(_book!$BO$2:$BO$379,_book!$C$2:$C$379,$A68,_book!$A$2:$A$379,bkc_lob,_book!$B$2:$B$379,bkc_bu)/SUMIFS(_book!$BC$2:$BC$379,_book!$C$2:$C$379,$A68,_book!$A$2:$A$379,bkc_lob,_book!$B$2:$B$379,bkc_bu))</f>
        <v>5.8714643794146038E-2</v>
      </c>
      <c r="D68" s="79">
        <f>IF(SUMIFS(_book!$BD$2:$BD$379,_book!$C$2:$C$379,$A68,_book!$A$2:$A$379,bkc_lob,_book!$B$2:$B$379,bkc_bu)=0,"—",SUMIFS(_book!$BP$2:$BP$379,_book!$C$2:$C$379,$A68,_book!$A$2:$A$379,bkc_lob,_book!$B$2:$B$379,bkc_bu)/SUMIFS(_book!$BD$2:$BD$379,_book!$C$2:$C$379,$A68,_book!$A$2:$A$379,bkc_lob,_book!$B$2:$B$379,bkc_bu))</f>
        <v>5.8034867706204876E-2</v>
      </c>
      <c r="E68" s="79">
        <f>IF(SUMIFS(_book!$BE$2:$BE$379,_book!$C$2:$C$379,$A68,_book!$A$2:$A$379,bkc_lob,_book!$B$2:$B$379,bkc_bu)=0,"—",SUMIFS(_book!$BQ$2:$BQ$379,_book!$C$2:$C$379,$A68,_book!$A$2:$A$379,bkc_lob,_book!$B$2:$B$379,bkc_bu)/SUMIFS(_book!$BE$2:$BE$379,_book!$C$2:$C$379,$A68,_book!$A$2:$A$379,bkc_lob,_book!$B$2:$B$379,bkc_bu))</f>
        <v>4.7932524059222666E-2</v>
      </c>
      <c r="F68" s="79">
        <f>IF(SUMIFS(_book!$BF$2:$BF$379,_book!$C$2:$C$379,$A68,_book!$A$2:$A$379,bkc_lob,_book!$B$2:$B$379,bkc_bu)=0,"—",SUMIFS(_book!$BR$2:$BR$379,_book!$C$2:$C$379,$A68,_book!$A$2:$A$379,bkc_lob,_book!$B$2:$B$379,bkc_bu)/SUMIFS(_book!$BF$2:$BF$379,_book!$C$2:$C$379,$A68,_book!$A$2:$A$379,bkc_lob,_book!$B$2:$B$379,bkc_bu))</f>
        <v>5.0763151800360715E-2</v>
      </c>
      <c r="G68" s="79">
        <f>IF(SUMIFS(_book!$BG$2:$BG$379,_book!$C$2:$C$379,$A68,_book!$A$2:$A$379,bkc_lob,_book!$B$2:$B$379,bkc_bu)=0,"—",SUMIFS(_book!$BS$2:$BS$379,_book!$C$2:$C$379,$A68,_book!$A$2:$A$379,bkc_lob,_book!$B$2:$B$379,bkc_bu)/SUMIFS(_book!$BG$2:$BG$379,_book!$C$2:$C$379,$A68,_book!$A$2:$A$379,bkc_lob,_book!$B$2:$B$379,bkc_bu))</f>
        <v>5.0054239629814756E-2</v>
      </c>
      <c r="H68" s="79">
        <f>IF(SUMIFS(_book!$BH$2:$BH$379,_book!$C$2:$C$379,$A68,_book!$A$2:$A$379,bkc_lob,_book!$B$2:$B$379,bkc_bu)=0,"—",SUMIFS(_book!$BT$2:$BT$379,_book!$C$2:$C$379,$A68,_book!$A$2:$A$379,bkc_lob,_book!$B$2:$B$379,bkc_bu)/SUMIFS(_book!$BH$2:$BH$379,_book!$C$2:$C$379,$A68,_book!$A$2:$A$379,bkc_lob,_book!$B$2:$B$379,bkc_bu))</f>
        <v>1.6294265309141038E-2</v>
      </c>
      <c r="I68" s="79">
        <f>IF(SUMIFS(_book!$BI$2:$BI$379,_book!$C$2:$C$379,$A68,_book!$A$2:$A$379,bkc_lob,_book!$B$2:$B$379,bkc_bu)=0,"—",SUMIFS(_book!$BU$2:$BU$379,_book!$C$2:$C$379,$A68,_book!$A$2:$A$379,bkc_lob,_book!$B$2:$B$379,bkc_bu)/SUMIFS(_book!$BI$2:$BI$379,_book!$C$2:$C$379,$A68,_book!$A$2:$A$379,bkc_lob,_book!$B$2:$B$379,bkc_bu))</f>
        <v>1.5622443414408429E-2</v>
      </c>
      <c r="J68" s="79">
        <f>IF(SUMIFS(_book!$BJ$2:$BJ$379,_book!$C$2:$C$379,$A68,_book!$A$2:$A$379,bkc_lob,_book!$B$2:$B$379,bkc_bu)=0,"—",SUMIFS(_book!$BV$2:$BV$379,_book!$C$2:$C$379,$A68,_book!$A$2:$A$379,bkc_lob,_book!$B$2:$B$379,bkc_bu)/SUMIFS(_book!$BJ$2:$BJ$379,_book!$C$2:$C$379,$A68,_book!$A$2:$A$379,bkc_lob,_book!$B$2:$B$379,bkc_bu))</f>
        <v>1.496387557078855E-2</v>
      </c>
      <c r="K68" s="79">
        <f>IF(SUMIFS(_book!$BK$2:$BK$379,_book!$C$2:$C$379,$A68,_book!$A$2:$A$379,bkc_lob,_book!$B$2:$B$379,bkc_bu)=0,"—",SUMIFS(_book!$BW$2:$BW$379,_book!$C$2:$C$379,$A68,_book!$A$2:$A$379,bkc_lob,_book!$B$2:$B$379,bkc_bu)/SUMIFS(_book!$BK$2:$BK$379,_book!$C$2:$C$379,$A68,_book!$A$2:$A$379,bkc_lob,_book!$B$2:$B$379,bkc_bu))</f>
        <v>1.4307693094101095E-2</v>
      </c>
      <c r="L68" s="79">
        <f>IF(SUMIFS(_book!$BL$2:$BL$379,_book!$C$2:$C$379,$A68,_book!$A$2:$A$379,bkc_lob,_book!$B$2:$B$379,bkc_bu)=0,"—",SUMIFS(_book!$BX$2:$BX$379,_book!$C$2:$C$379,$A68,_book!$A$2:$A$379,bkc_lob,_book!$B$2:$B$379,bkc_bu)/SUMIFS(_book!$BL$2:$BL$379,_book!$C$2:$C$379,$A68,_book!$A$2:$A$379,bkc_lob,_book!$B$2:$B$379,bkc_bu))</f>
        <v>1.3653882965437894E-2</v>
      </c>
      <c r="M68" s="79">
        <f>IF(SUMIFS(_book!$BM$2:$BM$379,_book!$C$2:$C$379,$A68,_book!$A$2:$A$379,bkc_lob,_book!$B$2:$B$379,bkc_bu)=0,"—",SUMIFS(_book!$BY$2:$BY$379,_book!$C$2:$C$379,$A68,_book!$A$2:$A$379,bkc_lob,_book!$B$2:$B$379,bkc_bu)/SUMIFS(_book!$BM$2:$BM$379,_book!$C$2:$C$379,$A68,_book!$A$2:$A$379,bkc_lob,_book!$B$2:$B$379,bkc_bu))</f>
        <v>1.3002432260931914E-2</v>
      </c>
    </row>
    <row r="69" spans="1:13" x14ac:dyDescent="0.3">
      <c r="A69" s="78" t="s">
        <v>77</v>
      </c>
      <c r="B69" s="79">
        <f>IF(SUMIFS(_book!$BB$2:$BB$379,_book!$C$2:$C$379,$A69,_book!$A$2:$A$379,bkc_lob,_book!$B$2:$B$379,bkc_bu)=0,"—",SUMIFS(_book!$BN$2:$BN$379,_book!$C$2:$C$379,$A69,_book!$A$2:$A$379,bkc_lob,_book!$B$2:$B$379,bkc_bu)/SUMIFS(_book!$BB$2:$BB$379,_book!$C$2:$C$379,$A69,_book!$A$2:$A$379,bkc_lob,_book!$B$2:$B$379,bkc_bu))</f>
        <v>4.1329825896068643E-2</v>
      </c>
      <c r="C69" s="79">
        <f>IF(SUMIFS(_book!$BC$2:$BC$379,_book!$C$2:$C$379,$A69,_book!$A$2:$A$379,bkc_lob,_book!$B$2:$B$379,bkc_bu)=0,"—",SUMIFS(_book!$BO$2:$BO$379,_book!$C$2:$C$379,$A69,_book!$A$2:$A$379,bkc_lob,_book!$B$2:$B$379,bkc_bu)/SUMIFS(_book!$BC$2:$BC$379,_book!$C$2:$C$379,$A69,_book!$A$2:$A$379,bkc_lob,_book!$B$2:$B$379,bkc_bu))</f>
        <v>2.0175307859855933E-2</v>
      </c>
      <c r="D69" s="79">
        <f>IF(SUMIFS(_book!$BD$2:$BD$379,_book!$C$2:$C$379,$A69,_book!$A$2:$A$379,bkc_lob,_book!$B$2:$B$379,bkc_bu)=0,"—",SUMIFS(_book!$BP$2:$BP$379,_book!$C$2:$C$379,$A69,_book!$A$2:$A$379,bkc_lob,_book!$B$2:$B$379,bkc_bu)/SUMIFS(_book!$BD$2:$BD$379,_book!$C$2:$C$379,$A69,_book!$A$2:$A$379,bkc_lob,_book!$B$2:$B$379,bkc_bu))</f>
        <v>2.0169006698198277E-2</v>
      </c>
      <c r="E69" s="79">
        <f>IF(SUMIFS(_book!$BE$2:$BE$379,_book!$C$2:$C$379,$A69,_book!$A$2:$A$379,bkc_lob,_book!$B$2:$B$379,bkc_bu)=0,"—",SUMIFS(_book!$BQ$2:$BQ$379,_book!$C$2:$C$379,$A69,_book!$A$2:$A$379,bkc_lob,_book!$B$2:$B$379,bkc_bu)/SUMIFS(_book!$BE$2:$BE$379,_book!$C$2:$C$379,$A69,_book!$A$2:$A$379,bkc_lob,_book!$B$2:$B$379,bkc_bu))</f>
        <v>2.0162482548906888E-2</v>
      </c>
      <c r="F69" s="79">
        <f>IF(SUMIFS(_book!$BF$2:$BF$379,_book!$C$2:$C$379,$A69,_book!$A$2:$A$379,bkc_lob,_book!$B$2:$B$379,bkc_bu)=0,"—",SUMIFS(_book!$BR$2:$BR$379,_book!$C$2:$C$379,$A69,_book!$A$2:$A$379,bkc_lob,_book!$B$2:$B$379,bkc_bu)/SUMIFS(_book!$BF$2:$BF$379,_book!$C$2:$C$379,$A69,_book!$A$2:$A$379,bkc_lob,_book!$B$2:$B$379,bkc_bu))</f>
        <v>3.6343128664957963E-3</v>
      </c>
      <c r="G69" s="79">
        <f>IF(SUMIFS(_book!$BG$2:$BG$379,_book!$C$2:$C$379,$A69,_book!$A$2:$A$379,bkc_lob,_book!$B$2:$B$379,bkc_bu)=0,"—",SUMIFS(_book!$BS$2:$BS$379,_book!$C$2:$C$379,$A69,_book!$A$2:$A$379,bkc_lob,_book!$B$2:$B$379,bkc_bu)/SUMIFS(_book!$BG$2:$BG$379,_book!$C$2:$C$379,$A69,_book!$A$2:$A$379,bkc_lob,_book!$B$2:$B$379,bkc_bu))</f>
        <v>3.6278755336717735E-3</v>
      </c>
      <c r="H69" s="79">
        <f>IF(SUMIFS(_book!$BH$2:$BH$379,_book!$C$2:$C$379,$A69,_book!$A$2:$A$379,bkc_lob,_book!$B$2:$B$379,bkc_bu)=0,"—",SUMIFS(_book!$BT$2:$BT$379,_book!$C$2:$C$379,$A69,_book!$A$2:$A$379,bkc_lob,_book!$B$2:$B$379,bkc_bu)/SUMIFS(_book!$BH$2:$BH$379,_book!$C$2:$C$379,$A69,_book!$A$2:$A$379,bkc_lob,_book!$B$2:$B$379,bkc_bu))</f>
        <v>3.621428747848543E-3</v>
      </c>
      <c r="I69" s="79">
        <f>IF(SUMIFS(_book!$BI$2:$BI$379,_book!$C$2:$C$379,$A69,_book!$A$2:$A$379,bkc_lob,_book!$B$2:$B$379,bkc_bu)=0,"—",SUMIFS(_book!$BU$2:$BU$379,_book!$C$2:$C$379,$A69,_book!$A$2:$A$379,bkc_lob,_book!$B$2:$B$379,bkc_bu)/SUMIFS(_book!$BI$2:$BI$379,_book!$C$2:$C$379,$A69,_book!$A$2:$A$379,bkc_lob,_book!$B$2:$B$379,bkc_bu))</f>
        <v>-8.7210492626645132E-3</v>
      </c>
      <c r="J69" s="79">
        <f>IF(SUMIFS(_book!$BJ$2:$BJ$379,_book!$C$2:$C$379,$A69,_book!$A$2:$A$379,bkc_lob,_book!$B$2:$B$379,bkc_bu)=0,"—",SUMIFS(_book!$BV$2:$BV$379,_book!$C$2:$C$379,$A69,_book!$A$2:$A$379,bkc_lob,_book!$B$2:$B$379,bkc_bu)/SUMIFS(_book!$BJ$2:$BJ$379,_book!$C$2:$C$379,$A69,_book!$A$2:$A$379,bkc_lob,_book!$B$2:$B$379,bkc_bu))</f>
        <v>-8.7274356975135109E-3</v>
      </c>
      <c r="K69" s="79">
        <f>IF(SUMIFS(_book!$BK$2:$BK$379,_book!$C$2:$C$379,$A69,_book!$A$2:$A$379,bkc_lob,_book!$B$2:$B$379,bkc_bu)=0,"—",SUMIFS(_book!$BW$2:$BW$379,_book!$C$2:$C$379,$A69,_book!$A$2:$A$379,bkc_lob,_book!$B$2:$B$379,bkc_bu)/SUMIFS(_book!$BK$2:$BK$379,_book!$C$2:$C$379,$A69,_book!$A$2:$A$379,bkc_lob,_book!$B$2:$B$379,bkc_bu))</f>
        <v>5.364176197632858E-3</v>
      </c>
      <c r="L69" s="79">
        <f>IF(SUMIFS(_book!$BL$2:$BL$379,_book!$C$2:$C$379,$A69,_book!$A$2:$A$379,bkc_lob,_book!$B$2:$B$379,bkc_bu)=0,"—",SUMIFS(_book!$BX$2:$BX$379,_book!$C$2:$C$379,$A69,_book!$A$2:$A$379,bkc_lob,_book!$B$2:$B$379,bkc_bu)/SUMIFS(_book!$BL$2:$BL$379,_book!$C$2:$C$379,$A69,_book!$A$2:$A$379,bkc_lob,_book!$B$2:$B$379,bkc_bu))</f>
        <v>5.3576798463186521E-3</v>
      </c>
      <c r="M69" s="79">
        <f>IF(SUMIFS(_book!$BM$2:$BM$379,_book!$C$2:$C$379,$A69,_book!$A$2:$A$379,bkc_lob,_book!$B$2:$B$379,bkc_bu)=0,"—",SUMIFS(_book!$BY$2:$BY$379,_book!$C$2:$C$379,$A69,_book!$A$2:$A$379,bkc_lob,_book!$B$2:$B$379,bkc_bu)/SUMIFS(_book!$BM$2:$BM$379,_book!$C$2:$C$379,$A69,_book!$A$2:$A$379,bkc_lob,_book!$B$2:$B$379,bkc_bu))</f>
        <v>5.3511739196342618E-3</v>
      </c>
    </row>
    <row r="70" spans="1:13" x14ac:dyDescent="0.3">
      <c r="A70" s="78" t="s">
        <v>78</v>
      </c>
      <c r="B70" s="79">
        <f>IF(SUMIFS(_book!$BB$2:$BB$379,_book!$C$2:$C$379,$A70,_book!$A$2:$A$379,bkc_lob,_book!$B$2:$B$379,bkc_bu)=0,"—",SUMIFS(_book!$BN$2:$BN$379,_book!$C$2:$C$379,$A70,_book!$A$2:$A$379,bkc_lob,_book!$B$2:$B$379,bkc_bu)/SUMIFS(_book!$BB$2:$BB$379,_book!$C$2:$C$379,$A70,_book!$A$2:$A$379,bkc_lob,_book!$B$2:$B$379,bkc_bu))</f>
        <v>4.0901697888501967E-2</v>
      </c>
      <c r="C70" s="79">
        <f>IF(SUMIFS(_book!$BC$2:$BC$379,_book!$C$2:$C$379,$A70,_book!$A$2:$A$379,bkc_lob,_book!$B$2:$B$379,bkc_bu)=0,"—",SUMIFS(_book!$BO$2:$BO$379,_book!$C$2:$C$379,$A70,_book!$A$2:$A$379,bkc_lob,_book!$B$2:$B$379,bkc_bu)/SUMIFS(_book!$BC$2:$BC$379,_book!$C$2:$C$379,$A70,_book!$A$2:$A$379,bkc_lob,_book!$B$2:$B$379,bkc_bu))</f>
        <v>4.0900085711504705E-2</v>
      </c>
      <c r="D70" s="79">
        <f>IF(SUMIFS(_book!$BD$2:$BD$379,_book!$C$2:$C$379,$A70,_book!$A$2:$A$379,bkc_lob,_book!$B$2:$B$379,bkc_bu)=0,"—",SUMIFS(_book!$BP$2:$BP$379,_book!$C$2:$C$379,$A70,_book!$A$2:$A$379,bkc_lob,_book!$B$2:$B$379,bkc_bu)/SUMIFS(_book!$BD$2:$BD$379,_book!$C$2:$C$379,$A70,_book!$A$2:$A$379,bkc_lob,_book!$B$2:$B$379,bkc_bu))</f>
        <v>4.0898474684350761E-2</v>
      </c>
      <c r="E70" s="79">
        <f>IF(SUMIFS(_book!$BE$2:$BE$379,_book!$C$2:$C$379,$A70,_book!$A$2:$A$379,bkc_lob,_book!$B$2:$B$379,bkc_bu)=0,"—",SUMIFS(_book!$BQ$2:$BQ$379,_book!$C$2:$C$379,$A70,_book!$A$2:$A$379,bkc_lob,_book!$B$2:$B$379,bkc_bu)/SUMIFS(_book!$BE$2:$BE$379,_book!$C$2:$C$379,$A70,_book!$A$2:$A$379,bkc_lob,_book!$B$2:$B$379,bkc_bu))</f>
        <v>5.6966796096278548E-2</v>
      </c>
      <c r="F70" s="79">
        <f>IF(SUMIFS(_book!$BF$2:$BF$379,_book!$C$2:$C$379,$A70,_book!$A$2:$A$379,bkc_lob,_book!$B$2:$B$379,bkc_bu)=0,"—",SUMIFS(_book!$BR$2:$BR$379,_book!$C$2:$C$379,$A70,_book!$A$2:$A$379,bkc_lob,_book!$B$2:$B$379,bkc_bu)/SUMIFS(_book!$BF$2:$BF$379,_book!$C$2:$C$379,$A70,_book!$A$2:$A$379,bkc_lob,_book!$B$2:$B$379,bkc_bu))</f>
        <v>5.6965107214591741E-2</v>
      </c>
      <c r="G70" s="79">
        <f>IF(SUMIFS(_book!$BG$2:$BG$379,_book!$C$2:$C$379,$A70,_book!$A$2:$A$379,bkc_lob,_book!$B$2:$B$379,bkc_bu)=0,"—",SUMIFS(_book!$BS$2:$BS$379,_book!$C$2:$C$379,$A70,_book!$A$2:$A$379,bkc_lob,_book!$B$2:$B$379,bkc_bu)/SUMIFS(_book!$BG$2:$BG$379,_book!$C$2:$C$379,$A70,_book!$A$2:$A$379,bkc_lob,_book!$B$2:$B$379,bkc_bu))</f>
        <v>5.6963419576895116E-2</v>
      </c>
      <c r="H70" s="79">
        <f>IF(SUMIFS(_book!$BH$2:$BH$379,_book!$C$2:$C$379,$A70,_book!$A$2:$A$379,bkc_lob,_book!$B$2:$B$379,bkc_bu)=0,"—",SUMIFS(_book!$BT$2:$BT$379,_book!$C$2:$C$379,$A70,_book!$A$2:$A$379,bkc_lob,_book!$B$2:$B$379,bkc_bu)/SUMIFS(_book!$BH$2:$BH$379,_book!$C$2:$C$379,$A70,_book!$A$2:$A$379,bkc_lob,_book!$B$2:$B$379,bkc_bu))</f>
        <v>5.6961733181809131E-2</v>
      </c>
      <c r="I70" s="79">
        <f>IF(SUMIFS(_book!$BI$2:$BI$379,_book!$C$2:$C$379,$A70,_book!$A$2:$A$379,bkc_lob,_book!$B$2:$B$379,bkc_bu)=0,"—",SUMIFS(_book!$BU$2:$BU$379,_book!$C$2:$C$379,$A70,_book!$A$2:$A$379,bkc_lob,_book!$B$2:$B$379,bkc_bu)/SUMIFS(_book!$BI$2:$BI$379,_book!$C$2:$C$379,$A70,_book!$A$2:$A$379,bkc_lob,_book!$B$2:$B$379,bkc_bu))</f>
        <v>5.6960020412816212E-2</v>
      </c>
      <c r="J70" s="79">
        <f>IF(SUMIFS(_book!$BJ$2:$BJ$379,_book!$C$2:$C$379,$A70,_book!$A$2:$A$379,bkc_lob,_book!$B$2:$B$379,bkc_bu)=0,"—",SUMIFS(_book!$BV$2:$BV$379,_book!$C$2:$C$379,$A70,_book!$A$2:$A$379,bkc_lob,_book!$B$2:$B$379,bkc_bu)/SUMIFS(_book!$BJ$2:$BJ$379,_book!$C$2:$C$379,$A70,_book!$A$2:$A$379,bkc_lob,_book!$B$2:$B$379,bkc_bu))</f>
        <v>5.695833651913481E-2</v>
      </c>
      <c r="K70" s="79">
        <f>IF(SUMIFS(_book!$BK$2:$BK$379,_book!$C$2:$C$379,$A70,_book!$A$2:$A$379,bkc_lob,_book!$B$2:$B$379,bkc_bu)=0,"—",SUMIFS(_book!$BW$2:$BW$379,_book!$C$2:$C$379,$A70,_book!$A$2:$A$379,bkc_lob,_book!$B$2:$B$379,bkc_bu)/SUMIFS(_book!$BK$2:$BK$379,_book!$C$2:$C$379,$A70,_book!$A$2:$A$379,bkc_lob,_book!$B$2:$B$379,bkc_bu))</f>
        <v>3.2364941806726201E-2</v>
      </c>
      <c r="L70" s="79">
        <f>IF(SUMIFS(_book!$BL$2:$BL$379,_book!$C$2:$C$379,$A70,_book!$A$2:$A$379,bkc_lob,_book!$B$2:$B$379,bkc_bu)=0,"—",SUMIFS(_book!$BX$2:$BX$379,_book!$C$2:$C$379,$A70,_book!$A$2:$A$379,bkc_lob,_book!$B$2:$B$379,bkc_bu)/SUMIFS(_book!$BL$2:$BL$379,_book!$C$2:$C$379,$A70,_book!$A$2:$A$379,bkc_lob,_book!$B$2:$B$379,bkc_bu))</f>
        <v>3.2363299509358956E-2</v>
      </c>
      <c r="M70" s="79">
        <f>IF(SUMIFS(_book!$BM$2:$BM$379,_book!$C$2:$C$379,$A70,_book!$A$2:$A$379,bkc_lob,_book!$B$2:$B$379,bkc_bu)=0,"—",SUMIFS(_book!$BY$2:$BY$379,_book!$C$2:$C$379,$A70,_book!$A$2:$A$379,bkc_lob,_book!$B$2:$B$379,bkc_bu)/SUMIFS(_book!$BM$2:$BM$379,_book!$C$2:$C$379,$A70,_book!$A$2:$A$379,bkc_lob,_book!$B$2:$B$379,bkc_bu))</f>
        <v>3.2361658418961603E-2</v>
      </c>
    </row>
    <row r="71" spans="1:13" x14ac:dyDescent="0.3">
      <c r="A71" s="78" t="s">
        <v>84</v>
      </c>
      <c r="B71" s="79">
        <f>IF(SUMIFS(_book!$BB$2:$BB$379,_book!$C$2:$C$379,$A71,_book!$A$2:$A$379,bkc_lob,_book!$B$2:$B$379,bkc_bu)=0,"—",SUMIFS(_book!$BN$2:$BN$379,_book!$C$2:$C$379,$A71,_book!$A$2:$A$379,bkc_lob,_book!$B$2:$B$379,bkc_bu)/SUMIFS(_book!$BB$2:$BB$379,_book!$C$2:$C$379,$A71,_book!$A$2:$A$379,bkc_lob,_book!$B$2:$B$379,bkc_bu))</f>
        <v>5.6536732076352784E-2</v>
      </c>
      <c r="C71" s="79">
        <f>IF(SUMIFS(_book!$BC$2:$BC$379,_book!$C$2:$C$379,$A71,_book!$A$2:$A$379,bkc_lob,_book!$B$2:$B$379,bkc_bu)=0,"—",SUMIFS(_book!$BO$2:$BO$379,_book!$C$2:$C$379,$A71,_book!$A$2:$A$379,bkc_lob,_book!$B$2:$B$379,bkc_bu)/SUMIFS(_book!$BC$2:$BC$379,_book!$C$2:$C$379,$A71,_book!$A$2:$A$379,bkc_lob,_book!$B$2:$B$379,bkc_bu))</f>
        <v>5.6510430655901903E-2</v>
      </c>
      <c r="D71" s="79">
        <f>IF(SUMIFS(_book!$BD$2:$BD$379,_book!$C$2:$C$379,$A71,_book!$A$2:$A$379,bkc_lob,_book!$B$2:$B$379,bkc_bu)=0,"—",SUMIFS(_book!$BP$2:$BP$379,_book!$C$2:$C$379,$A71,_book!$A$2:$A$379,bkc_lob,_book!$B$2:$B$379,bkc_bu)/SUMIFS(_book!$BD$2:$BD$379,_book!$C$2:$C$379,$A71,_book!$A$2:$A$379,bkc_lob,_book!$B$2:$B$379,bkc_bu))</f>
        <v>5.6484204822640161E-2</v>
      </c>
      <c r="E71" s="79">
        <f>IF(SUMIFS(_book!$BE$2:$BE$379,_book!$C$2:$C$379,$A71,_book!$A$2:$A$379,bkc_lob,_book!$B$2:$B$379,bkc_bu)=0,"—",SUMIFS(_book!$BQ$2:$BQ$379,_book!$C$2:$C$379,$A71,_book!$A$2:$A$379,bkc_lob,_book!$B$2:$B$379,bkc_bu)/SUMIFS(_book!$BE$2:$BE$379,_book!$C$2:$C$379,$A71,_book!$A$2:$A$379,bkc_lob,_book!$B$2:$B$379,bkc_bu))</f>
        <v>5.2016718656632634E-2</v>
      </c>
      <c r="F71" s="79">
        <f>IF(SUMIFS(_book!$BF$2:$BF$379,_book!$C$2:$C$379,$A71,_book!$A$2:$A$379,bkc_lob,_book!$B$2:$B$379,bkc_bu)=0,"—",SUMIFS(_book!$BR$2:$BR$379,_book!$C$2:$C$379,$A71,_book!$A$2:$A$379,bkc_lob,_book!$B$2:$B$379,bkc_bu)/SUMIFS(_book!$BF$2:$BF$379,_book!$C$2:$C$379,$A71,_book!$A$2:$A$379,bkc_lob,_book!$B$2:$B$379,bkc_bu))</f>
        <v>5.1989876327670721E-2</v>
      </c>
      <c r="G71" s="79">
        <f>IF(SUMIFS(_book!$BG$2:$BG$379,_book!$C$2:$C$379,$A71,_book!$A$2:$A$379,bkc_lob,_book!$B$2:$B$379,bkc_bu)=0,"—",SUMIFS(_book!$BS$2:$BS$379,_book!$C$2:$C$379,$A71,_book!$A$2:$A$379,bkc_lob,_book!$B$2:$B$379,bkc_bu)/SUMIFS(_book!$BG$2:$BG$379,_book!$C$2:$C$379,$A71,_book!$A$2:$A$379,bkc_lob,_book!$B$2:$B$379,bkc_bu))</f>
        <v>5.1963113397092815E-2</v>
      </c>
      <c r="H71" s="79">
        <f>IF(SUMIFS(_book!$BH$2:$BH$379,_book!$C$2:$C$379,$A71,_book!$A$2:$A$379,bkc_lob,_book!$B$2:$B$379,bkc_bu)=0,"—",SUMIFS(_book!$BT$2:$BT$379,_book!$C$2:$C$379,$A71,_book!$A$2:$A$379,bkc_lob,_book!$B$2:$B$379,bkc_bu)/SUMIFS(_book!$BH$2:$BH$379,_book!$C$2:$C$379,$A71,_book!$A$2:$A$379,bkc_lob,_book!$B$2:$B$379,bkc_bu))</f>
        <v>4.3056206399367733E-2</v>
      </c>
      <c r="I71" s="79">
        <f>IF(SUMIFS(_book!$BI$2:$BI$379,_book!$C$2:$C$379,$A71,_book!$A$2:$A$379,bkc_lob,_book!$B$2:$B$379,bkc_bu)=0,"—",SUMIFS(_book!$BU$2:$BU$379,_book!$C$2:$C$379,$A71,_book!$A$2:$A$379,bkc_lob,_book!$B$2:$B$379,bkc_bu)/SUMIFS(_book!$BI$2:$BI$379,_book!$C$2:$C$379,$A71,_book!$A$2:$A$379,bkc_lob,_book!$B$2:$B$379,bkc_bu))</f>
        <v>4.3029393982675961E-2</v>
      </c>
      <c r="J71" s="79">
        <f>IF(SUMIFS(_book!$BJ$2:$BJ$379,_book!$C$2:$C$379,$A71,_book!$A$2:$A$379,bkc_lob,_book!$B$2:$B$379,bkc_bu)=0,"—",SUMIFS(_book!$BV$2:$BV$379,_book!$C$2:$C$379,$A71,_book!$A$2:$A$379,bkc_lob,_book!$B$2:$B$379,bkc_bu)/SUMIFS(_book!$BJ$2:$BJ$379,_book!$C$2:$C$379,$A71,_book!$A$2:$A$379,bkc_lob,_book!$B$2:$B$379,bkc_bu))</f>
        <v>4.3003092340886499E-2</v>
      </c>
      <c r="K71" s="79">
        <f>IF(SUMIFS(_book!$BK$2:$BK$379,_book!$C$2:$C$379,$A71,_book!$A$2:$A$379,bkc_lob,_book!$B$2:$B$379,bkc_bu)=0,"—",SUMIFS(_book!$BW$2:$BW$379,_book!$C$2:$C$379,$A71,_book!$A$2:$A$379,bkc_lob,_book!$B$2:$B$379,bkc_bu)/SUMIFS(_book!$BK$2:$BK$379,_book!$C$2:$C$379,$A71,_book!$A$2:$A$379,bkc_lob,_book!$B$2:$B$379,bkc_bu))</f>
        <v>3.4467301532600754E-2</v>
      </c>
      <c r="L71" s="79">
        <f>IF(SUMIFS(_book!$BL$2:$BL$379,_book!$C$2:$C$379,$A71,_book!$A$2:$A$379,bkc_lob,_book!$B$2:$B$379,bkc_bu)=0,"—",SUMIFS(_book!$BX$2:$BX$379,_book!$C$2:$C$379,$A71,_book!$A$2:$A$379,bkc_lob,_book!$B$2:$B$379,bkc_bu)/SUMIFS(_book!$BL$2:$BL$379,_book!$C$2:$C$379,$A71,_book!$A$2:$A$379,bkc_lob,_book!$B$2:$B$379,bkc_bu))</f>
        <v>3.4441367550640367E-2</v>
      </c>
      <c r="M71" s="79">
        <f>IF(SUMIFS(_book!$BM$2:$BM$379,_book!$C$2:$C$379,$A71,_book!$A$2:$A$379,bkc_lob,_book!$B$2:$B$379,bkc_bu)=0,"—",SUMIFS(_book!$BY$2:$BY$379,_book!$C$2:$C$379,$A71,_book!$A$2:$A$379,bkc_lob,_book!$B$2:$B$379,bkc_bu)/SUMIFS(_book!$BM$2:$BM$379,_book!$C$2:$C$379,$A71,_book!$A$2:$A$379,bkc_lob,_book!$B$2:$B$379,bkc_bu))</f>
        <v>3.4415509595308626E-2</v>
      </c>
    </row>
    <row r="72" spans="1:13" x14ac:dyDescent="0.3">
      <c r="A72" s="78" t="s">
        <v>89</v>
      </c>
      <c r="B72" s="79">
        <f>IF(SUMIFS(_book!$BB$2:$BB$379,_book!$C$2:$C$379,$A72,_book!$A$2:$A$379,bkc_lob,_book!$B$2:$B$379,bkc_bu)=0,"—",SUMIFS(_book!$BN$2:$BN$379,_book!$C$2:$C$379,$A72,_book!$A$2:$A$379,bkc_lob,_book!$B$2:$B$379,bkc_bu)/SUMIFS(_book!$BB$2:$BB$379,_book!$C$2:$C$379,$A72,_book!$A$2:$A$379,bkc_lob,_book!$B$2:$B$379,bkc_bu))</f>
        <v>3.0333333333333354E-2</v>
      </c>
      <c r="C72" s="79">
        <f>IF(SUMIFS(_book!$BC$2:$BC$379,_book!$C$2:$C$379,$A72,_book!$A$2:$A$379,bkc_lob,_book!$B$2:$B$379,bkc_bu)=0,"—",SUMIFS(_book!$BO$2:$BO$379,_book!$C$2:$C$379,$A72,_book!$A$2:$A$379,bkc_lob,_book!$B$2:$B$379,bkc_bu)/SUMIFS(_book!$BC$2:$BC$379,_book!$C$2:$C$379,$A72,_book!$A$2:$A$379,bkc_lob,_book!$B$2:$B$379,bkc_bu))</f>
        <v>3.0333333333333354E-2</v>
      </c>
      <c r="D72" s="79">
        <f>IF(SUMIFS(_book!$BD$2:$BD$379,_book!$C$2:$C$379,$A72,_book!$A$2:$A$379,bkc_lob,_book!$B$2:$B$379,bkc_bu)=0,"—",SUMIFS(_book!$BP$2:$BP$379,_book!$C$2:$C$379,$A72,_book!$A$2:$A$379,bkc_lob,_book!$B$2:$B$379,bkc_bu)/SUMIFS(_book!$BD$2:$BD$379,_book!$C$2:$C$379,$A72,_book!$A$2:$A$379,bkc_lob,_book!$B$2:$B$379,bkc_bu))</f>
        <v>3.0333333333333354E-2</v>
      </c>
      <c r="E72" s="79">
        <f>IF(SUMIFS(_book!$BE$2:$BE$379,_book!$C$2:$C$379,$A72,_book!$A$2:$A$379,bkc_lob,_book!$B$2:$B$379,bkc_bu)=0,"—",SUMIFS(_book!$BQ$2:$BQ$379,_book!$C$2:$C$379,$A72,_book!$A$2:$A$379,bkc_lob,_book!$B$2:$B$379,bkc_bu)/SUMIFS(_book!$BE$2:$BE$379,_book!$C$2:$C$379,$A72,_book!$A$2:$A$379,bkc_lob,_book!$B$2:$B$379,bkc_bu))</f>
        <v>3.0333333333333354E-2</v>
      </c>
      <c r="F72" s="79">
        <f>IF(SUMIFS(_book!$BF$2:$BF$379,_book!$C$2:$C$379,$A72,_book!$A$2:$A$379,bkc_lob,_book!$B$2:$B$379,bkc_bu)=0,"—",SUMIFS(_book!$BR$2:$BR$379,_book!$C$2:$C$379,$A72,_book!$A$2:$A$379,bkc_lob,_book!$B$2:$B$379,bkc_bu)/SUMIFS(_book!$BF$2:$BF$379,_book!$C$2:$C$379,$A72,_book!$A$2:$A$379,bkc_lob,_book!$B$2:$B$379,bkc_bu))</f>
        <v>1.6333333333333349E-2</v>
      </c>
      <c r="G72" s="79">
        <f>IF(SUMIFS(_book!$BG$2:$BG$379,_book!$C$2:$C$379,$A72,_book!$A$2:$A$379,bkc_lob,_book!$B$2:$B$379,bkc_bu)=0,"—",SUMIFS(_book!$BS$2:$BS$379,_book!$C$2:$C$379,$A72,_book!$A$2:$A$379,bkc_lob,_book!$B$2:$B$379,bkc_bu)/SUMIFS(_book!$BG$2:$BG$379,_book!$C$2:$C$379,$A72,_book!$A$2:$A$379,bkc_lob,_book!$B$2:$B$379,bkc_bu))</f>
        <v>1.6333333333333349E-2</v>
      </c>
      <c r="H72" s="79">
        <f>IF(SUMIFS(_book!$BH$2:$BH$379,_book!$C$2:$C$379,$A72,_book!$A$2:$A$379,bkc_lob,_book!$B$2:$B$379,bkc_bu)=0,"—",SUMIFS(_book!$BT$2:$BT$379,_book!$C$2:$C$379,$A72,_book!$A$2:$A$379,bkc_lob,_book!$B$2:$B$379,bkc_bu)/SUMIFS(_book!$BH$2:$BH$379,_book!$C$2:$C$379,$A72,_book!$A$2:$A$379,bkc_lob,_book!$B$2:$B$379,bkc_bu))</f>
        <v>1.6333333333333349E-2</v>
      </c>
      <c r="I72" s="79">
        <f>IF(SUMIFS(_book!$BI$2:$BI$379,_book!$C$2:$C$379,$A72,_book!$A$2:$A$379,bkc_lob,_book!$B$2:$B$379,bkc_bu)=0,"—",SUMIFS(_book!$BU$2:$BU$379,_book!$C$2:$C$379,$A72,_book!$A$2:$A$379,bkc_lob,_book!$B$2:$B$379,bkc_bu)/SUMIFS(_book!$BI$2:$BI$379,_book!$C$2:$C$379,$A72,_book!$A$2:$A$379,bkc_lob,_book!$B$2:$B$379,bkc_bu))</f>
        <v>6.3333333333333375E-3</v>
      </c>
      <c r="J72" s="79">
        <f>IF(SUMIFS(_book!$BJ$2:$BJ$379,_book!$C$2:$C$379,$A72,_book!$A$2:$A$379,bkc_lob,_book!$B$2:$B$379,bkc_bu)=0,"—",SUMIFS(_book!$BV$2:$BV$379,_book!$C$2:$C$379,$A72,_book!$A$2:$A$379,bkc_lob,_book!$B$2:$B$379,bkc_bu)/SUMIFS(_book!$BJ$2:$BJ$379,_book!$C$2:$C$379,$A72,_book!$A$2:$A$379,bkc_lob,_book!$B$2:$B$379,bkc_bu))</f>
        <v>6.3333333333333375E-3</v>
      </c>
      <c r="K72" s="79">
        <f>IF(SUMIFS(_book!$BK$2:$BK$379,_book!$C$2:$C$379,$A72,_book!$A$2:$A$379,bkc_lob,_book!$B$2:$B$379,bkc_bu)=0,"—",SUMIFS(_book!$BW$2:$BW$379,_book!$C$2:$C$379,$A72,_book!$A$2:$A$379,bkc_lob,_book!$B$2:$B$379,bkc_bu)/SUMIFS(_book!$BK$2:$BK$379,_book!$C$2:$C$379,$A72,_book!$A$2:$A$379,bkc_lob,_book!$B$2:$B$379,bkc_bu))</f>
        <v>6.3333333333333375E-3</v>
      </c>
      <c r="L72" s="79">
        <f>IF(SUMIFS(_book!$BL$2:$BL$379,_book!$C$2:$C$379,$A72,_book!$A$2:$A$379,bkc_lob,_book!$B$2:$B$379,bkc_bu)=0,"—",SUMIFS(_book!$BX$2:$BX$379,_book!$C$2:$C$379,$A72,_book!$A$2:$A$379,bkc_lob,_book!$B$2:$B$379,bkc_bu)/SUMIFS(_book!$BL$2:$BL$379,_book!$C$2:$C$379,$A72,_book!$A$2:$A$379,bkc_lob,_book!$B$2:$B$379,bkc_bu))</f>
        <v>0</v>
      </c>
      <c r="M72" s="79">
        <f>IF(SUMIFS(_book!$BM$2:$BM$379,_book!$C$2:$C$379,$A72,_book!$A$2:$A$379,bkc_lob,_book!$B$2:$B$379,bkc_bu)=0,"—",SUMIFS(_book!$BY$2:$BY$379,_book!$C$2:$C$379,$A72,_book!$A$2:$A$379,bkc_lob,_book!$B$2:$B$379,bkc_bu)/SUMIFS(_book!$BM$2:$BM$379,_book!$C$2:$C$379,$A72,_book!$A$2:$A$379,bkc_lob,_book!$B$2:$B$379,bkc_bu))</f>
        <v>0</v>
      </c>
    </row>
    <row r="73" spans="1:13" x14ac:dyDescent="0.3">
      <c r="A73" s="78" t="s">
        <v>91</v>
      </c>
      <c r="B73" s="79">
        <f>IF(SUMIFS(_book!$BB$2:$BB$379,_book!$C$2:$C$379,$A73,_book!$A$2:$A$379,bkc_lob,_book!$B$2:$B$379,bkc_bu)=0,"—",SUMIFS(_book!$BN$2:$BN$379,_book!$C$2:$C$379,$A73,_book!$A$2:$A$379,bkc_lob,_book!$B$2:$B$379,bkc_bu)/SUMIFS(_book!$BB$2:$BB$379,_book!$C$2:$C$379,$A73,_book!$A$2:$A$379,bkc_lob,_book!$B$2:$B$379,bkc_bu))</f>
        <v>1.321850566043902E-2</v>
      </c>
      <c r="C73" s="79">
        <f>IF(SUMIFS(_book!$BC$2:$BC$379,_book!$C$2:$C$379,$A73,_book!$A$2:$A$379,bkc_lob,_book!$B$2:$B$379,bkc_bu)=0,"—",SUMIFS(_book!$BO$2:$BO$379,_book!$C$2:$C$379,$A73,_book!$A$2:$A$379,bkc_lob,_book!$B$2:$B$379,bkc_bu)/SUMIFS(_book!$BC$2:$BC$379,_book!$C$2:$C$379,$A73,_book!$A$2:$A$379,bkc_lob,_book!$B$2:$B$379,bkc_bu))</f>
        <v>1.3204339280806224E-2</v>
      </c>
      <c r="D73" s="79">
        <f>IF(SUMIFS(_book!$BD$2:$BD$379,_book!$C$2:$C$379,$A73,_book!$A$2:$A$379,bkc_lob,_book!$B$2:$B$379,bkc_bu)=0,"—",SUMIFS(_book!$BP$2:$BP$379,_book!$C$2:$C$379,$A73,_book!$A$2:$A$379,bkc_lob,_book!$B$2:$B$379,bkc_bu)/SUMIFS(_book!$BD$2:$BD$379,_book!$C$2:$C$379,$A73,_book!$A$2:$A$379,bkc_lob,_book!$B$2:$B$379,bkc_bu))</f>
        <v>1.3190203360859278E-2</v>
      </c>
      <c r="E73" s="79">
        <f>IF(SUMIFS(_book!$BE$2:$BE$379,_book!$C$2:$C$379,$A73,_book!$A$2:$A$379,bkc_lob,_book!$B$2:$B$379,bkc_bu)=0,"—",SUMIFS(_book!$BQ$2:$BQ$379,_book!$C$2:$C$379,$A73,_book!$A$2:$A$379,bkc_lob,_book!$B$2:$B$379,bkc_bu)/SUMIFS(_book!$BE$2:$BE$379,_book!$C$2:$C$379,$A73,_book!$A$2:$A$379,bkc_lob,_book!$B$2:$B$379,bkc_bu))</f>
        <v>2.7528941464252818E-2</v>
      </c>
      <c r="F73" s="79">
        <f>IF(SUMIFS(_book!$BF$2:$BF$379,_book!$C$2:$C$379,$A73,_book!$A$2:$A$379,bkc_lob,_book!$B$2:$B$379,bkc_bu)=0,"—",SUMIFS(_book!$BR$2:$BR$379,_book!$C$2:$C$379,$A73,_book!$A$2:$A$379,bkc_lob,_book!$B$2:$B$379,bkc_bu)/SUMIFS(_book!$BF$2:$BF$379,_book!$C$2:$C$379,$A73,_book!$A$2:$A$379,bkc_lob,_book!$B$2:$B$379,bkc_bu))</f>
        <v>2.7514184490922473E-2</v>
      </c>
      <c r="G73" s="79">
        <f>IF(SUMIFS(_book!$BG$2:$BG$379,_book!$C$2:$C$379,$A73,_book!$A$2:$A$379,bkc_lob,_book!$B$2:$B$379,bkc_bu)=0,"—",SUMIFS(_book!$BS$2:$BS$379,_book!$C$2:$C$379,$A73,_book!$A$2:$A$379,bkc_lob,_book!$B$2:$B$379,bkc_bu)/SUMIFS(_book!$BG$2:$BG$379,_book!$C$2:$C$379,$A73,_book!$A$2:$A$379,bkc_lob,_book!$B$2:$B$379,bkc_bu))</f>
        <v>2.749946021233985E-2</v>
      </c>
      <c r="H73" s="79">
        <f>IF(SUMIFS(_book!$BH$2:$BH$379,_book!$C$2:$C$379,$A73,_book!$A$2:$A$379,bkc_lob,_book!$B$2:$B$379,bkc_bu)=0,"—",SUMIFS(_book!$BT$2:$BT$379,_book!$C$2:$C$379,$A73,_book!$A$2:$A$379,bkc_lob,_book!$B$2:$B$379,bkc_bu)/SUMIFS(_book!$BH$2:$BH$379,_book!$C$2:$C$379,$A73,_book!$A$2:$A$379,bkc_lob,_book!$B$2:$B$379,bkc_bu))</f>
        <v>2.7484768519519975E-2</v>
      </c>
      <c r="I73" s="79">
        <f>IF(SUMIFS(_book!$BI$2:$BI$379,_book!$C$2:$C$379,$A73,_book!$A$2:$A$379,bkc_lob,_book!$B$2:$B$379,bkc_bu)=0,"—",SUMIFS(_book!$BU$2:$BU$379,_book!$C$2:$C$379,$A73,_book!$A$2:$A$379,bkc_lob,_book!$B$2:$B$379,bkc_bu)/SUMIFS(_book!$BI$2:$BI$379,_book!$C$2:$C$379,$A73,_book!$A$2:$A$379,bkc_lob,_book!$B$2:$B$379,bkc_bu))</f>
        <v>2.7469869258919824E-2</v>
      </c>
      <c r="J73" s="79">
        <f>IF(SUMIFS(_book!$BJ$2:$BJ$379,_book!$C$2:$C$379,$A73,_book!$A$2:$A$379,bkc_lob,_book!$B$2:$B$379,bkc_bu)=0,"—",SUMIFS(_book!$BV$2:$BV$379,_book!$C$2:$C$379,$A73,_book!$A$2:$A$379,bkc_lob,_book!$B$2:$B$379,bkc_bu)/SUMIFS(_book!$BJ$2:$BJ$379,_book!$C$2:$C$379,$A73,_book!$A$2:$A$379,bkc_lob,_book!$B$2:$B$379,bkc_bu))</f>
        <v>2.7455242942356212E-2</v>
      </c>
      <c r="K73" s="79">
        <f>IF(SUMIFS(_book!$BK$2:$BK$379,_book!$C$2:$C$379,$A73,_book!$A$2:$A$379,bkc_lob,_book!$B$2:$B$379,bkc_bu)=0,"—",SUMIFS(_book!$BW$2:$BW$379,_book!$C$2:$C$379,$A73,_book!$A$2:$A$379,bkc_lob,_book!$B$2:$B$379,bkc_bu)/SUMIFS(_book!$BK$2:$BK$379,_book!$C$2:$C$379,$A73,_book!$A$2:$A$379,bkc_lob,_book!$B$2:$B$379,bkc_bu))</f>
        <v>2.7440648885744882E-2</v>
      </c>
      <c r="L73" s="79">
        <f>IF(SUMIFS(_book!$BL$2:$BL$379,_book!$C$2:$C$379,$A73,_book!$A$2:$A$379,bkc_lob,_book!$B$2:$B$379,bkc_bu)=0,"—",SUMIFS(_book!$BX$2:$BX$379,_book!$C$2:$C$379,$A73,_book!$A$2:$A$379,bkc_lob,_book!$B$2:$B$379,bkc_bu)/SUMIFS(_book!$BL$2:$BL$379,_book!$C$2:$C$379,$A73,_book!$A$2:$A$379,bkc_lob,_book!$B$2:$B$379,bkc_bu))</f>
        <v>2.7426086982035316E-2</v>
      </c>
      <c r="M73" s="79">
        <f>IF(SUMIFS(_book!$BM$2:$BM$379,_book!$C$2:$C$379,$A73,_book!$A$2:$A$379,bkc_lob,_book!$B$2:$B$379,bkc_bu)=0,"—",SUMIFS(_book!$BY$2:$BY$379,_book!$C$2:$C$379,$A73,_book!$A$2:$A$379,bkc_lob,_book!$B$2:$B$379,bkc_bu)/SUMIFS(_book!$BM$2:$BM$379,_book!$C$2:$C$379,$A73,_book!$A$2:$A$379,bkc_lob,_book!$B$2:$B$379,bkc_bu))</f>
        <v>2.7411557124652635E-2</v>
      </c>
    </row>
    <row r="74" spans="1:13" x14ac:dyDescent="0.3">
      <c r="A74" s="78" t="s">
        <v>93</v>
      </c>
      <c r="B74" s="79">
        <f>IF(SUMIFS(_book!$BB$2:$BB$379,_book!$C$2:$C$379,$A74,_book!$A$2:$A$379,bkc_lob,_book!$B$2:$B$379,bkc_bu)=0,"—",SUMIFS(_book!$BN$2:$BN$379,_book!$C$2:$C$379,$A74,_book!$A$2:$A$379,bkc_lob,_book!$B$2:$B$379,bkc_bu)/SUMIFS(_book!$BB$2:$BB$379,_book!$C$2:$C$379,$A74,_book!$A$2:$A$379,bkc_lob,_book!$B$2:$B$379,bkc_bu))</f>
        <v>3.3814680529829236E-2</v>
      </c>
      <c r="C74" s="79">
        <f>IF(SUMIFS(_book!$BC$2:$BC$379,_book!$C$2:$C$379,$A74,_book!$A$2:$A$379,bkc_lob,_book!$B$2:$B$379,bkc_bu)=0,"—",SUMIFS(_book!$BO$2:$BO$379,_book!$C$2:$C$379,$A74,_book!$A$2:$A$379,bkc_lob,_book!$B$2:$B$379,bkc_bu)/SUMIFS(_book!$BC$2:$BC$379,_book!$C$2:$C$379,$A74,_book!$A$2:$A$379,bkc_lob,_book!$B$2:$B$379,bkc_bu))</f>
        <v>3.3813084092130928E-2</v>
      </c>
      <c r="D74" s="79">
        <f>IF(SUMIFS(_book!$BD$2:$BD$379,_book!$C$2:$C$379,$A74,_book!$A$2:$A$379,bkc_lob,_book!$B$2:$B$379,bkc_bu)=0,"—",SUMIFS(_book!$BP$2:$BP$379,_book!$C$2:$C$379,$A74,_book!$A$2:$A$379,bkc_lob,_book!$B$2:$B$379,bkc_bu)/SUMIFS(_book!$BD$2:$BD$379,_book!$C$2:$C$379,$A74,_book!$A$2:$A$379,bkc_lob,_book!$B$2:$B$379,bkc_bu))</f>
        <v>3.3811486521330245E-2</v>
      </c>
      <c r="E74" s="79">
        <f>IF(SUMIFS(_book!$BE$2:$BE$379,_book!$C$2:$C$379,$A74,_book!$A$2:$A$379,bkc_lob,_book!$B$2:$B$379,bkc_bu)=0,"—",SUMIFS(_book!$BQ$2:$BQ$379,_book!$C$2:$C$379,$A74,_book!$A$2:$A$379,bkc_lob,_book!$B$2:$B$379,bkc_bu)/SUMIFS(_book!$BE$2:$BE$379,_book!$C$2:$C$379,$A74,_book!$A$2:$A$379,bkc_lob,_book!$B$2:$B$379,bkc_bu))</f>
        <v>4.774884259532907E-2</v>
      </c>
      <c r="F74" s="79">
        <f>IF(SUMIFS(_book!$BF$2:$BF$379,_book!$C$2:$C$379,$A74,_book!$A$2:$A$379,bkc_lob,_book!$B$2:$B$379,bkc_bu)=0,"—",SUMIFS(_book!$BR$2:$BR$379,_book!$C$2:$C$379,$A74,_book!$A$2:$A$379,bkc_lob,_book!$B$2:$B$379,bkc_bu)/SUMIFS(_book!$BF$2:$BF$379,_book!$C$2:$C$379,$A74,_book!$A$2:$A$379,bkc_lob,_book!$B$2:$B$379,bkc_bu))</f>
        <v>4.774716616016058E-2</v>
      </c>
      <c r="G74" s="79">
        <f>IF(SUMIFS(_book!$BG$2:$BG$379,_book!$C$2:$C$379,$A74,_book!$A$2:$A$379,bkc_lob,_book!$B$2:$B$379,bkc_bu)=0,"—",SUMIFS(_book!$BS$2:$BS$379,_book!$C$2:$C$379,$A74,_book!$A$2:$A$379,bkc_lob,_book!$B$2:$B$379,bkc_bu)/SUMIFS(_book!$BG$2:$BG$379,_book!$C$2:$C$379,$A74,_book!$A$2:$A$379,bkc_lob,_book!$B$2:$B$379,bkc_bu))</f>
        <v>4.7745488493402939E-2</v>
      </c>
      <c r="H74" s="79">
        <f>IF(SUMIFS(_book!$BH$2:$BH$379,_book!$C$2:$C$379,$A74,_book!$A$2:$A$379,bkc_lob,_book!$B$2:$B$379,bkc_bu)=0,"—",SUMIFS(_book!$BT$2:$BT$379,_book!$C$2:$C$379,$A74,_book!$A$2:$A$379,bkc_lob,_book!$B$2:$B$379,bkc_bu)/SUMIFS(_book!$BH$2:$BH$379,_book!$C$2:$C$379,$A74,_book!$A$2:$A$379,bkc_lob,_book!$B$2:$B$379,bkc_bu))</f>
        <v>2.6171637397433528E-2</v>
      </c>
      <c r="I74" s="79">
        <f>IF(SUMIFS(_book!$BI$2:$BI$379,_book!$C$2:$C$379,$A74,_book!$A$2:$A$379,bkc_lob,_book!$B$2:$B$379,bkc_bu)=0,"—",SUMIFS(_book!$BU$2:$BU$379,_book!$C$2:$C$379,$A74,_book!$A$2:$A$379,bkc_lob,_book!$B$2:$B$379,bkc_bu)/SUMIFS(_book!$BI$2:$BI$379,_book!$C$2:$C$379,$A74,_book!$A$2:$A$379,bkc_lob,_book!$B$2:$B$379,bkc_bu))</f>
        <v>2.6169964869796874E-2</v>
      </c>
      <c r="J74" s="79">
        <f>IF(SUMIFS(_book!$BJ$2:$BJ$379,_book!$C$2:$C$379,$A74,_book!$A$2:$A$379,bkc_lob,_book!$B$2:$B$379,bkc_bu)=0,"—",SUMIFS(_book!$BV$2:$BV$379,_book!$C$2:$C$379,$A74,_book!$A$2:$A$379,bkc_lob,_book!$B$2:$B$379,bkc_bu)/SUMIFS(_book!$BJ$2:$BJ$379,_book!$C$2:$C$379,$A74,_book!$A$2:$A$379,bkc_lob,_book!$B$2:$B$379,bkc_bu))</f>
        <v>2.6168318098234125E-2</v>
      </c>
      <c r="K74" s="79">
        <f>IF(SUMIFS(_book!$BK$2:$BK$379,_book!$C$2:$C$379,$A74,_book!$A$2:$A$379,bkc_lob,_book!$B$2:$B$379,bkc_bu)=0,"—",SUMIFS(_book!$BW$2:$BW$379,_book!$C$2:$C$379,$A74,_book!$A$2:$A$379,bkc_lob,_book!$B$2:$B$379,bkc_bu)/SUMIFS(_book!$BK$2:$BK$379,_book!$C$2:$C$379,$A74,_book!$A$2:$A$379,bkc_lob,_book!$B$2:$B$379,bkc_bu))</f>
        <v>8.9090158957948456E-3</v>
      </c>
      <c r="L74" s="79">
        <f>IF(SUMIFS(_book!$BL$2:$BL$379,_book!$C$2:$C$379,$A74,_book!$A$2:$A$379,bkc_lob,_book!$B$2:$B$379,bkc_bu)=0,"—",SUMIFS(_book!$BX$2:$BX$379,_book!$C$2:$C$379,$A74,_book!$A$2:$A$379,bkc_lob,_book!$B$2:$B$379,bkc_bu)/SUMIFS(_book!$BL$2:$BL$379,_book!$C$2:$C$379,$A74,_book!$A$2:$A$379,bkc_lob,_book!$B$2:$B$379,bkc_bu))</f>
        <v>8.9073944351863565E-3</v>
      </c>
      <c r="M74" s="79">
        <f>IF(SUMIFS(_book!$BM$2:$BM$379,_book!$C$2:$C$379,$A74,_book!$A$2:$A$379,bkc_lob,_book!$B$2:$B$379,bkc_bu)=0,"—",SUMIFS(_book!$BY$2:$BY$379,_book!$C$2:$C$379,$A74,_book!$A$2:$A$379,bkc_lob,_book!$B$2:$B$379,bkc_bu)/SUMIFS(_book!$BM$2:$BM$379,_book!$C$2:$C$379,$A74,_book!$A$2:$A$379,bkc_lob,_book!$B$2:$B$379,bkc_bu))</f>
        <v>8.9057717807045321E-3</v>
      </c>
    </row>
    <row r="75" spans="1:13" x14ac:dyDescent="0.3">
      <c r="A75" s="78" t="s">
        <v>95</v>
      </c>
      <c r="B75" s="79">
        <f>IF(SUMIFS(_book!$BB$2:$BB$379,_book!$C$2:$C$379,$A75,_book!$A$2:$A$379,bkc_lob,_book!$B$2:$B$379,bkc_bu)=0,"—",SUMIFS(_book!$BN$2:$BN$379,_book!$C$2:$C$379,$A75,_book!$A$2:$A$379,bkc_lob,_book!$B$2:$B$379,bkc_bu)/SUMIFS(_book!$BB$2:$BB$379,_book!$C$2:$C$379,$A75,_book!$A$2:$A$379,bkc_lob,_book!$B$2:$B$379,bkc_bu))</f>
        <v>5.4549303224126114E-2</v>
      </c>
      <c r="C75" s="79">
        <f>IF(SUMIFS(_book!$BC$2:$BC$379,_book!$C$2:$C$379,$A75,_book!$A$2:$A$379,bkc_lob,_book!$B$2:$B$379,bkc_bu)=0,"—",SUMIFS(_book!$BO$2:$BO$379,_book!$C$2:$C$379,$A75,_book!$A$2:$A$379,bkc_lob,_book!$B$2:$B$379,bkc_bu)/SUMIFS(_book!$BC$2:$BC$379,_book!$C$2:$C$379,$A75,_book!$A$2:$A$379,bkc_lob,_book!$B$2:$B$379,bkc_bu))</f>
        <v>2.5017531198382362E-2</v>
      </c>
      <c r="D75" s="79">
        <f>IF(SUMIFS(_book!$BD$2:$BD$379,_book!$C$2:$C$379,$A75,_book!$A$2:$A$379,bkc_lob,_book!$B$2:$B$379,bkc_bu)=0,"—",SUMIFS(_book!$BP$2:$BP$379,_book!$C$2:$C$379,$A75,_book!$A$2:$A$379,bkc_lob,_book!$B$2:$B$379,bkc_bu)/SUMIFS(_book!$BD$2:$BD$379,_book!$C$2:$C$379,$A75,_book!$A$2:$A$379,bkc_lob,_book!$B$2:$B$379,bkc_bu))</f>
        <v>2.5011180396301406E-2</v>
      </c>
      <c r="E75" s="79">
        <f>IF(SUMIFS(_book!$BE$2:$BE$379,_book!$C$2:$C$379,$A75,_book!$A$2:$A$379,bkc_lob,_book!$B$2:$B$379,bkc_bu)=0,"—",SUMIFS(_book!$BQ$2:$BQ$379,_book!$C$2:$C$379,$A75,_book!$A$2:$A$379,bkc_lob,_book!$B$2:$B$379,bkc_bu)/SUMIFS(_book!$BE$2:$BE$379,_book!$C$2:$C$379,$A75,_book!$A$2:$A$379,bkc_lob,_book!$B$2:$B$379,bkc_bu))</f>
        <v>4.8624509569126131E-2</v>
      </c>
      <c r="F75" s="79">
        <f>IF(SUMIFS(_book!$BF$2:$BF$379,_book!$C$2:$C$379,$A75,_book!$A$2:$A$379,bkc_lob,_book!$B$2:$B$379,bkc_bu)=0,"—",SUMIFS(_book!$BR$2:$BR$379,_book!$C$2:$C$379,$A75,_book!$A$2:$A$379,bkc_lob,_book!$B$2:$B$379,bkc_bu)/SUMIFS(_book!$BF$2:$BF$379,_book!$C$2:$C$379,$A75,_book!$A$2:$A$379,bkc_lob,_book!$B$2:$B$379,bkc_bu))</f>
        <v>4.8617811841475352E-2</v>
      </c>
      <c r="G75" s="79">
        <f>IF(SUMIFS(_book!$BG$2:$BG$379,_book!$C$2:$C$379,$A75,_book!$A$2:$A$379,bkc_lob,_book!$B$2:$B$379,bkc_bu)=0,"—",SUMIFS(_book!$BS$2:$BS$379,_book!$C$2:$C$379,$A75,_book!$A$2:$A$379,bkc_lob,_book!$B$2:$B$379,bkc_bu)/SUMIFS(_book!$BG$2:$BG$379,_book!$C$2:$C$379,$A75,_book!$A$2:$A$379,bkc_lob,_book!$B$2:$B$379,bkc_bu))</f>
        <v>4.861112399356822E-2</v>
      </c>
      <c r="H75" s="79">
        <f>IF(SUMIFS(_book!$BH$2:$BH$379,_book!$C$2:$C$379,$A75,_book!$A$2:$A$379,bkc_lob,_book!$B$2:$B$379,bkc_bu)=0,"—",SUMIFS(_book!$BT$2:$BT$379,_book!$C$2:$C$379,$A75,_book!$A$2:$A$379,bkc_lob,_book!$B$2:$B$379,bkc_bu)/SUMIFS(_book!$BH$2:$BH$379,_book!$C$2:$C$379,$A75,_book!$A$2:$A$379,bkc_lob,_book!$B$2:$B$379,bkc_bu))</f>
        <v>4.8604446003470074E-2</v>
      </c>
      <c r="I75" s="79">
        <f>IF(SUMIFS(_book!$BI$2:$BI$379,_book!$C$2:$C$379,$A75,_book!$A$2:$A$379,bkc_lob,_book!$B$2:$B$379,bkc_bu)=0,"—",SUMIFS(_book!$BU$2:$BU$379,_book!$C$2:$C$379,$A75,_book!$A$2:$A$379,bkc_lob,_book!$B$2:$B$379,bkc_bu)/SUMIFS(_book!$BI$2:$BI$379,_book!$C$2:$C$379,$A75,_book!$A$2:$A$379,bkc_lob,_book!$B$2:$B$379,bkc_bu))</f>
        <v>4.4169053404763951E-2</v>
      </c>
      <c r="J75" s="79">
        <f>IF(SUMIFS(_book!$BJ$2:$BJ$379,_book!$C$2:$C$379,$A75,_book!$A$2:$A$379,bkc_lob,_book!$B$2:$B$379,bkc_bu)=0,"—",SUMIFS(_book!$BV$2:$BV$379,_book!$C$2:$C$379,$A75,_book!$A$2:$A$379,bkc_lob,_book!$B$2:$B$379,bkc_bu)/SUMIFS(_book!$BJ$2:$BJ$379,_book!$C$2:$C$379,$A75,_book!$A$2:$A$379,bkc_lob,_book!$B$2:$B$379,bkc_bu))</f>
        <v>4.4162423345396558E-2</v>
      </c>
      <c r="K75" s="79">
        <f>IF(SUMIFS(_book!$BK$2:$BK$379,_book!$C$2:$C$379,$A75,_book!$A$2:$A$379,bkc_lob,_book!$B$2:$B$379,bkc_bu)=0,"—",SUMIFS(_book!$BW$2:$BW$379,_book!$C$2:$C$379,$A75,_book!$A$2:$A$379,bkc_lob,_book!$B$2:$B$379,bkc_bu)/SUMIFS(_book!$BK$2:$BK$379,_book!$C$2:$C$379,$A75,_book!$A$2:$A$379,bkc_lob,_book!$B$2:$B$379,bkc_bu))</f>
        <v>4.4155803036713119E-2</v>
      </c>
      <c r="L75" s="79">
        <f>IF(SUMIFS(_book!$BL$2:$BL$379,_book!$C$2:$C$379,$A75,_book!$A$2:$A$379,bkc_lob,_book!$B$2:$B$379,bkc_bu)=0,"—",SUMIFS(_book!$BX$2:$BX$379,_book!$C$2:$C$379,$A75,_book!$A$2:$A$379,bkc_lob,_book!$B$2:$B$379,bkc_bu)/SUMIFS(_book!$BL$2:$BL$379,_book!$C$2:$C$379,$A75,_book!$A$2:$A$379,bkc_lob,_book!$B$2:$B$379,bkc_bu))</f>
        <v>3.2339776519820701E-2</v>
      </c>
      <c r="M75" s="79">
        <f>IF(SUMIFS(_book!$BM$2:$BM$379,_book!$C$2:$C$379,$A75,_book!$A$2:$A$379,bkc_lob,_book!$B$2:$B$379,bkc_bu)=0,"—",SUMIFS(_book!$BY$2:$BY$379,_book!$C$2:$C$379,$A75,_book!$A$2:$A$379,bkc_lob,_book!$B$2:$B$379,bkc_bu)/SUMIFS(_book!$BM$2:$BM$379,_book!$C$2:$C$379,$A75,_book!$A$2:$A$379,bkc_lob,_book!$B$2:$B$379,bkc_bu))</f>
        <v>3.2333250304242452E-2</v>
      </c>
    </row>
    <row r="76" spans="1:13" x14ac:dyDescent="0.3">
      <c r="A76" s="78" t="s">
        <v>98</v>
      </c>
      <c r="B76" s="79">
        <f>IF(SUMIFS(_book!$BB$2:$BB$379,_book!$C$2:$C$379,$A76,_book!$A$2:$A$379,bkc_lob,_book!$B$2:$B$379,bkc_bu)=0,"—",SUMIFS(_book!$BN$2:$BN$379,_book!$C$2:$C$379,$A76,_book!$A$2:$A$379,bkc_lob,_book!$B$2:$B$379,bkc_bu)/SUMIFS(_book!$BB$2:$BB$379,_book!$C$2:$C$379,$A76,_book!$A$2:$A$379,bkc_lob,_book!$B$2:$B$379,bkc_bu))</f>
        <v>-8.6769163248764988E-3</v>
      </c>
      <c r="C76" s="79">
        <f>IF(SUMIFS(_book!$BC$2:$BC$379,_book!$C$2:$C$379,$A76,_book!$A$2:$A$379,bkc_lob,_book!$B$2:$B$379,bkc_bu)=0,"—",SUMIFS(_book!$BO$2:$BO$379,_book!$C$2:$C$379,$A76,_book!$A$2:$A$379,bkc_lob,_book!$B$2:$B$379,bkc_bu)/SUMIFS(_book!$BC$2:$BC$379,_book!$C$2:$C$379,$A76,_book!$A$2:$A$379,bkc_lob,_book!$B$2:$B$379,bkc_bu))</f>
        <v>-8.6830305831674445E-3</v>
      </c>
      <c r="D76" s="79">
        <f>IF(SUMIFS(_book!$BD$2:$BD$379,_book!$C$2:$C$379,$A76,_book!$A$2:$A$379,bkc_lob,_book!$B$2:$B$379,bkc_bu)=0,"—",SUMIFS(_book!$BP$2:$BP$379,_book!$C$2:$C$379,$A76,_book!$A$2:$A$379,bkc_lob,_book!$B$2:$B$379,bkc_bu)/SUMIFS(_book!$BD$2:$BD$379,_book!$C$2:$C$379,$A76,_book!$A$2:$A$379,bkc_lob,_book!$B$2:$B$379,bkc_bu))</f>
        <v>-8.6891534999153225E-3</v>
      </c>
      <c r="E76" s="79">
        <f>IF(SUMIFS(_book!$BE$2:$BE$379,_book!$C$2:$C$379,$A76,_book!$A$2:$A$379,bkc_lob,_book!$B$2:$B$379,bkc_bu)=0,"—",SUMIFS(_book!$BQ$2:$BQ$379,_book!$C$2:$C$379,$A76,_book!$A$2:$A$379,bkc_lob,_book!$B$2:$B$379,bkc_bu)/SUMIFS(_book!$BE$2:$BE$379,_book!$C$2:$C$379,$A76,_book!$A$2:$A$379,bkc_lob,_book!$B$2:$B$379,bkc_bu))</f>
        <v>-8.6954930965059511E-3</v>
      </c>
      <c r="F76" s="79">
        <f>IF(SUMIFS(_book!$BF$2:$BF$379,_book!$C$2:$C$379,$A76,_book!$A$2:$A$379,bkc_lob,_book!$B$2:$B$379,bkc_bu)=0,"—",SUMIFS(_book!$BR$2:$BR$379,_book!$C$2:$C$379,$A76,_book!$A$2:$A$379,bkc_lob,_book!$B$2:$B$379,bkc_bu)/SUMIFS(_book!$BF$2:$BF$379,_book!$C$2:$C$379,$A76,_book!$A$2:$A$379,bkc_lob,_book!$B$2:$B$379,bkc_bu))</f>
        <v>-8.7018419887552722E-3</v>
      </c>
      <c r="G76" s="79">
        <f>IF(SUMIFS(_book!$BG$2:$BG$379,_book!$C$2:$C$379,$A76,_book!$A$2:$A$379,bkc_lob,_book!$B$2:$B$379,bkc_bu)=0,"—",SUMIFS(_book!$BS$2:$BS$379,_book!$C$2:$C$379,$A76,_book!$A$2:$A$379,bkc_lob,_book!$B$2:$B$379,bkc_bu)/SUMIFS(_book!$BG$2:$BG$379,_book!$C$2:$C$379,$A76,_book!$A$2:$A$379,bkc_lob,_book!$B$2:$B$379,bkc_bu))</f>
        <v>-8.7082001972074458E-3</v>
      </c>
      <c r="H76" s="79">
        <f>IF(SUMIFS(_book!$BH$2:$BH$379,_book!$C$2:$C$379,$A76,_book!$A$2:$A$379,bkc_lob,_book!$B$2:$B$379,bkc_bu)=0,"—",SUMIFS(_book!$BT$2:$BT$379,_book!$C$2:$C$379,$A76,_book!$A$2:$A$379,bkc_lob,_book!$B$2:$B$379,bkc_bu)/SUMIFS(_book!$BH$2:$BH$379,_book!$C$2:$C$379,$A76,_book!$A$2:$A$379,bkc_lob,_book!$B$2:$B$379,bkc_bu))</f>
        <v>-8.7145677424674221E-3</v>
      </c>
      <c r="I76" s="79">
        <f>IF(SUMIFS(_book!$BI$2:$BI$379,_book!$C$2:$C$379,$A76,_book!$A$2:$A$379,bkc_lob,_book!$B$2:$B$379,bkc_bu)=0,"—",SUMIFS(_book!$BU$2:$BU$379,_book!$C$2:$C$379,$A76,_book!$A$2:$A$379,bkc_lob,_book!$B$2:$B$379,bkc_bu)/SUMIFS(_book!$BI$2:$BI$379,_book!$C$2:$C$379,$A76,_book!$A$2:$A$379,bkc_lob,_book!$B$2:$B$379,bkc_bu))</f>
        <v>-8.7210492626645132E-3</v>
      </c>
      <c r="J76" s="79">
        <f>IF(SUMIFS(_book!$BJ$2:$BJ$379,_book!$C$2:$C$379,$A76,_book!$A$2:$A$379,bkc_lob,_book!$B$2:$B$379,bkc_bu)=0,"—",SUMIFS(_book!$BV$2:$BV$379,_book!$C$2:$C$379,$A76,_book!$A$2:$A$379,bkc_lob,_book!$B$2:$B$379,bkc_bu)/SUMIFS(_book!$BJ$2:$BJ$379,_book!$C$2:$C$379,$A76,_book!$A$2:$A$379,bkc_lob,_book!$B$2:$B$379,bkc_bu))</f>
        <v>-8.7274356975135092E-3</v>
      </c>
      <c r="K76" s="79">
        <f>IF(SUMIFS(_book!$BK$2:$BK$379,_book!$C$2:$C$379,$A76,_book!$A$2:$A$379,bkc_lob,_book!$B$2:$B$379,bkc_bu)=0,"—",SUMIFS(_book!$BW$2:$BW$379,_book!$C$2:$C$379,$A76,_book!$A$2:$A$379,bkc_lob,_book!$B$2:$B$379,bkc_bu)/SUMIFS(_book!$BK$2:$BK$379,_book!$C$2:$C$379,$A76,_book!$A$2:$A$379,bkc_lob,_book!$B$2:$B$379,bkc_bu))</f>
        <v>-8.7338315316941549E-3</v>
      </c>
      <c r="L76" s="79">
        <f>IF(SUMIFS(_book!$BL$2:$BL$379,_book!$C$2:$C$379,$A76,_book!$A$2:$A$379,bkc_lob,_book!$B$2:$B$379,bkc_bu)=0,"—",SUMIFS(_book!$BX$2:$BX$379,_book!$C$2:$C$379,$A76,_book!$A$2:$A$379,bkc_lob,_book!$B$2:$B$379,bkc_bu)/SUMIFS(_book!$BL$2:$BL$379,_book!$C$2:$C$379,$A76,_book!$A$2:$A$379,bkc_lob,_book!$B$2:$B$379,bkc_bu))</f>
        <v>-8.7402367860574641E-3</v>
      </c>
      <c r="M76" s="79">
        <f>IF(SUMIFS(_book!$BM$2:$BM$379,_book!$C$2:$C$379,$A76,_book!$A$2:$A$379,bkc_lob,_book!$B$2:$B$379,bkc_bu)=0,"—",SUMIFS(_book!$BY$2:$BY$379,_book!$C$2:$C$379,$A76,_book!$A$2:$A$379,bkc_lob,_book!$B$2:$B$379,bkc_bu)/SUMIFS(_book!$BM$2:$BM$379,_book!$C$2:$C$379,$A76,_book!$A$2:$A$379,bkc_lob,_book!$B$2:$B$379,bkc_bu))</f>
        <v>-8.7466514815175075E-3</v>
      </c>
    </row>
    <row r="77" spans="1:13" x14ac:dyDescent="0.3">
      <c r="A77" s="78" t="s">
        <v>100</v>
      </c>
      <c r="B77" s="79">
        <f>IF(SUMIFS(_book!$BB$2:$BB$379,_book!$C$2:$C$379,$A77,_book!$A$2:$A$379,bkc_lob,_book!$B$2:$B$379,bkc_bu)=0,"—",SUMIFS(_book!$BN$2:$BN$379,_book!$C$2:$C$379,$A77,_book!$A$2:$A$379,bkc_lob,_book!$B$2:$B$379,bkc_bu)/SUMIFS(_book!$BB$2:$BB$379,_book!$C$2:$C$379,$A77,_book!$A$2:$A$379,bkc_lob,_book!$B$2:$B$379,bkc_bu))</f>
        <v>2.4860281973329984E-2</v>
      </c>
      <c r="C77" s="79">
        <f>IF(SUMIFS(_book!$BC$2:$BC$379,_book!$C$2:$C$379,$A77,_book!$A$2:$A$379,bkc_lob,_book!$B$2:$B$379,bkc_bu)=0,"—",SUMIFS(_book!$BO$2:$BO$379,_book!$C$2:$C$379,$A77,_book!$A$2:$A$379,bkc_lob,_book!$B$2:$B$379,bkc_bu)/SUMIFS(_book!$BC$2:$BC$379,_book!$C$2:$C$379,$A77,_book!$A$2:$A$379,bkc_lob,_book!$B$2:$B$379,bkc_bu))</f>
        <v>2.4858694641716125E-2</v>
      </c>
      <c r="D77" s="79">
        <f>IF(SUMIFS(_book!$BD$2:$BD$379,_book!$C$2:$C$379,$A77,_book!$A$2:$A$379,bkc_lob,_book!$B$2:$B$379,bkc_bu)=0,"—",SUMIFS(_book!$BP$2:$BP$379,_book!$C$2:$C$379,$A77,_book!$A$2:$A$379,bkc_lob,_book!$B$2:$B$379,bkc_bu)/SUMIFS(_book!$BD$2:$BD$379,_book!$C$2:$C$379,$A77,_book!$A$2:$A$379,bkc_lob,_book!$B$2:$B$379,bkc_bu))</f>
        <v>2.485710844222519E-2</v>
      </c>
      <c r="E77" s="79">
        <f>IF(SUMIFS(_book!$BE$2:$BE$379,_book!$C$2:$C$379,$A77,_book!$A$2:$A$379,bkc_lob,_book!$B$2:$B$379,bkc_bu)=0,"—",SUMIFS(_book!$BQ$2:$BQ$379,_book!$C$2:$C$379,$A77,_book!$A$2:$A$379,bkc_lob,_book!$B$2:$B$379,bkc_bu)/SUMIFS(_book!$BE$2:$BE$379,_book!$C$2:$C$379,$A77,_book!$A$2:$A$379,bkc_lob,_book!$B$2:$B$379,bkc_bu))</f>
        <v>1.8553514429947644E-2</v>
      </c>
      <c r="F77" s="79">
        <f>IF(SUMIFS(_book!$BF$2:$BF$379,_book!$C$2:$C$379,$A77,_book!$A$2:$A$379,bkc_lob,_book!$B$2:$B$379,bkc_bu)=0,"—",SUMIFS(_book!$BR$2:$BR$379,_book!$C$2:$C$379,$A77,_book!$A$2:$A$379,bkc_lob,_book!$B$2:$B$379,bkc_bu)/SUMIFS(_book!$BF$2:$BF$379,_book!$C$2:$C$379,$A77,_book!$A$2:$A$379,bkc_lob,_book!$B$2:$B$379,bkc_bu))</f>
        <v>1.8551886927187962E-2</v>
      </c>
      <c r="G77" s="79">
        <f>IF(SUMIFS(_book!$BG$2:$BG$379,_book!$C$2:$C$379,$A77,_book!$A$2:$A$379,bkc_lob,_book!$B$2:$B$379,bkc_bu)=0,"—",SUMIFS(_book!$BS$2:$BS$379,_book!$C$2:$C$379,$A77,_book!$A$2:$A$379,bkc_lob,_book!$B$2:$B$379,bkc_bu)/SUMIFS(_book!$BG$2:$BG$379,_book!$C$2:$C$379,$A77,_book!$A$2:$A$379,bkc_lob,_book!$B$2:$B$379,bkc_bu))</f>
        <v>1.8550260623208172E-2</v>
      </c>
      <c r="H77" s="79">
        <f>IF(SUMIFS(_book!$BH$2:$BH$379,_book!$C$2:$C$379,$A77,_book!$A$2:$A$379,bkc_lob,_book!$B$2:$B$379,bkc_bu)=0,"—",SUMIFS(_book!$BT$2:$BT$379,_book!$C$2:$C$379,$A77,_book!$A$2:$A$379,bkc_lob,_book!$B$2:$B$379,bkc_bu)/SUMIFS(_book!$BH$2:$BH$379,_book!$C$2:$C$379,$A77,_book!$A$2:$A$379,bkc_lob,_book!$B$2:$B$379,bkc_bu))</f>
        <v>1.8548635516678905E-2</v>
      </c>
      <c r="I77" s="79">
        <f>IF(SUMIFS(_book!$BI$2:$BI$379,_book!$C$2:$C$379,$A77,_book!$A$2:$A$379,bkc_lob,_book!$B$2:$B$379,bkc_bu)=0,"—",SUMIFS(_book!$BU$2:$BU$379,_book!$C$2:$C$379,$A77,_book!$A$2:$A$379,bkc_lob,_book!$B$2:$B$379,bkc_bu)/SUMIFS(_book!$BI$2:$BI$379,_book!$C$2:$C$379,$A77,_book!$A$2:$A$379,bkc_lob,_book!$B$2:$B$379,bkc_bu))</f>
        <v>3.3293465705576911E-2</v>
      </c>
      <c r="J77" s="79">
        <f>IF(SUMIFS(_book!$BJ$2:$BJ$379,_book!$C$2:$C$379,$A77,_book!$A$2:$A$379,bkc_lob,_book!$B$2:$B$379,bkc_bu)=0,"—",SUMIFS(_book!$BV$2:$BV$379,_book!$C$2:$C$379,$A77,_book!$A$2:$A$379,bkc_lob,_book!$B$2:$B$379,bkc_bu)/SUMIFS(_book!$BJ$2:$BJ$379,_book!$C$2:$C$379,$A77,_book!$A$2:$A$379,bkc_lob,_book!$B$2:$B$379,bkc_bu))</f>
        <v>3.329181951621845E-2</v>
      </c>
      <c r="K77" s="79">
        <f>IF(SUMIFS(_book!$BK$2:$BK$379,_book!$C$2:$C$379,$A77,_book!$A$2:$A$379,bkc_lob,_book!$B$2:$B$379,bkc_bu)=0,"—",SUMIFS(_book!$BW$2:$BW$379,_book!$C$2:$C$379,$A77,_book!$A$2:$A$379,bkc_lob,_book!$B$2:$B$379,bkc_bu)/SUMIFS(_book!$BK$2:$BK$379,_book!$C$2:$C$379,$A77,_book!$A$2:$A$379,bkc_lob,_book!$B$2:$B$379,bkc_bu))</f>
        <v>1.8543740796133929E-2</v>
      </c>
      <c r="L77" s="79">
        <f>IF(SUMIFS(_book!$BL$2:$BL$379,_book!$C$2:$C$379,$A77,_book!$A$2:$A$379,bkc_lob,_book!$B$2:$B$379,bkc_bu)=0,"—",SUMIFS(_book!$BX$2:$BX$379,_book!$C$2:$C$379,$A77,_book!$A$2:$A$379,bkc_lob,_book!$B$2:$B$379,bkc_bu)/SUMIFS(_book!$BL$2:$BL$379,_book!$C$2:$C$379,$A77,_book!$A$2:$A$379,bkc_lob,_book!$B$2:$B$379,bkc_bu))</f>
        <v>1.8542120485683426E-2</v>
      </c>
      <c r="M77" s="79">
        <f>IF(SUMIFS(_book!$BM$2:$BM$379,_book!$C$2:$C$379,$A77,_book!$A$2:$A$379,bkc_lob,_book!$B$2:$B$379,bkc_bu)=0,"—",SUMIFS(_book!$BY$2:$BY$379,_book!$C$2:$C$379,$A77,_book!$A$2:$A$379,bkc_lob,_book!$B$2:$B$379,bkc_bu)/SUMIFS(_book!$BM$2:$BM$379,_book!$C$2:$C$379,$A77,_book!$A$2:$A$379,bkc_lob,_book!$B$2:$B$379,bkc_bu))</f>
        <v>1.8540501366044022E-2</v>
      </c>
    </row>
    <row r="78" spans="1:13" x14ac:dyDescent="0.3">
      <c r="A78" s="78" t="s">
        <v>102</v>
      </c>
      <c r="B78" s="79">
        <f>IF(SUMIFS(_book!$BB$2:$BB$379,_book!$C$2:$C$379,$A78,_book!$A$2:$A$379,bkc_lob,_book!$B$2:$B$379,bkc_bu)=0,"—",SUMIFS(_book!$BN$2:$BN$379,_book!$C$2:$C$379,$A78,_book!$A$2:$A$379,bkc_lob,_book!$B$2:$B$379,bkc_bu)/SUMIFS(_book!$BB$2:$BB$379,_book!$C$2:$C$379,$A78,_book!$A$2:$A$379,bkc_lob,_book!$B$2:$B$379,bkc_bu))</f>
        <v>5.8908946212767439E-2</v>
      </c>
      <c r="C78" s="79">
        <f>IF(SUMIFS(_book!$BC$2:$BC$379,_book!$C$2:$C$379,$A78,_book!$A$2:$A$379,bkc_lob,_book!$B$2:$B$379,bkc_bu)=0,"—",SUMIFS(_book!$BO$2:$BO$379,_book!$C$2:$C$379,$A78,_book!$A$2:$A$379,bkc_lob,_book!$B$2:$B$379,bkc_bu)/SUMIFS(_book!$BC$2:$BC$379,_book!$C$2:$C$379,$A78,_book!$A$2:$A$379,bkc_lob,_book!$B$2:$B$379,bkc_bu))</f>
        <v>4.5313858666374163E-2</v>
      </c>
      <c r="D78" s="79">
        <f>IF(SUMIFS(_book!$BD$2:$BD$379,_book!$C$2:$C$379,$A78,_book!$A$2:$A$379,bkc_lob,_book!$B$2:$B$379,bkc_bu)=0,"—",SUMIFS(_book!$BP$2:$BP$379,_book!$C$2:$C$379,$A78,_book!$A$2:$A$379,bkc_lob,_book!$B$2:$B$379,bkc_bu)/SUMIFS(_book!$BD$2:$BD$379,_book!$C$2:$C$379,$A78,_book!$A$2:$A$379,bkc_lob,_book!$B$2:$B$379,bkc_bu))</f>
        <v>4.5287910766412053E-2</v>
      </c>
      <c r="E78" s="79">
        <f>IF(SUMIFS(_book!$BE$2:$BE$379,_book!$C$2:$C$379,$A78,_book!$A$2:$A$379,bkc_lob,_book!$B$2:$B$379,bkc_bu)=0,"—",SUMIFS(_book!$BQ$2:$BQ$379,_book!$C$2:$C$379,$A78,_book!$A$2:$A$379,bkc_lob,_book!$B$2:$B$379,bkc_bu)/SUMIFS(_book!$BE$2:$BE$379,_book!$C$2:$C$379,$A78,_book!$A$2:$A$379,bkc_lob,_book!$B$2:$B$379,bkc_bu))</f>
        <v>4.5261161564688179E-2</v>
      </c>
      <c r="F78" s="79">
        <f>IF(SUMIFS(_book!$BF$2:$BF$379,_book!$C$2:$C$379,$A78,_book!$A$2:$A$379,bkc_lob,_book!$B$2:$B$379,bkc_bu)=0,"—",SUMIFS(_book!$BR$2:$BR$379,_book!$C$2:$C$379,$A78,_book!$A$2:$A$379,bkc_lob,_book!$B$2:$B$379,bkc_bu)/SUMIFS(_book!$BF$2:$BF$379,_book!$C$2:$C$379,$A78,_book!$A$2:$A$379,bkc_lob,_book!$B$2:$B$379,bkc_bu))</f>
        <v>3.5841470711450066E-2</v>
      </c>
      <c r="G78" s="79">
        <f>IF(SUMIFS(_book!$BG$2:$BG$379,_book!$C$2:$C$379,$A78,_book!$A$2:$A$379,bkc_lob,_book!$B$2:$B$379,bkc_bu)=0,"—",SUMIFS(_book!$BS$2:$BS$379,_book!$C$2:$C$379,$A78,_book!$A$2:$A$379,bkc_lob,_book!$B$2:$B$379,bkc_bu)/SUMIFS(_book!$BG$2:$BG$379,_book!$C$2:$C$379,$A78,_book!$A$2:$A$379,bkc_lob,_book!$B$2:$B$379,bkc_bu))</f>
        <v>3.5815118601040842E-2</v>
      </c>
      <c r="H78" s="79">
        <f>IF(SUMIFS(_book!$BH$2:$BH$379,_book!$C$2:$C$379,$A78,_book!$A$2:$A$379,bkc_lob,_book!$B$2:$B$379,bkc_bu)=0,"—",SUMIFS(_book!$BT$2:$BT$379,_book!$C$2:$C$379,$A78,_book!$A$2:$A$379,bkc_lob,_book!$B$2:$B$379,bkc_bu)/SUMIFS(_book!$BH$2:$BH$379,_book!$C$2:$C$379,$A78,_book!$A$2:$A$379,bkc_lob,_book!$B$2:$B$379,bkc_bu))</f>
        <v>3.5788844322418148E-2</v>
      </c>
      <c r="I78" s="79">
        <f>IF(SUMIFS(_book!$BI$2:$BI$379,_book!$C$2:$C$379,$A78,_book!$A$2:$A$379,bkc_lob,_book!$B$2:$B$379,bkc_bu)=0,"—",SUMIFS(_book!$BU$2:$BU$379,_book!$C$2:$C$379,$A78,_book!$A$2:$A$379,bkc_lob,_book!$B$2:$B$379,bkc_bu)/SUMIFS(_book!$BI$2:$BI$379,_book!$C$2:$C$379,$A78,_book!$A$2:$A$379,bkc_lob,_book!$B$2:$B$379,bkc_bu))</f>
        <v>4.9328877502059047E-2</v>
      </c>
      <c r="J78" s="79">
        <f>IF(SUMIFS(_book!$BJ$2:$BJ$379,_book!$C$2:$C$379,$A78,_book!$A$2:$A$379,bkc_lob,_book!$B$2:$B$379,bkc_bu)=0,"—",SUMIFS(_book!$BV$2:$BV$379,_book!$C$2:$C$379,$A78,_book!$A$2:$A$379,bkc_lob,_book!$B$2:$B$379,bkc_bu)/SUMIFS(_book!$BJ$2:$BJ$379,_book!$C$2:$C$379,$A78,_book!$A$2:$A$379,bkc_lob,_book!$B$2:$B$379,bkc_bu))</f>
        <v>4.9302417008793363E-2</v>
      </c>
      <c r="K78" s="79">
        <f>IF(SUMIFS(_book!$BK$2:$BK$379,_book!$C$2:$C$379,$A78,_book!$A$2:$A$379,bkc_lob,_book!$B$2:$B$379,bkc_bu)=0,"—",SUMIFS(_book!$BW$2:$BW$379,_book!$C$2:$C$379,$A78,_book!$A$2:$A$379,bkc_lob,_book!$B$2:$B$379,bkc_bu)/SUMIFS(_book!$BK$2:$BK$379,_book!$C$2:$C$379,$A78,_book!$A$2:$A$379,bkc_lob,_book!$B$2:$B$379,bkc_bu))</f>
        <v>4.9276034316544759E-2</v>
      </c>
      <c r="L78" s="79">
        <f>IF(SUMIFS(_book!$BL$2:$BL$379,_book!$C$2:$C$379,$A78,_book!$A$2:$A$379,bkc_lob,_book!$B$2:$B$379,bkc_bu)=0,"—",SUMIFS(_book!$BX$2:$BX$379,_book!$C$2:$C$379,$A78,_book!$A$2:$A$379,bkc_lob,_book!$B$2:$B$379,bkc_bu)/SUMIFS(_book!$BL$2:$BL$379,_book!$C$2:$C$379,$A78,_book!$A$2:$A$379,bkc_lob,_book!$B$2:$B$379,bkc_bu))</f>
        <v>3.0988296700447476E-2</v>
      </c>
      <c r="M78" s="79">
        <f>IF(SUMIFS(_book!$BM$2:$BM$379,_book!$C$2:$C$379,$A78,_book!$A$2:$A$379,bkc_lob,_book!$B$2:$B$379,bkc_bu)=0,"—",SUMIFS(_book!$BY$2:$BY$379,_book!$C$2:$C$379,$A78,_book!$A$2:$A$379,bkc_lob,_book!$B$2:$B$379,bkc_bu)/SUMIFS(_book!$BM$2:$BM$379,_book!$C$2:$C$379,$A78,_book!$A$2:$A$379,bkc_lob,_book!$B$2:$B$379,bkc_bu))</f>
        <v>3.0962525061609458E-2</v>
      </c>
    </row>
    <row r="79" spans="1:13" x14ac:dyDescent="0.3">
      <c r="A79" s="78" t="s">
        <v>103</v>
      </c>
      <c r="B79" s="79">
        <f>IF(SUMIFS(_book!$BB$2:$BB$379,_book!$C$2:$C$379,$A79,_book!$A$2:$A$379,bkc_lob,_book!$B$2:$B$379,bkc_bu)=0,"—",SUMIFS(_book!$BN$2:$BN$379,_book!$C$2:$C$379,$A79,_book!$A$2:$A$379,bkc_lob,_book!$B$2:$B$379,bkc_bu)/SUMIFS(_book!$BB$2:$BB$379,_book!$C$2:$C$379,$A79,_book!$A$2:$A$379,bkc_lob,_book!$B$2:$B$379,bkc_bu))</f>
        <v>0</v>
      </c>
      <c r="C79" s="79">
        <f>IF(SUMIFS(_book!$BC$2:$BC$379,_book!$C$2:$C$379,$A79,_book!$A$2:$A$379,bkc_lob,_book!$B$2:$B$379,bkc_bu)=0,"—",SUMIFS(_book!$BO$2:$BO$379,_book!$C$2:$C$379,$A79,_book!$A$2:$A$379,bkc_lob,_book!$B$2:$B$379,bkc_bu)/SUMIFS(_book!$BC$2:$BC$379,_book!$C$2:$C$379,$A79,_book!$A$2:$A$379,bkc_lob,_book!$B$2:$B$379,bkc_bu))</f>
        <v>0</v>
      </c>
      <c r="D79" s="79">
        <f>IF(SUMIFS(_book!$BD$2:$BD$379,_book!$C$2:$C$379,$A79,_book!$A$2:$A$379,bkc_lob,_book!$B$2:$B$379,bkc_bu)=0,"—",SUMIFS(_book!$BP$2:$BP$379,_book!$C$2:$C$379,$A79,_book!$A$2:$A$379,bkc_lob,_book!$B$2:$B$379,bkc_bu)/SUMIFS(_book!$BD$2:$BD$379,_book!$C$2:$C$379,$A79,_book!$A$2:$A$379,bkc_lob,_book!$B$2:$B$379,bkc_bu))</f>
        <v>0</v>
      </c>
      <c r="E79" s="79">
        <f>IF(SUMIFS(_book!$BE$2:$BE$379,_book!$C$2:$C$379,$A79,_book!$A$2:$A$379,bkc_lob,_book!$B$2:$B$379,bkc_bu)=0,"—",SUMIFS(_book!$BQ$2:$BQ$379,_book!$C$2:$C$379,$A79,_book!$A$2:$A$379,bkc_lob,_book!$B$2:$B$379,bkc_bu)/SUMIFS(_book!$BE$2:$BE$379,_book!$C$2:$C$379,$A79,_book!$A$2:$A$379,bkc_lob,_book!$B$2:$B$379,bkc_bu))</f>
        <v>0</v>
      </c>
      <c r="F79" s="79">
        <f>IF(SUMIFS(_book!$BF$2:$BF$379,_book!$C$2:$C$379,$A79,_book!$A$2:$A$379,bkc_lob,_book!$B$2:$B$379,bkc_bu)=0,"—",SUMIFS(_book!$BR$2:$BR$379,_book!$C$2:$C$379,$A79,_book!$A$2:$A$379,bkc_lob,_book!$B$2:$B$379,bkc_bu)/SUMIFS(_book!$BF$2:$BF$379,_book!$C$2:$C$379,$A79,_book!$A$2:$A$379,bkc_lob,_book!$B$2:$B$379,bkc_bu))</f>
        <v>0</v>
      </c>
      <c r="G79" s="79">
        <f>IF(SUMIFS(_book!$BG$2:$BG$379,_book!$C$2:$C$379,$A79,_book!$A$2:$A$379,bkc_lob,_book!$B$2:$B$379,bkc_bu)=0,"—",SUMIFS(_book!$BS$2:$BS$379,_book!$C$2:$C$379,$A79,_book!$A$2:$A$379,bkc_lob,_book!$B$2:$B$379,bkc_bu)/SUMIFS(_book!$BG$2:$BG$379,_book!$C$2:$C$379,$A79,_book!$A$2:$A$379,bkc_lob,_book!$B$2:$B$379,bkc_bu))</f>
        <v>0</v>
      </c>
      <c r="H79" s="79">
        <f>IF(SUMIFS(_book!$BH$2:$BH$379,_book!$C$2:$C$379,$A79,_book!$A$2:$A$379,bkc_lob,_book!$B$2:$B$379,bkc_bu)=0,"—",SUMIFS(_book!$BT$2:$BT$379,_book!$C$2:$C$379,$A79,_book!$A$2:$A$379,bkc_lob,_book!$B$2:$B$379,bkc_bu)/SUMIFS(_book!$BH$2:$BH$379,_book!$C$2:$C$379,$A79,_book!$A$2:$A$379,bkc_lob,_book!$B$2:$B$379,bkc_bu))</f>
        <v>0</v>
      </c>
      <c r="I79" s="79">
        <f>IF(SUMIFS(_book!$BI$2:$BI$379,_book!$C$2:$C$379,$A79,_book!$A$2:$A$379,bkc_lob,_book!$B$2:$B$379,bkc_bu)=0,"—",SUMIFS(_book!$BU$2:$BU$379,_book!$C$2:$C$379,$A79,_book!$A$2:$A$379,bkc_lob,_book!$B$2:$B$379,bkc_bu)/SUMIFS(_book!$BI$2:$BI$379,_book!$C$2:$C$379,$A79,_book!$A$2:$A$379,bkc_lob,_book!$B$2:$B$379,bkc_bu))</f>
        <v>1.185185185185186E-2</v>
      </c>
      <c r="J79" s="79">
        <f>IF(SUMIFS(_book!$BJ$2:$BJ$379,_book!$C$2:$C$379,$A79,_book!$A$2:$A$379,bkc_lob,_book!$B$2:$B$379,bkc_bu)=0,"—",SUMIFS(_book!$BV$2:$BV$379,_book!$C$2:$C$379,$A79,_book!$A$2:$A$379,bkc_lob,_book!$B$2:$B$379,bkc_bu)/SUMIFS(_book!$BJ$2:$BJ$379,_book!$C$2:$C$379,$A79,_book!$A$2:$A$379,bkc_lob,_book!$B$2:$B$379,bkc_bu))</f>
        <v>1.185185185185186E-2</v>
      </c>
      <c r="K79" s="79">
        <f>IF(SUMIFS(_book!$BK$2:$BK$379,_book!$C$2:$C$379,$A79,_book!$A$2:$A$379,bkc_lob,_book!$B$2:$B$379,bkc_bu)=0,"—",SUMIFS(_book!$BW$2:$BW$379,_book!$C$2:$C$379,$A79,_book!$A$2:$A$379,bkc_lob,_book!$B$2:$B$379,bkc_bu)/SUMIFS(_book!$BK$2:$BK$379,_book!$C$2:$C$379,$A79,_book!$A$2:$A$379,bkc_lob,_book!$B$2:$B$379,bkc_bu))</f>
        <v>1.185185185185186E-2</v>
      </c>
      <c r="L79" s="79">
        <f>IF(SUMIFS(_book!$BL$2:$BL$379,_book!$C$2:$C$379,$A79,_book!$A$2:$A$379,bkc_lob,_book!$B$2:$B$379,bkc_bu)=0,"—",SUMIFS(_book!$BX$2:$BX$379,_book!$C$2:$C$379,$A79,_book!$A$2:$A$379,bkc_lob,_book!$B$2:$B$379,bkc_bu)/SUMIFS(_book!$BL$2:$BL$379,_book!$C$2:$C$379,$A79,_book!$A$2:$A$379,bkc_lob,_book!$B$2:$B$379,bkc_bu))</f>
        <v>1.185185185185186E-2</v>
      </c>
      <c r="M79" s="79">
        <f>IF(SUMIFS(_book!$BM$2:$BM$379,_book!$C$2:$C$379,$A79,_book!$A$2:$A$379,bkc_lob,_book!$B$2:$B$379,bkc_bu)=0,"—",SUMIFS(_book!$BY$2:$BY$379,_book!$C$2:$C$379,$A79,_book!$A$2:$A$379,bkc_lob,_book!$B$2:$B$379,bkc_bu)/SUMIFS(_book!$BM$2:$BM$379,_book!$C$2:$C$379,$A79,_book!$A$2:$A$379,bkc_lob,_book!$B$2:$B$379,bkc_bu))</f>
        <v>1.185185185185186E-2</v>
      </c>
    </row>
    <row r="80" spans="1:13" x14ac:dyDescent="0.3">
      <c r="A80" s="78" t="s">
        <v>105</v>
      </c>
      <c r="B80" s="79">
        <f>IF(SUMIFS(_book!$BB$2:$BB$379,_book!$C$2:$C$379,$A80,_book!$A$2:$A$379,bkc_lob,_book!$B$2:$B$379,bkc_bu)=0,"—",SUMIFS(_book!$BN$2:$BN$379,_book!$C$2:$C$379,$A80,_book!$A$2:$A$379,bkc_lob,_book!$B$2:$B$379,bkc_bu)/SUMIFS(_book!$BB$2:$BB$379,_book!$C$2:$C$379,$A80,_book!$A$2:$A$379,bkc_lob,_book!$B$2:$B$379,bkc_bu))</f>
        <v>4.9602261090972988E-2</v>
      </c>
      <c r="C80" s="79">
        <f>IF(SUMIFS(_book!$BC$2:$BC$379,_book!$C$2:$C$379,$A80,_book!$A$2:$A$379,bkc_lob,_book!$B$2:$B$379,bkc_bu)=0,"—",SUMIFS(_book!$BO$2:$BO$379,_book!$C$2:$C$379,$A80,_book!$A$2:$A$379,bkc_lob,_book!$B$2:$B$379,bkc_bu)/SUMIFS(_book!$BC$2:$BC$379,_book!$C$2:$C$379,$A80,_book!$A$2:$A$379,bkc_lob,_book!$B$2:$B$379,bkc_bu))</f>
        <v>4.9587586009526091E-2</v>
      </c>
      <c r="D80" s="79">
        <f>IF(SUMIFS(_book!$BD$2:$BD$379,_book!$C$2:$C$379,$A80,_book!$A$2:$A$379,bkc_lob,_book!$B$2:$B$379,bkc_bu)=0,"—",SUMIFS(_book!$BP$2:$BP$379,_book!$C$2:$C$379,$A80,_book!$A$2:$A$379,bkc_lob,_book!$B$2:$B$379,bkc_bu)/SUMIFS(_book!$BD$2:$BD$379,_book!$C$2:$C$379,$A80,_book!$A$2:$A$379,bkc_lob,_book!$B$2:$B$379,bkc_bu))</f>
        <v>4.9572942481544702E-2</v>
      </c>
      <c r="E80" s="79">
        <f>IF(SUMIFS(_book!$BE$2:$BE$379,_book!$C$2:$C$379,$A80,_book!$A$2:$A$379,bkc_lob,_book!$B$2:$B$379,bkc_bu)=0,"—",SUMIFS(_book!$BQ$2:$BQ$379,_book!$C$2:$C$379,$A80,_book!$A$2:$A$379,bkc_lob,_book!$B$2:$B$379,bkc_bu)/SUMIFS(_book!$BE$2:$BE$379,_book!$C$2:$C$379,$A80,_book!$A$2:$A$379,bkc_lob,_book!$B$2:$B$379,bkc_bu))</f>
        <v>2.9294323226684855E-2</v>
      </c>
      <c r="F80" s="79">
        <f>IF(SUMIFS(_book!$BF$2:$BF$379,_book!$C$2:$C$379,$A80,_book!$A$2:$A$379,bkc_lob,_book!$B$2:$B$379,bkc_bu)=0,"—",SUMIFS(_book!$BR$2:$BR$379,_book!$C$2:$C$379,$A80,_book!$A$2:$A$379,bkc_lob,_book!$B$2:$B$379,bkc_bu)/SUMIFS(_book!$BF$2:$BF$379,_book!$C$2:$C$379,$A80,_book!$A$2:$A$379,bkc_lob,_book!$B$2:$B$379,bkc_bu))</f>
        <v>2.9279540899624278E-2</v>
      </c>
      <c r="G80" s="79">
        <f>IF(SUMIFS(_book!$BG$2:$BG$379,_book!$C$2:$C$379,$A80,_book!$A$2:$A$379,bkc_lob,_book!$B$2:$B$379,bkc_bu)=0,"—",SUMIFS(_book!$BS$2:$BS$379,_book!$C$2:$C$379,$A80,_book!$A$2:$A$379,bkc_lob,_book!$B$2:$B$379,bkc_bu)/SUMIFS(_book!$BG$2:$BG$379,_book!$C$2:$C$379,$A80,_book!$A$2:$A$379,bkc_lob,_book!$B$2:$B$379,bkc_bu))</f>
        <v>2.9264791323483787E-2</v>
      </c>
      <c r="H80" s="79">
        <f>IF(SUMIFS(_book!$BH$2:$BH$379,_book!$C$2:$C$379,$A80,_book!$A$2:$A$379,bkc_lob,_book!$B$2:$B$379,bkc_bu)=0,"—",SUMIFS(_book!$BT$2:$BT$379,_book!$C$2:$C$379,$A80,_book!$A$2:$A$379,bkc_lob,_book!$B$2:$B$379,bkc_bu)/SUMIFS(_book!$BH$2:$BH$379,_book!$C$2:$C$379,$A80,_book!$A$2:$A$379,bkc_lob,_book!$B$2:$B$379,bkc_bu))</f>
        <v>1.3132064275615411E-2</v>
      </c>
      <c r="I80" s="79">
        <f>IF(SUMIFS(_book!$BI$2:$BI$379,_book!$C$2:$C$379,$A80,_book!$A$2:$A$379,bkc_lob,_book!$B$2:$B$379,bkc_bu)=0,"—",SUMIFS(_book!$BU$2:$BU$379,_book!$C$2:$C$379,$A80,_book!$A$2:$A$379,bkc_lob,_book!$B$2:$B$379,bkc_bu)/SUMIFS(_book!$BI$2:$BI$379,_book!$C$2:$C$379,$A80,_book!$A$2:$A$379,bkc_lob,_book!$B$2:$B$379,bkc_bu))</f>
        <v>1.3117373139444334E-2</v>
      </c>
      <c r="J80" s="79">
        <f>IF(SUMIFS(_book!$BJ$2:$BJ$379,_book!$C$2:$C$379,$A80,_book!$A$2:$A$379,bkc_lob,_book!$B$2:$B$379,bkc_bu)=0,"—",SUMIFS(_book!$BV$2:$BV$379,_book!$C$2:$C$379,$A80,_book!$A$2:$A$379,bkc_lob,_book!$B$2:$B$379,bkc_bu)/SUMIFS(_book!$BJ$2:$BJ$379,_book!$C$2:$C$379,$A80,_book!$A$2:$A$379,bkc_lob,_book!$B$2:$B$379,bkc_bu))</f>
        <v>1.310295113461582E-2</v>
      </c>
      <c r="K80" s="79">
        <f>IF(SUMIFS(_book!$BK$2:$BK$379,_book!$C$2:$C$379,$A80,_book!$A$2:$A$379,bkc_lob,_book!$B$2:$B$379,bkc_bu)=0,"—",SUMIFS(_book!$BW$2:$BW$379,_book!$C$2:$C$379,$A80,_book!$A$2:$A$379,bkc_lob,_book!$B$2:$B$379,bkc_bu)/SUMIFS(_book!$BK$2:$BK$379,_book!$C$2:$C$379,$A80,_book!$A$2:$A$379,bkc_lob,_book!$B$2:$B$379,bkc_bu))</f>
        <v>1.3088560939107494E-2</v>
      </c>
      <c r="L80" s="79">
        <f>IF(SUMIFS(_book!$BL$2:$BL$379,_book!$C$2:$C$379,$A80,_book!$A$2:$A$379,bkc_lob,_book!$B$2:$B$379,bkc_bu)=0,"—",SUMIFS(_book!$BX$2:$BX$379,_book!$C$2:$C$379,$A80,_book!$A$2:$A$379,bkc_lob,_book!$B$2:$B$379,bkc_bu)/SUMIFS(_book!$BL$2:$BL$379,_book!$C$2:$C$379,$A80,_book!$A$2:$A$379,bkc_lob,_book!$B$2:$B$379,bkc_bu))</f>
        <v>1.3074202447364328E-2</v>
      </c>
      <c r="M80" s="79">
        <f>IF(SUMIFS(_book!$BM$2:$BM$379,_book!$C$2:$C$379,$A80,_book!$A$2:$A$379,bkc_lob,_book!$B$2:$B$379,bkc_bu)=0,"—",SUMIFS(_book!$BY$2:$BY$379,_book!$C$2:$C$379,$A80,_book!$A$2:$A$379,bkc_lob,_book!$B$2:$B$379,bkc_bu)/SUMIFS(_book!$BM$2:$BM$379,_book!$C$2:$C$379,$A80,_book!$A$2:$A$379,bkc_lob,_book!$B$2:$B$379,bkc_bu))</f>
        <v>1.3059875554300061E-2</v>
      </c>
    </row>
    <row r="81" spans="1:13" x14ac:dyDescent="0.3">
      <c r="A81" s="78" t="s">
        <v>106</v>
      </c>
      <c r="B81" s="79">
        <f>IF(SUMIFS(_book!$BB$2:$BB$379,_book!$C$2:$C$379,$A81,_book!$A$2:$A$379,bkc_lob,_book!$B$2:$B$379,bkc_bu)=0,"—",SUMIFS(_book!$BN$2:$BN$379,_book!$C$2:$C$379,$A81,_book!$A$2:$A$379,bkc_lob,_book!$B$2:$B$379,bkc_bu)/SUMIFS(_book!$BB$2:$BB$379,_book!$C$2:$C$379,$A81,_book!$A$2:$A$379,bkc_lob,_book!$B$2:$B$379,bkc_bu))</f>
        <v>3.1602129046619319E-2</v>
      </c>
      <c r="C81" s="79">
        <f>IF(SUMIFS(_book!$BC$2:$BC$379,_book!$C$2:$C$379,$A81,_book!$A$2:$A$379,bkc_lob,_book!$B$2:$B$379,bkc_bu)=0,"—",SUMIFS(_book!$BO$2:$BO$379,_book!$C$2:$C$379,$A81,_book!$A$2:$A$379,bkc_lob,_book!$B$2:$B$379,bkc_bu)/SUMIFS(_book!$BC$2:$BC$379,_book!$C$2:$C$379,$A81,_book!$A$2:$A$379,bkc_lob,_book!$B$2:$B$379,bkc_bu))</f>
        <v>3.5103737130947534E-2</v>
      </c>
      <c r="D81" s="79">
        <f>IF(SUMIFS(_book!$BD$2:$BD$379,_book!$C$2:$C$379,$A81,_book!$A$2:$A$379,bkc_lob,_book!$B$2:$B$379,bkc_bu)=0,"—",SUMIFS(_book!$BP$2:$BP$379,_book!$C$2:$C$379,$A81,_book!$A$2:$A$379,bkc_lob,_book!$B$2:$B$379,bkc_bu)/SUMIFS(_book!$BD$2:$BD$379,_book!$C$2:$C$379,$A81,_book!$A$2:$A$379,bkc_lob,_book!$B$2:$B$379,bkc_bu))</f>
        <v>3.5102137565676449E-2</v>
      </c>
      <c r="E81" s="79">
        <f>IF(SUMIFS(_book!$BE$2:$BE$379,_book!$C$2:$C$379,$A81,_book!$A$2:$A$379,bkc_lob,_book!$B$2:$B$379,bkc_bu)=0,"—",SUMIFS(_book!$BQ$2:$BQ$379,_book!$C$2:$C$379,$A81,_book!$A$2:$A$379,bkc_lob,_book!$B$2:$B$379,bkc_bu)/SUMIFS(_book!$BE$2:$BE$379,_book!$C$2:$C$379,$A81,_book!$A$2:$A$379,bkc_lob,_book!$B$2:$B$379,bkc_bu))</f>
        <v>3.5100482583707689E-2</v>
      </c>
      <c r="F81" s="79">
        <f>IF(SUMIFS(_book!$BF$2:$BF$379,_book!$C$2:$C$379,$A81,_book!$A$2:$A$379,bkc_lob,_book!$B$2:$B$379,bkc_bu)=0,"—",SUMIFS(_book!$BR$2:$BR$379,_book!$C$2:$C$379,$A81,_book!$A$2:$A$379,bkc_lob,_book!$B$2:$B$379,bkc_bu)/SUMIFS(_book!$BF$2:$BF$379,_book!$C$2:$C$379,$A81,_book!$A$2:$A$379,bkc_lob,_book!$B$2:$B$379,bkc_bu))</f>
        <v>2.8461213677080186E-2</v>
      </c>
      <c r="G81" s="79">
        <f>IF(SUMIFS(_book!$BG$2:$BG$379,_book!$C$2:$C$379,$A81,_book!$A$2:$A$379,bkc_lob,_book!$B$2:$B$379,bkc_bu)=0,"—",SUMIFS(_book!$BS$2:$BS$379,_book!$C$2:$C$379,$A81,_book!$A$2:$A$379,bkc_lob,_book!$B$2:$B$379,bkc_bu)/SUMIFS(_book!$BG$2:$BG$379,_book!$C$2:$C$379,$A81,_book!$A$2:$A$379,bkc_lob,_book!$B$2:$B$379,bkc_bu))</f>
        <v>2.8459566891247231E-2</v>
      </c>
      <c r="H81" s="79">
        <f>IF(SUMIFS(_book!$BH$2:$BH$379,_book!$C$2:$C$379,$A81,_book!$A$2:$A$379,bkc_lob,_book!$B$2:$B$379,bkc_bu)=0,"—",SUMIFS(_book!$BT$2:$BT$379,_book!$C$2:$C$379,$A81,_book!$A$2:$A$379,bkc_lob,_book!$B$2:$B$379,bkc_bu)/SUMIFS(_book!$BH$2:$BH$379,_book!$C$2:$C$379,$A81,_book!$A$2:$A$379,bkc_lob,_book!$B$2:$B$379,bkc_bu))</f>
        <v>2.8457918895156739E-2</v>
      </c>
      <c r="I81" s="79">
        <f>IF(SUMIFS(_book!$BI$2:$BI$379,_book!$C$2:$C$379,$A81,_book!$A$2:$A$379,bkc_lob,_book!$B$2:$B$379,bkc_bu)=0,"—",SUMIFS(_book!$BU$2:$BU$379,_book!$C$2:$C$379,$A81,_book!$A$2:$A$379,bkc_lob,_book!$B$2:$B$379,bkc_bu)/SUMIFS(_book!$BI$2:$BI$379,_book!$C$2:$C$379,$A81,_book!$A$2:$A$379,bkc_lob,_book!$B$2:$B$379,bkc_bu))</f>
        <v>9.6497641991892327E-3</v>
      </c>
      <c r="J81" s="79">
        <f>IF(SUMIFS(_book!$BJ$2:$BJ$379,_book!$C$2:$C$379,$A81,_book!$A$2:$A$379,bkc_lob,_book!$B$2:$B$379,bkc_bu)=0,"—",SUMIFS(_book!$BV$2:$BV$379,_book!$C$2:$C$379,$A81,_book!$A$2:$A$379,bkc_lob,_book!$B$2:$B$379,bkc_bu)/SUMIFS(_book!$BJ$2:$BJ$379,_book!$C$2:$C$379,$A81,_book!$A$2:$A$379,bkc_lob,_book!$B$2:$B$379,bkc_bu))</f>
        <v>9.6481439388260096E-3</v>
      </c>
      <c r="K81" s="79">
        <f>IF(SUMIFS(_book!$BK$2:$BK$379,_book!$C$2:$C$379,$A81,_book!$A$2:$A$379,bkc_lob,_book!$B$2:$B$379,bkc_bu)=0,"—",SUMIFS(_book!$BW$2:$BW$379,_book!$C$2:$C$379,$A81,_book!$A$2:$A$379,bkc_lob,_book!$B$2:$B$379,bkc_bu)/SUMIFS(_book!$BK$2:$BK$379,_book!$C$2:$C$379,$A81,_book!$A$2:$A$379,bkc_lob,_book!$B$2:$B$379,bkc_bu))</f>
        <v>9.6465224863619397E-3</v>
      </c>
      <c r="L81" s="79">
        <f>IF(SUMIFS(_book!$BL$2:$BL$379,_book!$C$2:$C$379,$A81,_book!$A$2:$A$379,bkc_lob,_book!$B$2:$B$379,bkc_bu)=0,"—",SUMIFS(_book!$BX$2:$BX$379,_book!$C$2:$C$379,$A81,_book!$A$2:$A$379,bkc_lob,_book!$B$2:$B$379,bkc_bu)/SUMIFS(_book!$BL$2:$BL$379,_book!$C$2:$C$379,$A81,_book!$A$2:$A$379,bkc_lob,_book!$B$2:$B$379,bkc_bu))</f>
        <v>9.644899840475233E-3</v>
      </c>
      <c r="M81" s="79">
        <f>IF(SUMIFS(_book!$BM$2:$BM$379,_book!$C$2:$C$379,$A81,_book!$A$2:$A$379,bkc_lob,_book!$B$2:$B$379,bkc_bu)=0,"—",SUMIFS(_book!$BY$2:$BY$379,_book!$C$2:$C$379,$A81,_book!$A$2:$A$379,bkc_lob,_book!$B$2:$B$379,bkc_bu)/SUMIFS(_book!$BM$2:$BM$379,_book!$C$2:$C$379,$A81,_book!$A$2:$A$379,bkc_lob,_book!$B$2:$B$379,bkc_bu))</f>
        <v>9.6432759998424742E-3</v>
      </c>
    </row>
    <row r="82" spans="1:13" x14ac:dyDescent="0.3">
      <c r="A82" s="78" t="s">
        <v>107</v>
      </c>
      <c r="B82" s="79">
        <f>IF(SUMIFS(_book!$BB$2:$BB$379,_book!$C$2:$C$379,$A82,_book!$A$2:$A$379,bkc_lob,_book!$B$2:$B$379,bkc_bu)=0,"—",SUMIFS(_book!$BN$2:$BN$379,_book!$C$2:$C$379,$A82,_book!$A$2:$A$379,bkc_lob,_book!$B$2:$B$379,bkc_bu)/SUMIFS(_book!$BB$2:$BB$379,_book!$C$2:$C$379,$A82,_book!$A$2:$A$379,bkc_lob,_book!$B$2:$B$379,bkc_bu))</f>
        <v>8.7849144234523752E-3</v>
      </c>
      <c r="C82" s="79">
        <f>IF(SUMIFS(_book!$BC$2:$BC$379,_book!$C$2:$C$379,$A82,_book!$A$2:$A$379,bkc_lob,_book!$B$2:$B$379,bkc_bu)=0,"—",SUMIFS(_book!$BO$2:$BO$379,_book!$C$2:$C$379,$A82,_book!$A$2:$A$379,bkc_lob,_book!$B$2:$B$379,bkc_bu)/SUMIFS(_book!$BC$2:$BC$379,_book!$C$2:$C$379,$A82,_book!$A$2:$A$379,bkc_lob,_book!$B$2:$B$379,bkc_bu))</f>
        <v>2.2229037354507746E-2</v>
      </c>
      <c r="D82" s="79">
        <f>IF(SUMIFS(_book!$BD$2:$BD$379,_book!$C$2:$C$379,$A82,_book!$A$2:$A$379,bkc_lob,_book!$B$2:$B$379,bkc_bu)=0,"—",SUMIFS(_book!$BP$2:$BP$379,_book!$C$2:$C$379,$A82,_book!$A$2:$A$379,bkc_lob,_book!$B$2:$B$379,bkc_bu)/SUMIFS(_book!$BD$2:$BD$379,_book!$C$2:$C$379,$A82,_book!$A$2:$A$379,bkc_lob,_book!$B$2:$B$379,bkc_bu))</f>
        <v>2.2222703829372761E-2</v>
      </c>
      <c r="E82" s="79">
        <f>IF(SUMIFS(_book!$BE$2:$BE$379,_book!$C$2:$C$379,$A82,_book!$A$2:$A$379,bkc_lob,_book!$B$2:$B$379,bkc_bu)=0,"—",SUMIFS(_book!$BQ$2:$BQ$379,_book!$C$2:$C$379,$A82,_book!$A$2:$A$379,bkc_lob,_book!$B$2:$B$379,bkc_bu)/SUMIFS(_book!$BE$2:$BE$379,_book!$C$2:$C$379,$A82,_book!$A$2:$A$379,bkc_lob,_book!$B$2:$B$379,bkc_bu))</f>
        <v>2.2216165123540431E-2</v>
      </c>
      <c r="F82" s="79">
        <f>IF(SUMIFS(_book!$BF$2:$BF$379,_book!$C$2:$C$379,$A82,_book!$A$2:$A$379,bkc_lob,_book!$B$2:$B$379,bkc_bu)=0,"—",SUMIFS(_book!$BR$2:$BR$379,_book!$C$2:$C$379,$A82,_book!$A$2:$A$379,bkc_lob,_book!$B$2:$B$379,bkc_bu)/SUMIFS(_book!$BF$2:$BF$379,_book!$C$2:$C$379,$A82,_book!$A$2:$A$379,bkc_lob,_book!$B$2:$B$379,bkc_bu))</f>
        <v>2.2209636070088239E-2</v>
      </c>
      <c r="G82" s="79">
        <f>IF(SUMIFS(_book!$BG$2:$BG$379,_book!$C$2:$C$379,$A82,_book!$A$2:$A$379,bkc_lob,_book!$B$2:$B$379,bkc_bu)=0,"—",SUMIFS(_book!$BS$2:$BS$379,_book!$C$2:$C$379,$A82,_book!$A$2:$A$379,bkc_lob,_book!$B$2:$B$379,bkc_bu)/SUMIFS(_book!$BG$2:$BG$379,_book!$C$2:$C$379,$A82,_book!$A$2:$A$379,bkc_lob,_book!$B$2:$B$379,bkc_bu))</f>
        <v>2.2203116647570305E-2</v>
      </c>
      <c r="H82" s="79">
        <f>IF(SUMIFS(_book!$BH$2:$BH$379,_book!$C$2:$C$379,$A82,_book!$A$2:$A$379,bkc_lob,_book!$B$2:$B$379,bkc_bu)=0,"—",SUMIFS(_book!$BT$2:$BT$379,_book!$C$2:$C$379,$A82,_book!$A$2:$A$379,bkc_lob,_book!$B$2:$B$379,bkc_bu)/SUMIFS(_book!$BH$2:$BH$379,_book!$C$2:$C$379,$A82,_book!$A$2:$A$379,bkc_lob,_book!$B$2:$B$379,bkc_bu))</f>
        <v>2.219660683460432E-2</v>
      </c>
      <c r="I82" s="79">
        <f>IF(SUMIFS(_book!$BI$2:$BI$379,_book!$C$2:$C$379,$A82,_book!$A$2:$A$379,bkc_lob,_book!$B$2:$B$379,bkc_bu)=0,"—",SUMIFS(_book!$BU$2:$BU$379,_book!$C$2:$C$379,$A82,_book!$A$2:$A$379,bkc_lob,_book!$B$2:$B$379,bkc_bu)/SUMIFS(_book!$BI$2:$BI$379,_book!$C$2:$C$379,$A82,_book!$A$2:$A$379,bkc_lob,_book!$B$2:$B$379,bkc_bu))</f>
        <v>2.2190000128571901E-2</v>
      </c>
      <c r="J82" s="79">
        <f>IF(SUMIFS(_book!$BJ$2:$BJ$379,_book!$C$2:$C$379,$A82,_book!$A$2:$A$379,bkc_lob,_book!$B$2:$B$379,bkc_bu)=0,"—",SUMIFS(_book!$BV$2:$BV$379,_book!$C$2:$C$379,$A82,_book!$A$2:$A$379,bkc_lob,_book!$B$2:$B$379,bkc_bu)/SUMIFS(_book!$BJ$2:$BJ$379,_book!$C$2:$C$379,$A82,_book!$A$2:$A$379,bkc_lob,_book!$B$2:$B$379,bkc_bu))</f>
        <v>2.2183509627475843E-2</v>
      </c>
      <c r="K82" s="79">
        <f>IF(SUMIFS(_book!$BK$2:$BK$379,_book!$C$2:$C$379,$A82,_book!$A$2:$A$379,bkc_lob,_book!$B$2:$B$379,bkc_bu)=0,"—",SUMIFS(_book!$BW$2:$BW$379,_book!$C$2:$C$379,$A82,_book!$A$2:$A$379,bkc_lob,_book!$B$2:$B$379,bkc_bu)/SUMIFS(_book!$BK$2:$BK$379,_book!$C$2:$C$379,$A82,_book!$A$2:$A$379,bkc_lob,_book!$B$2:$B$379,bkc_bu))</f>
        <v>2.2177028671818418E-2</v>
      </c>
      <c r="L82" s="79">
        <f>IF(SUMIFS(_book!$BL$2:$BL$379,_book!$C$2:$C$379,$A82,_book!$A$2:$A$379,bkc_lob,_book!$B$2:$B$379,bkc_bu)=0,"—",SUMIFS(_book!$BX$2:$BX$379,_book!$C$2:$C$379,$A82,_book!$A$2:$A$379,bkc_lob,_book!$B$2:$B$379,bkc_bu)/SUMIFS(_book!$BL$2:$BL$379,_book!$C$2:$C$379,$A82,_book!$A$2:$A$379,bkc_lob,_book!$B$2:$B$379,bkc_bu))</f>
        <v>2.217055724047071E-2</v>
      </c>
      <c r="M82" s="79">
        <f>IF(SUMIFS(_book!$BM$2:$BM$379,_book!$C$2:$C$379,$A82,_book!$A$2:$A$379,bkc_lob,_book!$B$2:$B$379,bkc_bu)=0,"—",SUMIFS(_book!$BY$2:$BY$379,_book!$C$2:$C$379,$A82,_book!$A$2:$A$379,bkc_lob,_book!$B$2:$B$379,bkc_bu)/SUMIFS(_book!$BM$2:$BM$379,_book!$C$2:$C$379,$A82,_book!$A$2:$A$379,bkc_lob,_book!$B$2:$B$379,bkc_bu))</f>
        <v>2.2164095312367176E-2</v>
      </c>
    </row>
    <row r="83" spans="1:13" x14ac:dyDescent="0.3">
      <c r="A83" s="80" t="str">
        <f>IF(bkf_lob="All","BOOK AVG","LINE AVG")</f>
        <v>BOOK AVG</v>
      </c>
      <c r="B83" s="81">
        <f>IF(SUMIFS(_book!$BB$2:$BB$379,_book!$A$2:$A$379,bkc_lob,_book!$B$2:$B$379,bkc_bu)=0,"—",SUMIFS(_book!$BN$2:$BN$379,_book!$A$2:$A$379,bkc_lob,_book!$B$2:$B$379,bkc_bu)/SUMIFS(_book!$BB$2:$BB$379,_book!$A$2:$A$379,bkc_lob,_book!$B$2:$B$379,bkc_bu))</f>
        <v>3.4486423444725127E-2</v>
      </c>
      <c r="C83" s="81">
        <f>IF(SUMIFS(_book!$BC$2:$BC$379,_book!$A$2:$A$379,bkc_lob,_book!$B$2:$B$379,bkc_bu)=0,"—",SUMIFS(_book!$BO$2:$BO$379,_book!$A$2:$A$379,bkc_lob,_book!$B$2:$B$379,bkc_bu)/SUMIFS(_book!$BC$2:$BC$379,_book!$A$2:$A$379,bkc_lob,_book!$B$2:$B$379,bkc_bu))</f>
        <v>3.2787017407083188E-2</v>
      </c>
      <c r="D83" s="81">
        <f>IF(SUMIFS(_book!$BD$2:$BD$379,_book!$A$2:$A$379,bkc_lob,_book!$B$2:$B$379,bkc_bu)=0,"—",SUMIFS(_book!$BP$2:$BP$379,_book!$A$2:$A$379,bkc_lob,_book!$B$2:$B$379,bkc_bu)/SUMIFS(_book!$BD$2:$BD$379,_book!$A$2:$A$379,bkc_lob,_book!$B$2:$B$379,bkc_bu))</f>
        <v>3.375357769348282E-2</v>
      </c>
      <c r="E83" s="81">
        <f>IF(SUMIFS(_book!$BE$2:$BE$379,_book!$A$2:$A$379,bkc_lob,_book!$B$2:$B$379,bkc_bu)=0,"—",SUMIFS(_book!$BQ$2:$BQ$379,_book!$A$2:$A$379,bkc_lob,_book!$B$2:$B$379,bkc_bu)/SUMIFS(_book!$BE$2:$BE$379,_book!$A$2:$A$379,bkc_lob,_book!$B$2:$B$379,bkc_bu))</f>
        <v>3.269707242880325E-2</v>
      </c>
      <c r="F83" s="81">
        <f>IF(SUMIFS(_book!$BF$2:$BF$379,_book!$A$2:$A$379,bkc_lob,_book!$B$2:$B$379,bkc_bu)=0,"—",SUMIFS(_book!$BR$2:$BR$379,_book!$A$2:$A$379,bkc_lob,_book!$B$2:$B$379,bkc_bu)/SUMIFS(_book!$BF$2:$BF$379,_book!$A$2:$A$379,bkc_lob,_book!$B$2:$B$379,bkc_bu))</f>
        <v>3.0218530852946294E-2</v>
      </c>
      <c r="G83" s="81">
        <f>IF(SUMIFS(_book!$BG$2:$BG$379,_book!$A$2:$A$379,bkc_lob,_book!$B$2:$B$379,bkc_bu)=0,"—",SUMIFS(_book!$BS$2:$BS$379,_book!$A$2:$A$379,bkc_lob,_book!$B$2:$B$379,bkc_bu)/SUMIFS(_book!$BG$2:$BG$379,_book!$A$2:$A$379,bkc_lob,_book!$B$2:$B$379,bkc_bu))</f>
        <v>3.1227134483013459E-2</v>
      </c>
      <c r="H83" s="81">
        <f>IF(SUMIFS(_book!$BH$2:$BH$379,_book!$A$2:$A$379,bkc_lob,_book!$B$2:$B$379,bkc_bu)=0,"—",SUMIFS(_book!$BT$2:$BT$379,_book!$A$2:$A$379,bkc_lob,_book!$B$2:$B$379,bkc_bu)/SUMIFS(_book!$BH$2:$BH$379,_book!$A$2:$A$379,bkc_lob,_book!$B$2:$B$379,bkc_bu))</f>
        <v>2.5977521582545095E-2</v>
      </c>
      <c r="I83" s="81">
        <f>IF(SUMIFS(_book!$BI$2:$BI$379,_book!$A$2:$A$379,bkc_lob,_book!$B$2:$B$379,bkc_bu)=0,"—",SUMIFS(_book!$BU$2:$BU$379,_book!$A$2:$A$379,bkc_lob,_book!$B$2:$B$379,bkc_bu)/SUMIFS(_book!$BI$2:$BI$379,_book!$A$2:$A$379,bkc_lob,_book!$B$2:$B$379,bkc_bu))</f>
        <v>2.393414520285661E-2</v>
      </c>
      <c r="J83" s="81">
        <f>IF(SUMIFS(_book!$BJ$2:$BJ$379,_book!$A$2:$A$379,bkc_lob,_book!$B$2:$B$379,bkc_bu)=0,"—",SUMIFS(_book!$BV$2:$BV$379,_book!$A$2:$A$379,bkc_lob,_book!$B$2:$B$379,bkc_bu)/SUMIFS(_book!$BJ$2:$BJ$379,_book!$A$2:$A$379,bkc_lob,_book!$B$2:$B$379,bkc_bu))</f>
        <v>2.3990552635399932E-2</v>
      </c>
      <c r="K83" s="81">
        <f>IF(SUMIFS(_book!$BK$2:$BK$379,_book!$A$2:$A$379,bkc_lob,_book!$B$2:$B$379,bkc_bu)=0,"—",SUMIFS(_book!$BW$2:$BW$379,_book!$A$2:$A$379,bkc_lob,_book!$B$2:$B$379,bkc_bu)/SUMIFS(_book!$BK$2:$BK$379,_book!$A$2:$A$379,bkc_lob,_book!$B$2:$B$379,bkc_bu))</f>
        <v>2.0097796119165564E-2</v>
      </c>
      <c r="L83" s="81">
        <f>IF(SUMIFS(_book!$BL$2:$BL$379,_book!$A$2:$A$379,bkc_lob,_book!$B$2:$B$379,bkc_bu)=0,"—",SUMIFS(_book!$BX$2:$BX$379,_book!$A$2:$A$379,bkc_lob,_book!$B$2:$B$379,bkc_bu)/SUMIFS(_book!$BL$2:$BL$379,_book!$A$2:$A$379,bkc_lob,_book!$B$2:$B$379,bkc_bu))</f>
        <v>1.7535756128685024E-2</v>
      </c>
      <c r="M83" s="81">
        <f>IF(SUMIFS(_book!$BM$2:$BM$379,_book!$A$2:$A$379,bkc_lob,_book!$B$2:$B$379,bkc_bu)=0,"—",SUMIFS(_book!$BY$2:$BY$379,_book!$A$2:$A$379,bkc_lob,_book!$B$2:$B$379,bkc_bu)/SUMIFS(_book!$BM$2:$BM$379,_book!$A$2:$A$379,bkc_lob,_book!$B$2:$B$379,bkc_bu))</f>
        <v>1.7422368667329817E-2</v>
      </c>
    </row>
    <row r="86" spans="1:13" x14ac:dyDescent="0.3">
      <c r="A86" s="9" t="s">
        <v>176</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Y113"/>
  <sheetViews>
    <sheetView showGridLines="0" workbookViewId="0">
      <pane xSplit="1" ySplit="5" topLeftCell="B6" activePane="bottomRight" state="frozen"/>
      <selection pane="topRight"/>
      <selection pane="bottomLeft"/>
      <selection pane="bottomRight"/>
    </sheetView>
  </sheetViews>
  <sheetFormatPr defaultRowHeight="14.4" x14ac:dyDescent="0.3"/>
  <cols>
    <col min="1" max="1" width="10" customWidth="1"/>
    <col min="2" max="25" width="9" customWidth="1"/>
  </cols>
  <sheetData>
    <row r="1" spans="1:11" ht="21" x14ac:dyDescent="0.3">
      <c r="A1" s="1" t="s">
        <v>177</v>
      </c>
    </row>
    <row r="2" spans="1:11" x14ac:dyDescent="0.3">
      <c r="A2" s="2" t="s">
        <v>178</v>
      </c>
    </row>
    <row r="3" spans="1:11" x14ac:dyDescent="0.3">
      <c r="A3" s="7" t="s">
        <v>47</v>
      </c>
      <c r="C3" s="8" t="str">
        <f>HYPERLINK("#Control!A1","Control")</f>
        <v>Control</v>
      </c>
      <c r="E3" s="8" t="str">
        <f>HYPERLINK("#'State Summary'!A1","State Summary")</f>
        <v>State Summary</v>
      </c>
      <c r="G3" s="8" t="str">
        <f>HYPERLINK("#'Program Flow'!A1","Program Flow")</f>
        <v>Program Flow</v>
      </c>
      <c r="I3" s="8" t="str">
        <f>HYPERLINK("#'Roll-ups'!A1","Roll-ups")</f>
        <v>Roll-ups</v>
      </c>
      <c r="K3" s="8" t="str">
        <f>HYPERLINK("#Checks!A1","Checks")</f>
        <v>Checks</v>
      </c>
    </row>
    <row r="5" spans="1:11" ht="15.6" x14ac:dyDescent="0.3">
      <c r="A5" s="3" t="s">
        <v>179</v>
      </c>
    </row>
    <row r="6" spans="1:11" x14ac:dyDescent="0.3">
      <c r="A6" s="9" t="s">
        <v>180</v>
      </c>
    </row>
    <row r="7" spans="1:11" ht="30" customHeight="1" x14ac:dyDescent="0.3">
      <c r="A7" s="19" t="s">
        <v>55</v>
      </c>
      <c r="B7" s="19" t="s">
        <v>117</v>
      </c>
      <c r="C7" s="19" t="s">
        <v>167</v>
      </c>
      <c r="D7" s="19" t="s">
        <v>181</v>
      </c>
      <c r="E7" s="19" t="s">
        <v>182</v>
      </c>
      <c r="F7" s="19" t="s">
        <v>183</v>
      </c>
      <c r="G7" s="19" t="s">
        <v>184</v>
      </c>
      <c r="H7" s="19" t="s">
        <v>185</v>
      </c>
      <c r="I7" s="19" t="s">
        <v>186</v>
      </c>
      <c r="J7" s="19" t="s">
        <v>146</v>
      </c>
    </row>
    <row r="8" spans="1:11" x14ac:dyDescent="0.3">
      <c r="A8" s="27" t="s">
        <v>54</v>
      </c>
      <c r="B8" s="28">
        <f>SUMIFS(_book!$F$2:$F$379,_book!$C$2:$C$379,$A8,_book!$A$2:$A$379,bkc_lob,_book!$B$2:$B$379,bkc_bu)</f>
        <v>459000</v>
      </c>
      <c r="C8" s="32">
        <f>SUMIFS(_book!$V$2:$V$379,_book!$C$2:$C$379,$A8,_book!$A$2:$A$379,bkc_lob,_book!$B$2:$B$379,bkc_bu)</f>
        <v>0</v>
      </c>
      <c r="D8" s="30" t="str">
        <f>IF(SUMIFS(_book!$V$2:$V$379,_book!$C$2:$C$379,$A8,_book!$A$2:$A$379,bkc_lob,_book!$B$2:$B$379,bkc_bu)=0,"—",SUMIFS(_book!$W$2:$W$379,_book!$C$2:$C$379,$A8,_book!$A$2:$A$379,bkc_lob,_book!$B$2:$B$379,bkc_bu)/SUMIFS(_book!$V$2:$V$379,_book!$C$2:$C$379,$A8,_book!$A$2:$A$379,bkc_lob,_book!$B$2:$B$379,bkc_bu))</f>
        <v>—</v>
      </c>
      <c r="E8" s="30" t="str">
        <f>IF(SUMIFS(_book!$V$2:$V$379,_book!$C$2:$C$379,$A8,_book!$A$2:$A$379,bkc_lob,_book!$B$2:$B$379,bkc_bu)=0,"—",SUMIFS(_book!$X$2:$X$379,_book!$C$2:$C$379,$A8,_book!$A$2:$A$379,bkc_lob,_book!$B$2:$B$379,bkc_bu)/SUMIFS(_book!$V$2:$V$379,_book!$C$2:$C$379,$A8,_book!$A$2:$A$379,bkc_lob,_book!$B$2:$B$379,bkc_bu))</f>
        <v>—</v>
      </c>
      <c r="F8" s="31" t="str">
        <f>IF(SUMIFS(_book!$V$2:$V$379,_book!$C$2:$C$379,$A8,_book!$A$2:$A$379,bkc_lob,_book!$B$2:$B$379,bkc_bu)=0,"—",IF(SUMIFS(_book!$Y$2:$Y$379,_book!$C$2:$C$379,$A8,_book!$A$2:$A$379,bkc_lob,_book!$B$2:$B$379,bkc_bu)=SUMIFS(_book!$V$2:$V$379,_book!$C$2:$C$379,$A8,_book!$A$2:$A$379,bkc_lob,_book!$B$2:$B$379,bkc_bu),"entered",IF(SUMIFS(_book!$Y$2:$Y$379,_book!$C$2:$C$379,$A8,_book!$A$2:$A$379,bkc_lob,_book!$B$2:$B$379,bkc_bu)=0,"carried","mixed")))</f>
        <v>—</v>
      </c>
      <c r="G8" s="30">
        <f>IF((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0,"—",(SUMIFS(_book!$BN$2:$BN$379,_book!$C$2:$C$379,$A8,_book!$A$2:$A$379,bkc_lob,_book!$B$2:$B$379,bkc_bu)+SUMIFS(_book!$BO$2:$BO$379,_book!$C$2:$C$379,$A8,_book!$A$2:$A$379,bkc_lob,_book!$B$2:$B$379,bkc_bu)+SUMIFS(_book!$BP$2:$BP$379,_book!$C$2:$C$379,$A8,_book!$A$2:$A$379,bkc_lob,_book!$B$2:$B$379,bkc_bu)+SUMIFS(_book!$BQ$2:$BQ$379,_book!$C$2:$C$379,$A8,_book!$A$2:$A$379,bkc_lob,_book!$B$2:$B$379,bkc_bu)+SUMIFS(_book!$BR$2:$BR$379,_book!$C$2:$C$379,$A8,_book!$A$2:$A$379,bkc_lob,_book!$B$2:$B$379,bkc_bu)+SUMIFS(_book!$BS$2:$BS$379,_book!$C$2:$C$379,$A8,_book!$A$2:$A$379,bkc_lob,_book!$B$2:$B$379,bkc_bu)+SUMIFS(_book!$BT$2:$BT$379,_book!$C$2:$C$379,$A8,_book!$A$2:$A$379,bkc_lob,_book!$B$2:$B$379,bkc_bu)+SUMIFS(_book!$BU$2:$BU$379,_book!$C$2:$C$379,$A8,_book!$A$2:$A$379,bkc_lob,_book!$B$2:$B$379,bkc_bu)+SUMIFS(_book!$BV$2:$BV$379,_book!$C$2:$C$379,$A8,_book!$A$2:$A$379,bkc_lob,_book!$B$2:$B$379,bkc_bu)+SUMIFS(_book!$BW$2:$BW$379,_book!$C$2:$C$379,$A8,_book!$A$2:$A$379,bkc_lob,_book!$B$2:$B$379,bkc_bu)+SUMIFS(_book!$BX$2:$BX$379,_book!$C$2:$C$379,$A8,_book!$A$2:$A$379,bkc_lob,_book!$B$2:$B$379,bkc_bu)+SUMIFS(_book!$BY$2:$BY$379,_book!$C$2:$C$379,$A8,_book!$A$2:$A$379,bkc_lob,_book!$B$2:$B$379,bkc_bu))/(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f>
        <v>5.013141236401214E-2</v>
      </c>
      <c r="H8" s="38" t="str">
        <f>IF(OR(SUMIFS(_book!$V$2:$V$379,_book!$C$2:$C$379,$A8,_book!$A$2:$A$379,bkc_lob,_book!$B$2:$B$379,bkc_bu)=0,NOT(ISNUMBER($G8))),"—",($G8-$D8)*100)</f>
        <v>—</v>
      </c>
      <c r="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J8" s="37" t="str">
        <f>IF(SUMIFS(_book!$V$2:$V$379,_book!$C$2:$C$379,$A8,_book!$A$2:$A$379,bkc_lob,_book!$B$2:$B$379,bkc_bu)=0,"—",IF(SUMIFS(_book!$F$2:$F$379,_book!$C$2:$C$379,$A8,_book!$A$2:$A$379,bkc_lob,_book!$B$2:$B$379,bkc_bu)=0,"—",SUMIFS(_book!$AC$2:$AC$379,_book!$C$2:$C$379,$A8,_book!$A$2:$A$379,bkc_lob,_book!$B$2:$B$379,bkc_bu)/SUMIFS(_book!$V$2:$V$379,_book!$C$2:$C$379,$A8,_book!$A$2:$A$379,bkc_lob,_book!$B$2:$B$379,bkc_bu)))</f>
        <v>—</v>
      </c>
    </row>
    <row r="9" spans="1:11" x14ac:dyDescent="0.3">
      <c r="A9" s="39" t="s">
        <v>57</v>
      </c>
      <c r="B9" s="40">
        <f>SUMIFS(_book!$F$2:$F$379,_book!$C$2:$C$379,$A9,_book!$A$2:$A$379,bkc_lob,_book!$B$2:$B$379,bkc_bu)</f>
        <v>1122000</v>
      </c>
      <c r="C9" s="44">
        <f>SUMIFS(_book!$V$2:$V$379,_book!$C$2:$C$379,$A9,_book!$A$2:$A$379,bkc_lob,_book!$B$2:$B$379,bkc_bu)</f>
        <v>0</v>
      </c>
      <c r="D9" s="42" t="str">
        <f>IF(SUMIFS(_book!$V$2:$V$379,_book!$C$2:$C$379,$A9,_book!$A$2:$A$379,bkc_lob,_book!$B$2:$B$379,bkc_bu)=0,"—",SUMIFS(_book!$W$2:$W$379,_book!$C$2:$C$379,$A9,_book!$A$2:$A$379,bkc_lob,_book!$B$2:$B$379,bkc_bu)/SUMIFS(_book!$V$2:$V$379,_book!$C$2:$C$379,$A9,_book!$A$2:$A$379,bkc_lob,_book!$B$2:$B$379,bkc_bu))</f>
        <v>—</v>
      </c>
      <c r="E9" s="42" t="str">
        <f>IF(SUMIFS(_book!$V$2:$V$379,_book!$C$2:$C$379,$A9,_book!$A$2:$A$379,bkc_lob,_book!$B$2:$B$379,bkc_bu)=0,"—",SUMIFS(_book!$X$2:$X$379,_book!$C$2:$C$379,$A9,_book!$A$2:$A$379,bkc_lob,_book!$B$2:$B$379,bkc_bu)/SUMIFS(_book!$V$2:$V$379,_book!$C$2:$C$379,$A9,_book!$A$2:$A$379,bkc_lob,_book!$B$2:$B$379,bkc_bu))</f>
        <v>—</v>
      </c>
      <c r="F9" s="43" t="str">
        <f>IF(SUMIFS(_book!$V$2:$V$379,_book!$C$2:$C$379,$A9,_book!$A$2:$A$379,bkc_lob,_book!$B$2:$B$379,bkc_bu)=0,"—",IF(SUMIFS(_book!$Y$2:$Y$379,_book!$C$2:$C$379,$A9,_book!$A$2:$A$379,bkc_lob,_book!$B$2:$B$379,bkc_bu)=SUMIFS(_book!$V$2:$V$379,_book!$C$2:$C$379,$A9,_book!$A$2:$A$379,bkc_lob,_book!$B$2:$B$379,bkc_bu),"entered",IF(SUMIFS(_book!$Y$2:$Y$379,_book!$C$2:$C$379,$A9,_book!$A$2:$A$379,bkc_lob,_book!$B$2:$B$379,bkc_bu)=0,"carried","mixed")))</f>
        <v>—</v>
      </c>
      <c r="G9" s="42">
        <f>IF((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0,"—",(SUMIFS(_book!$BN$2:$BN$379,_book!$C$2:$C$379,$A9,_book!$A$2:$A$379,bkc_lob,_book!$B$2:$B$379,bkc_bu)+SUMIFS(_book!$BO$2:$BO$379,_book!$C$2:$C$379,$A9,_book!$A$2:$A$379,bkc_lob,_book!$B$2:$B$379,bkc_bu)+SUMIFS(_book!$BP$2:$BP$379,_book!$C$2:$C$379,$A9,_book!$A$2:$A$379,bkc_lob,_book!$B$2:$B$379,bkc_bu)+SUMIFS(_book!$BQ$2:$BQ$379,_book!$C$2:$C$379,$A9,_book!$A$2:$A$379,bkc_lob,_book!$B$2:$B$379,bkc_bu)+SUMIFS(_book!$BR$2:$BR$379,_book!$C$2:$C$379,$A9,_book!$A$2:$A$379,bkc_lob,_book!$B$2:$B$379,bkc_bu)+SUMIFS(_book!$BS$2:$BS$379,_book!$C$2:$C$379,$A9,_book!$A$2:$A$379,bkc_lob,_book!$B$2:$B$379,bkc_bu)+SUMIFS(_book!$BT$2:$BT$379,_book!$C$2:$C$379,$A9,_book!$A$2:$A$379,bkc_lob,_book!$B$2:$B$379,bkc_bu)+SUMIFS(_book!$BU$2:$BU$379,_book!$C$2:$C$379,$A9,_book!$A$2:$A$379,bkc_lob,_book!$B$2:$B$379,bkc_bu)+SUMIFS(_book!$BV$2:$BV$379,_book!$C$2:$C$379,$A9,_book!$A$2:$A$379,bkc_lob,_book!$B$2:$B$379,bkc_bu)+SUMIFS(_book!$BW$2:$BW$379,_book!$C$2:$C$379,$A9,_book!$A$2:$A$379,bkc_lob,_book!$B$2:$B$379,bkc_bu)+SUMIFS(_book!$BX$2:$BX$379,_book!$C$2:$C$379,$A9,_book!$A$2:$A$379,bkc_lob,_book!$B$2:$B$379,bkc_bu)+SUMIFS(_book!$BY$2:$BY$379,_book!$C$2:$C$379,$A9,_book!$A$2:$A$379,bkc_lob,_book!$B$2:$B$379,bkc_bu))/(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f>
        <v>3.8254953421924136E-2</v>
      </c>
      <c r="H9" s="50" t="str">
        <f>IF(OR(SUMIFS(_book!$V$2:$V$379,_book!$C$2:$C$379,$A9,_book!$A$2:$A$379,bkc_lob,_book!$B$2:$B$379,bkc_bu)=0,NOT(ISNUMBER($G9))),"—",($G9-$D9)*100)</f>
        <v>—</v>
      </c>
      <c r="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J9" s="49" t="str">
        <f>IF(SUMIFS(_book!$V$2:$V$379,_book!$C$2:$C$379,$A9,_book!$A$2:$A$379,bkc_lob,_book!$B$2:$B$379,bkc_bu)=0,"—",IF(SUMIFS(_book!$F$2:$F$379,_book!$C$2:$C$379,$A9,_book!$A$2:$A$379,bkc_lob,_book!$B$2:$B$379,bkc_bu)=0,"—",SUMIFS(_book!$AC$2:$AC$379,_book!$C$2:$C$379,$A9,_book!$A$2:$A$379,bkc_lob,_book!$B$2:$B$379,bkc_bu)/SUMIFS(_book!$V$2:$V$379,_book!$C$2:$C$379,$A9,_book!$A$2:$A$379,bkc_lob,_book!$B$2:$B$379,bkc_bu)))</f>
        <v>—</v>
      </c>
    </row>
    <row r="10" spans="1:11" x14ac:dyDescent="0.3">
      <c r="A10" s="27" t="s">
        <v>59</v>
      </c>
      <c r="B10" s="28">
        <f>SUMIFS(_book!$F$2:$F$379,_book!$C$2:$C$379,$A10,_book!$A$2:$A$379,bkc_lob,_book!$B$2:$B$379,bkc_bu)</f>
        <v>918000</v>
      </c>
      <c r="C10" s="32">
        <f>SUMIFS(_book!$V$2:$V$379,_book!$C$2:$C$379,$A10,_book!$A$2:$A$379,bkc_lob,_book!$B$2:$B$379,bkc_bu)</f>
        <v>0</v>
      </c>
      <c r="D10" s="30" t="str">
        <f>IF(SUMIFS(_book!$V$2:$V$379,_book!$C$2:$C$379,$A10,_book!$A$2:$A$379,bkc_lob,_book!$B$2:$B$379,bkc_bu)=0,"—",SUMIFS(_book!$W$2:$W$379,_book!$C$2:$C$379,$A10,_book!$A$2:$A$379,bkc_lob,_book!$B$2:$B$379,bkc_bu)/SUMIFS(_book!$V$2:$V$379,_book!$C$2:$C$379,$A10,_book!$A$2:$A$379,bkc_lob,_book!$B$2:$B$379,bkc_bu))</f>
        <v>—</v>
      </c>
      <c r="E10" s="30" t="str">
        <f>IF(SUMIFS(_book!$V$2:$V$379,_book!$C$2:$C$379,$A10,_book!$A$2:$A$379,bkc_lob,_book!$B$2:$B$379,bkc_bu)=0,"—",SUMIFS(_book!$X$2:$X$379,_book!$C$2:$C$379,$A10,_book!$A$2:$A$379,bkc_lob,_book!$B$2:$B$379,bkc_bu)/SUMIFS(_book!$V$2:$V$379,_book!$C$2:$C$379,$A10,_book!$A$2:$A$379,bkc_lob,_book!$B$2:$B$379,bkc_bu))</f>
        <v>—</v>
      </c>
      <c r="F10" s="31" t="str">
        <f>IF(SUMIFS(_book!$V$2:$V$379,_book!$C$2:$C$379,$A10,_book!$A$2:$A$379,bkc_lob,_book!$B$2:$B$379,bkc_bu)=0,"—",IF(SUMIFS(_book!$Y$2:$Y$379,_book!$C$2:$C$379,$A10,_book!$A$2:$A$379,bkc_lob,_book!$B$2:$B$379,bkc_bu)=SUMIFS(_book!$V$2:$V$379,_book!$C$2:$C$379,$A10,_book!$A$2:$A$379,bkc_lob,_book!$B$2:$B$379,bkc_bu),"entered",IF(SUMIFS(_book!$Y$2:$Y$379,_book!$C$2:$C$379,$A10,_book!$A$2:$A$379,bkc_lob,_book!$B$2:$B$379,bkc_bu)=0,"carried","mixed")))</f>
        <v>—</v>
      </c>
      <c r="G10" s="30">
        <f>IF((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0,"—",(SUMIFS(_book!$BN$2:$BN$379,_book!$C$2:$C$379,$A10,_book!$A$2:$A$379,bkc_lob,_book!$B$2:$B$379,bkc_bu)+SUMIFS(_book!$BO$2:$BO$379,_book!$C$2:$C$379,$A10,_book!$A$2:$A$379,bkc_lob,_book!$B$2:$B$379,bkc_bu)+SUMIFS(_book!$BP$2:$BP$379,_book!$C$2:$C$379,$A10,_book!$A$2:$A$379,bkc_lob,_book!$B$2:$B$379,bkc_bu)+SUMIFS(_book!$BQ$2:$BQ$379,_book!$C$2:$C$379,$A10,_book!$A$2:$A$379,bkc_lob,_book!$B$2:$B$379,bkc_bu)+SUMIFS(_book!$BR$2:$BR$379,_book!$C$2:$C$379,$A10,_book!$A$2:$A$379,bkc_lob,_book!$B$2:$B$379,bkc_bu)+SUMIFS(_book!$BS$2:$BS$379,_book!$C$2:$C$379,$A10,_book!$A$2:$A$379,bkc_lob,_book!$B$2:$B$379,bkc_bu)+SUMIFS(_book!$BT$2:$BT$379,_book!$C$2:$C$379,$A10,_book!$A$2:$A$379,bkc_lob,_book!$B$2:$B$379,bkc_bu)+SUMIFS(_book!$BU$2:$BU$379,_book!$C$2:$C$379,$A10,_book!$A$2:$A$379,bkc_lob,_book!$B$2:$B$379,bkc_bu)+SUMIFS(_book!$BV$2:$BV$379,_book!$C$2:$C$379,$A10,_book!$A$2:$A$379,bkc_lob,_book!$B$2:$B$379,bkc_bu)+SUMIFS(_book!$BW$2:$BW$379,_book!$C$2:$C$379,$A10,_book!$A$2:$A$379,bkc_lob,_book!$B$2:$B$379,bkc_bu)+SUMIFS(_book!$BX$2:$BX$379,_book!$C$2:$C$379,$A10,_book!$A$2:$A$379,bkc_lob,_book!$B$2:$B$379,bkc_bu)+SUMIFS(_book!$BY$2:$BY$379,_book!$C$2:$C$379,$A10,_book!$A$2:$A$379,bkc_lob,_book!$B$2:$B$379,bkc_bu))/(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f>
        <v>3.6842360437020764E-2</v>
      </c>
      <c r="H10" s="38" t="str">
        <f>IF(OR(SUMIFS(_book!$V$2:$V$379,_book!$C$2:$C$379,$A10,_book!$A$2:$A$379,bkc_lob,_book!$B$2:$B$379,bkc_bu)=0,NOT(ISNUMBER($G10))),"—",($G10-$D10)*100)</f>
        <v>—</v>
      </c>
      <c r="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J10" s="37" t="str">
        <f>IF(SUMIFS(_book!$V$2:$V$379,_book!$C$2:$C$379,$A10,_book!$A$2:$A$379,bkc_lob,_book!$B$2:$B$379,bkc_bu)=0,"—",IF(SUMIFS(_book!$F$2:$F$379,_book!$C$2:$C$379,$A10,_book!$A$2:$A$379,bkc_lob,_book!$B$2:$B$379,bkc_bu)=0,"—",SUMIFS(_book!$AC$2:$AC$379,_book!$C$2:$C$379,$A10,_book!$A$2:$A$379,bkc_lob,_book!$B$2:$B$379,bkc_bu)/SUMIFS(_book!$V$2:$V$379,_book!$C$2:$C$379,$A10,_book!$A$2:$A$379,bkc_lob,_book!$B$2:$B$379,bkc_bu)))</f>
        <v>—</v>
      </c>
    </row>
    <row r="11" spans="1:11" x14ac:dyDescent="0.3">
      <c r="A11" s="39" t="s">
        <v>61</v>
      </c>
      <c r="B11" s="40">
        <f>SUMIFS(_book!$F$2:$F$379,_book!$C$2:$C$379,$A11,_book!$A$2:$A$379,bkc_lob,_book!$B$2:$B$379,bkc_bu)</f>
        <v>714000</v>
      </c>
      <c r="C11" s="44">
        <f>SUMIFS(_book!$V$2:$V$379,_book!$C$2:$C$379,$A11,_book!$A$2:$A$379,bkc_lob,_book!$B$2:$B$379,bkc_bu)</f>
        <v>0</v>
      </c>
      <c r="D11" s="42" t="str">
        <f>IF(SUMIFS(_book!$V$2:$V$379,_book!$C$2:$C$379,$A11,_book!$A$2:$A$379,bkc_lob,_book!$B$2:$B$379,bkc_bu)=0,"—",SUMIFS(_book!$W$2:$W$379,_book!$C$2:$C$379,$A11,_book!$A$2:$A$379,bkc_lob,_book!$B$2:$B$379,bkc_bu)/SUMIFS(_book!$V$2:$V$379,_book!$C$2:$C$379,$A11,_book!$A$2:$A$379,bkc_lob,_book!$B$2:$B$379,bkc_bu))</f>
        <v>—</v>
      </c>
      <c r="E11" s="42" t="str">
        <f>IF(SUMIFS(_book!$V$2:$V$379,_book!$C$2:$C$379,$A11,_book!$A$2:$A$379,bkc_lob,_book!$B$2:$B$379,bkc_bu)=0,"—",SUMIFS(_book!$X$2:$X$379,_book!$C$2:$C$379,$A11,_book!$A$2:$A$379,bkc_lob,_book!$B$2:$B$379,bkc_bu)/SUMIFS(_book!$V$2:$V$379,_book!$C$2:$C$379,$A11,_book!$A$2:$A$379,bkc_lob,_book!$B$2:$B$379,bkc_bu))</f>
        <v>—</v>
      </c>
      <c r="F11" s="43" t="str">
        <f>IF(SUMIFS(_book!$V$2:$V$379,_book!$C$2:$C$379,$A11,_book!$A$2:$A$379,bkc_lob,_book!$B$2:$B$379,bkc_bu)=0,"—",IF(SUMIFS(_book!$Y$2:$Y$379,_book!$C$2:$C$379,$A11,_book!$A$2:$A$379,bkc_lob,_book!$B$2:$B$379,bkc_bu)=SUMIFS(_book!$V$2:$V$379,_book!$C$2:$C$379,$A11,_book!$A$2:$A$379,bkc_lob,_book!$B$2:$B$379,bkc_bu),"entered",IF(SUMIFS(_book!$Y$2:$Y$379,_book!$C$2:$C$379,$A11,_book!$A$2:$A$379,bkc_lob,_book!$B$2:$B$379,bkc_bu)=0,"carried","mixed")))</f>
        <v>—</v>
      </c>
      <c r="G11" s="42">
        <f>IF((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0,"—",(SUMIFS(_book!$BN$2:$BN$379,_book!$C$2:$C$379,$A11,_book!$A$2:$A$379,bkc_lob,_book!$B$2:$B$379,bkc_bu)+SUMIFS(_book!$BO$2:$BO$379,_book!$C$2:$C$379,$A11,_book!$A$2:$A$379,bkc_lob,_book!$B$2:$B$379,bkc_bu)+SUMIFS(_book!$BP$2:$BP$379,_book!$C$2:$C$379,$A11,_book!$A$2:$A$379,bkc_lob,_book!$B$2:$B$379,bkc_bu)+SUMIFS(_book!$BQ$2:$BQ$379,_book!$C$2:$C$379,$A11,_book!$A$2:$A$379,bkc_lob,_book!$B$2:$B$379,bkc_bu)+SUMIFS(_book!$BR$2:$BR$379,_book!$C$2:$C$379,$A11,_book!$A$2:$A$379,bkc_lob,_book!$B$2:$B$379,bkc_bu)+SUMIFS(_book!$BS$2:$BS$379,_book!$C$2:$C$379,$A11,_book!$A$2:$A$379,bkc_lob,_book!$B$2:$B$379,bkc_bu)+SUMIFS(_book!$BT$2:$BT$379,_book!$C$2:$C$379,$A11,_book!$A$2:$A$379,bkc_lob,_book!$B$2:$B$379,bkc_bu)+SUMIFS(_book!$BU$2:$BU$379,_book!$C$2:$C$379,$A11,_book!$A$2:$A$379,bkc_lob,_book!$B$2:$B$379,bkc_bu)+SUMIFS(_book!$BV$2:$BV$379,_book!$C$2:$C$379,$A11,_book!$A$2:$A$379,bkc_lob,_book!$B$2:$B$379,bkc_bu)+SUMIFS(_book!$BW$2:$BW$379,_book!$C$2:$C$379,$A11,_book!$A$2:$A$379,bkc_lob,_book!$B$2:$B$379,bkc_bu)+SUMIFS(_book!$BX$2:$BX$379,_book!$C$2:$C$379,$A11,_book!$A$2:$A$379,bkc_lob,_book!$B$2:$B$379,bkc_bu)+SUMIFS(_book!$BY$2:$BY$379,_book!$C$2:$C$379,$A11,_book!$A$2:$A$379,bkc_lob,_book!$B$2:$B$379,bkc_bu))/(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f>
        <v>5.1734761904761943E-2</v>
      </c>
      <c r="H11" s="50" t="str">
        <f>IF(OR(SUMIFS(_book!$V$2:$V$379,_book!$C$2:$C$379,$A11,_book!$A$2:$A$379,bkc_lob,_book!$B$2:$B$379,bkc_bu)=0,NOT(ISNUMBER($G11))),"—",($G11-$D11)*100)</f>
        <v>—</v>
      </c>
      <c r="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J11" s="49" t="str">
        <f>IF(SUMIFS(_book!$V$2:$V$379,_book!$C$2:$C$379,$A11,_book!$A$2:$A$379,bkc_lob,_book!$B$2:$B$379,bkc_bu)=0,"—",IF(SUMIFS(_book!$F$2:$F$379,_book!$C$2:$C$379,$A11,_book!$A$2:$A$379,bkc_lob,_book!$B$2:$B$379,bkc_bu)=0,"—",SUMIFS(_book!$AC$2:$AC$379,_book!$C$2:$C$379,$A11,_book!$A$2:$A$379,bkc_lob,_book!$B$2:$B$379,bkc_bu)/SUMIFS(_book!$V$2:$V$379,_book!$C$2:$C$379,$A11,_book!$A$2:$A$379,bkc_lob,_book!$B$2:$B$379,bkc_bu)))</f>
        <v>—</v>
      </c>
    </row>
    <row r="12" spans="1:11" x14ac:dyDescent="0.3">
      <c r="A12" s="27" t="s">
        <v>68</v>
      </c>
      <c r="B12" s="28">
        <f>SUMIFS(_book!$F$2:$F$379,_book!$C$2:$C$379,$A12,_book!$A$2:$A$379,bkc_lob,_book!$B$2:$B$379,bkc_bu)</f>
        <v>510000</v>
      </c>
      <c r="C12" s="32">
        <f>SUMIFS(_book!$V$2:$V$379,_book!$C$2:$C$379,$A12,_book!$A$2:$A$379,bkc_lob,_book!$B$2:$B$379,bkc_bu)</f>
        <v>0</v>
      </c>
      <c r="D12" s="30" t="str">
        <f>IF(SUMIFS(_book!$V$2:$V$379,_book!$C$2:$C$379,$A12,_book!$A$2:$A$379,bkc_lob,_book!$B$2:$B$379,bkc_bu)=0,"—",SUMIFS(_book!$W$2:$W$379,_book!$C$2:$C$379,$A12,_book!$A$2:$A$379,bkc_lob,_book!$B$2:$B$379,bkc_bu)/SUMIFS(_book!$V$2:$V$379,_book!$C$2:$C$379,$A12,_book!$A$2:$A$379,bkc_lob,_book!$B$2:$B$379,bkc_bu))</f>
        <v>—</v>
      </c>
      <c r="E12" s="30" t="str">
        <f>IF(SUMIFS(_book!$V$2:$V$379,_book!$C$2:$C$379,$A12,_book!$A$2:$A$379,bkc_lob,_book!$B$2:$B$379,bkc_bu)=0,"—",SUMIFS(_book!$X$2:$X$379,_book!$C$2:$C$379,$A12,_book!$A$2:$A$379,bkc_lob,_book!$B$2:$B$379,bkc_bu)/SUMIFS(_book!$V$2:$V$379,_book!$C$2:$C$379,$A12,_book!$A$2:$A$379,bkc_lob,_book!$B$2:$B$379,bkc_bu))</f>
        <v>—</v>
      </c>
      <c r="F12" s="31" t="str">
        <f>IF(SUMIFS(_book!$V$2:$V$379,_book!$C$2:$C$379,$A12,_book!$A$2:$A$379,bkc_lob,_book!$B$2:$B$379,bkc_bu)=0,"—",IF(SUMIFS(_book!$Y$2:$Y$379,_book!$C$2:$C$379,$A12,_book!$A$2:$A$379,bkc_lob,_book!$B$2:$B$379,bkc_bu)=SUMIFS(_book!$V$2:$V$379,_book!$C$2:$C$379,$A12,_book!$A$2:$A$379,bkc_lob,_book!$B$2:$B$379,bkc_bu),"entered",IF(SUMIFS(_book!$Y$2:$Y$379,_book!$C$2:$C$379,$A12,_book!$A$2:$A$379,bkc_lob,_book!$B$2:$B$379,bkc_bu)=0,"carried","mixed")))</f>
        <v>—</v>
      </c>
      <c r="G12" s="30">
        <f>IF((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0,"—",(SUMIFS(_book!$BN$2:$BN$379,_book!$C$2:$C$379,$A12,_book!$A$2:$A$379,bkc_lob,_book!$B$2:$B$379,bkc_bu)+SUMIFS(_book!$BO$2:$BO$379,_book!$C$2:$C$379,$A12,_book!$A$2:$A$379,bkc_lob,_book!$B$2:$B$379,bkc_bu)+SUMIFS(_book!$BP$2:$BP$379,_book!$C$2:$C$379,$A12,_book!$A$2:$A$379,bkc_lob,_book!$B$2:$B$379,bkc_bu)+SUMIFS(_book!$BQ$2:$BQ$379,_book!$C$2:$C$379,$A12,_book!$A$2:$A$379,bkc_lob,_book!$B$2:$B$379,bkc_bu)+SUMIFS(_book!$BR$2:$BR$379,_book!$C$2:$C$379,$A12,_book!$A$2:$A$379,bkc_lob,_book!$B$2:$B$379,bkc_bu)+SUMIFS(_book!$BS$2:$BS$379,_book!$C$2:$C$379,$A12,_book!$A$2:$A$379,bkc_lob,_book!$B$2:$B$379,bkc_bu)+SUMIFS(_book!$BT$2:$BT$379,_book!$C$2:$C$379,$A12,_book!$A$2:$A$379,bkc_lob,_book!$B$2:$B$379,bkc_bu)+SUMIFS(_book!$BU$2:$BU$379,_book!$C$2:$C$379,$A12,_book!$A$2:$A$379,bkc_lob,_book!$B$2:$B$379,bkc_bu)+SUMIFS(_book!$BV$2:$BV$379,_book!$C$2:$C$379,$A12,_book!$A$2:$A$379,bkc_lob,_book!$B$2:$B$379,bkc_bu)+SUMIFS(_book!$BW$2:$BW$379,_book!$C$2:$C$379,$A12,_book!$A$2:$A$379,bkc_lob,_book!$B$2:$B$379,bkc_bu)+SUMIFS(_book!$BX$2:$BX$379,_book!$C$2:$C$379,$A12,_book!$A$2:$A$379,bkc_lob,_book!$B$2:$B$379,bkc_bu)+SUMIFS(_book!$BY$2:$BY$379,_book!$C$2:$C$379,$A12,_book!$A$2:$A$379,bkc_lob,_book!$B$2:$B$379,bkc_bu))/(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f>
        <v>2.7661049153041756E-2</v>
      </c>
      <c r="H12" s="38" t="str">
        <f>IF(OR(SUMIFS(_book!$V$2:$V$379,_book!$C$2:$C$379,$A12,_book!$A$2:$A$379,bkc_lob,_book!$B$2:$B$379,bkc_bu)=0,NOT(ISNUMBER($G12))),"—",($G12-$D12)*100)</f>
        <v>—</v>
      </c>
      <c r="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J12" s="37" t="str">
        <f>IF(SUMIFS(_book!$V$2:$V$379,_book!$C$2:$C$379,$A12,_book!$A$2:$A$379,bkc_lob,_book!$B$2:$B$379,bkc_bu)=0,"—",IF(SUMIFS(_book!$F$2:$F$379,_book!$C$2:$C$379,$A12,_book!$A$2:$A$379,bkc_lob,_book!$B$2:$B$379,bkc_bu)=0,"—",SUMIFS(_book!$AC$2:$AC$379,_book!$C$2:$C$379,$A12,_book!$A$2:$A$379,bkc_lob,_book!$B$2:$B$379,bkc_bu)/SUMIFS(_book!$V$2:$V$379,_book!$C$2:$C$379,$A12,_book!$A$2:$A$379,bkc_lob,_book!$B$2:$B$379,bkc_bu)))</f>
        <v>—</v>
      </c>
    </row>
    <row r="13" spans="1:11" x14ac:dyDescent="0.3">
      <c r="A13" s="39" t="s">
        <v>69</v>
      </c>
      <c r="B13" s="40">
        <f>SUMIFS(_book!$F$2:$F$379,_book!$C$2:$C$379,$A13,_book!$A$2:$A$379,bkc_lob,_book!$B$2:$B$379,bkc_bu)</f>
        <v>1173000</v>
      </c>
      <c r="C13" s="44">
        <f>SUMIFS(_book!$V$2:$V$379,_book!$C$2:$C$379,$A13,_book!$A$2:$A$379,bkc_lob,_book!$B$2:$B$379,bkc_bu)</f>
        <v>0</v>
      </c>
      <c r="D13" s="42" t="str">
        <f>IF(SUMIFS(_book!$V$2:$V$379,_book!$C$2:$C$379,$A13,_book!$A$2:$A$379,bkc_lob,_book!$B$2:$B$379,bkc_bu)=0,"—",SUMIFS(_book!$W$2:$W$379,_book!$C$2:$C$379,$A13,_book!$A$2:$A$379,bkc_lob,_book!$B$2:$B$379,bkc_bu)/SUMIFS(_book!$V$2:$V$379,_book!$C$2:$C$379,$A13,_book!$A$2:$A$379,bkc_lob,_book!$B$2:$B$379,bkc_bu))</f>
        <v>—</v>
      </c>
      <c r="E13" s="42" t="str">
        <f>IF(SUMIFS(_book!$V$2:$V$379,_book!$C$2:$C$379,$A13,_book!$A$2:$A$379,bkc_lob,_book!$B$2:$B$379,bkc_bu)=0,"—",SUMIFS(_book!$X$2:$X$379,_book!$C$2:$C$379,$A13,_book!$A$2:$A$379,bkc_lob,_book!$B$2:$B$379,bkc_bu)/SUMIFS(_book!$V$2:$V$379,_book!$C$2:$C$379,$A13,_book!$A$2:$A$379,bkc_lob,_book!$B$2:$B$379,bkc_bu))</f>
        <v>—</v>
      </c>
      <c r="F13" s="43" t="str">
        <f>IF(SUMIFS(_book!$V$2:$V$379,_book!$C$2:$C$379,$A13,_book!$A$2:$A$379,bkc_lob,_book!$B$2:$B$379,bkc_bu)=0,"—",IF(SUMIFS(_book!$Y$2:$Y$379,_book!$C$2:$C$379,$A13,_book!$A$2:$A$379,bkc_lob,_book!$B$2:$B$379,bkc_bu)=SUMIFS(_book!$V$2:$V$379,_book!$C$2:$C$379,$A13,_book!$A$2:$A$379,bkc_lob,_book!$B$2:$B$379,bkc_bu),"entered",IF(SUMIFS(_book!$Y$2:$Y$379,_book!$C$2:$C$379,$A13,_book!$A$2:$A$379,bkc_lob,_book!$B$2:$B$379,bkc_bu)=0,"carried","mixed")))</f>
        <v>—</v>
      </c>
      <c r="G13" s="42">
        <f>IF((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0,"—",(SUMIFS(_book!$BN$2:$BN$379,_book!$C$2:$C$379,$A13,_book!$A$2:$A$379,bkc_lob,_book!$B$2:$B$379,bkc_bu)+SUMIFS(_book!$BO$2:$BO$379,_book!$C$2:$C$379,$A13,_book!$A$2:$A$379,bkc_lob,_book!$B$2:$B$379,bkc_bu)+SUMIFS(_book!$BP$2:$BP$379,_book!$C$2:$C$379,$A13,_book!$A$2:$A$379,bkc_lob,_book!$B$2:$B$379,bkc_bu)+SUMIFS(_book!$BQ$2:$BQ$379,_book!$C$2:$C$379,$A13,_book!$A$2:$A$379,bkc_lob,_book!$B$2:$B$379,bkc_bu)+SUMIFS(_book!$BR$2:$BR$379,_book!$C$2:$C$379,$A13,_book!$A$2:$A$379,bkc_lob,_book!$B$2:$B$379,bkc_bu)+SUMIFS(_book!$BS$2:$BS$379,_book!$C$2:$C$379,$A13,_book!$A$2:$A$379,bkc_lob,_book!$B$2:$B$379,bkc_bu)+SUMIFS(_book!$BT$2:$BT$379,_book!$C$2:$C$379,$A13,_book!$A$2:$A$379,bkc_lob,_book!$B$2:$B$379,bkc_bu)+SUMIFS(_book!$BU$2:$BU$379,_book!$C$2:$C$379,$A13,_book!$A$2:$A$379,bkc_lob,_book!$B$2:$B$379,bkc_bu)+SUMIFS(_book!$BV$2:$BV$379,_book!$C$2:$C$379,$A13,_book!$A$2:$A$379,bkc_lob,_book!$B$2:$B$379,bkc_bu)+SUMIFS(_book!$BW$2:$BW$379,_book!$C$2:$C$379,$A13,_book!$A$2:$A$379,bkc_lob,_book!$B$2:$B$379,bkc_bu)+SUMIFS(_book!$BX$2:$BX$379,_book!$C$2:$C$379,$A13,_book!$A$2:$A$379,bkc_lob,_book!$B$2:$B$379,bkc_bu)+SUMIFS(_book!$BY$2:$BY$379,_book!$C$2:$C$379,$A13,_book!$A$2:$A$379,bkc_lob,_book!$B$2:$B$379,bkc_bu))/(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f>
        <v>1.0434396453118966E-2</v>
      </c>
      <c r="H13" s="50" t="str">
        <f>IF(OR(SUMIFS(_book!$V$2:$V$379,_book!$C$2:$C$379,$A13,_book!$A$2:$A$379,bkc_lob,_book!$B$2:$B$379,bkc_bu)=0,NOT(ISNUMBER($G13))),"—",($G13-$D13)*100)</f>
        <v>—</v>
      </c>
      <c r="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J13" s="49" t="str">
        <f>IF(SUMIFS(_book!$V$2:$V$379,_book!$C$2:$C$379,$A13,_book!$A$2:$A$379,bkc_lob,_book!$B$2:$B$379,bkc_bu)=0,"—",IF(SUMIFS(_book!$F$2:$F$379,_book!$C$2:$C$379,$A13,_book!$A$2:$A$379,bkc_lob,_book!$B$2:$B$379,bkc_bu)=0,"—",SUMIFS(_book!$AC$2:$AC$379,_book!$C$2:$C$379,$A13,_book!$A$2:$A$379,bkc_lob,_book!$B$2:$B$379,bkc_bu)/SUMIFS(_book!$V$2:$V$379,_book!$C$2:$C$379,$A13,_book!$A$2:$A$379,bkc_lob,_book!$B$2:$B$379,bkc_bu)))</f>
        <v>—</v>
      </c>
    </row>
    <row r="14" spans="1:11" x14ac:dyDescent="0.3">
      <c r="A14" s="27" t="s">
        <v>76</v>
      </c>
      <c r="B14" s="28">
        <f>SUMIFS(_book!$F$2:$F$379,_book!$C$2:$C$379,$A14,_book!$A$2:$A$379,bkc_lob,_book!$B$2:$B$379,bkc_bu)</f>
        <v>969000</v>
      </c>
      <c r="C14" s="32">
        <f>SUMIFS(_book!$V$2:$V$379,_book!$C$2:$C$379,$A14,_book!$A$2:$A$379,bkc_lob,_book!$B$2:$B$379,bkc_bu)</f>
        <v>0</v>
      </c>
      <c r="D14" s="30" t="str">
        <f>IF(SUMIFS(_book!$V$2:$V$379,_book!$C$2:$C$379,$A14,_book!$A$2:$A$379,bkc_lob,_book!$B$2:$B$379,bkc_bu)=0,"—",SUMIFS(_book!$W$2:$W$379,_book!$C$2:$C$379,$A14,_book!$A$2:$A$379,bkc_lob,_book!$B$2:$B$379,bkc_bu)/SUMIFS(_book!$V$2:$V$379,_book!$C$2:$C$379,$A14,_book!$A$2:$A$379,bkc_lob,_book!$B$2:$B$379,bkc_bu))</f>
        <v>—</v>
      </c>
      <c r="E14" s="30" t="str">
        <f>IF(SUMIFS(_book!$V$2:$V$379,_book!$C$2:$C$379,$A14,_book!$A$2:$A$379,bkc_lob,_book!$B$2:$B$379,bkc_bu)=0,"—",SUMIFS(_book!$X$2:$X$379,_book!$C$2:$C$379,$A14,_book!$A$2:$A$379,bkc_lob,_book!$B$2:$B$379,bkc_bu)/SUMIFS(_book!$V$2:$V$379,_book!$C$2:$C$379,$A14,_book!$A$2:$A$379,bkc_lob,_book!$B$2:$B$379,bkc_bu))</f>
        <v>—</v>
      </c>
      <c r="F14" s="31" t="str">
        <f>IF(SUMIFS(_book!$V$2:$V$379,_book!$C$2:$C$379,$A14,_book!$A$2:$A$379,bkc_lob,_book!$B$2:$B$379,bkc_bu)=0,"—",IF(SUMIFS(_book!$Y$2:$Y$379,_book!$C$2:$C$379,$A14,_book!$A$2:$A$379,bkc_lob,_book!$B$2:$B$379,bkc_bu)=SUMIFS(_book!$V$2:$V$379,_book!$C$2:$C$379,$A14,_book!$A$2:$A$379,bkc_lob,_book!$B$2:$B$379,bkc_bu),"entered",IF(SUMIFS(_book!$Y$2:$Y$379,_book!$C$2:$C$379,$A14,_book!$A$2:$A$379,bkc_lob,_book!$B$2:$B$379,bkc_bu)=0,"carried","mixed")))</f>
        <v>—</v>
      </c>
      <c r="G14" s="30">
        <f>IF((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0,"—",(SUMIFS(_book!$BN$2:$BN$379,_book!$C$2:$C$379,$A14,_book!$A$2:$A$379,bkc_lob,_book!$B$2:$B$379,bkc_bu)+SUMIFS(_book!$BO$2:$BO$379,_book!$C$2:$C$379,$A14,_book!$A$2:$A$379,bkc_lob,_book!$B$2:$B$379,bkc_bu)+SUMIFS(_book!$BP$2:$BP$379,_book!$C$2:$C$379,$A14,_book!$A$2:$A$379,bkc_lob,_book!$B$2:$B$379,bkc_bu)+SUMIFS(_book!$BQ$2:$BQ$379,_book!$C$2:$C$379,$A14,_book!$A$2:$A$379,bkc_lob,_book!$B$2:$B$379,bkc_bu)+SUMIFS(_book!$BR$2:$BR$379,_book!$C$2:$C$379,$A14,_book!$A$2:$A$379,bkc_lob,_book!$B$2:$B$379,bkc_bu)+SUMIFS(_book!$BS$2:$BS$379,_book!$C$2:$C$379,$A14,_book!$A$2:$A$379,bkc_lob,_book!$B$2:$B$379,bkc_bu)+SUMIFS(_book!$BT$2:$BT$379,_book!$C$2:$C$379,$A14,_book!$A$2:$A$379,bkc_lob,_book!$B$2:$B$379,bkc_bu)+SUMIFS(_book!$BU$2:$BU$379,_book!$C$2:$C$379,$A14,_book!$A$2:$A$379,bkc_lob,_book!$B$2:$B$379,bkc_bu)+SUMIFS(_book!$BV$2:$BV$379,_book!$C$2:$C$379,$A14,_book!$A$2:$A$379,bkc_lob,_book!$B$2:$B$379,bkc_bu)+SUMIFS(_book!$BW$2:$BW$379,_book!$C$2:$C$379,$A14,_book!$A$2:$A$379,bkc_lob,_book!$B$2:$B$379,bkc_bu)+SUMIFS(_book!$BX$2:$BX$379,_book!$C$2:$C$379,$A14,_book!$A$2:$A$379,bkc_lob,_book!$B$2:$B$379,bkc_bu)+SUMIFS(_book!$BY$2:$BY$379,_book!$C$2:$C$379,$A14,_book!$A$2:$A$379,bkc_lob,_book!$B$2:$B$379,bkc_bu))/(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f>
        <v>3.4395071738726357E-2</v>
      </c>
      <c r="H14" s="38" t="str">
        <f>IF(OR(SUMIFS(_book!$V$2:$V$379,_book!$C$2:$C$379,$A14,_book!$A$2:$A$379,bkc_lob,_book!$B$2:$B$379,bkc_bu)=0,NOT(ISNUMBER($G14))),"—",($G14-$D14)*100)</f>
        <v>—</v>
      </c>
      <c r="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J14" s="37" t="str">
        <f>IF(SUMIFS(_book!$V$2:$V$379,_book!$C$2:$C$379,$A14,_book!$A$2:$A$379,bkc_lob,_book!$B$2:$B$379,bkc_bu)=0,"—",IF(SUMIFS(_book!$F$2:$F$379,_book!$C$2:$C$379,$A14,_book!$A$2:$A$379,bkc_lob,_book!$B$2:$B$379,bkc_bu)=0,"—",SUMIFS(_book!$AC$2:$AC$379,_book!$C$2:$C$379,$A14,_book!$A$2:$A$379,bkc_lob,_book!$B$2:$B$379,bkc_bu)/SUMIFS(_book!$V$2:$V$379,_book!$C$2:$C$379,$A14,_book!$A$2:$A$379,bkc_lob,_book!$B$2:$B$379,bkc_bu)))</f>
        <v>—</v>
      </c>
    </row>
    <row r="15" spans="1:11" x14ac:dyDescent="0.3">
      <c r="A15" s="39" t="s">
        <v>77</v>
      </c>
      <c r="B15" s="40">
        <f>SUMIFS(_book!$F$2:$F$379,_book!$C$2:$C$379,$A15,_book!$A$2:$A$379,bkc_lob,_book!$B$2:$B$379,bkc_bu)</f>
        <v>765000</v>
      </c>
      <c r="C15" s="44">
        <f>SUMIFS(_book!$V$2:$V$379,_book!$C$2:$C$379,$A15,_book!$A$2:$A$379,bkc_lob,_book!$B$2:$B$379,bkc_bu)</f>
        <v>0</v>
      </c>
      <c r="D15" s="42" t="str">
        <f>IF(SUMIFS(_book!$V$2:$V$379,_book!$C$2:$C$379,$A15,_book!$A$2:$A$379,bkc_lob,_book!$B$2:$B$379,bkc_bu)=0,"—",SUMIFS(_book!$W$2:$W$379,_book!$C$2:$C$379,$A15,_book!$A$2:$A$379,bkc_lob,_book!$B$2:$B$379,bkc_bu)/SUMIFS(_book!$V$2:$V$379,_book!$C$2:$C$379,$A15,_book!$A$2:$A$379,bkc_lob,_book!$B$2:$B$379,bkc_bu))</f>
        <v>—</v>
      </c>
      <c r="E15" s="42" t="str">
        <f>IF(SUMIFS(_book!$V$2:$V$379,_book!$C$2:$C$379,$A15,_book!$A$2:$A$379,bkc_lob,_book!$B$2:$B$379,bkc_bu)=0,"—",SUMIFS(_book!$X$2:$X$379,_book!$C$2:$C$379,$A15,_book!$A$2:$A$379,bkc_lob,_book!$B$2:$B$379,bkc_bu)/SUMIFS(_book!$V$2:$V$379,_book!$C$2:$C$379,$A15,_book!$A$2:$A$379,bkc_lob,_book!$B$2:$B$379,bkc_bu))</f>
        <v>—</v>
      </c>
      <c r="F15" s="43" t="str">
        <f>IF(SUMIFS(_book!$V$2:$V$379,_book!$C$2:$C$379,$A15,_book!$A$2:$A$379,bkc_lob,_book!$B$2:$B$379,bkc_bu)=0,"—",IF(SUMIFS(_book!$Y$2:$Y$379,_book!$C$2:$C$379,$A15,_book!$A$2:$A$379,bkc_lob,_book!$B$2:$B$379,bkc_bu)=SUMIFS(_book!$V$2:$V$379,_book!$C$2:$C$379,$A15,_book!$A$2:$A$379,bkc_lob,_book!$B$2:$B$379,bkc_bu),"entered",IF(SUMIFS(_book!$Y$2:$Y$379,_book!$C$2:$C$379,$A15,_book!$A$2:$A$379,bkc_lob,_book!$B$2:$B$379,bkc_bu)=0,"carried","mixed")))</f>
        <v>—</v>
      </c>
      <c r="G15" s="42">
        <f>IF((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0,"—",(SUMIFS(_book!$BN$2:$BN$379,_book!$C$2:$C$379,$A15,_book!$A$2:$A$379,bkc_lob,_book!$B$2:$B$379,bkc_bu)+SUMIFS(_book!$BO$2:$BO$379,_book!$C$2:$C$379,$A15,_book!$A$2:$A$379,bkc_lob,_book!$B$2:$B$379,bkc_bu)+SUMIFS(_book!$BP$2:$BP$379,_book!$C$2:$C$379,$A15,_book!$A$2:$A$379,bkc_lob,_book!$B$2:$B$379,bkc_bu)+SUMIFS(_book!$BQ$2:$BQ$379,_book!$C$2:$C$379,$A15,_book!$A$2:$A$379,bkc_lob,_book!$B$2:$B$379,bkc_bu)+SUMIFS(_book!$BR$2:$BR$379,_book!$C$2:$C$379,$A15,_book!$A$2:$A$379,bkc_lob,_book!$B$2:$B$379,bkc_bu)+SUMIFS(_book!$BS$2:$BS$379,_book!$C$2:$C$379,$A15,_book!$A$2:$A$379,bkc_lob,_book!$B$2:$B$379,bkc_bu)+SUMIFS(_book!$BT$2:$BT$379,_book!$C$2:$C$379,$A15,_book!$A$2:$A$379,bkc_lob,_book!$B$2:$B$379,bkc_bu)+SUMIFS(_book!$BU$2:$BU$379,_book!$C$2:$C$379,$A15,_book!$A$2:$A$379,bkc_lob,_book!$B$2:$B$379,bkc_bu)+SUMIFS(_book!$BV$2:$BV$379,_book!$C$2:$C$379,$A15,_book!$A$2:$A$379,bkc_lob,_book!$B$2:$B$379,bkc_bu)+SUMIFS(_book!$BW$2:$BW$379,_book!$C$2:$C$379,$A15,_book!$A$2:$A$379,bkc_lob,_book!$B$2:$B$379,bkc_bu)+SUMIFS(_book!$BX$2:$BX$379,_book!$C$2:$C$379,$A15,_book!$A$2:$A$379,bkc_lob,_book!$B$2:$B$379,bkc_bu)+SUMIFS(_book!$BY$2:$BY$379,_book!$C$2:$C$379,$A15,_book!$A$2:$A$379,bkc_lob,_book!$B$2:$B$379,bkc_bu))/(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f>
        <v>9.2787320962044659E-3</v>
      </c>
      <c r="H15" s="50" t="str">
        <f>IF(OR(SUMIFS(_book!$V$2:$V$379,_book!$C$2:$C$379,$A15,_book!$A$2:$A$379,bkc_lob,_book!$B$2:$B$379,bkc_bu)=0,NOT(ISNUMBER($G15))),"—",($G15-$D15)*100)</f>
        <v>—</v>
      </c>
      <c r="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J15" s="49" t="str">
        <f>IF(SUMIFS(_book!$V$2:$V$379,_book!$C$2:$C$379,$A15,_book!$A$2:$A$379,bkc_lob,_book!$B$2:$B$379,bkc_bu)=0,"—",IF(SUMIFS(_book!$F$2:$F$379,_book!$C$2:$C$379,$A15,_book!$A$2:$A$379,bkc_lob,_book!$B$2:$B$379,bkc_bu)=0,"—",SUMIFS(_book!$AC$2:$AC$379,_book!$C$2:$C$379,$A15,_book!$A$2:$A$379,bkc_lob,_book!$B$2:$B$379,bkc_bu)/SUMIFS(_book!$V$2:$V$379,_book!$C$2:$C$379,$A15,_book!$A$2:$A$379,bkc_lob,_book!$B$2:$B$379,bkc_bu)))</f>
        <v>—</v>
      </c>
    </row>
    <row r="16" spans="1:11" x14ac:dyDescent="0.3">
      <c r="A16" s="27" t="s">
        <v>78</v>
      </c>
      <c r="B16" s="28">
        <f>SUMIFS(_book!$F$2:$F$379,_book!$C$2:$C$379,$A16,_book!$A$2:$A$379,bkc_lob,_book!$B$2:$B$379,bkc_bu)</f>
        <v>561000</v>
      </c>
      <c r="C16" s="32">
        <f>SUMIFS(_book!$V$2:$V$379,_book!$C$2:$C$379,$A16,_book!$A$2:$A$379,bkc_lob,_book!$B$2:$B$379,bkc_bu)</f>
        <v>6</v>
      </c>
      <c r="D16" s="30">
        <f>IF(SUMIFS(_book!$V$2:$V$379,_book!$C$2:$C$379,$A16,_book!$A$2:$A$379,bkc_lob,_book!$B$2:$B$379,bkc_bu)=0,"—",SUMIFS(_book!$W$2:$W$379,_book!$C$2:$C$379,$A16,_book!$A$2:$A$379,bkc_lob,_book!$B$2:$B$379,bkc_bu)/SUMIFS(_book!$V$2:$V$379,_book!$C$2:$C$379,$A16,_book!$A$2:$A$379,bkc_lob,_book!$B$2:$B$379,bkc_bu))</f>
        <v>9.9999999999999992E-2</v>
      </c>
      <c r="E16" s="30">
        <f>IF(SUMIFS(_book!$V$2:$V$379,_book!$C$2:$C$379,$A16,_book!$A$2:$A$379,bkc_lob,_book!$B$2:$B$379,bkc_bu)=0,"—",SUMIFS(_book!$X$2:$X$379,_book!$C$2:$C$379,$A16,_book!$A$2:$A$379,bkc_lob,_book!$B$2:$B$379,bkc_bu)/SUMIFS(_book!$V$2:$V$379,_book!$C$2:$C$379,$A16,_book!$A$2:$A$379,bkc_lob,_book!$B$2:$B$379,bkc_bu))</f>
        <v>9.9999999999999992E-2</v>
      </c>
      <c r="F16" s="31" t="str">
        <f>IF(SUMIFS(_book!$V$2:$V$379,_book!$C$2:$C$379,$A16,_book!$A$2:$A$379,bkc_lob,_book!$B$2:$B$379,bkc_bu)=0,"—",IF(SUMIFS(_book!$Y$2:$Y$379,_book!$C$2:$C$379,$A16,_book!$A$2:$A$379,bkc_lob,_book!$B$2:$B$379,bkc_bu)=SUMIFS(_book!$V$2:$V$379,_book!$C$2:$C$379,$A16,_book!$A$2:$A$379,bkc_lob,_book!$B$2:$B$379,bkc_bu),"entered",IF(SUMIFS(_book!$Y$2:$Y$379,_book!$C$2:$C$379,$A16,_book!$A$2:$A$379,bkc_lob,_book!$B$2:$B$379,bkc_bu)=0,"carried","mixed")))</f>
        <v>carried</v>
      </c>
      <c r="G16" s="30">
        <f>IF((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0,"—",(SUMIFS(_book!$BN$2:$BN$379,_book!$C$2:$C$379,$A16,_book!$A$2:$A$379,bkc_lob,_book!$B$2:$B$379,bkc_bu)+SUMIFS(_book!$BO$2:$BO$379,_book!$C$2:$C$379,$A16,_book!$A$2:$A$379,bkc_lob,_book!$B$2:$B$379,bkc_bu)+SUMIFS(_book!$BP$2:$BP$379,_book!$C$2:$C$379,$A16,_book!$A$2:$A$379,bkc_lob,_book!$B$2:$B$379,bkc_bu)+SUMIFS(_book!$BQ$2:$BQ$379,_book!$C$2:$C$379,$A16,_book!$A$2:$A$379,bkc_lob,_book!$B$2:$B$379,bkc_bu)+SUMIFS(_book!$BR$2:$BR$379,_book!$C$2:$C$379,$A16,_book!$A$2:$A$379,bkc_lob,_book!$B$2:$B$379,bkc_bu)+SUMIFS(_book!$BS$2:$BS$379,_book!$C$2:$C$379,$A16,_book!$A$2:$A$379,bkc_lob,_book!$B$2:$B$379,bkc_bu)+SUMIFS(_book!$BT$2:$BT$379,_book!$C$2:$C$379,$A16,_book!$A$2:$A$379,bkc_lob,_book!$B$2:$B$379,bkc_bu)+SUMIFS(_book!$BU$2:$BU$379,_book!$C$2:$C$379,$A16,_book!$A$2:$A$379,bkc_lob,_book!$B$2:$B$379,bkc_bu)+SUMIFS(_book!$BV$2:$BV$379,_book!$C$2:$C$379,$A16,_book!$A$2:$A$379,bkc_lob,_book!$B$2:$B$379,bkc_bu)+SUMIFS(_book!$BW$2:$BW$379,_book!$C$2:$C$379,$A16,_book!$A$2:$A$379,bkc_lob,_book!$B$2:$B$379,bkc_bu)+SUMIFS(_book!$BX$2:$BX$379,_book!$C$2:$C$379,$A16,_book!$A$2:$A$379,bkc_lob,_book!$B$2:$B$379,bkc_bu)+SUMIFS(_book!$BY$2:$BY$379,_book!$C$2:$C$379,$A16,_book!$A$2:$A$379,bkc_lob,_book!$B$2:$B$379,bkc_bu))/(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f>
        <v>4.6797130918410805E-2</v>
      </c>
      <c r="H16" s="38">
        <f>IF(OR(SUMIFS(_book!$V$2:$V$379,_book!$C$2:$C$379,$A16,_book!$A$2:$A$379,bkc_lob,_book!$B$2:$B$379,bkc_bu)=0,NOT(ISNUMBER($G16))),"—",($G16-$D16)*100)</f>
        <v>-5.320286908158919</v>
      </c>
      <c r="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J16" s="37">
        <f>IF(SUMIFS(_book!$V$2:$V$379,_book!$C$2:$C$379,$A16,_book!$A$2:$A$379,bkc_lob,_book!$B$2:$B$379,bkc_bu)=0,"—",IF(SUMIFS(_book!$F$2:$F$379,_book!$C$2:$C$379,$A16,_book!$A$2:$A$379,bkc_lob,_book!$B$2:$B$379,bkc_bu)=0,"—",SUMIFS(_book!$AC$2:$AC$379,_book!$C$2:$C$379,$A16,_book!$A$2:$A$379,bkc_lob,_book!$B$2:$B$379,bkc_bu)/SUMIFS(_book!$V$2:$V$379,_book!$C$2:$C$379,$A16,_book!$A$2:$A$379,bkc_lob,_book!$B$2:$B$379,bkc_bu)))</f>
        <v>-0.67085461343416497</v>
      </c>
    </row>
    <row r="17" spans="1:10" x14ac:dyDescent="0.3">
      <c r="A17" s="39" t="s">
        <v>84</v>
      </c>
      <c r="B17" s="40">
        <f>SUMIFS(_book!$F$2:$F$379,_book!$C$2:$C$379,$A17,_book!$A$2:$A$379,bkc_lob,_book!$B$2:$B$379,bkc_bu)</f>
        <v>935000</v>
      </c>
      <c r="C17" s="44">
        <f>SUMIFS(_book!$V$2:$V$379,_book!$C$2:$C$379,$A17,_book!$A$2:$A$379,bkc_lob,_book!$B$2:$B$379,bkc_bu)</f>
        <v>0</v>
      </c>
      <c r="D17" s="42" t="str">
        <f>IF(SUMIFS(_book!$V$2:$V$379,_book!$C$2:$C$379,$A17,_book!$A$2:$A$379,bkc_lob,_book!$B$2:$B$379,bkc_bu)=0,"—",SUMIFS(_book!$W$2:$W$379,_book!$C$2:$C$379,$A17,_book!$A$2:$A$379,bkc_lob,_book!$B$2:$B$379,bkc_bu)/SUMIFS(_book!$V$2:$V$379,_book!$C$2:$C$379,$A17,_book!$A$2:$A$379,bkc_lob,_book!$B$2:$B$379,bkc_bu))</f>
        <v>—</v>
      </c>
      <c r="E17" s="42" t="str">
        <f>IF(SUMIFS(_book!$V$2:$V$379,_book!$C$2:$C$379,$A17,_book!$A$2:$A$379,bkc_lob,_book!$B$2:$B$379,bkc_bu)=0,"—",SUMIFS(_book!$X$2:$X$379,_book!$C$2:$C$379,$A17,_book!$A$2:$A$379,bkc_lob,_book!$B$2:$B$379,bkc_bu)/SUMIFS(_book!$V$2:$V$379,_book!$C$2:$C$379,$A17,_book!$A$2:$A$379,bkc_lob,_book!$B$2:$B$379,bkc_bu))</f>
        <v>—</v>
      </c>
      <c r="F17" s="43" t="str">
        <f>IF(SUMIFS(_book!$V$2:$V$379,_book!$C$2:$C$379,$A17,_book!$A$2:$A$379,bkc_lob,_book!$B$2:$B$379,bkc_bu)=0,"—",IF(SUMIFS(_book!$Y$2:$Y$379,_book!$C$2:$C$379,$A17,_book!$A$2:$A$379,bkc_lob,_book!$B$2:$B$379,bkc_bu)=SUMIFS(_book!$V$2:$V$379,_book!$C$2:$C$379,$A17,_book!$A$2:$A$379,bkc_lob,_book!$B$2:$B$379,bkc_bu),"entered",IF(SUMIFS(_book!$Y$2:$Y$379,_book!$C$2:$C$379,$A17,_book!$A$2:$A$379,bkc_lob,_book!$B$2:$B$379,bkc_bu)=0,"carried","mixed")))</f>
        <v>—</v>
      </c>
      <c r="G17" s="42">
        <f>IF((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0,"—",(SUMIFS(_book!$BN$2:$BN$379,_book!$C$2:$C$379,$A17,_book!$A$2:$A$379,bkc_lob,_book!$B$2:$B$379,bkc_bu)+SUMIFS(_book!$BO$2:$BO$379,_book!$C$2:$C$379,$A17,_book!$A$2:$A$379,bkc_lob,_book!$B$2:$B$379,bkc_bu)+SUMIFS(_book!$BP$2:$BP$379,_book!$C$2:$C$379,$A17,_book!$A$2:$A$379,bkc_lob,_book!$B$2:$B$379,bkc_bu)+SUMIFS(_book!$BQ$2:$BQ$379,_book!$C$2:$C$379,$A17,_book!$A$2:$A$379,bkc_lob,_book!$B$2:$B$379,bkc_bu)+SUMIFS(_book!$BR$2:$BR$379,_book!$C$2:$C$379,$A17,_book!$A$2:$A$379,bkc_lob,_book!$B$2:$B$379,bkc_bu)+SUMIFS(_book!$BS$2:$BS$379,_book!$C$2:$C$379,$A17,_book!$A$2:$A$379,bkc_lob,_book!$B$2:$B$379,bkc_bu)+SUMIFS(_book!$BT$2:$BT$379,_book!$C$2:$C$379,$A17,_book!$A$2:$A$379,bkc_lob,_book!$B$2:$B$379,bkc_bu)+SUMIFS(_book!$BU$2:$BU$379,_book!$C$2:$C$379,$A17,_book!$A$2:$A$379,bkc_lob,_book!$B$2:$B$379,bkc_bu)+SUMIFS(_book!$BV$2:$BV$379,_book!$C$2:$C$379,$A17,_book!$A$2:$A$379,bkc_lob,_book!$B$2:$B$379,bkc_bu)+SUMIFS(_book!$BW$2:$BW$379,_book!$C$2:$C$379,$A17,_book!$A$2:$A$379,bkc_lob,_book!$B$2:$B$379,bkc_bu)+SUMIFS(_book!$BX$2:$BX$379,_book!$C$2:$C$379,$A17,_book!$A$2:$A$379,bkc_lob,_book!$B$2:$B$379,bkc_bu)+SUMIFS(_book!$BY$2:$BY$379,_book!$C$2:$C$379,$A17,_book!$A$2:$A$379,bkc_lob,_book!$B$2:$B$379,bkc_bu))/(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f>
        <v>4.6492828944814255E-2</v>
      </c>
      <c r="H17" s="50" t="str">
        <f>IF(OR(SUMIFS(_book!$V$2:$V$379,_book!$C$2:$C$379,$A17,_book!$A$2:$A$379,bkc_lob,_book!$B$2:$B$379,bkc_bu)=0,NOT(ISNUMBER($G17))),"—",($G17-$D17)*100)</f>
        <v>—</v>
      </c>
      <c r="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J17" s="49" t="str">
        <f>IF(SUMIFS(_book!$V$2:$V$379,_book!$C$2:$C$379,$A17,_book!$A$2:$A$379,bkc_lob,_book!$B$2:$B$379,bkc_bu)=0,"—",IF(SUMIFS(_book!$F$2:$F$379,_book!$C$2:$C$379,$A17,_book!$A$2:$A$379,bkc_lob,_book!$B$2:$B$379,bkc_bu)=0,"—",SUMIFS(_book!$AC$2:$AC$379,_book!$C$2:$C$379,$A17,_book!$A$2:$A$379,bkc_lob,_book!$B$2:$B$379,bkc_bu)/SUMIFS(_book!$V$2:$V$379,_book!$C$2:$C$379,$A17,_book!$A$2:$A$379,bkc_lob,_book!$B$2:$B$379,bkc_bu)))</f>
        <v>—</v>
      </c>
    </row>
    <row r="18" spans="1:10" x14ac:dyDescent="0.3">
      <c r="A18" s="27" t="s">
        <v>89</v>
      </c>
      <c r="B18" s="28">
        <f>SUMIFS(_book!$F$2:$F$379,_book!$C$2:$C$379,$A18,_book!$A$2:$A$379,bkc_lob,_book!$B$2:$B$379,bkc_bu)</f>
        <v>1020000</v>
      </c>
      <c r="C18" s="32">
        <f>SUMIFS(_book!$V$2:$V$379,_book!$C$2:$C$379,$A18,_book!$A$2:$A$379,bkc_lob,_book!$B$2:$B$379,bkc_bu)</f>
        <v>0</v>
      </c>
      <c r="D18" s="30" t="str">
        <f>IF(SUMIFS(_book!$V$2:$V$379,_book!$C$2:$C$379,$A18,_book!$A$2:$A$379,bkc_lob,_book!$B$2:$B$379,bkc_bu)=0,"—",SUMIFS(_book!$W$2:$W$379,_book!$C$2:$C$379,$A18,_book!$A$2:$A$379,bkc_lob,_book!$B$2:$B$379,bkc_bu)/SUMIFS(_book!$V$2:$V$379,_book!$C$2:$C$379,$A18,_book!$A$2:$A$379,bkc_lob,_book!$B$2:$B$379,bkc_bu))</f>
        <v>—</v>
      </c>
      <c r="E18" s="30" t="str">
        <f>IF(SUMIFS(_book!$V$2:$V$379,_book!$C$2:$C$379,$A18,_book!$A$2:$A$379,bkc_lob,_book!$B$2:$B$379,bkc_bu)=0,"—",SUMIFS(_book!$X$2:$X$379,_book!$C$2:$C$379,$A18,_book!$A$2:$A$379,bkc_lob,_book!$B$2:$B$379,bkc_bu)/SUMIFS(_book!$V$2:$V$379,_book!$C$2:$C$379,$A18,_book!$A$2:$A$379,bkc_lob,_book!$B$2:$B$379,bkc_bu))</f>
        <v>—</v>
      </c>
      <c r="F18" s="31" t="str">
        <f>IF(SUMIFS(_book!$V$2:$V$379,_book!$C$2:$C$379,$A18,_book!$A$2:$A$379,bkc_lob,_book!$B$2:$B$379,bkc_bu)=0,"—",IF(SUMIFS(_book!$Y$2:$Y$379,_book!$C$2:$C$379,$A18,_book!$A$2:$A$379,bkc_lob,_book!$B$2:$B$379,bkc_bu)=SUMIFS(_book!$V$2:$V$379,_book!$C$2:$C$379,$A18,_book!$A$2:$A$379,bkc_lob,_book!$B$2:$B$379,bkc_bu),"entered",IF(SUMIFS(_book!$Y$2:$Y$379,_book!$C$2:$C$379,$A18,_book!$A$2:$A$379,bkc_lob,_book!$B$2:$B$379,bkc_bu)=0,"carried","mixed")))</f>
        <v>—</v>
      </c>
      <c r="G18" s="30">
        <f>IF((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0,"—",(SUMIFS(_book!$BN$2:$BN$379,_book!$C$2:$C$379,$A18,_book!$A$2:$A$379,bkc_lob,_book!$B$2:$B$379,bkc_bu)+SUMIFS(_book!$BO$2:$BO$379,_book!$C$2:$C$379,$A18,_book!$A$2:$A$379,bkc_lob,_book!$B$2:$B$379,bkc_bu)+SUMIFS(_book!$BP$2:$BP$379,_book!$C$2:$C$379,$A18,_book!$A$2:$A$379,bkc_lob,_book!$B$2:$B$379,bkc_bu)+SUMIFS(_book!$BQ$2:$BQ$379,_book!$C$2:$C$379,$A18,_book!$A$2:$A$379,bkc_lob,_book!$B$2:$B$379,bkc_bu)+SUMIFS(_book!$BR$2:$BR$379,_book!$C$2:$C$379,$A18,_book!$A$2:$A$379,bkc_lob,_book!$B$2:$B$379,bkc_bu)+SUMIFS(_book!$BS$2:$BS$379,_book!$C$2:$C$379,$A18,_book!$A$2:$A$379,bkc_lob,_book!$B$2:$B$379,bkc_bu)+SUMIFS(_book!$BT$2:$BT$379,_book!$C$2:$C$379,$A18,_book!$A$2:$A$379,bkc_lob,_book!$B$2:$B$379,bkc_bu)+SUMIFS(_book!$BU$2:$BU$379,_book!$C$2:$C$379,$A18,_book!$A$2:$A$379,bkc_lob,_book!$B$2:$B$379,bkc_bu)+SUMIFS(_book!$BV$2:$BV$379,_book!$C$2:$C$379,$A18,_book!$A$2:$A$379,bkc_lob,_book!$B$2:$B$379,bkc_bu)+SUMIFS(_book!$BW$2:$BW$379,_book!$C$2:$C$379,$A18,_book!$A$2:$A$379,bkc_lob,_book!$B$2:$B$379,bkc_bu)+SUMIFS(_book!$BX$2:$BX$379,_book!$C$2:$C$379,$A18,_book!$A$2:$A$379,bkc_lob,_book!$B$2:$B$379,bkc_bu)+SUMIFS(_book!$BY$2:$BY$379,_book!$C$2:$C$379,$A18,_book!$A$2:$A$379,bkc_lob,_book!$B$2:$B$379,bkc_bu))/(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f>
        <v>1.5777777777777786E-2</v>
      </c>
      <c r="H18" s="38" t="str">
        <f>IF(OR(SUMIFS(_book!$V$2:$V$379,_book!$C$2:$C$379,$A18,_book!$A$2:$A$379,bkc_lob,_book!$B$2:$B$379,bkc_bu)=0,NOT(ISNUMBER($G18))),"—",($G18-$D18)*100)</f>
        <v>—</v>
      </c>
      <c r="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J18" s="37" t="str">
        <f>IF(SUMIFS(_book!$V$2:$V$379,_book!$C$2:$C$379,$A18,_book!$A$2:$A$379,bkc_lob,_book!$B$2:$B$379,bkc_bu)=0,"—",IF(SUMIFS(_book!$F$2:$F$379,_book!$C$2:$C$379,$A18,_book!$A$2:$A$379,bkc_lob,_book!$B$2:$B$379,bkc_bu)=0,"—",SUMIFS(_book!$AC$2:$AC$379,_book!$C$2:$C$379,$A18,_book!$A$2:$A$379,bkc_lob,_book!$B$2:$B$379,bkc_bu)/SUMIFS(_book!$V$2:$V$379,_book!$C$2:$C$379,$A18,_book!$A$2:$A$379,bkc_lob,_book!$B$2:$B$379,bkc_bu)))</f>
        <v>—</v>
      </c>
    </row>
    <row r="19" spans="1:10" x14ac:dyDescent="0.3">
      <c r="A19" s="39" t="s">
        <v>91</v>
      </c>
      <c r="B19" s="40">
        <f>SUMIFS(_book!$F$2:$F$379,_book!$C$2:$C$379,$A19,_book!$A$2:$A$379,bkc_lob,_book!$B$2:$B$379,bkc_bu)</f>
        <v>816000</v>
      </c>
      <c r="C19" s="44">
        <f>SUMIFS(_book!$V$2:$V$379,_book!$C$2:$C$379,$A19,_book!$A$2:$A$379,bkc_lob,_book!$B$2:$B$379,bkc_bu)</f>
        <v>0</v>
      </c>
      <c r="D19" s="42" t="str">
        <f>IF(SUMIFS(_book!$V$2:$V$379,_book!$C$2:$C$379,$A19,_book!$A$2:$A$379,bkc_lob,_book!$B$2:$B$379,bkc_bu)=0,"—",SUMIFS(_book!$W$2:$W$379,_book!$C$2:$C$379,$A19,_book!$A$2:$A$379,bkc_lob,_book!$B$2:$B$379,bkc_bu)/SUMIFS(_book!$V$2:$V$379,_book!$C$2:$C$379,$A19,_book!$A$2:$A$379,bkc_lob,_book!$B$2:$B$379,bkc_bu))</f>
        <v>—</v>
      </c>
      <c r="E19" s="42" t="str">
        <f>IF(SUMIFS(_book!$V$2:$V$379,_book!$C$2:$C$379,$A19,_book!$A$2:$A$379,bkc_lob,_book!$B$2:$B$379,bkc_bu)=0,"—",SUMIFS(_book!$X$2:$X$379,_book!$C$2:$C$379,$A19,_book!$A$2:$A$379,bkc_lob,_book!$B$2:$B$379,bkc_bu)/SUMIFS(_book!$V$2:$V$379,_book!$C$2:$C$379,$A19,_book!$A$2:$A$379,bkc_lob,_book!$B$2:$B$379,bkc_bu))</f>
        <v>—</v>
      </c>
      <c r="F19" s="43" t="str">
        <f>IF(SUMIFS(_book!$V$2:$V$379,_book!$C$2:$C$379,$A19,_book!$A$2:$A$379,bkc_lob,_book!$B$2:$B$379,bkc_bu)=0,"—",IF(SUMIFS(_book!$Y$2:$Y$379,_book!$C$2:$C$379,$A19,_book!$A$2:$A$379,bkc_lob,_book!$B$2:$B$379,bkc_bu)=SUMIFS(_book!$V$2:$V$379,_book!$C$2:$C$379,$A19,_book!$A$2:$A$379,bkc_lob,_book!$B$2:$B$379,bkc_bu),"entered",IF(SUMIFS(_book!$Y$2:$Y$379,_book!$C$2:$C$379,$A19,_book!$A$2:$A$379,bkc_lob,_book!$B$2:$B$379,bkc_bu)=0,"carried","mixed")))</f>
        <v>—</v>
      </c>
      <c r="G19" s="42">
        <f>IF((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0,"—",(SUMIFS(_book!$BN$2:$BN$379,_book!$C$2:$C$379,$A19,_book!$A$2:$A$379,bkc_lob,_book!$B$2:$B$379,bkc_bu)+SUMIFS(_book!$BO$2:$BO$379,_book!$C$2:$C$379,$A19,_book!$A$2:$A$379,bkc_lob,_book!$B$2:$B$379,bkc_bu)+SUMIFS(_book!$BP$2:$BP$379,_book!$C$2:$C$379,$A19,_book!$A$2:$A$379,bkc_lob,_book!$B$2:$B$379,bkc_bu)+SUMIFS(_book!$BQ$2:$BQ$379,_book!$C$2:$C$379,$A19,_book!$A$2:$A$379,bkc_lob,_book!$B$2:$B$379,bkc_bu)+SUMIFS(_book!$BR$2:$BR$379,_book!$C$2:$C$379,$A19,_book!$A$2:$A$379,bkc_lob,_book!$B$2:$B$379,bkc_bu)+SUMIFS(_book!$BS$2:$BS$379,_book!$C$2:$C$379,$A19,_book!$A$2:$A$379,bkc_lob,_book!$B$2:$B$379,bkc_bu)+SUMIFS(_book!$BT$2:$BT$379,_book!$C$2:$C$379,$A19,_book!$A$2:$A$379,bkc_lob,_book!$B$2:$B$379,bkc_bu)+SUMIFS(_book!$BU$2:$BU$379,_book!$C$2:$C$379,$A19,_book!$A$2:$A$379,bkc_lob,_book!$B$2:$B$379,bkc_bu)+SUMIFS(_book!$BV$2:$BV$379,_book!$C$2:$C$379,$A19,_book!$A$2:$A$379,bkc_lob,_book!$B$2:$B$379,bkc_bu)+SUMIFS(_book!$BW$2:$BW$379,_book!$C$2:$C$379,$A19,_book!$A$2:$A$379,bkc_lob,_book!$B$2:$B$379,bkc_bu)+SUMIFS(_book!$BX$2:$BX$379,_book!$C$2:$C$379,$A19,_book!$A$2:$A$379,bkc_lob,_book!$B$2:$B$379,bkc_bu)+SUMIFS(_book!$BY$2:$BY$379,_book!$C$2:$C$379,$A19,_book!$A$2:$A$379,bkc_lob,_book!$B$2:$B$379,bkc_bu))/(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f>
        <v>2.3903650681904039E-2</v>
      </c>
      <c r="H19" s="50" t="str">
        <f>IF(OR(SUMIFS(_book!$V$2:$V$379,_book!$C$2:$C$379,$A19,_book!$A$2:$A$379,bkc_lob,_book!$B$2:$B$379,bkc_bu)=0,NOT(ISNUMBER($G19))),"—",($G19-$D19)*100)</f>
        <v>—</v>
      </c>
      <c r="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J19" s="49" t="str">
        <f>IF(SUMIFS(_book!$V$2:$V$379,_book!$C$2:$C$379,$A19,_book!$A$2:$A$379,bkc_lob,_book!$B$2:$B$379,bkc_bu)=0,"—",IF(SUMIFS(_book!$F$2:$F$379,_book!$C$2:$C$379,$A19,_book!$A$2:$A$379,bkc_lob,_book!$B$2:$B$379,bkc_bu)=0,"—",SUMIFS(_book!$AC$2:$AC$379,_book!$C$2:$C$379,$A19,_book!$A$2:$A$379,bkc_lob,_book!$B$2:$B$379,bkc_bu)/SUMIFS(_book!$V$2:$V$379,_book!$C$2:$C$379,$A19,_book!$A$2:$A$379,bkc_lob,_book!$B$2:$B$379,bkc_bu)))</f>
        <v>—</v>
      </c>
    </row>
    <row r="20" spans="1:10" x14ac:dyDescent="0.3">
      <c r="A20" s="27" t="s">
        <v>93</v>
      </c>
      <c r="B20" s="28">
        <f>SUMIFS(_book!$F$2:$F$379,_book!$C$2:$C$379,$A20,_book!$A$2:$A$379,bkc_lob,_book!$B$2:$B$379,bkc_bu)</f>
        <v>612000</v>
      </c>
      <c r="C20" s="32">
        <f>SUMIFS(_book!$V$2:$V$379,_book!$C$2:$C$379,$A20,_book!$A$2:$A$379,bkc_lob,_book!$B$2:$B$379,bkc_bu)</f>
        <v>0</v>
      </c>
      <c r="D20" s="30" t="str">
        <f>IF(SUMIFS(_book!$V$2:$V$379,_book!$C$2:$C$379,$A20,_book!$A$2:$A$379,bkc_lob,_book!$B$2:$B$379,bkc_bu)=0,"—",SUMIFS(_book!$W$2:$W$379,_book!$C$2:$C$379,$A20,_book!$A$2:$A$379,bkc_lob,_book!$B$2:$B$379,bkc_bu)/SUMIFS(_book!$V$2:$V$379,_book!$C$2:$C$379,$A20,_book!$A$2:$A$379,bkc_lob,_book!$B$2:$B$379,bkc_bu))</f>
        <v>—</v>
      </c>
      <c r="E20" s="30" t="str">
        <f>IF(SUMIFS(_book!$V$2:$V$379,_book!$C$2:$C$379,$A20,_book!$A$2:$A$379,bkc_lob,_book!$B$2:$B$379,bkc_bu)=0,"—",SUMIFS(_book!$X$2:$X$379,_book!$C$2:$C$379,$A20,_book!$A$2:$A$379,bkc_lob,_book!$B$2:$B$379,bkc_bu)/SUMIFS(_book!$V$2:$V$379,_book!$C$2:$C$379,$A20,_book!$A$2:$A$379,bkc_lob,_book!$B$2:$B$379,bkc_bu))</f>
        <v>—</v>
      </c>
      <c r="F20" s="31" t="str">
        <f>IF(SUMIFS(_book!$V$2:$V$379,_book!$C$2:$C$379,$A20,_book!$A$2:$A$379,bkc_lob,_book!$B$2:$B$379,bkc_bu)=0,"—",IF(SUMIFS(_book!$Y$2:$Y$379,_book!$C$2:$C$379,$A20,_book!$A$2:$A$379,bkc_lob,_book!$B$2:$B$379,bkc_bu)=SUMIFS(_book!$V$2:$V$379,_book!$C$2:$C$379,$A20,_book!$A$2:$A$379,bkc_lob,_book!$B$2:$B$379,bkc_bu),"entered",IF(SUMIFS(_book!$Y$2:$Y$379,_book!$C$2:$C$379,$A20,_book!$A$2:$A$379,bkc_lob,_book!$B$2:$B$379,bkc_bu)=0,"carried","mixed")))</f>
        <v>—</v>
      </c>
      <c r="G20" s="30">
        <f>IF((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0,"—",(SUMIFS(_book!$BN$2:$BN$379,_book!$C$2:$C$379,$A20,_book!$A$2:$A$379,bkc_lob,_book!$B$2:$B$379,bkc_bu)+SUMIFS(_book!$BO$2:$BO$379,_book!$C$2:$C$379,$A20,_book!$A$2:$A$379,bkc_lob,_book!$B$2:$B$379,bkc_bu)+SUMIFS(_book!$BP$2:$BP$379,_book!$C$2:$C$379,$A20,_book!$A$2:$A$379,bkc_lob,_book!$B$2:$B$379,bkc_bu)+SUMIFS(_book!$BQ$2:$BQ$379,_book!$C$2:$C$379,$A20,_book!$A$2:$A$379,bkc_lob,_book!$B$2:$B$379,bkc_bu)+SUMIFS(_book!$BR$2:$BR$379,_book!$C$2:$C$379,$A20,_book!$A$2:$A$379,bkc_lob,_book!$B$2:$B$379,bkc_bu)+SUMIFS(_book!$BS$2:$BS$379,_book!$C$2:$C$379,$A20,_book!$A$2:$A$379,bkc_lob,_book!$B$2:$B$379,bkc_bu)+SUMIFS(_book!$BT$2:$BT$379,_book!$C$2:$C$379,$A20,_book!$A$2:$A$379,bkc_lob,_book!$B$2:$B$379,bkc_bu)+SUMIFS(_book!$BU$2:$BU$379,_book!$C$2:$C$379,$A20,_book!$A$2:$A$379,bkc_lob,_book!$B$2:$B$379,bkc_bu)+SUMIFS(_book!$BV$2:$BV$379,_book!$C$2:$C$379,$A20,_book!$A$2:$A$379,bkc_lob,_book!$B$2:$B$379,bkc_bu)+SUMIFS(_book!$BW$2:$BW$379,_book!$C$2:$C$379,$A20,_book!$A$2:$A$379,bkc_lob,_book!$B$2:$B$379,bkc_bu)+SUMIFS(_book!$BX$2:$BX$379,_book!$C$2:$C$379,$A20,_book!$A$2:$A$379,bkc_lob,_book!$B$2:$B$379,bkc_bu)+SUMIFS(_book!$BY$2:$BY$379,_book!$C$2:$C$379,$A20,_book!$A$2:$A$379,bkc_lob,_book!$B$2:$B$379,bkc_bu))/(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f>
        <v>2.9159404239111106E-2</v>
      </c>
      <c r="H20" s="38" t="str">
        <f>IF(OR(SUMIFS(_book!$V$2:$V$379,_book!$C$2:$C$379,$A20,_book!$A$2:$A$379,bkc_lob,_book!$B$2:$B$379,bkc_bu)=0,NOT(ISNUMBER($G20))),"—",($G20-$D20)*100)</f>
        <v>—</v>
      </c>
      <c r="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J20" s="37" t="str">
        <f>IF(SUMIFS(_book!$V$2:$V$379,_book!$C$2:$C$379,$A20,_book!$A$2:$A$379,bkc_lob,_book!$B$2:$B$379,bkc_bu)=0,"—",IF(SUMIFS(_book!$F$2:$F$379,_book!$C$2:$C$379,$A20,_book!$A$2:$A$379,bkc_lob,_book!$B$2:$B$379,bkc_bu)=0,"—",SUMIFS(_book!$AC$2:$AC$379,_book!$C$2:$C$379,$A20,_book!$A$2:$A$379,bkc_lob,_book!$B$2:$B$379,bkc_bu)/SUMIFS(_book!$V$2:$V$379,_book!$C$2:$C$379,$A20,_book!$A$2:$A$379,bkc_lob,_book!$B$2:$B$379,bkc_bu)))</f>
        <v>—</v>
      </c>
    </row>
    <row r="21" spans="1:10" x14ac:dyDescent="0.3">
      <c r="A21" s="39" t="s">
        <v>95</v>
      </c>
      <c r="B21" s="40">
        <f>SUMIFS(_book!$F$2:$F$379,_book!$C$2:$C$379,$A21,_book!$A$2:$A$379,bkc_lob,_book!$B$2:$B$379,bkc_bu)</f>
        <v>697000</v>
      </c>
      <c r="C21" s="44">
        <f>SUMIFS(_book!$V$2:$V$379,_book!$C$2:$C$379,$A21,_book!$A$2:$A$379,bkc_lob,_book!$B$2:$B$379,bkc_bu)</f>
        <v>0</v>
      </c>
      <c r="D21" s="42" t="str">
        <f>IF(SUMIFS(_book!$V$2:$V$379,_book!$C$2:$C$379,$A21,_book!$A$2:$A$379,bkc_lob,_book!$B$2:$B$379,bkc_bu)=0,"—",SUMIFS(_book!$W$2:$W$379,_book!$C$2:$C$379,$A21,_book!$A$2:$A$379,bkc_lob,_book!$B$2:$B$379,bkc_bu)/SUMIFS(_book!$V$2:$V$379,_book!$C$2:$C$379,$A21,_book!$A$2:$A$379,bkc_lob,_book!$B$2:$B$379,bkc_bu))</f>
        <v>—</v>
      </c>
      <c r="E21" s="42" t="str">
        <f>IF(SUMIFS(_book!$V$2:$V$379,_book!$C$2:$C$379,$A21,_book!$A$2:$A$379,bkc_lob,_book!$B$2:$B$379,bkc_bu)=0,"—",SUMIFS(_book!$X$2:$X$379,_book!$C$2:$C$379,$A21,_book!$A$2:$A$379,bkc_lob,_book!$B$2:$B$379,bkc_bu)/SUMIFS(_book!$V$2:$V$379,_book!$C$2:$C$379,$A21,_book!$A$2:$A$379,bkc_lob,_book!$B$2:$B$379,bkc_bu))</f>
        <v>—</v>
      </c>
      <c r="F21" s="43" t="str">
        <f>IF(SUMIFS(_book!$V$2:$V$379,_book!$C$2:$C$379,$A21,_book!$A$2:$A$379,bkc_lob,_book!$B$2:$B$379,bkc_bu)=0,"—",IF(SUMIFS(_book!$Y$2:$Y$379,_book!$C$2:$C$379,$A21,_book!$A$2:$A$379,bkc_lob,_book!$B$2:$B$379,bkc_bu)=SUMIFS(_book!$V$2:$V$379,_book!$C$2:$C$379,$A21,_book!$A$2:$A$379,bkc_lob,_book!$B$2:$B$379,bkc_bu),"entered",IF(SUMIFS(_book!$Y$2:$Y$379,_book!$C$2:$C$379,$A21,_book!$A$2:$A$379,bkc_lob,_book!$B$2:$B$379,bkc_bu)=0,"carried","mixed")))</f>
        <v>—</v>
      </c>
      <c r="G21" s="42">
        <f>IF((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0,"—",(SUMIFS(_book!$BN$2:$BN$379,_book!$C$2:$C$379,$A21,_book!$A$2:$A$379,bkc_lob,_book!$B$2:$B$379,bkc_bu)+SUMIFS(_book!$BO$2:$BO$379,_book!$C$2:$C$379,$A21,_book!$A$2:$A$379,bkc_lob,_book!$B$2:$B$379,bkc_bu)+SUMIFS(_book!$BP$2:$BP$379,_book!$C$2:$C$379,$A21,_book!$A$2:$A$379,bkc_lob,_book!$B$2:$B$379,bkc_bu)+SUMIFS(_book!$BQ$2:$BQ$379,_book!$C$2:$C$379,$A21,_book!$A$2:$A$379,bkc_lob,_book!$B$2:$B$379,bkc_bu)+SUMIFS(_book!$BR$2:$BR$379,_book!$C$2:$C$379,$A21,_book!$A$2:$A$379,bkc_lob,_book!$B$2:$B$379,bkc_bu)+SUMIFS(_book!$BS$2:$BS$379,_book!$C$2:$C$379,$A21,_book!$A$2:$A$379,bkc_lob,_book!$B$2:$B$379,bkc_bu)+SUMIFS(_book!$BT$2:$BT$379,_book!$C$2:$C$379,$A21,_book!$A$2:$A$379,bkc_lob,_book!$B$2:$B$379,bkc_bu)+SUMIFS(_book!$BU$2:$BU$379,_book!$C$2:$C$379,$A21,_book!$A$2:$A$379,bkc_lob,_book!$B$2:$B$379,bkc_bu)+SUMIFS(_book!$BV$2:$BV$379,_book!$C$2:$C$379,$A21,_book!$A$2:$A$379,bkc_lob,_book!$B$2:$B$379,bkc_bu)+SUMIFS(_book!$BW$2:$BW$379,_book!$C$2:$C$379,$A21,_book!$A$2:$A$379,bkc_lob,_book!$B$2:$B$379,bkc_bu)+SUMIFS(_book!$BX$2:$BX$379,_book!$C$2:$C$379,$A21,_book!$A$2:$A$379,bkc_lob,_book!$B$2:$B$379,bkc_bu)+SUMIFS(_book!$BY$2:$BY$379,_book!$C$2:$C$379,$A21,_book!$A$2:$A$379,bkc_lob,_book!$B$2:$B$379,bkc_bu))/(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f>
        <v>4.1349684403115532E-2</v>
      </c>
      <c r="H21" s="50" t="str">
        <f>IF(OR(SUMIFS(_book!$V$2:$V$379,_book!$C$2:$C$379,$A21,_book!$A$2:$A$379,bkc_lob,_book!$B$2:$B$379,bkc_bu)=0,NOT(ISNUMBER($G21))),"—",($G21-$D21)*100)</f>
        <v>—</v>
      </c>
      <c r="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J21" s="49" t="str">
        <f>IF(SUMIFS(_book!$V$2:$V$379,_book!$C$2:$C$379,$A21,_book!$A$2:$A$379,bkc_lob,_book!$B$2:$B$379,bkc_bu)=0,"—",IF(SUMIFS(_book!$F$2:$F$379,_book!$C$2:$C$379,$A21,_book!$A$2:$A$379,bkc_lob,_book!$B$2:$B$379,bkc_bu)=0,"—",SUMIFS(_book!$AC$2:$AC$379,_book!$C$2:$C$379,$A21,_book!$A$2:$A$379,bkc_lob,_book!$B$2:$B$379,bkc_bu)/SUMIFS(_book!$V$2:$V$379,_book!$C$2:$C$379,$A21,_book!$A$2:$A$379,bkc_lob,_book!$B$2:$B$379,bkc_bu)))</f>
        <v>—</v>
      </c>
    </row>
    <row r="22" spans="1:10" x14ac:dyDescent="0.3">
      <c r="A22" s="27" t="s">
        <v>98</v>
      </c>
      <c r="B22" s="28">
        <f>SUMIFS(_book!$F$2:$F$379,_book!$C$2:$C$379,$A22,_book!$A$2:$A$379,bkc_lob,_book!$B$2:$B$379,bkc_bu)</f>
        <v>1071000</v>
      </c>
      <c r="C22" s="32">
        <f>SUMIFS(_book!$V$2:$V$379,_book!$C$2:$C$379,$A22,_book!$A$2:$A$379,bkc_lob,_book!$B$2:$B$379,bkc_bu)</f>
        <v>0</v>
      </c>
      <c r="D22" s="30" t="str">
        <f>IF(SUMIFS(_book!$V$2:$V$379,_book!$C$2:$C$379,$A22,_book!$A$2:$A$379,bkc_lob,_book!$B$2:$B$379,bkc_bu)=0,"—",SUMIFS(_book!$W$2:$W$379,_book!$C$2:$C$379,$A22,_book!$A$2:$A$379,bkc_lob,_book!$B$2:$B$379,bkc_bu)/SUMIFS(_book!$V$2:$V$379,_book!$C$2:$C$379,$A22,_book!$A$2:$A$379,bkc_lob,_book!$B$2:$B$379,bkc_bu))</f>
        <v>—</v>
      </c>
      <c r="E22" s="30" t="str">
        <f>IF(SUMIFS(_book!$V$2:$V$379,_book!$C$2:$C$379,$A22,_book!$A$2:$A$379,bkc_lob,_book!$B$2:$B$379,bkc_bu)=0,"—",SUMIFS(_book!$X$2:$X$379,_book!$C$2:$C$379,$A22,_book!$A$2:$A$379,bkc_lob,_book!$B$2:$B$379,bkc_bu)/SUMIFS(_book!$V$2:$V$379,_book!$C$2:$C$379,$A22,_book!$A$2:$A$379,bkc_lob,_book!$B$2:$B$379,bkc_bu))</f>
        <v>—</v>
      </c>
      <c r="F22" s="31" t="str">
        <f>IF(SUMIFS(_book!$V$2:$V$379,_book!$C$2:$C$379,$A22,_book!$A$2:$A$379,bkc_lob,_book!$B$2:$B$379,bkc_bu)=0,"—",IF(SUMIFS(_book!$Y$2:$Y$379,_book!$C$2:$C$379,$A22,_book!$A$2:$A$379,bkc_lob,_book!$B$2:$B$379,bkc_bu)=SUMIFS(_book!$V$2:$V$379,_book!$C$2:$C$379,$A22,_book!$A$2:$A$379,bkc_lob,_book!$B$2:$B$379,bkc_bu),"entered",IF(SUMIFS(_book!$Y$2:$Y$379,_book!$C$2:$C$379,$A22,_book!$A$2:$A$379,bkc_lob,_book!$B$2:$B$379,bkc_bu)=0,"carried","mixed")))</f>
        <v>—</v>
      </c>
      <c r="G22" s="30">
        <f>IF((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0,"—",(SUMIFS(_book!$BN$2:$BN$379,_book!$C$2:$C$379,$A22,_book!$A$2:$A$379,bkc_lob,_book!$B$2:$B$379,bkc_bu)+SUMIFS(_book!$BO$2:$BO$379,_book!$C$2:$C$379,$A22,_book!$A$2:$A$379,bkc_lob,_book!$B$2:$B$379,bkc_bu)+SUMIFS(_book!$BP$2:$BP$379,_book!$C$2:$C$379,$A22,_book!$A$2:$A$379,bkc_lob,_book!$B$2:$B$379,bkc_bu)+SUMIFS(_book!$BQ$2:$BQ$379,_book!$C$2:$C$379,$A22,_book!$A$2:$A$379,bkc_lob,_book!$B$2:$B$379,bkc_bu)+SUMIFS(_book!$BR$2:$BR$379,_book!$C$2:$C$379,$A22,_book!$A$2:$A$379,bkc_lob,_book!$B$2:$B$379,bkc_bu)+SUMIFS(_book!$BS$2:$BS$379,_book!$C$2:$C$379,$A22,_book!$A$2:$A$379,bkc_lob,_book!$B$2:$B$379,bkc_bu)+SUMIFS(_book!$BT$2:$BT$379,_book!$C$2:$C$379,$A22,_book!$A$2:$A$379,bkc_lob,_book!$B$2:$B$379,bkc_bu)+SUMIFS(_book!$BU$2:$BU$379,_book!$C$2:$C$379,$A22,_book!$A$2:$A$379,bkc_lob,_book!$B$2:$B$379,bkc_bu)+SUMIFS(_book!$BV$2:$BV$379,_book!$C$2:$C$379,$A22,_book!$A$2:$A$379,bkc_lob,_book!$B$2:$B$379,bkc_bu)+SUMIFS(_book!$BW$2:$BW$379,_book!$C$2:$C$379,$A22,_book!$A$2:$A$379,bkc_lob,_book!$B$2:$B$379,bkc_bu)+SUMIFS(_book!$BX$2:$BX$379,_book!$C$2:$C$379,$A22,_book!$A$2:$A$379,bkc_lob,_book!$B$2:$B$379,bkc_bu)+SUMIFS(_book!$BY$2:$BY$379,_book!$C$2:$C$379,$A22,_book!$A$2:$A$379,bkc_lob,_book!$B$2:$B$379,bkc_bu))/(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f>
        <v>-8.7115340160285413E-3</v>
      </c>
      <c r="H22" s="38" t="str">
        <f>IF(OR(SUMIFS(_book!$V$2:$V$379,_book!$C$2:$C$379,$A22,_book!$A$2:$A$379,bkc_lob,_book!$B$2:$B$379,bkc_bu)=0,NOT(ISNUMBER($G22))),"—",($G22-$D22)*100)</f>
        <v>—</v>
      </c>
      <c r="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J22" s="37" t="str">
        <f>IF(SUMIFS(_book!$V$2:$V$379,_book!$C$2:$C$379,$A22,_book!$A$2:$A$379,bkc_lob,_book!$B$2:$B$379,bkc_bu)=0,"—",IF(SUMIFS(_book!$F$2:$F$379,_book!$C$2:$C$379,$A22,_book!$A$2:$A$379,bkc_lob,_book!$B$2:$B$379,bkc_bu)=0,"—",SUMIFS(_book!$AC$2:$AC$379,_book!$C$2:$C$379,$A22,_book!$A$2:$A$379,bkc_lob,_book!$B$2:$B$379,bkc_bu)/SUMIFS(_book!$V$2:$V$379,_book!$C$2:$C$379,$A22,_book!$A$2:$A$379,bkc_lob,_book!$B$2:$B$379,bkc_bu)))</f>
        <v>—</v>
      </c>
    </row>
    <row r="23" spans="1:10" x14ac:dyDescent="0.3">
      <c r="A23" s="39" t="s">
        <v>100</v>
      </c>
      <c r="B23" s="40">
        <f>SUMIFS(_book!$F$2:$F$379,_book!$C$2:$C$379,$A23,_book!$A$2:$A$379,bkc_lob,_book!$B$2:$B$379,bkc_bu)</f>
        <v>867000</v>
      </c>
      <c r="C23" s="44">
        <f>SUMIFS(_book!$V$2:$V$379,_book!$C$2:$C$379,$A23,_book!$A$2:$A$379,bkc_lob,_book!$B$2:$B$379,bkc_bu)</f>
        <v>0</v>
      </c>
      <c r="D23" s="42" t="str">
        <f>IF(SUMIFS(_book!$V$2:$V$379,_book!$C$2:$C$379,$A23,_book!$A$2:$A$379,bkc_lob,_book!$B$2:$B$379,bkc_bu)=0,"—",SUMIFS(_book!$W$2:$W$379,_book!$C$2:$C$379,$A23,_book!$A$2:$A$379,bkc_lob,_book!$B$2:$B$379,bkc_bu)/SUMIFS(_book!$V$2:$V$379,_book!$C$2:$C$379,$A23,_book!$A$2:$A$379,bkc_lob,_book!$B$2:$B$379,bkc_bu))</f>
        <v>—</v>
      </c>
      <c r="E23" s="42" t="str">
        <f>IF(SUMIFS(_book!$V$2:$V$379,_book!$C$2:$C$379,$A23,_book!$A$2:$A$379,bkc_lob,_book!$B$2:$B$379,bkc_bu)=0,"—",SUMIFS(_book!$X$2:$X$379,_book!$C$2:$C$379,$A23,_book!$A$2:$A$379,bkc_lob,_book!$B$2:$B$379,bkc_bu)/SUMIFS(_book!$V$2:$V$379,_book!$C$2:$C$379,$A23,_book!$A$2:$A$379,bkc_lob,_book!$B$2:$B$379,bkc_bu))</f>
        <v>—</v>
      </c>
      <c r="F23" s="43" t="str">
        <f>IF(SUMIFS(_book!$V$2:$V$379,_book!$C$2:$C$379,$A23,_book!$A$2:$A$379,bkc_lob,_book!$B$2:$B$379,bkc_bu)=0,"—",IF(SUMIFS(_book!$Y$2:$Y$379,_book!$C$2:$C$379,$A23,_book!$A$2:$A$379,bkc_lob,_book!$B$2:$B$379,bkc_bu)=SUMIFS(_book!$V$2:$V$379,_book!$C$2:$C$379,$A23,_book!$A$2:$A$379,bkc_lob,_book!$B$2:$B$379,bkc_bu),"entered",IF(SUMIFS(_book!$Y$2:$Y$379,_book!$C$2:$C$379,$A23,_book!$A$2:$A$379,bkc_lob,_book!$B$2:$B$379,bkc_bu)=0,"carried","mixed")))</f>
        <v>—</v>
      </c>
      <c r="G23" s="42">
        <f>IF((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0,"—",(SUMIFS(_book!$BN$2:$BN$379,_book!$C$2:$C$379,$A23,_book!$A$2:$A$379,bkc_lob,_book!$B$2:$B$379,bkc_bu)+SUMIFS(_book!$BO$2:$BO$379,_book!$C$2:$C$379,$A23,_book!$A$2:$A$379,bkc_lob,_book!$B$2:$B$379,bkc_bu)+SUMIFS(_book!$BP$2:$BP$379,_book!$C$2:$C$379,$A23,_book!$A$2:$A$379,bkc_lob,_book!$B$2:$B$379,bkc_bu)+SUMIFS(_book!$BQ$2:$BQ$379,_book!$C$2:$C$379,$A23,_book!$A$2:$A$379,bkc_lob,_book!$B$2:$B$379,bkc_bu)+SUMIFS(_book!$BR$2:$BR$379,_book!$C$2:$C$379,$A23,_book!$A$2:$A$379,bkc_lob,_book!$B$2:$B$379,bkc_bu)+SUMIFS(_book!$BS$2:$BS$379,_book!$C$2:$C$379,$A23,_book!$A$2:$A$379,bkc_lob,_book!$B$2:$B$379,bkc_bu)+SUMIFS(_book!$BT$2:$BT$379,_book!$C$2:$C$379,$A23,_book!$A$2:$A$379,bkc_lob,_book!$B$2:$B$379,bkc_bu)+SUMIFS(_book!$BU$2:$BU$379,_book!$C$2:$C$379,$A23,_book!$A$2:$A$379,bkc_lob,_book!$B$2:$B$379,bkc_bu)+SUMIFS(_book!$BV$2:$BV$379,_book!$C$2:$C$379,$A23,_book!$A$2:$A$379,bkc_lob,_book!$B$2:$B$379,bkc_bu)+SUMIFS(_book!$BW$2:$BW$379,_book!$C$2:$C$379,$A23,_book!$A$2:$A$379,bkc_lob,_book!$B$2:$B$379,bkc_bu)+SUMIFS(_book!$BX$2:$BX$379,_book!$C$2:$C$379,$A23,_book!$A$2:$A$379,bkc_lob,_book!$B$2:$B$379,bkc_bu)+SUMIFS(_book!$BY$2:$BY$379,_book!$C$2:$C$379,$A23,_book!$A$2:$A$379,bkc_lob,_book!$B$2:$B$379,bkc_bu))/(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f>
        <v>2.2582669201995892E-2</v>
      </c>
      <c r="H23" s="50" t="str">
        <f>IF(OR(SUMIFS(_book!$V$2:$V$379,_book!$C$2:$C$379,$A23,_book!$A$2:$A$379,bkc_lob,_book!$B$2:$B$379,bkc_bu)=0,NOT(ISNUMBER($G23))),"—",($G23-$D23)*100)</f>
        <v>—</v>
      </c>
      <c r="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J23" s="49" t="str">
        <f>IF(SUMIFS(_book!$V$2:$V$379,_book!$C$2:$C$379,$A23,_book!$A$2:$A$379,bkc_lob,_book!$B$2:$B$379,bkc_bu)=0,"—",IF(SUMIFS(_book!$F$2:$F$379,_book!$C$2:$C$379,$A23,_book!$A$2:$A$379,bkc_lob,_book!$B$2:$B$379,bkc_bu)=0,"—",SUMIFS(_book!$AC$2:$AC$379,_book!$C$2:$C$379,$A23,_book!$A$2:$A$379,bkc_lob,_book!$B$2:$B$379,bkc_bu)/SUMIFS(_book!$V$2:$V$379,_book!$C$2:$C$379,$A23,_book!$A$2:$A$379,bkc_lob,_book!$B$2:$B$379,bkc_bu)))</f>
        <v>—</v>
      </c>
    </row>
    <row r="24" spans="1:10" x14ac:dyDescent="0.3">
      <c r="A24" s="27" t="s">
        <v>102</v>
      </c>
      <c r="B24" s="28">
        <f>SUMIFS(_book!$F$2:$F$379,_book!$C$2:$C$379,$A24,_book!$A$2:$A$379,bkc_lob,_book!$B$2:$B$379,bkc_bu)</f>
        <v>663000</v>
      </c>
      <c r="C24" s="32">
        <f>SUMIFS(_book!$V$2:$V$379,_book!$C$2:$C$379,$A24,_book!$A$2:$A$379,bkc_lob,_book!$B$2:$B$379,bkc_bu)</f>
        <v>0</v>
      </c>
      <c r="D24" s="30" t="str">
        <f>IF(SUMIFS(_book!$V$2:$V$379,_book!$C$2:$C$379,$A24,_book!$A$2:$A$379,bkc_lob,_book!$B$2:$B$379,bkc_bu)=0,"—",SUMIFS(_book!$W$2:$W$379,_book!$C$2:$C$379,$A24,_book!$A$2:$A$379,bkc_lob,_book!$B$2:$B$379,bkc_bu)/SUMIFS(_book!$V$2:$V$379,_book!$C$2:$C$379,$A24,_book!$A$2:$A$379,bkc_lob,_book!$B$2:$B$379,bkc_bu))</f>
        <v>—</v>
      </c>
      <c r="E24" s="30" t="str">
        <f>IF(SUMIFS(_book!$V$2:$V$379,_book!$C$2:$C$379,$A24,_book!$A$2:$A$379,bkc_lob,_book!$B$2:$B$379,bkc_bu)=0,"—",SUMIFS(_book!$X$2:$X$379,_book!$C$2:$C$379,$A24,_book!$A$2:$A$379,bkc_lob,_book!$B$2:$B$379,bkc_bu)/SUMIFS(_book!$V$2:$V$379,_book!$C$2:$C$379,$A24,_book!$A$2:$A$379,bkc_lob,_book!$B$2:$B$379,bkc_bu))</f>
        <v>—</v>
      </c>
      <c r="F24" s="31" t="str">
        <f>IF(SUMIFS(_book!$V$2:$V$379,_book!$C$2:$C$379,$A24,_book!$A$2:$A$379,bkc_lob,_book!$B$2:$B$379,bkc_bu)=0,"—",IF(SUMIFS(_book!$Y$2:$Y$379,_book!$C$2:$C$379,$A24,_book!$A$2:$A$379,bkc_lob,_book!$B$2:$B$379,bkc_bu)=SUMIFS(_book!$V$2:$V$379,_book!$C$2:$C$379,$A24,_book!$A$2:$A$379,bkc_lob,_book!$B$2:$B$379,bkc_bu),"entered",IF(SUMIFS(_book!$Y$2:$Y$379,_book!$C$2:$C$379,$A24,_book!$A$2:$A$379,bkc_lob,_book!$B$2:$B$379,bkc_bu)=0,"carried","mixed")))</f>
        <v>—</v>
      </c>
      <c r="G24" s="30">
        <f>IF((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0,"—",(SUMIFS(_book!$BN$2:$BN$379,_book!$C$2:$C$379,$A24,_book!$A$2:$A$379,bkc_lob,_book!$B$2:$B$379,bkc_bu)+SUMIFS(_book!$BO$2:$BO$379,_book!$C$2:$C$379,$A24,_book!$A$2:$A$379,bkc_lob,_book!$B$2:$B$379,bkc_bu)+SUMIFS(_book!$BP$2:$BP$379,_book!$C$2:$C$379,$A24,_book!$A$2:$A$379,bkc_lob,_book!$B$2:$B$379,bkc_bu)+SUMIFS(_book!$BQ$2:$BQ$379,_book!$C$2:$C$379,$A24,_book!$A$2:$A$379,bkc_lob,_book!$B$2:$B$379,bkc_bu)+SUMIFS(_book!$BR$2:$BR$379,_book!$C$2:$C$379,$A24,_book!$A$2:$A$379,bkc_lob,_book!$B$2:$B$379,bkc_bu)+SUMIFS(_book!$BS$2:$BS$379,_book!$C$2:$C$379,$A24,_book!$A$2:$A$379,bkc_lob,_book!$B$2:$B$379,bkc_bu)+SUMIFS(_book!$BT$2:$BT$379,_book!$C$2:$C$379,$A24,_book!$A$2:$A$379,bkc_lob,_book!$B$2:$B$379,bkc_bu)+SUMIFS(_book!$BU$2:$BU$379,_book!$C$2:$C$379,$A24,_book!$A$2:$A$379,bkc_lob,_book!$B$2:$B$379,bkc_bu)+SUMIFS(_book!$BV$2:$BV$379,_book!$C$2:$C$379,$A24,_book!$A$2:$A$379,bkc_lob,_book!$B$2:$B$379,bkc_bu)+SUMIFS(_book!$BW$2:$BW$379,_book!$C$2:$C$379,$A24,_book!$A$2:$A$379,bkc_lob,_book!$B$2:$B$379,bkc_bu)+SUMIFS(_book!$BX$2:$BX$379,_book!$C$2:$C$379,$A24,_book!$A$2:$A$379,bkc_lob,_book!$B$2:$B$379,bkc_bu)+SUMIFS(_book!$BY$2:$BY$379,_book!$C$2:$C$379,$A24,_book!$A$2:$A$379,bkc_lob,_book!$B$2:$B$379,bkc_bu))/(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f>
        <v>4.2672955119550417E-2</v>
      </c>
      <c r="H24" s="38" t="str">
        <f>IF(OR(SUMIFS(_book!$V$2:$V$379,_book!$C$2:$C$379,$A24,_book!$A$2:$A$379,bkc_lob,_book!$B$2:$B$379,bkc_bu)=0,NOT(ISNUMBER($G24))),"—",($G24-$D24)*100)</f>
        <v>—</v>
      </c>
      <c r="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J24" s="37" t="str">
        <f>IF(SUMIFS(_book!$V$2:$V$379,_book!$C$2:$C$379,$A24,_book!$A$2:$A$379,bkc_lob,_book!$B$2:$B$379,bkc_bu)=0,"—",IF(SUMIFS(_book!$F$2:$F$379,_book!$C$2:$C$379,$A24,_book!$A$2:$A$379,bkc_lob,_book!$B$2:$B$379,bkc_bu)=0,"—",SUMIFS(_book!$AC$2:$AC$379,_book!$C$2:$C$379,$A24,_book!$A$2:$A$379,bkc_lob,_book!$B$2:$B$379,bkc_bu)/SUMIFS(_book!$V$2:$V$379,_book!$C$2:$C$379,$A24,_book!$A$2:$A$379,bkc_lob,_book!$B$2:$B$379,bkc_bu)))</f>
        <v>—</v>
      </c>
    </row>
    <row r="25" spans="1:10" x14ac:dyDescent="0.3">
      <c r="A25" s="39" t="s">
        <v>103</v>
      </c>
      <c r="B25" s="40">
        <f>SUMIFS(_book!$F$2:$F$379,_book!$C$2:$C$379,$A25,_book!$A$2:$A$379,bkc_lob,_book!$B$2:$B$379,bkc_bu)</f>
        <v>459000</v>
      </c>
      <c r="C25" s="44">
        <f>SUMIFS(_book!$V$2:$V$379,_book!$C$2:$C$379,$A25,_book!$A$2:$A$379,bkc_lob,_book!$B$2:$B$379,bkc_bu)</f>
        <v>0</v>
      </c>
      <c r="D25" s="42" t="str">
        <f>IF(SUMIFS(_book!$V$2:$V$379,_book!$C$2:$C$379,$A25,_book!$A$2:$A$379,bkc_lob,_book!$B$2:$B$379,bkc_bu)=0,"—",SUMIFS(_book!$W$2:$W$379,_book!$C$2:$C$379,$A25,_book!$A$2:$A$379,bkc_lob,_book!$B$2:$B$379,bkc_bu)/SUMIFS(_book!$V$2:$V$379,_book!$C$2:$C$379,$A25,_book!$A$2:$A$379,bkc_lob,_book!$B$2:$B$379,bkc_bu))</f>
        <v>—</v>
      </c>
      <c r="E25" s="42" t="str">
        <f>IF(SUMIFS(_book!$V$2:$V$379,_book!$C$2:$C$379,$A25,_book!$A$2:$A$379,bkc_lob,_book!$B$2:$B$379,bkc_bu)=0,"—",SUMIFS(_book!$X$2:$X$379,_book!$C$2:$C$379,$A25,_book!$A$2:$A$379,bkc_lob,_book!$B$2:$B$379,bkc_bu)/SUMIFS(_book!$V$2:$V$379,_book!$C$2:$C$379,$A25,_book!$A$2:$A$379,bkc_lob,_book!$B$2:$B$379,bkc_bu))</f>
        <v>—</v>
      </c>
      <c r="F25" s="43" t="str">
        <f>IF(SUMIFS(_book!$V$2:$V$379,_book!$C$2:$C$379,$A25,_book!$A$2:$A$379,bkc_lob,_book!$B$2:$B$379,bkc_bu)=0,"—",IF(SUMIFS(_book!$Y$2:$Y$379,_book!$C$2:$C$379,$A25,_book!$A$2:$A$379,bkc_lob,_book!$B$2:$B$379,bkc_bu)=SUMIFS(_book!$V$2:$V$379,_book!$C$2:$C$379,$A25,_book!$A$2:$A$379,bkc_lob,_book!$B$2:$B$379,bkc_bu),"entered",IF(SUMIFS(_book!$Y$2:$Y$379,_book!$C$2:$C$379,$A25,_book!$A$2:$A$379,bkc_lob,_book!$B$2:$B$379,bkc_bu)=0,"carried","mixed")))</f>
        <v>—</v>
      </c>
      <c r="G25" s="42">
        <f>IF((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0,"—",(SUMIFS(_book!$BN$2:$BN$379,_book!$C$2:$C$379,$A25,_book!$A$2:$A$379,bkc_lob,_book!$B$2:$B$379,bkc_bu)+SUMIFS(_book!$BO$2:$BO$379,_book!$C$2:$C$379,$A25,_book!$A$2:$A$379,bkc_lob,_book!$B$2:$B$379,bkc_bu)+SUMIFS(_book!$BP$2:$BP$379,_book!$C$2:$C$379,$A25,_book!$A$2:$A$379,bkc_lob,_book!$B$2:$B$379,bkc_bu)+SUMIFS(_book!$BQ$2:$BQ$379,_book!$C$2:$C$379,$A25,_book!$A$2:$A$379,bkc_lob,_book!$B$2:$B$379,bkc_bu)+SUMIFS(_book!$BR$2:$BR$379,_book!$C$2:$C$379,$A25,_book!$A$2:$A$379,bkc_lob,_book!$B$2:$B$379,bkc_bu)+SUMIFS(_book!$BS$2:$BS$379,_book!$C$2:$C$379,$A25,_book!$A$2:$A$379,bkc_lob,_book!$B$2:$B$379,bkc_bu)+SUMIFS(_book!$BT$2:$BT$379,_book!$C$2:$C$379,$A25,_book!$A$2:$A$379,bkc_lob,_book!$B$2:$B$379,bkc_bu)+SUMIFS(_book!$BU$2:$BU$379,_book!$C$2:$C$379,$A25,_book!$A$2:$A$379,bkc_lob,_book!$B$2:$B$379,bkc_bu)+SUMIFS(_book!$BV$2:$BV$379,_book!$C$2:$C$379,$A25,_book!$A$2:$A$379,bkc_lob,_book!$B$2:$B$379,bkc_bu)+SUMIFS(_book!$BW$2:$BW$379,_book!$C$2:$C$379,$A25,_book!$A$2:$A$379,bkc_lob,_book!$B$2:$B$379,bkc_bu)+SUMIFS(_book!$BX$2:$BX$379,_book!$C$2:$C$379,$A25,_book!$A$2:$A$379,bkc_lob,_book!$B$2:$B$379,bkc_bu)+SUMIFS(_book!$BY$2:$BY$379,_book!$C$2:$C$379,$A25,_book!$A$2:$A$379,bkc_lob,_book!$B$2:$B$379,bkc_bu))/(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f>
        <v>4.938271604938275E-3</v>
      </c>
      <c r="H25" s="50" t="str">
        <f>IF(OR(SUMIFS(_book!$V$2:$V$379,_book!$C$2:$C$379,$A25,_book!$A$2:$A$379,bkc_lob,_book!$B$2:$B$379,bkc_bu)=0,NOT(ISNUMBER($G25))),"—",($G25-$D25)*100)</f>
        <v>—</v>
      </c>
      <c r="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J25" s="49" t="str">
        <f>IF(SUMIFS(_book!$V$2:$V$379,_book!$C$2:$C$379,$A25,_book!$A$2:$A$379,bkc_lob,_book!$B$2:$B$379,bkc_bu)=0,"—",IF(SUMIFS(_book!$F$2:$F$379,_book!$C$2:$C$379,$A25,_book!$A$2:$A$379,bkc_lob,_book!$B$2:$B$379,bkc_bu)=0,"—",SUMIFS(_book!$AC$2:$AC$379,_book!$C$2:$C$379,$A25,_book!$A$2:$A$379,bkc_lob,_book!$B$2:$B$379,bkc_bu)/SUMIFS(_book!$V$2:$V$379,_book!$C$2:$C$379,$A25,_book!$A$2:$A$379,bkc_lob,_book!$B$2:$B$379,bkc_bu)))</f>
        <v>—</v>
      </c>
    </row>
    <row r="26" spans="1:10" x14ac:dyDescent="0.3">
      <c r="A26" s="27" t="s">
        <v>105</v>
      </c>
      <c r="B26" s="28">
        <f>SUMIFS(_book!$F$2:$F$379,_book!$C$2:$C$379,$A26,_book!$A$2:$A$379,bkc_lob,_book!$B$2:$B$379,bkc_bu)</f>
        <v>1122000</v>
      </c>
      <c r="C26" s="32">
        <f>SUMIFS(_book!$V$2:$V$379,_book!$C$2:$C$379,$A26,_book!$A$2:$A$379,bkc_lob,_book!$B$2:$B$379,bkc_bu)</f>
        <v>0</v>
      </c>
      <c r="D26" s="30" t="str">
        <f>IF(SUMIFS(_book!$V$2:$V$379,_book!$C$2:$C$379,$A26,_book!$A$2:$A$379,bkc_lob,_book!$B$2:$B$379,bkc_bu)=0,"—",SUMIFS(_book!$W$2:$W$379,_book!$C$2:$C$379,$A26,_book!$A$2:$A$379,bkc_lob,_book!$B$2:$B$379,bkc_bu)/SUMIFS(_book!$V$2:$V$379,_book!$C$2:$C$379,$A26,_book!$A$2:$A$379,bkc_lob,_book!$B$2:$B$379,bkc_bu))</f>
        <v>—</v>
      </c>
      <c r="E26" s="30" t="str">
        <f>IF(SUMIFS(_book!$V$2:$V$379,_book!$C$2:$C$379,$A26,_book!$A$2:$A$379,bkc_lob,_book!$B$2:$B$379,bkc_bu)=0,"—",SUMIFS(_book!$X$2:$X$379,_book!$C$2:$C$379,$A26,_book!$A$2:$A$379,bkc_lob,_book!$B$2:$B$379,bkc_bu)/SUMIFS(_book!$V$2:$V$379,_book!$C$2:$C$379,$A26,_book!$A$2:$A$379,bkc_lob,_book!$B$2:$B$379,bkc_bu))</f>
        <v>—</v>
      </c>
      <c r="F26" s="31" t="str">
        <f>IF(SUMIFS(_book!$V$2:$V$379,_book!$C$2:$C$379,$A26,_book!$A$2:$A$379,bkc_lob,_book!$B$2:$B$379,bkc_bu)=0,"—",IF(SUMIFS(_book!$Y$2:$Y$379,_book!$C$2:$C$379,$A26,_book!$A$2:$A$379,bkc_lob,_book!$B$2:$B$379,bkc_bu)=SUMIFS(_book!$V$2:$V$379,_book!$C$2:$C$379,$A26,_book!$A$2:$A$379,bkc_lob,_book!$B$2:$B$379,bkc_bu),"entered",IF(SUMIFS(_book!$Y$2:$Y$379,_book!$C$2:$C$379,$A26,_book!$A$2:$A$379,bkc_lob,_book!$B$2:$B$379,bkc_bu)=0,"carried","mixed")))</f>
        <v>—</v>
      </c>
      <c r="G26" s="30">
        <f>IF((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0,"—",(SUMIFS(_book!$BN$2:$BN$379,_book!$C$2:$C$379,$A26,_book!$A$2:$A$379,bkc_lob,_book!$B$2:$B$379,bkc_bu)+SUMIFS(_book!$BO$2:$BO$379,_book!$C$2:$C$379,$A26,_book!$A$2:$A$379,bkc_lob,_book!$B$2:$B$379,bkc_bu)+SUMIFS(_book!$BP$2:$BP$379,_book!$C$2:$C$379,$A26,_book!$A$2:$A$379,bkc_lob,_book!$B$2:$B$379,bkc_bu)+SUMIFS(_book!$BQ$2:$BQ$379,_book!$C$2:$C$379,$A26,_book!$A$2:$A$379,bkc_lob,_book!$B$2:$B$379,bkc_bu)+SUMIFS(_book!$BR$2:$BR$379,_book!$C$2:$C$379,$A26,_book!$A$2:$A$379,bkc_lob,_book!$B$2:$B$379,bkc_bu)+SUMIFS(_book!$BS$2:$BS$379,_book!$C$2:$C$379,$A26,_book!$A$2:$A$379,bkc_lob,_book!$B$2:$B$379,bkc_bu)+SUMIFS(_book!$BT$2:$BT$379,_book!$C$2:$C$379,$A26,_book!$A$2:$A$379,bkc_lob,_book!$B$2:$B$379,bkc_bu)+SUMIFS(_book!$BU$2:$BU$379,_book!$C$2:$C$379,$A26,_book!$A$2:$A$379,bkc_lob,_book!$B$2:$B$379,bkc_bu)+SUMIFS(_book!$BV$2:$BV$379,_book!$C$2:$C$379,$A26,_book!$A$2:$A$379,bkc_lob,_book!$B$2:$B$379,bkc_bu)+SUMIFS(_book!$BW$2:$BW$379,_book!$C$2:$C$379,$A26,_book!$A$2:$A$379,bkc_lob,_book!$B$2:$B$379,bkc_bu)+SUMIFS(_book!$BX$2:$BX$379,_book!$C$2:$C$379,$A26,_book!$A$2:$A$379,bkc_lob,_book!$B$2:$B$379,bkc_bu)+SUMIFS(_book!$BY$2:$BY$379,_book!$C$2:$C$379,$A26,_book!$A$2:$A$379,bkc_lob,_book!$B$2:$B$379,bkc_bu))/(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f>
        <v>2.626470604352368E-2</v>
      </c>
      <c r="H26" s="38" t="str">
        <f>IF(OR(SUMIFS(_book!$V$2:$V$379,_book!$C$2:$C$379,$A26,_book!$A$2:$A$379,bkc_lob,_book!$B$2:$B$379,bkc_bu)=0,NOT(ISNUMBER($G26))),"—",($G26-$D26)*100)</f>
        <v>—</v>
      </c>
      <c r="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J26" s="37" t="str">
        <f>IF(SUMIFS(_book!$V$2:$V$379,_book!$C$2:$C$379,$A26,_book!$A$2:$A$379,bkc_lob,_book!$B$2:$B$379,bkc_bu)=0,"—",IF(SUMIFS(_book!$F$2:$F$379,_book!$C$2:$C$379,$A26,_book!$A$2:$A$379,bkc_lob,_book!$B$2:$B$379,bkc_bu)=0,"—",SUMIFS(_book!$AC$2:$AC$379,_book!$C$2:$C$379,$A26,_book!$A$2:$A$379,bkc_lob,_book!$B$2:$B$379,bkc_bu)/SUMIFS(_book!$V$2:$V$379,_book!$C$2:$C$379,$A26,_book!$A$2:$A$379,bkc_lob,_book!$B$2:$B$379,bkc_bu)))</f>
        <v>—</v>
      </c>
    </row>
    <row r="27" spans="1:10" x14ac:dyDescent="0.3">
      <c r="A27" s="39" t="s">
        <v>106</v>
      </c>
      <c r="B27" s="40">
        <f>SUMIFS(_book!$F$2:$F$379,_book!$C$2:$C$379,$A27,_book!$A$2:$A$379,bkc_lob,_book!$B$2:$B$379,bkc_bu)</f>
        <v>918000</v>
      </c>
      <c r="C27" s="44">
        <f>SUMIFS(_book!$V$2:$V$379,_book!$C$2:$C$379,$A27,_book!$A$2:$A$379,bkc_lob,_book!$B$2:$B$379,bkc_bu)</f>
        <v>0</v>
      </c>
      <c r="D27" s="42" t="str">
        <f>IF(SUMIFS(_book!$V$2:$V$379,_book!$C$2:$C$379,$A27,_book!$A$2:$A$379,bkc_lob,_book!$B$2:$B$379,bkc_bu)=0,"—",SUMIFS(_book!$W$2:$W$379,_book!$C$2:$C$379,$A27,_book!$A$2:$A$379,bkc_lob,_book!$B$2:$B$379,bkc_bu)/SUMIFS(_book!$V$2:$V$379,_book!$C$2:$C$379,$A27,_book!$A$2:$A$379,bkc_lob,_book!$B$2:$B$379,bkc_bu))</f>
        <v>—</v>
      </c>
      <c r="E27" s="42" t="str">
        <f>IF(SUMIFS(_book!$V$2:$V$379,_book!$C$2:$C$379,$A27,_book!$A$2:$A$379,bkc_lob,_book!$B$2:$B$379,bkc_bu)=0,"—",SUMIFS(_book!$X$2:$X$379,_book!$C$2:$C$379,$A27,_book!$A$2:$A$379,bkc_lob,_book!$B$2:$B$379,bkc_bu)/SUMIFS(_book!$V$2:$V$379,_book!$C$2:$C$379,$A27,_book!$A$2:$A$379,bkc_lob,_book!$B$2:$B$379,bkc_bu))</f>
        <v>—</v>
      </c>
      <c r="F27" s="43" t="str">
        <f>IF(SUMIFS(_book!$V$2:$V$379,_book!$C$2:$C$379,$A27,_book!$A$2:$A$379,bkc_lob,_book!$B$2:$B$379,bkc_bu)=0,"—",IF(SUMIFS(_book!$Y$2:$Y$379,_book!$C$2:$C$379,$A27,_book!$A$2:$A$379,bkc_lob,_book!$B$2:$B$379,bkc_bu)=SUMIFS(_book!$V$2:$V$379,_book!$C$2:$C$379,$A27,_book!$A$2:$A$379,bkc_lob,_book!$B$2:$B$379,bkc_bu),"entered",IF(SUMIFS(_book!$Y$2:$Y$379,_book!$C$2:$C$379,$A27,_book!$A$2:$A$379,bkc_lob,_book!$B$2:$B$379,bkc_bu)=0,"carried","mixed")))</f>
        <v>—</v>
      </c>
      <c r="G27" s="42">
        <f>IF((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0,"—",(SUMIFS(_book!$BN$2:$BN$379,_book!$C$2:$C$379,$A27,_book!$A$2:$A$379,bkc_lob,_book!$B$2:$B$379,bkc_bu)+SUMIFS(_book!$BO$2:$BO$379,_book!$C$2:$C$379,$A27,_book!$A$2:$A$379,bkc_lob,_book!$B$2:$B$379,bkc_bu)+SUMIFS(_book!$BP$2:$BP$379,_book!$C$2:$C$379,$A27,_book!$A$2:$A$379,bkc_lob,_book!$B$2:$B$379,bkc_bu)+SUMIFS(_book!$BQ$2:$BQ$379,_book!$C$2:$C$379,$A27,_book!$A$2:$A$379,bkc_lob,_book!$B$2:$B$379,bkc_bu)+SUMIFS(_book!$BR$2:$BR$379,_book!$C$2:$C$379,$A27,_book!$A$2:$A$379,bkc_lob,_book!$B$2:$B$379,bkc_bu)+SUMIFS(_book!$BS$2:$BS$379,_book!$C$2:$C$379,$A27,_book!$A$2:$A$379,bkc_lob,_book!$B$2:$B$379,bkc_bu)+SUMIFS(_book!$BT$2:$BT$379,_book!$C$2:$C$379,$A27,_book!$A$2:$A$379,bkc_lob,_book!$B$2:$B$379,bkc_bu)+SUMIFS(_book!$BU$2:$BU$379,_book!$C$2:$C$379,$A27,_book!$A$2:$A$379,bkc_lob,_book!$B$2:$B$379,bkc_bu)+SUMIFS(_book!$BV$2:$BV$379,_book!$C$2:$C$379,$A27,_book!$A$2:$A$379,bkc_lob,_book!$B$2:$B$379,bkc_bu)+SUMIFS(_book!$BW$2:$BW$379,_book!$C$2:$C$379,$A27,_book!$A$2:$A$379,bkc_lob,_book!$B$2:$B$379,bkc_bu)+SUMIFS(_book!$BX$2:$BX$379,_book!$C$2:$C$379,$A27,_book!$A$2:$A$379,bkc_lob,_book!$B$2:$B$379,bkc_bu)+SUMIFS(_book!$BY$2:$BY$379,_book!$C$2:$C$379,$A27,_book!$A$2:$A$379,bkc_lob,_book!$B$2:$B$379,bkc_bu))/(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f>
        <v>2.2543316021260838E-2</v>
      </c>
      <c r="H27" s="50" t="str">
        <f>IF(OR(SUMIFS(_book!$V$2:$V$379,_book!$C$2:$C$379,$A27,_book!$A$2:$A$379,bkc_lob,_book!$B$2:$B$379,bkc_bu)=0,NOT(ISNUMBER($G27))),"—",($G27-$D27)*100)</f>
        <v>—</v>
      </c>
      <c r="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J27" s="49" t="str">
        <f>IF(SUMIFS(_book!$V$2:$V$379,_book!$C$2:$C$379,$A27,_book!$A$2:$A$379,bkc_lob,_book!$B$2:$B$379,bkc_bu)=0,"—",IF(SUMIFS(_book!$F$2:$F$379,_book!$C$2:$C$379,$A27,_book!$A$2:$A$379,bkc_lob,_book!$B$2:$B$379,bkc_bu)=0,"—",SUMIFS(_book!$AC$2:$AC$379,_book!$C$2:$C$379,$A27,_book!$A$2:$A$379,bkc_lob,_book!$B$2:$B$379,bkc_bu)/SUMIFS(_book!$V$2:$V$379,_book!$C$2:$C$379,$A27,_book!$A$2:$A$379,bkc_lob,_book!$B$2:$B$379,bkc_bu)))</f>
        <v>—</v>
      </c>
    </row>
    <row r="28" spans="1:10" x14ac:dyDescent="0.3">
      <c r="A28" s="27" t="s">
        <v>107</v>
      </c>
      <c r="B28" s="28">
        <f>SUMIFS(_book!$F$2:$F$379,_book!$C$2:$C$379,$A28,_book!$A$2:$A$379,bkc_lob,_book!$B$2:$B$379,bkc_bu)</f>
        <v>714000</v>
      </c>
      <c r="C28" s="32">
        <f>SUMIFS(_book!$V$2:$V$379,_book!$C$2:$C$379,$A28,_book!$A$2:$A$379,bkc_lob,_book!$B$2:$B$379,bkc_bu)</f>
        <v>0</v>
      </c>
      <c r="D28" s="30" t="str">
        <f>IF(SUMIFS(_book!$V$2:$V$379,_book!$C$2:$C$379,$A28,_book!$A$2:$A$379,bkc_lob,_book!$B$2:$B$379,bkc_bu)=0,"—",SUMIFS(_book!$W$2:$W$379,_book!$C$2:$C$379,$A28,_book!$A$2:$A$379,bkc_lob,_book!$B$2:$B$379,bkc_bu)/SUMIFS(_book!$V$2:$V$379,_book!$C$2:$C$379,$A28,_book!$A$2:$A$379,bkc_lob,_book!$B$2:$B$379,bkc_bu))</f>
        <v>—</v>
      </c>
      <c r="E28" s="30" t="str">
        <f>IF(SUMIFS(_book!$V$2:$V$379,_book!$C$2:$C$379,$A28,_book!$A$2:$A$379,bkc_lob,_book!$B$2:$B$379,bkc_bu)=0,"—",SUMIFS(_book!$X$2:$X$379,_book!$C$2:$C$379,$A28,_book!$A$2:$A$379,bkc_lob,_book!$B$2:$B$379,bkc_bu)/SUMIFS(_book!$V$2:$V$379,_book!$C$2:$C$379,$A28,_book!$A$2:$A$379,bkc_lob,_book!$B$2:$B$379,bkc_bu))</f>
        <v>—</v>
      </c>
      <c r="F28" s="31" t="str">
        <f>IF(SUMIFS(_book!$V$2:$V$379,_book!$C$2:$C$379,$A28,_book!$A$2:$A$379,bkc_lob,_book!$B$2:$B$379,bkc_bu)=0,"—",IF(SUMIFS(_book!$Y$2:$Y$379,_book!$C$2:$C$379,$A28,_book!$A$2:$A$379,bkc_lob,_book!$B$2:$B$379,bkc_bu)=SUMIFS(_book!$V$2:$V$379,_book!$C$2:$C$379,$A28,_book!$A$2:$A$379,bkc_lob,_book!$B$2:$B$379,bkc_bu),"entered",IF(SUMIFS(_book!$Y$2:$Y$379,_book!$C$2:$C$379,$A28,_book!$A$2:$A$379,bkc_lob,_book!$B$2:$B$379,bkc_bu)=0,"carried","mixed")))</f>
        <v>—</v>
      </c>
      <c r="G28" s="30">
        <f>IF((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0,"—",(SUMIFS(_book!$BN$2:$BN$379,_book!$C$2:$C$379,$A28,_book!$A$2:$A$379,bkc_lob,_book!$B$2:$B$379,bkc_bu)+SUMIFS(_book!$BO$2:$BO$379,_book!$C$2:$C$379,$A28,_book!$A$2:$A$379,bkc_lob,_book!$B$2:$B$379,bkc_bu)+SUMIFS(_book!$BP$2:$BP$379,_book!$C$2:$C$379,$A28,_book!$A$2:$A$379,bkc_lob,_book!$B$2:$B$379,bkc_bu)+SUMIFS(_book!$BQ$2:$BQ$379,_book!$C$2:$C$379,$A28,_book!$A$2:$A$379,bkc_lob,_book!$B$2:$B$379,bkc_bu)+SUMIFS(_book!$BR$2:$BR$379,_book!$C$2:$C$379,$A28,_book!$A$2:$A$379,bkc_lob,_book!$B$2:$B$379,bkc_bu)+SUMIFS(_book!$BS$2:$BS$379,_book!$C$2:$C$379,$A28,_book!$A$2:$A$379,bkc_lob,_book!$B$2:$B$379,bkc_bu)+SUMIFS(_book!$BT$2:$BT$379,_book!$C$2:$C$379,$A28,_book!$A$2:$A$379,bkc_lob,_book!$B$2:$B$379,bkc_bu)+SUMIFS(_book!$BU$2:$BU$379,_book!$C$2:$C$379,$A28,_book!$A$2:$A$379,bkc_lob,_book!$B$2:$B$379,bkc_bu)+SUMIFS(_book!$BV$2:$BV$379,_book!$C$2:$C$379,$A28,_book!$A$2:$A$379,bkc_lob,_book!$B$2:$B$379,bkc_bu)+SUMIFS(_book!$BW$2:$BW$379,_book!$C$2:$C$379,$A28,_book!$A$2:$A$379,bkc_lob,_book!$B$2:$B$379,bkc_bu)+SUMIFS(_book!$BX$2:$BX$379,_book!$C$2:$C$379,$A28,_book!$A$2:$A$379,bkc_lob,_book!$B$2:$B$379,bkc_bu)+SUMIFS(_book!$BY$2:$BY$379,_book!$C$2:$C$379,$A28,_book!$A$2:$A$379,bkc_lob,_book!$B$2:$B$379,bkc_bu))/(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f>
        <v>2.107894760532002E-2</v>
      </c>
      <c r="H28" s="38" t="str">
        <f>IF(OR(SUMIFS(_book!$V$2:$V$379,_book!$C$2:$C$379,$A28,_book!$A$2:$A$379,bkc_lob,_book!$B$2:$B$379,bkc_bu)=0,NOT(ISNUMBER($G28))),"—",($G28-$D28)*100)</f>
        <v>—</v>
      </c>
      <c r="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J28" s="37" t="str">
        <f>IF(SUMIFS(_book!$V$2:$V$379,_book!$C$2:$C$379,$A28,_book!$A$2:$A$379,bkc_lob,_book!$B$2:$B$379,bkc_bu)=0,"—",IF(SUMIFS(_book!$F$2:$F$379,_book!$C$2:$C$379,$A28,_book!$A$2:$A$379,bkc_lob,_book!$B$2:$B$379,bkc_bu)=0,"—",SUMIFS(_book!$AC$2:$AC$379,_book!$C$2:$C$379,$A28,_book!$A$2:$A$379,bkc_lob,_book!$B$2:$B$379,bkc_bu)/SUMIFS(_book!$V$2:$V$379,_book!$C$2:$C$379,$A28,_book!$A$2:$A$379,bkc_lob,_book!$B$2:$B$379,bkc_bu)))</f>
        <v>—</v>
      </c>
    </row>
    <row r="29" spans="1:10" x14ac:dyDescent="0.3">
      <c r="A29" s="51" t="s">
        <v>101</v>
      </c>
      <c r="B29" s="52">
        <f>SUMIFS(_book!$F$2:$F$379,_book!$A$2:$A$379,bkc_lob,_book!$B$2:$B$379,bkc_bu)</f>
        <v>17085000</v>
      </c>
      <c r="C29" s="82">
        <f>SUMIFS(_book!$V$2:$V$379,_book!$A$2:$A$379,bkc_lob,_book!$B$2:$B$379,bkc_bu)</f>
        <v>6</v>
      </c>
      <c r="D29" s="60">
        <f>IF(SUMIFS(_book!$V$2:$V$379,_book!$A$2:$A$379,bkc_lob,_book!$B$2:$B$379,bkc_bu)=0,"—",SUMIFS(_book!$W$2:$W$379,_book!$A$2:$A$379,bkc_lob,_book!$B$2:$B$379,bkc_bu)/SUMIFS(_book!$V$2:$V$379,_book!$A$2:$A$379,bkc_lob,_book!$B$2:$B$379,bkc_bu))</f>
        <v>9.9999999999999992E-2</v>
      </c>
      <c r="E29" s="60">
        <f>IF(SUMIFS(_book!$V$2:$V$379,_book!$A$2:$A$379,bkc_lob,_book!$B$2:$B$379,bkc_bu)=0,"—",SUMIFS(_book!$X$2:$X$379,_book!$A$2:$A$379,bkc_lob,_book!$B$2:$B$379,bkc_bu)/SUMIFS(_book!$V$2:$V$379,_book!$A$2:$A$379,bkc_lob,_book!$B$2:$B$379,bkc_bu))</f>
        <v>9.9999999999999992E-2</v>
      </c>
      <c r="F29" s="53"/>
      <c r="G29" s="83">
        <f>IF((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0,"—",(SUMIFS(_book!$BN$2:$BN$379,_book!$A$2:$A$379,bkc_lob,_book!$B$2:$B$379,bkc_bu)+SUMIFS(_book!$BO$2:$BO$379,_book!$A$2:$A$379,bkc_lob,_book!$B$2:$B$379,bkc_bu)+SUMIFS(_book!$BP$2:$BP$379,_book!$A$2:$A$379,bkc_lob,_book!$B$2:$B$379,bkc_bu)+SUMIFS(_book!$BQ$2:$BQ$379,_book!$A$2:$A$379,bkc_lob,_book!$B$2:$B$379,bkc_bu)+SUMIFS(_book!$BR$2:$BR$379,_book!$A$2:$A$379,bkc_lob,_book!$B$2:$B$379,bkc_bu)+SUMIFS(_book!$BS$2:$BS$379,_book!$A$2:$A$379,bkc_lob,_book!$B$2:$B$379,bkc_bu)+SUMIFS(_book!$BT$2:$BT$379,_book!$A$2:$A$379,bkc_lob,_book!$B$2:$B$379,bkc_bu)+SUMIFS(_book!$BU$2:$BU$379,_book!$A$2:$A$379,bkc_lob,_book!$B$2:$B$379,bkc_bu)+SUMIFS(_book!$BV$2:$BV$379,_book!$A$2:$A$379,bkc_lob,_book!$B$2:$B$379,bkc_bu)+SUMIFS(_book!$BW$2:$BW$379,_book!$A$2:$A$379,bkc_lob,_book!$B$2:$B$379,bkc_bu)+SUMIFS(_book!$BX$2:$BX$379,_book!$A$2:$A$379,bkc_lob,_book!$B$2:$B$379,bkc_bu)+SUMIFS(_book!$BY$2:$BY$379,_book!$A$2:$A$379,bkc_lob,_book!$B$2:$B$379,bkc_bu))/(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f>
        <v>2.7010658053836348E-2</v>
      </c>
      <c r="H29" s="61">
        <f>IF(OR(SUMIFS(_book!$V$2:$V$379,_book!$A$2:$A$379,bkc_lob,_book!$B$2:$B$379,bkc_bu)=0,NOT(ISNUMBER($G29))),"—",($G29-$D29)*100)</f>
        <v>-7.2989341946163648</v>
      </c>
      <c r="I29" s="57">
        <f>IF(OR(SUMIFS(_book!$V$2:$V$379,_book!$A$2:$A$379,bkc_lob,_book!$B$2:$B$379,bkc_bu)=0,SUMIFS(_book!$F$2:$F$379,_book!$A$2:$A$379,bkc_lob,_book!$B$2:$B$379,bkc_bu)=0),"—",SUMIFS(_book!$AV$2:$AV$379,_book!$A$2:$A$379,bkc_lob,_book!$B$2:$B$379,bkc_bu)/SUMIFS(_book!$F$2:$F$379,_book!$A$2:$A$379,bkc_lob,_book!$B$2:$B$379,bkc_bu))</f>
        <v>0.63722595885817268</v>
      </c>
      <c r="J29" s="61">
        <f>IF(SUMIFS(_book!$V$2:$V$379,_book!$A$2:$A$379,bkc_lob,_book!$B$2:$B$379,bkc_bu)=0,"—",SUMIFS(_book!$AC$2:$AC$379,_book!$A$2:$A$379,bkc_lob,_book!$B$2:$B$379,bkc_bu)/SUMIFS(_book!$V$2:$V$379,_book!$A$2:$A$379,bkc_lob,_book!$B$2:$B$379,bkc_bu))</f>
        <v>-0.67085461343416497</v>
      </c>
    </row>
    <row r="31" spans="1:10" x14ac:dyDescent="0.3">
      <c r="A31" s="84" t="str">
        <f>IF(SUMIFS(_book!$V$2:$V$379,_book!$A$2:$A$379,bkc_lob,_book!$B$2:$B$379,bkc_bu)=0,"No combo in view asserts a net rate selection — every target column reads as a dash, and the grids below are simply what the logged program delivers.",SUMIFS(_book!$V$2:$V$379,_book!$A$2:$A$379,bkc_lob,_book!$B$2:$B$379,bkc_bu)&amp;" combo(s) in view assert a net target. The delivery shown is the program AS LOGGED: filings the per-line Solver would SUGGEST to close the gap are not injected here, so a gap means work outstanding rather than an error.")</f>
        <v>6 combo(s) in view assert a net target. The delivery shown is the program AS LOGGED: filings the per-line Solver would SUGGEST to close the gap are not injected here, so a gap means work outstanding rather than an error.</v>
      </c>
    </row>
    <row r="33" spans="1:25" ht="15.6" x14ac:dyDescent="0.3">
      <c r="A33" s="3" t="s">
        <v>172</v>
      </c>
    </row>
    <row r="34" spans="1:25" x14ac:dyDescent="0.3">
      <c r="A34" s="9" t="s">
        <v>187</v>
      </c>
    </row>
    <row r="35" spans="1:25" x14ac:dyDescent="0.3">
      <c r="A35" s="76" t="s">
        <v>55</v>
      </c>
      <c r="B35" s="77" t="str">
        <f>TEXT(DATE(2027,1,1),"mmm")&amp;" 2027"</f>
        <v>Jan 2027</v>
      </c>
      <c r="C35" s="77" t="str">
        <f>TEXT(DATE(2027,2,1),"mmm")&amp;" 2027"</f>
        <v>Feb 2027</v>
      </c>
      <c r="D35" s="77" t="str">
        <f>TEXT(DATE(2027,3,1),"mmm")&amp;" 2027"</f>
        <v>Mar 2027</v>
      </c>
      <c r="E35" s="77" t="str">
        <f>TEXT(DATE(2027,4,1),"mmm")&amp;" 2027"</f>
        <v>Apr 2027</v>
      </c>
      <c r="F35" s="77" t="str">
        <f>TEXT(DATE(2027,5,1),"mmm")&amp;" 2027"</f>
        <v>May 2027</v>
      </c>
      <c r="G35" s="77" t="str">
        <f>TEXT(DATE(2027,6,1),"mmm")&amp;" 2027"</f>
        <v>Jun 2027</v>
      </c>
      <c r="H35" s="77" t="str">
        <f>TEXT(DATE(2027,7,1),"mmm")&amp;" 2027"</f>
        <v>Jul 2027</v>
      </c>
      <c r="I35" s="77" t="str">
        <f>TEXT(DATE(2027,8,1),"mmm")&amp;" 2027"</f>
        <v>Aug 2027</v>
      </c>
      <c r="J35" s="77" t="str">
        <f>TEXT(DATE(2027,9,1),"mmm")&amp;" 2027"</f>
        <v>Sep 2027</v>
      </c>
      <c r="K35" s="77" t="str">
        <f>TEXT(DATE(2027,10,1),"mmm")&amp;" 2027"</f>
        <v>Oct 2027</v>
      </c>
      <c r="L35" s="77" t="str">
        <f>TEXT(DATE(2027,11,1),"mmm")&amp;" 2027"</f>
        <v>Nov 2027</v>
      </c>
      <c r="M35" s="77" t="str">
        <f>TEXT(DATE(2027,12,1),"mmm")&amp;" 2027"</f>
        <v>Dec 2027</v>
      </c>
      <c r="N35" s="85" t="str">
        <f>TEXT(DATE(2028,1,1),"mmm")&amp;" 2028"</f>
        <v>Jan 2028</v>
      </c>
      <c r="O35" s="85" t="str">
        <f>TEXT(DATE(2028,2,1),"mmm")&amp;" 2028"</f>
        <v>Feb 2028</v>
      </c>
      <c r="P35" s="85" t="str">
        <f>TEXT(DATE(2028,3,1),"mmm")&amp;" 2028"</f>
        <v>Mar 2028</v>
      </c>
      <c r="Q35" s="85" t="str">
        <f>TEXT(DATE(2028,4,1),"mmm")&amp;" 2028"</f>
        <v>Apr 2028</v>
      </c>
      <c r="R35" s="85" t="str">
        <f>TEXT(DATE(2028,5,1),"mmm")&amp;" 2028"</f>
        <v>May 2028</v>
      </c>
      <c r="S35" s="85" t="str">
        <f>TEXT(DATE(2028,6,1),"mmm")&amp;" 2028"</f>
        <v>Jun 2028</v>
      </c>
      <c r="T35" s="85" t="str">
        <f>TEXT(DATE(2028,7,1),"mmm")&amp;" 2028"</f>
        <v>Jul 2028</v>
      </c>
      <c r="U35" s="85" t="str">
        <f>TEXT(DATE(2028,8,1),"mmm")&amp;" 2028"</f>
        <v>Aug 2028</v>
      </c>
      <c r="V35" s="85" t="str">
        <f>TEXT(DATE(2028,9,1),"mmm")&amp;" 2028"</f>
        <v>Sep 2028</v>
      </c>
      <c r="W35" s="85" t="str">
        <f>TEXT(DATE(2028,10,1),"mmm")&amp;" 2028"</f>
        <v>Oct 2028</v>
      </c>
      <c r="X35" s="85" t="str">
        <f>TEXT(DATE(2028,11,1),"mmm")&amp;" 2028"</f>
        <v>Nov 2028</v>
      </c>
      <c r="Y35" s="85" t="str">
        <f>TEXT(DATE(2028,12,1),"mmm")&amp;" 2028"</f>
        <v>Dec 2028</v>
      </c>
    </row>
    <row r="36" spans="1:25" x14ac:dyDescent="0.3">
      <c r="A36" s="78" t="s">
        <v>54</v>
      </c>
      <c r="B36" s="79">
        <f>IF(SUMIFS(_book!$BB$2:$BB$379,_book!$C$2:$C$379,$A36,_book!$A$2:$A$379,bkc_lob,_book!$B$2:$B$379,bkc_bu)=0,"—",SUMIFS(_book!$BZ$2:$BZ$379,_book!$C$2:$C$379,$A36,_book!$A$2:$A$379,bkc_lob,_book!$B$2:$B$379,bkc_bu)/SUMIFS(_book!$BB$2:$BB$379,_book!$C$2:$C$379,$A36,_book!$A$2:$A$379,bkc_lob,_book!$B$2:$B$379,bkc_bu))</f>
        <v>4.2592592592592619E-2</v>
      </c>
      <c r="C36" s="79">
        <f>IF(SUMIFS(_book!$BC$2:$BC$379,_book!$C$2:$C$379,$A36,_book!$A$2:$A$379,bkc_lob,_book!$B$2:$B$379,bkc_bu)=0,"—",SUMIFS(_book!$CA$2:$CA$379,_book!$C$2:$C$379,$A36,_book!$A$2:$A$379,bkc_lob,_book!$B$2:$B$379,bkc_bu)/SUMIFS(_book!$BC$2:$BC$379,_book!$C$2:$C$379,$A36,_book!$A$2:$A$379,bkc_lob,_book!$B$2:$B$379,bkc_bu))</f>
        <v>5.6325925925925995E-2</v>
      </c>
      <c r="D36" s="79">
        <f>IF(SUMIFS(_book!$BD$2:$BD$379,_book!$C$2:$C$379,$A36,_book!$A$2:$A$379,bkc_lob,_book!$B$2:$B$379,bkc_bu)=0,"—",SUMIFS(_book!$CB$2:$CB$379,_book!$C$2:$C$379,$A36,_book!$A$2:$A$379,bkc_lob,_book!$B$2:$B$379,bkc_bu)/SUMIFS(_book!$BD$2:$BD$379,_book!$C$2:$C$379,$A36,_book!$A$2:$A$379,bkc_lob,_book!$B$2:$B$379,bkc_bu))</f>
        <v>5.6325925925925995E-2</v>
      </c>
      <c r="E36" s="79">
        <f>IF(SUMIFS(_book!$BE$2:$BE$379,_book!$C$2:$C$379,$A36,_book!$A$2:$A$379,bkc_lob,_book!$B$2:$B$379,bkc_bu)=0,"—",SUMIFS(_book!$CC$2:$CC$379,_book!$C$2:$C$379,$A36,_book!$A$2:$A$379,bkc_lob,_book!$B$2:$B$379,bkc_bu)/SUMIFS(_book!$BE$2:$BE$379,_book!$C$2:$C$379,$A36,_book!$A$2:$A$379,bkc_lob,_book!$B$2:$B$379,bkc_bu))</f>
        <v>7.2029629629629693E-2</v>
      </c>
      <c r="F36" s="79">
        <f>IF(SUMIFS(_book!$BF$2:$BF$379,_book!$C$2:$C$379,$A36,_book!$A$2:$A$379,bkc_lob,_book!$B$2:$B$379,bkc_bu)=0,"—",SUMIFS(_book!$CD$2:$CD$379,_book!$C$2:$C$379,$A36,_book!$A$2:$A$379,bkc_lob,_book!$B$2:$B$379,bkc_bu)/SUMIFS(_book!$BF$2:$BF$379,_book!$C$2:$C$379,$A36,_book!$A$2:$A$379,bkc_lob,_book!$B$2:$B$379,bkc_bu))</f>
        <v>7.2029629629629693E-2</v>
      </c>
      <c r="G36" s="79">
        <f>IF(SUMIFS(_book!$BG$2:$BG$379,_book!$C$2:$C$379,$A36,_book!$A$2:$A$379,bkc_lob,_book!$B$2:$B$379,bkc_bu)=0,"—",SUMIFS(_book!$CE$2:$CE$379,_book!$C$2:$C$379,$A36,_book!$A$2:$A$379,bkc_lob,_book!$B$2:$B$379,bkc_bu)/SUMIFS(_book!$BG$2:$BG$379,_book!$C$2:$C$379,$A36,_book!$A$2:$A$379,bkc_lob,_book!$B$2:$B$379,bkc_bu))</f>
        <v>7.2029629629629693E-2</v>
      </c>
      <c r="H36" s="79">
        <f>IF(SUMIFS(_book!$BH$2:$BH$379,_book!$C$2:$C$379,$A36,_book!$A$2:$A$379,bkc_lob,_book!$B$2:$B$379,bkc_bu)=0,"—",SUMIFS(_book!$CF$2:$CF$379,_book!$C$2:$C$379,$A36,_book!$A$2:$A$379,bkc_lob,_book!$B$2:$B$379,bkc_bu)/SUMIFS(_book!$BH$2:$BH$379,_book!$C$2:$C$379,$A36,_book!$A$2:$A$379,bkc_lob,_book!$B$2:$B$379,bkc_bu))</f>
        <v>3.8548148148148199E-2</v>
      </c>
      <c r="I36" s="79">
        <f>IF(SUMIFS(_book!$BI$2:$BI$379,_book!$C$2:$C$379,$A36,_book!$A$2:$A$379,bkc_lob,_book!$B$2:$B$379,bkc_bu)=0,"—",SUMIFS(_book!$CG$2:$CG$379,_book!$C$2:$C$379,$A36,_book!$A$2:$A$379,bkc_lob,_book!$B$2:$B$379,bkc_bu)/SUMIFS(_book!$BI$2:$BI$379,_book!$C$2:$C$379,$A36,_book!$A$2:$A$379,bkc_lob,_book!$B$2:$B$379,bkc_bu))</f>
        <v>3.8548148148148199E-2</v>
      </c>
      <c r="J36" s="79">
        <f>IF(SUMIFS(_book!$BJ$2:$BJ$379,_book!$C$2:$C$379,$A36,_book!$A$2:$A$379,bkc_lob,_book!$B$2:$B$379,bkc_bu)=0,"—",SUMIFS(_book!$CH$2:$CH$379,_book!$C$2:$C$379,$A36,_book!$A$2:$A$379,bkc_lob,_book!$B$2:$B$379,bkc_bu)/SUMIFS(_book!$BJ$2:$BJ$379,_book!$C$2:$C$379,$A36,_book!$A$2:$A$379,bkc_lob,_book!$B$2:$B$379,bkc_bu))</f>
        <v>3.8548148148148199E-2</v>
      </c>
      <c r="K36" s="79">
        <f>IF(SUMIFS(_book!$BK$2:$BK$379,_book!$C$2:$C$379,$A36,_book!$A$2:$A$379,bkc_lob,_book!$B$2:$B$379,bkc_bu)=0,"—",SUMIFS(_book!$CI$2:$CI$379,_book!$C$2:$C$379,$A36,_book!$A$2:$A$379,bkc_lob,_book!$B$2:$B$379,bkc_bu)/SUMIFS(_book!$BK$2:$BK$379,_book!$C$2:$C$379,$A36,_book!$A$2:$A$379,bkc_lob,_book!$B$2:$B$379,bkc_bu))</f>
        <v>2.8148148148148165E-2</v>
      </c>
      <c r="L36" s="79">
        <f>IF(SUMIFS(_book!$BL$2:$BL$379,_book!$C$2:$C$379,$A36,_book!$A$2:$A$379,bkc_lob,_book!$B$2:$B$379,bkc_bu)=0,"—",SUMIFS(_book!$CJ$2:$CJ$379,_book!$C$2:$C$379,$A36,_book!$A$2:$A$379,bkc_lob,_book!$B$2:$B$379,bkc_bu)/SUMIFS(_book!$BL$2:$BL$379,_book!$C$2:$C$379,$A36,_book!$A$2:$A$379,bkc_lob,_book!$B$2:$B$379,bkc_bu))</f>
        <v>2.8148148148148165E-2</v>
      </c>
      <c r="M36" s="79">
        <f>IF(SUMIFS(_book!$BM$2:$BM$379,_book!$C$2:$C$379,$A36,_book!$A$2:$A$379,bkc_lob,_book!$B$2:$B$379,bkc_bu)=0,"—",SUMIFS(_book!$CK$2:$CK$379,_book!$C$2:$C$379,$A36,_book!$A$2:$A$379,bkc_lob,_book!$B$2:$B$379,bkc_bu)/SUMIFS(_book!$BM$2:$BM$379,_book!$C$2:$C$379,$A36,_book!$A$2:$A$379,bkc_lob,_book!$B$2:$B$379,bkc_bu))</f>
        <v>2.8148148148148165E-2</v>
      </c>
      <c r="N36" s="79">
        <f>IF(SUMIFS(_book!$BB$2:$BB$379,_book!$C$2:$C$379,$A36,_book!$A$2:$A$379,bkc_lob,_book!$B$2:$B$379,bkc_bu)=0,"—",SUMIFS(_book!$DJ$2:$DJ$379,_book!$C$2:$C$379,$A36,_book!$A$2:$A$379,bkc_lob,_book!$B$2:$B$379,bkc_bu)/SUMIFS(_book!$BB$2:$BB$379,_book!$C$2:$C$379,$A36,_book!$A$2:$A$379,bkc_lob,_book!$B$2:$B$379,bkc_bu))</f>
        <v>2.8148148148148165E-2</v>
      </c>
      <c r="O36" s="79">
        <f>IF(SUMIFS(_book!$BC$2:$BC$379,_book!$C$2:$C$379,$A36,_book!$A$2:$A$379,bkc_lob,_book!$B$2:$B$379,bkc_bu)=0,"—",SUMIFS(_book!$DK$2:$DK$379,_book!$C$2:$C$379,$A36,_book!$A$2:$A$379,bkc_lob,_book!$B$2:$B$379,bkc_bu)/SUMIFS(_book!$BC$2:$BC$379,_book!$C$2:$C$379,$A36,_book!$A$2:$A$379,bkc_lob,_book!$B$2:$B$379,bkc_bu))</f>
        <v>1.4814814814814828E-2</v>
      </c>
      <c r="P36" s="79">
        <f>IF(SUMIFS(_book!$BD$2:$BD$379,_book!$C$2:$C$379,$A36,_book!$A$2:$A$379,bkc_lob,_book!$B$2:$B$379,bkc_bu)=0,"—",SUMIFS(_book!$DL$2:$DL$379,_book!$C$2:$C$379,$A36,_book!$A$2:$A$379,bkc_lob,_book!$B$2:$B$379,bkc_bu)/SUMIFS(_book!$BD$2:$BD$379,_book!$C$2:$C$379,$A36,_book!$A$2:$A$379,bkc_lob,_book!$B$2:$B$379,bkc_bu))</f>
        <v>1.4814814814814828E-2</v>
      </c>
      <c r="Q36" s="79">
        <f>IF(SUMIFS(_book!$BE$2:$BE$379,_book!$C$2:$C$379,$A36,_book!$A$2:$A$379,bkc_lob,_book!$B$2:$B$379,bkc_bu)=0,"—",SUMIFS(_book!$DM$2:$DM$379,_book!$C$2:$C$379,$A36,_book!$A$2:$A$379,bkc_lob,_book!$B$2:$B$379,bkc_bu)/SUMIFS(_book!$BE$2:$BE$379,_book!$C$2:$C$379,$A36,_book!$A$2:$A$379,bkc_lob,_book!$B$2:$B$379,bkc_bu))</f>
        <v>0</v>
      </c>
      <c r="R36" s="79">
        <f>IF(SUMIFS(_book!$BF$2:$BF$379,_book!$C$2:$C$379,$A36,_book!$A$2:$A$379,bkc_lob,_book!$B$2:$B$379,bkc_bu)=0,"—",SUMIFS(_book!$DN$2:$DN$379,_book!$C$2:$C$379,$A36,_book!$A$2:$A$379,bkc_lob,_book!$B$2:$B$379,bkc_bu)/SUMIFS(_book!$BF$2:$BF$379,_book!$C$2:$C$379,$A36,_book!$A$2:$A$379,bkc_lob,_book!$B$2:$B$379,bkc_bu))</f>
        <v>0</v>
      </c>
      <c r="S36" s="79">
        <f>IF(SUMIFS(_book!$BG$2:$BG$379,_book!$C$2:$C$379,$A36,_book!$A$2:$A$379,bkc_lob,_book!$B$2:$B$379,bkc_bu)=0,"—",SUMIFS(_book!$DO$2:$DO$379,_book!$C$2:$C$379,$A36,_book!$A$2:$A$379,bkc_lob,_book!$B$2:$B$379,bkc_bu)/SUMIFS(_book!$BG$2:$BG$379,_book!$C$2:$C$379,$A36,_book!$A$2:$A$379,bkc_lob,_book!$B$2:$B$379,bkc_bu))</f>
        <v>0</v>
      </c>
      <c r="T36" s="79">
        <f>IF(SUMIFS(_book!$BH$2:$BH$379,_book!$C$2:$C$379,$A36,_book!$A$2:$A$379,bkc_lob,_book!$B$2:$B$379,bkc_bu)=0,"—",SUMIFS(_book!$DP$2:$DP$379,_book!$C$2:$C$379,$A36,_book!$A$2:$A$379,bkc_lob,_book!$B$2:$B$379,bkc_bu)/SUMIFS(_book!$BH$2:$BH$379,_book!$C$2:$C$379,$A36,_book!$A$2:$A$379,bkc_lob,_book!$B$2:$B$379,bkc_bu))</f>
        <v>0</v>
      </c>
      <c r="U36" s="79">
        <f>IF(SUMIFS(_book!$BI$2:$BI$379,_book!$C$2:$C$379,$A36,_book!$A$2:$A$379,bkc_lob,_book!$B$2:$B$379,bkc_bu)=0,"—",SUMIFS(_book!$DQ$2:$DQ$379,_book!$C$2:$C$379,$A36,_book!$A$2:$A$379,bkc_lob,_book!$B$2:$B$379,bkc_bu)/SUMIFS(_book!$BI$2:$BI$379,_book!$C$2:$C$379,$A36,_book!$A$2:$A$379,bkc_lob,_book!$B$2:$B$379,bkc_bu))</f>
        <v>0</v>
      </c>
      <c r="V36" s="79">
        <f>IF(SUMIFS(_book!$BJ$2:$BJ$379,_book!$C$2:$C$379,$A36,_book!$A$2:$A$379,bkc_lob,_book!$B$2:$B$379,bkc_bu)=0,"—",SUMIFS(_book!$DR$2:$DR$379,_book!$C$2:$C$379,$A36,_book!$A$2:$A$379,bkc_lob,_book!$B$2:$B$379,bkc_bu)/SUMIFS(_book!$BJ$2:$BJ$379,_book!$C$2:$C$379,$A36,_book!$A$2:$A$379,bkc_lob,_book!$B$2:$B$379,bkc_bu))</f>
        <v>0</v>
      </c>
      <c r="W36" s="79">
        <f>IF(SUMIFS(_book!$BK$2:$BK$379,_book!$C$2:$C$379,$A36,_book!$A$2:$A$379,bkc_lob,_book!$B$2:$B$379,bkc_bu)=0,"—",SUMIFS(_book!$DS$2:$DS$379,_book!$C$2:$C$379,$A36,_book!$A$2:$A$379,bkc_lob,_book!$B$2:$B$379,bkc_bu)/SUMIFS(_book!$BK$2:$BK$379,_book!$C$2:$C$379,$A36,_book!$A$2:$A$379,bkc_lob,_book!$B$2:$B$379,bkc_bu))</f>
        <v>0</v>
      </c>
      <c r="X36" s="79">
        <f>IF(SUMIFS(_book!$BL$2:$BL$379,_book!$C$2:$C$379,$A36,_book!$A$2:$A$379,bkc_lob,_book!$B$2:$B$379,bkc_bu)=0,"—",SUMIFS(_book!$DT$2:$DT$379,_book!$C$2:$C$379,$A36,_book!$A$2:$A$379,bkc_lob,_book!$B$2:$B$379,bkc_bu)/SUMIFS(_book!$BL$2:$BL$379,_book!$C$2:$C$379,$A36,_book!$A$2:$A$379,bkc_lob,_book!$B$2:$B$379,bkc_bu))</f>
        <v>0</v>
      </c>
      <c r="Y36" s="79">
        <f>IF(SUMIFS(_book!$BM$2:$BM$379,_book!$C$2:$C$379,$A36,_book!$A$2:$A$379,bkc_lob,_book!$B$2:$B$379,bkc_bu)=0,"—",SUMIFS(_book!$DU$2:$DU$379,_book!$C$2:$C$379,$A36,_book!$A$2:$A$379,bkc_lob,_book!$B$2:$B$379,bkc_bu)/SUMIFS(_book!$BM$2:$BM$379,_book!$C$2:$C$379,$A36,_book!$A$2:$A$379,bkc_lob,_book!$B$2:$B$379,bkc_bu))</f>
        <v>0</v>
      </c>
    </row>
    <row r="37" spans="1:25" x14ac:dyDescent="0.3">
      <c r="A37" s="78" t="s">
        <v>57</v>
      </c>
      <c r="B37" s="79">
        <f>IF(SUMIFS(_book!$BB$2:$BB$379,_book!$C$2:$C$379,$A37,_book!$A$2:$A$379,bkc_lob,_book!$B$2:$B$379,bkc_bu)=0,"—",SUMIFS(_book!$BZ$2:$BZ$379,_book!$C$2:$C$379,$A37,_book!$A$2:$A$379,bkc_lob,_book!$B$2:$B$379,bkc_bu)/SUMIFS(_book!$BB$2:$BB$379,_book!$C$2:$C$379,$A37,_book!$A$2:$A$379,bkc_lob,_book!$B$2:$B$379,bkc_bu))</f>
        <v>4.0303030303030327E-2</v>
      </c>
      <c r="C37" s="79">
        <f>IF(SUMIFS(_book!$BC$2:$BC$379,_book!$C$2:$C$379,$A37,_book!$A$2:$A$379,bkc_lob,_book!$B$2:$B$379,bkc_bu)=0,"—",SUMIFS(_book!$CA$2:$CA$379,_book!$C$2:$C$379,$A37,_book!$A$2:$A$379,bkc_lob,_book!$B$2:$B$379,bkc_bu)/SUMIFS(_book!$BC$2:$BC$379,_book!$C$2:$C$379,$A37,_book!$A$2:$A$379,bkc_lob,_book!$B$2:$B$379,bkc_bu))</f>
        <v>4.3484848484848508E-2</v>
      </c>
      <c r="D37" s="79">
        <f>IF(SUMIFS(_book!$BD$2:$BD$379,_book!$C$2:$C$379,$A37,_book!$A$2:$A$379,bkc_lob,_book!$B$2:$B$379,bkc_bu)=0,"—",SUMIFS(_book!$CB$2:$CB$379,_book!$C$2:$C$379,$A37,_book!$A$2:$A$379,bkc_lob,_book!$B$2:$B$379,bkc_bu)/SUMIFS(_book!$BD$2:$BD$379,_book!$C$2:$C$379,$A37,_book!$A$2:$A$379,bkc_lob,_book!$B$2:$B$379,bkc_bu))</f>
        <v>4.3484848484848508E-2</v>
      </c>
      <c r="E37" s="79">
        <f>IF(SUMIFS(_book!$BE$2:$BE$379,_book!$C$2:$C$379,$A37,_book!$A$2:$A$379,bkc_lob,_book!$B$2:$B$379,bkc_bu)=0,"—",SUMIFS(_book!$CC$2:$CC$379,_book!$C$2:$C$379,$A37,_book!$A$2:$A$379,bkc_lob,_book!$B$2:$B$379,bkc_bu)/SUMIFS(_book!$BE$2:$BE$379,_book!$C$2:$C$379,$A37,_book!$A$2:$A$379,bkc_lob,_book!$B$2:$B$379,bkc_bu))</f>
        <v>4.3484848484848508E-2</v>
      </c>
      <c r="F37" s="79">
        <f>IF(SUMIFS(_book!$BF$2:$BF$379,_book!$C$2:$C$379,$A37,_book!$A$2:$A$379,bkc_lob,_book!$B$2:$B$379,bkc_bu)=0,"—",SUMIFS(_book!$CD$2:$CD$379,_book!$C$2:$C$379,$A37,_book!$A$2:$A$379,bkc_lob,_book!$B$2:$B$379,bkc_bu)/SUMIFS(_book!$BF$2:$BF$379,_book!$C$2:$C$379,$A37,_book!$A$2:$A$379,bkc_lob,_book!$B$2:$B$379,bkc_bu))</f>
        <v>4.3484848484848508E-2</v>
      </c>
      <c r="G37" s="79">
        <f>IF(SUMIFS(_book!$BG$2:$BG$379,_book!$C$2:$C$379,$A37,_book!$A$2:$A$379,bkc_lob,_book!$B$2:$B$379,bkc_bu)=0,"—",SUMIFS(_book!$CE$2:$CE$379,_book!$C$2:$C$379,$A37,_book!$A$2:$A$379,bkc_lob,_book!$B$2:$B$379,bkc_bu)/SUMIFS(_book!$BG$2:$BG$379,_book!$C$2:$C$379,$A37,_book!$A$2:$A$379,bkc_lob,_book!$B$2:$B$379,bkc_bu))</f>
        <v>4.3484848484848508E-2</v>
      </c>
      <c r="H37" s="79">
        <f>IF(SUMIFS(_book!$BH$2:$BH$379,_book!$C$2:$C$379,$A37,_book!$A$2:$A$379,bkc_lob,_book!$B$2:$B$379,bkc_bu)=0,"—",SUMIFS(_book!$CF$2:$CF$379,_book!$C$2:$C$379,$A37,_book!$A$2:$A$379,bkc_lob,_book!$B$2:$B$379,bkc_bu)/SUMIFS(_book!$BH$2:$BH$379,_book!$C$2:$C$379,$A37,_book!$A$2:$A$379,bkc_lob,_book!$B$2:$B$379,bkc_bu))</f>
        <v>4.3484848484848508E-2</v>
      </c>
      <c r="I37" s="79">
        <f>IF(SUMIFS(_book!$BI$2:$BI$379,_book!$C$2:$C$379,$A37,_book!$A$2:$A$379,bkc_lob,_book!$B$2:$B$379,bkc_bu)=0,"—",SUMIFS(_book!$CG$2:$CG$379,_book!$C$2:$C$379,$A37,_book!$A$2:$A$379,bkc_lob,_book!$B$2:$B$379,bkc_bu)/SUMIFS(_book!$BI$2:$BI$379,_book!$C$2:$C$379,$A37,_book!$A$2:$A$379,bkc_lob,_book!$B$2:$B$379,bkc_bu))</f>
        <v>2.6060606060606079E-2</v>
      </c>
      <c r="J37" s="79">
        <f>IF(SUMIFS(_book!$BJ$2:$BJ$379,_book!$C$2:$C$379,$A37,_book!$A$2:$A$379,bkc_lob,_book!$B$2:$B$379,bkc_bu)=0,"—",SUMIFS(_book!$CH$2:$CH$379,_book!$C$2:$C$379,$A37,_book!$A$2:$A$379,bkc_lob,_book!$B$2:$B$379,bkc_bu)/SUMIFS(_book!$BJ$2:$BJ$379,_book!$C$2:$C$379,$A37,_book!$A$2:$A$379,bkc_lob,_book!$B$2:$B$379,bkc_bu))</f>
        <v>2.6060606060606079E-2</v>
      </c>
      <c r="K37" s="79">
        <f>IF(SUMIFS(_book!$BK$2:$BK$379,_book!$C$2:$C$379,$A37,_book!$A$2:$A$379,bkc_lob,_book!$B$2:$B$379,bkc_bu)=0,"—",SUMIFS(_book!$CI$2:$CI$379,_book!$C$2:$C$379,$A37,_book!$A$2:$A$379,bkc_lob,_book!$B$2:$B$379,bkc_bu)/SUMIFS(_book!$BK$2:$BK$379,_book!$C$2:$C$379,$A37,_book!$A$2:$A$379,bkc_lob,_book!$B$2:$B$379,bkc_bu))</f>
        <v>2.6060606060606079E-2</v>
      </c>
      <c r="L37" s="79">
        <f>IF(SUMIFS(_book!$BL$2:$BL$379,_book!$C$2:$C$379,$A37,_book!$A$2:$A$379,bkc_lob,_book!$B$2:$B$379,bkc_bu)=0,"—",SUMIFS(_book!$CJ$2:$CJ$379,_book!$C$2:$C$379,$A37,_book!$A$2:$A$379,bkc_lob,_book!$B$2:$B$379,bkc_bu)/SUMIFS(_book!$BL$2:$BL$379,_book!$C$2:$C$379,$A37,_book!$A$2:$A$379,bkc_lob,_book!$B$2:$B$379,bkc_bu))</f>
        <v>1.2727272727272738E-2</v>
      </c>
      <c r="M37" s="79">
        <f>IF(SUMIFS(_book!$BM$2:$BM$379,_book!$C$2:$C$379,$A37,_book!$A$2:$A$379,bkc_lob,_book!$B$2:$B$379,bkc_bu)=0,"—",SUMIFS(_book!$CK$2:$CK$379,_book!$C$2:$C$379,$A37,_book!$A$2:$A$379,bkc_lob,_book!$B$2:$B$379,bkc_bu)/SUMIFS(_book!$BM$2:$BM$379,_book!$C$2:$C$379,$A37,_book!$A$2:$A$379,bkc_lob,_book!$B$2:$B$379,bkc_bu))</f>
        <v>1.2727272727272738E-2</v>
      </c>
      <c r="N37" s="79">
        <f>IF(SUMIFS(_book!$BB$2:$BB$379,_book!$C$2:$C$379,$A37,_book!$A$2:$A$379,bkc_lob,_book!$B$2:$B$379,bkc_bu)=0,"—",SUMIFS(_book!$DJ$2:$DJ$379,_book!$C$2:$C$379,$A37,_book!$A$2:$A$379,bkc_lob,_book!$B$2:$B$379,bkc_bu)/SUMIFS(_book!$BB$2:$BB$379,_book!$C$2:$C$379,$A37,_book!$A$2:$A$379,bkc_lob,_book!$B$2:$B$379,bkc_bu))</f>
        <v>1.2727272727272738E-2</v>
      </c>
      <c r="O37" s="79">
        <f>IF(SUMIFS(_book!$BC$2:$BC$379,_book!$C$2:$C$379,$A37,_book!$A$2:$A$379,bkc_lob,_book!$B$2:$B$379,bkc_bu)=0,"—",SUMIFS(_book!$DK$2:$DK$379,_book!$C$2:$C$379,$A37,_book!$A$2:$A$379,bkc_lob,_book!$B$2:$B$379,bkc_bu)/SUMIFS(_book!$BC$2:$BC$379,_book!$C$2:$C$379,$A37,_book!$A$2:$A$379,bkc_lob,_book!$B$2:$B$379,bkc_bu))</f>
        <v>0</v>
      </c>
      <c r="P37" s="79">
        <f>IF(SUMIFS(_book!$BD$2:$BD$379,_book!$C$2:$C$379,$A37,_book!$A$2:$A$379,bkc_lob,_book!$B$2:$B$379,bkc_bu)=0,"—",SUMIFS(_book!$DL$2:$DL$379,_book!$C$2:$C$379,$A37,_book!$A$2:$A$379,bkc_lob,_book!$B$2:$B$379,bkc_bu)/SUMIFS(_book!$BD$2:$BD$379,_book!$C$2:$C$379,$A37,_book!$A$2:$A$379,bkc_lob,_book!$B$2:$B$379,bkc_bu))</f>
        <v>0</v>
      </c>
      <c r="Q37" s="79">
        <f>IF(SUMIFS(_book!$BE$2:$BE$379,_book!$C$2:$C$379,$A37,_book!$A$2:$A$379,bkc_lob,_book!$B$2:$B$379,bkc_bu)=0,"—",SUMIFS(_book!$DM$2:$DM$379,_book!$C$2:$C$379,$A37,_book!$A$2:$A$379,bkc_lob,_book!$B$2:$B$379,bkc_bu)/SUMIFS(_book!$BE$2:$BE$379,_book!$C$2:$C$379,$A37,_book!$A$2:$A$379,bkc_lob,_book!$B$2:$B$379,bkc_bu))</f>
        <v>0</v>
      </c>
      <c r="R37" s="79">
        <f>IF(SUMIFS(_book!$BF$2:$BF$379,_book!$C$2:$C$379,$A37,_book!$A$2:$A$379,bkc_lob,_book!$B$2:$B$379,bkc_bu)=0,"—",SUMIFS(_book!$DN$2:$DN$379,_book!$C$2:$C$379,$A37,_book!$A$2:$A$379,bkc_lob,_book!$B$2:$B$379,bkc_bu)/SUMIFS(_book!$BF$2:$BF$379,_book!$C$2:$C$379,$A37,_book!$A$2:$A$379,bkc_lob,_book!$B$2:$B$379,bkc_bu))</f>
        <v>0</v>
      </c>
      <c r="S37" s="79">
        <f>IF(SUMIFS(_book!$BG$2:$BG$379,_book!$C$2:$C$379,$A37,_book!$A$2:$A$379,bkc_lob,_book!$B$2:$B$379,bkc_bu)=0,"—",SUMIFS(_book!$DO$2:$DO$379,_book!$C$2:$C$379,$A37,_book!$A$2:$A$379,bkc_lob,_book!$B$2:$B$379,bkc_bu)/SUMIFS(_book!$BG$2:$BG$379,_book!$C$2:$C$379,$A37,_book!$A$2:$A$379,bkc_lob,_book!$B$2:$B$379,bkc_bu))</f>
        <v>0</v>
      </c>
      <c r="T37" s="79">
        <f>IF(SUMIFS(_book!$BH$2:$BH$379,_book!$C$2:$C$379,$A37,_book!$A$2:$A$379,bkc_lob,_book!$B$2:$B$379,bkc_bu)=0,"—",SUMIFS(_book!$DP$2:$DP$379,_book!$C$2:$C$379,$A37,_book!$A$2:$A$379,bkc_lob,_book!$B$2:$B$379,bkc_bu)/SUMIFS(_book!$BH$2:$BH$379,_book!$C$2:$C$379,$A37,_book!$A$2:$A$379,bkc_lob,_book!$B$2:$B$379,bkc_bu))</f>
        <v>0</v>
      </c>
      <c r="U37" s="79">
        <f>IF(SUMIFS(_book!$BI$2:$BI$379,_book!$C$2:$C$379,$A37,_book!$A$2:$A$379,bkc_lob,_book!$B$2:$B$379,bkc_bu)=0,"—",SUMIFS(_book!$DQ$2:$DQ$379,_book!$C$2:$C$379,$A37,_book!$A$2:$A$379,bkc_lob,_book!$B$2:$B$379,bkc_bu)/SUMIFS(_book!$BI$2:$BI$379,_book!$C$2:$C$379,$A37,_book!$A$2:$A$379,bkc_lob,_book!$B$2:$B$379,bkc_bu))</f>
        <v>0</v>
      </c>
      <c r="V37" s="79">
        <f>IF(SUMIFS(_book!$BJ$2:$BJ$379,_book!$C$2:$C$379,$A37,_book!$A$2:$A$379,bkc_lob,_book!$B$2:$B$379,bkc_bu)=0,"—",SUMIFS(_book!$DR$2:$DR$379,_book!$C$2:$C$379,$A37,_book!$A$2:$A$379,bkc_lob,_book!$B$2:$B$379,bkc_bu)/SUMIFS(_book!$BJ$2:$BJ$379,_book!$C$2:$C$379,$A37,_book!$A$2:$A$379,bkc_lob,_book!$B$2:$B$379,bkc_bu))</f>
        <v>0</v>
      </c>
      <c r="W37" s="79">
        <f>IF(SUMIFS(_book!$BK$2:$BK$379,_book!$C$2:$C$379,$A37,_book!$A$2:$A$379,bkc_lob,_book!$B$2:$B$379,bkc_bu)=0,"—",SUMIFS(_book!$DS$2:$DS$379,_book!$C$2:$C$379,$A37,_book!$A$2:$A$379,bkc_lob,_book!$B$2:$B$379,bkc_bu)/SUMIFS(_book!$BK$2:$BK$379,_book!$C$2:$C$379,$A37,_book!$A$2:$A$379,bkc_lob,_book!$B$2:$B$379,bkc_bu))</f>
        <v>0</v>
      </c>
      <c r="X37" s="79">
        <f>IF(SUMIFS(_book!$BL$2:$BL$379,_book!$C$2:$C$379,$A37,_book!$A$2:$A$379,bkc_lob,_book!$B$2:$B$379,bkc_bu)=0,"—",SUMIFS(_book!$DT$2:$DT$379,_book!$C$2:$C$379,$A37,_book!$A$2:$A$379,bkc_lob,_book!$B$2:$B$379,bkc_bu)/SUMIFS(_book!$BL$2:$BL$379,_book!$C$2:$C$379,$A37,_book!$A$2:$A$379,bkc_lob,_book!$B$2:$B$379,bkc_bu))</f>
        <v>0</v>
      </c>
      <c r="Y37" s="79">
        <f>IF(SUMIFS(_book!$BM$2:$BM$379,_book!$C$2:$C$379,$A37,_book!$A$2:$A$379,bkc_lob,_book!$B$2:$B$379,bkc_bu)=0,"—",SUMIFS(_book!$DU$2:$DU$379,_book!$C$2:$C$379,$A37,_book!$A$2:$A$379,bkc_lob,_book!$B$2:$B$379,bkc_bu)/SUMIFS(_book!$BM$2:$BM$379,_book!$C$2:$C$379,$A37,_book!$A$2:$A$379,bkc_lob,_book!$B$2:$B$379,bkc_bu))</f>
        <v>0</v>
      </c>
    </row>
    <row r="38" spans="1:25" x14ac:dyDescent="0.3">
      <c r="A38" s="78" t="s">
        <v>59</v>
      </c>
      <c r="B38" s="79">
        <f>IF(SUMIFS(_book!$BB$2:$BB$379,_book!$C$2:$C$379,$A38,_book!$A$2:$A$379,bkc_lob,_book!$B$2:$B$379,bkc_bu)=0,"—",SUMIFS(_book!$BZ$2:$BZ$379,_book!$C$2:$C$379,$A38,_book!$A$2:$A$379,bkc_lob,_book!$B$2:$B$379,bkc_bu)/SUMIFS(_book!$BB$2:$BB$379,_book!$C$2:$C$379,$A38,_book!$A$2:$A$379,bkc_lob,_book!$B$2:$B$379,bkc_bu))</f>
        <v>1.6666666666666684E-2</v>
      </c>
      <c r="C38" s="79">
        <f>IF(SUMIFS(_book!$BC$2:$BC$379,_book!$C$2:$C$379,$A38,_book!$A$2:$A$379,bkc_lob,_book!$B$2:$B$379,bkc_bu)=0,"—",SUMIFS(_book!$CA$2:$CA$379,_book!$C$2:$C$379,$A38,_book!$A$2:$A$379,bkc_lob,_book!$B$2:$B$379,bkc_bu)/SUMIFS(_book!$BC$2:$BC$379,_book!$C$2:$C$379,$A38,_book!$A$2:$A$379,bkc_lob,_book!$B$2:$B$379,bkc_bu))</f>
        <v>1.6666666666666684E-2</v>
      </c>
      <c r="D38" s="79">
        <f>IF(SUMIFS(_book!$BD$2:$BD$379,_book!$C$2:$C$379,$A38,_book!$A$2:$A$379,bkc_lob,_book!$B$2:$B$379,bkc_bu)=0,"—",SUMIFS(_book!$CB$2:$CB$379,_book!$C$2:$C$379,$A38,_book!$A$2:$A$379,bkc_lob,_book!$B$2:$B$379,bkc_bu)/SUMIFS(_book!$BD$2:$BD$379,_book!$C$2:$C$379,$A38,_book!$A$2:$A$379,bkc_lob,_book!$B$2:$B$379,bkc_bu))</f>
        <v>1.6666666666666684E-2</v>
      </c>
      <c r="E38" s="79">
        <f>IF(SUMIFS(_book!$BE$2:$BE$379,_book!$C$2:$C$379,$A38,_book!$A$2:$A$379,bkc_lob,_book!$B$2:$B$379,bkc_bu)=0,"—",SUMIFS(_book!$CC$2:$CC$379,_book!$C$2:$C$379,$A38,_book!$A$2:$A$379,bkc_lob,_book!$B$2:$B$379,bkc_bu)/SUMIFS(_book!$BE$2:$BE$379,_book!$C$2:$C$379,$A38,_book!$A$2:$A$379,bkc_lob,_book!$B$2:$B$379,bkc_bu))</f>
        <v>0</v>
      </c>
      <c r="F38" s="79">
        <f>IF(SUMIFS(_book!$BF$2:$BF$379,_book!$C$2:$C$379,$A38,_book!$A$2:$A$379,bkc_lob,_book!$B$2:$B$379,bkc_bu)=0,"—",SUMIFS(_book!$CD$2:$CD$379,_book!$C$2:$C$379,$A38,_book!$A$2:$A$379,bkc_lob,_book!$B$2:$B$379,bkc_bu)/SUMIFS(_book!$BF$2:$BF$379,_book!$C$2:$C$379,$A38,_book!$A$2:$A$379,bkc_lob,_book!$B$2:$B$379,bkc_bu))</f>
        <v>5.4838709677419058E-3</v>
      </c>
      <c r="G38" s="79">
        <f>IF(SUMIFS(_book!$BG$2:$BG$379,_book!$C$2:$C$379,$A38,_book!$A$2:$A$379,bkc_lob,_book!$B$2:$B$379,bkc_bu)=0,"—",SUMIFS(_book!$CE$2:$CE$379,_book!$C$2:$C$379,$A38,_book!$A$2:$A$379,bkc_lob,_book!$B$2:$B$379,bkc_bu)/SUMIFS(_book!$BG$2:$BG$379,_book!$C$2:$C$379,$A38,_book!$A$2:$A$379,bkc_lob,_book!$B$2:$B$379,bkc_bu))</f>
        <v>1.0000000000000007E-2</v>
      </c>
      <c r="H38" s="79">
        <f>IF(SUMIFS(_book!$BH$2:$BH$379,_book!$C$2:$C$379,$A38,_book!$A$2:$A$379,bkc_lob,_book!$B$2:$B$379,bkc_bu)=0,"—",SUMIFS(_book!$CF$2:$CF$379,_book!$C$2:$C$379,$A38,_book!$A$2:$A$379,bkc_lob,_book!$B$2:$B$379,bkc_bu)/SUMIFS(_book!$BH$2:$BH$379,_book!$C$2:$C$379,$A38,_book!$A$2:$A$379,bkc_lob,_book!$B$2:$B$379,bkc_bu))</f>
        <v>1.0000000000000007E-2</v>
      </c>
      <c r="I38" s="79">
        <f>IF(SUMIFS(_book!$BI$2:$BI$379,_book!$C$2:$C$379,$A38,_book!$A$2:$A$379,bkc_lob,_book!$B$2:$B$379,bkc_bu)=0,"—",SUMIFS(_book!$CG$2:$CG$379,_book!$C$2:$C$379,$A38,_book!$A$2:$A$379,bkc_lob,_book!$B$2:$B$379,bkc_bu)/SUMIFS(_book!$BI$2:$BI$379,_book!$C$2:$C$379,$A38,_book!$A$2:$A$379,bkc_lob,_book!$B$2:$B$379,bkc_bu))</f>
        <v>1.0000000000000007E-2</v>
      </c>
      <c r="J38" s="79">
        <f>IF(SUMIFS(_book!$BJ$2:$BJ$379,_book!$C$2:$C$379,$A38,_book!$A$2:$A$379,bkc_lob,_book!$B$2:$B$379,bkc_bu)=0,"—",SUMIFS(_book!$CH$2:$CH$379,_book!$C$2:$C$379,$A38,_book!$A$2:$A$379,bkc_lob,_book!$B$2:$B$379,bkc_bu)/SUMIFS(_book!$BJ$2:$BJ$379,_book!$C$2:$C$379,$A38,_book!$A$2:$A$379,bkc_lob,_book!$B$2:$B$379,bkc_bu))</f>
        <v>1.0000000000000007E-2</v>
      </c>
      <c r="K38" s="79">
        <f>IF(SUMIFS(_book!$BK$2:$BK$379,_book!$C$2:$C$379,$A38,_book!$A$2:$A$379,bkc_lob,_book!$B$2:$B$379,bkc_bu)=0,"—",SUMIFS(_book!$CI$2:$CI$379,_book!$C$2:$C$379,$A38,_book!$A$2:$A$379,bkc_lob,_book!$B$2:$B$379,bkc_bu)/SUMIFS(_book!$BK$2:$BK$379,_book!$C$2:$C$379,$A38,_book!$A$2:$A$379,bkc_lob,_book!$B$2:$B$379,bkc_bu))</f>
        <v>1.0000000000000007E-2</v>
      </c>
      <c r="L38" s="79">
        <f>IF(SUMIFS(_book!$BL$2:$BL$379,_book!$C$2:$C$379,$A38,_book!$A$2:$A$379,bkc_lob,_book!$B$2:$B$379,bkc_bu)=0,"—",SUMIFS(_book!$CJ$2:$CJ$379,_book!$C$2:$C$379,$A38,_book!$A$2:$A$379,bkc_lob,_book!$B$2:$B$379,bkc_bu)/SUMIFS(_book!$BL$2:$BL$379,_book!$C$2:$C$379,$A38,_book!$A$2:$A$379,bkc_lob,_book!$B$2:$B$379,bkc_bu))</f>
        <v>1.0000000000000007E-2</v>
      </c>
      <c r="M38" s="79">
        <f>IF(SUMIFS(_book!$BM$2:$BM$379,_book!$C$2:$C$379,$A38,_book!$A$2:$A$379,bkc_lob,_book!$B$2:$B$379,bkc_bu)=0,"—",SUMIFS(_book!$CK$2:$CK$379,_book!$C$2:$C$379,$A38,_book!$A$2:$A$379,bkc_lob,_book!$B$2:$B$379,bkc_bu)/SUMIFS(_book!$BM$2:$BM$379,_book!$C$2:$C$379,$A38,_book!$A$2:$A$379,bkc_lob,_book!$B$2:$B$379,bkc_bu))</f>
        <v>1.0000000000000007E-2</v>
      </c>
      <c r="N38" s="79">
        <f>IF(SUMIFS(_book!$BB$2:$BB$379,_book!$C$2:$C$379,$A38,_book!$A$2:$A$379,bkc_lob,_book!$B$2:$B$379,bkc_bu)=0,"—",SUMIFS(_book!$DJ$2:$DJ$379,_book!$C$2:$C$379,$A38,_book!$A$2:$A$379,bkc_lob,_book!$B$2:$B$379,bkc_bu)/SUMIFS(_book!$BB$2:$BB$379,_book!$C$2:$C$379,$A38,_book!$A$2:$A$379,bkc_lob,_book!$B$2:$B$379,bkc_bu))</f>
        <v>1.0000000000000007E-2</v>
      </c>
      <c r="O38" s="79">
        <f>IF(SUMIFS(_book!$BC$2:$BC$379,_book!$C$2:$C$379,$A38,_book!$A$2:$A$379,bkc_lob,_book!$B$2:$B$379,bkc_bu)=0,"—",SUMIFS(_book!$DK$2:$DK$379,_book!$C$2:$C$379,$A38,_book!$A$2:$A$379,bkc_lob,_book!$B$2:$B$379,bkc_bu)/SUMIFS(_book!$BC$2:$BC$379,_book!$C$2:$C$379,$A38,_book!$A$2:$A$379,bkc_lob,_book!$B$2:$B$379,bkc_bu))</f>
        <v>1.0000000000000007E-2</v>
      </c>
      <c r="P38" s="79">
        <f>IF(SUMIFS(_book!$BD$2:$BD$379,_book!$C$2:$C$379,$A38,_book!$A$2:$A$379,bkc_lob,_book!$B$2:$B$379,bkc_bu)=0,"—",SUMIFS(_book!$DL$2:$DL$379,_book!$C$2:$C$379,$A38,_book!$A$2:$A$379,bkc_lob,_book!$B$2:$B$379,bkc_bu)/SUMIFS(_book!$BD$2:$BD$379,_book!$C$2:$C$379,$A38,_book!$A$2:$A$379,bkc_lob,_book!$B$2:$B$379,bkc_bu))</f>
        <v>1.0000000000000007E-2</v>
      </c>
      <c r="Q38" s="79">
        <f>IF(SUMIFS(_book!$BE$2:$BE$379,_book!$C$2:$C$379,$A38,_book!$A$2:$A$379,bkc_lob,_book!$B$2:$B$379,bkc_bu)=0,"—",SUMIFS(_book!$DM$2:$DM$379,_book!$C$2:$C$379,$A38,_book!$A$2:$A$379,bkc_lob,_book!$B$2:$B$379,bkc_bu)/SUMIFS(_book!$BE$2:$BE$379,_book!$C$2:$C$379,$A38,_book!$A$2:$A$379,bkc_lob,_book!$B$2:$B$379,bkc_bu))</f>
        <v>1.0000000000000007E-2</v>
      </c>
      <c r="R38" s="79">
        <f>IF(SUMIFS(_book!$BF$2:$BF$379,_book!$C$2:$C$379,$A38,_book!$A$2:$A$379,bkc_lob,_book!$B$2:$B$379,bkc_bu)=0,"—",SUMIFS(_book!$DN$2:$DN$379,_book!$C$2:$C$379,$A38,_book!$A$2:$A$379,bkc_lob,_book!$B$2:$B$379,bkc_bu)/SUMIFS(_book!$BF$2:$BF$379,_book!$C$2:$C$379,$A38,_book!$A$2:$A$379,bkc_lob,_book!$B$2:$B$379,bkc_bu))</f>
        <v>4.4430339574738449E-3</v>
      </c>
      <c r="S38" s="79">
        <f>IF(SUMIFS(_book!$BG$2:$BG$379,_book!$C$2:$C$379,$A38,_book!$A$2:$A$379,bkc_lob,_book!$B$2:$B$379,bkc_bu)=0,"—",SUMIFS(_book!$DO$2:$DO$379,_book!$C$2:$C$379,$A38,_book!$A$2:$A$379,bkc_lob,_book!$B$2:$B$379,bkc_bu)/SUMIFS(_book!$BG$2:$BG$379,_book!$C$2:$C$379,$A38,_book!$A$2:$A$379,bkc_lob,_book!$B$2:$B$379,bkc_bu))</f>
        <v>0</v>
      </c>
      <c r="T38" s="79">
        <f>IF(SUMIFS(_book!$BH$2:$BH$379,_book!$C$2:$C$379,$A38,_book!$A$2:$A$379,bkc_lob,_book!$B$2:$B$379,bkc_bu)=0,"—",SUMIFS(_book!$DP$2:$DP$379,_book!$C$2:$C$379,$A38,_book!$A$2:$A$379,bkc_lob,_book!$B$2:$B$379,bkc_bu)/SUMIFS(_book!$BH$2:$BH$379,_book!$C$2:$C$379,$A38,_book!$A$2:$A$379,bkc_lob,_book!$B$2:$B$379,bkc_bu))</f>
        <v>0</v>
      </c>
      <c r="U38" s="79">
        <f>IF(SUMIFS(_book!$BI$2:$BI$379,_book!$C$2:$C$379,$A38,_book!$A$2:$A$379,bkc_lob,_book!$B$2:$B$379,bkc_bu)=0,"—",SUMIFS(_book!$DQ$2:$DQ$379,_book!$C$2:$C$379,$A38,_book!$A$2:$A$379,bkc_lob,_book!$B$2:$B$379,bkc_bu)/SUMIFS(_book!$BI$2:$BI$379,_book!$C$2:$C$379,$A38,_book!$A$2:$A$379,bkc_lob,_book!$B$2:$B$379,bkc_bu))</f>
        <v>0</v>
      </c>
      <c r="V38" s="79">
        <f>IF(SUMIFS(_book!$BJ$2:$BJ$379,_book!$C$2:$C$379,$A38,_book!$A$2:$A$379,bkc_lob,_book!$B$2:$B$379,bkc_bu)=0,"—",SUMIFS(_book!$DR$2:$DR$379,_book!$C$2:$C$379,$A38,_book!$A$2:$A$379,bkc_lob,_book!$B$2:$B$379,bkc_bu)/SUMIFS(_book!$BJ$2:$BJ$379,_book!$C$2:$C$379,$A38,_book!$A$2:$A$379,bkc_lob,_book!$B$2:$B$379,bkc_bu))</f>
        <v>0</v>
      </c>
      <c r="W38" s="79">
        <f>IF(SUMIFS(_book!$BK$2:$BK$379,_book!$C$2:$C$379,$A38,_book!$A$2:$A$379,bkc_lob,_book!$B$2:$B$379,bkc_bu)=0,"—",SUMIFS(_book!$DS$2:$DS$379,_book!$C$2:$C$379,$A38,_book!$A$2:$A$379,bkc_lob,_book!$B$2:$B$379,bkc_bu)/SUMIFS(_book!$BK$2:$BK$379,_book!$C$2:$C$379,$A38,_book!$A$2:$A$379,bkc_lob,_book!$B$2:$B$379,bkc_bu))</f>
        <v>0</v>
      </c>
      <c r="X38" s="79">
        <f>IF(SUMIFS(_book!$BL$2:$BL$379,_book!$C$2:$C$379,$A38,_book!$A$2:$A$379,bkc_lob,_book!$B$2:$B$379,bkc_bu)=0,"—",SUMIFS(_book!$DT$2:$DT$379,_book!$C$2:$C$379,$A38,_book!$A$2:$A$379,bkc_lob,_book!$B$2:$B$379,bkc_bu)/SUMIFS(_book!$BL$2:$BL$379,_book!$C$2:$C$379,$A38,_book!$A$2:$A$379,bkc_lob,_book!$B$2:$B$379,bkc_bu))</f>
        <v>0</v>
      </c>
      <c r="Y38" s="79">
        <f>IF(SUMIFS(_book!$BM$2:$BM$379,_book!$C$2:$C$379,$A38,_book!$A$2:$A$379,bkc_lob,_book!$B$2:$B$379,bkc_bu)=0,"—",SUMIFS(_book!$DU$2:$DU$379,_book!$C$2:$C$379,$A38,_book!$A$2:$A$379,bkc_lob,_book!$B$2:$B$379,bkc_bu)/SUMIFS(_book!$BM$2:$BM$379,_book!$C$2:$C$379,$A38,_book!$A$2:$A$379,bkc_lob,_book!$B$2:$B$379,bkc_bu))</f>
        <v>0</v>
      </c>
    </row>
    <row r="39" spans="1:25" x14ac:dyDescent="0.3">
      <c r="A39" s="78" t="s">
        <v>61</v>
      </c>
      <c r="B39" s="79">
        <f>IF(SUMIFS(_book!$BB$2:$BB$379,_book!$C$2:$C$379,$A39,_book!$A$2:$A$379,bkc_lob,_book!$B$2:$B$379,bkc_bu)=0,"—",SUMIFS(_book!$BZ$2:$BZ$379,_book!$C$2:$C$379,$A39,_book!$A$2:$A$379,bkc_lob,_book!$B$2:$B$379,bkc_bu)/SUMIFS(_book!$BB$2:$BB$379,_book!$C$2:$C$379,$A39,_book!$A$2:$A$379,bkc_lob,_book!$B$2:$B$379,bkc_bu))</f>
        <v>4.9285714285714328E-2</v>
      </c>
      <c r="C39" s="79">
        <f>IF(SUMIFS(_book!$BC$2:$BC$379,_book!$C$2:$C$379,$A39,_book!$A$2:$A$379,bkc_lob,_book!$B$2:$B$379,bkc_bu)=0,"—",SUMIFS(_book!$CA$2:$CA$379,_book!$C$2:$C$379,$A39,_book!$A$2:$A$379,bkc_lob,_book!$B$2:$B$379,bkc_bu)/SUMIFS(_book!$BC$2:$BC$379,_book!$C$2:$C$379,$A39,_book!$A$2:$A$379,bkc_lob,_book!$B$2:$B$379,bkc_bu))</f>
        <v>4.9285714285714328E-2</v>
      </c>
      <c r="D39" s="79">
        <f>IF(SUMIFS(_book!$BD$2:$BD$379,_book!$C$2:$C$379,$A39,_book!$A$2:$A$379,bkc_lob,_book!$B$2:$B$379,bkc_bu)=0,"—",SUMIFS(_book!$CB$2:$CB$379,_book!$C$2:$C$379,$A39,_book!$A$2:$A$379,bkc_lob,_book!$B$2:$B$379,bkc_bu)/SUMIFS(_book!$BD$2:$BD$379,_book!$C$2:$C$379,$A39,_book!$A$2:$A$379,bkc_lob,_book!$B$2:$B$379,bkc_bu))</f>
        <v>6.6565714285714353E-2</v>
      </c>
      <c r="E39" s="79">
        <f>IF(SUMIFS(_book!$BE$2:$BE$379,_book!$C$2:$C$379,$A39,_book!$A$2:$A$379,bkc_lob,_book!$B$2:$B$379,bkc_bu)=0,"—",SUMIFS(_book!$CC$2:$CC$379,_book!$C$2:$C$379,$A39,_book!$A$2:$A$379,bkc_lob,_book!$B$2:$B$379,bkc_bu)/SUMIFS(_book!$BE$2:$BE$379,_book!$C$2:$C$379,$A39,_book!$A$2:$A$379,bkc_lob,_book!$B$2:$B$379,bkc_bu))</f>
        <v>5.1089523809523869E-2</v>
      </c>
      <c r="F39" s="79">
        <f>IF(SUMIFS(_book!$BF$2:$BF$379,_book!$C$2:$C$379,$A39,_book!$A$2:$A$379,bkc_lob,_book!$B$2:$B$379,bkc_bu)=0,"—",SUMIFS(_book!$CD$2:$CD$379,_book!$C$2:$C$379,$A39,_book!$A$2:$A$379,bkc_lob,_book!$B$2:$B$379,bkc_bu)/SUMIFS(_book!$BF$2:$BF$379,_book!$C$2:$C$379,$A39,_book!$A$2:$A$379,bkc_lob,_book!$B$2:$B$379,bkc_bu))</f>
        <v>5.1089523809523869E-2</v>
      </c>
      <c r="G39" s="79">
        <f>IF(SUMIFS(_book!$BG$2:$BG$379,_book!$C$2:$C$379,$A39,_book!$A$2:$A$379,bkc_lob,_book!$B$2:$B$379,bkc_bu)=0,"—",SUMIFS(_book!$CE$2:$CE$379,_book!$C$2:$C$379,$A39,_book!$A$2:$A$379,bkc_lob,_book!$B$2:$B$379,bkc_bu)/SUMIFS(_book!$BG$2:$BG$379,_book!$C$2:$C$379,$A39,_book!$A$2:$A$379,bkc_lob,_book!$B$2:$B$379,bkc_bu))</f>
        <v>6.5660952380952431E-2</v>
      </c>
      <c r="H39" s="79">
        <f>IF(SUMIFS(_book!$BH$2:$BH$379,_book!$C$2:$C$379,$A39,_book!$A$2:$A$379,bkc_lob,_book!$B$2:$B$379,bkc_bu)=0,"—",SUMIFS(_book!$CF$2:$CF$379,_book!$C$2:$C$379,$A39,_book!$A$2:$A$379,bkc_lob,_book!$B$2:$B$379,bkc_bu)/SUMIFS(_book!$BH$2:$BH$379,_book!$C$2:$C$379,$A39,_book!$A$2:$A$379,bkc_lob,_book!$B$2:$B$379,bkc_bu))</f>
        <v>6.5660952380952431E-2</v>
      </c>
      <c r="I39" s="79">
        <f>IF(SUMIFS(_book!$BI$2:$BI$379,_book!$C$2:$C$379,$A39,_book!$A$2:$A$379,bkc_lob,_book!$B$2:$B$379,bkc_bu)=0,"—",SUMIFS(_book!$CG$2:$CG$379,_book!$C$2:$C$379,$A39,_book!$A$2:$A$379,bkc_lob,_book!$B$2:$B$379,bkc_bu)/SUMIFS(_book!$BI$2:$BI$379,_book!$C$2:$C$379,$A39,_book!$A$2:$A$379,bkc_lob,_book!$B$2:$B$379,bkc_bu))</f>
        <v>6.5660952380952431E-2</v>
      </c>
      <c r="J39" s="79">
        <f>IF(SUMIFS(_book!$BJ$2:$BJ$379,_book!$C$2:$C$379,$A39,_book!$A$2:$A$379,bkc_lob,_book!$B$2:$B$379,bkc_bu)=0,"—",SUMIFS(_book!$CH$2:$CH$379,_book!$C$2:$C$379,$A39,_book!$A$2:$A$379,bkc_lob,_book!$B$2:$B$379,bkc_bu)/SUMIFS(_book!$BJ$2:$BJ$379,_book!$C$2:$C$379,$A39,_book!$A$2:$A$379,bkc_lob,_book!$B$2:$B$379,bkc_bu))</f>
        <v>6.5660952380952431E-2</v>
      </c>
      <c r="K39" s="79">
        <f>IF(SUMIFS(_book!$BK$2:$BK$379,_book!$C$2:$C$379,$A39,_book!$A$2:$A$379,bkc_lob,_book!$B$2:$B$379,bkc_bu)=0,"—",SUMIFS(_book!$CI$2:$CI$379,_book!$C$2:$C$379,$A39,_book!$A$2:$A$379,bkc_lob,_book!$B$2:$B$379,bkc_bu)/SUMIFS(_book!$BK$2:$BK$379,_book!$C$2:$C$379,$A39,_book!$A$2:$A$379,bkc_lob,_book!$B$2:$B$379,bkc_bu))</f>
        <v>3.0285714285714315E-2</v>
      </c>
      <c r="L39" s="79">
        <f>IF(SUMIFS(_book!$BL$2:$BL$379,_book!$C$2:$C$379,$A39,_book!$A$2:$A$379,bkc_lob,_book!$B$2:$B$379,bkc_bu)=0,"—",SUMIFS(_book!$CJ$2:$CJ$379,_book!$C$2:$C$379,$A39,_book!$A$2:$A$379,bkc_lob,_book!$B$2:$B$379,bkc_bu)/SUMIFS(_book!$BL$2:$BL$379,_book!$C$2:$C$379,$A39,_book!$A$2:$A$379,bkc_lob,_book!$B$2:$B$379,bkc_bu))</f>
        <v>3.0285714285714315E-2</v>
      </c>
      <c r="M39" s="79">
        <f>IF(SUMIFS(_book!$BM$2:$BM$379,_book!$C$2:$C$379,$A39,_book!$A$2:$A$379,bkc_lob,_book!$B$2:$B$379,bkc_bu)=0,"—",SUMIFS(_book!$CK$2:$CK$379,_book!$C$2:$C$379,$A39,_book!$A$2:$A$379,bkc_lob,_book!$B$2:$B$379,bkc_bu)/SUMIFS(_book!$BM$2:$BM$379,_book!$C$2:$C$379,$A39,_book!$A$2:$A$379,bkc_lob,_book!$B$2:$B$379,bkc_bu))</f>
        <v>3.0285714285714315E-2</v>
      </c>
      <c r="N39" s="79">
        <f>IF(SUMIFS(_book!$BB$2:$BB$379,_book!$C$2:$C$379,$A39,_book!$A$2:$A$379,bkc_lob,_book!$B$2:$B$379,bkc_bu)=0,"—",SUMIFS(_book!$DJ$2:$DJ$379,_book!$C$2:$C$379,$A39,_book!$A$2:$A$379,bkc_lob,_book!$B$2:$B$379,bkc_bu)/SUMIFS(_book!$BB$2:$BB$379,_book!$C$2:$C$379,$A39,_book!$A$2:$A$379,bkc_lob,_book!$B$2:$B$379,bkc_bu))</f>
        <v>3.0285714285714315E-2</v>
      </c>
      <c r="O39" s="79">
        <f>IF(SUMIFS(_book!$BC$2:$BC$379,_book!$C$2:$C$379,$A39,_book!$A$2:$A$379,bkc_lob,_book!$B$2:$B$379,bkc_bu)=0,"—",SUMIFS(_book!$DK$2:$DK$379,_book!$C$2:$C$379,$A39,_book!$A$2:$A$379,bkc_lob,_book!$B$2:$B$379,bkc_bu)/SUMIFS(_book!$BC$2:$BC$379,_book!$C$2:$C$379,$A39,_book!$A$2:$A$379,bkc_lob,_book!$B$2:$B$379,bkc_bu))</f>
        <v>3.0285714285714315E-2</v>
      </c>
      <c r="P39" s="79">
        <f>IF(SUMIFS(_book!$BD$2:$BD$379,_book!$C$2:$C$379,$A39,_book!$A$2:$A$379,bkc_lob,_book!$B$2:$B$379,bkc_bu)=0,"—",SUMIFS(_book!$DL$2:$DL$379,_book!$C$2:$C$379,$A39,_book!$A$2:$A$379,bkc_lob,_book!$B$2:$B$379,bkc_bu)/SUMIFS(_book!$BD$2:$BD$379,_book!$C$2:$C$379,$A39,_book!$A$2:$A$379,bkc_lob,_book!$B$2:$B$379,bkc_bu))</f>
        <v>1.4285714285714296E-2</v>
      </c>
      <c r="Q39" s="79">
        <f>IF(SUMIFS(_book!$BE$2:$BE$379,_book!$C$2:$C$379,$A39,_book!$A$2:$A$379,bkc_lob,_book!$B$2:$B$379,bkc_bu)=0,"—",SUMIFS(_book!$DM$2:$DM$379,_book!$C$2:$C$379,$A39,_book!$A$2:$A$379,bkc_lob,_book!$B$2:$B$379,bkc_bu)/SUMIFS(_book!$BE$2:$BE$379,_book!$C$2:$C$379,$A39,_book!$A$2:$A$379,bkc_lob,_book!$B$2:$B$379,bkc_bu))</f>
        <v>1.4285714285714296E-2</v>
      </c>
      <c r="R39" s="79">
        <f>IF(SUMIFS(_book!$BF$2:$BF$379,_book!$C$2:$C$379,$A39,_book!$A$2:$A$379,bkc_lob,_book!$B$2:$B$379,bkc_bu)=0,"—",SUMIFS(_book!$DN$2:$DN$379,_book!$C$2:$C$379,$A39,_book!$A$2:$A$379,bkc_lob,_book!$B$2:$B$379,bkc_bu)/SUMIFS(_book!$BF$2:$BF$379,_book!$C$2:$C$379,$A39,_book!$A$2:$A$379,bkc_lob,_book!$B$2:$B$379,bkc_bu))</f>
        <v>1.4285714285714296E-2</v>
      </c>
      <c r="S39" s="79">
        <f>IF(SUMIFS(_book!$BG$2:$BG$379,_book!$C$2:$C$379,$A39,_book!$A$2:$A$379,bkc_lob,_book!$B$2:$B$379,bkc_bu)=0,"—",SUMIFS(_book!$DO$2:$DO$379,_book!$C$2:$C$379,$A39,_book!$A$2:$A$379,bkc_lob,_book!$B$2:$B$379,bkc_bu)/SUMIFS(_book!$BG$2:$BG$379,_book!$C$2:$C$379,$A39,_book!$A$2:$A$379,bkc_lob,_book!$B$2:$B$379,bkc_bu))</f>
        <v>0</v>
      </c>
      <c r="T39" s="79">
        <f>IF(SUMIFS(_book!$BH$2:$BH$379,_book!$C$2:$C$379,$A39,_book!$A$2:$A$379,bkc_lob,_book!$B$2:$B$379,bkc_bu)=0,"—",SUMIFS(_book!$DP$2:$DP$379,_book!$C$2:$C$379,$A39,_book!$A$2:$A$379,bkc_lob,_book!$B$2:$B$379,bkc_bu)/SUMIFS(_book!$BH$2:$BH$379,_book!$C$2:$C$379,$A39,_book!$A$2:$A$379,bkc_lob,_book!$B$2:$B$379,bkc_bu))</f>
        <v>0</v>
      </c>
      <c r="U39" s="79">
        <f>IF(SUMIFS(_book!$BI$2:$BI$379,_book!$C$2:$C$379,$A39,_book!$A$2:$A$379,bkc_lob,_book!$B$2:$B$379,bkc_bu)=0,"—",SUMIFS(_book!$DQ$2:$DQ$379,_book!$C$2:$C$379,$A39,_book!$A$2:$A$379,bkc_lob,_book!$B$2:$B$379,bkc_bu)/SUMIFS(_book!$BI$2:$BI$379,_book!$C$2:$C$379,$A39,_book!$A$2:$A$379,bkc_lob,_book!$B$2:$B$379,bkc_bu))</f>
        <v>0</v>
      </c>
      <c r="V39" s="79">
        <f>IF(SUMIFS(_book!$BJ$2:$BJ$379,_book!$C$2:$C$379,$A39,_book!$A$2:$A$379,bkc_lob,_book!$B$2:$B$379,bkc_bu)=0,"—",SUMIFS(_book!$DR$2:$DR$379,_book!$C$2:$C$379,$A39,_book!$A$2:$A$379,bkc_lob,_book!$B$2:$B$379,bkc_bu)/SUMIFS(_book!$BJ$2:$BJ$379,_book!$C$2:$C$379,$A39,_book!$A$2:$A$379,bkc_lob,_book!$B$2:$B$379,bkc_bu))</f>
        <v>0</v>
      </c>
      <c r="W39" s="79">
        <f>IF(SUMIFS(_book!$BK$2:$BK$379,_book!$C$2:$C$379,$A39,_book!$A$2:$A$379,bkc_lob,_book!$B$2:$B$379,bkc_bu)=0,"—",SUMIFS(_book!$DS$2:$DS$379,_book!$C$2:$C$379,$A39,_book!$A$2:$A$379,bkc_lob,_book!$B$2:$B$379,bkc_bu)/SUMIFS(_book!$BK$2:$BK$379,_book!$C$2:$C$379,$A39,_book!$A$2:$A$379,bkc_lob,_book!$B$2:$B$379,bkc_bu))</f>
        <v>0</v>
      </c>
      <c r="X39" s="79">
        <f>IF(SUMIFS(_book!$BL$2:$BL$379,_book!$C$2:$C$379,$A39,_book!$A$2:$A$379,bkc_lob,_book!$B$2:$B$379,bkc_bu)=0,"—",SUMIFS(_book!$DT$2:$DT$379,_book!$C$2:$C$379,$A39,_book!$A$2:$A$379,bkc_lob,_book!$B$2:$B$379,bkc_bu)/SUMIFS(_book!$BL$2:$BL$379,_book!$C$2:$C$379,$A39,_book!$A$2:$A$379,bkc_lob,_book!$B$2:$B$379,bkc_bu))</f>
        <v>0</v>
      </c>
      <c r="Y39" s="79">
        <f>IF(SUMIFS(_book!$BM$2:$BM$379,_book!$C$2:$C$379,$A39,_book!$A$2:$A$379,bkc_lob,_book!$B$2:$B$379,bkc_bu)=0,"—",SUMIFS(_book!$DU$2:$DU$379,_book!$C$2:$C$379,$A39,_book!$A$2:$A$379,bkc_lob,_book!$B$2:$B$379,bkc_bu)/SUMIFS(_book!$BM$2:$BM$379,_book!$C$2:$C$379,$A39,_book!$A$2:$A$379,bkc_lob,_book!$B$2:$B$379,bkc_bu))</f>
        <v>0</v>
      </c>
    </row>
    <row r="40" spans="1:25" x14ac:dyDescent="0.3">
      <c r="A40" s="78" t="s">
        <v>68</v>
      </c>
      <c r="B40" s="79">
        <f>IF(SUMIFS(_book!$BB$2:$BB$379,_book!$C$2:$C$379,$A40,_book!$A$2:$A$379,bkc_lob,_book!$B$2:$B$379,bkc_bu)=0,"—",SUMIFS(_book!$BZ$2:$BZ$379,_book!$C$2:$C$379,$A40,_book!$A$2:$A$379,bkc_lob,_book!$B$2:$B$379,bkc_bu)/SUMIFS(_book!$BB$2:$BB$379,_book!$C$2:$C$379,$A40,_book!$A$2:$A$379,bkc_lob,_book!$B$2:$B$379,bkc_bu))</f>
        <v>2.466666666666668E-2</v>
      </c>
      <c r="C40" s="79">
        <f>IF(SUMIFS(_book!$BC$2:$BC$379,_book!$C$2:$C$379,$A40,_book!$A$2:$A$379,bkc_lob,_book!$B$2:$B$379,bkc_bu)=0,"—",SUMIFS(_book!$CA$2:$CA$379,_book!$C$2:$C$379,$A40,_book!$A$2:$A$379,bkc_lob,_book!$B$2:$B$379,bkc_bu)/SUMIFS(_book!$BC$2:$BC$379,_book!$C$2:$C$379,$A40,_book!$A$2:$A$379,bkc_lob,_book!$B$2:$B$379,bkc_bu))</f>
        <v>1.8000000000000016E-2</v>
      </c>
      <c r="D40" s="79">
        <f>IF(SUMIFS(_book!$BD$2:$BD$379,_book!$C$2:$C$379,$A40,_book!$A$2:$A$379,bkc_lob,_book!$B$2:$B$379,bkc_bu)=0,"—",SUMIFS(_book!$CB$2:$CB$379,_book!$C$2:$C$379,$A40,_book!$A$2:$A$379,bkc_lob,_book!$B$2:$B$379,bkc_bu)/SUMIFS(_book!$BD$2:$BD$379,_book!$C$2:$C$379,$A40,_book!$A$2:$A$379,bkc_lob,_book!$B$2:$B$379,bkc_bu))</f>
        <v>1.8000000000000016E-2</v>
      </c>
      <c r="E40" s="79">
        <f>IF(SUMIFS(_book!$BE$2:$BE$379,_book!$C$2:$C$379,$A40,_book!$A$2:$A$379,bkc_lob,_book!$B$2:$B$379,bkc_bu)=0,"—",SUMIFS(_book!$CC$2:$CC$379,_book!$C$2:$C$379,$A40,_book!$A$2:$A$379,bkc_lob,_book!$B$2:$B$379,bkc_bu)/SUMIFS(_book!$BE$2:$BE$379,_book!$C$2:$C$379,$A40,_book!$A$2:$A$379,bkc_lob,_book!$B$2:$B$379,bkc_bu))</f>
        <v>1.8000000000000016E-2</v>
      </c>
      <c r="F40" s="79">
        <f>IF(SUMIFS(_book!$BF$2:$BF$379,_book!$C$2:$C$379,$A40,_book!$A$2:$A$379,bkc_lob,_book!$B$2:$B$379,bkc_bu)=0,"—",SUMIFS(_book!$CD$2:$CD$379,_book!$C$2:$C$379,$A40,_book!$A$2:$A$379,bkc_lob,_book!$B$2:$B$379,bkc_bu)/SUMIFS(_book!$BF$2:$BF$379,_book!$C$2:$C$379,$A40,_book!$A$2:$A$379,bkc_lob,_book!$B$2:$B$379,bkc_bu))</f>
        <v>0</v>
      </c>
      <c r="G40" s="79">
        <f>IF(SUMIFS(_book!$BG$2:$BG$379,_book!$C$2:$C$379,$A40,_book!$A$2:$A$379,bkc_lob,_book!$B$2:$B$379,bkc_bu)=0,"—",SUMIFS(_book!$CE$2:$CE$379,_book!$C$2:$C$379,$A40,_book!$A$2:$A$379,bkc_lob,_book!$B$2:$B$379,bkc_bu)/SUMIFS(_book!$BG$2:$BG$379,_book!$C$2:$C$379,$A40,_book!$A$2:$A$379,bkc_lob,_book!$B$2:$B$379,bkc_bu))</f>
        <v>1.3333333333333345E-2</v>
      </c>
      <c r="H40" s="79">
        <f>IF(SUMIFS(_book!$BH$2:$BH$379,_book!$C$2:$C$379,$A40,_book!$A$2:$A$379,bkc_lob,_book!$B$2:$B$379,bkc_bu)=0,"—",SUMIFS(_book!$CF$2:$CF$379,_book!$C$2:$C$379,$A40,_book!$A$2:$A$379,bkc_lob,_book!$B$2:$B$379,bkc_bu)/SUMIFS(_book!$BH$2:$BH$379,_book!$C$2:$C$379,$A40,_book!$A$2:$A$379,bkc_lob,_book!$B$2:$B$379,bkc_bu))</f>
        <v>1.3333333333333345E-2</v>
      </c>
      <c r="I40" s="79">
        <f>IF(SUMIFS(_book!$BI$2:$BI$379,_book!$C$2:$C$379,$A40,_book!$A$2:$A$379,bkc_lob,_book!$B$2:$B$379,bkc_bu)=0,"—",SUMIFS(_book!$CG$2:$CG$379,_book!$C$2:$C$379,$A40,_book!$A$2:$A$379,bkc_lob,_book!$B$2:$B$379,bkc_bu)/SUMIFS(_book!$BI$2:$BI$379,_book!$C$2:$C$379,$A40,_book!$A$2:$A$379,bkc_lob,_book!$B$2:$B$379,bkc_bu))</f>
        <v>1.3333333333333345E-2</v>
      </c>
      <c r="J40" s="79">
        <f>IF(SUMIFS(_book!$BJ$2:$BJ$379,_book!$C$2:$C$379,$A40,_book!$A$2:$A$379,bkc_lob,_book!$B$2:$B$379,bkc_bu)=0,"—",SUMIFS(_book!$CH$2:$CH$379,_book!$C$2:$C$379,$A40,_book!$A$2:$A$379,bkc_lob,_book!$B$2:$B$379,bkc_bu)/SUMIFS(_book!$BJ$2:$BJ$379,_book!$C$2:$C$379,$A40,_book!$A$2:$A$379,bkc_lob,_book!$B$2:$B$379,bkc_bu))</f>
        <v>1.3333333333333345E-2</v>
      </c>
      <c r="K40" s="79">
        <f>IF(SUMIFS(_book!$BK$2:$BK$379,_book!$C$2:$C$379,$A40,_book!$A$2:$A$379,bkc_lob,_book!$B$2:$B$379,bkc_bu)=0,"—",SUMIFS(_book!$CI$2:$CI$379,_book!$C$2:$C$379,$A40,_book!$A$2:$A$379,bkc_lob,_book!$B$2:$B$379,bkc_bu)/SUMIFS(_book!$BK$2:$BK$379,_book!$C$2:$C$379,$A40,_book!$A$2:$A$379,bkc_lob,_book!$B$2:$B$379,bkc_bu))</f>
        <v>1.3333333333333345E-2</v>
      </c>
      <c r="L40" s="79">
        <f>IF(SUMIFS(_book!$BL$2:$BL$379,_book!$C$2:$C$379,$A40,_book!$A$2:$A$379,bkc_lob,_book!$B$2:$B$379,bkc_bu)=0,"—",SUMIFS(_book!$CJ$2:$CJ$379,_book!$C$2:$C$379,$A40,_book!$A$2:$A$379,bkc_lob,_book!$B$2:$B$379,bkc_bu)/SUMIFS(_book!$BL$2:$BL$379,_book!$C$2:$C$379,$A40,_book!$A$2:$A$379,bkc_lob,_book!$B$2:$B$379,bkc_bu))</f>
        <v>1.3333333333333345E-2</v>
      </c>
      <c r="M40" s="79">
        <f>IF(SUMIFS(_book!$BM$2:$BM$379,_book!$C$2:$C$379,$A40,_book!$A$2:$A$379,bkc_lob,_book!$B$2:$B$379,bkc_bu)=0,"—",SUMIFS(_book!$CK$2:$CK$379,_book!$C$2:$C$379,$A40,_book!$A$2:$A$379,bkc_lob,_book!$B$2:$B$379,bkc_bu)/SUMIFS(_book!$BM$2:$BM$379,_book!$C$2:$C$379,$A40,_book!$A$2:$A$379,bkc_lob,_book!$B$2:$B$379,bkc_bu))</f>
        <v>1.3333333333333345E-2</v>
      </c>
      <c r="N40" s="79">
        <f>IF(SUMIFS(_book!$BB$2:$BB$379,_book!$C$2:$C$379,$A40,_book!$A$2:$A$379,bkc_lob,_book!$B$2:$B$379,bkc_bu)=0,"—",SUMIFS(_book!$DJ$2:$DJ$379,_book!$C$2:$C$379,$A40,_book!$A$2:$A$379,bkc_lob,_book!$B$2:$B$379,bkc_bu)/SUMIFS(_book!$BB$2:$BB$379,_book!$C$2:$C$379,$A40,_book!$A$2:$A$379,bkc_lob,_book!$B$2:$B$379,bkc_bu))</f>
        <v>1.3333333333333345E-2</v>
      </c>
      <c r="O40" s="79">
        <f>IF(SUMIFS(_book!$BC$2:$BC$379,_book!$C$2:$C$379,$A40,_book!$A$2:$A$379,bkc_lob,_book!$B$2:$B$379,bkc_bu)=0,"—",SUMIFS(_book!$DK$2:$DK$379,_book!$C$2:$C$379,$A40,_book!$A$2:$A$379,bkc_lob,_book!$B$2:$B$379,bkc_bu)/SUMIFS(_book!$BC$2:$BC$379,_book!$C$2:$C$379,$A40,_book!$A$2:$A$379,bkc_lob,_book!$B$2:$B$379,bkc_bu))</f>
        <v>1.3333333333333345E-2</v>
      </c>
      <c r="P40" s="79">
        <f>IF(SUMIFS(_book!$BD$2:$BD$379,_book!$C$2:$C$379,$A40,_book!$A$2:$A$379,bkc_lob,_book!$B$2:$B$379,bkc_bu)=0,"—",SUMIFS(_book!$DL$2:$DL$379,_book!$C$2:$C$379,$A40,_book!$A$2:$A$379,bkc_lob,_book!$B$2:$B$379,bkc_bu)/SUMIFS(_book!$BD$2:$BD$379,_book!$C$2:$C$379,$A40,_book!$A$2:$A$379,bkc_lob,_book!$B$2:$B$379,bkc_bu))</f>
        <v>1.3333333333333345E-2</v>
      </c>
      <c r="Q40" s="79">
        <f>IF(SUMIFS(_book!$BE$2:$BE$379,_book!$C$2:$C$379,$A40,_book!$A$2:$A$379,bkc_lob,_book!$B$2:$B$379,bkc_bu)=0,"—",SUMIFS(_book!$DM$2:$DM$379,_book!$C$2:$C$379,$A40,_book!$A$2:$A$379,bkc_lob,_book!$B$2:$B$379,bkc_bu)/SUMIFS(_book!$BE$2:$BE$379,_book!$C$2:$C$379,$A40,_book!$A$2:$A$379,bkc_lob,_book!$B$2:$B$379,bkc_bu))</f>
        <v>1.3333333333333345E-2</v>
      </c>
      <c r="R40" s="79">
        <f>IF(SUMIFS(_book!$BF$2:$BF$379,_book!$C$2:$C$379,$A40,_book!$A$2:$A$379,bkc_lob,_book!$B$2:$B$379,bkc_bu)=0,"—",SUMIFS(_book!$DN$2:$DN$379,_book!$C$2:$C$379,$A40,_book!$A$2:$A$379,bkc_lob,_book!$B$2:$B$379,bkc_bu)/SUMIFS(_book!$BF$2:$BF$379,_book!$C$2:$C$379,$A40,_book!$A$2:$A$379,bkc_lob,_book!$B$2:$B$379,bkc_bu))</f>
        <v>1.3333333333333345E-2</v>
      </c>
      <c r="S40" s="79">
        <f>IF(SUMIFS(_book!$BG$2:$BG$379,_book!$C$2:$C$379,$A40,_book!$A$2:$A$379,bkc_lob,_book!$B$2:$B$379,bkc_bu)=0,"—",SUMIFS(_book!$DO$2:$DO$379,_book!$C$2:$C$379,$A40,_book!$A$2:$A$379,bkc_lob,_book!$B$2:$B$379,bkc_bu)/SUMIFS(_book!$BG$2:$BG$379,_book!$C$2:$C$379,$A40,_book!$A$2:$A$379,bkc_lob,_book!$B$2:$B$379,bkc_bu))</f>
        <v>0</v>
      </c>
      <c r="T40" s="79">
        <f>IF(SUMIFS(_book!$BH$2:$BH$379,_book!$C$2:$C$379,$A40,_book!$A$2:$A$379,bkc_lob,_book!$B$2:$B$379,bkc_bu)=0,"—",SUMIFS(_book!$DP$2:$DP$379,_book!$C$2:$C$379,$A40,_book!$A$2:$A$379,bkc_lob,_book!$B$2:$B$379,bkc_bu)/SUMIFS(_book!$BH$2:$BH$379,_book!$C$2:$C$379,$A40,_book!$A$2:$A$379,bkc_lob,_book!$B$2:$B$379,bkc_bu))</f>
        <v>0</v>
      </c>
      <c r="U40" s="79">
        <f>IF(SUMIFS(_book!$BI$2:$BI$379,_book!$C$2:$C$379,$A40,_book!$A$2:$A$379,bkc_lob,_book!$B$2:$B$379,bkc_bu)=0,"—",SUMIFS(_book!$DQ$2:$DQ$379,_book!$C$2:$C$379,$A40,_book!$A$2:$A$379,bkc_lob,_book!$B$2:$B$379,bkc_bu)/SUMIFS(_book!$BI$2:$BI$379,_book!$C$2:$C$379,$A40,_book!$A$2:$A$379,bkc_lob,_book!$B$2:$B$379,bkc_bu))</f>
        <v>0</v>
      </c>
      <c r="V40" s="79">
        <f>IF(SUMIFS(_book!$BJ$2:$BJ$379,_book!$C$2:$C$379,$A40,_book!$A$2:$A$379,bkc_lob,_book!$B$2:$B$379,bkc_bu)=0,"—",SUMIFS(_book!$DR$2:$DR$379,_book!$C$2:$C$379,$A40,_book!$A$2:$A$379,bkc_lob,_book!$B$2:$B$379,bkc_bu)/SUMIFS(_book!$BJ$2:$BJ$379,_book!$C$2:$C$379,$A40,_book!$A$2:$A$379,bkc_lob,_book!$B$2:$B$379,bkc_bu))</f>
        <v>0</v>
      </c>
      <c r="W40" s="79">
        <f>IF(SUMIFS(_book!$BK$2:$BK$379,_book!$C$2:$C$379,$A40,_book!$A$2:$A$379,bkc_lob,_book!$B$2:$B$379,bkc_bu)=0,"—",SUMIFS(_book!$DS$2:$DS$379,_book!$C$2:$C$379,$A40,_book!$A$2:$A$379,bkc_lob,_book!$B$2:$B$379,bkc_bu)/SUMIFS(_book!$BK$2:$BK$379,_book!$C$2:$C$379,$A40,_book!$A$2:$A$379,bkc_lob,_book!$B$2:$B$379,bkc_bu))</f>
        <v>0</v>
      </c>
      <c r="X40" s="79">
        <f>IF(SUMIFS(_book!$BL$2:$BL$379,_book!$C$2:$C$379,$A40,_book!$A$2:$A$379,bkc_lob,_book!$B$2:$B$379,bkc_bu)=0,"—",SUMIFS(_book!$DT$2:$DT$379,_book!$C$2:$C$379,$A40,_book!$A$2:$A$379,bkc_lob,_book!$B$2:$B$379,bkc_bu)/SUMIFS(_book!$BL$2:$BL$379,_book!$C$2:$C$379,$A40,_book!$A$2:$A$379,bkc_lob,_book!$B$2:$B$379,bkc_bu))</f>
        <v>0</v>
      </c>
      <c r="Y40" s="79">
        <f>IF(SUMIFS(_book!$BM$2:$BM$379,_book!$C$2:$C$379,$A40,_book!$A$2:$A$379,bkc_lob,_book!$B$2:$B$379,bkc_bu)=0,"—",SUMIFS(_book!$DU$2:$DU$379,_book!$C$2:$C$379,$A40,_book!$A$2:$A$379,bkc_lob,_book!$B$2:$B$379,bkc_bu)/SUMIFS(_book!$BM$2:$BM$379,_book!$C$2:$C$379,$A40,_book!$A$2:$A$379,bkc_lob,_book!$B$2:$B$379,bkc_bu))</f>
        <v>0</v>
      </c>
    </row>
    <row r="41" spans="1:25" x14ac:dyDescent="0.3">
      <c r="A41" s="78" t="s">
        <v>69</v>
      </c>
      <c r="B41" s="79">
        <f>IF(SUMIFS(_book!$BB$2:$BB$379,_book!$C$2:$C$379,$A41,_book!$A$2:$A$379,bkc_lob,_book!$B$2:$B$379,bkc_bu)=0,"—",SUMIFS(_book!$BZ$2:$BZ$379,_book!$C$2:$C$379,$A41,_book!$A$2:$A$379,bkc_lob,_book!$B$2:$B$379,bkc_bu)/SUMIFS(_book!$BB$2:$BB$379,_book!$C$2:$C$379,$A41,_book!$A$2:$A$379,bkc_lob,_book!$B$2:$B$379,bkc_bu))</f>
        <v>1.43478260869565E-2</v>
      </c>
      <c r="C41" s="79">
        <f>IF(SUMIFS(_book!$BC$2:$BC$379,_book!$C$2:$C$379,$A41,_book!$A$2:$A$379,bkc_lob,_book!$B$2:$B$379,bkc_bu)=0,"—",SUMIFS(_book!$CA$2:$CA$379,_book!$C$2:$C$379,$A41,_book!$A$2:$A$379,bkc_lob,_book!$B$2:$B$379,bkc_bu)/SUMIFS(_book!$BC$2:$BC$379,_book!$C$2:$C$379,$A41,_book!$A$2:$A$379,bkc_lob,_book!$B$2:$B$379,bkc_bu))</f>
        <v>1.43478260869565E-2</v>
      </c>
      <c r="D41" s="79">
        <f>IF(SUMIFS(_book!$BD$2:$BD$379,_book!$C$2:$C$379,$A41,_book!$A$2:$A$379,bkc_lob,_book!$B$2:$B$379,bkc_bu)=0,"—",SUMIFS(_book!$CB$2:$CB$379,_book!$C$2:$C$379,$A41,_book!$A$2:$A$379,bkc_lob,_book!$B$2:$B$379,bkc_bu)/SUMIFS(_book!$BD$2:$BD$379,_book!$C$2:$C$379,$A41,_book!$A$2:$A$379,bkc_lob,_book!$B$2:$B$379,bkc_bu))</f>
        <v>1.43478260869565E-2</v>
      </c>
      <c r="E41" s="79">
        <f>IF(SUMIFS(_book!$BE$2:$BE$379,_book!$C$2:$C$379,$A41,_book!$A$2:$A$379,bkc_lob,_book!$B$2:$B$379,bkc_bu)=0,"—",SUMIFS(_book!$CC$2:$CC$379,_book!$C$2:$C$379,$A41,_book!$A$2:$A$379,bkc_lob,_book!$B$2:$B$379,bkc_bu)/SUMIFS(_book!$BE$2:$BE$379,_book!$C$2:$C$379,$A41,_book!$A$2:$A$379,bkc_lob,_book!$B$2:$B$379,bkc_bu))</f>
        <v>1.43478260869565E-2</v>
      </c>
      <c r="F41" s="79">
        <f>IF(SUMIFS(_book!$BF$2:$BF$379,_book!$C$2:$C$379,$A41,_book!$A$2:$A$379,bkc_lob,_book!$B$2:$B$379,bkc_bu)=0,"—",SUMIFS(_book!$CD$2:$CD$379,_book!$C$2:$C$379,$A41,_book!$A$2:$A$379,bkc_lob,_book!$B$2:$B$379,bkc_bu)/SUMIFS(_book!$BF$2:$BF$379,_book!$C$2:$C$379,$A41,_book!$A$2:$A$379,bkc_lob,_book!$B$2:$B$379,bkc_bu))</f>
        <v>1.43478260869565E-2</v>
      </c>
      <c r="G41" s="79">
        <f>IF(SUMIFS(_book!$BG$2:$BG$379,_book!$C$2:$C$379,$A41,_book!$A$2:$A$379,bkc_lob,_book!$B$2:$B$379,bkc_bu)=0,"—",SUMIFS(_book!$CE$2:$CE$379,_book!$C$2:$C$379,$A41,_book!$A$2:$A$379,bkc_lob,_book!$B$2:$B$379,bkc_bu)/SUMIFS(_book!$BG$2:$BG$379,_book!$C$2:$C$379,$A41,_book!$A$2:$A$379,bkc_lob,_book!$B$2:$B$379,bkc_bu))</f>
        <v>1.2753623188405809E-2</v>
      </c>
      <c r="H41" s="79">
        <f>IF(SUMIFS(_book!$BH$2:$BH$379,_book!$C$2:$C$379,$A41,_book!$A$2:$A$379,bkc_lob,_book!$B$2:$B$379,bkc_bu)=0,"—",SUMIFS(_book!$CF$2:$CF$379,_book!$C$2:$C$379,$A41,_book!$A$2:$A$379,bkc_lob,_book!$B$2:$B$379,bkc_bu)/SUMIFS(_book!$BH$2:$BH$379,_book!$C$2:$C$379,$A41,_book!$A$2:$A$379,bkc_lob,_book!$B$2:$B$379,bkc_bu))</f>
        <v>1.2753623188405809E-2</v>
      </c>
      <c r="I41" s="79">
        <f>IF(SUMIFS(_book!$BI$2:$BI$379,_book!$C$2:$C$379,$A41,_book!$A$2:$A$379,bkc_lob,_book!$B$2:$B$379,bkc_bu)=0,"—",SUMIFS(_book!$CG$2:$CG$379,_book!$C$2:$C$379,$A41,_book!$A$2:$A$379,bkc_lob,_book!$B$2:$B$379,bkc_bu)/SUMIFS(_book!$BI$2:$BI$379,_book!$C$2:$C$379,$A41,_book!$A$2:$A$379,bkc_lob,_book!$B$2:$B$379,bkc_bu))</f>
        <v>1.2753623188405809E-2</v>
      </c>
      <c r="J41" s="79">
        <f>IF(SUMIFS(_book!$BJ$2:$BJ$379,_book!$C$2:$C$379,$A41,_book!$A$2:$A$379,bkc_lob,_book!$B$2:$B$379,bkc_bu)=0,"—",SUMIFS(_book!$CH$2:$CH$379,_book!$C$2:$C$379,$A41,_book!$A$2:$A$379,bkc_lob,_book!$B$2:$B$379,bkc_bu)/SUMIFS(_book!$BJ$2:$BJ$379,_book!$C$2:$C$379,$A41,_book!$A$2:$A$379,bkc_lob,_book!$B$2:$B$379,bkc_bu))</f>
        <v>1.2753623188405809E-2</v>
      </c>
      <c r="K41" s="79">
        <f>IF(SUMIFS(_book!$BK$2:$BK$379,_book!$C$2:$C$379,$A41,_book!$A$2:$A$379,bkc_lob,_book!$B$2:$B$379,bkc_bu)=0,"—",SUMIFS(_book!$CI$2:$CI$379,_book!$C$2:$C$379,$A41,_book!$A$2:$A$379,bkc_lob,_book!$B$2:$B$379,bkc_bu)/SUMIFS(_book!$BK$2:$BK$379,_book!$C$2:$C$379,$A41,_book!$A$2:$A$379,bkc_lob,_book!$B$2:$B$379,bkc_bu))</f>
        <v>1.2753623188405809E-2</v>
      </c>
      <c r="L41" s="79">
        <f>IF(SUMIFS(_book!$BL$2:$BL$379,_book!$C$2:$C$379,$A41,_book!$A$2:$A$379,bkc_lob,_book!$B$2:$B$379,bkc_bu)=0,"—",SUMIFS(_book!$CJ$2:$CJ$379,_book!$C$2:$C$379,$A41,_book!$A$2:$A$379,bkc_lob,_book!$B$2:$B$379,bkc_bu)/SUMIFS(_book!$BL$2:$BL$379,_book!$C$2:$C$379,$A41,_book!$A$2:$A$379,bkc_lob,_book!$B$2:$B$379,bkc_bu))</f>
        <v>1.2753623188405809E-2</v>
      </c>
      <c r="M41" s="79">
        <f>IF(SUMIFS(_book!$BM$2:$BM$379,_book!$C$2:$C$379,$A41,_book!$A$2:$A$379,bkc_lob,_book!$B$2:$B$379,bkc_bu)=0,"—",SUMIFS(_book!$CK$2:$CK$379,_book!$C$2:$C$379,$A41,_book!$A$2:$A$379,bkc_lob,_book!$B$2:$B$379,bkc_bu)/SUMIFS(_book!$BM$2:$BM$379,_book!$C$2:$C$379,$A41,_book!$A$2:$A$379,bkc_lob,_book!$B$2:$B$379,bkc_bu))</f>
        <v>1.2753623188405809E-2</v>
      </c>
      <c r="N41" s="79">
        <f>IF(SUMIFS(_book!$BB$2:$BB$379,_book!$C$2:$C$379,$A41,_book!$A$2:$A$379,bkc_lob,_book!$B$2:$B$379,bkc_bu)=0,"—",SUMIFS(_book!$DJ$2:$DJ$379,_book!$C$2:$C$379,$A41,_book!$A$2:$A$379,bkc_lob,_book!$B$2:$B$379,bkc_bu)/SUMIFS(_book!$BB$2:$BB$379,_book!$C$2:$C$379,$A41,_book!$A$2:$A$379,bkc_lob,_book!$B$2:$B$379,bkc_bu))</f>
        <v>1.2753623188405809E-2</v>
      </c>
      <c r="O41" s="79">
        <f>IF(SUMIFS(_book!$BC$2:$BC$379,_book!$C$2:$C$379,$A41,_book!$A$2:$A$379,bkc_lob,_book!$B$2:$B$379,bkc_bu)=0,"—",SUMIFS(_book!$DK$2:$DK$379,_book!$C$2:$C$379,$A41,_book!$A$2:$A$379,bkc_lob,_book!$B$2:$B$379,bkc_bu)/SUMIFS(_book!$BC$2:$BC$379,_book!$C$2:$C$379,$A41,_book!$A$2:$A$379,bkc_lob,_book!$B$2:$B$379,bkc_bu))</f>
        <v>1.2753623188405809E-2</v>
      </c>
      <c r="P41" s="79">
        <f>IF(SUMIFS(_book!$BD$2:$BD$379,_book!$C$2:$C$379,$A41,_book!$A$2:$A$379,bkc_lob,_book!$B$2:$B$379,bkc_bu)=0,"—",SUMIFS(_book!$DL$2:$DL$379,_book!$C$2:$C$379,$A41,_book!$A$2:$A$379,bkc_lob,_book!$B$2:$B$379,bkc_bu)/SUMIFS(_book!$BD$2:$BD$379,_book!$C$2:$C$379,$A41,_book!$A$2:$A$379,bkc_lob,_book!$B$2:$B$379,bkc_bu))</f>
        <v>1.2753623188405809E-2</v>
      </c>
      <c r="Q41" s="79">
        <f>IF(SUMIFS(_book!$BE$2:$BE$379,_book!$C$2:$C$379,$A41,_book!$A$2:$A$379,bkc_lob,_book!$B$2:$B$379,bkc_bu)=0,"—",SUMIFS(_book!$DM$2:$DM$379,_book!$C$2:$C$379,$A41,_book!$A$2:$A$379,bkc_lob,_book!$B$2:$B$379,bkc_bu)/SUMIFS(_book!$BE$2:$BE$379,_book!$C$2:$C$379,$A41,_book!$A$2:$A$379,bkc_lob,_book!$B$2:$B$379,bkc_bu))</f>
        <v>1.2753623188405809E-2</v>
      </c>
      <c r="R41" s="79">
        <f>IF(SUMIFS(_book!$BF$2:$BF$379,_book!$C$2:$C$379,$A41,_book!$A$2:$A$379,bkc_lob,_book!$B$2:$B$379,bkc_bu)=0,"—",SUMIFS(_book!$DN$2:$DN$379,_book!$C$2:$C$379,$A41,_book!$A$2:$A$379,bkc_lob,_book!$B$2:$B$379,bkc_bu)/SUMIFS(_book!$BF$2:$BF$379,_book!$C$2:$C$379,$A41,_book!$A$2:$A$379,bkc_lob,_book!$B$2:$B$379,bkc_bu))</f>
        <v>1.2753623188405809E-2</v>
      </c>
      <c r="S41" s="79">
        <f>IF(SUMIFS(_book!$BG$2:$BG$379,_book!$C$2:$C$379,$A41,_book!$A$2:$A$379,bkc_lob,_book!$B$2:$B$379,bkc_bu)=0,"—",SUMIFS(_book!$DO$2:$DO$379,_book!$C$2:$C$379,$A41,_book!$A$2:$A$379,bkc_lob,_book!$B$2:$B$379,bkc_bu)/SUMIFS(_book!$BG$2:$BG$379,_book!$C$2:$C$379,$A41,_book!$A$2:$A$379,bkc_lob,_book!$B$2:$B$379,bkc_bu))</f>
        <v>0</v>
      </c>
      <c r="T41" s="79">
        <f>IF(SUMIFS(_book!$BH$2:$BH$379,_book!$C$2:$C$379,$A41,_book!$A$2:$A$379,bkc_lob,_book!$B$2:$B$379,bkc_bu)=0,"—",SUMIFS(_book!$DP$2:$DP$379,_book!$C$2:$C$379,$A41,_book!$A$2:$A$379,bkc_lob,_book!$B$2:$B$379,bkc_bu)/SUMIFS(_book!$BH$2:$BH$379,_book!$C$2:$C$379,$A41,_book!$A$2:$A$379,bkc_lob,_book!$B$2:$B$379,bkc_bu))</f>
        <v>0</v>
      </c>
      <c r="U41" s="79">
        <f>IF(SUMIFS(_book!$BI$2:$BI$379,_book!$C$2:$C$379,$A41,_book!$A$2:$A$379,bkc_lob,_book!$B$2:$B$379,bkc_bu)=0,"—",SUMIFS(_book!$DQ$2:$DQ$379,_book!$C$2:$C$379,$A41,_book!$A$2:$A$379,bkc_lob,_book!$B$2:$B$379,bkc_bu)/SUMIFS(_book!$BI$2:$BI$379,_book!$C$2:$C$379,$A41,_book!$A$2:$A$379,bkc_lob,_book!$B$2:$B$379,bkc_bu))</f>
        <v>0</v>
      </c>
      <c r="V41" s="79">
        <f>IF(SUMIFS(_book!$BJ$2:$BJ$379,_book!$C$2:$C$379,$A41,_book!$A$2:$A$379,bkc_lob,_book!$B$2:$B$379,bkc_bu)=0,"—",SUMIFS(_book!$DR$2:$DR$379,_book!$C$2:$C$379,$A41,_book!$A$2:$A$379,bkc_lob,_book!$B$2:$B$379,bkc_bu)/SUMIFS(_book!$BJ$2:$BJ$379,_book!$C$2:$C$379,$A41,_book!$A$2:$A$379,bkc_lob,_book!$B$2:$B$379,bkc_bu))</f>
        <v>0</v>
      </c>
      <c r="W41" s="79">
        <f>IF(SUMIFS(_book!$BK$2:$BK$379,_book!$C$2:$C$379,$A41,_book!$A$2:$A$379,bkc_lob,_book!$B$2:$B$379,bkc_bu)=0,"—",SUMIFS(_book!$DS$2:$DS$379,_book!$C$2:$C$379,$A41,_book!$A$2:$A$379,bkc_lob,_book!$B$2:$B$379,bkc_bu)/SUMIFS(_book!$BK$2:$BK$379,_book!$C$2:$C$379,$A41,_book!$A$2:$A$379,bkc_lob,_book!$B$2:$B$379,bkc_bu))</f>
        <v>0</v>
      </c>
      <c r="X41" s="79">
        <f>IF(SUMIFS(_book!$BL$2:$BL$379,_book!$C$2:$C$379,$A41,_book!$A$2:$A$379,bkc_lob,_book!$B$2:$B$379,bkc_bu)=0,"—",SUMIFS(_book!$DT$2:$DT$379,_book!$C$2:$C$379,$A41,_book!$A$2:$A$379,bkc_lob,_book!$B$2:$B$379,bkc_bu)/SUMIFS(_book!$BL$2:$BL$379,_book!$C$2:$C$379,$A41,_book!$A$2:$A$379,bkc_lob,_book!$B$2:$B$379,bkc_bu))</f>
        <v>0</v>
      </c>
      <c r="Y41" s="79">
        <f>IF(SUMIFS(_book!$BM$2:$BM$379,_book!$C$2:$C$379,$A41,_book!$A$2:$A$379,bkc_lob,_book!$B$2:$B$379,bkc_bu)=0,"—",SUMIFS(_book!$DU$2:$DU$379,_book!$C$2:$C$379,$A41,_book!$A$2:$A$379,bkc_lob,_book!$B$2:$B$379,bkc_bu)/SUMIFS(_book!$BM$2:$BM$379,_book!$C$2:$C$379,$A41,_book!$A$2:$A$379,bkc_lob,_book!$B$2:$B$379,bkc_bu))</f>
        <v>0</v>
      </c>
    </row>
    <row r="42" spans="1:25" x14ac:dyDescent="0.3">
      <c r="A42" s="78" t="s">
        <v>76</v>
      </c>
      <c r="B42" s="79">
        <f>IF(SUMIFS(_book!$BB$2:$BB$379,_book!$C$2:$C$379,$A42,_book!$A$2:$A$379,bkc_lob,_book!$B$2:$B$379,bkc_bu)=0,"—",SUMIFS(_book!$BZ$2:$BZ$379,_book!$C$2:$C$379,$A42,_book!$A$2:$A$379,bkc_lob,_book!$B$2:$B$379,bkc_bu)/SUMIFS(_book!$BB$2:$BB$379,_book!$C$2:$C$379,$A42,_book!$A$2:$A$379,bkc_lob,_book!$B$2:$B$379,bkc_bu))</f>
        <v>4.5614035087719301E-2</v>
      </c>
      <c r="C42" s="79">
        <f>IF(SUMIFS(_book!$BC$2:$BC$379,_book!$C$2:$C$379,$A42,_book!$A$2:$A$379,bkc_lob,_book!$B$2:$B$379,bkc_bu)=0,"—",SUMIFS(_book!$CA$2:$CA$379,_book!$C$2:$C$379,$A42,_book!$A$2:$A$379,bkc_lob,_book!$B$2:$B$379,bkc_bu)/SUMIFS(_book!$BC$2:$BC$379,_book!$C$2:$C$379,$A42,_book!$A$2:$A$379,bkc_lob,_book!$B$2:$B$379,bkc_bu))</f>
        <v>4.5614035087719301E-2</v>
      </c>
      <c r="D42" s="79">
        <f>IF(SUMIFS(_book!$BD$2:$BD$379,_book!$C$2:$C$379,$A42,_book!$A$2:$A$379,bkc_lob,_book!$B$2:$B$379,bkc_bu)=0,"—",SUMIFS(_book!$CB$2:$CB$379,_book!$C$2:$C$379,$A42,_book!$A$2:$A$379,bkc_lob,_book!$B$2:$B$379,bkc_bu)/SUMIFS(_book!$BD$2:$BD$379,_book!$C$2:$C$379,$A42,_book!$A$2:$A$379,bkc_lob,_book!$B$2:$B$379,bkc_bu))</f>
        <v>4.5614035087719301E-2</v>
      </c>
      <c r="E42" s="79">
        <f>IF(SUMIFS(_book!$BE$2:$BE$379,_book!$C$2:$C$379,$A42,_book!$A$2:$A$379,bkc_lob,_book!$B$2:$B$379,bkc_bu)=0,"—",SUMIFS(_book!$CC$2:$CC$379,_book!$C$2:$C$379,$A42,_book!$A$2:$A$379,bkc_lob,_book!$B$2:$B$379,bkc_bu)/SUMIFS(_book!$BE$2:$BE$379,_book!$C$2:$C$379,$A42,_book!$A$2:$A$379,bkc_lob,_book!$B$2:$B$379,bkc_bu))</f>
        <v>3.2280701754385951E-2</v>
      </c>
      <c r="F42" s="79">
        <f>IF(SUMIFS(_book!$BF$2:$BF$379,_book!$C$2:$C$379,$A42,_book!$A$2:$A$379,bkc_lob,_book!$B$2:$B$379,bkc_bu)=0,"—",SUMIFS(_book!$CD$2:$CD$379,_book!$C$2:$C$379,$A42,_book!$A$2:$A$379,bkc_lob,_book!$B$2:$B$379,bkc_bu)/SUMIFS(_book!$BF$2:$BF$379,_book!$C$2:$C$379,$A42,_book!$A$2:$A$379,bkc_lob,_book!$B$2:$B$379,bkc_bu))</f>
        <v>3.2280701754385951E-2</v>
      </c>
      <c r="G42" s="79">
        <f>IF(SUMIFS(_book!$BG$2:$BG$379,_book!$C$2:$C$379,$A42,_book!$A$2:$A$379,bkc_lob,_book!$B$2:$B$379,bkc_bu)=0,"—",SUMIFS(_book!$CE$2:$CE$379,_book!$C$2:$C$379,$A42,_book!$A$2:$A$379,bkc_lob,_book!$B$2:$B$379,bkc_bu)/SUMIFS(_book!$BG$2:$BG$379,_book!$C$2:$C$379,$A42,_book!$A$2:$A$379,bkc_lob,_book!$B$2:$B$379,bkc_bu))</f>
        <v>3.2280701754385951E-2</v>
      </c>
      <c r="H42" s="79">
        <f>IF(SUMIFS(_book!$BH$2:$BH$379,_book!$C$2:$C$379,$A42,_book!$A$2:$A$379,bkc_lob,_book!$B$2:$B$379,bkc_bu)=0,"—",SUMIFS(_book!$CF$2:$CF$379,_book!$C$2:$C$379,$A42,_book!$A$2:$A$379,bkc_lob,_book!$B$2:$B$379,bkc_bu)/SUMIFS(_book!$BH$2:$BH$379,_book!$C$2:$C$379,$A42,_book!$A$2:$A$379,bkc_lob,_book!$B$2:$B$379,bkc_bu))</f>
        <v>0</v>
      </c>
      <c r="I42" s="79">
        <f>IF(SUMIFS(_book!$BI$2:$BI$379,_book!$C$2:$C$379,$A42,_book!$A$2:$A$379,bkc_lob,_book!$B$2:$B$379,bkc_bu)=0,"—",SUMIFS(_book!$CG$2:$CG$379,_book!$C$2:$C$379,$A42,_book!$A$2:$A$379,bkc_lob,_book!$B$2:$B$379,bkc_bu)/SUMIFS(_book!$BI$2:$BI$379,_book!$C$2:$C$379,$A42,_book!$A$2:$A$379,bkc_lob,_book!$B$2:$B$379,bkc_bu))</f>
        <v>0</v>
      </c>
      <c r="J42" s="79">
        <f>IF(SUMIFS(_book!$BJ$2:$BJ$379,_book!$C$2:$C$379,$A42,_book!$A$2:$A$379,bkc_lob,_book!$B$2:$B$379,bkc_bu)=0,"—",SUMIFS(_book!$CH$2:$CH$379,_book!$C$2:$C$379,$A42,_book!$A$2:$A$379,bkc_lob,_book!$B$2:$B$379,bkc_bu)/SUMIFS(_book!$BJ$2:$BJ$379,_book!$C$2:$C$379,$A42,_book!$A$2:$A$379,bkc_lob,_book!$B$2:$B$379,bkc_bu))</f>
        <v>0</v>
      </c>
      <c r="K42" s="79">
        <f>IF(SUMIFS(_book!$BK$2:$BK$379,_book!$C$2:$C$379,$A42,_book!$A$2:$A$379,bkc_lob,_book!$B$2:$B$379,bkc_bu)=0,"—",SUMIFS(_book!$CI$2:$CI$379,_book!$C$2:$C$379,$A42,_book!$A$2:$A$379,bkc_lob,_book!$B$2:$B$379,bkc_bu)/SUMIFS(_book!$BK$2:$BK$379,_book!$C$2:$C$379,$A42,_book!$A$2:$A$379,bkc_lob,_book!$B$2:$B$379,bkc_bu))</f>
        <v>0</v>
      </c>
      <c r="L42" s="79">
        <f>IF(SUMIFS(_book!$BL$2:$BL$379,_book!$C$2:$C$379,$A42,_book!$A$2:$A$379,bkc_lob,_book!$B$2:$B$379,bkc_bu)=0,"—",SUMIFS(_book!$CJ$2:$CJ$379,_book!$C$2:$C$379,$A42,_book!$A$2:$A$379,bkc_lob,_book!$B$2:$B$379,bkc_bu)/SUMIFS(_book!$BL$2:$BL$379,_book!$C$2:$C$379,$A42,_book!$A$2:$A$379,bkc_lob,_book!$B$2:$B$379,bkc_bu))</f>
        <v>0</v>
      </c>
      <c r="M42" s="79">
        <f>IF(SUMIFS(_book!$BM$2:$BM$379,_book!$C$2:$C$379,$A42,_book!$A$2:$A$379,bkc_lob,_book!$B$2:$B$379,bkc_bu)=0,"—",SUMIFS(_book!$CK$2:$CK$379,_book!$C$2:$C$379,$A42,_book!$A$2:$A$379,bkc_lob,_book!$B$2:$B$379,bkc_bu)/SUMIFS(_book!$BM$2:$BM$379,_book!$C$2:$C$379,$A42,_book!$A$2:$A$379,bkc_lob,_book!$B$2:$B$379,bkc_bu))</f>
        <v>0</v>
      </c>
      <c r="N42" s="79">
        <f>IF(SUMIFS(_book!$BB$2:$BB$379,_book!$C$2:$C$379,$A42,_book!$A$2:$A$379,bkc_lob,_book!$B$2:$B$379,bkc_bu)=0,"—",SUMIFS(_book!$DJ$2:$DJ$379,_book!$C$2:$C$379,$A42,_book!$A$2:$A$379,bkc_lob,_book!$B$2:$B$379,bkc_bu)/SUMIFS(_book!$BB$2:$BB$379,_book!$C$2:$C$379,$A42,_book!$A$2:$A$379,bkc_lob,_book!$B$2:$B$379,bkc_bu))</f>
        <v>0</v>
      </c>
      <c r="O42" s="79">
        <f>IF(SUMIFS(_book!$BC$2:$BC$379,_book!$C$2:$C$379,$A42,_book!$A$2:$A$379,bkc_lob,_book!$B$2:$B$379,bkc_bu)=0,"—",SUMIFS(_book!$DK$2:$DK$379,_book!$C$2:$C$379,$A42,_book!$A$2:$A$379,bkc_lob,_book!$B$2:$B$379,bkc_bu)/SUMIFS(_book!$BC$2:$BC$379,_book!$C$2:$C$379,$A42,_book!$A$2:$A$379,bkc_lob,_book!$B$2:$B$379,bkc_bu))</f>
        <v>0</v>
      </c>
      <c r="P42" s="79">
        <f>IF(SUMIFS(_book!$BD$2:$BD$379,_book!$C$2:$C$379,$A42,_book!$A$2:$A$379,bkc_lob,_book!$B$2:$B$379,bkc_bu)=0,"—",SUMIFS(_book!$DL$2:$DL$379,_book!$C$2:$C$379,$A42,_book!$A$2:$A$379,bkc_lob,_book!$B$2:$B$379,bkc_bu)/SUMIFS(_book!$BD$2:$BD$379,_book!$C$2:$C$379,$A42,_book!$A$2:$A$379,bkc_lob,_book!$B$2:$B$379,bkc_bu))</f>
        <v>0</v>
      </c>
      <c r="Q42" s="79">
        <f>IF(SUMIFS(_book!$BE$2:$BE$379,_book!$C$2:$C$379,$A42,_book!$A$2:$A$379,bkc_lob,_book!$B$2:$B$379,bkc_bu)=0,"—",SUMIFS(_book!$DM$2:$DM$379,_book!$C$2:$C$379,$A42,_book!$A$2:$A$379,bkc_lob,_book!$B$2:$B$379,bkc_bu)/SUMIFS(_book!$BE$2:$BE$379,_book!$C$2:$C$379,$A42,_book!$A$2:$A$379,bkc_lob,_book!$B$2:$B$379,bkc_bu))</f>
        <v>0</v>
      </c>
      <c r="R42" s="79">
        <f>IF(SUMIFS(_book!$BF$2:$BF$379,_book!$C$2:$C$379,$A42,_book!$A$2:$A$379,bkc_lob,_book!$B$2:$B$379,bkc_bu)=0,"—",SUMIFS(_book!$DN$2:$DN$379,_book!$C$2:$C$379,$A42,_book!$A$2:$A$379,bkc_lob,_book!$B$2:$B$379,bkc_bu)/SUMIFS(_book!$BF$2:$BF$379,_book!$C$2:$C$379,$A42,_book!$A$2:$A$379,bkc_lob,_book!$B$2:$B$379,bkc_bu))</f>
        <v>0</v>
      </c>
      <c r="S42" s="79">
        <f>IF(SUMIFS(_book!$BG$2:$BG$379,_book!$C$2:$C$379,$A42,_book!$A$2:$A$379,bkc_lob,_book!$B$2:$B$379,bkc_bu)=0,"—",SUMIFS(_book!$DO$2:$DO$379,_book!$C$2:$C$379,$A42,_book!$A$2:$A$379,bkc_lob,_book!$B$2:$B$379,bkc_bu)/SUMIFS(_book!$BG$2:$BG$379,_book!$C$2:$C$379,$A42,_book!$A$2:$A$379,bkc_lob,_book!$B$2:$B$379,bkc_bu))</f>
        <v>0</v>
      </c>
      <c r="T42" s="79">
        <f>IF(SUMIFS(_book!$BH$2:$BH$379,_book!$C$2:$C$379,$A42,_book!$A$2:$A$379,bkc_lob,_book!$B$2:$B$379,bkc_bu)=0,"—",SUMIFS(_book!$DP$2:$DP$379,_book!$C$2:$C$379,$A42,_book!$A$2:$A$379,bkc_lob,_book!$B$2:$B$379,bkc_bu)/SUMIFS(_book!$BH$2:$BH$379,_book!$C$2:$C$379,$A42,_book!$A$2:$A$379,bkc_lob,_book!$B$2:$B$379,bkc_bu))</f>
        <v>0</v>
      </c>
      <c r="U42" s="79">
        <f>IF(SUMIFS(_book!$BI$2:$BI$379,_book!$C$2:$C$379,$A42,_book!$A$2:$A$379,bkc_lob,_book!$B$2:$B$379,bkc_bu)=0,"—",SUMIFS(_book!$DQ$2:$DQ$379,_book!$C$2:$C$379,$A42,_book!$A$2:$A$379,bkc_lob,_book!$B$2:$B$379,bkc_bu)/SUMIFS(_book!$BI$2:$BI$379,_book!$C$2:$C$379,$A42,_book!$A$2:$A$379,bkc_lob,_book!$B$2:$B$379,bkc_bu))</f>
        <v>0</v>
      </c>
      <c r="V42" s="79">
        <f>IF(SUMIFS(_book!$BJ$2:$BJ$379,_book!$C$2:$C$379,$A42,_book!$A$2:$A$379,bkc_lob,_book!$B$2:$B$379,bkc_bu)=0,"—",SUMIFS(_book!$DR$2:$DR$379,_book!$C$2:$C$379,$A42,_book!$A$2:$A$379,bkc_lob,_book!$B$2:$B$379,bkc_bu)/SUMIFS(_book!$BJ$2:$BJ$379,_book!$C$2:$C$379,$A42,_book!$A$2:$A$379,bkc_lob,_book!$B$2:$B$379,bkc_bu))</f>
        <v>0</v>
      </c>
      <c r="W42" s="79">
        <f>IF(SUMIFS(_book!$BK$2:$BK$379,_book!$C$2:$C$379,$A42,_book!$A$2:$A$379,bkc_lob,_book!$B$2:$B$379,bkc_bu)=0,"—",SUMIFS(_book!$DS$2:$DS$379,_book!$C$2:$C$379,$A42,_book!$A$2:$A$379,bkc_lob,_book!$B$2:$B$379,bkc_bu)/SUMIFS(_book!$BK$2:$BK$379,_book!$C$2:$C$379,$A42,_book!$A$2:$A$379,bkc_lob,_book!$B$2:$B$379,bkc_bu))</f>
        <v>0</v>
      </c>
      <c r="X42" s="79">
        <f>IF(SUMIFS(_book!$BL$2:$BL$379,_book!$C$2:$C$379,$A42,_book!$A$2:$A$379,bkc_lob,_book!$B$2:$B$379,bkc_bu)=0,"—",SUMIFS(_book!$DT$2:$DT$379,_book!$C$2:$C$379,$A42,_book!$A$2:$A$379,bkc_lob,_book!$B$2:$B$379,bkc_bu)/SUMIFS(_book!$BL$2:$BL$379,_book!$C$2:$C$379,$A42,_book!$A$2:$A$379,bkc_lob,_book!$B$2:$B$379,bkc_bu))</f>
        <v>0</v>
      </c>
      <c r="Y42" s="79">
        <f>IF(SUMIFS(_book!$BM$2:$BM$379,_book!$C$2:$C$379,$A42,_book!$A$2:$A$379,bkc_lob,_book!$B$2:$B$379,bkc_bu)=0,"—",SUMIFS(_book!$DU$2:$DU$379,_book!$C$2:$C$379,$A42,_book!$A$2:$A$379,bkc_lob,_book!$B$2:$B$379,bkc_bu)/SUMIFS(_book!$BM$2:$BM$379,_book!$C$2:$C$379,$A42,_book!$A$2:$A$379,bkc_lob,_book!$B$2:$B$379,bkc_bu))</f>
        <v>0</v>
      </c>
    </row>
    <row r="43" spans="1:25" x14ac:dyDescent="0.3">
      <c r="A43" s="78" t="s">
        <v>77</v>
      </c>
      <c r="B43" s="79">
        <f>IF(SUMIFS(_book!$BB$2:$BB$379,_book!$C$2:$C$379,$A43,_book!$A$2:$A$379,bkc_lob,_book!$B$2:$B$379,bkc_bu)=0,"—",SUMIFS(_book!$BZ$2:$BZ$379,_book!$C$2:$C$379,$A43,_book!$A$2:$A$379,bkc_lob,_book!$B$2:$B$379,bkc_bu)/SUMIFS(_book!$BB$2:$BB$379,_book!$C$2:$C$379,$A43,_book!$A$2:$A$379,bkc_lob,_book!$B$2:$B$379,bkc_bu))</f>
        <v>5.0444444444444479E-2</v>
      </c>
      <c r="C43" s="79">
        <f>IF(SUMIFS(_book!$BC$2:$BC$379,_book!$C$2:$C$379,$A43,_book!$A$2:$A$379,bkc_lob,_book!$B$2:$B$379,bkc_bu)=0,"—",SUMIFS(_book!$CA$2:$CA$379,_book!$C$2:$C$379,$A43,_book!$A$2:$A$379,bkc_lob,_book!$B$2:$B$379,bkc_bu)/SUMIFS(_book!$BC$2:$BC$379,_book!$C$2:$C$379,$A43,_book!$A$2:$A$379,bkc_lob,_book!$B$2:$B$379,bkc_bu))</f>
        <v>2.911111111111114E-2</v>
      </c>
      <c r="D43" s="79">
        <f>IF(SUMIFS(_book!$BD$2:$BD$379,_book!$C$2:$C$379,$A43,_book!$A$2:$A$379,bkc_lob,_book!$B$2:$B$379,bkc_bu)=0,"—",SUMIFS(_book!$CB$2:$CB$379,_book!$C$2:$C$379,$A43,_book!$A$2:$A$379,bkc_lob,_book!$B$2:$B$379,bkc_bu)/SUMIFS(_book!$BD$2:$BD$379,_book!$C$2:$C$379,$A43,_book!$A$2:$A$379,bkc_lob,_book!$B$2:$B$379,bkc_bu))</f>
        <v>2.911111111111114E-2</v>
      </c>
      <c r="E43" s="79">
        <f>IF(SUMIFS(_book!$BE$2:$BE$379,_book!$C$2:$C$379,$A43,_book!$A$2:$A$379,bkc_lob,_book!$B$2:$B$379,bkc_bu)=0,"—",SUMIFS(_book!$CC$2:$CC$379,_book!$C$2:$C$379,$A43,_book!$A$2:$A$379,bkc_lob,_book!$B$2:$B$379,bkc_bu)/SUMIFS(_book!$BE$2:$BE$379,_book!$C$2:$C$379,$A43,_book!$A$2:$A$379,bkc_lob,_book!$B$2:$B$379,bkc_bu))</f>
        <v>2.911111111111114E-2</v>
      </c>
      <c r="F43" s="79">
        <f>IF(SUMIFS(_book!$BF$2:$BF$379,_book!$C$2:$C$379,$A43,_book!$A$2:$A$379,bkc_lob,_book!$B$2:$B$379,bkc_bu)=0,"—",SUMIFS(_book!$CD$2:$CD$379,_book!$C$2:$C$379,$A43,_book!$A$2:$A$379,bkc_lob,_book!$B$2:$B$379,bkc_bu)/SUMIFS(_book!$BF$2:$BF$379,_book!$C$2:$C$379,$A43,_book!$A$2:$A$379,bkc_lob,_book!$B$2:$B$379,bkc_bu))</f>
        <v>1.2444444444444454E-2</v>
      </c>
      <c r="G43" s="79">
        <f>IF(SUMIFS(_book!$BG$2:$BG$379,_book!$C$2:$C$379,$A43,_book!$A$2:$A$379,bkc_lob,_book!$B$2:$B$379,bkc_bu)=0,"—",SUMIFS(_book!$CE$2:$CE$379,_book!$C$2:$C$379,$A43,_book!$A$2:$A$379,bkc_lob,_book!$B$2:$B$379,bkc_bu)/SUMIFS(_book!$BG$2:$BG$379,_book!$C$2:$C$379,$A43,_book!$A$2:$A$379,bkc_lob,_book!$B$2:$B$379,bkc_bu))</f>
        <v>1.2444444444444454E-2</v>
      </c>
      <c r="H43" s="79">
        <f>IF(SUMIFS(_book!$BH$2:$BH$379,_book!$C$2:$C$379,$A43,_book!$A$2:$A$379,bkc_lob,_book!$B$2:$B$379,bkc_bu)=0,"—",SUMIFS(_book!$CF$2:$CF$379,_book!$C$2:$C$379,$A43,_book!$A$2:$A$379,bkc_lob,_book!$B$2:$B$379,bkc_bu)/SUMIFS(_book!$BH$2:$BH$379,_book!$C$2:$C$379,$A43,_book!$A$2:$A$379,bkc_lob,_book!$B$2:$B$379,bkc_bu))</f>
        <v>1.2444444444444454E-2</v>
      </c>
      <c r="I43" s="79">
        <f>IF(SUMIFS(_book!$BI$2:$BI$379,_book!$C$2:$C$379,$A43,_book!$A$2:$A$379,bkc_lob,_book!$B$2:$B$379,bkc_bu)=0,"—",SUMIFS(_book!$CG$2:$CG$379,_book!$C$2:$C$379,$A43,_book!$A$2:$A$379,bkc_lob,_book!$B$2:$B$379,bkc_bu)/SUMIFS(_book!$BI$2:$BI$379,_book!$C$2:$C$379,$A43,_book!$A$2:$A$379,bkc_lob,_book!$B$2:$B$379,bkc_bu))</f>
        <v>0</v>
      </c>
      <c r="J43" s="79">
        <f>IF(SUMIFS(_book!$BJ$2:$BJ$379,_book!$C$2:$C$379,$A43,_book!$A$2:$A$379,bkc_lob,_book!$B$2:$B$379,bkc_bu)=0,"—",SUMIFS(_book!$CH$2:$CH$379,_book!$C$2:$C$379,$A43,_book!$A$2:$A$379,bkc_lob,_book!$B$2:$B$379,bkc_bu)/SUMIFS(_book!$BJ$2:$BJ$379,_book!$C$2:$C$379,$A43,_book!$A$2:$A$379,bkc_lob,_book!$B$2:$B$379,bkc_bu))</f>
        <v>0</v>
      </c>
      <c r="K43" s="79">
        <f>IF(SUMIFS(_book!$BK$2:$BK$379,_book!$C$2:$C$379,$A43,_book!$A$2:$A$379,bkc_lob,_book!$B$2:$B$379,bkc_bu)=0,"—",SUMIFS(_book!$CI$2:$CI$379,_book!$C$2:$C$379,$A43,_book!$A$2:$A$379,bkc_lob,_book!$B$2:$B$379,bkc_bu)/SUMIFS(_book!$BK$2:$BK$379,_book!$C$2:$C$379,$A43,_book!$A$2:$A$379,bkc_lob,_book!$B$2:$B$379,bkc_bu))</f>
        <v>1.4222222222222233E-2</v>
      </c>
      <c r="L43" s="79">
        <f>IF(SUMIFS(_book!$BL$2:$BL$379,_book!$C$2:$C$379,$A43,_book!$A$2:$A$379,bkc_lob,_book!$B$2:$B$379,bkc_bu)=0,"—",SUMIFS(_book!$CJ$2:$CJ$379,_book!$C$2:$C$379,$A43,_book!$A$2:$A$379,bkc_lob,_book!$B$2:$B$379,bkc_bu)/SUMIFS(_book!$BL$2:$BL$379,_book!$C$2:$C$379,$A43,_book!$A$2:$A$379,bkc_lob,_book!$B$2:$B$379,bkc_bu))</f>
        <v>1.4222222222222233E-2</v>
      </c>
      <c r="M43" s="79">
        <f>IF(SUMIFS(_book!$BM$2:$BM$379,_book!$C$2:$C$379,$A43,_book!$A$2:$A$379,bkc_lob,_book!$B$2:$B$379,bkc_bu)=0,"—",SUMIFS(_book!$CK$2:$CK$379,_book!$C$2:$C$379,$A43,_book!$A$2:$A$379,bkc_lob,_book!$B$2:$B$379,bkc_bu)/SUMIFS(_book!$BM$2:$BM$379,_book!$C$2:$C$379,$A43,_book!$A$2:$A$379,bkc_lob,_book!$B$2:$B$379,bkc_bu))</f>
        <v>1.4222222222222233E-2</v>
      </c>
      <c r="N43" s="79">
        <f>IF(SUMIFS(_book!$BB$2:$BB$379,_book!$C$2:$C$379,$A43,_book!$A$2:$A$379,bkc_lob,_book!$B$2:$B$379,bkc_bu)=0,"—",SUMIFS(_book!$DJ$2:$DJ$379,_book!$C$2:$C$379,$A43,_book!$A$2:$A$379,bkc_lob,_book!$B$2:$B$379,bkc_bu)/SUMIFS(_book!$BB$2:$BB$379,_book!$C$2:$C$379,$A43,_book!$A$2:$A$379,bkc_lob,_book!$B$2:$B$379,bkc_bu))</f>
        <v>1.4222222222222233E-2</v>
      </c>
      <c r="O43" s="79">
        <f>IF(SUMIFS(_book!$BC$2:$BC$379,_book!$C$2:$C$379,$A43,_book!$A$2:$A$379,bkc_lob,_book!$B$2:$B$379,bkc_bu)=0,"—",SUMIFS(_book!$DK$2:$DK$379,_book!$C$2:$C$379,$A43,_book!$A$2:$A$379,bkc_lob,_book!$B$2:$B$379,bkc_bu)/SUMIFS(_book!$BC$2:$BC$379,_book!$C$2:$C$379,$A43,_book!$A$2:$A$379,bkc_lob,_book!$B$2:$B$379,bkc_bu))</f>
        <v>1.4222222222222233E-2</v>
      </c>
      <c r="P43" s="79">
        <f>IF(SUMIFS(_book!$BD$2:$BD$379,_book!$C$2:$C$379,$A43,_book!$A$2:$A$379,bkc_lob,_book!$B$2:$B$379,bkc_bu)=0,"—",SUMIFS(_book!$DL$2:$DL$379,_book!$C$2:$C$379,$A43,_book!$A$2:$A$379,bkc_lob,_book!$B$2:$B$379,bkc_bu)/SUMIFS(_book!$BD$2:$BD$379,_book!$C$2:$C$379,$A43,_book!$A$2:$A$379,bkc_lob,_book!$B$2:$B$379,bkc_bu))</f>
        <v>1.4222222222222233E-2</v>
      </c>
      <c r="Q43" s="79">
        <f>IF(SUMIFS(_book!$BE$2:$BE$379,_book!$C$2:$C$379,$A43,_book!$A$2:$A$379,bkc_lob,_book!$B$2:$B$379,bkc_bu)=0,"—",SUMIFS(_book!$DM$2:$DM$379,_book!$C$2:$C$379,$A43,_book!$A$2:$A$379,bkc_lob,_book!$B$2:$B$379,bkc_bu)/SUMIFS(_book!$BE$2:$BE$379,_book!$C$2:$C$379,$A43,_book!$A$2:$A$379,bkc_lob,_book!$B$2:$B$379,bkc_bu))</f>
        <v>1.4222222222222233E-2</v>
      </c>
      <c r="R43" s="79">
        <f>IF(SUMIFS(_book!$BF$2:$BF$379,_book!$C$2:$C$379,$A43,_book!$A$2:$A$379,bkc_lob,_book!$B$2:$B$379,bkc_bu)=0,"—",SUMIFS(_book!$DN$2:$DN$379,_book!$C$2:$C$379,$A43,_book!$A$2:$A$379,bkc_lob,_book!$B$2:$B$379,bkc_bu)/SUMIFS(_book!$BF$2:$BF$379,_book!$C$2:$C$379,$A43,_book!$A$2:$A$379,bkc_lob,_book!$B$2:$B$379,bkc_bu))</f>
        <v>1.4222222222222233E-2</v>
      </c>
      <c r="S43" s="79">
        <f>IF(SUMIFS(_book!$BG$2:$BG$379,_book!$C$2:$C$379,$A43,_book!$A$2:$A$379,bkc_lob,_book!$B$2:$B$379,bkc_bu)=0,"—",SUMIFS(_book!$DO$2:$DO$379,_book!$C$2:$C$379,$A43,_book!$A$2:$A$379,bkc_lob,_book!$B$2:$B$379,bkc_bu)/SUMIFS(_book!$BG$2:$BG$379,_book!$C$2:$C$379,$A43,_book!$A$2:$A$379,bkc_lob,_book!$B$2:$B$379,bkc_bu))</f>
        <v>1.4222222222222233E-2</v>
      </c>
      <c r="T43" s="79">
        <f>IF(SUMIFS(_book!$BH$2:$BH$379,_book!$C$2:$C$379,$A43,_book!$A$2:$A$379,bkc_lob,_book!$B$2:$B$379,bkc_bu)=0,"—",SUMIFS(_book!$DP$2:$DP$379,_book!$C$2:$C$379,$A43,_book!$A$2:$A$379,bkc_lob,_book!$B$2:$B$379,bkc_bu)/SUMIFS(_book!$BH$2:$BH$379,_book!$C$2:$C$379,$A43,_book!$A$2:$A$379,bkc_lob,_book!$B$2:$B$379,bkc_bu))</f>
        <v>1.4222222222222233E-2</v>
      </c>
      <c r="U43" s="79">
        <f>IF(SUMIFS(_book!$BI$2:$BI$379,_book!$C$2:$C$379,$A43,_book!$A$2:$A$379,bkc_lob,_book!$B$2:$B$379,bkc_bu)=0,"—",SUMIFS(_book!$DQ$2:$DQ$379,_book!$C$2:$C$379,$A43,_book!$A$2:$A$379,bkc_lob,_book!$B$2:$B$379,bkc_bu)/SUMIFS(_book!$BI$2:$BI$379,_book!$C$2:$C$379,$A43,_book!$A$2:$A$379,bkc_lob,_book!$B$2:$B$379,bkc_bu))</f>
        <v>1.4222222222222233E-2</v>
      </c>
      <c r="V43" s="79">
        <f>IF(SUMIFS(_book!$BJ$2:$BJ$379,_book!$C$2:$C$379,$A43,_book!$A$2:$A$379,bkc_lob,_book!$B$2:$B$379,bkc_bu)=0,"—",SUMIFS(_book!$DR$2:$DR$379,_book!$C$2:$C$379,$A43,_book!$A$2:$A$379,bkc_lob,_book!$B$2:$B$379,bkc_bu)/SUMIFS(_book!$BJ$2:$BJ$379,_book!$C$2:$C$379,$A43,_book!$A$2:$A$379,bkc_lob,_book!$B$2:$B$379,bkc_bu))</f>
        <v>1.4222222222222233E-2</v>
      </c>
      <c r="W43" s="79">
        <f>IF(SUMIFS(_book!$BK$2:$BK$379,_book!$C$2:$C$379,$A43,_book!$A$2:$A$379,bkc_lob,_book!$B$2:$B$379,bkc_bu)=0,"—",SUMIFS(_book!$DS$2:$DS$379,_book!$C$2:$C$379,$A43,_book!$A$2:$A$379,bkc_lob,_book!$B$2:$B$379,bkc_bu)/SUMIFS(_book!$BK$2:$BK$379,_book!$C$2:$C$379,$A43,_book!$A$2:$A$379,bkc_lob,_book!$B$2:$B$379,bkc_bu))</f>
        <v>0</v>
      </c>
      <c r="X43" s="79">
        <f>IF(SUMIFS(_book!$BL$2:$BL$379,_book!$C$2:$C$379,$A43,_book!$A$2:$A$379,bkc_lob,_book!$B$2:$B$379,bkc_bu)=0,"—",SUMIFS(_book!$DT$2:$DT$379,_book!$C$2:$C$379,$A43,_book!$A$2:$A$379,bkc_lob,_book!$B$2:$B$379,bkc_bu)/SUMIFS(_book!$BL$2:$BL$379,_book!$C$2:$C$379,$A43,_book!$A$2:$A$379,bkc_lob,_book!$B$2:$B$379,bkc_bu))</f>
        <v>0</v>
      </c>
      <c r="Y43" s="79">
        <f>IF(SUMIFS(_book!$BM$2:$BM$379,_book!$C$2:$C$379,$A43,_book!$A$2:$A$379,bkc_lob,_book!$B$2:$B$379,bkc_bu)=0,"—",SUMIFS(_book!$DU$2:$DU$379,_book!$C$2:$C$379,$A43,_book!$A$2:$A$379,bkc_lob,_book!$B$2:$B$379,bkc_bu)/SUMIFS(_book!$BM$2:$BM$379,_book!$C$2:$C$379,$A43,_book!$A$2:$A$379,bkc_lob,_book!$B$2:$B$379,bkc_bu))</f>
        <v>0</v>
      </c>
    </row>
    <row r="44" spans="1:25" x14ac:dyDescent="0.3">
      <c r="A44" s="78" t="s">
        <v>78</v>
      </c>
      <c r="B44" s="79">
        <f>IF(SUMIFS(_book!$BB$2:$BB$379,_book!$C$2:$C$379,$A44,_book!$A$2:$A$379,bkc_lob,_book!$B$2:$B$379,bkc_bu)=0,"—",SUMIFS(_book!$BZ$2:$BZ$379,_book!$C$2:$C$379,$A44,_book!$A$2:$A$379,bkc_lob,_book!$B$2:$B$379,bkc_bu)/SUMIFS(_book!$BB$2:$BB$379,_book!$C$2:$C$379,$A44,_book!$A$2:$A$379,bkc_lob,_book!$B$2:$B$379,bkc_bu))</f>
        <v>3.636363636363639E-2</v>
      </c>
      <c r="C44" s="79">
        <f>IF(SUMIFS(_book!$BC$2:$BC$379,_book!$C$2:$C$379,$A44,_book!$A$2:$A$379,bkc_lob,_book!$B$2:$B$379,bkc_bu)=0,"—",SUMIFS(_book!$CA$2:$CA$379,_book!$C$2:$C$379,$A44,_book!$A$2:$A$379,bkc_lob,_book!$B$2:$B$379,bkc_bu)/SUMIFS(_book!$BC$2:$BC$379,_book!$C$2:$C$379,$A44,_book!$A$2:$A$379,bkc_lob,_book!$B$2:$B$379,bkc_bu))</f>
        <v>3.636363636363639E-2</v>
      </c>
      <c r="D44" s="79">
        <f>IF(SUMIFS(_book!$BD$2:$BD$379,_book!$C$2:$C$379,$A44,_book!$A$2:$A$379,bkc_lob,_book!$B$2:$B$379,bkc_bu)=0,"—",SUMIFS(_book!$CB$2:$CB$379,_book!$C$2:$C$379,$A44,_book!$A$2:$A$379,bkc_lob,_book!$B$2:$B$379,bkc_bu)/SUMIFS(_book!$BD$2:$BD$379,_book!$C$2:$C$379,$A44,_book!$A$2:$A$379,bkc_lob,_book!$B$2:$B$379,bkc_bu))</f>
        <v>3.636363636363639E-2</v>
      </c>
      <c r="E44" s="79">
        <f>IF(SUMIFS(_book!$BE$2:$BE$379,_book!$C$2:$C$379,$A44,_book!$A$2:$A$379,bkc_lob,_book!$B$2:$B$379,bkc_bu)=0,"—",SUMIFS(_book!$CC$2:$CC$379,_book!$C$2:$C$379,$A44,_book!$A$2:$A$379,bkc_lob,_book!$B$2:$B$379,bkc_bu)/SUMIFS(_book!$BE$2:$BE$379,_book!$C$2:$C$379,$A44,_book!$A$2:$A$379,bkc_lob,_book!$B$2:$B$379,bkc_bu))</f>
        <v>5.2363636363636411E-2</v>
      </c>
      <c r="F44" s="79">
        <f>IF(SUMIFS(_book!$BF$2:$BF$379,_book!$C$2:$C$379,$A44,_book!$A$2:$A$379,bkc_lob,_book!$B$2:$B$379,bkc_bu)=0,"—",SUMIFS(_book!$CD$2:$CD$379,_book!$C$2:$C$379,$A44,_book!$A$2:$A$379,bkc_lob,_book!$B$2:$B$379,bkc_bu)/SUMIFS(_book!$BF$2:$BF$379,_book!$C$2:$C$379,$A44,_book!$A$2:$A$379,bkc_lob,_book!$B$2:$B$379,bkc_bu))</f>
        <v>5.2363636363636411E-2</v>
      </c>
      <c r="G44" s="79">
        <f>IF(SUMIFS(_book!$BG$2:$BG$379,_book!$C$2:$C$379,$A44,_book!$A$2:$A$379,bkc_lob,_book!$B$2:$B$379,bkc_bu)=0,"—",SUMIFS(_book!$CE$2:$CE$379,_book!$C$2:$C$379,$A44,_book!$A$2:$A$379,bkc_lob,_book!$B$2:$B$379,bkc_bu)/SUMIFS(_book!$BG$2:$BG$379,_book!$C$2:$C$379,$A44,_book!$A$2:$A$379,bkc_lob,_book!$B$2:$B$379,bkc_bu))</f>
        <v>5.2363636363636411E-2</v>
      </c>
      <c r="H44" s="79">
        <f>IF(SUMIFS(_book!$BH$2:$BH$379,_book!$C$2:$C$379,$A44,_book!$A$2:$A$379,bkc_lob,_book!$B$2:$B$379,bkc_bu)=0,"—",SUMIFS(_book!$CF$2:$CF$379,_book!$C$2:$C$379,$A44,_book!$A$2:$A$379,bkc_lob,_book!$B$2:$B$379,bkc_bu)/SUMIFS(_book!$BH$2:$BH$379,_book!$C$2:$C$379,$A44,_book!$A$2:$A$379,bkc_lob,_book!$B$2:$B$379,bkc_bu))</f>
        <v>5.2363636363636411E-2</v>
      </c>
      <c r="I44" s="79">
        <f>IF(SUMIFS(_book!$BI$2:$BI$379,_book!$C$2:$C$379,$A44,_book!$A$2:$A$379,bkc_lob,_book!$B$2:$B$379,bkc_bu)=0,"—",SUMIFS(_book!$CG$2:$CG$379,_book!$C$2:$C$379,$A44,_book!$A$2:$A$379,bkc_lob,_book!$B$2:$B$379,bkc_bu)/SUMIFS(_book!$BI$2:$BI$379,_book!$C$2:$C$379,$A44,_book!$A$2:$A$379,bkc_lob,_book!$B$2:$B$379,bkc_bu))</f>
        <v>5.2363636363636411E-2</v>
      </c>
      <c r="J44" s="79">
        <f>IF(SUMIFS(_book!$BJ$2:$BJ$379,_book!$C$2:$C$379,$A44,_book!$A$2:$A$379,bkc_lob,_book!$B$2:$B$379,bkc_bu)=0,"—",SUMIFS(_book!$CH$2:$CH$379,_book!$C$2:$C$379,$A44,_book!$A$2:$A$379,bkc_lob,_book!$B$2:$B$379,bkc_bu)/SUMIFS(_book!$BJ$2:$BJ$379,_book!$C$2:$C$379,$A44,_book!$A$2:$A$379,bkc_lob,_book!$B$2:$B$379,bkc_bu))</f>
        <v>5.2363636363636411E-2</v>
      </c>
      <c r="K44" s="79">
        <f>IF(SUMIFS(_book!$BK$2:$BK$379,_book!$C$2:$C$379,$A44,_book!$A$2:$A$379,bkc_lob,_book!$B$2:$B$379,bkc_bu)=0,"—",SUMIFS(_book!$CI$2:$CI$379,_book!$C$2:$C$379,$A44,_book!$A$2:$A$379,bkc_lob,_book!$B$2:$B$379,bkc_bu)/SUMIFS(_book!$BK$2:$BK$379,_book!$C$2:$C$379,$A44,_book!$A$2:$A$379,bkc_lob,_book!$B$2:$B$379,bkc_bu))</f>
        <v>2.7878787878787899E-2</v>
      </c>
      <c r="L44" s="79">
        <f>IF(SUMIFS(_book!$BL$2:$BL$379,_book!$C$2:$C$379,$A44,_book!$A$2:$A$379,bkc_lob,_book!$B$2:$B$379,bkc_bu)=0,"—",SUMIFS(_book!$CJ$2:$CJ$379,_book!$C$2:$C$379,$A44,_book!$A$2:$A$379,bkc_lob,_book!$B$2:$B$379,bkc_bu)/SUMIFS(_book!$BL$2:$BL$379,_book!$C$2:$C$379,$A44,_book!$A$2:$A$379,bkc_lob,_book!$B$2:$B$379,bkc_bu))</f>
        <v>2.7878787878787899E-2</v>
      </c>
      <c r="M44" s="79">
        <f>IF(SUMIFS(_book!$BM$2:$BM$379,_book!$C$2:$C$379,$A44,_book!$A$2:$A$379,bkc_lob,_book!$B$2:$B$379,bkc_bu)=0,"—",SUMIFS(_book!$CK$2:$CK$379,_book!$C$2:$C$379,$A44,_book!$A$2:$A$379,bkc_lob,_book!$B$2:$B$379,bkc_bu)/SUMIFS(_book!$BM$2:$BM$379,_book!$C$2:$C$379,$A44,_book!$A$2:$A$379,bkc_lob,_book!$B$2:$B$379,bkc_bu))</f>
        <v>2.7878787878787899E-2</v>
      </c>
      <c r="N44" s="79">
        <f>IF(SUMIFS(_book!$BB$2:$BB$379,_book!$C$2:$C$379,$A44,_book!$A$2:$A$379,bkc_lob,_book!$B$2:$B$379,bkc_bu)=0,"—",SUMIFS(_book!$DJ$2:$DJ$379,_book!$C$2:$C$379,$A44,_book!$A$2:$A$379,bkc_lob,_book!$B$2:$B$379,bkc_bu)/SUMIFS(_book!$BB$2:$BB$379,_book!$C$2:$C$379,$A44,_book!$A$2:$A$379,bkc_lob,_book!$B$2:$B$379,bkc_bu))</f>
        <v>2.7878787878787899E-2</v>
      </c>
      <c r="O44" s="79">
        <f>IF(SUMIFS(_book!$BC$2:$BC$379,_book!$C$2:$C$379,$A44,_book!$A$2:$A$379,bkc_lob,_book!$B$2:$B$379,bkc_bu)=0,"—",SUMIFS(_book!$DK$2:$DK$379,_book!$C$2:$C$379,$A44,_book!$A$2:$A$379,bkc_lob,_book!$B$2:$B$379,bkc_bu)/SUMIFS(_book!$BC$2:$BC$379,_book!$C$2:$C$379,$A44,_book!$A$2:$A$379,bkc_lob,_book!$B$2:$B$379,bkc_bu))</f>
        <v>2.7878787878787899E-2</v>
      </c>
      <c r="P44" s="79">
        <f>IF(SUMIFS(_book!$BD$2:$BD$379,_book!$C$2:$C$379,$A44,_book!$A$2:$A$379,bkc_lob,_book!$B$2:$B$379,bkc_bu)=0,"—",SUMIFS(_book!$DL$2:$DL$379,_book!$C$2:$C$379,$A44,_book!$A$2:$A$379,bkc_lob,_book!$B$2:$B$379,bkc_bu)/SUMIFS(_book!$BD$2:$BD$379,_book!$C$2:$C$379,$A44,_book!$A$2:$A$379,bkc_lob,_book!$B$2:$B$379,bkc_bu))</f>
        <v>2.7878787878787899E-2</v>
      </c>
      <c r="Q44" s="79">
        <f>IF(SUMIFS(_book!$BE$2:$BE$379,_book!$C$2:$C$379,$A44,_book!$A$2:$A$379,bkc_lob,_book!$B$2:$B$379,bkc_bu)=0,"—",SUMIFS(_book!$DM$2:$DM$379,_book!$C$2:$C$379,$A44,_book!$A$2:$A$379,bkc_lob,_book!$B$2:$B$379,bkc_bu)/SUMIFS(_book!$BE$2:$BE$379,_book!$C$2:$C$379,$A44,_book!$A$2:$A$379,bkc_lob,_book!$B$2:$B$379,bkc_bu))</f>
        <v>1.3333333333333343E-2</v>
      </c>
      <c r="R44" s="79">
        <f>IF(SUMIFS(_book!$BF$2:$BF$379,_book!$C$2:$C$379,$A44,_book!$A$2:$A$379,bkc_lob,_book!$B$2:$B$379,bkc_bu)=0,"—",SUMIFS(_book!$DN$2:$DN$379,_book!$C$2:$C$379,$A44,_book!$A$2:$A$379,bkc_lob,_book!$B$2:$B$379,bkc_bu)/SUMIFS(_book!$BF$2:$BF$379,_book!$C$2:$C$379,$A44,_book!$A$2:$A$379,bkc_lob,_book!$B$2:$B$379,bkc_bu))</f>
        <v>1.3333333333333343E-2</v>
      </c>
      <c r="S44" s="79">
        <f>IF(SUMIFS(_book!$BG$2:$BG$379,_book!$C$2:$C$379,$A44,_book!$A$2:$A$379,bkc_lob,_book!$B$2:$B$379,bkc_bu)=0,"—",SUMIFS(_book!$DO$2:$DO$379,_book!$C$2:$C$379,$A44,_book!$A$2:$A$379,bkc_lob,_book!$B$2:$B$379,bkc_bu)/SUMIFS(_book!$BG$2:$BG$379,_book!$C$2:$C$379,$A44,_book!$A$2:$A$379,bkc_lob,_book!$B$2:$B$379,bkc_bu))</f>
        <v>1.3333333333333343E-2</v>
      </c>
      <c r="T44" s="79">
        <f>IF(SUMIFS(_book!$BH$2:$BH$379,_book!$C$2:$C$379,$A44,_book!$A$2:$A$379,bkc_lob,_book!$B$2:$B$379,bkc_bu)=0,"—",SUMIFS(_book!$DP$2:$DP$379,_book!$C$2:$C$379,$A44,_book!$A$2:$A$379,bkc_lob,_book!$B$2:$B$379,bkc_bu)/SUMIFS(_book!$BH$2:$BH$379,_book!$C$2:$C$379,$A44,_book!$A$2:$A$379,bkc_lob,_book!$B$2:$B$379,bkc_bu))</f>
        <v>1.3333333333333343E-2</v>
      </c>
      <c r="U44" s="79">
        <f>IF(SUMIFS(_book!$BI$2:$BI$379,_book!$C$2:$C$379,$A44,_book!$A$2:$A$379,bkc_lob,_book!$B$2:$B$379,bkc_bu)=0,"—",SUMIFS(_book!$DQ$2:$DQ$379,_book!$C$2:$C$379,$A44,_book!$A$2:$A$379,bkc_lob,_book!$B$2:$B$379,bkc_bu)/SUMIFS(_book!$BI$2:$BI$379,_book!$C$2:$C$379,$A44,_book!$A$2:$A$379,bkc_lob,_book!$B$2:$B$379,bkc_bu))</f>
        <v>1.3333333333333343E-2</v>
      </c>
      <c r="V44" s="79">
        <f>IF(SUMIFS(_book!$BJ$2:$BJ$379,_book!$C$2:$C$379,$A44,_book!$A$2:$A$379,bkc_lob,_book!$B$2:$B$379,bkc_bu)=0,"—",SUMIFS(_book!$DR$2:$DR$379,_book!$C$2:$C$379,$A44,_book!$A$2:$A$379,bkc_lob,_book!$B$2:$B$379,bkc_bu)/SUMIFS(_book!$BJ$2:$BJ$379,_book!$C$2:$C$379,$A44,_book!$A$2:$A$379,bkc_lob,_book!$B$2:$B$379,bkc_bu))</f>
        <v>1.3333333333333343E-2</v>
      </c>
      <c r="W44" s="79">
        <f>IF(SUMIFS(_book!$BK$2:$BK$379,_book!$C$2:$C$379,$A44,_book!$A$2:$A$379,bkc_lob,_book!$B$2:$B$379,bkc_bu)=0,"—",SUMIFS(_book!$DS$2:$DS$379,_book!$C$2:$C$379,$A44,_book!$A$2:$A$379,bkc_lob,_book!$B$2:$B$379,bkc_bu)/SUMIFS(_book!$BK$2:$BK$379,_book!$C$2:$C$379,$A44,_book!$A$2:$A$379,bkc_lob,_book!$B$2:$B$379,bkc_bu))</f>
        <v>0</v>
      </c>
      <c r="X44" s="79">
        <f>IF(SUMIFS(_book!$BL$2:$BL$379,_book!$C$2:$C$379,$A44,_book!$A$2:$A$379,bkc_lob,_book!$B$2:$B$379,bkc_bu)=0,"—",SUMIFS(_book!$DT$2:$DT$379,_book!$C$2:$C$379,$A44,_book!$A$2:$A$379,bkc_lob,_book!$B$2:$B$379,bkc_bu)/SUMIFS(_book!$BL$2:$BL$379,_book!$C$2:$C$379,$A44,_book!$A$2:$A$379,bkc_lob,_book!$B$2:$B$379,bkc_bu))</f>
        <v>0</v>
      </c>
      <c r="Y44" s="79">
        <f>IF(SUMIFS(_book!$BM$2:$BM$379,_book!$C$2:$C$379,$A44,_book!$A$2:$A$379,bkc_lob,_book!$B$2:$B$379,bkc_bu)=0,"—",SUMIFS(_book!$DU$2:$DU$379,_book!$C$2:$C$379,$A44,_book!$A$2:$A$379,bkc_lob,_book!$B$2:$B$379,bkc_bu)/SUMIFS(_book!$BM$2:$BM$379,_book!$C$2:$C$379,$A44,_book!$A$2:$A$379,bkc_lob,_book!$B$2:$B$379,bkc_bu))</f>
        <v>0</v>
      </c>
    </row>
    <row r="45" spans="1:25" x14ac:dyDescent="0.3">
      <c r="A45" s="78" t="s">
        <v>84</v>
      </c>
      <c r="B45" s="79">
        <f>IF(SUMIFS(_book!$BB$2:$BB$379,_book!$C$2:$C$379,$A45,_book!$A$2:$A$379,bkc_lob,_book!$B$2:$B$379,bkc_bu)=0,"—",SUMIFS(_book!$BZ$2:$BZ$379,_book!$C$2:$C$379,$A45,_book!$A$2:$A$379,bkc_lob,_book!$B$2:$B$379,bkc_bu)/SUMIFS(_book!$BB$2:$BB$379,_book!$C$2:$C$379,$A45,_book!$A$2:$A$379,bkc_lob,_book!$B$2:$B$379,bkc_bu))</f>
        <v>3.8181818181818213E-2</v>
      </c>
      <c r="C45" s="79">
        <f>IF(SUMIFS(_book!$BC$2:$BC$379,_book!$C$2:$C$379,$A45,_book!$A$2:$A$379,bkc_lob,_book!$B$2:$B$379,bkc_bu)=0,"—",SUMIFS(_book!$CA$2:$CA$379,_book!$C$2:$C$379,$A45,_book!$A$2:$A$379,bkc_lob,_book!$B$2:$B$379,bkc_bu)/SUMIFS(_book!$BC$2:$BC$379,_book!$C$2:$C$379,$A45,_book!$A$2:$A$379,bkc_lob,_book!$B$2:$B$379,bkc_bu))</f>
        <v>3.8181818181818213E-2</v>
      </c>
      <c r="D45" s="79">
        <f>IF(SUMIFS(_book!$BD$2:$BD$379,_book!$C$2:$C$379,$A45,_book!$A$2:$A$379,bkc_lob,_book!$B$2:$B$379,bkc_bu)=0,"—",SUMIFS(_book!$CB$2:$CB$379,_book!$C$2:$C$379,$A45,_book!$A$2:$A$379,bkc_lob,_book!$B$2:$B$379,bkc_bu)/SUMIFS(_book!$BD$2:$BD$379,_book!$C$2:$C$379,$A45,_book!$A$2:$A$379,bkc_lob,_book!$B$2:$B$379,bkc_bu))</f>
        <v>3.8181818181818213E-2</v>
      </c>
      <c r="E45" s="79">
        <f>IF(SUMIFS(_book!$BE$2:$BE$379,_book!$C$2:$C$379,$A45,_book!$A$2:$A$379,bkc_lob,_book!$B$2:$B$379,bkc_bu)=0,"—",SUMIFS(_book!$CC$2:$CC$379,_book!$C$2:$C$379,$A45,_book!$A$2:$A$379,bkc_lob,_book!$B$2:$B$379,bkc_bu)/SUMIFS(_book!$BE$2:$BE$379,_book!$C$2:$C$379,$A45,_book!$A$2:$A$379,bkc_lob,_book!$B$2:$B$379,bkc_bu))</f>
        <v>3.3818181818181844E-2</v>
      </c>
      <c r="F45" s="79">
        <f>IF(SUMIFS(_book!$BF$2:$BF$379,_book!$C$2:$C$379,$A45,_book!$A$2:$A$379,bkc_lob,_book!$B$2:$B$379,bkc_bu)=0,"—",SUMIFS(_book!$CD$2:$CD$379,_book!$C$2:$C$379,$A45,_book!$A$2:$A$379,bkc_lob,_book!$B$2:$B$379,bkc_bu)/SUMIFS(_book!$BF$2:$BF$379,_book!$C$2:$C$379,$A45,_book!$A$2:$A$379,bkc_lob,_book!$B$2:$B$379,bkc_bu))</f>
        <v>3.3818181818181844E-2</v>
      </c>
      <c r="G45" s="79">
        <f>IF(SUMIFS(_book!$BG$2:$BG$379,_book!$C$2:$C$379,$A45,_book!$A$2:$A$379,bkc_lob,_book!$B$2:$B$379,bkc_bu)=0,"—",SUMIFS(_book!$CE$2:$CE$379,_book!$C$2:$C$379,$A45,_book!$A$2:$A$379,bkc_lob,_book!$B$2:$B$379,bkc_bu)/SUMIFS(_book!$BG$2:$BG$379,_book!$C$2:$C$379,$A45,_book!$A$2:$A$379,bkc_lob,_book!$B$2:$B$379,bkc_bu))</f>
        <v>3.3818181818181844E-2</v>
      </c>
      <c r="H45" s="79">
        <f>IF(SUMIFS(_book!$BH$2:$BH$379,_book!$C$2:$C$379,$A45,_book!$A$2:$A$379,bkc_lob,_book!$B$2:$B$379,bkc_bu)=0,"—",SUMIFS(_book!$CF$2:$CF$379,_book!$C$2:$C$379,$A45,_book!$A$2:$A$379,bkc_lob,_book!$B$2:$B$379,bkc_bu)/SUMIFS(_book!$BH$2:$BH$379,_book!$C$2:$C$379,$A45,_book!$A$2:$A$379,bkc_lob,_book!$B$2:$B$379,bkc_bu))</f>
        <v>2.5090909090909112E-2</v>
      </c>
      <c r="I45" s="79">
        <f>IF(SUMIFS(_book!$BI$2:$BI$379,_book!$C$2:$C$379,$A45,_book!$A$2:$A$379,bkc_lob,_book!$B$2:$B$379,bkc_bu)=0,"—",SUMIFS(_book!$CG$2:$CG$379,_book!$C$2:$C$379,$A45,_book!$A$2:$A$379,bkc_lob,_book!$B$2:$B$379,bkc_bu)/SUMIFS(_book!$BI$2:$BI$379,_book!$C$2:$C$379,$A45,_book!$A$2:$A$379,bkc_lob,_book!$B$2:$B$379,bkc_bu))</f>
        <v>2.5090909090909112E-2</v>
      </c>
      <c r="J45" s="79">
        <f>IF(SUMIFS(_book!$BJ$2:$BJ$379,_book!$C$2:$C$379,$A45,_book!$A$2:$A$379,bkc_lob,_book!$B$2:$B$379,bkc_bu)=0,"—",SUMIFS(_book!$CH$2:$CH$379,_book!$C$2:$C$379,$A45,_book!$A$2:$A$379,bkc_lob,_book!$B$2:$B$379,bkc_bu)/SUMIFS(_book!$BJ$2:$BJ$379,_book!$C$2:$C$379,$A45,_book!$A$2:$A$379,bkc_lob,_book!$B$2:$B$379,bkc_bu))</f>
        <v>2.5090909090909112E-2</v>
      </c>
      <c r="K45" s="79">
        <f>IF(SUMIFS(_book!$BK$2:$BK$379,_book!$C$2:$C$379,$A45,_book!$A$2:$A$379,bkc_lob,_book!$B$2:$B$379,bkc_bu)=0,"—",SUMIFS(_book!$CI$2:$CI$379,_book!$C$2:$C$379,$A45,_book!$A$2:$A$379,bkc_lob,_book!$B$2:$B$379,bkc_bu)/SUMIFS(_book!$BK$2:$BK$379,_book!$C$2:$C$379,$A45,_book!$A$2:$A$379,bkc_lob,_book!$B$2:$B$379,bkc_bu))</f>
        <v>1.6727272727272743E-2</v>
      </c>
      <c r="L45" s="79">
        <f>IF(SUMIFS(_book!$BL$2:$BL$379,_book!$C$2:$C$379,$A45,_book!$A$2:$A$379,bkc_lob,_book!$B$2:$B$379,bkc_bu)=0,"—",SUMIFS(_book!$CJ$2:$CJ$379,_book!$C$2:$C$379,$A45,_book!$A$2:$A$379,bkc_lob,_book!$B$2:$B$379,bkc_bu)/SUMIFS(_book!$BL$2:$BL$379,_book!$C$2:$C$379,$A45,_book!$A$2:$A$379,bkc_lob,_book!$B$2:$B$379,bkc_bu))</f>
        <v>1.6727272727272743E-2</v>
      </c>
      <c r="M45" s="79">
        <f>IF(SUMIFS(_book!$BM$2:$BM$379,_book!$C$2:$C$379,$A45,_book!$A$2:$A$379,bkc_lob,_book!$B$2:$B$379,bkc_bu)=0,"—",SUMIFS(_book!$CK$2:$CK$379,_book!$C$2:$C$379,$A45,_book!$A$2:$A$379,bkc_lob,_book!$B$2:$B$379,bkc_bu)/SUMIFS(_book!$BM$2:$BM$379,_book!$C$2:$C$379,$A45,_book!$A$2:$A$379,bkc_lob,_book!$B$2:$B$379,bkc_bu))</f>
        <v>1.6727272727272743E-2</v>
      </c>
      <c r="N45" s="79">
        <f>IF(SUMIFS(_book!$BB$2:$BB$379,_book!$C$2:$C$379,$A45,_book!$A$2:$A$379,bkc_lob,_book!$B$2:$B$379,bkc_bu)=0,"—",SUMIFS(_book!$DJ$2:$DJ$379,_book!$C$2:$C$379,$A45,_book!$A$2:$A$379,bkc_lob,_book!$B$2:$B$379,bkc_bu)/SUMIFS(_book!$BB$2:$BB$379,_book!$C$2:$C$379,$A45,_book!$A$2:$A$379,bkc_lob,_book!$B$2:$B$379,bkc_bu))</f>
        <v>1.6727272727272743E-2</v>
      </c>
      <c r="O45" s="79">
        <f>IF(SUMIFS(_book!$BC$2:$BC$379,_book!$C$2:$C$379,$A45,_book!$A$2:$A$379,bkc_lob,_book!$B$2:$B$379,bkc_bu)=0,"—",SUMIFS(_book!$DK$2:$DK$379,_book!$C$2:$C$379,$A45,_book!$A$2:$A$379,bkc_lob,_book!$B$2:$B$379,bkc_bu)/SUMIFS(_book!$BC$2:$BC$379,_book!$C$2:$C$379,$A45,_book!$A$2:$A$379,bkc_lob,_book!$B$2:$B$379,bkc_bu))</f>
        <v>1.6727272727272743E-2</v>
      </c>
      <c r="P45" s="79">
        <f>IF(SUMIFS(_book!$BD$2:$BD$379,_book!$C$2:$C$379,$A45,_book!$A$2:$A$379,bkc_lob,_book!$B$2:$B$379,bkc_bu)=0,"—",SUMIFS(_book!$DL$2:$DL$379,_book!$C$2:$C$379,$A45,_book!$A$2:$A$379,bkc_lob,_book!$B$2:$B$379,bkc_bu)/SUMIFS(_book!$BD$2:$BD$379,_book!$C$2:$C$379,$A45,_book!$A$2:$A$379,bkc_lob,_book!$B$2:$B$379,bkc_bu))</f>
        <v>1.6727272727272743E-2</v>
      </c>
      <c r="Q45" s="79">
        <f>IF(SUMIFS(_book!$BE$2:$BE$379,_book!$C$2:$C$379,$A45,_book!$A$2:$A$379,bkc_lob,_book!$B$2:$B$379,bkc_bu)=0,"—",SUMIFS(_book!$DM$2:$DM$379,_book!$C$2:$C$379,$A45,_book!$A$2:$A$379,bkc_lob,_book!$B$2:$B$379,bkc_bu)/SUMIFS(_book!$BE$2:$BE$379,_book!$C$2:$C$379,$A45,_book!$A$2:$A$379,bkc_lob,_book!$B$2:$B$379,bkc_bu))</f>
        <v>1.6727272727272743E-2</v>
      </c>
      <c r="R45" s="79">
        <f>IF(SUMIFS(_book!$BF$2:$BF$379,_book!$C$2:$C$379,$A45,_book!$A$2:$A$379,bkc_lob,_book!$B$2:$B$379,bkc_bu)=0,"—",SUMIFS(_book!$DN$2:$DN$379,_book!$C$2:$C$379,$A45,_book!$A$2:$A$379,bkc_lob,_book!$B$2:$B$379,bkc_bu)/SUMIFS(_book!$BF$2:$BF$379,_book!$C$2:$C$379,$A45,_book!$A$2:$A$379,bkc_lob,_book!$B$2:$B$379,bkc_bu))</f>
        <v>1.6727272727272743E-2</v>
      </c>
      <c r="S45" s="79">
        <f>IF(SUMIFS(_book!$BG$2:$BG$379,_book!$C$2:$C$379,$A45,_book!$A$2:$A$379,bkc_lob,_book!$B$2:$B$379,bkc_bu)=0,"—",SUMIFS(_book!$DO$2:$DO$379,_book!$C$2:$C$379,$A45,_book!$A$2:$A$379,bkc_lob,_book!$B$2:$B$379,bkc_bu)/SUMIFS(_book!$BG$2:$BG$379,_book!$C$2:$C$379,$A45,_book!$A$2:$A$379,bkc_lob,_book!$B$2:$B$379,bkc_bu))</f>
        <v>1.6727272727272743E-2</v>
      </c>
      <c r="T45" s="79">
        <f>IF(SUMIFS(_book!$BH$2:$BH$379,_book!$C$2:$C$379,$A45,_book!$A$2:$A$379,bkc_lob,_book!$B$2:$B$379,bkc_bu)=0,"—",SUMIFS(_book!$DP$2:$DP$379,_book!$C$2:$C$379,$A45,_book!$A$2:$A$379,bkc_lob,_book!$B$2:$B$379,bkc_bu)/SUMIFS(_book!$BH$2:$BH$379,_book!$C$2:$C$379,$A45,_book!$A$2:$A$379,bkc_lob,_book!$B$2:$B$379,bkc_bu))</f>
        <v>1.6727272727272743E-2</v>
      </c>
      <c r="U45" s="79">
        <f>IF(SUMIFS(_book!$BI$2:$BI$379,_book!$C$2:$C$379,$A45,_book!$A$2:$A$379,bkc_lob,_book!$B$2:$B$379,bkc_bu)=0,"—",SUMIFS(_book!$DQ$2:$DQ$379,_book!$C$2:$C$379,$A45,_book!$A$2:$A$379,bkc_lob,_book!$B$2:$B$379,bkc_bu)/SUMIFS(_book!$BI$2:$BI$379,_book!$C$2:$C$379,$A45,_book!$A$2:$A$379,bkc_lob,_book!$B$2:$B$379,bkc_bu))</f>
        <v>1.6727272727272743E-2</v>
      </c>
      <c r="V45" s="79">
        <f>IF(SUMIFS(_book!$BJ$2:$BJ$379,_book!$C$2:$C$379,$A45,_book!$A$2:$A$379,bkc_lob,_book!$B$2:$B$379,bkc_bu)=0,"—",SUMIFS(_book!$DR$2:$DR$379,_book!$C$2:$C$379,$A45,_book!$A$2:$A$379,bkc_lob,_book!$B$2:$B$379,bkc_bu)/SUMIFS(_book!$BJ$2:$BJ$379,_book!$C$2:$C$379,$A45,_book!$A$2:$A$379,bkc_lob,_book!$B$2:$B$379,bkc_bu))</f>
        <v>1.6727272727272743E-2</v>
      </c>
      <c r="W45" s="79">
        <f>IF(SUMIFS(_book!$BK$2:$BK$379,_book!$C$2:$C$379,$A45,_book!$A$2:$A$379,bkc_lob,_book!$B$2:$B$379,bkc_bu)=0,"—",SUMIFS(_book!$DS$2:$DS$379,_book!$C$2:$C$379,$A45,_book!$A$2:$A$379,bkc_lob,_book!$B$2:$B$379,bkc_bu)/SUMIFS(_book!$BK$2:$BK$379,_book!$C$2:$C$379,$A45,_book!$A$2:$A$379,bkc_lob,_book!$B$2:$B$379,bkc_bu))</f>
        <v>0</v>
      </c>
      <c r="X45" s="79">
        <f>IF(SUMIFS(_book!$BL$2:$BL$379,_book!$C$2:$C$379,$A45,_book!$A$2:$A$379,bkc_lob,_book!$B$2:$B$379,bkc_bu)=0,"—",SUMIFS(_book!$DT$2:$DT$379,_book!$C$2:$C$379,$A45,_book!$A$2:$A$379,bkc_lob,_book!$B$2:$B$379,bkc_bu)/SUMIFS(_book!$BL$2:$BL$379,_book!$C$2:$C$379,$A45,_book!$A$2:$A$379,bkc_lob,_book!$B$2:$B$379,bkc_bu))</f>
        <v>0</v>
      </c>
      <c r="Y45" s="79">
        <f>IF(SUMIFS(_book!$BM$2:$BM$379,_book!$C$2:$C$379,$A45,_book!$A$2:$A$379,bkc_lob,_book!$B$2:$B$379,bkc_bu)=0,"—",SUMIFS(_book!$DU$2:$DU$379,_book!$C$2:$C$379,$A45,_book!$A$2:$A$379,bkc_lob,_book!$B$2:$B$379,bkc_bu)/SUMIFS(_book!$BM$2:$BM$379,_book!$C$2:$C$379,$A45,_book!$A$2:$A$379,bkc_lob,_book!$B$2:$B$379,bkc_bu))</f>
        <v>0</v>
      </c>
    </row>
    <row r="46" spans="1:25" x14ac:dyDescent="0.3">
      <c r="A46" s="78" t="s">
        <v>89</v>
      </c>
      <c r="B46" s="79">
        <f>IF(SUMIFS(_book!$BB$2:$BB$379,_book!$C$2:$C$379,$A46,_book!$A$2:$A$379,bkc_lob,_book!$B$2:$B$379,bkc_bu)=0,"—",SUMIFS(_book!$BZ$2:$BZ$379,_book!$C$2:$C$379,$A46,_book!$A$2:$A$379,bkc_lob,_book!$B$2:$B$379,bkc_bu)/SUMIFS(_book!$BB$2:$BB$379,_book!$C$2:$C$379,$A46,_book!$A$2:$A$379,bkc_lob,_book!$B$2:$B$379,bkc_bu))</f>
        <v>3.0333333333333354E-2</v>
      </c>
      <c r="C46" s="79">
        <f>IF(SUMIFS(_book!$BC$2:$BC$379,_book!$C$2:$C$379,$A46,_book!$A$2:$A$379,bkc_lob,_book!$B$2:$B$379,bkc_bu)=0,"—",SUMIFS(_book!$CA$2:$CA$379,_book!$C$2:$C$379,$A46,_book!$A$2:$A$379,bkc_lob,_book!$B$2:$B$379,bkc_bu)/SUMIFS(_book!$BC$2:$BC$379,_book!$C$2:$C$379,$A46,_book!$A$2:$A$379,bkc_lob,_book!$B$2:$B$379,bkc_bu))</f>
        <v>3.0333333333333354E-2</v>
      </c>
      <c r="D46" s="79">
        <f>IF(SUMIFS(_book!$BD$2:$BD$379,_book!$C$2:$C$379,$A46,_book!$A$2:$A$379,bkc_lob,_book!$B$2:$B$379,bkc_bu)=0,"—",SUMIFS(_book!$CB$2:$CB$379,_book!$C$2:$C$379,$A46,_book!$A$2:$A$379,bkc_lob,_book!$B$2:$B$379,bkc_bu)/SUMIFS(_book!$BD$2:$BD$379,_book!$C$2:$C$379,$A46,_book!$A$2:$A$379,bkc_lob,_book!$B$2:$B$379,bkc_bu))</f>
        <v>3.0333333333333354E-2</v>
      </c>
      <c r="E46" s="79">
        <f>IF(SUMIFS(_book!$BE$2:$BE$379,_book!$C$2:$C$379,$A46,_book!$A$2:$A$379,bkc_lob,_book!$B$2:$B$379,bkc_bu)=0,"—",SUMIFS(_book!$CC$2:$CC$379,_book!$C$2:$C$379,$A46,_book!$A$2:$A$379,bkc_lob,_book!$B$2:$B$379,bkc_bu)/SUMIFS(_book!$BE$2:$BE$379,_book!$C$2:$C$379,$A46,_book!$A$2:$A$379,bkc_lob,_book!$B$2:$B$379,bkc_bu))</f>
        <v>3.0333333333333354E-2</v>
      </c>
      <c r="F46" s="79">
        <f>IF(SUMIFS(_book!$BF$2:$BF$379,_book!$C$2:$C$379,$A46,_book!$A$2:$A$379,bkc_lob,_book!$B$2:$B$379,bkc_bu)=0,"—",SUMIFS(_book!$CD$2:$CD$379,_book!$C$2:$C$379,$A46,_book!$A$2:$A$379,bkc_lob,_book!$B$2:$B$379,bkc_bu)/SUMIFS(_book!$BF$2:$BF$379,_book!$C$2:$C$379,$A46,_book!$A$2:$A$379,bkc_lob,_book!$B$2:$B$379,bkc_bu))</f>
        <v>1.6333333333333349E-2</v>
      </c>
      <c r="G46" s="79">
        <f>IF(SUMIFS(_book!$BG$2:$BG$379,_book!$C$2:$C$379,$A46,_book!$A$2:$A$379,bkc_lob,_book!$B$2:$B$379,bkc_bu)=0,"—",SUMIFS(_book!$CE$2:$CE$379,_book!$C$2:$C$379,$A46,_book!$A$2:$A$379,bkc_lob,_book!$B$2:$B$379,bkc_bu)/SUMIFS(_book!$BG$2:$BG$379,_book!$C$2:$C$379,$A46,_book!$A$2:$A$379,bkc_lob,_book!$B$2:$B$379,bkc_bu))</f>
        <v>1.6333333333333349E-2</v>
      </c>
      <c r="H46" s="79">
        <f>IF(SUMIFS(_book!$BH$2:$BH$379,_book!$C$2:$C$379,$A46,_book!$A$2:$A$379,bkc_lob,_book!$B$2:$B$379,bkc_bu)=0,"—",SUMIFS(_book!$CF$2:$CF$379,_book!$C$2:$C$379,$A46,_book!$A$2:$A$379,bkc_lob,_book!$B$2:$B$379,bkc_bu)/SUMIFS(_book!$BH$2:$BH$379,_book!$C$2:$C$379,$A46,_book!$A$2:$A$379,bkc_lob,_book!$B$2:$B$379,bkc_bu))</f>
        <v>1.6333333333333349E-2</v>
      </c>
      <c r="I46" s="79">
        <f>IF(SUMIFS(_book!$BI$2:$BI$379,_book!$C$2:$C$379,$A46,_book!$A$2:$A$379,bkc_lob,_book!$B$2:$B$379,bkc_bu)=0,"—",SUMIFS(_book!$CG$2:$CG$379,_book!$C$2:$C$379,$A46,_book!$A$2:$A$379,bkc_lob,_book!$B$2:$B$379,bkc_bu)/SUMIFS(_book!$BI$2:$BI$379,_book!$C$2:$C$379,$A46,_book!$A$2:$A$379,bkc_lob,_book!$B$2:$B$379,bkc_bu))</f>
        <v>6.3333333333333375E-3</v>
      </c>
      <c r="J46" s="79">
        <f>IF(SUMIFS(_book!$BJ$2:$BJ$379,_book!$C$2:$C$379,$A46,_book!$A$2:$A$379,bkc_lob,_book!$B$2:$B$379,bkc_bu)=0,"—",SUMIFS(_book!$CH$2:$CH$379,_book!$C$2:$C$379,$A46,_book!$A$2:$A$379,bkc_lob,_book!$B$2:$B$379,bkc_bu)/SUMIFS(_book!$BJ$2:$BJ$379,_book!$C$2:$C$379,$A46,_book!$A$2:$A$379,bkc_lob,_book!$B$2:$B$379,bkc_bu))</f>
        <v>6.3333333333333375E-3</v>
      </c>
      <c r="K46" s="79">
        <f>IF(SUMIFS(_book!$BK$2:$BK$379,_book!$C$2:$C$379,$A46,_book!$A$2:$A$379,bkc_lob,_book!$B$2:$B$379,bkc_bu)=0,"—",SUMIFS(_book!$CI$2:$CI$379,_book!$C$2:$C$379,$A46,_book!$A$2:$A$379,bkc_lob,_book!$B$2:$B$379,bkc_bu)/SUMIFS(_book!$BK$2:$BK$379,_book!$C$2:$C$379,$A46,_book!$A$2:$A$379,bkc_lob,_book!$B$2:$B$379,bkc_bu))</f>
        <v>6.3333333333333375E-3</v>
      </c>
      <c r="L46" s="79">
        <f>IF(SUMIFS(_book!$BL$2:$BL$379,_book!$C$2:$C$379,$A46,_book!$A$2:$A$379,bkc_lob,_book!$B$2:$B$379,bkc_bu)=0,"—",SUMIFS(_book!$CJ$2:$CJ$379,_book!$C$2:$C$379,$A46,_book!$A$2:$A$379,bkc_lob,_book!$B$2:$B$379,bkc_bu)/SUMIFS(_book!$BL$2:$BL$379,_book!$C$2:$C$379,$A46,_book!$A$2:$A$379,bkc_lob,_book!$B$2:$B$379,bkc_bu))</f>
        <v>0</v>
      </c>
      <c r="M46" s="79">
        <f>IF(SUMIFS(_book!$BM$2:$BM$379,_book!$C$2:$C$379,$A46,_book!$A$2:$A$379,bkc_lob,_book!$B$2:$B$379,bkc_bu)=0,"—",SUMIFS(_book!$CK$2:$CK$379,_book!$C$2:$C$379,$A46,_book!$A$2:$A$379,bkc_lob,_book!$B$2:$B$379,bkc_bu)/SUMIFS(_book!$BM$2:$BM$379,_book!$C$2:$C$379,$A46,_book!$A$2:$A$379,bkc_lob,_book!$B$2:$B$379,bkc_bu))</f>
        <v>0</v>
      </c>
      <c r="N46" s="79">
        <f>IF(SUMIFS(_book!$BB$2:$BB$379,_book!$C$2:$C$379,$A46,_book!$A$2:$A$379,bkc_lob,_book!$B$2:$B$379,bkc_bu)=0,"—",SUMIFS(_book!$DJ$2:$DJ$379,_book!$C$2:$C$379,$A46,_book!$A$2:$A$379,bkc_lob,_book!$B$2:$B$379,bkc_bu)/SUMIFS(_book!$BB$2:$BB$379,_book!$C$2:$C$379,$A46,_book!$A$2:$A$379,bkc_lob,_book!$B$2:$B$379,bkc_bu))</f>
        <v>0</v>
      </c>
      <c r="O46" s="79">
        <f>IF(SUMIFS(_book!$BC$2:$BC$379,_book!$C$2:$C$379,$A46,_book!$A$2:$A$379,bkc_lob,_book!$B$2:$B$379,bkc_bu)=0,"—",SUMIFS(_book!$DK$2:$DK$379,_book!$C$2:$C$379,$A46,_book!$A$2:$A$379,bkc_lob,_book!$B$2:$B$379,bkc_bu)/SUMIFS(_book!$BC$2:$BC$379,_book!$C$2:$C$379,$A46,_book!$A$2:$A$379,bkc_lob,_book!$B$2:$B$379,bkc_bu))</f>
        <v>0</v>
      </c>
      <c r="P46" s="79">
        <f>IF(SUMIFS(_book!$BD$2:$BD$379,_book!$C$2:$C$379,$A46,_book!$A$2:$A$379,bkc_lob,_book!$B$2:$B$379,bkc_bu)=0,"—",SUMIFS(_book!$DL$2:$DL$379,_book!$C$2:$C$379,$A46,_book!$A$2:$A$379,bkc_lob,_book!$B$2:$B$379,bkc_bu)/SUMIFS(_book!$BD$2:$BD$379,_book!$C$2:$C$379,$A46,_book!$A$2:$A$379,bkc_lob,_book!$B$2:$B$379,bkc_bu))</f>
        <v>0</v>
      </c>
      <c r="Q46" s="79">
        <f>IF(SUMIFS(_book!$BE$2:$BE$379,_book!$C$2:$C$379,$A46,_book!$A$2:$A$379,bkc_lob,_book!$B$2:$B$379,bkc_bu)=0,"—",SUMIFS(_book!$DM$2:$DM$379,_book!$C$2:$C$379,$A46,_book!$A$2:$A$379,bkc_lob,_book!$B$2:$B$379,bkc_bu)/SUMIFS(_book!$BE$2:$BE$379,_book!$C$2:$C$379,$A46,_book!$A$2:$A$379,bkc_lob,_book!$B$2:$B$379,bkc_bu))</f>
        <v>0</v>
      </c>
      <c r="R46" s="79">
        <f>IF(SUMIFS(_book!$BF$2:$BF$379,_book!$C$2:$C$379,$A46,_book!$A$2:$A$379,bkc_lob,_book!$B$2:$B$379,bkc_bu)=0,"—",SUMIFS(_book!$DN$2:$DN$379,_book!$C$2:$C$379,$A46,_book!$A$2:$A$379,bkc_lob,_book!$B$2:$B$379,bkc_bu)/SUMIFS(_book!$BF$2:$BF$379,_book!$C$2:$C$379,$A46,_book!$A$2:$A$379,bkc_lob,_book!$B$2:$B$379,bkc_bu))</f>
        <v>0</v>
      </c>
      <c r="S46" s="79">
        <f>IF(SUMIFS(_book!$BG$2:$BG$379,_book!$C$2:$C$379,$A46,_book!$A$2:$A$379,bkc_lob,_book!$B$2:$B$379,bkc_bu)=0,"—",SUMIFS(_book!$DO$2:$DO$379,_book!$C$2:$C$379,$A46,_book!$A$2:$A$379,bkc_lob,_book!$B$2:$B$379,bkc_bu)/SUMIFS(_book!$BG$2:$BG$379,_book!$C$2:$C$379,$A46,_book!$A$2:$A$379,bkc_lob,_book!$B$2:$B$379,bkc_bu))</f>
        <v>0</v>
      </c>
      <c r="T46" s="79">
        <f>IF(SUMIFS(_book!$BH$2:$BH$379,_book!$C$2:$C$379,$A46,_book!$A$2:$A$379,bkc_lob,_book!$B$2:$B$379,bkc_bu)=0,"—",SUMIFS(_book!$DP$2:$DP$379,_book!$C$2:$C$379,$A46,_book!$A$2:$A$379,bkc_lob,_book!$B$2:$B$379,bkc_bu)/SUMIFS(_book!$BH$2:$BH$379,_book!$C$2:$C$379,$A46,_book!$A$2:$A$379,bkc_lob,_book!$B$2:$B$379,bkc_bu))</f>
        <v>0</v>
      </c>
      <c r="U46" s="79">
        <f>IF(SUMIFS(_book!$BI$2:$BI$379,_book!$C$2:$C$379,$A46,_book!$A$2:$A$379,bkc_lob,_book!$B$2:$B$379,bkc_bu)=0,"—",SUMIFS(_book!$DQ$2:$DQ$379,_book!$C$2:$C$379,$A46,_book!$A$2:$A$379,bkc_lob,_book!$B$2:$B$379,bkc_bu)/SUMIFS(_book!$BI$2:$BI$379,_book!$C$2:$C$379,$A46,_book!$A$2:$A$379,bkc_lob,_book!$B$2:$B$379,bkc_bu))</f>
        <v>0</v>
      </c>
      <c r="V46" s="79">
        <f>IF(SUMIFS(_book!$BJ$2:$BJ$379,_book!$C$2:$C$379,$A46,_book!$A$2:$A$379,bkc_lob,_book!$B$2:$B$379,bkc_bu)=0,"—",SUMIFS(_book!$DR$2:$DR$379,_book!$C$2:$C$379,$A46,_book!$A$2:$A$379,bkc_lob,_book!$B$2:$B$379,bkc_bu)/SUMIFS(_book!$BJ$2:$BJ$379,_book!$C$2:$C$379,$A46,_book!$A$2:$A$379,bkc_lob,_book!$B$2:$B$379,bkc_bu))</f>
        <v>0</v>
      </c>
      <c r="W46" s="79">
        <f>IF(SUMIFS(_book!$BK$2:$BK$379,_book!$C$2:$C$379,$A46,_book!$A$2:$A$379,bkc_lob,_book!$B$2:$B$379,bkc_bu)=0,"—",SUMIFS(_book!$DS$2:$DS$379,_book!$C$2:$C$379,$A46,_book!$A$2:$A$379,bkc_lob,_book!$B$2:$B$379,bkc_bu)/SUMIFS(_book!$BK$2:$BK$379,_book!$C$2:$C$379,$A46,_book!$A$2:$A$379,bkc_lob,_book!$B$2:$B$379,bkc_bu))</f>
        <v>0</v>
      </c>
      <c r="X46" s="79">
        <f>IF(SUMIFS(_book!$BL$2:$BL$379,_book!$C$2:$C$379,$A46,_book!$A$2:$A$379,bkc_lob,_book!$B$2:$B$379,bkc_bu)=0,"—",SUMIFS(_book!$DT$2:$DT$379,_book!$C$2:$C$379,$A46,_book!$A$2:$A$379,bkc_lob,_book!$B$2:$B$379,bkc_bu)/SUMIFS(_book!$BL$2:$BL$379,_book!$C$2:$C$379,$A46,_book!$A$2:$A$379,bkc_lob,_book!$B$2:$B$379,bkc_bu))</f>
        <v>0</v>
      </c>
      <c r="Y46" s="79">
        <f>IF(SUMIFS(_book!$BM$2:$BM$379,_book!$C$2:$C$379,$A46,_book!$A$2:$A$379,bkc_lob,_book!$B$2:$B$379,bkc_bu)=0,"—",SUMIFS(_book!$DU$2:$DU$379,_book!$C$2:$C$379,$A46,_book!$A$2:$A$379,bkc_lob,_book!$B$2:$B$379,bkc_bu)/SUMIFS(_book!$BM$2:$BM$379,_book!$C$2:$C$379,$A46,_book!$A$2:$A$379,bkc_lob,_book!$B$2:$B$379,bkc_bu))</f>
        <v>0</v>
      </c>
    </row>
    <row r="47" spans="1:25" x14ac:dyDescent="0.3">
      <c r="A47" s="78" t="s">
        <v>91</v>
      </c>
      <c r="B47" s="79">
        <f>IF(SUMIFS(_book!$BB$2:$BB$379,_book!$C$2:$C$379,$A47,_book!$A$2:$A$379,bkc_lob,_book!$B$2:$B$379,bkc_bu)=0,"—",SUMIFS(_book!$BZ$2:$BZ$379,_book!$C$2:$C$379,$A47,_book!$A$2:$A$379,bkc_lob,_book!$B$2:$B$379,bkc_bu)/SUMIFS(_book!$BB$2:$BB$379,_book!$C$2:$C$379,$A47,_book!$A$2:$A$379,bkc_lob,_book!$B$2:$B$379,bkc_bu))</f>
        <v>0</v>
      </c>
      <c r="C47" s="79">
        <f>IF(SUMIFS(_book!$BC$2:$BC$379,_book!$C$2:$C$379,$A47,_book!$A$2:$A$379,bkc_lob,_book!$B$2:$B$379,bkc_bu)=0,"—",SUMIFS(_book!$CA$2:$CA$379,_book!$C$2:$C$379,$A47,_book!$A$2:$A$379,bkc_lob,_book!$B$2:$B$379,bkc_bu)/SUMIFS(_book!$BC$2:$BC$379,_book!$C$2:$C$379,$A47,_book!$A$2:$A$379,bkc_lob,_book!$B$2:$B$379,bkc_bu))</f>
        <v>0</v>
      </c>
      <c r="D47" s="79">
        <f>IF(SUMIFS(_book!$BD$2:$BD$379,_book!$C$2:$C$379,$A47,_book!$A$2:$A$379,bkc_lob,_book!$B$2:$B$379,bkc_bu)=0,"—",SUMIFS(_book!$CB$2:$CB$379,_book!$C$2:$C$379,$A47,_book!$A$2:$A$379,bkc_lob,_book!$B$2:$B$379,bkc_bu)/SUMIFS(_book!$BD$2:$BD$379,_book!$C$2:$C$379,$A47,_book!$A$2:$A$379,bkc_lob,_book!$B$2:$B$379,bkc_bu))</f>
        <v>0</v>
      </c>
      <c r="E47" s="79">
        <f>IF(SUMIFS(_book!$BE$2:$BE$379,_book!$C$2:$C$379,$A47,_book!$A$2:$A$379,bkc_lob,_book!$B$2:$B$379,bkc_bu)=0,"—",SUMIFS(_book!$CC$2:$CC$379,_book!$C$2:$C$379,$A47,_book!$A$2:$A$379,bkc_lob,_book!$B$2:$B$379,bkc_bu)/SUMIFS(_book!$BE$2:$BE$379,_book!$C$2:$C$379,$A47,_book!$A$2:$A$379,bkc_lob,_book!$B$2:$B$379,bkc_bu))</f>
        <v>1.4166666666666678E-2</v>
      </c>
      <c r="F47" s="79">
        <f>IF(SUMIFS(_book!$BF$2:$BF$379,_book!$C$2:$C$379,$A47,_book!$A$2:$A$379,bkc_lob,_book!$B$2:$B$379,bkc_bu)=0,"—",SUMIFS(_book!$CD$2:$CD$379,_book!$C$2:$C$379,$A47,_book!$A$2:$A$379,bkc_lob,_book!$B$2:$B$379,bkc_bu)/SUMIFS(_book!$BF$2:$BF$379,_book!$C$2:$C$379,$A47,_book!$A$2:$A$379,bkc_lob,_book!$B$2:$B$379,bkc_bu))</f>
        <v>1.4166666666666678E-2</v>
      </c>
      <c r="G47" s="79">
        <f>IF(SUMIFS(_book!$BG$2:$BG$379,_book!$C$2:$C$379,$A47,_book!$A$2:$A$379,bkc_lob,_book!$B$2:$B$379,bkc_bu)=0,"—",SUMIFS(_book!$CE$2:$CE$379,_book!$C$2:$C$379,$A47,_book!$A$2:$A$379,bkc_lob,_book!$B$2:$B$379,bkc_bu)/SUMIFS(_book!$BG$2:$BG$379,_book!$C$2:$C$379,$A47,_book!$A$2:$A$379,bkc_lob,_book!$B$2:$B$379,bkc_bu))</f>
        <v>1.4166666666666678E-2</v>
      </c>
      <c r="H47" s="79">
        <f>IF(SUMIFS(_book!$BH$2:$BH$379,_book!$C$2:$C$379,$A47,_book!$A$2:$A$379,bkc_lob,_book!$B$2:$B$379,bkc_bu)=0,"—",SUMIFS(_book!$CF$2:$CF$379,_book!$C$2:$C$379,$A47,_book!$A$2:$A$379,bkc_lob,_book!$B$2:$B$379,bkc_bu)/SUMIFS(_book!$BH$2:$BH$379,_book!$C$2:$C$379,$A47,_book!$A$2:$A$379,bkc_lob,_book!$B$2:$B$379,bkc_bu))</f>
        <v>1.4166666666666678E-2</v>
      </c>
      <c r="I47" s="79">
        <f>IF(SUMIFS(_book!$BI$2:$BI$379,_book!$C$2:$C$379,$A47,_book!$A$2:$A$379,bkc_lob,_book!$B$2:$B$379,bkc_bu)=0,"—",SUMIFS(_book!$CG$2:$CG$379,_book!$C$2:$C$379,$A47,_book!$A$2:$A$379,bkc_lob,_book!$B$2:$B$379,bkc_bu)/SUMIFS(_book!$BI$2:$BI$379,_book!$C$2:$C$379,$A47,_book!$A$2:$A$379,bkc_lob,_book!$B$2:$B$379,bkc_bu))</f>
        <v>1.4166666666666678E-2</v>
      </c>
      <c r="J47" s="79">
        <f>IF(SUMIFS(_book!$BJ$2:$BJ$379,_book!$C$2:$C$379,$A47,_book!$A$2:$A$379,bkc_lob,_book!$B$2:$B$379,bkc_bu)=0,"—",SUMIFS(_book!$CH$2:$CH$379,_book!$C$2:$C$379,$A47,_book!$A$2:$A$379,bkc_lob,_book!$B$2:$B$379,bkc_bu)/SUMIFS(_book!$BJ$2:$BJ$379,_book!$C$2:$C$379,$A47,_book!$A$2:$A$379,bkc_lob,_book!$B$2:$B$379,bkc_bu))</f>
        <v>1.4166666666666678E-2</v>
      </c>
      <c r="K47" s="79">
        <f>IF(SUMIFS(_book!$BK$2:$BK$379,_book!$C$2:$C$379,$A47,_book!$A$2:$A$379,bkc_lob,_book!$B$2:$B$379,bkc_bu)=0,"—",SUMIFS(_book!$CI$2:$CI$379,_book!$C$2:$C$379,$A47,_book!$A$2:$A$379,bkc_lob,_book!$B$2:$B$379,bkc_bu)/SUMIFS(_book!$BK$2:$BK$379,_book!$C$2:$C$379,$A47,_book!$A$2:$A$379,bkc_lob,_book!$B$2:$B$379,bkc_bu))</f>
        <v>1.4166666666666678E-2</v>
      </c>
      <c r="L47" s="79">
        <f>IF(SUMIFS(_book!$BL$2:$BL$379,_book!$C$2:$C$379,$A47,_book!$A$2:$A$379,bkc_lob,_book!$B$2:$B$379,bkc_bu)=0,"—",SUMIFS(_book!$CJ$2:$CJ$379,_book!$C$2:$C$379,$A47,_book!$A$2:$A$379,bkc_lob,_book!$B$2:$B$379,bkc_bu)/SUMIFS(_book!$BL$2:$BL$379,_book!$C$2:$C$379,$A47,_book!$A$2:$A$379,bkc_lob,_book!$B$2:$B$379,bkc_bu))</f>
        <v>1.4166666666666678E-2</v>
      </c>
      <c r="M47" s="79">
        <f>IF(SUMIFS(_book!$BM$2:$BM$379,_book!$C$2:$C$379,$A47,_book!$A$2:$A$379,bkc_lob,_book!$B$2:$B$379,bkc_bu)=0,"—",SUMIFS(_book!$CK$2:$CK$379,_book!$C$2:$C$379,$A47,_book!$A$2:$A$379,bkc_lob,_book!$B$2:$B$379,bkc_bu)/SUMIFS(_book!$BM$2:$BM$379,_book!$C$2:$C$379,$A47,_book!$A$2:$A$379,bkc_lob,_book!$B$2:$B$379,bkc_bu))</f>
        <v>1.4166666666666678E-2</v>
      </c>
      <c r="N47" s="79">
        <f>IF(SUMIFS(_book!$BB$2:$BB$379,_book!$C$2:$C$379,$A47,_book!$A$2:$A$379,bkc_lob,_book!$B$2:$B$379,bkc_bu)=0,"—",SUMIFS(_book!$DJ$2:$DJ$379,_book!$C$2:$C$379,$A47,_book!$A$2:$A$379,bkc_lob,_book!$B$2:$B$379,bkc_bu)/SUMIFS(_book!$BB$2:$BB$379,_book!$C$2:$C$379,$A47,_book!$A$2:$A$379,bkc_lob,_book!$B$2:$B$379,bkc_bu))</f>
        <v>1.4166666666666678E-2</v>
      </c>
      <c r="O47" s="79">
        <f>IF(SUMIFS(_book!$BC$2:$BC$379,_book!$C$2:$C$379,$A47,_book!$A$2:$A$379,bkc_lob,_book!$B$2:$B$379,bkc_bu)=0,"—",SUMIFS(_book!$DK$2:$DK$379,_book!$C$2:$C$379,$A47,_book!$A$2:$A$379,bkc_lob,_book!$B$2:$B$379,bkc_bu)/SUMIFS(_book!$BC$2:$BC$379,_book!$C$2:$C$379,$A47,_book!$A$2:$A$379,bkc_lob,_book!$B$2:$B$379,bkc_bu))</f>
        <v>1.4166666666666678E-2</v>
      </c>
      <c r="P47" s="79">
        <f>IF(SUMIFS(_book!$BD$2:$BD$379,_book!$C$2:$C$379,$A47,_book!$A$2:$A$379,bkc_lob,_book!$B$2:$B$379,bkc_bu)=0,"—",SUMIFS(_book!$DL$2:$DL$379,_book!$C$2:$C$379,$A47,_book!$A$2:$A$379,bkc_lob,_book!$B$2:$B$379,bkc_bu)/SUMIFS(_book!$BD$2:$BD$379,_book!$C$2:$C$379,$A47,_book!$A$2:$A$379,bkc_lob,_book!$B$2:$B$379,bkc_bu))</f>
        <v>1.4166666666666678E-2</v>
      </c>
      <c r="Q47" s="79">
        <f>IF(SUMIFS(_book!$BE$2:$BE$379,_book!$C$2:$C$379,$A47,_book!$A$2:$A$379,bkc_lob,_book!$B$2:$B$379,bkc_bu)=0,"—",SUMIFS(_book!$DM$2:$DM$379,_book!$C$2:$C$379,$A47,_book!$A$2:$A$379,bkc_lob,_book!$B$2:$B$379,bkc_bu)/SUMIFS(_book!$BE$2:$BE$379,_book!$C$2:$C$379,$A47,_book!$A$2:$A$379,bkc_lob,_book!$B$2:$B$379,bkc_bu))</f>
        <v>0</v>
      </c>
      <c r="R47" s="79">
        <f>IF(SUMIFS(_book!$BF$2:$BF$379,_book!$C$2:$C$379,$A47,_book!$A$2:$A$379,bkc_lob,_book!$B$2:$B$379,bkc_bu)=0,"—",SUMIFS(_book!$DN$2:$DN$379,_book!$C$2:$C$379,$A47,_book!$A$2:$A$379,bkc_lob,_book!$B$2:$B$379,bkc_bu)/SUMIFS(_book!$BF$2:$BF$379,_book!$C$2:$C$379,$A47,_book!$A$2:$A$379,bkc_lob,_book!$B$2:$B$379,bkc_bu))</f>
        <v>0</v>
      </c>
      <c r="S47" s="79">
        <f>IF(SUMIFS(_book!$BG$2:$BG$379,_book!$C$2:$C$379,$A47,_book!$A$2:$A$379,bkc_lob,_book!$B$2:$B$379,bkc_bu)=0,"—",SUMIFS(_book!$DO$2:$DO$379,_book!$C$2:$C$379,$A47,_book!$A$2:$A$379,bkc_lob,_book!$B$2:$B$379,bkc_bu)/SUMIFS(_book!$BG$2:$BG$379,_book!$C$2:$C$379,$A47,_book!$A$2:$A$379,bkc_lob,_book!$B$2:$B$379,bkc_bu))</f>
        <v>0</v>
      </c>
      <c r="T47" s="79">
        <f>IF(SUMIFS(_book!$BH$2:$BH$379,_book!$C$2:$C$379,$A47,_book!$A$2:$A$379,bkc_lob,_book!$B$2:$B$379,bkc_bu)=0,"—",SUMIFS(_book!$DP$2:$DP$379,_book!$C$2:$C$379,$A47,_book!$A$2:$A$379,bkc_lob,_book!$B$2:$B$379,bkc_bu)/SUMIFS(_book!$BH$2:$BH$379,_book!$C$2:$C$379,$A47,_book!$A$2:$A$379,bkc_lob,_book!$B$2:$B$379,bkc_bu))</f>
        <v>0</v>
      </c>
      <c r="U47" s="79">
        <f>IF(SUMIFS(_book!$BI$2:$BI$379,_book!$C$2:$C$379,$A47,_book!$A$2:$A$379,bkc_lob,_book!$B$2:$B$379,bkc_bu)=0,"—",SUMIFS(_book!$DQ$2:$DQ$379,_book!$C$2:$C$379,$A47,_book!$A$2:$A$379,bkc_lob,_book!$B$2:$B$379,bkc_bu)/SUMIFS(_book!$BI$2:$BI$379,_book!$C$2:$C$379,$A47,_book!$A$2:$A$379,bkc_lob,_book!$B$2:$B$379,bkc_bu))</f>
        <v>0</v>
      </c>
      <c r="V47" s="79">
        <f>IF(SUMIFS(_book!$BJ$2:$BJ$379,_book!$C$2:$C$379,$A47,_book!$A$2:$A$379,bkc_lob,_book!$B$2:$B$379,bkc_bu)=0,"—",SUMIFS(_book!$DR$2:$DR$379,_book!$C$2:$C$379,$A47,_book!$A$2:$A$379,bkc_lob,_book!$B$2:$B$379,bkc_bu)/SUMIFS(_book!$BJ$2:$BJ$379,_book!$C$2:$C$379,$A47,_book!$A$2:$A$379,bkc_lob,_book!$B$2:$B$379,bkc_bu))</f>
        <v>0</v>
      </c>
      <c r="W47" s="79">
        <f>IF(SUMIFS(_book!$BK$2:$BK$379,_book!$C$2:$C$379,$A47,_book!$A$2:$A$379,bkc_lob,_book!$B$2:$B$379,bkc_bu)=0,"—",SUMIFS(_book!$DS$2:$DS$379,_book!$C$2:$C$379,$A47,_book!$A$2:$A$379,bkc_lob,_book!$B$2:$B$379,bkc_bu)/SUMIFS(_book!$BK$2:$BK$379,_book!$C$2:$C$379,$A47,_book!$A$2:$A$379,bkc_lob,_book!$B$2:$B$379,bkc_bu))</f>
        <v>0</v>
      </c>
      <c r="X47" s="79">
        <f>IF(SUMIFS(_book!$BL$2:$BL$379,_book!$C$2:$C$379,$A47,_book!$A$2:$A$379,bkc_lob,_book!$B$2:$B$379,bkc_bu)=0,"—",SUMIFS(_book!$DT$2:$DT$379,_book!$C$2:$C$379,$A47,_book!$A$2:$A$379,bkc_lob,_book!$B$2:$B$379,bkc_bu)/SUMIFS(_book!$BL$2:$BL$379,_book!$C$2:$C$379,$A47,_book!$A$2:$A$379,bkc_lob,_book!$B$2:$B$379,bkc_bu))</f>
        <v>0</v>
      </c>
      <c r="Y47" s="79">
        <f>IF(SUMIFS(_book!$BM$2:$BM$379,_book!$C$2:$C$379,$A47,_book!$A$2:$A$379,bkc_lob,_book!$B$2:$B$379,bkc_bu)=0,"—",SUMIFS(_book!$DU$2:$DU$379,_book!$C$2:$C$379,$A47,_book!$A$2:$A$379,bkc_lob,_book!$B$2:$B$379,bkc_bu)/SUMIFS(_book!$BM$2:$BM$379,_book!$C$2:$C$379,$A47,_book!$A$2:$A$379,bkc_lob,_book!$B$2:$B$379,bkc_bu))</f>
        <v>0</v>
      </c>
    </row>
    <row r="48" spans="1:25" x14ac:dyDescent="0.3">
      <c r="A48" s="78" t="s">
        <v>93</v>
      </c>
      <c r="B48" s="79">
        <f>IF(SUMIFS(_book!$BB$2:$BB$379,_book!$C$2:$C$379,$A48,_book!$A$2:$A$379,bkc_lob,_book!$B$2:$B$379,bkc_bu)=0,"—",SUMIFS(_book!$BZ$2:$BZ$379,_book!$C$2:$C$379,$A48,_book!$A$2:$A$379,bkc_lob,_book!$B$2:$B$379,bkc_bu)/SUMIFS(_book!$BB$2:$BB$379,_book!$C$2:$C$379,$A48,_book!$A$2:$A$379,bkc_lob,_book!$B$2:$B$379,bkc_bu))</f>
        <v>3.8333333333333372E-2</v>
      </c>
      <c r="C48" s="79">
        <f>IF(SUMIFS(_book!$BC$2:$BC$379,_book!$C$2:$C$379,$A48,_book!$A$2:$A$379,bkc_lob,_book!$B$2:$B$379,bkc_bu)=0,"—",SUMIFS(_book!$CA$2:$CA$379,_book!$C$2:$C$379,$A48,_book!$A$2:$A$379,bkc_lob,_book!$B$2:$B$379,bkc_bu)/SUMIFS(_book!$BC$2:$BC$379,_book!$C$2:$C$379,$A48,_book!$A$2:$A$379,bkc_lob,_book!$B$2:$B$379,bkc_bu))</f>
        <v>3.8333333333333372E-2</v>
      </c>
      <c r="D48" s="79">
        <f>IF(SUMIFS(_book!$BD$2:$BD$379,_book!$C$2:$C$379,$A48,_book!$A$2:$A$379,bkc_lob,_book!$B$2:$B$379,bkc_bu)=0,"—",SUMIFS(_book!$CB$2:$CB$379,_book!$C$2:$C$379,$A48,_book!$A$2:$A$379,bkc_lob,_book!$B$2:$B$379,bkc_bu)/SUMIFS(_book!$BD$2:$BD$379,_book!$C$2:$C$379,$A48,_book!$A$2:$A$379,bkc_lob,_book!$B$2:$B$379,bkc_bu))</f>
        <v>3.8333333333333372E-2</v>
      </c>
      <c r="E48" s="79">
        <f>IF(SUMIFS(_book!$BE$2:$BE$379,_book!$C$2:$C$379,$A48,_book!$A$2:$A$379,bkc_lob,_book!$B$2:$B$379,bkc_bu)=0,"—",SUMIFS(_book!$CC$2:$CC$379,_book!$C$2:$C$379,$A48,_book!$A$2:$A$379,bkc_lob,_book!$B$2:$B$379,bkc_bu)/SUMIFS(_book!$BE$2:$BE$379,_book!$C$2:$C$379,$A48,_book!$A$2:$A$379,bkc_lob,_book!$B$2:$B$379,bkc_bu))</f>
        <v>5.2333333333333378E-2</v>
      </c>
      <c r="F48" s="79">
        <f>IF(SUMIFS(_book!$BF$2:$BF$379,_book!$C$2:$C$379,$A48,_book!$A$2:$A$379,bkc_lob,_book!$B$2:$B$379,bkc_bu)=0,"—",SUMIFS(_book!$CD$2:$CD$379,_book!$C$2:$C$379,$A48,_book!$A$2:$A$379,bkc_lob,_book!$B$2:$B$379,bkc_bu)/SUMIFS(_book!$BF$2:$BF$379,_book!$C$2:$C$379,$A48,_book!$A$2:$A$379,bkc_lob,_book!$B$2:$B$379,bkc_bu))</f>
        <v>5.2333333333333378E-2</v>
      </c>
      <c r="G48" s="79">
        <f>IF(SUMIFS(_book!$BG$2:$BG$379,_book!$C$2:$C$379,$A48,_book!$A$2:$A$379,bkc_lob,_book!$B$2:$B$379,bkc_bu)=0,"—",SUMIFS(_book!$CE$2:$CE$379,_book!$C$2:$C$379,$A48,_book!$A$2:$A$379,bkc_lob,_book!$B$2:$B$379,bkc_bu)/SUMIFS(_book!$BG$2:$BG$379,_book!$C$2:$C$379,$A48,_book!$A$2:$A$379,bkc_lob,_book!$B$2:$B$379,bkc_bu))</f>
        <v>5.2333333333333378E-2</v>
      </c>
      <c r="H48" s="79">
        <f>IF(SUMIFS(_book!$BH$2:$BH$379,_book!$C$2:$C$379,$A48,_book!$A$2:$A$379,bkc_lob,_book!$B$2:$B$379,bkc_bu)=0,"—",SUMIFS(_book!$CF$2:$CF$379,_book!$C$2:$C$379,$A48,_book!$A$2:$A$379,bkc_lob,_book!$B$2:$B$379,bkc_bu)/SUMIFS(_book!$BH$2:$BH$379,_book!$C$2:$C$379,$A48,_book!$A$2:$A$379,bkc_lob,_book!$B$2:$B$379,bkc_bu))</f>
        <v>3.0666666666666696E-2</v>
      </c>
      <c r="I48" s="79">
        <f>IF(SUMIFS(_book!$BI$2:$BI$379,_book!$C$2:$C$379,$A48,_book!$A$2:$A$379,bkc_lob,_book!$B$2:$B$379,bkc_bu)=0,"—",SUMIFS(_book!$CG$2:$CG$379,_book!$C$2:$C$379,$A48,_book!$A$2:$A$379,bkc_lob,_book!$B$2:$B$379,bkc_bu)/SUMIFS(_book!$BI$2:$BI$379,_book!$C$2:$C$379,$A48,_book!$A$2:$A$379,bkc_lob,_book!$B$2:$B$379,bkc_bu))</f>
        <v>3.0666666666666696E-2</v>
      </c>
      <c r="J48" s="79">
        <f>IF(SUMIFS(_book!$BJ$2:$BJ$379,_book!$C$2:$C$379,$A48,_book!$A$2:$A$379,bkc_lob,_book!$B$2:$B$379,bkc_bu)=0,"—",SUMIFS(_book!$CH$2:$CH$379,_book!$C$2:$C$379,$A48,_book!$A$2:$A$379,bkc_lob,_book!$B$2:$B$379,bkc_bu)/SUMIFS(_book!$BJ$2:$BJ$379,_book!$C$2:$C$379,$A48,_book!$A$2:$A$379,bkc_lob,_book!$B$2:$B$379,bkc_bu))</f>
        <v>3.0666666666666696E-2</v>
      </c>
      <c r="K48" s="79">
        <f>IF(SUMIFS(_book!$BK$2:$BK$379,_book!$C$2:$C$379,$A48,_book!$A$2:$A$379,bkc_lob,_book!$B$2:$B$379,bkc_bu)=0,"—",SUMIFS(_book!$CI$2:$CI$379,_book!$C$2:$C$379,$A48,_book!$A$2:$A$379,bkc_lob,_book!$B$2:$B$379,bkc_bu)/SUMIFS(_book!$BK$2:$BK$379,_book!$C$2:$C$379,$A48,_book!$A$2:$A$379,bkc_lob,_book!$B$2:$B$379,bkc_bu))</f>
        <v>1.3333333333333345E-2</v>
      </c>
      <c r="L48" s="79">
        <f>IF(SUMIFS(_book!$BL$2:$BL$379,_book!$C$2:$C$379,$A48,_book!$A$2:$A$379,bkc_lob,_book!$B$2:$B$379,bkc_bu)=0,"—",SUMIFS(_book!$CJ$2:$CJ$379,_book!$C$2:$C$379,$A48,_book!$A$2:$A$379,bkc_lob,_book!$B$2:$B$379,bkc_bu)/SUMIFS(_book!$BL$2:$BL$379,_book!$C$2:$C$379,$A48,_book!$A$2:$A$379,bkc_lob,_book!$B$2:$B$379,bkc_bu))</f>
        <v>1.3333333333333345E-2</v>
      </c>
      <c r="M48" s="79">
        <f>IF(SUMIFS(_book!$BM$2:$BM$379,_book!$C$2:$C$379,$A48,_book!$A$2:$A$379,bkc_lob,_book!$B$2:$B$379,bkc_bu)=0,"—",SUMIFS(_book!$CK$2:$CK$379,_book!$C$2:$C$379,$A48,_book!$A$2:$A$379,bkc_lob,_book!$B$2:$B$379,bkc_bu)/SUMIFS(_book!$BM$2:$BM$379,_book!$C$2:$C$379,$A48,_book!$A$2:$A$379,bkc_lob,_book!$B$2:$B$379,bkc_bu))</f>
        <v>1.3333333333333345E-2</v>
      </c>
      <c r="N48" s="79">
        <f>IF(SUMIFS(_book!$BB$2:$BB$379,_book!$C$2:$C$379,$A48,_book!$A$2:$A$379,bkc_lob,_book!$B$2:$B$379,bkc_bu)=0,"—",SUMIFS(_book!$DJ$2:$DJ$379,_book!$C$2:$C$379,$A48,_book!$A$2:$A$379,bkc_lob,_book!$B$2:$B$379,bkc_bu)/SUMIFS(_book!$BB$2:$BB$379,_book!$C$2:$C$379,$A48,_book!$A$2:$A$379,bkc_lob,_book!$B$2:$B$379,bkc_bu))</f>
        <v>1.3333333333333345E-2</v>
      </c>
      <c r="O48" s="79">
        <f>IF(SUMIFS(_book!$BC$2:$BC$379,_book!$C$2:$C$379,$A48,_book!$A$2:$A$379,bkc_lob,_book!$B$2:$B$379,bkc_bu)=0,"—",SUMIFS(_book!$DK$2:$DK$379,_book!$C$2:$C$379,$A48,_book!$A$2:$A$379,bkc_lob,_book!$B$2:$B$379,bkc_bu)/SUMIFS(_book!$BC$2:$BC$379,_book!$C$2:$C$379,$A48,_book!$A$2:$A$379,bkc_lob,_book!$B$2:$B$379,bkc_bu))</f>
        <v>1.3333333333333345E-2</v>
      </c>
      <c r="P48" s="79">
        <f>IF(SUMIFS(_book!$BD$2:$BD$379,_book!$C$2:$C$379,$A48,_book!$A$2:$A$379,bkc_lob,_book!$B$2:$B$379,bkc_bu)=0,"—",SUMIFS(_book!$DL$2:$DL$379,_book!$C$2:$C$379,$A48,_book!$A$2:$A$379,bkc_lob,_book!$B$2:$B$379,bkc_bu)/SUMIFS(_book!$BD$2:$BD$379,_book!$C$2:$C$379,$A48,_book!$A$2:$A$379,bkc_lob,_book!$B$2:$B$379,bkc_bu))</f>
        <v>1.3333333333333345E-2</v>
      </c>
      <c r="Q48" s="79">
        <f>IF(SUMIFS(_book!$BE$2:$BE$379,_book!$C$2:$C$379,$A48,_book!$A$2:$A$379,bkc_lob,_book!$B$2:$B$379,bkc_bu)=0,"—",SUMIFS(_book!$DM$2:$DM$379,_book!$C$2:$C$379,$A48,_book!$A$2:$A$379,bkc_lob,_book!$B$2:$B$379,bkc_bu)/SUMIFS(_book!$BE$2:$BE$379,_book!$C$2:$C$379,$A48,_book!$A$2:$A$379,bkc_lob,_book!$B$2:$B$379,bkc_bu))</f>
        <v>0</v>
      </c>
      <c r="R48" s="79">
        <f>IF(SUMIFS(_book!$BF$2:$BF$379,_book!$C$2:$C$379,$A48,_book!$A$2:$A$379,bkc_lob,_book!$B$2:$B$379,bkc_bu)=0,"—",SUMIFS(_book!$DN$2:$DN$379,_book!$C$2:$C$379,$A48,_book!$A$2:$A$379,bkc_lob,_book!$B$2:$B$379,bkc_bu)/SUMIFS(_book!$BF$2:$BF$379,_book!$C$2:$C$379,$A48,_book!$A$2:$A$379,bkc_lob,_book!$B$2:$B$379,bkc_bu))</f>
        <v>0</v>
      </c>
      <c r="S48" s="79">
        <f>IF(SUMIFS(_book!$BG$2:$BG$379,_book!$C$2:$C$379,$A48,_book!$A$2:$A$379,bkc_lob,_book!$B$2:$B$379,bkc_bu)=0,"—",SUMIFS(_book!$DO$2:$DO$379,_book!$C$2:$C$379,$A48,_book!$A$2:$A$379,bkc_lob,_book!$B$2:$B$379,bkc_bu)/SUMIFS(_book!$BG$2:$BG$379,_book!$C$2:$C$379,$A48,_book!$A$2:$A$379,bkc_lob,_book!$B$2:$B$379,bkc_bu))</f>
        <v>0</v>
      </c>
      <c r="T48" s="79">
        <f>IF(SUMIFS(_book!$BH$2:$BH$379,_book!$C$2:$C$379,$A48,_book!$A$2:$A$379,bkc_lob,_book!$B$2:$B$379,bkc_bu)=0,"—",SUMIFS(_book!$DP$2:$DP$379,_book!$C$2:$C$379,$A48,_book!$A$2:$A$379,bkc_lob,_book!$B$2:$B$379,bkc_bu)/SUMIFS(_book!$BH$2:$BH$379,_book!$C$2:$C$379,$A48,_book!$A$2:$A$379,bkc_lob,_book!$B$2:$B$379,bkc_bu))</f>
        <v>0</v>
      </c>
      <c r="U48" s="79">
        <f>IF(SUMIFS(_book!$BI$2:$BI$379,_book!$C$2:$C$379,$A48,_book!$A$2:$A$379,bkc_lob,_book!$B$2:$B$379,bkc_bu)=0,"—",SUMIFS(_book!$DQ$2:$DQ$379,_book!$C$2:$C$379,$A48,_book!$A$2:$A$379,bkc_lob,_book!$B$2:$B$379,bkc_bu)/SUMIFS(_book!$BI$2:$BI$379,_book!$C$2:$C$379,$A48,_book!$A$2:$A$379,bkc_lob,_book!$B$2:$B$379,bkc_bu))</f>
        <v>0</v>
      </c>
      <c r="V48" s="79">
        <f>IF(SUMIFS(_book!$BJ$2:$BJ$379,_book!$C$2:$C$379,$A48,_book!$A$2:$A$379,bkc_lob,_book!$B$2:$B$379,bkc_bu)=0,"—",SUMIFS(_book!$DR$2:$DR$379,_book!$C$2:$C$379,$A48,_book!$A$2:$A$379,bkc_lob,_book!$B$2:$B$379,bkc_bu)/SUMIFS(_book!$BJ$2:$BJ$379,_book!$C$2:$C$379,$A48,_book!$A$2:$A$379,bkc_lob,_book!$B$2:$B$379,bkc_bu))</f>
        <v>0</v>
      </c>
      <c r="W48" s="79">
        <f>IF(SUMIFS(_book!$BK$2:$BK$379,_book!$C$2:$C$379,$A48,_book!$A$2:$A$379,bkc_lob,_book!$B$2:$B$379,bkc_bu)=0,"—",SUMIFS(_book!$DS$2:$DS$379,_book!$C$2:$C$379,$A48,_book!$A$2:$A$379,bkc_lob,_book!$B$2:$B$379,bkc_bu)/SUMIFS(_book!$BK$2:$BK$379,_book!$C$2:$C$379,$A48,_book!$A$2:$A$379,bkc_lob,_book!$B$2:$B$379,bkc_bu))</f>
        <v>0</v>
      </c>
      <c r="X48" s="79">
        <f>IF(SUMIFS(_book!$BL$2:$BL$379,_book!$C$2:$C$379,$A48,_book!$A$2:$A$379,bkc_lob,_book!$B$2:$B$379,bkc_bu)=0,"—",SUMIFS(_book!$DT$2:$DT$379,_book!$C$2:$C$379,$A48,_book!$A$2:$A$379,bkc_lob,_book!$B$2:$B$379,bkc_bu)/SUMIFS(_book!$BL$2:$BL$379,_book!$C$2:$C$379,$A48,_book!$A$2:$A$379,bkc_lob,_book!$B$2:$B$379,bkc_bu))</f>
        <v>0</v>
      </c>
      <c r="Y48" s="79">
        <f>IF(SUMIFS(_book!$BM$2:$BM$379,_book!$C$2:$C$379,$A48,_book!$A$2:$A$379,bkc_lob,_book!$B$2:$B$379,bkc_bu)=0,"—",SUMIFS(_book!$DU$2:$DU$379,_book!$C$2:$C$379,$A48,_book!$A$2:$A$379,bkc_lob,_book!$B$2:$B$379,bkc_bu)/SUMIFS(_book!$BM$2:$BM$379,_book!$C$2:$C$379,$A48,_book!$A$2:$A$379,bkc_lob,_book!$B$2:$B$379,bkc_bu))</f>
        <v>0</v>
      </c>
    </row>
    <row r="49" spans="1:25" x14ac:dyDescent="0.3">
      <c r="A49" s="78" t="s">
        <v>95</v>
      </c>
      <c r="B49" s="79">
        <f>IF(SUMIFS(_book!$BB$2:$BB$379,_book!$C$2:$C$379,$A49,_book!$A$2:$A$379,bkc_lob,_book!$B$2:$B$379,bkc_bu)=0,"—",SUMIFS(_book!$BZ$2:$BZ$379,_book!$C$2:$C$379,$A49,_book!$A$2:$A$379,bkc_lob,_book!$B$2:$B$379,bkc_bu)/SUMIFS(_book!$BB$2:$BB$379,_book!$C$2:$C$379,$A49,_book!$A$2:$A$379,bkc_lob,_book!$B$2:$B$379,bkc_bu))</f>
        <v>4.5365853658536619E-2</v>
      </c>
      <c r="C49" s="79">
        <f>IF(SUMIFS(_book!$BC$2:$BC$379,_book!$C$2:$C$379,$A49,_book!$A$2:$A$379,bkc_lob,_book!$B$2:$B$379,bkc_bu)=0,"—",SUMIFS(_book!$CA$2:$CA$379,_book!$C$2:$C$379,$A49,_book!$A$2:$A$379,bkc_lob,_book!$B$2:$B$379,bkc_bu)/SUMIFS(_book!$BC$2:$BC$379,_book!$C$2:$C$379,$A49,_book!$A$2:$A$379,bkc_lob,_book!$B$2:$B$379,bkc_bu))</f>
        <v>1.609756097560977E-2</v>
      </c>
      <c r="D49" s="79">
        <f>IF(SUMIFS(_book!$BD$2:$BD$379,_book!$C$2:$C$379,$A49,_book!$A$2:$A$379,bkc_lob,_book!$B$2:$B$379,bkc_bu)=0,"—",SUMIFS(_book!$CB$2:$CB$379,_book!$C$2:$C$379,$A49,_book!$A$2:$A$379,bkc_lob,_book!$B$2:$B$379,bkc_bu)/SUMIFS(_book!$BD$2:$BD$379,_book!$C$2:$C$379,$A49,_book!$A$2:$A$379,bkc_lob,_book!$B$2:$B$379,bkc_bu))</f>
        <v>1.609756097560977E-2</v>
      </c>
      <c r="E49" s="79">
        <f>IF(SUMIFS(_book!$BE$2:$BE$379,_book!$C$2:$C$379,$A49,_book!$A$2:$A$379,bkc_lob,_book!$B$2:$B$379,bkc_bu)=0,"—",SUMIFS(_book!$CC$2:$CC$379,_book!$C$2:$C$379,$A49,_book!$A$2:$A$379,bkc_lob,_book!$B$2:$B$379,bkc_bu)/SUMIFS(_book!$BE$2:$BE$379,_book!$C$2:$C$379,$A49,_book!$A$2:$A$379,bkc_lob,_book!$B$2:$B$379,bkc_bu))</f>
        <v>3.9512195121951248E-2</v>
      </c>
      <c r="F49" s="79">
        <f>IF(SUMIFS(_book!$BF$2:$BF$379,_book!$C$2:$C$379,$A49,_book!$A$2:$A$379,bkc_lob,_book!$B$2:$B$379,bkc_bu)=0,"—",SUMIFS(_book!$CD$2:$CD$379,_book!$C$2:$C$379,$A49,_book!$A$2:$A$379,bkc_lob,_book!$B$2:$B$379,bkc_bu)/SUMIFS(_book!$BF$2:$BF$379,_book!$C$2:$C$379,$A49,_book!$A$2:$A$379,bkc_lob,_book!$B$2:$B$379,bkc_bu))</f>
        <v>3.9512195121951248E-2</v>
      </c>
      <c r="G49" s="79">
        <f>IF(SUMIFS(_book!$BG$2:$BG$379,_book!$C$2:$C$379,$A49,_book!$A$2:$A$379,bkc_lob,_book!$B$2:$B$379,bkc_bu)=0,"—",SUMIFS(_book!$CE$2:$CE$379,_book!$C$2:$C$379,$A49,_book!$A$2:$A$379,bkc_lob,_book!$B$2:$B$379,bkc_bu)/SUMIFS(_book!$BG$2:$BG$379,_book!$C$2:$C$379,$A49,_book!$A$2:$A$379,bkc_lob,_book!$B$2:$B$379,bkc_bu))</f>
        <v>3.9512195121951248E-2</v>
      </c>
      <c r="H49" s="79">
        <f>IF(SUMIFS(_book!$BH$2:$BH$379,_book!$C$2:$C$379,$A49,_book!$A$2:$A$379,bkc_lob,_book!$B$2:$B$379,bkc_bu)=0,"—",SUMIFS(_book!$CF$2:$CF$379,_book!$C$2:$C$379,$A49,_book!$A$2:$A$379,bkc_lob,_book!$B$2:$B$379,bkc_bu)/SUMIFS(_book!$BH$2:$BH$379,_book!$C$2:$C$379,$A49,_book!$A$2:$A$379,bkc_lob,_book!$B$2:$B$379,bkc_bu))</f>
        <v>3.9512195121951248E-2</v>
      </c>
      <c r="I49" s="79">
        <f>IF(SUMIFS(_book!$BI$2:$BI$379,_book!$C$2:$C$379,$A49,_book!$A$2:$A$379,bkc_lob,_book!$B$2:$B$379,bkc_bu)=0,"—",SUMIFS(_book!$CG$2:$CG$379,_book!$C$2:$C$379,$A49,_book!$A$2:$A$379,bkc_lob,_book!$B$2:$B$379,bkc_bu)/SUMIFS(_book!$BI$2:$BI$379,_book!$C$2:$C$379,$A49,_book!$A$2:$A$379,bkc_lob,_book!$B$2:$B$379,bkc_bu))</f>
        <v>3.5121951219512226E-2</v>
      </c>
      <c r="J49" s="79">
        <f>IF(SUMIFS(_book!$BJ$2:$BJ$379,_book!$C$2:$C$379,$A49,_book!$A$2:$A$379,bkc_lob,_book!$B$2:$B$379,bkc_bu)=0,"—",SUMIFS(_book!$CH$2:$CH$379,_book!$C$2:$C$379,$A49,_book!$A$2:$A$379,bkc_lob,_book!$B$2:$B$379,bkc_bu)/SUMIFS(_book!$BJ$2:$BJ$379,_book!$C$2:$C$379,$A49,_book!$A$2:$A$379,bkc_lob,_book!$B$2:$B$379,bkc_bu))</f>
        <v>3.5121951219512226E-2</v>
      </c>
      <c r="K49" s="79">
        <f>IF(SUMIFS(_book!$BK$2:$BK$379,_book!$C$2:$C$379,$A49,_book!$A$2:$A$379,bkc_lob,_book!$B$2:$B$379,bkc_bu)=0,"—",SUMIFS(_book!$CI$2:$CI$379,_book!$C$2:$C$379,$A49,_book!$A$2:$A$379,bkc_lob,_book!$B$2:$B$379,bkc_bu)/SUMIFS(_book!$BK$2:$BK$379,_book!$C$2:$C$379,$A49,_book!$A$2:$A$379,bkc_lob,_book!$B$2:$B$379,bkc_bu))</f>
        <v>3.5121951219512226E-2</v>
      </c>
      <c r="L49" s="79">
        <f>IF(SUMIFS(_book!$BL$2:$BL$379,_book!$C$2:$C$379,$A49,_book!$A$2:$A$379,bkc_lob,_book!$B$2:$B$379,bkc_bu)=0,"—",SUMIFS(_book!$CJ$2:$CJ$379,_book!$C$2:$C$379,$A49,_book!$A$2:$A$379,bkc_lob,_book!$B$2:$B$379,bkc_bu)/SUMIFS(_book!$BL$2:$BL$379,_book!$C$2:$C$379,$A49,_book!$A$2:$A$379,bkc_lob,_book!$B$2:$B$379,bkc_bu))</f>
        <v>2.3414634146341484E-2</v>
      </c>
      <c r="M49" s="79">
        <f>IF(SUMIFS(_book!$BM$2:$BM$379,_book!$C$2:$C$379,$A49,_book!$A$2:$A$379,bkc_lob,_book!$B$2:$B$379,bkc_bu)=0,"—",SUMIFS(_book!$CK$2:$CK$379,_book!$C$2:$C$379,$A49,_book!$A$2:$A$379,bkc_lob,_book!$B$2:$B$379,bkc_bu)/SUMIFS(_book!$BM$2:$BM$379,_book!$C$2:$C$379,$A49,_book!$A$2:$A$379,bkc_lob,_book!$B$2:$B$379,bkc_bu))</f>
        <v>2.3414634146341484E-2</v>
      </c>
      <c r="N49" s="79">
        <f>IF(SUMIFS(_book!$BB$2:$BB$379,_book!$C$2:$C$379,$A49,_book!$A$2:$A$379,bkc_lob,_book!$B$2:$B$379,bkc_bu)=0,"—",SUMIFS(_book!$DJ$2:$DJ$379,_book!$C$2:$C$379,$A49,_book!$A$2:$A$379,bkc_lob,_book!$B$2:$B$379,bkc_bu)/SUMIFS(_book!$BB$2:$BB$379,_book!$C$2:$C$379,$A49,_book!$A$2:$A$379,bkc_lob,_book!$B$2:$B$379,bkc_bu))</f>
        <v>2.3414634146341484E-2</v>
      </c>
      <c r="O49" s="79">
        <f>IF(SUMIFS(_book!$BC$2:$BC$379,_book!$C$2:$C$379,$A49,_book!$A$2:$A$379,bkc_lob,_book!$B$2:$B$379,bkc_bu)=0,"—",SUMIFS(_book!$DK$2:$DK$379,_book!$C$2:$C$379,$A49,_book!$A$2:$A$379,bkc_lob,_book!$B$2:$B$379,bkc_bu)/SUMIFS(_book!$BC$2:$BC$379,_book!$C$2:$C$379,$A49,_book!$A$2:$A$379,bkc_lob,_book!$B$2:$B$379,bkc_bu))</f>
        <v>2.3414634146341484E-2</v>
      </c>
      <c r="P49" s="79">
        <f>IF(SUMIFS(_book!$BD$2:$BD$379,_book!$C$2:$C$379,$A49,_book!$A$2:$A$379,bkc_lob,_book!$B$2:$B$379,bkc_bu)=0,"—",SUMIFS(_book!$DL$2:$DL$379,_book!$C$2:$C$379,$A49,_book!$A$2:$A$379,bkc_lob,_book!$B$2:$B$379,bkc_bu)/SUMIFS(_book!$BD$2:$BD$379,_book!$C$2:$C$379,$A49,_book!$A$2:$A$379,bkc_lob,_book!$B$2:$B$379,bkc_bu))</f>
        <v>2.3414634146341484E-2</v>
      </c>
      <c r="Q49" s="79">
        <f>IF(SUMIFS(_book!$BE$2:$BE$379,_book!$C$2:$C$379,$A49,_book!$A$2:$A$379,bkc_lob,_book!$B$2:$B$379,bkc_bu)=0,"—",SUMIFS(_book!$DM$2:$DM$379,_book!$C$2:$C$379,$A49,_book!$A$2:$A$379,bkc_lob,_book!$B$2:$B$379,bkc_bu)/SUMIFS(_book!$BE$2:$BE$379,_book!$C$2:$C$379,$A49,_book!$A$2:$A$379,bkc_lob,_book!$B$2:$B$379,bkc_bu))</f>
        <v>0</v>
      </c>
      <c r="R49" s="79">
        <f>IF(SUMIFS(_book!$BF$2:$BF$379,_book!$C$2:$C$379,$A49,_book!$A$2:$A$379,bkc_lob,_book!$B$2:$B$379,bkc_bu)=0,"—",SUMIFS(_book!$DN$2:$DN$379,_book!$C$2:$C$379,$A49,_book!$A$2:$A$379,bkc_lob,_book!$B$2:$B$379,bkc_bu)/SUMIFS(_book!$BF$2:$BF$379,_book!$C$2:$C$379,$A49,_book!$A$2:$A$379,bkc_lob,_book!$B$2:$B$379,bkc_bu))</f>
        <v>0</v>
      </c>
      <c r="S49" s="79">
        <f>IF(SUMIFS(_book!$BG$2:$BG$379,_book!$C$2:$C$379,$A49,_book!$A$2:$A$379,bkc_lob,_book!$B$2:$B$379,bkc_bu)=0,"—",SUMIFS(_book!$DO$2:$DO$379,_book!$C$2:$C$379,$A49,_book!$A$2:$A$379,bkc_lob,_book!$B$2:$B$379,bkc_bu)/SUMIFS(_book!$BG$2:$BG$379,_book!$C$2:$C$379,$A49,_book!$A$2:$A$379,bkc_lob,_book!$B$2:$B$379,bkc_bu))</f>
        <v>0</v>
      </c>
      <c r="T49" s="79">
        <f>IF(SUMIFS(_book!$BH$2:$BH$379,_book!$C$2:$C$379,$A49,_book!$A$2:$A$379,bkc_lob,_book!$B$2:$B$379,bkc_bu)=0,"—",SUMIFS(_book!$DP$2:$DP$379,_book!$C$2:$C$379,$A49,_book!$A$2:$A$379,bkc_lob,_book!$B$2:$B$379,bkc_bu)/SUMIFS(_book!$BH$2:$BH$379,_book!$C$2:$C$379,$A49,_book!$A$2:$A$379,bkc_lob,_book!$B$2:$B$379,bkc_bu))</f>
        <v>0</v>
      </c>
      <c r="U49" s="79">
        <f>IF(SUMIFS(_book!$BI$2:$BI$379,_book!$C$2:$C$379,$A49,_book!$A$2:$A$379,bkc_lob,_book!$B$2:$B$379,bkc_bu)=0,"—",SUMIFS(_book!$DQ$2:$DQ$379,_book!$C$2:$C$379,$A49,_book!$A$2:$A$379,bkc_lob,_book!$B$2:$B$379,bkc_bu)/SUMIFS(_book!$BI$2:$BI$379,_book!$C$2:$C$379,$A49,_book!$A$2:$A$379,bkc_lob,_book!$B$2:$B$379,bkc_bu))</f>
        <v>0</v>
      </c>
      <c r="V49" s="79">
        <f>IF(SUMIFS(_book!$BJ$2:$BJ$379,_book!$C$2:$C$379,$A49,_book!$A$2:$A$379,bkc_lob,_book!$B$2:$B$379,bkc_bu)=0,"—",SUMIFS(_book!$DR$2:$DR$379,_book!$C$2:$C$379,$A49,_book!$A$2:$A$379,bkc_lob,_book!$B$2:$B$379,bkc_bu)/SUMIFS(_book!$BJ$2:$BJ$379,_book!$C$2:$C$379,$A49,_book!$A$2:$A$379,bkc_lob,_book!$B$2:$B$379,bkc_bu))</f>
        <v>0</v>
      </c>
      <c r="W49" s="79">
        <f>IF(SUMIFS(_book!$BK$2:$BK$379,_book!$C$2:$C$379,$A49,_book!$A$2:$A$379,bkc_lob,_book!$B$2:$B$379,bkc_bu)=0,"—",SUMIFS(_book!$DS$2:$DS$379,_book!$C$2:$C$379,$A49,_book!$A$2:$A$379,bkc_lob,_book!$B$2:$B$379,bkc_bu)/SUMIFS(_book!$BK$2:$BK$379,_book!$C$2:$C$379,$A49,_book!$A$2:$A$379,bkc_lob,_book!$B$2:$B$379,bkc_bu))</f>
        <v>0</v>
      </c>
      <c r="X49" s="79">
        <f>IF(SUMIFS(_book!$BL$2:$BL$379,_book!$C$2:$C$379,$A49,_book!$A$2:$A$379,bkc_lob,_book!$B$2:$B$379,bkc_bu)=0,"—",SUMIFS(_book!$DT$2:$DT$379,_book!$C$2:$C$379,$A49,_book!$A$2:$A$379,bkc_lob,_book!$B$2:$B$379,bkc_bu)/SUMIFS(_book!$BL$2:$BL$379,_book!$C$2:$C$379,$A49,_book!$A$2:$A$379,bkc_lob,_book!$B$2:$B$379,bkc_bu))</f>
        <v>0</v>
      </c>
      <c r="Y49" s="79">
        <f>IF(SUMIFS(_book!$BM$2:$BM$379,_book!$C$2:$C$379,$A49,_book!$A$2:$A$379,bkc_lob,_book!$B$2:$B$379,bkc_bu)=0,"—",SUMIFS(_book!$DU$2:$DU$379,_book!$C$2:$C$379,$A49,_book!$A$2:$A$379,bkc_lob,_book!$B$2:$B$379,bkc_bu)/SUMIFS(_book!$BM$2:$BM$379,_book!$C$2:$C$379,$A49,_book!$A$2:$A$379,bkc_lob,_book!$B$2:$B$379,bkc_bu))</f>
        <v>0</v>
      </c>
    </row>
    <row r="50" spans="1:25" x14ac:dyDescent="0.3">
      <c r="A50" s="78" t="s">
        <v>98</v>
      </c>
      <c r="B50" s="79">
        <f>IF(SUMIFS(_book!$BB$2:$BB$379,_book!$C$2:$C$379,$A50,_book!$A$2:$A$379,bkc_lob,_book!$B$2:$B$379,bkc_bu)=0,"—",SUMIFS(_book!$BZ$2:$BZ$379,_book!$C$2:$C$379,$A50,_book!$A$2:$A$379,bkc_lob,_book!$B$2:$B$379,bkc_bu)/SUMIFS(_book!$BB$2:$BB$379,_book!$C$2:$C$379,$A50,_book!$A$2:$A$379,bkc_lob,_book!$B$2:$B$379,bkc_bu))</f>
        <v>0</v>
      </c>
      <c r="C50" s="79">
        <f>IF(SUMIFS(_book!$BC$2:$BC$379,_book!$C$2:$C$379,$A50,_book!$A$2:$A$379,bkc_lob,_book!$B$2:$B$379,bkc_bu)=0,"—",SUMIFS(_book!$CA$2:$CA$379,_book!$C$2:$C$379,$A50,_book!$A$2:$A$379,bkc_lob,_book!$B$2:$B$379,bkc_bu)/SUMIFS(_book!$BC$2:$BC$379,_book!$C$2:$C$379,$A50,_book!$A$2:$A$379,bkc_lob,_book!$B$2:$B$379,bkc_bu))</f>
        <v>0</v>
      </c>
      <c r="D50" s="79">
        <f>IF(SUMIFS(_book!$BD$2:$BD$379,_book!$C$2:$C$379,$A50,_book!$A$2:$A$379,bkc_lob,_book!$B$2:$B$379,bkc_bu)=0,"—",SUMIFS(_book!$CB$2:$CB$379,_book!$C$2:$C$379,$A50,_book!$A$2:$A$379,bkc_lob,_book!$B$2:$B$379,bkc_bu)/SUMIFS(_book!$BD$2:$BD$379,_book!$C$2:$C$379,$A50,_book!$A$2:$A$379,bkc_lob,_book!$B$2:$B$379,bkc_bu))</f>
        <v>0</v>
      </c>
      <c r="E50" s="79">
        <f>IF(SUMIFS(_book!$BE$2:$BE$379,_book!$C$2:$C$379,$A50,_book!$A$2:$A$379,bkc_lob,_book!$B$2:$B$379,bkc_bu)=0,"—",SUMIFS(_book!$CC$2:$CC$379,_book!$C$2:$C$379,$A50,_book!$A$2:$A$379,bkc_lob,_book!$B$2:$B$379,bkc_bu)/SUMIFS(_book!$BE$2:$BE$379,_book!$C$2:$C$379,$A50,_book!$A$2:$A$379,bkc_lob,_book!$B$2:$B$379,bkc_bu))</f>
        <v>0</v>
      </c>
      <c r="F50" s="79">
        <f>IF(SUMIFS(_book!$BF$2:$BF$379,_book!$C$2:$C$379,$A50,_book!$A$2:$A$379,bkc_lob,_book!$B$2:$B$379,bkc_bu)=0,"—",SUMIFS(_book!$CD$2:$CD$379,_book!$C$2:$C$379,$A50,_book!$A$2:$A$379,bkc_lob,_book!$B$2:$B$379,bkc_bu)/SUMIFS(_book!$BF$2:$BF$379,_book!$C$2:$C$379,$A50,_book!$A$2:$A$379,bkc_lob,_book!$B$2:$B$379,bkc_bu))</f>
        <v>0</v>
      </c>
      <c r="G50" s="79">
        <f>IF(SUMIFS(_book!$BG$2:$BG$379,_book!$C$2:$C$379,$A50,_book!$A$2:$A$379,bkc_lob,_book!$B$2:$B$379,bkc_bu)=0,"—",SUMIFS(_book!$CE$2:$CE$379,_book!$C$2:$C$379,$A50,_book!$A$2:$A$379,bkc_lob,_book!$B$2:$B$379,bkc_bu)/SUMIFS(_book!$BG$2:$BG$379,_book!$C$2:$C$379,$A50,_book!$A$2:$A$379,bkc_lob,_book!$B$2:$B$379,bkc_bu))</f>
        <v>0</v>
      </c>
      <c r="H50" s="79">
        <f>IF(SUMIFS(_book!$BH$2:$BH$379,_book!$C$2:$C$379,$A50,_book!$A$2:$A$379,bkc_lob,_book!$B$2:$B$379,bkc_bu)=0,"—",SUMIFS(_book!$CF$2:$CF$379,_book!$C$2:$C$379,$A50,_book!$A$2:$A$379,bkc_lob,_book!$B$2:$B$379,bkc_bu)/SUMIFS(_book!$BH$2:$BH$379,_book!$C$2:$C$379,$A50,_book!$A$2:$A$379,bkc_lob,_book!$B$2:$B$379,bkc_bu))</f>
        <v>0</v>
      </c>
      <c r="I50" s="79">
        <f>IF(SUMIFS(_book!$BI$2:$BI$379,_book!$C$2:$C$379,$A50,_book!$A$2:$A$379,bkc_lob,_book!$B$2:$B$379,bkc_bu)=0,"—",SUMIFS(_book!$CG$2:$CG$379,_book!$C$2:$C$379,$A50,_book!$A$2:$A$379,bkc_lob,_book!$B$2:$B$379,bkc_bu)/SUMIFS(_book!$BI$2:$BI$379,_book!$C$2:$C$379,$A50,_book!$A$2:$A$379,bkc_lob,_book!$B$2:$B$379,bkc_bu))</f>
        <v>0</v>
      </c>
      <c r="J50" s="79">
        <f>IF(SUMIFS(_book!$BJ$2:$BJ$379,_book!$C$2:$C$379,$A50,_book!$A$2:$A$379,bkc_lob,_book!$B$2:$B$379,bkc_bu)=0,"—",SUMIFS(_book!$CH$2:$CH$379,_book!$C$2:$C$379,$A50,_book!$A$2:$A$379,bkc_lob,_book!$B$2:$B$379,bkc_bu)/SUMIFS(_book!$BJ$2:$BJ$379,_book!$C$2:$C$379,$A50,_book!$A$2:$A$379,bkc_lob,_book!$B$2:$B$379,bkc_bu))</f>
        <v>0</v>
      </c>
      <c r="K50" s="79">
        <f>IF(SUMIFS(_book!$BK$2:$BK$379,_book!$C$2:$C$379,$A50,_book!$A$2:$A$379,bkc_lob,_book!$B$2:$B$379,bkc_bu)=0,"—",SUMIFS(_book!$CI$2:$CI$379,_book!$C$2:$C$379,$A50,_book!$A$2:$A$379,bkc_lob,_book!$B$2:$B$379,bkc_bu)/SUMIFS(_book!$BK$2:$BK$379,_book!$C$2:$C$379,$A50,_book!$A$2:$A$379,bkc_lob,_book!$B$2:$B$379,bkc_bu))</f>
        <v>0</v>
      </c>
      <c r="L50" s="79">
        <f>IF(SUMIFS(_book!$BL$2:$BL$379,_book!$C$2:$C$379,$A50,_book!$A$2:$A$379,bkc_lob,_book!$B$2:$B$379,bkc_bu)=0,"—",SUMIFS(_book!$CJ$2:$CJ$379,_book!$C$2:$C$379,$A50,_book!$A$2:$A$379,bkc_lob,_book!$B$2:$B$379,bkc_bu)/SUMIFS(_book!$BL$2:$BL$379,_book!$C$2:$C$379,$A50,_book!$A$2:$A$379,bkc_lob,_book!$B$2:$B$379,bkc_bu))</f>
        <v>0</v>
      </c>
      <c r="M50" s="79">
        <f>IF(SUMIFS(_book!$BM$2:$BM$379,_book!$C$2:$C$379,$A50,_book!$A$2:$A$379,bkc_lob,_book!$B$2:$B$379,bkc_bu)=0,"—",SUMIFS(_book!$CK$2:$CK$379,_book!$C$2:$C$379,$A50,_book!$A$2:$A$379,bkc_lob,_book!$B$2:$B$379,bkc_bu)/SUMIFS(_book!$BM$2:$BM$379,_book!$C$2:$C$379,$A50,_book!$A$2:$A$379,bkc_lob,_book!$B$2:$B$379,bkc_bu))</f>
        <v>0</v>
      </c>
      <c r="N50" s="79">
        <f>IF(SUMIFS(_book!$BB$2:$BB$379,_book!$C$2:$C$379,$A50,_book!$A$2:$A$379,bkc_lob,_book!$B$2:$B$379,bkc_bu)=0,"—",SUMIFS(_book!$DJ$2:$DJ$379,_book!$C$2:$C$379,$A50,_book!$A$2:$A$379,bkc_lob,_book!$B$2:$B$379,bkc_bu)/SUMIFS(_book!$BB$2:$BB$379,_book!$C$2:$C$379,$A50,_book!$A$2:$A$379,bkc_lob,_book!$B$2:$B$379,bkc_bu))</f>
        <v>0</v>
      </c>
      <c r="O50" s="79">
        <f>IF(SUMIFS(_book!$BC$2:$BC$379,_book!$C$2:$C$379,$A50,_book!$A$2:$A$379,bkc_lob,_book!$B$2:$B$379,bkc_bu)=0,"—",SUMIFS(_book!$DK$2:$DK$379,_book!$C$2:$C$379,$A50,_book!$A$2:$A$379,bkc_lob,_book!$B$2:$B$379,bkc_bu)/SUMIFS(_book!$BC$2:$BC$379,_book!$C$2:$C$379,$A50,_book!$A$2:$A$379,bkc_lob,_book!$B$2:$B$379,bkc_bu))</f>
        <v>0</v>
      </c>
      <c r="P50" s="79">
        <f>IF(SUMIFS(_book!$BD$2:$BD$379,_book!$C$2:$C$379,$A50,_book!$A$2:$A$379,bkc_lob,_book!$B$2:$B$379,bkc_bu)=0,"—",SUMIFS(_book!$DL$2:$DL$379,_book!$C$2:$C$379,$A50,_book!$A$2:$A$379,bkc_lob,_book!$B$2:$B$379,bkc_bu)/SUMIFS(_book!$BD$2:$BD$379,_book!$C$2:$C$379,$A50,_book!$A$2:$A$379,bkc_lob,_book!$B$2:$B$379,bkc_bu))</f>
        <v>0</v>
      </c>
      <c r="Q50" s="79">
        <f>IF(SUMIFS(_book!$BE$2:$BE$379,_book!$C$2:$C$379,$A50,_book!$A$2:$A$379,bkc_lob,_book!$B$2:$B$379,bkc_bu)=0,"—",SUMIFS(_book!$DM$2:$DM$379,_book!$C$2:$C$379,$A50,_book!$A$2:$A$379,bkc_lob,_book!$B$2:$B$379,bkc_bu)/SUMIFS(_book!$BE$2:$BE$379,_book!$C$2:$C$379,$A50,_book!$A$2:$A$379,bkc_lob,_book!$B$2:$B$379,bkc_bu))</f>
        <v>0</v>
      </c>
      <c r="R50" s="79">
        <f>IF(SUMIFS(_book!$BF$2:$BF$379,_book!$C$2:$C$379,$A50,_book!$A$2:$A$379,bkc_lob,_book!$B$2:$B$379,bkc_bu)=0,"—",SUMIFS(_book!$DN$2:$DN$379,_book!$C$2:$C$379,$A50,_book!$A$2:$A$379,bkc_lob,_book!$B$2:$B$379,bkc_bu)/SUMIFS(_book!$BF$2:$BF$379,_book!$C$2:$C$379,$A50,_book!$A$2:$A$379,bkc_lob,_book!$B$2:$B$379,bkc_bu))</f>
        <v>0</v>
      </c>
      <c r="S50" s="79">
        <f>IF(SUMIFS(_book!$BG$2:$BG$379,_book!$C$2:$C$379,$A50,_book!$A$2:$A$379,bkc_lob,_book!$B$2:$B$379,bkc_bu)=0,"—",SUMIFS(_book!$DO$2:$DO$379,_book!$C$2:$C$379,$A50,_book!$A$2:$A$379,bkc_lob,_book!$B$2:$B$379,bkc_bu)/SUMIFS(_book!$BG$2:$BG$379,_book!$C$2:$C$379,$A50,_book!$A$2:$A$379,bkc_lob,_book!$B$2:$B$379,bkc_bu))</f>
        <v>0</v>
      </c>
      <c r="T50" s="79">
        <f>IF(SUMIFS(_book!$BH$2:$BH$379,_book!$C$2:$C$379,$A50,_book!$A$2:$A$379,bkc_lob,_book!$B$2:$B$379,bkc_bu)=0,"—",SUMIFS(_book!$DP$2:$DP$379,_book!$C$2:$C$379,$A50,_book!$A$2:$A$379,bkc_lob,_book!$B$2:$B$379,bkc_bu)/SUMIFS(_book!$BH$2:$BH$379,_book!$C$2:$C$379,$A50,_book!$A$2:$A$379,bkc_lob,_book!$B$2:$B$379,bkc_bu))</f>
        <v>0</v>
      </c>
      <c r="U50" s="79">
        <f>IF(SUMIFS(_book!$BI$2:$BI$379,_book!$C$2:$C$379,$A50,_book!$A$2:$A$379,bkc_lob,_book!$B$2:$B$379,bkc_bu)=0,"—",SUMIFS(_book!$DQ$2:$DQ$379,_book!$C$2:$C$379,$A50,_book!$A$2:$A$379,bkc_lob,_book!$B$2:$B$379,bkc_bu)/SUMIFS(_book!$BI$2:$BI$379,_book!$C$2:$C$379,$A50,_book!$A$2:$A$379,bkc_lob,_book!$B$2:$B$379,bkc_bu))</f>
        <v>0</v>
      </c>
      <c r="V50" s="79">
        <f>IF(SUMIFS(_book!$BJ$2:$BJ$379,_book!$C$2:$C$379,$A50,_book!$A$2:$A$379,bkc_lob,_book!$B$2:$B$379,bkc_bu)=0,"—",SUMIFS(_book!$DR$2:$DR$379,_book!$C$2:$C$379,$A50,_book!$A$2:$A$379,bkc_lob,_book!$B$2:$B$379,bkc_bu)/SUMIFS(_book!$BJ$2:$BJ$379,_book!$C$2:$C$379,$A50,_book!$A$2:$A$379,bkc_lob,_book!$B$2:$B$379,bkc_bu))</f>
        <v>0</v>
      </c>
      <c r="W50" s="79">
        <f>IF(SUMIFS(_book!$BK$2:$BK$379,_book!$C$2:$C$379,$A50,_book!$A$2:$A$379,bkc_lob,_book!$B$2:$B$379,bkc_bu)=0,"—",SUMIFS(_book!$DS$2:$DS$379,_book!$C$2:$C$379,$A50,_book!$A$2:$A$379,bkc_lob,_book!$B$2:$B$379,bkc_bu)/SUMIFS(_book!$BK$2:$BK$379,_book!$C$2:$C$379,$A50,_book!$A$2:$A$379,bkc_lob,_book!$B$2:$B$379,bkc_bu))</f>
        <v>0</v>
      </c>
      <c r="X50" s="79">
        <f>IF(SUMIFS(_book!$BL$2:$BL$379,_book!$C$2:$C$379,$A50,_book!$A$2:$A$379,bkc_lob,_book!$B$2:$B$379,bkc_bu)=0,"—",SUMIFS(_book!$DT$2:$DT$379,_book!$C$2:$C$379,$A50,_book!$A$2:$A$379,bkc_lob,_book!$B$2:$B$379,bkc_bu)/SUMIFS(_book!$BL$2:$BL$379,_book!$C$2:$C$379,$A50,_book!$A$2:$A$379,bkc_lob,_book!$B$2:$B$379,bkc_bu))</f>
        <v>0</v>
      </c>
      <c r="Y50" s="79">
        <f>IF(SUMIFS(_book!$BM$2:$BM$379,_book!$C$2:$C$379,$A50,_book!$A$2:$A$379,bkc_lob,_book!$B$2:$B$379,bkc_bu)=0,"—",SUMIFS(_book!$DU$2:$DU$379,_book!$C$2:$C$379,$A50,_book!$A$2:$A$379,bkc_lob,_book!$B$2:$B$379,bkc_bu)/SUMIFS(_book!$BM$2:$BM$379,_book!$C$2:$C$379,$A50,_book!$A$2:$A$379,bkc_lob,_book!$B$2:$B$379,bkc_bu))</f>
        <v>0</v>
      </c>
    </row>
    <row r="51" spans="1:25" x14ac:dyDescent="0.3">
      <c r="A51" s="78" t="s">
        <v>100</v>
      </c>
      <c r="B51" s="79">
        <f>IF(SUMIFS(_book!$BB$2:$BB$379,_book!$C$2:$C$379,$A51,_book!$A$2:$A$379,bkc_lob,_book!$B$2:$B$379,bkc_bu)=0,"—",SUMIFS(_book!$BZ$2:$BZ$379,_book!$C$2:$C$379,$A51,_book!$A$2:$A$379,bkc_lob,_book!$B$2:$B$379,bkc_bu)/SUMIFS(_book!$BB$2:$BB$379,_book!$C$2:$C$379,$A51,_book!$A$2:$A$379,bkc_lob,_book!$B$2:$B$379,bkc_bu))</f>
        <v>2.0392156862745116E-2</v>
      </c>
      <c r="C51" s="79">
        <f>IF(SUMIFS(_book!$BC$2:$BC$379,_book!$C$2:$C$379,$A51,_book!$A$2:$A$379,bkc_lob,_book!$B$2:$B$379,bkc_bu)=0,"—",SUMIFS(_book!$CA$2:$CA$379,_book!$C$2:$C$379,$A51,_book!$A$2:$A$379,bkc_lob,_book!$B$2:$B$379,bkc_bu)/SUMIFS(_book!$BC$2:$BC$379,_book!$C$2:$C$379,$A51,_book!$A$2:$A$379,bkc_lob,_book!$B$2:$B$379,bkc_bu))</f>
        <v>2.0392156862745116E-2</v>
      </c>
      <c r="D51" s="79">
        <f>IF(SUMIFS(_book!$BD$2:$BD$379,_book!$C$2:$C$379,$A51,_book!$A$2:$A$379,bkc_lob,_book!$B$2:$B$379,bkc_bu)=0,"—",SUMIFS(_book!$CB$2:$CB$379,_book!$C$2:$C$379,$A51,_book!$A$2:$A$379,bkc_lob,_book!$B$2:$B$379,bkc_bu)/SUMIFS(_book!$BD$2:$BD$379,_book!$C$2:$C$379,$A51,_book!$A$2:$A$379,bkc_lob,_book!$B$2:$B$379,bkc_bu))</f>
        <v>2.0392156862745116E-2</v>
      </c>
      <c r="E51" s="79">
        <f>IF(SUMIFS(_book!$BE$2:$BE$379,_book!$C$2:$C$379,$A51,_book!$A$2:$A$379,bkc_lob,_book!$B$2:$B$379,bkc_bu)=0,"—",SUMIFS(_book!$CC$2:$CC$379,_book!$C$2:$C$379,$A51,_book!$A$2:$A$379,bkc_lob,_book!$B$2:$B$379,bkc_bu)/SUMIFS(_book!$BE$2:$BE$379,_book!$C$2:$C$379,$A51,_book!$A$2:$A$379,bkc_lob,_book!$B$2:$B$379,bkc_bu))</f>
        <v>1.4117647058823542E-2</v>
      </c>
      <c r="F51" s="79">
        <f>IF(SUMIFS(_book!$BF$2:$BF$379,_book!$C$2:$C$379,$A51,_book!$A$2:$A$379,bkc_lob,_book!$B$2:$B$379,bkc_bu)=0,"—",SUMIFS(_book!$CD$2:$CD$379,_book!$C$2:$C$379,$A51,_book!$A$2:$A$379,bkc_lob,_book!$B$2:$B$379,bkc_bu)/SUMIFS(_book!$BF$2:$BF$379,_book!$C$2:$C$379,$A51,_book!$A$2:$A$379,bkc_lob,_book!$B$2:$B$379,bkc_bu))</f>
        <v>1.4117647058823542E-2</v>
      </c>
      <c r="G51" s="79">
        <f>IF(SUMIFS(_book!$BG$2:$BG$379,_book!$C$2:$C$379,$A51,_book!$A$2:$A$379,bkc_lob,_book!$B$2:$B$379,bkc_bu)=0,"—",SUMIFS(_book!$CE$2:$CE$379,_book!$C$2:$C$379,$A51,_book!$A$2:$A$379,bkc_lob,_book!$B$2:$B$379,bkc_bu)/SUMIFS(_book!$BG$2:$BG$379,_book!$C$2:$C$379,$A51,_book!$A$2:$A$379,bkc_lob,_book!$B$2:$B$379,bkc_bu))</f>
        <v>1.4117647058823542E-2</v>
      </c>
      <c r="H51" s="79">
        <f>IF(SUMIFS(_book!$BH$2:$BH$379,_book!$C$2:$C$379,$A51,_book!$A$2:$A$379,bkc_lob,_book!$B$2:$B$379,bkc_bu)=0,"—",SUMIFS(_book!$CF$2:$CF$379,_book!$C$2:$C$379,$A51,_book!$A$2:$A$379,bkc_lob,_book!$B$2:$B$379,bkc_bu)/SUMIFS(_book!$BH$2:$BH$379,_book!$C$2:$C$379,$A51,_book!$A$2:$A$379,bkc_lob,_book!$B$2:$B$379,bkc_bu))</f>
        <v>1.4117647058823542E-2</v>
      </c>
      <c r="I51" s="79">
        <f>IF(SUMIFS(_book!$BI$2:$BI$379,_book!$C$2:$C$379,$A51,_book!$A$2:$A$379,bkc_lob,_book!$B$2:$B$379,bkc_bu)=0,"—",SUMIFS(_book!$CG$2:$CG$379,_book!$C$2:$C$379,$A51,_book!$A$2:$A$379,bkc_lob,_book!$B$2:$B$379,bkc_bu)/SUMIFS(_book!$BI$2:$BI$379,_book!$C$2:$C$379,$A51,_book!$A$2:$A$379,bkc_lob,_book!$B$2:$B$379,bkc_bu))</f>
        <v>2.8800000000000037E-2</v>
      </c>
      <c r="J51" s="79">
        <f>IF(SUMIFS(_book!$BJ$2:$BJ$379,_book!$C$2:$C$379,$A51,_book!$A$2:$A$379,bkc_lob,_book!$B$2:$B$379,bkc_bu)=0,"—",SUMIFS(_book!$CH$2:$CH$379,_book!$C$2:$C$379,$A51,_book!$A$2:$A$379,bkc_lob,_book!$B$2:$B$379,bkc_bu)/SUMIFS(_book!$BJ$2:$BJ$379,_book!$C$2:$C$379,$A51,_book!$A$2:$A$379,bkc_lob,_book!$B$2:$B$379,bkc_bu))</f>
        <v>2.8800000000000037E-2</v>
      </c>
      <c r="K51" s="79">
        <f>IF(SUMIFS(_book!$BK$2:$BK$379,_book!$C$2:$C$379,$A51,_book!$A$2:$A$379,bkc_lob,_book!$B$2:$B$379,bkc_bu)=0,"—",SUMIFS(_book!$CI$2:$CI$379,_book!$C$2:$C$379,$A51,_book!$A$2:$A$379,bkc_lob,_book!$B$2:$B$379,bkc_bu)/SUMIFS(_book!$BK$2:$BK$379,_book!$C$2:$C$379,$A51,_book!$A$2:$A$379,bkc_lob,_book!$B$2:$B$379,bkc_bu))</f>
        <v>1.4117647058823542E-2</v>
      </c>
      <c r="L51" s="79">
        <f>IF(SUMIFS(_book!$BL$2:$BL$379,_book!$C$2:$C$379,$A51,_book!$A$2:$A$379,bkc_lob,_book!$B$2:$B$379,bkc_bu)=0,"—",SUMIFS(_book!$CJ$2:$CJ$379,_book!$C$2:$C$379,$A51,_book!$A$2:$A$379,bkc_lob,_book!$B$2:$B$379,bkc_bu)/SUMIFS(_book!$BL$2:$BL$379,_book!$C$2:$C$379,$A51,_book!$A$2:$A$379,bkc_lob,_book!$B$2:$B$379,bkc_bu))</f>
        <v>1.4117647058823542E-2</v>
      </c>
      <c r="M51" s="79">
        <f>IF(SUMIFS(_book!$BM$2:$BM$379,_book!$C$2:$C$379,$A51,_book!$A$2:$A$379,bkc_lob,_book!$B$2:$B$379,bkc_bu)=0,"—",SUMIFS(_book!$CK$2:$CK$379,_book!$C$2:$C$379,$A51,_book!$A$2:$A$379,bkc_lob,_book!$B$2:$B$379,bkc_bu)/SUMIFS(_book!$BM$2:$BM$379,_book!$C$2:$C$379,$A51,_book!$A$2:$A$379,bkc_lob,_book!$B$2:$B$379,bkc_bu))</f>
        <v>1.4117647058823542E-2</v>
      </c>
      <c r="N51" s="79">
        <f>IF(SUMIFS(_book!$BB$2:$BB$379,_book!$C$2:$C$379,$A51,_book!$A$2:$A$379,bkc_lob,_book!$B$2:$B$379,bkc_bu)=0,"—",SUMIFS(_book!$DJ$2:$DJ$379,_book!$C$2:$C$379,$A51,_book!$A$2:$A$379,bkc_lob,_book!$B$2:$B$379,bkc_bu)/SUMIFS(_book!$BB$2:$BB$379,_book!$C$2:$C$379,$A51,_book!$A$2:$A$379,bkc_lob,_book!$B$2:$B$379,bkc_bu))</f>
        <v>1.4117647058823542E-2</v>
      </c>
      <c r="O51" s="79">
        <f>IF(SUMIFS(_book!$BC$2:$BC$379,_book!$C$2:$C$379,$A51,_book!$A$2:$A$379,bkc_lob,_book!$B$2:$B$379,bkc_bu)=0,"—",SUMIFS(_book!$DK$2:$DK$379,_book!$C$2:$C$379,$A51,_book!$A$2:$A$379,bkc_lob,_book!$B$2:$B$379,bkc_bu)/SUMIFS(_book!$BC$2:$BC$379,_book!$C$2:$C$379,$A51,_book!$A$2:$A$379,bkc_lob,_book!$B$2:$B$379,bkc_bu))</f>
        <v>1.4117647058823542E-2</v>
      </c>
      <c r="P51" s="79">
        <f>IF(SUMIFS(_book!$BD$2:$BD$379,_book!$C$2:$C$379,$A51,_book!$A$2:$A$379,bkc_lob,_book!$B$2:$B$379,bkc_bu)=0,"—",SUMIFS(_book!$DL$2:$DL$379,_book!$C$2:$C$379,$A51,_book!$A$2:$A$379,bkc_lob,_book!$B$2:$B$379,bkc_bu)/SUMIFS(_book!$BD$2:$BD$379,_book!$C$2:$C$379,$A51,_book!$A$2:$A$379,bkc_lob,_book!$B$2:$B$379,bkc_bu))</f>
        <v>1.4117647058823542E-2</v>
      </c>
      <c r="Q51" s="79">
        <f>IF(SUMIFS(_book!$BE$2:$BE$379,_book!$C$2:$C$379,$A51,_book!$A$2:$A$379,bkc_lob,_book!$B$2:$B$379,bkc_bu)=0,"—",SUMIFS(_book!$DM$2:$DM$379,_book!$C$2:$C$379,$A51,_book!$A$2:$A$379,bkc_lob,_book!$B$2:$B$379,bkc_bu)/SUMIFS(_book!$BE$2:$BE$379,_book!$C$2:$C$379,$A51,_book!$A$2:$A$379,bkc_lob,_book!$B$2:$B$379,bkc_bu))</f>
        <v>1.4117647058823542E-2</v>
      </c>
      <c r="R51" s="79">
        <f>IF(SUMIFS(_book!$BF$2:$BF$379,_book!$C$2:$C$379,$A51,_book!$A$2:$A$379,bkc_lob,_book!$B$2:$B$379,bkc_bu)=0,"—",SUMIFS(_book!$DN$2:$DN$379,_book!$C$2:$C$379,$A51,_book!$A$2:$A$379,bkc_lob,_book!$B$2:$B$379,bkc_bu)/SUMIFS(_book!$BF$2:$BF$379,_book!$C$2:$C$379,$A51,_book!$A$2:$A$379,bkc_lob,_book!$B$2:$B$379,bkc_bu))</f>
        <v>1.4117647058823542E-2</v>
      </c>
      <c r="S51" s="79">
        <f>IF(SUMIFS(_book!$BG$2:$BG$379,_book!$C$2:$C$379,$A51,_book!$A$2:$A$379,bkc_lob,_book!$B$2:$B$379,bkc_bu)=0,"—",SUMIFS(_book!$DO$2:$DO$379,_book!$C$2:$C$379,$A51,_book!$A$2:$A$379,bkc_lob,_book!$B$2:$B$379,bkc_bu)/SUMIFS(_book!$BG$2:$BG$379,_book!$C$2:$C$379,$A51,_book!$A$2:$A$379,bkc_lob,_book!$B$2:$B$379,bkc_bu))</f>
        <v>1.4117647058823542E-2</v>
      </c>
      <c r="T51" s="79">
        <f>IF(SUMIFS(_book!$BH$2:$BH$379,_book!$C$2:$C$379,$A51,_book!$A$2:$A$379,bkc_lob,_book!$B$2:$B$379,bkc_bu)=0,"—",SUMIFS(_book!$DP$2:$DP$379,_book!$C$2:$C$379,$A51,_book!$A$2:$A$379,bkc_lob,_book!$B$2:$B$379,bkc_bu)/SUMIFS(_book!$BH$2:$BH$379,_book!$C$2:$C$379,$A51,_book!$A$2:$A$379,bkc_lob,_book!$B$2:$B$379,bkc_bu))</f>
        <v>1.4117647058823542E-2</v>
      </c>
      <c r="U51" s="79">
        <f>IF(SUMIFS(_book!$BI$2:$BI$379,_book!$C$2:$C$379,$A51,_book!$A$2:$A$379,bkc_lob,_book!$B$2:$B$379,bkc_bu)=0,"—",SUMIFS(_book!$DQ$2:$DQ$379,_book!$C$2:$C$379,$A51,_book!$A$2:$A$379,bkc_lob,_book!$B$2:$B$379,bkc_bu)/SUMIFS(_book!$BI$2:$BI$379,_book!$C$2:$C$379,$A51,_book!$A$2:$A$379,bkc_lob,_book!$B$2:$B$379,bkc_bu))</f>
        <v>0</v>
      </c>
      <c r="V51" s="79">
        <f>IF(SUMIFS(_book!$BJ$2:$BJ$379,_book!$C$2:$C$379,$A51,_book!$A$2:$A$379,bkc_lob,_book!$B$2:$B$379,bkc_bu)=0,"—",SUMIFS(_book!$DR$2:$DR$379,_book!$C$2:$C$379,$A51,_book!$A$2:$A$379,bkc_lob,_book!$B$2:$B$379,bkc_bu)/SUMIFS(_book!$BJ$2:$BJ$379,_book!$C$2:$C$379,$A51,_book!$A$2:$A$379,bkc_lob,_book!$B$2:$B$379,bkc_bu))</f>
        <v>0</v>
      </c>
      <c r="W51" s="79">
        <f>IF(SUMIFS(_book!$BK$2:$BK$379,_book!$C$2:$C$379,$A51,_book!$A$2:$A$379,bkc_lob,_book!$B$2:$B$379,bkc_bu)=0,"—",SUMIFS(_book!$DS$2:$DS$379,_book!$C$2:$C$379,$A51,_book!$A$2:$A$379,bkc_lob,_book!$B$2:$B$379,bkc_bu)/SUMIFS(_book!$BK$2:$BK$379,_book!$C$2:$C$379,$A51,_book!$A$2:$A$379,bkc_lob,_book!$B$2:$B$379,bkc_bu))</f>
        <v>0</v>
      </c>
      <c r="X51" s="79">
        <f>IF(SUMIFS(_book!$BL$2:$BL$379,_book!$C$2:$C$379,$A51,_book!$A$2:$A$379,bkc_lob,_book!$B$2:$B$379,bkc_bu)=0,"—",SUMIFS(_book!$DT$2:$DT$379,_book!$C$2:$C$379,$A51,_book!$A$2:$A$379,bkc_lob,_book!$B$2:$B$379,bkc_bu)/SUMIFS(_book!$BL$2:$BL$379,_book!$C$2:$C$379,$A51,_book!$A$2:$A$379,bkc_lob,_book!$B$2:$B$379,bkc_bu))</f>
        <v>0</v>
      </c>
      <c r="Y51" s="79">
        <f>IF(SUMIFS(_book!$BM$2:$BM$379,_book!$C$2:$C$379,$A51,_book!$A$2:$A$379,bkc_lob,_book!$B$2:$B$379,bkc_bu)=0,"—",SUMIFS(_book!$DU$2:$DU$379,_book!$C$2:$C$379,$A51,_book!$A$2:$A$379,bkc_lob,_book!$B$2:$B$379,bkc_bu)/SUMIFS(_book!$BM$2:$BM$379,_book!$C$2:$C$379,$A51,_book!$A$2:$A$379,bkc_lob,_book!$B$2:$B$379,bkc_bu))</f>
        <v>0</v>
      </c>
    </row>
    <row r="52" spans="1:25" x14ac:dyDescent="0.3">
      <c r="A52" s="78" t="s">
        <v>102</v>
      </c>
      <c r="B52" s="79">
        <f>IF(SUMIFS(_book!$BB$2:$BB$379,_book!$C$2:$C$379,$A52,_book!$A$2:$A$379,bkc_lob,_book!$B$2:$B$379,bkc_bu)=0,"—",SUMIFS(_book!$BZ$2:$BZ$379,_book!$C$2:$C$379,$A52,_book!$A$2:$A$379,bkc_lob,_book!$B$2:$B$379,bkc_bu)/SUMIFS(_book!$BB$2:$BB$379,_book!$C$2:$C$379,$A52,_book!$A$2:$A$379,bkc_lob,_book!$B$2:$B$379,bkc_bu))</f>
        <v>4.0512820512820534E-2</v>
      </c>
      <c r="C52" s="79">
        <f>IF(SUMIFS(_book!$BC$2:$BC$379,_book!$C$2:$C$379,$A52,_book!$A$2:$A$379,bkc_lob,_book!$B$2:$B$379,bkc_bu)=0,"—",SUMIFS(_book!$CA$2:$CA$379,_book!$C$2:$C$379,$A52,_book!$A$2:$A$379,bkc_lob,_book!$B$2:$B$379,bkc_bu)/SUMIFS(_book!$BC$2:$BC$379,_book!$C$2:$C$379,$A52,_book!$A$2:$A$379,bkc_lob,_book!$B$2:$B$379,bkc_bu))</f>
        <v>2.7179487179487202E-2</v>
      </c>
      <c r="D52" s="79">
        <f>IF(SUMIFS(_book!$BD$2:$BD$379,_book!$C$2:$C$379,$A52,_book!$A$2:$A$379,bkc_lob,_book!$B$2:$B$379,bkc_bu)=0,"—",SUMIFS(_book!$CB$2:$CB$379,_book!$C$2:$C$379,$A52,_book!$A$2:$A$379,bkc_lob,_book!$B$2:$B$379,bkc_bu)/SUMIFS(_book!$BD$2:$BD$379,_book!$C$2:$C$379,$A52,_book!$A$2:$A$379,bkc_lob,_book!$B$2:$B$379,bkc_bu))</f>
        <v>2.7179487179487202E-2</v>
      </c>
      <c r="E52" s="79">
        <f>IF(SUMIFS(_book!$BE$2:$BE$379,_book!$C$2:$C$379,$A52,_book!$A$2:$A$379,bkc_lob,_book!$B$2:$B$379,bkc_bu)=0,"—",SUMIFS(_book!$CC$2:$CC$379,_book!$C$2:$C$379,$A52,_book!$A$2:$A$379,bkc_lob,_book!$B$2:$B$379,bkc_bu)/SUMIFS(_book!$BE$2:$BE$379,_book!$C$2:$C$379,$A52,_book!$A$2:$A$379,bkc_lob,_book!$B$2:$B$379,bkc_bu))</f>
        <v>2.7179487179487202E-2</v>
      </c>
      <c r="F52" s="79">
        <f>IF(SUMIFS(_book!$BF$2:$BF$379,_book!$C$2:$C$379,$A52,_book!$A$2:$A$379,bkc_lob,_book!$B$2:$B$379,bkc_bu)=0,"—",SUMIFS(_book!$CD$2:$CD$379,_book!$C$2:$C$379,$A52,_book!$A$2:$A$379,bkc_lob,_book!$B$2:$B$379,bkc_bu)/SUMIFS(_book!$BF$2:$BF$379,_book!$C$2:$C$379,$A52,_book!$A$2:$A$379,bkc_lob,_book!$B$2:$B$379,bkc_bu))</f>
        <v>1.7948717948717961E-2</v>
      </c>
      <c r="G52" s="79">
        <f>IF(SUMIFS(_book!$BG$2:$BG$379,_book!$C$2:$C$379,$A52,_book!$A$2:$A$379,bkc_lob,_book!$B$2:$B$379,bkc_bu)=0,"—",SUMIFS(_book!$CE$2:$CE$379,_book!$C$2:$C$379,$A52,_book!$A$2:$A$379,bkc_lob,_book!$B$2:$B$379,bkc_bu)/SUMIFS(_book!$BG$2:$BG$379,_book!$C$2:$C$379,$A52,_book!$A$2:$A$379,bkc_lob,_book!$B$2:$B$379,bkc_bu))</f>
        <v>1.7948717948717961E-2</v>
      </c>
      <c r="H52" s="79">
        <f>IF(SUMIFS(_book!$BH$2:$BH$379,_book!$C$2:$C$379,$A52,_book!$A$2:$A$379,bkc_lob,_book!$B$2:$B$379,bkc_bu)=0,"—",SUMIFS(_book!$CF$2:$CF$379,_book!$C$2:$C$379,$A52,_book!$A$2:$A$379,bkc_lob,_book!$B$2:$B$379,bkc_bu)/SUMIFS(_book!$BH$2:$BH$379,_book!$C$2:$C$379,$A52,_book!$A$2:$A$379,bkc_lob,_book!$B$2:$B$379,bkc_bu))</f>
        <v>1.7948717948717961E-2</v>
      </c>
      <c r="I52" s="79">
        <f>IF(SUMIFS(_book!$BI$2:$BI$379,_book!$C$2:$C$379,$A52,_book!$A$2:$A$379,bkc_lob,_book!$B$2:$B$379,bkc_bu)=0,"—",SUMIFS(_book!$CG$2:$CG$379,_book!$C$2:$C$379,$A52,_book!$A$2:$A$379,bkc_lob,_book!$B$2:$B$379,bkc_bu)/SUMIFS(_book!$BI$2:$BI$379,_book!$C$2:$C$379,$A52,_book!$A$2:$A$379,bkc_lob,_book!$B$2:$B$379,bkc_bu))</f>
        <v>3.1282051282051304E-2</v>
      </c>
      <c r="J52" s="79">
        <f>IF(SUMIFS(_book!$BJ$2:$BJ$379,_book!$C$2:$C$379,$A52,_book!$A$2:$A$379,bkc_lob,_book!$B$2:$B$379,bkc_bu)=0,"—",SUMIFS(_book!$CH$2:$CH$379,_book!$C$2:$C$379,$A52,_book!$A$2:$A$379,bkc_lob,_book!$B$2:$B$379,bkc_bu)/SUMIFS(_book!$BJ$2:$BJ$379,_book!$C$2:$C$379,$A52,_book!$A$2:$A$379,bkc_lob,_book!$B$2:$B$379,bkc_bu))</f>
        <v>3.1282051282051304E-2</v>
      </c>
      <c r="K52" s="79">
        <f>IF(SUMIFS(_book!$BK$2:$BK$379,_book!$C$2:$C$379,$A52,_book!$A$2:$A$379,bkc_lob,_book!$B$2:$B$379,bkc_bu)=0,"—",SUMIFS(_book!$CI$2:$CI$379,_book!$C$2:$C$379,$A52,_book!$A$2:$A$379,bkc_lob,_book!$B$2:$B$379,bkc_bu)/SUMIFS(_book!$BK$2:$BK$379,_book!$C$2:$C$379,$A52,_book!$A$2:$A$379,bkc_lob,_book!$B$2:$B$379,bkc_bu))</f>
        <v>3.1282051282051304E-2</v>
      </c>
      <c r="L52" s="79">
        <f>IF(SUMIFS(_book!$BL$2:$BL$379,_book!$C$2:$C$379,$A52,_book!$A$2:$A$379,bkc_lob,_book!$B$2:$B$379,bkc_bu)=0,"—",SUMIFS(_book!$CJ$2:$CJ$379,_book!$C$2:$C$379,$A52,_book!$A$2:$A$379,bkc_lob,_book!$B$2:$B$379,bkc_bu)/SUMIFS(_book!$BL$2:$BL$379,_book!$C$2:$C$379,$A52,_book!$A$2:$A$379,bkc_lob,_book!$B$2:$B$379,bkc_bu))</f>
        <v>1.3333333333333345E-2</v>
      </c>
      <c r="M52" s="79">
        <f>IF(SUMIFS(_book!$BM$2:$BM$379,_book!$C$2:$C$379,$A52,_book!$A$2:$A$379,bkc_lob,_book!$B$2:$B$379,bkc_bu)=0,"—",SUMIFS(_book!$CK$2:$CK$379,_book!$C$2:$C$379,$A52,_book!$A$2:$A$379,bkc_lob,_book!$B$2:$B$379,bkc_bu)/SUMIFS(_book!$BM$2:$BM$379,_book!$C$2:$C$379,$A52,_book!$A$2:$A$379,bkc_lob,_book!$B$2:$B$379,bkc_bu))</f>
        <v>1.3333333333333345E-2</v>
      </c>
      <c r="N52" s="79">
        <f>IF(SUMIFS(_book!$BB$2:$BB$379,_book!$C$2:$C$379,$A52,_book!$A$2:$A$379,bkc_lob,_book!$B$2:$B$379,bkc_bu)=0,"—",SUMIFS(_book!$DJ$2:$DJ$379,_book!$C$2:$C$379,$A52,_book!$A$2:$A$379,bkc_lob,_book!$B$2:$B$379,bkc_bu)/SUMIFS(_book!$BB$2:$BB$379,_book!$C$2:$C$379,$A52,_book!$A$2:$A$379,bkc_lob,_book!$B$2:$B$379,bkc_bu))</f>
        <v>1.3333333333333345E-2</v>
      </c>
      <c r="O52" s="79">
        <f>IF(SUMIFS(_book!$BC$2:$BC$379,_book!$C$2:$C$379,$A52,_book!$A$2:$A$379,bkc_lob,_book!$B$2:$B$379,bkc_bu)=0,"—",SUMIFS(_book!$DK$2:$DK$379,_book!$C$2:$C$379,$A52,_book!$A$2:$A$379,bkc_lob,_book!$B$2:$B$379,bkc_bu)/SUMIFS(_book!$BC$2:$BC$379,_book!$C$2:$C$379,$A52,_book!$A$2:$A$379,bkc_lob,_book!$B$2:$B$379,bkc_bu))</f>
        <v>1.3333333333333345E-2</v>
      </c>
      <c r="P52" s="79">
        <f>IF(SUMIFS(_book!$BD$2:$BD$379,_book!$C$2:$C$379,$A52,_book!$A$2:$A$379,bkc_lob,_book!$B$2:$B$379,bkc_bu)=0,"—",SUMIFS(_book!$DL$2:$DL$379,_book!$C$2:$C$379,$A52,_book!$A$2:$A$379,bkc_lob,_book!$B$2:$B$379,bkc_bu)/SUMIFS(_book!$BD$2:$BD$379,_book!$C$2:$C$379,$A52,_book!$A$2:$A$379,bkc_lob,_book!$B$2:$B$379,bkc_bu))</f>
        <v>1.3333333333333345E-2</v>
      </c>
      <c r="Q52" s="79">
        <f>IF(SUMIFS(_book!$BE$2:$BE$379,_book!$C$2:$C$379,$A52,_book!$A$2:$A$379,bkc_lob,_book!$B$2:$B$379,bkc_bu)=0,"—",SUMIFS(_book!$DM$2:$DM$379,_book!$C$2:$C$379,$A52,_book!$A$2:$A$379,bkc_lob,_book!$B$2:$B$379,bkc_bu)/SUMIFS(_book!$BE$2:$BE$379,_book!$C$2:$C$379,$A52,_book!$A$2:$A$379,bkc_lob,_book!$B$2:$B$379,bkc_bu))</f>
        <v>1.3333333333333345E-2</v>
      </c>
      <c r="R52" s="79">
        <f>IF(SUMIFS(_book!$BF$2:$BF$379,_book!$C$2:$C$379,$A52,_book!$A$2:$A$379,bkc_lob,_book!$B$2:$B$379,bkc_bu)=0,"—",SUMIFS(_book!$DN$2:$DN$379,_book!$C$2:$C$379,$A52,_book!$A$2:$A$379,bkc_lob,_book!$B$2:$B$379,bkc_bu)/SUMIFS(_book!$BF$2:$BF$379,_book!$C$2:$C$379,$A52,_book!$A$2:$A$379,bkc_lob,_book!$B$2:$B$379,bkc_bu))</f>
        <v>1.3333333333333345E-2</v>
      </c>
      <c r="S52" s="79">
        <f>IF(SUMIFS(_book!$BG$2:$BG$379,_book!$C$2:$C$379,$A52,_book!$A$2:$A$379,bkc_lob,_book!$B$2:$B$379,bkc_bu)=0,"—",SUMIFS(_book!$DO$2:$DO$379,_book!$C$2:$C$379,$A52,_book!$A$2:$A$379,bkc_lob,_book!$B$2:$B$379,bkc_bu)/SUMIFS(_book!$BG$2:$BG$379,_book!$C$2:$C$379,$A52,_book!$A$2:$A$379,bkc_lob,_book!$B$2:$B$379,bkc_bu))</f>
        <v>1.3333333333333345E-2</v>
      </c>
      <c r="T52" s="79">
        <f>IF(SUMIFS(_book!$BH$2:$BH$379,_book!$C$2:$C$379,$A52,_book!$A$2:$A$379,bkc_lob,_book!$B$2:$B$379,bkc_bu)=0,"—",SUMIFS(_book!$DP$2:$DP$379,_book!$C$2:$C$379,$A52,_book!$A$2:$A$379,bkc_lob,_book!$B$2:$B$379,bkc_bu)/SUMIFS(_book!$BH$2:$BH$379,_book!$C$2:$C$379,$A52,_book!$A$2:$A$379,bkc_lob,_book!$B$2:$B$379,bkc_bu))</f>
        <v>1.3333333333333345E-2</v>
      </c>
      <c r="U52" s="79">
        <f>IF(SUMIFS(_book!$BI$2:$BI$379,_book!$C$2:$C$379,$A52,_book!$A$2:$A$379,bkc_lob,_book!$B$2:$B$379,bkc_bu)=0,"—",SUMIFS(_book!$DQ$2:$DQ$379,_book!$C$2:$C$379,$A52,_book!$A$2:$A$379,bkc_lob,_book!$B$2:$B$379,bkc_bu)/SUMIFS(_book!$BI$2:$BI$379,_book!$C$2:$C$379,$A52,_book!$A$2:$A$379,bkc_lob,_book!$B$2:$B$379,bkc_bu))</f>
        <v>0</v>
      </c>
      <c r="V52" s="79">
        <f>IF(SUMIFS(_book!$BJ$2:$BJ$379,_book!$C$2:$C$379,$A52,_book!$A$2:$A$379,bkc_lob,_book!$B$2:$B$379,bkc_bu)=0,"—",SUMIFS(_book!$DR$2:$DR$379,_book!$C$2:$C$379,$A52,_book!$A$2:$A$379,bkc_lob,_book!$B$2:$B$379,bkc_bu)/SUMIFS(_book!$BJ$2:$BJ$379,_book!$C$2:$C$379,$A52,_book!$A$2:$A$379,bkc_lob,_book!$B$2:$B$379,bkc_bu))</f>
        <v>0</v>
      </c>
      <c r="W52" s="79">
        <f>IF(SUMIFS(_book!$BK$2:$BK$379,_book!$C$2:$C$379,$A52,_book!$A$2:$A$379,bkc_lob,_book!$B$2:$B$379,bkc_bu)=0,"—",SUMIFS(_book!$DS$2:$DS$379,_book!$C$2:$C$379,$A52,_book!$A$2:$A$379,bkc_lob,_book!$B$2:$B$379,bkc_bu)/SUMIFS(_book!$BK$2:$BK$379,_book!$C$2:$C$379,$A52,_book!$A$2:$A$379,bkc_lob,_book!$B$2:$B$379,bkc_bu))</f>
        <v>0</v>
      </c>
      <c r="X52" s="79">
        <f>IF(SUMIFS(_book!$BL$2:$BL$379,_book!$C$2:$C$379,$A52,_book!$A$2:$A$379,bkc_lob,_book!$B$2:$B$379,bkc_bu)=0,"—",SUMIFS(_book!$DT$2:$DT$379,_book!$C$2:$C$379,$A52,_book!$A$2:$A$379,bkc_lob,_book!$B$2:$B$379,bkc_bu)/SUMIFS(_book!$BL$2:$BL$379,_book!$C$2:$C$379,$A52,_book!$A$2:$A$379,bkc_lob,_book!$B$2:$B$379,bkc_bu))</f>
        <v>0</v>
      </c>
      <c r="Y52" s="79">
        <f>IF(SUMIFS(_book!$BM$2:$BM$379,_book!$C$2:$C$379,$A52,_book!$A$2:$A$379,bkc_lob,_book!$B$2:$B$379,bkc_bu)=0,"—",SUMIFS(_book!$DU$2:$DU$379,_book!$C$2:$C$379,$A52,_book!$A$2:$A$379,bkc_lob,_book!$B$2:$B$379,bkc_bu)/SUMIFS(_book!$BM$2:$BM$379,_book!$C$2:$C$379,$A52,_book!$A$2:$A$379,bkc_lob,_book!$B$2:$B$379,bkc_bu))</f>
        <v>0</v>
      </c>
    </row>
    <row r="53" spans="1:25" x14ac:dyDescent="0.3">
      <c r="A53" s="78" t="s">
        <v>103</v>
      </c>
      <c r="B53" s="79">
        <f>IF(SUMIFS(_book!$BB$2:$BB$379,_book!$C$2:$C$379,$A53,_book!$A$2:$A$379,bkc_lob,_book!$B$2:$B$379,bkc_bu)=0,"—",SUMIFS(_book!$BZ$2:$BZ$379,_book!$C$2:$C$379,$A53,_book!$A$2:$A$379,bkc_lob,_book!$B$2:$B$379,bkc_bu)/SUMIFS(_book!$BB$2:$BB$379,_book!$C$2:$C$379,$A53,_book!$A$2:$A$379,bkc_lob,_book!$B$2:$B$379,bkc_bu))</f>
        <v>0</v>
      </c>
      <c r="C53" s="79">
        <f>IF(SUMIFS(_book!$BC$2:$BC$379,_book!$C$2:$C$379,$A53,_book!$A$2:$A$379,bkc_lob,_book!$B$2:$B$379,bkc_bu)=0,"—",SUMIFS(_book!$CA$2:$CA$379,_book!$C$2:$C$379,$A53,_book!$A$2:$A$379,bkc_lob,_book!$B$2:$B$379,bkc_bu)/SUMIFS(_book!$BC$2:$BC$379,_book!$C$2:$C$379,$A53,_book!$A$2:$A$379,bkc_lob,_book!$B$2:$B$379,bkc_bu))</f>
        <v>0</v>
      </c>
      <c r="D53" s="79">
        <f>IF(SUMIFS(_book!$BD$2:$BD$379,_book!$C$2:$C$379,$A53,_book!$A$2:$A$379,bkc_lob,_book!$B$2:$B$379,bkc_bu)=0,"—",SUMIFS(_book!$CB$2:$CB$379,_book!$C$2:$C$379,$A53,_book!$A$2:$A$379,bkc_lob,_book!$B$2:$B$379,bkc_bu)/SUMIFS(_book!$BD$2:$BD$379,_book!$C$2:$C$379,$A53,_book!$A$2:$A$379,bkc_lob,_book!$B$2:$B$379,bkc_bu))</f>
        <v>0</v>
      </c>
      <c r="E53" s="79">
        <f>IF(SUMIFS(_book!$BE$2:$BE$379,_book!$C$2:$C$379,$A53,_book!$A$2:$A$379,bkc_lob,_book!$B$2:$B$379,bkc_bu)=0,"—",SUMIFS(_book!$CC$2:$CC$379,_book!$C$2:$C$379,$A53,_book!$A$2:$A$379,bkc_lob,_book!$B$2:$B$379,bkc_bu)/SUMIFS(_book!$BE$2:$BE$379,_book!$C$2:$C$379,$A53,_book!$A$2:$A$379,bkc_lob,_book!$B$2:$B$379,bkc_bu))</f>
        <v>0</v>
      </c>
      <c r="F53" s="79">
        <f>IF(SUMIFS(_book!$BF$2:$BF$379,_book!$C$2:$C$379,$A53,_book!$A$2:$A$379,bkc_lob,_book!$B$2:$B$379,bkc_bu)=0,"—",SUMIFS(_book!$CD$2:$CD$379,_book!$C$2:$C$379,$A53,_book!$A$2:$A$379,bkc_lob,_book!$B$2:$B$379,bkc_bu)/SUMIFS(_book!$BF$2:$BF$379,_book!$C$2:$C$379,$A53,_book!$A$2:$A$379,bkc_lob,_book!$B$2:$B$379,bkc_bu))</f>
        <v>0</v>
      </c>
      <c r="G53" s="79">
        <f>IF(SUMIFS(_book!$BG$2:$BG$379,_book!$C$2:$C$379,$A53,_book!$A$2:$A$379,bkc_lob,_book!$B$2:$B$379,bkc_bu)=0,"—",SUMIFS(_book!$CE$2:$CE$379,_book!$C$2:$C$379,$A53,_book!$A$2:$A$379,bkc_lob,_book!$B$2:$B$379,bkc_bu)/SUMIFS(_book!$BG$2:$BG$379,_book!$C$2:$C$379,$A53,_book!$A$2:$A$379,bkc_lob,_book!$B$2:$B$379,bkc_bu))</f>
        <v>0</v>
      </c>
      <c r="H53" s="79">
        <f>IF(SUMIFS(_book!$BH$2:$BH$379,_book!$C$2:$C$379,$A53,_book!$A$2:$A$379,bkc_lob,_book!$B$2:$B$379,bkc_bu)=0,"—",SUMIFS(_book!$CF$2:$CF$379,_book!$C$2:$C$379,$A53,_book!$A$2:$A$379,bkc_lob,_book!$B$2:$B$379,bkc_bu)/SUMIFS(_book!$BH$2:$BH$379,_book!$C$2:$C$379,$A53,_book!$A$2:$A$379,bkc_lob,_book!$B$2:$B$379,bkc_bu))</f>
        <v>0</v>
      </c>
      <c r="I53" s="79">
        <f>IF(SUMIFS(_book!$BI$2:$BI$379,_book!$C$2:$C$379,$A53,_book!$A$2:$A$379,bkc_lob,_book!$B$2:$B$379,bkc_bu)=0,"—",SUMIFS(_book!$CG$2:$CG$379,_book!$C$2:$C$379,$A53,_book!$A$2:$A$379,bkc_lob,_book!$B$2:$B$379,bkc_bu)/SUMIFS(_book!$BI$2:$BI$379,_book!$C$2:$C$379,$A53,_book!$A$2:$A$379,bkc_lob,_book!$B$2:$B$379,bkc_bu))</f>
        <v>1.185185185185186E-2</v>
      </c>
      <c r="J53" s="79">
        <f>IF(SUMIFS(_book!$BJ$2:$BJ$379,_book!$C$2:$C$379,$A53,_book!$A$2:$A$379,bkc_lob,_book!$B$2:$B$379,bkc_bu)=0,"—",SUMIFS(_book!$CH$2:$CH$379,_book!$C$2:$C$379,$A53,_book!$A$2:$A$379,bkc_lob,_book!$B$2:$B$379,bkc_bu)/SUMIFS(_book!$BJ$2:$BJ$379,_book!$C$2:$C$379,$A53,_book!$A$2:$A$379,bkc_lob,_book!$B$2:$B$379,bkc_bu))</f>
        <v>1.185185185185186E-2</v>
      </c>
      <c r="K53" s="79">
        <f>IF(SUMIFS(_book!$BK$2:$BK$379,_book!$C$2:$C$379,$A53,_book!$A$2:$A$379,bkc_lob,_book!$B$2:$B$379,bkc_bu)=0,"—",SUMIFS(_book!$CI$2:$CI$379,_book!$C$2:$C$379,$A53,_book!$A$2:$A$379,bkc_lob,_book!$B$2:$B$379,bkc_bu)/SUMIFS(_book!$BK$2:$BK$379,_book!$C$2:$C$379,$A53,_book!$A$2:$A$379,bkc_lob,_book!$B$2:$B$379,bkc_bu))</f>
        <v>1.185185185185186E-2</v>
      </c>
      <c r="L53" s="79">
        <f>IF(SUMIFS(_book!$BL$2:$BL$379,_book!$C$2:$C$379,$A53,_book!$A$2:$A$379,bkc_lob,_book!$B$2:$B$379,bkc_bu)=0,"—",SUMIFS(_book!$CJ$2:$CJ$379,_book!$C$2:$C$379,$A53,_book!$A$2:$A$379,bkc_lob,_book!$B$2:$B$379,bkc_bu)/SUMIFS(_book!$BL$2:$BL$379,_book!$C$2:$C$379,$A53,_book!$A$2:$A$379,bkc_lob,_book!$B$2:$B$379,bkc_bu))</f>
        <v>1.185185185185186E-2</v>
      </c>
      <c r="M53" s="79">
        <f>IF(SUMIFS(_book!$BM$2:$BM$379,_book!$C$2:$C$379,$A53,_book!$A$2:$A$379,bkc_lob,_book!$B$2:$B$379,bkc_bu)=0,"—",SUMIFS(_book!$CK$2:$CK$379,_book!$C$2:$C$379,$A53,_book!$A$2:$A$379,bkc_lob,_book!$B$2:$B$379,bkc_bu)/SUMIFS(_book!$BM$2:$BM$379,_book!$C$2:$C$379,$A53,_book!$A$2:$A$379,bkc_lob,_book!$B$2:$B$379,bkc_bu))</f>
        <v>1.185185185185186E-2</v>
      </c>
      <c r="N53" s="79">
        <f>IF(SUMIFS(_book!$BB$2:$BB$379,_book!$C$2:$C$379,$A53,_book!$A$2:$A$379,bkc_lob,_book!$B$2:$B$379,bkc_bu)=0,"—",SUMIFS(_book!$DJ$2:$DJ$379,_book!$C$2:$C$379,$A53,_book!$A$2:$A$379,bkc_lob,_book!$B$2:$B$379,bkc_bu)/SUMIFS(_book!$BB$2:$BB$379,_book!$C$2:$C$379,$A53,_book!$A$2:$A$379,bkc_lob,_book!$B$2:$B$379,bkc_bu))</f>
        <v>1.185185185185186E-2</v>
      </c>
      <c r="O53" s="79">
        <f>IF(SUMIFS(_book!$BC$2:$BC$379,_book!$C$2:$C$379,$A53,_book!$A$2:$A$379,bkc_lob,_book!$B$2:$B$379,bkc_bu)=0,"—",SUMIFS(_book!$DK$2:$DK$379,_book!$C$2:$C$379,$A53,_book!$A$2:$A$379,bkc_lob,_book!$B$2:$B$379,bkc_bu)/SUMIFS(_book!$BC$2:$BC$379,_book!$C$2:$C$379,$A53,_book!$A$2:$A$379,bkc_lob,_book!$B$2:$B$379,bkc_bu))</f>
        <v>1.185185185185186E-2</v>
      </c>
      <c r="P53" s="79">
        <f>IF(SUMIFS(_book!$BD$2:$BD$379,_book!$C$2:$C$379,$A53,_book!$A$2:$A$379,bkc_lob,_book!$B$2:$B$379,bkc_bu)=0,"—",SUMIFS(_book!$DL$2:$DL$379,_book!$C$2:$C$379,$A53,_book!$A$2:$A$379,bkc_lob,_book!$B$2:$B$379,bkc_bu)/SUMIFS(_book!$BD$2:$BD$379,_book!$C$2:$C$379,$A53,_book!$A$2:$A$379,bkc_lob,_book!$B$2:$B$379,bkc_bu))</f>
        <v>1.185185185185186E-2</v>
      </c>
      <c r="Q53" s="79">
        <f>IF(SUMIFS(_book!$BE$2:$BE$379,_book!$C$2:$C$379,$A53,_book!$A$2:$A$379,bkc_lob,_book!$B$2:$B$379,bkc_bu)=0,"—",SUMIFS(_book!$DM$2:$DM$379,_book!$C$2:$C$379,$A53,_book!$A$2:$A$379,bkc_lob,_book!$B$2:$B$379,bkc_bu)/SUMIFS(_book!$BE$2:$BE$379,_book!$C$2:$C$379,$A53,_book!$A$2:$A$379,bkc_lob,_book!$B$2:$B$379,bkc_bu))</f>
        <v>1.185185185185186E-2</v>
      </c>
      <c r="R53" s="79">
        <f>IF(SUMIFS(_book!$BF$2:$BF$379,_book!$C$2:$C$379,$A53,_book!$A$2:$A$379,bkc_lob,_book!$B$2:$B$379,bkc_bu)=0,"—",SUMIFS(_book!$DN$2:$DN$379,_book!$C$2:$C$379,$A53,_book!$A$2:$A$379,bkc_lob,_book!$B$2:$B$379,bkc_bu)/SUMIFS(_book!$BF$2:$BF$379,_book!$C$2:$C$379,$A53,_book!$A$2:$A$379,bkc_lob,_book!$B$2:$B$379,bkc_bu))</f>
        <v>1.185185185185186E-2</v>
      </c>
      <c r="S53" s="79">
        <f>IF(SUMIFS(_book!$BG$2:$BG$379,_book!$C$2:$C$379,$A53,_book!$A$2:$A$379,bkc_lob,_book!$B$2:$B$379,bkc_bu)=0,"—",SUMIFS(_book!$DO$2:$DO$379,_book!$C$2:$C$379,$A53,_book!$A$2:$A$379,bkc_lob,_book!$B$2:$B$379,bkc_bu)/SUMIFS(_book!$BG$2:$BG$379,_book!$C$2:$C$379,$A53,_book!$A$2:$A$379,bkc_lob,_book!$B$2:$B$379,bkc_bu))</f>
        <v>1.185185185185186E-2</v>
      </c>
      <c r="T53" s="79">
        <f>IF(SUMIFS(_book!$BH$2:$BH$379,_book!$C$2:$C$379,$A53,_book!$A$2:$A$379,bkc_lob,_book!$B$2:$B$379,bkc_bu)=0,"—",SUMIFS(_book!$DP$2:$DP$379,_book!$C$2:$C$379,$A53,_book!$A$2:$A$379,bkc_lob,_book!$B$2:$B$379,bkc_bu)/SUMIFS(_book!$BH$2:$BH$379,_book!$C$2:$C$379,$A53,_book!$A$2:$A$379,bkc_lob,_book!$B$2:$B$379,bkc_bu))</f>
        <v>1.185185185185186E-2</v>
      </c>
      <c r="U53" s="79">
        <f>IF(SUMIFS(_book!$BI$2:$BI$379,_book!$C$2:$C$379,$A53,_book!$A$2:$A$379,bkc_lob,_book!$B$2:$B$379,bkc_bu)=0,"—",SUMIFS(_book!$DQ$2:$DQ$379,_book!$C$2:$C$379,$A53,_book!$A$2:$A$379,bkc_lob,_book!$B$2:$B$379,bkc_bu)/SUMIFS(_book!$BI$2:$BI$379,_book!$C$2:$C$379,$A53,_book!$A$2:$A$379,bkc_lob,_book!$B$2:$B$379,bkc_bu))</f>
        <v>0</v>
      </c>
      <c r="V53" s="79">
        <f>IF(SUMIFS(_book!$BJ$2:$BJ$379,_book!$C$2:$C$379,$A53,_book!$A$2:$A$379,bkc_lob,_book!$B$2:$B$379,bkc_bu)=0,"—",SUMIFS(_book!$DR$2:$DR$379,_book!$C$2:$C$379,$A53,_book!$A$2:$A$379,bkc_lob,_book!$B$2:$B$379,bkc_bu)/SUMIFS(_book!$BJ$2:$BJ$379,_book!$C$2:$C$379,$A53,_book!$A$2:$A$379,bkc_lob,_book!$B$2:$B$379,bkc_bu))</f>
        <v>0</v>
      </c>
      <c r="W53" s="79">
        <f>IF(SUMIFS(_book!$BK$2:$BK$379,_book!$C$2:$C$379,$A53,_book!$A$2:$A$379,bkc_lob,_book!$B$2:$B$379,bkc_bu)=0,"—",SUMIFS(_book!$DS$2:$DS$379,_book!$C$2:$C$379,$A53,_book!$A$2:$A$379,bkc_lob,_book!$B$2:$B$379,bkc_bu)/SUMIFS(_book!$BK$2:$BK$379,_book!$C$2:$C$379,$A53,_book!$A$2:$A$379,bkc_lob,_book!$B$2:$B$379,bkc_bu))</f>
        <v>0</v>
      </c>
      <c r="X53" s="79">
        <f>IF(SUMIFS(_book!$BL$2:$BL$379,_book!$C$2:$C$379,$A53,_book!$A$2:$A$379,bkc_lob,_book!$B$2:$B$379,bkc_bu)=0,"—",SUMIFS(_book!$DT$2:$DT$379,_book!$C$2:$C$379,$A53,_book!$A$2:$A$379,bkc_lob,_book!$B$2:$B$379,bkc_bu)/SUMIFS(_book!$BL$2:$BL$379,_book!$C$2:$C$379,$A53,_book!$A$2:$A$379,bkc_lob,_book!$B$2:$B$379,bkc_bu))</f>
        <v>0</v>
      </c>
      <c r="Y53" s="79">
        <f>IF(SUMIFS(_book!$BM$2:$BM$379,_book!$C$2:$C$379,$A53,_book!$A$2:$A$379,bkc_lob,_book!$B$2:$B$379,bkc_bu)=0,"—",SUMIFS(_book!$DU$2:$DU$379,_book!$C$2:$C$379,$A53,_book!$A$2:$A$379,bkc_lob,_book!$B$2:$B$379,bkc_bu)/SUMIFS(_book!$BM$2:$BM$379,_book!$C$2:$C$379,$A53,_book!$A$2:$A$379,bkc_lob,_book!$B$2:$B$379,bkc_bu))</f>
        <v>0</v>
      </c>
    </row>
    <row r="54" spans="1:25" x14ac:dyDescent="0.3">
      <c r="A54" s="78" t="s">
        <v>105</v>
      </c>
      <c r="B54" s="79">
        <f>IF(SUMIFS(_book!$BB$2:$BB$379,_book!$C$2:$C$379,$A54,_book!$A$2:$A$379,bkc_lob,_book!$B$2:$B$379,bkc_bu)=0,"—",SUMIFS(_book!$BZ$2:$BZ$379,_book!$C$2:$C$379,$A54,_book!$A$2:$A$379,bkc_lob,_book!$B$2:$B$379,bkc_bu)/SUMIFS(_book!$BB$2:$BB$379,_book!$C$2:$C$379,$A54,_book!$A$2:$A$379,bkc_lob,_book!$B$2:$B$379,bkc_bu))</f>
        <v>3.5909090909090939E-2</v>
      </c>
      <c r="C54" s="79">
        <f>IF(SUMIFS(_book!$BC$2:$BC$379,_book!$C$2:$C$379,$A54,_book!$A$2:$A$379,bkc_lob,_book!$B$2:$B$379,bkc_bu)=0,"—",SUMIFS(_book!$CA$2:$CA$379,_book!$C$2:$C$379,$A54,_book!$A$2:$A$379,bkc_lob,_book!$B$2:$B$379,bkc_bu)/SUMIFS(_book!$BC$2:$BC$379,_book!$C$2:$C$379,$A54,_book!$A$2:$A$379,bkc_lob,_book!$B$2:$B$379,bkc_bu))</f>
        <v>3.5909090909090939E-2</v>
      </c>
      <c r="D54" s="79">
        <f>IF(SUMIFS(_book!$BD$2:$BD$379,_book!$C$2:$C$379,$A54,_book!$A$2:$A$379,bkc_lob,_book!$B$2:$B$379,bkc_bu)=0,"—",SUMIFS(_book!$CB$2:$CB$379,_book!$C$2:$C$379,$A54,_book!$A$2:$A$379,bkc_lob,_book!$B$2:$B$379,bkc_bu)/SUMIFS(_book!$BD$2:$BD$379,_book!$C$2:$C$379,$A54,_book!$A$2:$A$379,bkc_lob,_book!$B$2:$B$379,bkc_bu))</f>
        <v>3.5909090909090939E-2</v>
      </c>
      <c r="E54" s="79">
        <f>IF(SUMIFS(_book!$BE$2:$BE$379,_book!$C$2:$C$379,$A54,_book!$A$2:$A$379,bkc_lob,_book!$B$2:$B$379,bkc_bu)=0,"—",SUMIFS(_book!$CC$2:$CC$379,_book!$C$2:$C$379,$A54,_book!$A$2:$A$379,bkc_lob,_book!$B$2:$B$379,bkc_bu)/SUMIFS(_book!$BE$2:$BE$379,_book!$C$2:$C$379,$A54,_book!$A$2:$A$379,bkc_lob,_book!$B$2:$B$379,bkc_bu))</f>
        <v>1.5909090909090921E-2</v>
      </c>
      <c r="F54" s="79">
        <f>IF(SUMIFS(_book!$BF$2:$BF$379,_book!$C$2:$C$379,$A54,_book!$A$2:$A$379,bkc_lob,_book!$B$2:$B$379,bkc_bu)=0,"—",SUMIFS(_book!$CD$2:$CD$379,_book!$C$2:$C$379,$A54,_book!$A$2:$A$379,bkc_lob,_book!$B$2:$B$379,bkc_bu)/SUMIFS(_book!$BF$2:$BF$379,_book!$C$2:$C$379,$A54,_book!$A$2:$A$379,bkc_lob,_book!$B$2:$B$379,bkc_bu))</f>
        <v>1.5909090909090921E-2</v>
      </c>
      <c r="G54" s="79">
        <f>IF(SUMIFS(_book!$BG$2:$BG$379,_book!$C$2:$C$379,$A54,_book!$A$2:$A$379,bkc_lob,_book!$B$2:$B$379,bkc_bu)=0,"—",SUMIFS(_book!$CE$2:$CE$379,_book!$C$2:$C$379,$A54,_book!$A$2:$A$379,bkc_lob,_book!$B$2:$B$379,bkc_bu)/SUMIFS(_book!$BG$2:$BG$379,_book!$C$2:$C$379,$A54,_book!$A$2:$A$379,bkc_lob,_book!$B$2:$B$379,bkc_bu))</f>
        <v>1.5909090909090921E-2</v>
      </c>
      <c r="H54" s="79">
        <f>IF(SUMIFS(_book!$BH$2:$BH$379,_book!$C$2:$C$379,$A54,_book!$A$2:$A$379,bkc_lob,_book!$B$2:$B$379,bkc_bu)=0,"—",SUMIFS(_book!$CF$2:$CF$379,_book!$C$2:$C$379,$A54,_book!$A$2:$A$379,bkc_lob,_book!$B$2:$B$379,bkc_bu)/SUMIFS(_book!$BH$2:$BH$379,_book!$C$2:$C$379,$A54,_book!$A$2:$A$379,bkc_lob,_book!$B$2:$B$379,bkc_bu))</f>
        <v>0</v>
      </c>
      <c r="I54" s="79">
        <f>IF(SUMIFS(_book!$BI$2:$BI$379,_book!$C$2:$C$379,$A54,_book!$A$2:$A$379,bkc_lob,_book!$B$2:$B$379,bkc_bu)=0,"—",SUMIFS(_book!$CG$2:$CG$379,_book!$C$2:$C$379,$A54,_book!$A$2:$A$379,bkc_lob,_book!$B$2:$B$379,bkc_bu)/SUMIFS(_book!$BI$2:$BI$379,_book!$C$2:$C$379,$A54,_book!$A$2:$A$379,bkc_lob,_book!$B$2:$B$379,bkc_bu))</f>
        <v>0</v>
      </c>
      <c r="J54" s="79">
        <f>IF(SUMIFS(_book!$BJ$2:$BJ$379,_book!$C$2:$C$379,$A54,_book!$A$2:$A$379,bkc_lob,_book!$B$2:$B$379,bkc_bu)=0,"—",SUMIFS(_book!$CH$2:$CH$379,_book!$C$2:$C$379,$A54,_book!$A$2:$A$379,bkc_lob,_book!$B$2:$B$379,bkc_bu)/SUMIFS(_book!$BJ$2:$BJ$379,_book!$C$2:$C$379,$A54,_book!$A$2:$A$379,bkc_lob,_book!$B$2:$B$379,bkc_bu))</f>
        <v>0</v>
      </c>
      <c r="K54" s="79">
        <f>IF(SUMIFS(_book!$BK$2:$BK$379,_book!$C$2:$C$379,$A54,_book!$A$2:$A$379,bkc_lob,_book!$B$2:$B$379,bkc_bu)=0,"—",SUMIFS(_book!$CI$2:$CI$379,_book!$C$2:$C$379,$A54,_book!$A$2:$A$379,bkc_lob,_book!$B$2:$B$379,bkc_bu)/SUMIFS(_book!$BK$2:$BK$379,_book!$C$2:$C$379,$A54,_book!$A$2:$A$379,bkc_lob,_book!$B$2:$B$379,bkc_bu))</f>
        <v>0</v>
      </c>
      <c r="L54" s="79">
        <f>IF(SUMIFS(_book!$BL$2:$BL$379,_book!$C$2:$C$379,$A54,_book!$A$2:$A$379,bkc_lob,_book!$B$2:$B$379,bkc_bu)=0,"—",SUMIFS(_book!$CJ$2:$CJ$379,_book!$C$2:$C$379,$A54,_book!$A$2:$A$379,bkc_lob,_book!$B$2:$B$379,bkc_bu)/SUMIFS(_book!$BL$2:$BL$379,_book!$C$2:$C$379,$A54,_book!$A$2:$A$379,bkc_lob,_book!$B$2:$B$379,bkc_bu))</f>
        <v>0</v>
      </c>
      <c r="M54" s="79">
        <f>IF(SUMIFS(_book!$BM$2:$BM$379,_book!$C$2:$C$379,$A54,_book!$A$2:$A$379,bkc_lob,_book!$B$2:$B$379,bkc_bu)=0,"—",SUMIFS(_book!$CK$2:$CK$379,_book!$C$2:$C$379,$A54,_book!$A$2:$A$379,bkc_lob,_book!$B$2:$B$379,bkc_bu)/SUMIFS(_book!$BM$2:$BM$379,_book!$C$2:$C$379,$A54,_book!$A$2:$A$379,bkc_lob,_book!$B$2:$B$379,bkc_bu))</f>
        <v>0</v>
      </c>
      <c r="N54" s="79">
        <f>IF(SUMIFS(_book!$BB$2:$BB$379,_book!$C$2:$C$379,$A54,_book!$A$2:$A$379,bkc_lob,_book!$B$2:$B$379,bkc_bu)=0,"—",SUMIFS(_book!$DJ$2:$DJ$379,_book!$C$2:$C$379,$A54,_book!$A$2:$A$379,bkc_lob,_book!$B$2:$B$379,bkc_bu)/SUMIFS(_book!$BB$2:$BB$379,_book!$C$2:$C$379,$A54,_book!$A$2:$A$379,bkc_lob,_book!$B$2:$B$379,bkc_bu))</f>
        <v>0</v>
      </c>
      <c r="O54" s="79">
        <f>IF(SUMIFS(_book!$BC$2:$BC$379,_book!$C$2:$C$379,$A54,_book!$A$2:$A$379,bkc_lob,_book!$B$2:$B$379,bkc_bu)=0,"—",SUMIFS(_book!$DK$2:$DK$379,_book!$C$2:$C$379,$A54,_book!$A$2:$A$379,bkc_lob,_book!$B$2:$B$379,bkc_bu)/SUMIFS(_book!$BC$2:$BC$379,_book!$C$2:$C$379,$A54,_book!$A$2:$A$379,bkc_lob,_book!$B$2:$B$379,bkc_bu))</f>
        <v>0</v>
      </c>
      <c r="P54" s="79">
        <f>IF(SUMIFS(_book!$BD$2:$BD$379,_book!$C$2:$C$379,$A54,_book!$A$2:$A$379,bkc_lob,_book!$B$2:$B$379,bkc_bu)=0,"—",SUMIFS(_book!$DL$2:$DL$379,_book!$C$2:$C$379,$A54,_book!$A$2:$A$379,bkc_lob,_book!$B$2:$B$379,bkc_bu)/SUMIFS(_book!$BD$2:$BD$379,_book!$C$2:$C$379,$A54,_book!$A$2:$A$379,bkc_lob,_book!$B$2:$B$379,bkc_bu))</f>
        <v>0</v>
      </c>
      <c r="Q54" s="79">
        <f>IF(SUMIFS(_book!$BE$2:$BE$379,_book!$C$2:$C$379,$A54,_book!$A$2:$A$379,bkc_lob,_book!$B$2:$B$379,bkc_bu)=0,"—",SUMIFS(_book!$DM$2:$DM$379,_book!$C$2:$C$379,$A54,_book!$A$2:$A$379,bkc_lob,_book!$B$2:$B$379,bkc_bu)/SUMIFS(_book!$BE$2:$BE$379,_book!$C$2:$C$379,$A54,_book!$A$2:$A$379,bkc_lob,_book!$B$2:$B$379,bkc_bu))</f>
        <v>0</v>
      </c>
      <c r="R54" s="79">
        <f>IF(SUMIFS(_book!$BF$2:$BF$379,_book!$C$2:$C$379,$A54,_book!$A$2:$A$379,bkc_lob,_book!$B$2:$B$379,bkc_bu)=0,"—",SUMIFS(_book!$DN$2:$DN$379,_book!$C$2:$C$379,$A54,_book!$A$2:$A$379,bkc_lob,_book!$B$2:$B$379,bkc_bu)/SUMIFS(_book!$BF$2:$BF$379,_book!$C$2:$C$379,$A54,_book!$A$2:$A$379,bkc_lob,_book!$B$2:$B$379,bkc_bu))</f>
        <v>0</v>
      </c>
      <c r="S54" s="79">
        <f>IF(SUMIFS(_book!$BG$2:$BG$379,_book!$C$2:$C$379,$A54,_book!$A$2:$A$379,bkc_lob,_book!$B$2:$B$379,bkc_bu)=0,"—",SUMIFS(_book!$DO$2:$DO$379,_book!$C$2:$C$379,$A54,_book!$A$2:$A$379,bkc_lob,_book!$B$2:$B$379,bkc_bu)/SUMIFS(_book!$BG$2:$BG$379,_book!$C$2:$C$379,$A54,_book!$A$2:$A$379,bkc_lob,_book!$B$2:$B$379,bkc_bu))</f>
        <v>0</v>
      </c>
      <c r="T54" s="79">
        <f>IF(SUMIFS(_book!$BH$2:$BH$379,_book!$C$2:$C$379,$A54,_book!$A$2:$A$379,bkc_lob,_book!$B$2:$B$379,bkc_bu)=0,"—",SUMIFS(_book!$DP$2:$DP$379,_book!$C$2:$C$379,$A54,_book!$A$2:$A$379,bkc_lob,_book!$B$2:$B$379,bkc_bu)/SUMIFS(_book!$BH$2:$BH$379,_book!$C$2:$C$379,$A54,_book!$A$2:$A$379,bkc_lob,_book!$B$2:$B$379,bkc_bu))</f>
        <v>0</v>
      </c>
      <c r="U54" s="79">
        <f>IF(SUMIFS(_book!$BI$2:$BI$379,_book!$C$2:$C$379,$A54,_book!$A$2:$A$379,bkc_lob,_book!$B$2:$B$379,bkc_bu)=0,"—",SUMIFS(_book!$DQ$2:$DQ$379,_book!$C$2:$C$379,$A54,_book!$A$2:$A$379,bkc_lob,_book!$B$2:$B$379,bkc_bu)/SUMIFS(_book!$BI$2:$BI$379,_book!$C$2:$C$379,$A54,_book!$A$2:$A$379,bkc_lob,_book!$B$2:$B$379,bkc_bu))</f>
        <v>0</v>
      </c>
      <c r="V54" s="79">
        <f>IF(SUMIFS(_book!$BJ$2:$BJ$379,_book!$C$2:$C$379,$A54,_book!$A$2:$A$379,bkc_lob,_book!$B$2:$B$379,bkc_bu)=0,"—",SUMIFS(_book!$DR$2:$DR$379,_book!$C$2:$C$379,$A54,_book!$A$2:$A$379,bkc_lob,_book!$B$2:$B$379,bkc_bu)/SUMIFS(_book!$BJ$2:$BJ$379,_book!$C$2:$C$379,$A54,_book!$A$2:$A$379,bkc_lob,_book!$B$2:$B$379,bkc_bu))</f>
        <v>0</v>
      </c>
      <c r="W54" s="79">
        <f>IF(SUMIFS(_book!$BK$2:$BK$379,_book!$C$2:$C$379,$A54,_book!$A$2:$A$379,bkc_lob,_book!$B$2:$B$379,bkc_bu)=0,"—",SUMIFS(_book!$DS$2:$DS$379,_book!$C$2:$C$379,$A54,_book!$A$2:$A$379,bkc_lob,_book!$B$2:$B$379,bkc_bu)/SUMIFS(_book!$BK$2:$BK$379,_book!$C$2:$C$379,$A54,_book!$A$2:$A$379,bkc_lob,_book!$B$2:$B$379,bkc_bu))</f>
        <v>0</v>
      </c>
      <c r="X54" s="79">
        <f>IF(SUMIFS(_book!$BL$2:$BL$379,_book!$C$2:$C$379,$A54,_book!$A$2:$A$379,bkc_lob,_book!$B$2:$B$379,bkc_bu)=0,"—",SUMIFS(_book!$DT$2:$DT$379,_book!$C$2:$C$379,$A54,_book!$A$2:$A$379,bkc_lob,_book!$B$2:$B$379,bkc_bu)/SUMIFS(_book!$BL$2:$BL$379,_book!$C$2:$C$379,$A54,_book!$A$2:$A$379,bkc_lob,_book!$B$2:$B$379,bkc_bu))</f>
        <v>0</v>
      </c>
      <c r="Y54" s="79">
        <f>IF(SUMIFS(_book!$BM$2:$BM$379,_book!$C$2:$C$379,$A54,_book!$A$2:$A$379,bkc_lob,_book!$B$2:$B$379,bkc_bu)=0,"—",SUMIFS(_book!$DU$2:$DU$379,_book!$C$2:$C$379,$A54,_book!$A$2:$A$379,bkc_lob,_book!$B$2:$B$379,bkc_bu)/SUMIFS(_book!$BM$2:$BM$379,_book!$C$2:$C$379,$A54,_book!$A$2:$A$379,bkc_lob,_book!$B$2:$B$379,bkc_bu))</f>
        <v>0</v>
      </c>
    </row>
    <row r="55" spans="1:25" x14ac:dyDescent="0.3">
      <c r="A55" s="78" t="s">
        <v>106</v>
      </c>
      <c r="B55" s="79">
        <f>IF(SUMIFS(_book!$BB$2:$BB$379,_book!$C$2:$C$379,$A55,_book!$A$2:$A$379,bkc_lob,_book!$B$2:$B$379,bkc_bu)=0,"—",SUMIFS(_book!$BZ$2:$BZ$379,_book!$C$2:$C$379,$A55,_book!$A$2:$A$379,bkc_lob,_book!$B$2:$B$379,bkc_bu)/SUMIFS(_book!$BB$2:$BB$379,_book!$C$2:$C$379,$A55,_book!$A$2:$A$379,bkc_lob,_book!$B$2:$B$379,bkc_bu))</f>
        <v>3.6111111111111142E-2</v>
      </c>
      <c r="C55" s="79">
        <f>IF(SUMIFS(_book!$BC$2:$BC$379,_book!$C$2:$C$379,$A55,_book!$A$2:$A$379,bkc_lob,_book!$B$2:$B$379,bkc_bu)=0,"—",SUMIFS(_book!$CA$2:$CA$379,_book!$C$2:$C$379,$A55,_book!$A$2:$A$379,bkc_lob,_book!$B$2:$B$379,bkc_bu)/SUMIFS(_book!$BC$2:$BC$379,_book!$C$2:$C$379,$A55,_book!$A$2:$A$379,bkc_lob,_book!$B$2:$B$379,bkc_bu))</f>
        <v>3.962962962962966E-2</v>
      </c>
      <c r="D55" s="79">
        <f>IF(SUMIFS(_book!$BD$2:$BD$379,_book!$C$2:$C$379,$A55,_book!$A$2:$A$379,bkc_lob,_book!$B$2:$B$379,bkc_bu)=0,"—",SUMIFS(_book!$CB$2:$CB$379,_book!$C$2:$C$379,$A55,_book!$A$2:$A$379,bkc_lob,_book!$B$2:$B$379,bkc_bu)/SUMIFS(_book!$BD$2:$BD$379,_book!$C$2:$C$379,$A55,_book!$A$2:$A$379,bkc_lob,_book!$B$2:$B$379,bkc_bu))</f>
        <v>3.962962962962966E-2</v>
      </c>
      <c r="E55" s="79">
        <f>IF(SUMIFS(_book!$BE$2:$BE$379,_book!$C$2:$C$379,$A55,_book!$A$2:$A$379,bkc_lob,_book!$B$2:$B$379,bkc_bu)=0,"—",SUMIFS(_book!$CC$2:$CC$379,_book!$C$2:$C$379,$A55,_book!$A$2:$A$379,bkc_lob,_book!$B$2:$B$379,bkc_bu)/SUMIFS(_book!$BE$2:$BE$379,_book!$C$2:$C$379,$A55,_book!$A$2:$A$379,bkc_lob,_book!$B$2:$B$379,bkc_bu))</f>
        <v>3.962962962962966E-2</v>
      </c>
      <c r="F55" s="79">
        <f>IF(SUMIFS(_book!$BF$2:$BF$379,_book!$C$2:$C$379,$A55,_book!$A$2:$A$379,bkc_lob,_book!$B$2:$B$379,bkc_bu)=0,"—",SUMIFS(_book!$CD$2:$CD$379,_book!$C$2:$C$379,$A55,_book!$A$2:$A$379,bkc_lob,_book!$B$2:$B$379,bkc_bu)/SUMIFS(_book!$BF$2:$BF$379,_book!$C$2:$C$379,$A55,_book!$A$2:$A$379,bkc_lob,_book!$B$2:$B$379,bkc_bu))</f>
        <v>3.2962962962962992E-2</v>
      </c>
      <c r="G55" s="79">
        <f>IF(SUMIFS(_book!$BG$2:$BG$379,_book!$C$2:$C$379,$A55,_book!$A$2:$A$379,bkc_lob,_book!$B$2:$B$379,bkc_bu)=0,"—",SUMIFS(_book!$CE$2:$CE$379,_book!$C$2:$C$379,$A55,_book!$A$2:$A$379,bkc_lob,_book!$B$2:$B$379,bkc_bu)/SUMIFS(_book!$BG$2:$BG$379,_book!$C$2:$C$379,$A55,_book!$A$2:$A$379,bkc_lob,_book!$B$2:$B$379,bkc_bu))</f>
        <v>3.2962962962962992E-2</v>
      </c>
      <c r="H55" s="79">
        <f>IF(SUMIFS(_book!$BH$2:$BH$379,_book!$C$2:$C$379,$A55,_book!$A$2:$A$379,bkc_lob,_book!$B$2:$B$379,bkc_bu)=0,"—",SUMIFS(_book!$CF$2:$CF$379,_book!$C$2:$C$379,$A55,_book!$A$2:$A$379,bkc_lob,_book!$B$2:$B$379,bkc_bu)/SUMIFS(_book!$BH$2:$BH$379,_book!$C$2:$C$379,$A55,_book!$A$2:$A$379,bkc_lob,_book!$B$2:$B$379,bkc_bu))</f>
        <v>3.2962962962962992E-2</v>
      </c>
      <c r="I55" s="79">
        <f>IF(SUMIFS(_book!$BI$2:$BI$379,_book!$C$2:$C$379,$A55,_book!$A$2:$A$379,bkc_lob,_book!$B$2:$B$379,bkc_bu)=0,"—",SUMIFS(_book!$CG$2:$CG$379,_book!$C$2:$C$379,$A55,_book!$A$2:$A$379,bkc_lob,_book!$B$2:$B$379,bkc_bu)/SUMIFS(_book!$BI$2:$BI$379,_book!$C$2:$C$379,$A55,_book!$A$2:$A$379,bkc_lob,_book!$B$2:$B$379,bkc_bu))</f>
        <v>1.4074074074074086E-2</v>
      </c>
      <c r="J55" s="79">
        <f>IF(SUMIFS(_book!$BJ$2:$BJ$379,_book!$C$2:$C$379,$A55,_book!$A$2:$A$379,bkc_lob,_book!$B$2:$B$379,bkc_bu)=0,"—",SUMIFS(_book!$CH$2:$CH$379,_book!$C$2:$C$379,$A55,_book!$A$2:$A$379,bkc_lob,_book!$B$2:$B$379,bkc_bu)/SUMIFS(_book!$BJ$2:$BJ$379,_book!$C$2:$C$379,$A55,_book!$A$2:$A$379,bkc_lob,_book!$B$2:$B$379,bkc_bu))</f>
        <v>1.4074074074074086E-2</v>
      </c>
      <c r="K55" s="79">
        <f>IF(SUMIFS(_book!$BK$2:$BK$379,_book!$C$2:$C$379,$A55,_book!$A$2:$A$379,bkc_lob,_book!$B$2:$B$379,bkc_bu)=0,"—",SUMIFS(_book!$CI$2:$CI$379,_book!$C$2:$C$379,$A55,_book!$A$2:$A$379,bkc_lob,_book!$B$2:$B$379,bkc_bu)/SUMIFS(_book!$BK$2:$BK$379,_book!$C$2:$C$379,$A55,_book!$A$2:$A$379,bkc_lob,_book!$B$2:$B$379,bkc_bu))</f>
        <v>1.4074074074074086E-2</v>
      </c>
      <c r="L55" s="79">
        <f>IF(SUMIFS(_book!$BL$2:$BL$379,_book!$C$2:$C$379,$A55,_book!$A$2:$A$379,bkc_lob,_book!$B$2:$B$379,bkc_bu)=0,"—",SUMIFS(_book!$CJ$2:$CJ$379,_book!$C$2:$C$379,$A55,_book!$A$2:$A$379,bkc_lob,_book!$B$2:$B$379,bkc_bu)/SUMIFS(_book!$BL$2:$BL$379,_book!$C$2:$C$379,$A55,_book!$A$2:$A$379,bkc_lob,_book!$B$2:$B$379,bkc_bu))</f>
        <v>1.4074074074074086E-2</v>
      </c>
      <c r="M55" s="79">
        <f>IF(SUMIFS(_book!$BM$2:$BM$379,_book!$C$2:$C$379,$A55,_book!$A$2:$A$379,bkc_lob,_book!$B$2:$B$379,bkc_bu)=0,"—",SUMIFS(_book!$CK$2:$CK$379,_book!$C$2:$C$379,$A55,_book!$A$2:$A$379,bkc_lob,_book!$B$2:$B$379,bkc_bu)/SUMIFS(_book!$BM$2:$BM$379,_book!$C$2:$C$379,$A55,_book!$A$2:$A$379,bkc_lob,_book!$B$2:$B$379,bkc_bu))</f>
        <v>1.4074074074074086E-2</v>
      </c>
      <c r="N55" s="79">
        <f>IF(SUMIFS(_book!$BB$2:$BB$379,_book!$C$2:$C$379,$A55,_book!$A$2:$A$379,bkc_lob,_book!$B$2:$B$379,bkc_bu)=0,"—",SUMIFS(_book!$DJ$2:$DJ$379,_book!$C$2:$C$379,$A55,_book!$A$2:$A$379,bkc_lob,_book!$B$2:$B$379,bkc_bu)/SUMIFS(_book!$BB$2:$BB$379,_book!$C$2:$C$379,$A55,_book!$A$2:$A$379,bkc_lob,_book!$B$2:$B$379,bkc_bu))</f>
        <v>1.4074074074074086E-2</v>
      </c>
      <c r="O55" s="79">
        <f>IF(SUMIFS(_book!$BC$2:$BC$379,_book!$C$2:$C$379,$A55,_book!$A$2:$A$379,bkc_lob,_book!$B$2:$B$379,bkc_bu)=0,"—",SUMIFS(_book!$DK$2:$DK$379,_book!$C$2:$C$379,$A55,_book!$A$2:$A$379,bkc_lob,_book!$B$2:$B$379,bkc_bu)/SUMIFS(_book!$BC$2:$BC$379,_book!$C$2:$C$379,$A55,_book!$A$2:$A$379,bkc_lob,_book!$B$2:$B$379,bkc_bu))</f>
        <v>0</v>
      </c>
      <c r="P55" s="79">
        <f>IF(SUMIFS(_book!$BD$2:$BD$379,_book!$C$2:$C$379,$A55,_book!$A$2:$A$379,bkc_lob,_book!$B$2:$B$379,bkc_bu)=0,"—",SUMIFS(_book!$DL$2:$DL$379,_book!$C$2:$C$379,$A55,_book!$A$2:$A$379,bkc_lob,_book!$B$2:$B$379,bkc_bu)/SUMIFS(_book!$BD$2:$BD$379,_book!$C$2:$C$379,$A55,_book!$A$2:$A$379,bkc_lob,_book!$B$2:$B$379,bkc_bu))</f>
        <v>0</v>
      </c>
      <c r="Q55" s="79">
        <f>IF(SUMIFS(_book!$BE$2:$BE$379,_book!$C$2:$C$379,$A55,_book!$A$2:$A$379,bkc_lob,_book!$B$2:$B$379,bkc_bu)=0,"—",SUMIFS(_book!$DM$2:$DM$379,_book!$C$2:$C$379,$A55,_book!$A$2:$A$379,bkc_lob,_book!$B$2:$B$379,bkc_bu)/SUMIFS(_book!$BE$2:$BE$379,_book!$C$2:$C$379,$A55,_book!$A$2:$A$379,bkc_lob,_book!$B$2:$B$379,bkc_bu))</f>
        <v>0</v>
      </c>
      <c r="R55" s="79">
        <f>IF(SUMIFS(_book!$BF$2:$BF$379,_book!$C$2:$C$379,$A55,_book!$A$2:$A$379,bkc_lob,_book!$B$2:$B$379,bkc_bu)=0,"—",SUMIFS(_book!$DN$2:$DN$379,_book!$C$2:$C$379,$A55,_book!$A$2:$A$379,bkc_lob,_book!$B$2:$B$379,bkc_bu)/SUMIFS(_book!$BF$2:$BF$379,_book!$C$2:$C$379,$A55,_book!$A$2:$A$379,bkc_lob,_book!$B$2:$B$379,bkc_bu))</f>
        <v>0</v>
      </c>
      <c r="S55" s="79">
        <f>IF(SUMIFS(_book!$BG$2:$BG$379,_book!$C$2:$C$379,$A55,_book!$A$2:$A$379,bkc_lob,_book!$B$2:$B$379,bkc_bu)=0,"—",SUMIFS(_book!$DO$2:$DO$379,_book!$C$2:$C$379,$A55,_book!$A$2:$A$379,bkc_lob,_book!$B$2:$B$379,bkc_bu)/SUMIFS(_book!$BG$2:$BG$379,_book!$C$2:$C$379,$A55,_book!$A$2:$A$379,bkc_lob,_book!$B$2:$B$379,bkc_bu))</f>
        <v>0</v>
      </c>
      <c r="T55" s="79">
        <f>IF(SUMIFS(_book!$BH$2:$BH$379,_book!$C$2:$C$379,$A55,_book!$A$2:$A$379,bkc_lob,_book!$B$2:$B$379,bkc_bu)=0,"—",SUMIFS(_book!$DP$2:$DP$379,_book!$C$2:$C$379,$A55,_book!$A$2:$A$379,bkc_lob,_book!$B$2:$B$379,bkc_bu)/SUMIFS(_book!$BH$2:$BH$379,_book!$C$2:$C$379,$A55,_book!$A$2:$A$379,bkc_lob,_book!$B$2:$B$379,bkc_bu))</f>
        <v>0</v>
      </c>
      <c r="U55" s="79">
        <f>IF(SUMIFS(_book!$BI$2:$BI$379,_book!$C$2:$C$379,$A55,_book!$A$2:$A$379,bkc_lob,_book!$B$2:$B$379,bkc_bu)=0,"—",SUMIFS(_book!$DQ$2:$DQ$379,_book!$C$2:$C$379,$A55,_book!$A$2:$A$379,bkc_lob,_book!$B$2:$B$379,bkc_bu)/SUMIFS(_book!$BI$2:$BI$379,_book!$C$2:$C$379,$A55,_book!$A$2:$A$379,bkc_lob,_book!$B$2:$B$379,bkc_bu))</f>
        <v>0</v>
      </c>
      <c r="V55" s="79">
        <f>IF(SUMIFS(_book!$BJ$2:$BJ$379,_book!$C$2:$C$379,$A55,_book!$A$2:$A$379,bkc_lob,_book!$B$2:$B$379,bkc_bu)=0,"—",SUMIFS(_book!$DR$2:$DR$379,_book!$C$2:$C$379,$A55,_book!$A$2:$A$379,bkc_lob,_book!$B$2:$B$379,bkc_bu)/SUMIFS(_book!$BJ$2:$BJ$379,_book!$C$2:$C$379,$A55,_book!$A$2:$A$379,bkc_lob,_book!$B$2:$B$379,bkc_bu))</f>
        <v>0</v>
      </c>
      <c r="W55" s="79">
        <f>IF(SUMIFS(_book!$BK$2:$BK$379,_book!$C$2:$C$379,$A55,_book!$A$2:$A$379,bkc_lob,_book!$B$2:$B$379,bkc_bu)=0,"—",SUMIFS(_book!$DS$2:$DS$379,_book!$C$2:$C$379,$A55,_book!$A$2:$A$379,bkc_lob,_book!$B$2:$B$379,bkc_bu)/SUMIFS(_book!$BK$2:$BK$379,_book!$C$2:$C$379,$A55,_book!$A$2:$A$379,bkc_lob,_book!$B$2:$B$379,bkc_bu))</f>
        <v>0</v>
      </c>
      <c r="X55" s="79">
        <f>IF(SUMIFS(_book!$BL$2:$BL$379,_book!$C$2:$C$379,$A55,_book!$A$2:$A$379,bkc_lob,_book!$B$2:$B$379,bkc_bu)=0,"—",SUMIFS(_book!$DT$2:$DT$379,_book!$C$2:$C$379,$A55,_book!$A$2:$A$379,bkc_lob,_book!$B$2:$B$379,bkc_bu)/SUMIFS(_book!$BL$2:$BL$379,_book!$C$2:$C$379,$A55,_book!$A$2:$A$379,bkc_lob,_book!$B$2:$B$379,bkc_bu))</f>
        <v>0</v>
      </c>
      <c r="Y55" s="79">
        <f>IF(SUMIFS(_book!$BM$2:$BM$379,_book!$C$2:$C$379,$A55,_book!$A$2:$A$379,bkc_lob,_book!$B$2:$B$379,bkc_bu)=0,"—",SUMIFS(_book!$DU$2:$DU$379,_book!$C$2:$C$379,$A55,_book!$A$2:$A$379,bkc_lob,_book!$B$2:$B$379,bkc_bu)/SUMIFS(_book!$BM$2:$BM$379,_book!$C$2:$C$379,$A55,_book!$A$2:$A$379,bkc_lob,_book!$B$2:$B$379,bkc_bu))</f>
        <v>0</v>
      </c>
    </row>
    <row r="56" spans="1:25" x14ac:dyDescent="0.3">
      <c r="A56" s="78" t="s">
        <v>107</v>
      </c>
      <c r="B56" s="79">
        <f>IF(SUMIFS(_book!$BB$2:$BB$379,_book!$C$2:$C$379,$A56,_book!$A$2:$A$379,bkc_lob,_book!$B$2:$B$379,bkc_bu)=0,"—",SUMIFS(_book!$BZ$2:$BZ$379,_book!$C$2:$C$379,$A56,_book!$A$2:$A$379,bkc_lob,_book!$B$2:$B$379,bkc_bu)/SUMIFS(_book!$BB$2:$BB$379,_book!$C$2:$C$379,$A56,_book!$A$2:$A$379,bkc_lob,_book!$B$2:$B$379,bkc_bu))</f>
        <v>0</v>
      </c>
      <c r="C56" s="79">
        <f>IF(SUMIFS(_book!$BC$2:$BC$379,_book!$C$2:$C$379,$A56,_book!$A$2:$A$379,bkc_lob,_book!$B$2:$B$379,bkc_bu)=0,"—",SUMIFS(_book!$CA$2:$CA$379,_book!$C$2:$C$379,$A56,_book!$A$2:$A$379,bkc_lob,_book!$B$2:$B$379,bkc_bu)/SUMIFS(_book!$BC$2:$BC$379,_book!$C$2:$C$379,$A56,_book!$A$2:$A$379,bkc_lob,_book!$B$2:$B$379,bkc_bu))</f>
        <v>1.3333333333333343E-2</v>
      </c>
      <c r="D56" s="79">
        <f>IF(SUMIFS(_book!$BD$2:$BD$379,_book!$C$2:$C$379,$A56,_book!$A$2:$A$379,bkc_lob,_book!$B$2:$B$379,bkc_bu)=0,"—",SUMIFS(_book!$CB$2:$CB$379,_book!$C$2:$C$379,$A56,_book!$A$2:$A$379,bkc_lob,_book!$B$2:$B$379,bkc_bu)/SUMIFS(_book!$BD$2:$BD$379,_book!$C$2:$C$379,$A56,_book!$A$2:$A$379,bkc_lob,_book!$B$2:$B$379,bkc_bu))</f>
        <v>1.3333333333333343E-2</v>
      </c>
      <c r="E56" s="79">
        <f>IF(SUMIFS(_book!$BE$2:$BE$379,_book!$C$2:$C$379,$A56,_book!$A$2:$A$379,bkc_lob,_book!$B$2:$B$379,bkc_bu)=0,"—",SUMIFS(_book!$CC$2:$CC$379,_book!$C$2:$C$379,$A56,_book!$A$2:$A$379,bkc_lob,_book!$B$2:$B$379,bkc_bu)/SUMIFS(_book!$BE$2:$BE$379,_book!$C$2:$C$379,$A56,_book!$A$2:$A$379,bkc_lob,_book!$B$2:$B$379,bkc_bu))</f>
        <v>1.3333333333333343E-2</v>
      </c>
      <c r="F56" s="79">
        <f>IF(SUMIFS(_book!$BF$2:$BF$379,_book!$C$2:$C$379,$A56,_book!$A$2:$A$379,bkc_lob,_book!$B$2:$B$379,bkc_bu)=0,"—",SUMIFS(_book!$CD$2:$CD$379,_book!$C$2:$C$379,$A56,_book!$A$2:$A$379,bkc_lob,_book!$B$2:$B$379,bkc_bu)/SUMIFS(_book!$BF$2:$BF$379,_book!$C$2:$C$379,$A56,_book!$A$2:$A$379,bkc_lob,_book!$B$2:$B$379,bkc_bu))</f>
        <v>1.3333333333333343E-2</v>
      </c>
      <c r="G56" s="79">
        <f>IF(SUMIFS(_book!$BG$2:$BG$379,_book!$C$2:$C$379,$A56,_book!$A$2:$A$379,bkc_lob,_book!$B$2:$B$379,bkc_bu)=0,"—",SUMIFS(_book!$CE$2:$CE$379,_book!$C$2:$C$379,$A56,_book!$A$2:$A$379,bkc_lob,_book!$B$2:$B$379,bkc_bu)/SUMIFS(_book!$BG$2:$BG$379,_book!$C$2:$C$379,$A56,_book!$A$2:$A$379,bkc_lob,_book!$B$2:$B$379,bkc_bu))</f>
        <v>1.3333333333333343E-2</v>
      </c>
      <c r="H56" s="79">
        <f>IF(SUMIFS(_book!$BH$2:$BH$379,_book!$C$2:$C$379,$A56,_book!$A$2:$A$379,bkc_lob,_book!$B$2:$B$379,bkc_bu)=0,"—",SUMIFS(_book!$CF$2:$CF$379,_book!$C$2:$C$379,$A56,_book!$A$2:$A$379,bkc_lob,_book!$B$2:$B$379,bkc_bu)/SUMIFS(_book!$BH$2:$BH$379,_book!$C$2:$C$379,$A56,_book!$A$2:$A$379,bkc_lob,_book!$B$2:$B$379,bkc_bu))</f>
        <v>1.3333333333333343E-2</v>
      </c>
      <c r="I56" s="79">
        <f>IF(SUMIFS(_book!$BI$2:$BI$379,_book!$C$2:$C$379,$A56,_book!$A$2:$A$379,bkc_lob,_book!$B$2:$B$379,bkc_bu)=0,"—",SUMIFS(_book!$CG$2:$CG$379,_book!$C$2:$C$379,$A56,_book!$A$2:$A$379,bkc_lob,_book!$B$2:$B$379,bkc_bu)/SUMIFS(_book!$BI$2:$BI$379,_book!$C$2:$C$379,$A56,_book!$A$2:$A$379,bkc_lob,_book!$B$2:$B$379,bkc_bu))</f>
        <v>1.3333333333333343E-2</v>
      </c>
      <c r="J56" s="79">
        <f>IF(SUMIFS(_book!$BJ$2:$BJ$379,_book!$C$2:$C$379,$A56,_book!$A$2:$A$379,bkc_lob,_book!$B$2:$B$379,bkc_bu)=0,"—",SUMIFS(_book!$CH$2:$CH$379,_book!$C$2:$C$379,$A56,_book!$A$2:$A$379,bkc_lob,_book!$B$2:$B$379,bkc_bu)/SUMIFS(_book!$BJ$2:$BJ$379,_book!$C$2:$C$379,$A56,_book!$A$2:$A$379,bkc_lob,_book!$B$2:$B$379,bkc_bu))</f>
        <v>1.3333333333333343E-2</v>
      </c>
      <c r="K56" s="79">
        <f>IF(SUMIFS(_book!$BK$2:$BK$379,_book!$C$2:$C$379,$A56,_book!$A$2:$A$379,bkc_lob,_book!$B$2:$B$379,bkc_bu)=0,"—",SUMIFS(_book!$CI$2:$CI$379,_book!$C$2:$C$379,$A56,_book!$A$2:$A$379,bkc_lob,_book!$B$2:$B$379,bkc_bu)/SUMIFS(_book!$BK$2:$BK$379,_book!$C$2:$C$379,$A56,_book!$A$2:$A$379,bkc_lob,_book!$B$2:$B$379,bkc_bu))</f>
        <v>1.3333333333333343E-2</v>
      </c>
      <c r="L56" s="79">
        <f>IF(SUMIFS(_book!$BL$2:$BL$379,_book!$C$2:$C$379,$A56,_book!$A$2:$A$379,bkc_lob,_book!$B$2:$B$379,bkc_bu)=0,"—",SUMIFS(_book!$CJ$2:$CJ$379,_book!$C$2:$C$379,$A56,_book!$A$2:$A$379,bkc_lob,_book!$B$2:$B$379,bkc_bu)/SUMIFS(_book!$BL$2:$BL$379,_book!$C$2:$C$379,$A56,_book!$A$2:$A$379,bkc_lob,_book!$B$2:$B$379,bkc_bu))</f>
        <v>1.3333333333333343E-2</v>
      </c>
      <c r="M56" s="79">
        <f>IF(SUMIFS(_book!$BM$2:$BM$379,_book!$C$2:$C$379,$A56,_book!$A$2:$A$379,bkc_lob,_book!$B$2:$B$379,bkc_bu)=0,"—",SUMIFS(_book!$CK$2:$CK$379,_book!$C$2:$C$379,$A56,_book!$A$2:$A$379,bkc_lob,_book!$B$2:$B$379,bkc_bu)/SUMIFS(_book!$BM$2:$BM$379,_book!$C$2:$C$379,$A56,_book!$A$2:$A$379,bkc_lob,_book!$B$2:$B$379,bkc_bu))</f>
        <v>1.3333333333333343E-2</v>
      </c>
      <c r="N56" s="79">
        <f>IF(SUMIFS(_book!$BB$2:$BB$379,_book!$C$2:$C$379,$A56,_book!$A$2:$A$379,bkc_lob,_book!$B$2:$B$379,bkc_bu)=0,"—",SUMIFS(_book!$DJ$2:$DJ$379,_book!$C$2:$C$379,$A56,_book!$A$2:$A$379,bkc_lob,_book!$B$2:$B$379,bkc_bu)/SUMIFS(_book!$BB$2:$BB$379,_book!$C$2:$C$379,$A56,_book!$A$2:$A$379,bkc_lob,_book!$B$2:$B$379,bkc_bu))</f>
        <v>1.3333333333333343E-2</v>
      </c>
      <c r="O56" s="79">
        <f>IF(SUMIFS(_book!$BC$2:$BC$379,_book!$C$2:$C$379,$A56,_book!$A$2:$A$379,bkc_lob,_book!$B$2:$B$379,bkc_bu)=0,"—",SUMIFS(_book!$DK$2:$DK$379,_book!$C$2:$C$379,$A56,_book!$A$2:$A$379,bkc_lob,_book!$B$2:$B$379,bkc_bu)/SUMIFS(_book!$BC$2:$BC$379,_book!$C$2:$C$379,$A56,_book!$A$2:$A$379,bkc_lob,_book!$B$2:$B$379,bkc_bu))</f>
        <v>0</v>
      </c>
      <c r="P56" s="79">
        <f>IF(SUMIFS(_book!$BD$2:$BD$379,_book!$C$2:$C$379,$A56,_book!$A$2:$A$379,bkc_lob,_book!$B$2:$B$379,bkc_bu)=0,"—",SUMIFS(_book!$DL$2:$DL$379,_book!$C$2:$C$379,$A56,_book!$A$2:$A$379,bkc_lob,_book!$B$2:$B$379,bkc_bu)/SUMIFS(_book!$BD$2:$BD$379,_book!$C$2:$C$379,$A56,_book!$A$2:$A$379,bkc_lob,_book!$B$2:$B$379,bkc_bu))</f>
        <v>0</v>
      </c>
      <c r="Q56" s="79">
        <f>IF(SUMIFS(_book!$BE$2:$BE$379,_book!$C$2:$C$379,$A56,_book!$A$2:$A$379,bkc_lob,_book!$B$2:$B$379,bkc_bu)=0,"—",SUMIFS(_book!$DM$2:$DM$379,_book!$C$2:$C$379,$A56,_book!$A$2:$A$379,bkc_lob,_book!$B$2:$B$379,bkc_bu)/SUMIFS(_book!$BE$2:$BE$379,_book!$C$2:$C$379,$A56,_book!$A$2:$A$379,bkc_lob,_book!$B$2:$B$379,bkc_bu))</f>
        <v>0</v>
      </c>
      <c r="R56" s="79">
        <f>IF(SUMIFS(_book!$BF$2:$BF$379,_book!$C$2:$C$379,$A56,_book!$A$2:$A$379,bkc_lob,_book!$B$2:$B$379,bkc_bu)=0,"—",SUMIFS(_book!$DN$2:$DN$379,_book!$C$2:$C$379,$A56,_book!$A$2:$A$379,bkc_lob,_book!$B$2:$B$379,bkc_bu)/SUMIFS(_book!$BF$2:$BF$379,_book!$C$2:$C$379,$A56,_book!$A$2:$A$379,bkc_lob,_book!$B$2:$B$379,bkc_bu))</f>
        <v>0</v>
      </c>
      <c r="S56" s="79">
        <f>IF(SUMIFS(_book!$BG$2:$BG$379,_book!$C$2:$C$379,$A56,_book!$A$2:$A$379,bkc_lob,_book!$B$2:$B$379,bkc_bu)=0,"—",SUMIFS(_book!$DO$2:$DO$379,_book!$C$2:$C$379,$A56,_book!$A$2:$A$379,bkc_lob,_book!$B$2:$B$379,bkc_bu)/SUMIFS(_book!$BG$2:$BG$379,_book!$C$2:$C$379,$A56,_book!$A$2:$A$379,bkc_lob,_book!$B$2:$B$379,bkc_bu))</f>
        <v>0</v>
      </c>
      <c r="T56" s="79">
        <f>IF(SUMIFS(_book!$BH$2:$BH$379,_book!$C$2:$C$379,$A56,_book!$A$2:$A$379,bkc_lob,_book!$B$2:$B$379,bkc_bu)=0,"—",SUMIFS(_book!$DP$2:$DP$379,_book!$C$2:$C$379,$A56,_book!$A$2:$A$379,bkc_lob,_book!$B$2:$B$379,bkc_bu)/SUMIFS(_book!$BH$2:$BH$379,_book!$C$2:$C$379,$A56,_book!$A$2:$A$379,bkc_lob,_book!$B$2:$B$379,bkc_bu))</f>
        <v>0</v>
      </c>
      <c r="U56" s="79">
        <f>IF(SUMIFS(_book!$BI$2:$BI$379,_book!$C$2:$C$379,$A56,_book!$A$2:$A$379,bkc_lob,_book!$B$2:$B$379,bkc_bu)=0,"—",SUMIFS(_book!$DQ$2:$DQ$379,_book!$C$2:$C$379,$A56,_book!$A$2:$A$379,bkc_lob,_book!$B$2:$B$379,bkc_bu)/SUMIFS(_book!$BI$2:$BI$379,_book!$C$2:$C$379,$A56,_book!$A$2:$A$379,bkc_lob,_book!$B$2:$B$379,bkc_bu))</f>
        <v>0</v>
      </c>
      <c r="V56" s="79">
        <f>IF(SUMIFS(_book!$BJ$2:$BJ$379,_book!$C$2:$C$379,$A56,_book!$A$2:$A$379,bkc_lob,_book!$B$2:$B$379,bkc_bu)=0,"—",SUMIFS(_book!$DR$2:$DR$379,_book!$C$2:$C$379,$A56,_book!$A$2:$A$379,bkc_lob,_book!$B$2:$B$379,bkc_bu)/SUMIFS(_book!$BJ$2:$BJ$379,_book!$C$2:$C$379,$A56,_book!$A$2:$A$379,bkc_lob,_book!$B$2:$B$379,bkc_bu))</f>
        <v>0</v>
      </c>
      <c r="W56" s="79">
        <f>IF(SUMIFS(_book!$BK$2:$BK$379,_book!$C$2:$C$379,$A56,_book!$A$2:$A$379,bkc_lob,_book!$B$2:$B$379,bkc_bu)=0,"—",SUMIFS(_book!$DS$2:$DS$379,_book!$C$2:$C$379,$A56,_book!$A$2:$A$379,bkc_lob,_book!$B$2:$B$379,bkc_bu)/SUMIFS(_book!$BK$2:$BK$379,_book!$C$2:$C$379,$A56,_book!$A$2:$A$379,bkc_lob,_book!$B$2:$B$379,bkc_bu))</f>
        <v>0</v>
      </c>
      <c r="X56" s="79">
        <f>IF(SUMIFS(_book!$BL$2:$BL$379,_book!$C$2:$C$379,$A56,_book!$A$2:$A$379,bkc_lob,_book!$B$2:$B$379,bkc_bu)=0,"—",SUMIFS(_book!$DT$2:$DT$379,_book!$C$2:$C$379,$A56,_book!$A$2:$A$379,bkc_lob,_book!$B$2:$B$379,bkc_bu)/SUMIFS(_book!$BL$2:$BL$379,_book!$C$2:$C$379,$A56,_book!$A$2:$A$379,bkc_lob,_book!$B$2:$B$379,bkc_bu))</f>
        <v>0</v>
      </c>
      <c r="Y56" s="79">
        <f>IF(SUMIFS(_book!$BM$2:$BM$379,_book!$C$2:$C$379,$A56,_book!$A$2:$A$379,bkc_lob,_book!$B$2:$B$379,bkc_bu)=0,"—",SUMIFS(_book!$DU$2:$DU$379,_book!$C$2:$C$379,$A56,_book!$A$2:$A$379,bkc_lob,_book!$B$2:$B$379,bkc_bu)/SUMIFS(_book!$BM$2:$BM$379,_book!$C$2:$C$379,$A56,_book!$A$2:$A$379,bkc_lob,_book!$B$2:$B$379,bkc_bu))</f>
        <v>0</v>
      </c>
    </row>
    <row r="57" spans="1:25" x14ac:dyDescent="0.3">
      <c r="A57" s="80" t="str">
        <f>IF(bkf_lob="All","BOOK AVG","LINE AVG")</f>
        <v>BOOK AVG</v>
      </c>
      <c r="B57" s="81">
        <f>IF(SUMIFS(_book!$BB$2:$BB$379,_book!$A$2:$A$379,bkc_lob,_book!$B$2:$B$379,bkc_bu)=0,"—",SUMIFS(_book!$BZ$2:$BZ$379,_book!$A$2:$A$379,bkc_lob,_book!$B$2:$B$379,bkc_bu)/SUMIFS(_book!$BB$2:$BB$379,_book!$A$2:$A$379,bkc_lob,_book!$B$2:$B$379,bkc_bu))</f>
        <v>2.8537313432835824E-2</v>
      </c>
      <c r="C57" s="81">
        <f>IF(SUMIFS(_book!$BC$2:$BC$379,_book!$A$2:$A$379,bkc_lob,_book!$B$2:$B$379,bkc_bu)=0,"—",SUMIFS(_book!$CA$2:$CA$379,_book!$A$2:$A$379,bkc_lob,_book!$B$2:$B$379,bkc_bu)/SUMIFS(_book!$BC$2:$BC$379,_book!$A$2:$A$379,bkc_lob,_book!$B$2:$B$379,bkc_bu))</f>
        <v>2.6995820895522396E-2</v>
      </c>
      <c r="D57" s="81">
        <f>IF(SUMIFS(_book!$BD$2:$BD$379,_book!$A$2:$A$379,bkc_lob,_book!$B$2:$B$379,bkc_bu)=0,"—",SUMIFS(_book!$CB$2:$CB$379,_book!$A$2:$A$379,bkc_lob,_book!$B$2:$B$379,bkc_bu)/SUMIFS(_book!$BD$2:$BD$379,_book!$A$2:$A$379,bkc_lob,_book!$B$2:$B$379,bkc_bu))</f>
        <v>2.7717970149253746E-2</v>
      </c>
      <c r="E57" s="81">
        <f>IF(SUMIFS(_book!$BE$2:$BE$379,_book!$A$2:$A$379,bkc_lob,_book!$B$2:$B$379,bkc_bu)=0,"—",SUMIFS(_book!$CC$2:$CC$379,_book!$A$2:$A$379,bkc_lob,_book!$B$2:$B$379,bkc_bu)/SUMIFS(_book!$BE$2:$BE$379,_book!$A$2:$A$379,bkc_lob,_book!$B$2:$B$379,bkc_bu))</f>
        <v>2.6629412935323397E-2</v>
      </c>
      <c r="F57" s="81">
        <f>IF(SUMIFS(_book!$BF$2:$BF$379,_book!$A$2:$A$379,bkc_lob,_book!$B$2:$B$379,bkc_bu)=0,"—",SUMIFS(_book!$CD$2:$CD$379,_book!$A$2:$A$379,bkc_lob,_book!$B$2:$B$379,bkc_bu)/SUMIFS(_book!$BF$2:$BF$379,_book!$A$2:$A$379,bkc_lob,_book!$B$2:$B$379,bkc_bu))</f>
        <v>2.4088247793291617E-2</v>
      </c>
      <c r="G57" s="81">
        <f>IF(SUMIFS(_book!$BG$2:$BG$379,_book!$A$2:$A$379,bkc_lob,_book!$B$2:$B$379,bkc_bu)=0,"—",SUMIFS(_book!$CE$2:$CE$379,_book!$A$2:$A$379,bkc_lob,_book!$B$2:$B$379,bkc_bu)/SUMIFS(_book!$BG$2:$BG$379,_book!$A$2:$A$379,bkc_lob,_book!$B$2:$B$379,bkc_bu))</f>
        <v>2.5228417910447776E-2</v>
      </c>
      <c r="H57" s="81">
        <f>IF(SUMIFS(_book!$BH$2:$BH$379,_book!$A$2:$A$379,bkc_lob,_book!$B$2:$B$379,bkc_bu)=0,"—",SUMIFS(_book!$CF$2:$CF$379,_book!$A$2:$A$379,bkc_lob,_book!$B$2:$B$379,bkc_bu)/SUMIFS(_book!$BH$2:$BH$379,_book!$A$2:$A$379,bkc_lob,_book!$B$2:$B$379,bkc_bu))</f>
        <v>2.0199562189054741E-2</v>
      </c>
      <c r="I57" s="81">
        <f>IF(SUMIFS(_book!$BI$2:$BI$379,_book!$A$2:$A$379,bkc_lob,_book!$B$2:$B$379,bkc_bu)=0,"—",SUMIFS(_book!$CG$2:$CG$379,_book!$A$2:$A$379,bkc_lob,_book!$B$2:$B$379,bkc_bu)/SUMIFS(_book!$BI$2:$BI$379,_book!$A$2:$A$379,bkc_lob,_book!$B$2:$B$379,bkc_bu))</f>
        <v>1.8287920398009961E-2</v>
      </c>
      <c r="J57" s="81">
        <f>IF(SUMIFS(_book!$BJ$2:$BJ$379,_book!$A$2:$A$379,bkc_lob,_book!$B$2:$B$379,bkc_bu)=0,"—",SUMIFS(_book!$CH$2:$CH$379,_book!$A$2:$A$379,bkc_lob,_book!$B$2:$B$379,bkc_bu)/SUMIFS(_book!$BJ$2:$BJ$379,_book!$A$2:$A$379,bkc_lob,_book!$B$2:$B$379,bkc_bu))</f>
        <v>1.8287920398009961E-2</v>
      </c>
      <c r="K57" s="81">
        <f>IF(SUMIFS(_book!$BK$2:$BK$379,_book!$A$2:$A$379,bkc_lob,_book!$B$2:$B$379,bkc_bu)=0,"—",SUMIFS(_book!$CI$2:$CI$379,_book!$A$2:$A$379,bkc_lob,_book!$B$2:$B$379,bkc_bu)/SUMIFS(_book!$BK$2:$BK$379,_book!$A$2:$A$379,bkc_lob,_book!$B$2:$B$379,bkc_bu))</f>
        <v>1.4539303482587066E-2</v>
      </c>
      <c r="L57" s="81">
        <f>IF(SUMIFS(_book!$BL$2:$BL$379,_book!$A$2:$A$379,bkc_lob,_book!$B$2:$B$379,bkc_bu)=0,"—",SUMIFS(_book!$CJ$2:$CJ$379,_book!$A$2:$A$379,bkc_lob,_book!$B$2:$B$379,bkc_bu)/SUMIFS(_book!$BL$2:$BL$379,_book!$A$2:$A$379,bkc_lob,_book!$B$2:$B$379,bkc_bu))</f>
        <v>1.2111442786069654E-2</v>
      </c>
      <c r="M57" s="81">
        <f>IF(SUMIFS(_book!$BM$2:$BM$379,_book!$A$2:$A$379,bkc_lob,_book!$B$2:$B$379,bkc_bu)=0,"—",SUMIFS(_book!$CK$2:$CK$379,_book!$A$2:$A$379,bkc_lob,_book!$B$2:$B$379,bkc_bu)/SUMIFS(_book!$BM$2:$BM$379,_book!$A$2:$A$379,bkc_lob,_book!$B$2:$B$379,bkc_bu))</f>
        <v>1.2111442786069654E-2</v>
      </c>
      <c r="N57" s="81">
        <f>IF(SUMIFS(_book!$BB$2:$BB$379,_book!$A$2:$A$379,bkc_lob,_book!$B$2:$B$379,bkc_bu)=0,"—",SUMIFS(_book!$DJ$2:$DJ$379,_book!$A$2:$A$379,bkc_lob,_book!$B$2:$B$379,bkc_bu)/SUMIFS(_book!$BB$2:$BB$379,_book!$A$2:$A$379,bkc_lob,_book!$B$2:$B$379,bkc_bu))</f>
        <v>1.2111442786069654E-2</v>
      </c>
      <c r="O57" s="81">
        <f>IF(SUMIFS(_book!$BC$2:$BC$379,_book!$A$2:$A$379,bkc_lob,_book!$B$2:$B$379,bkc_bu)=0,"—",SUMIFS(_book!$DK$2:$DK$379,_book!$A$2:$A$379,bkc_lob,_book!$B$2:$B$379,bkc_bu)/SUMIFS(_book!$BC$2:$BC$379,_book!$A$2:$A$379,bkc_lob,_book!$B$2:$B$379,bkc_bu))</f>
        <v>9.6039800995024894E-3</v>
      </c>
      <c r="P57" s="81">
        <f>IF(SUMIFS(_book!$BD$2:$BD$379,_book!$A$2:$A$379,bkc_lob,_book!$B$2:$B$379,bkc_bu)=0,"—",SUMIFS(_book!$DL$2:$DL$379,_book!$A$2:$A$379,bkc_lob,_book!$B$2:$B$379,bkc_bu)/SUMIFS(_book!$BD$2:$BD$379,_book!$A$2:$A$379,bkc_lob,_book!$B$2:$B$379,bkc_bu))</f>
        <v>8.9353233830845782E-3</v>
      </c>
      <c r="Q57" s="81">
        <f>IF(SUMIFS(_book!$BE$2:$BE$379,_book!$A$2:$A$379,bkc_lob,_book!$B$2:$B$379,bkc_bu)=0,"—",SUMIFS(_book!$DM$2:$DM$379,_book!$A$2:$A$379,bkc_lob,_book!$B$2:$B$379,bkc_bu)/SUMIFS(_book!$BE$2:$BE$379,_book!$A$2:$A$379,bkc_lob,_book!$B$2:$B$379,bkc_bu))</f>
        <v>5.9502487562189069E-3</v>
      </c>
      <c r="R57" s="81">
        <f>IF(SUMIFS(_book!$BF$2:$BF$379,_book!$A$2:$A$379,bkc_lob,_book!$B$2:$B$379,bkc_bu)=0,"—",SUMIFS(_book!$DN$2:$DN$379,_book!$A$2:$A$379,bkc_lob,_book!$B$2:$B$379,bkc_bu)/SUMIFS(_book!$BF$2:$BF$379,_book!$A$2:$A$379,bkc_lob,_book!$B$2:$B$379,bkc_bu))</f>
        <v>5.6516655061727254E-3</v>
      </c>
      <c r="S57" s="81">
        <f>IF(SUMIFS(_book!$BG$2:$BG$379,_book!$A$2:$A$379,bkc_lob,_book!$B$2:$B$379,bkc_bu)=0,"—",SUMIFS(_book!$DO$2:$DO$379,_book!$A$2:$A$379,bkc_lob,_book!$B$2:$B$379,bkc_bu)/SUMIFS(_book!$BG$2:$BG$379,_book!$A$2:$A$379,bkc_lob,_book!$B$2:$B$379,bkc_bu))</f>
        <v>3.5422885572139319E-3</v>
      </c>
      <c r="T57" s="81">
        <f>IF(SUMIFS(_book!$BH$2:$BH$379,_book!$A$2:$A$379,bkc_lob,_book!$B$2:$B$379,bkc_bu)=0,"—",SUMIFS(_book!$DP$2:$DP$379,_book!$A$2:$A$379,bkc_lob,_book!$B$2:$B$379,bkc_bu)/SUMIFS(_book!$BH$2:$BH$379,_book!$A$2:$A$379,bkc_lob,_book!$B$2:$B$379,bkc_bu))</f>
        <v>3.5422885572139319E-3</v>
      </c>
      <c r="U57" s="81">
        <f>IF(SUMIFS(_book!$BI$2:$BI$379,_book!$A$2:$A$379,bkc_lob,_book!$B$2:$B$379,bkc_bu)=0,"—",SUMIFS(_book!$DQ$2:$DQ$379,_book!$A$2:$A$379,bkc_lob,_book!$B$2:$B$379,bkc_bu)/SUMIFS(_book!$BI$2:$BI$379,_book!$A$2:$A$379,bkc_lob,_book!$B$2:$B$379,bkc_bu))</f>
        <v>1.9900497512437827E-3</v>
      </c>
      <c r="V57" s="81">
        <f>IF(SUMIFS(_book!$BJ$2:$BJ$379,_book!$A$2:$A$379,bkc_lob,_book!$B$2:$B$379,bkc_bu)=0,"—",SUMIFS(_book!$DR$2:$DR$379,_book!$A$2:$A$379,bkc_lob,_book!$B$2:$B$379,bkc_bu)/SUMIFS(_book!$BJ$2:$BJ$379,_book!$A$2:$A$379,bkc_lob,_book!$B$2:$B$379,bkc_bu))</f>
        <v>1.9900497512437827E-3</v>
      </c>
      <c r="W57" s="81">
        <f>IF(SUMIFS(_book!$BK$2:$BK$379,_book!$A$2:$A$379,bkc_lob,_book!$B$2:$B$379,bkc_bu)=0,"—",SUMIFS(_book!$DS$2:$DS$379,_book!$A$2:$A$379,bkc_lob,_book!$B$2:$B$379,bkc_bu)/SUMIFS(_book!$BK$2:$BK$379,_book!$A$2:$A$379,bkc_lob,_book!$B$2:$B$379,bkc_bu))</f>
        <v>0</v>
      </c>
      <c r="X57" s="81">
        <f>IF(SUMIFS(_book!$BL$2:$BL$379,_book!$A$2:$A$379,bkc_lob,_book!$B$2:$B$379,bkc_bu)=0,"—",SUMIFS(_book!$DT$2:$DT$379,_book!$A$2:$A$379,bkc_lob,_book!$B$2:$B$379,bkc_bu)/SUMIFS(_book!$BL$2:$BL$379,_book!$A$2:$A$379,bkc_lob,_book!$B$2:$B$379,bkc_bu))</f>
        <v>0</v>
      </c>
      <c r="Y57" s="81">
        <f>IF(SUMIFS(_book!$BM$2:$BM$379,_book!$A$2:$A$379,bkc_lob,_book!$B$2:$B$379,bkc_bu)=0,"—",SUMIFS(_book!$DU$2:$DU$379,_book!$A$2:$A$379,bkc_lob,_book!$B$2:$B$379,bkc_bu)/SUMIFS(_book!$BM$2:$BM$379,_book!$A$2:$A$379,bkc_lob,_book!$B$2:$B$379,bkc_bu))</f>
        <v>0</v>
      </c>
    </row>
    <row r="60" spans="1:25" ht="15.6" x14ac:dyDescent="0.3">
      <c r="A60" s="3" t="s">
        <v>188</v>
      </c>
    </row>
    <row r="61" spans="1:25" x14ac:dyDescent="0.3">
      <c r="A61" s="9" t="s">
        <v>187</v>
      </c>
    </row>
    <row r="62" spans="1:25" x14ac:dyDescent="0.3">
      <c r="A62" s="76" t="s">
        <v>55</v>
      </c>
      <c r="B62" s="77" t="str">
        <f>TEXT(DATE(2027,1,1),"mmm")&amp;" 2027"</f>
        <v>Jan 2027</v>
      </c>
      <c r="C62" s="77" t="str">
        <f>TEXT(DATE(2027,2,1),"mmm")&amp;" 2027"</f>
        <v>Feb 2027</v>
      </c>
      <c r="D62" s="77" t="str">
        <f>TEXT(DATE(2027,3,1),"mmm")&amp;" 2027"</f>
        <v>Mar 2027</v>
      </c>
      <c r="E62" s="77" t="str">
        <f>TEXT(DATE(2027,4,1),"mmm")&amp;" 2027"</f>
        <v>Apr 2027</v>
      </c>
      <c r="F62" s="77" t="str">
        <f>TEXT(DATE(2027,5,1),"mmm")&amp;" 2027"</f>
        <v>May 2027</v>
      </c>
      <c r="G62" s="77" t="str">
        <f>TEXT(DATE(2027,6,1),"mmm")&amp;" 2027"</f>
        <v>Jun 2027</v>
      </c>
      <c r="H62" s="77" t="str">
        <f>TEXT(DATE(2027,7,1),"mmm")&amp;" 2027"</f>
        <v>Jul 2027</v>
      </c>
      <c r="I62" s="77" t="str">
        <f>TEXT(DATE(2027,8,1),"mmm")&amp;" 2027"</f>
        <v>Aug 2027</v>
      </c>
      <c r="J62" s="77" t="str">
        <f>TEXT(DATE(2027,9,1),"mmm")&amp;" 2027"</f>
        <v>Sep 2027</v>
      </c>
      <c r="K62" s="77" t="str">
        <f>TEXT(DATE(2027,10,1),"mmm")&amp;" 2027"</f>
        <v>Oct 2027</v>
      </c>
      <c r="L62" s="77" t="str">
        <f>TEXT(DATE(2027,11,1),"mmm")&amp;" 2027"</f>
        <v>Nov 2027</v>
      </c>
      <c r="M62" s="77" t="str">
        <f>TEXT(DATE(2027,12,1),"mmm")&amp;" 2027"</f>
        <v>Dec 2027</v>
      </c>
      <c r="N62" s="85" t="str">
        <f>TEXT(DATE(2028,1,1),"mmm")&amp;" 2028"</f>
        <v>Jan 2028</v>
      </c>
      <c r="O62" s="85" t="str">
        <f>TEXT(DATE(2028,2,1),"mmm")&amp;" 2028"</f>
        <v>Feb 2028</v>
      </c>
      <c r="P62" s="85" t="str">
        <f>TEXT(DATE(2028,3,1),"mmm")&amp;" 2028"</f>
        <v>Mar 2028</v>
      </c>
      <c r="Q62" s="85" t="str">
        <f>TEXT(DATE(2028,4,1),"mmm")&amp;" 2028"</f>
        <v>Apr 2028</v>
      </c>
      <c r="R62" s="85" t="str">
        <f>TEXT(DATE(2028,5,1),"mmm")&amp;" 2028"</f>
        <v>May 2028</v>
      </c>
      <c r="S62" s="85" t="str">
        <f>TEXT(DATE(2028,6,1),"mmm")&amp;" 2028"</f>
        <v>Jun 2028</v>
      </c>
      <c r="T62" s="85" t="str">
        <f>TEXT(DATE(2028,7,1),"mmm")&amp;" 2028"</f>
        <v>Jul 2028</v>
      </c>
      <c r="U62" s="85" t="str">
        <f>TEXT(DATE(2028,8,1),"mmm")&amp;" 2028"</f>
        <v>Aug 2028</v>
      </c>
      <c r="V62" s="85" t="str">
        <f>TEXT(DATE(2028,9,1),"mmm")&amp;" 2028"</f>
        <v>Sep 2028</v>
      </c>
      <c r="W62" s="85" t="str">
        <f>TEXT(DATE(2028,10,1),"mmm")&amp;" 2028"</f>
        <v>Oct 2028</v>
      </c>
      <c r="X62" s="85" t="str">
        <f>TEXT(DATE(2028,11,1),"mmm")&amp;" 2028"</f>
        <v>Nov 2028</v>
      </c>
      <c r="Y62" s="85" t="str">
        <f>TEXT(DATE(2028,12,1),"mmm")&amp;" 2028"</f>
        <v>Dec 2028</v>
      </c>
    </row>
    <row r="63" spans="1:25" x14ac:dyDescent="0.3">
      <c r="A63" s="78" t="s">
        <v>54</v>
      </c>
      <c r="B63" s="79">
        <f>IF(SUMIFS(_book!$BB$2:$BB$379,_book!$C$2:$C$379,$A63,_book!$A$2:$A$379,bkc_lob,_book!$B$2:$B$379,bkc_bu)=0,"—",SUMIFS(_book!$BN$2:$BN$379,_book!$C$2:$C$379,$A63,_book!$A$2:$A$379,bkc_lob,_book!$B$2:$B$379,bkc_bu)/SUMIFS(_book!$BB$2:$BB$379,_book!$C$2:$C$379,$A63,_book!$A$2:$A$379,bkc_lob,_book!$B$2:$B$379,bkc_bu))</f>
        <v>4.5197215160198562E-2</v>
      </c>
      <c r="C63" s="79">
        <f>IF(SUMIFS(_book!$BC$2:$BC$379,_book!$C$2:$C$379,$A63,_book!$A$2:$A$379,bkc_lob,_book!$B$2:$B$379,bkc_bu)=0,"—",SUMIFS(_book!$BO$2:$BO$379,_book!$C$2:$C$379,$A63,_book!$A$2:$A$379,bkc_lob,_book!$B$2:$B$379,bkc_bu)/SUMIFS(_book!$BC$2:$BC$379,_book!$C$2:$C$379,$A63,_book!$A$2:$A$379,bkc_lob,_book!$B$2:$B$379,bkc_bu))</f>
        <v>5.8786391867506033E-2</v>
      </c>
      <c r="D63" s="79">
        <f>IF(SUMIFS(_book!$BD$2:$BD$379,_book!$C$2:$C$379,$A63,_book!$A$2:$A$379,bkc_lob,_book!$B$2:$B$379,bkc_bu)=0,"—",SUMIFS(_book!$BP$2:$BP$379,_book!$C$2:$C$379,$A63,_book!$A$2:$A$379,bkc_lob,_book!$B$2:$B$379,bkc_bu)/SUMIFS(_book!$BD$2:$BD$379,_book!$C$2:$C$379,$A63,_book!$A$2:$A$379,bkc_lob,_book!$B$2:$B$379,bkc_bu))</f>
        <v>5.8761485338558739E-2</v>
      </c>
      <c r="E63" s="79">
        <f>IF(SUMIFS(_book!$BE$2:$BE$379,_book!$C$2:$C$379,$A63,_book!$A$2:$A$379,bkc_lob,_book!$B$2:$B$379,bkc_bu)=0,"—",SUMIFS(_book!$BQ$2:$BQ$379,_book!$C$2:$C$379,$A63,_book!$A$2:$A$379,bkc_lob,_book!$B$2:$B$379,bkc_bu)/SUMIFS(_book!$BE$2:$BE$379,_book!$C$2:$C$379,$A63,_book!$A$2:$A$379,bkc_lob,_book!$B$2:$B$379,bkc_bu))</f>
        <v>7.4882736388660776E-2</v>
      </c>
      <c r="F63" s="79">
        <f>IF(SUMIFS(_book!$BF$2:$BF$379,_book!$C$2:$C$379,$A63,_book!$A$2:$A$379,bkc_lob,_book!$B$2:$B$379,bkc_bu)=0,"—",SUMIFS(_book!$BR$2:$BR$379,_book!$C$2:$C$379,$A63,_book!$A$2:$A$379,bkc_lob,_book!$B$2:$B$379,bkc_bu)/SUMIFS(_book!$BF$2:$BF$379,_book!$C$2:$C$379,$A63,_book!$A$2:$A$379,bkc_lob,_book!$B$2:$B$379,bkc_bu))</f>
        <v>7.4856125384675426E-2</v>
      </c>
      <c r="G63" s="79">
        <f>IF(SUMIFS(_book!$BG$2:$BG$379,_book!$C$2:$C$379,$A63,_book!$A$2:$A$379,bkc_lob,_book!$B$2:$B$379,bkc_bu)=0,"—",SUMIFS(_book!$BS$2:$BS$379,_book!$C$2:$C$379,$A63,_book!$A$2:$A$379,bkc_lob,_book!$B$2:$B$379,bkc_bu)/SUMIFS(_book!$BG$2:$BG$379,_book!$C$2:$C$379,$A63,_book!$A$2:$A$379,bkc_lob,_book!$B$2:$B$379,bkc_bu))</f>
        <v>7.4829610270432029E-2</v>
      </c>
      <c r="H63" s="79">
        <f>IF(SUMIFS(_book!$BH$2:$BH$379,_book!$C$2:$C$379,$A63,_book!$A$2:$A$379,bkc_lob,_book!$B$2:$B$379,bkc_bu)=0,"—",SUMIFS(_book!$BT$2:$BT$379,_book!$C$2:$C$379,$A63,_book!$A$2:$A$379,bkc_lob,_book!$B$2:$B$379,bkc_bu)/SUMIFS(_book!$BH$2:$BH$379,_book!$C$2:$C$379,$A63,_book!$A$2:$A$379,bkc_lob,_book!$B$2:$B$379,bkc_bu))</f>
        <v>4.0927683455506694E-2</v>
      </c>
      <c r="I63" s="79">
        <f>IF(SUMIFS(_book!$BI$2:$BI$379,_book!$C$2:$C$379,$A63,_book!$A$2:$A$379,bkc_lob,_book!$B$2:$B$379,bkc_bu)=0,"—",SUMIFS(_book!$BU$2:$BU$379,_book!$C$2:$C$379,$A63,_book!$A$2:$A$379,bkc_lob,_book!$B$2:$B$379,bkc_bu)/SUMIFS(_book!$BI$2:$BI$379,_book!$C$2:$C$379,$A63,_book!$A$2:$A$379,bkc_lob,_book!$B$2:$B$379,bkc_bu))</f>
        <v>4.0902265346363854E-2</v>
      </c>
      <c r="J63" s="79">
        <f>IF(SUMIFS(_book!$BJ$2:$BJ$379,_book!$C$2:$C$379,$A63,_book!$A$2:$A$379,bkc_lob,_book!$B$2:$B$379,bkc_bu)=0,"—",SUMIFS(_book!$BV$2:$BV$379,_book!$C$2:$C$379,$A63,_book!$A$2:$A$379,bkc_lob,_book!$B$2:$B$379,bkc_bu)/SUMIFS(_book!$BJ$2:$BJ$379,_book!$C$2:$C$379,$A63,_book!$A$2:$A$379,bkc_lob,_book!$B$2:$B$379,bkc_bu))</f>
        <v>4.0877346060144572E-2</v>
      </c>
      <c r="K63" s="79">
        <f>IF(SUMIFS(_book!$BK$2:$BK$379,_book!$C$2:$C$379,$A63,_book!$A$2:$A$379,bkc_lob,_book!$B$2:$B$379,bkc_bu)=0,"—",SUMIFS(_book!$BW$2:$BW$379,_book!$C$2:$C$379,$A63,_book!$A$2:$A$379,bkc_lob,_book!$B$2:$B$379,bkc_bu)/SUMIFS(_book!$BK$2:$BK$379,_book!$C$2:$C$379,$A63,_book!$A$2:$A$379,bkc_lob,_book!$B$2:$B$379,bkc_bu))</f>
        <v>3.0543346071659344E-2</v>
      </c>
      <c r="L63" s="79">
        <f>IF(SUMIFS(_book!$BL$2:$BL$379,_book!$C$2:$C$379,$A63,_book!$A$2:$A$379,bkc_lob,_book!$B$2:$B$379,bkc_bu)=0,"—",SUMIFS(_book!$BX$2:$BX$379,_book!$C$2:$C$379,$A63,_book!$A$2:$A$379,bkc_lob,_book!$B$2:$B$379,bkc_bu)/SUMIFS(_book!$BL$2:$BL$379,_book!$C$2:$C$379,$A63,_book!$A$2:$A$379,bkc_lob,_book!$B$2:$B$379,bkc_bu))</f>
        <v>3.0518667628293295E-2</v>
      </c>
      <c r="M63" s="79">
        <f>IF(SUMIFS(_book!$BM$2:$BM$379,_book!$C$2:$C$379,$A63,_book!$A$2:$A$379,bkc_lob,_book!$B$2:$B$379,bkc_bu)=0,"—",SUMIFS(_book!$BY$2:$BY$379,_book!$C$2:$C$379,$A63,_book!$A$2:$A$379,bkc_lob,_book!$B$2:$B$379,bkc_bu)/SUMIFS(_book!$BM$2:$BM$379,_book!$C$2:$C$379,$A63,_book!$A$2:$A$379,bkc_lob,_book!$B$2:$B$379,bkc_bu))</f>
        <v>3.0494075396146333E-2</v>
      </c>
      <c r="N63" s="79">
        <f>IF(SUMIFS(_book!$BB$2:$BB$379,_book!$C$2:$C$379,$A63,_book!$A$2:$A$379,bkc_lob,_book!$B$2:$B$379,bkc_bu)=0,"—",SUMIFS(_book!$DV$2:$DV$379,_book!$C$2:$C$379,$A63,_book!$A$2:$A$379,bkc_lob,_book!$B$2:$B$379,bkc_bu)/SUMIFS(_book!$BB$2:$BB$379,_book!$C$2:$C$379,$A63,_book!$A$2:$A$379,bkc_lob,_book!$B$2:$B$379,bkc_bu))</f>
        <v>3.0370603833273703E-2</v>
      </c>
      <c r="O63" s="79">
        <f>IF(SUMIFS(_book!$BC$2:$BC$379,_book!$C$2:$C$379,$A63,_book!$A$2:$A$379,bkc_lob,_book!$B$2:$B$379,bkc_bu)=0,"—",SUMIFS(_book!$DW$2:$DW$379,_book!$C$2:$C$379,$A63,_book!$A$2:$A$379,bkc_lob,_book!$B$2:$B$379,bkc_bu)/SUMIFS(_book!$BC$2:$BC$379,_book!$C$2:$C$379,$A63,_book!$A$2:$A$379,bkc_lob,_book!$B$2:$B$379,bkc_bu))</f>
        <v>1.6931365400953299E-2</v>
      </c>
      <c r="P63" s="79">
        <f>IF(SUMIFS(_book!$BD$2:$BD$379,_book!$C$2:$C$379,$A63,_book!$A$2:$A$379,bkc_lob,_book!$B$2:$B$379,bkc_bu)=0,"—",SUMIFS(_book!$DX$2:$DX$379,_book!$C$2:$C$379,$A63,_book!$A$2:$A$379,bkc_lob,_book!$B$2:$B$379,bkc_bu)/SUMIFS(_book!$BD$2:$BD$379,_book!$C$2:$C$379,$A63,_book!$A$2:$A$379,bkc_lob,_book!$B$2:$B$379,bkc_bu))</f>
        <v>1.6717574980729545E-2</v>
      </c>
      <c r="Q63" s="79">
        <f>IF(SUMIFS(_book!$BE$2:$BE$379,_book!$C$2:$C$379,$A63,_book!$A$2:$A$379,bkc_lob,_book!$B$2:$B$379,bkc_bu)=0,"—",SUMIFS(_book!$DY$2:$DY$379,_book!$C$2:$C$379,$A63,_book!$A$2:$A$379,bkc_lob,_book!$B$2:$B$379,bkc_bu)/SUMIFS(_book!$BE$2:$BE$379,_book!$C$2:$C$379,$A63,_book!$A$2:$A$379,bkc_lob,_book!$B$2:$B$379,bkc_bu))</f>
        <v>1.3961045813526624E-3</v>
      </c>
      <c r="R63" s="79">
        <f>IF(SUMIFS(_book!$BF$2:$BF$379,_book!$C$2:$C$379,$A63,_book!$A$2:$A$379,bkc_lob,_book!$B$2:$B$379,bkc_bu)=0,"—",SUMIFS(_book!$DZ$2:$DZ$379,_book!$C$2:$C$379,$A63,_book!$A$2:$A$379,bkc_lob,_book!$B$2:$B$379,bkc_bu)/SUMIFS(_book!$BF$2:$BF$379,_book!$C$2:$C$379,$A63,_book!$A$2:$A$379,bkc_lob,_book!$B$2:$B$379,bkc_bu))</f>
        <v>1.2177695975386345E-3</v>
      </c>
      <c r="S63" s="79">
        <f>IF(SUMIFS(_book!$BG$2:$BG$379,_book!$C$2:$C$379,$A63,_book!$A$2:$A$379,bkc_lob,_book!$B$2:$B$379,bkc_bu)=0,"—",SUMIFS(_book!$EA$2:$EA$379,_book!$C$2:$C$379,$A63,_book!$A$2:$A$379,bkc_lob,_book!$B$2:$B$379,bkc_bu)/SUMIFS(_book!$BG$2:$BG$379,_book!$C$2:$C$379,$A63,_book!$A$2:$A$379,bkc_lob,_book!$B$2:$B$379,bkc_bu))</f>
        <v>1.0433475683975231E-3</v>
      </c>
      <c r="T63" s="79">
        <f>IF(SUMIFS(_book!$BH$2:$BH$379,_book!$C$2:$C$379,$A63,_book!$A$2:$A$379,bkc_lob,_book!$B$2:$B$379,bkc_bu)=0,"—",SUMIFS(_book!$EB$2:$EB$379,_book!$C$2:$C$379,$A63,_book!$A$2:$A$379,bkc_lob,_book!$B$2:$B$379,bkc_bu)/SUMIFS(_book!$BH$2:$BH$379,_book!$C$2:$C$379,$A63,_book!$A$2:$A$379,bkc_lob,_book!$B$2:$B$379,bkc_bu))</f>
        <v>8.7281860221260946E-4</v>
      </c>
      <c r="U63" s="79">
        <f>IF(SUMIFS(_book!$BI$2:$BI$379,_book!$C$2:$C$379,$A63,_book!$A$2:$A$379,bkc_lob,_book!$B$2:$B$379,bkc_bu)=0,"—",SUMIFS(_book!$EC$2:$EC$379,_book!$C$2:$C$379,$A63,_book!$A$2:$A$379,bkc_lob,_book!$B$2:$B$379,bkc_bu)/SUMIFS(_book!$BI$2:$BI$379,_book!$C$2:$C$379,$A63,_book!$A$2:$A$379,bkc_lob,_book!$B$2:$B$379,bkc_bu))</f>
        <v>7.0346310948590513E-4</v>
      </c>
      <c r="V63" s="79">
        <f>IF(SUMIFS(_book!$BJ$2:$BJ$379,_book!$C$2:$C$379,$A63,_book!$A$2:$A$379,bkc_lob,_book!$B$2:$B$379,bkc_bu)=0,"—",SUMIFS(_book!$ED$2:$ED$379,_book!$C$2:$C$379,$A63,_book!$A$2:$A$379,bkc_lob,_book!$B$2:$B$379,bkc_bu)/SUMIFS(_book!$BJ$2:$BJ$379,_book!$C$2:$C$379,$A63,_book!$A$2:$A$379,bkc_lob,_book!$B$2:$B$379,bkc_bu))</f>
        <v>5.4072441343950238E-4</v>
      </c>
      <c r="W63" s="79">
        <f>IF(SUMIFS(_book!$BK$2:$BK$379,_book!$C$2:$C$379,$A63,_book!$A$2:$A$379,bkc_lob,_book!$B$2:$B$379,bkc_bu)=0,"—",SUMIFS(_book!$EE$2:$EE$379,_book!$C$2:$C$379,$A63,_book!$A$2:$A$379,bkc_lob,_book!$B$2:$B$379,bkc_bu)/SUMIFS(_book!$BK$2:$BK$379,_book!$C$2:$C$379,$A63,_book!$A$2:$A$379,bkc_lob,_book!$B$2:$B$379,bkc_bu))</f>
        <v>3.8181998846419877E-4</v>
      </c>
      <c r="X63" s="79">
        <f>IF(SUMIFS(_book!$BL$2:$BL$379,_book!$C$2:$C$379,$A63,_book!$A$2:$A$379,bkc_lob,_book!$B$2:$B$379,bkc_bu)=0,"—",SUMIFS(_book!$EF$2:$EF$379,_book!$C$2:$C$379,$A63,_book!$A$2:$A$379,bkc_lob,_book!$B$2:$B$379,bkc_bu)/SUMIFS(_book!$BL$2:$BL$379,_book!$C$2:$C$379,$A63,_book!$A$2:$A$379,bkc_lob,_book!$B$2:$B$379,bkc_bu))</f>
        <v>2.2673073739870866E-4</v>
      </c>
      <c r="Y63" s="79">
        <f>IF(SUMIFS(_book!$BM$2:$BM$379,_book!$C$2:$C$379,$A63,_book!$A$2:$A$379,bkc_lob,_book!$B$2:$B$379,bkc_bu)=0,"—",SUMIFS(_book!$EG$2:$EG$379,_book!$C$2:$C$379,$A63,_book!$A$2:$A$379,bkc_lob,_book!$B$2:$B$379,bkc_bu)/SUMIFS(_book!$BM$2:$BM$379,_book!$C$2:$C$379,$A63,_book!$A$2:$A$379,bkc_lob,_book!$B$2:$B$379,bkc_bu))</f>
        <v>7.5437755530629599E-5</v>
      </c>
    </row>
    <row r="64" spans="1:25" x14ac:dyDescent="0.3">
      <c r="A64" s="78" t="s">
        <v>57</v>
      </c>
      <c r="B64" s="79">
        <f>IF(SUMIFS(_book!$BB$2:$BB$379,_book!$C$2:$C$379,$A64,_book!$A$2:$A$379,bkc_lob,_book!$B$2:$B$379,bkc_bu)=0,"—",SUMIFS(_book!$BN$2:$BN$379,_book!$C$2:$C$379,$A64,_book!$A$2:$A$379,bkc_lob,_book!$B$2:$B$379,bkc_bu)/SUMIFS(_book!$BB$2:$BB$379,_book!$C$2:$C$379,$A64,_book!$A$2:$A$379,bkc_lob,_book!$B$2:$B$379,bkc_bu))</f>
        <v>4.4858341769364693E-2</v>
      </c>
      <c r="C64" s="79">
        <f>IF(SUMIFS(_book!$BC$2:$BC$379,_book!$C$2:$C$379,$A64,_book!$A$2:$A$379,bkc_lob,_book!$B$2:$B$379,bkc_bu)=0,"—",SUMIFS(_book!$BO$2:$BO$379,_book!$C$2:$C$379,$A64,_book!$A$2:$A$379,bkc_lob,_book!$B$2:$B$379,bkc_bu)/SUMIFS(_book!$BC$2:$BC$379,_book!$C$2:$C$379,$A64,_book!$A$2:$A$379,bkc_lob,_book!$B$2:$B$379,bkc_bu))</f>
        <v>4.8052469341393678E-2</v>
      </c>
      <c r="D64" s="79">
        <f>IF(SUMIFS(_book!$BD$2:$BD$379,_book!$C$2:$C$379,$A64,_book!$A$2:$A$379,bkc_lob,_book!$B$2:$B$379,bkc_bu)=0,"—",SUMIFS(_book!$BP$2:$BP$379,_book!$C$2:$C$379,$A64,_book!$A$2:$A$379,bkc_lob,_book!$B$2:$B$379,bkc_bu)/SUMIFS(_book!$BD$2:$BD$379,_book!$C$2:$C$379,$A64,_book!$A$2:$A$379,bkc_lob,_book!$B$2:$B$379,bkc_bu))</f>
        <v>4.8050847244316325E-2</v>
      </c>
      <c r="E64" s="79">
        <f>IF(SUMIFS(_book!$BE$2:$BE$379,_book!$C$2:$C$379,$A64,_book!$A$2:$A$379,bkc_lob,_book!$B$2:$B$379,bkc_bu)=0,"—",SUMIFS(_book!$BQ$2:$BQ$379,_book!$C$2:$C$379,$A64,_book!$A$2:$A$379,bkc_lob,_book!$B$2:$B$379,bkc_bu)/SUMIFS(_book!$BE$2:$BE$379,_book!$C$2:$C$379,$A64,_book!$A$2:$A$379,bkc_lob,_book!$B$2:$B$379,bkc_bu))</f>
        <v>4.8049171376853023E-2</v>
      </c>
      <c r="F64" s="79">
        <f>IF(SUMIFS(_book!$BF$2:$BF$379,_book!$C$2:$C$379,$A64,_book!$A$2:$A$379,bkc_lob,_book!$B$2:$B$379,bkc_bu)=0,"—",SUMIFS(_book!$BR$2:$BR$379,_book!$C$2:$C$379,$A64,_book!$A$2:$A$379,bkc_lob,_book!$B$2:$B$379,bkc_bu)/SUMIFS(_book!$BF$2:$BF$379,_book!$C$2:$C$379,$A64,_book!$A$2:$A$379,bkc_lob,_book!$B$2:$B$379,bkc_bu))</f>
        <v>4.8047496744254389E-2</v>
      </c>
      <c r="G64" s="79">
        <f>IF(SUMIFS(_book!$BG$2:$BG$379,_book!$C$2:$C$379,$A64,_book!$A$2:$A$379,bkc_lob,_book!$B$2:$B$379,bkc_bu)=0,"—",SUMIFS(_book!$BS$2:$BS$379,_book!$C$2:$C$379,$A64,_book!$A$2:$A$379,bkc_lob,_book!$B$2:$B$379,bkc_bu)/SUMIFS(_book!$BG$2:$BG$379,_book!$C$2:$C$379,$A64,_book!$A$2:$A$379,bkc_lob,_book!$B$2:$B$379,bkc_bu))</f>
        <v>4.8045823345150382E-2</v>
      </c>
      <c r="H64" s="79">
        <f>IF(SUMIFS(_book!$BH$2:$BH$379,_book!$C$2:$C$379,$A64,_book!$A$2:$A$379,bkc_lob,_book!$B$2:$B$379,bkc_bu)=0,"—",SUMIFS(_book!$BT$2:$BT$379,_book!$C$2:$C$379,$A64,_book!$A$2:$A$379,bkc_lob,_book!$B$2:$B$379,bkc_bu)/SUMIFS(_book!$BH$2:$BH$379,_book!$C$2:$C$379,$A64,_book!$A$2:$A$379,bkc_lob,_book!$B$2:$B$379,bkc_bu))</f>
        <v>4.8044151178173129E-2</v>
      </c>
      <c r="I64" s="79">
        <f>IF(SUMIFS(_book!$BI$2:$BI$379,_book!$C$2:$C$379,$A64,_book!$A$2:$A$379,bkc_lob,_book!$B$2:$B$379,bkc_bu)=0,"—",SUMIFS(_book!$BU$2:$BU$379,_book!$C$2:$C$379,$A64,_book!$A$2:$A$379,bkc_lob,_book!$B$2:$B$379,bkc_bu)/SUMIFS(_book!$BI$2:$BI$379,_book!$C$2:$C$379,$A64,_book!$A$2:$A$379,bkc_lob,_book!$B$2:$B$379,bkc_bu))</f>
        <v>3.054210697932374E-2</v>
      </c>
      <c r="J64" s="79">
        <f>IF(SUMIFS(_book!$BJ$2:$BJ$379,_book!$C$2:$C$379,$A64,_book!$A$2:$A$379,bkc_lob,_book!$B$2:$B$379,bkc_bu)=0,"—",SUMIFS(_book!$BV$2:$BV$379,_book!$C$2:$C$379,$A64,_book!$A$2:$A$379,bkc_lob,_book!$B$2:$B$379,bkc_bu)/SUMIFS(_book!$BJ$2:$BJ$379,_book!$C$2:$C$379,$A64,_book!$A$2:$A$379,bkc_lob,_book!$B$2:$B$379,bkc_bu))</f>
        <v>3.0540465173286787E-2</v>
      </c>
      <c r="K64" s="79">
        <f>IF(SUMIFS(_book!$BK$2:$BK$379,_book!$C$2:$C$379,$A64,_book!$A$2:$A$379,bkc_lob,_book!$B$2:$B$379,bkc_bu)=0,"—",SUMIFS(_book!$BW$2:$BW$379,_book!$C$2:$C$379,$A64,_book!$A$2:$A$379,bkc_lob,_book!$B$2:$B$379,bkc_bu)/SUMIFS(_book!$BK$2:$BK$379,_book!$C$2:$C$379,$A64,_book!$A$2:$A$379,bkc_lob,_book!$B$2:$B$379,bkc_bu))</f>
        <v>3.0538824574756766E-2</v>
      </c>
      <c r="L64" s="79">
        <f>IF(SUMIFS(_book!$BL$2:$BL$379,_book!$C$2:$C$379,$A64,_book!$A$2:$A$379,bkc_lob,_book!$B$2:$B$379,bkc_bu)=0,"—",SUMIFS(_book!$BX$2:$BX$379,_book!$C$2:$C$379,$A64,_book!$A$2:$A$379,bkc_lob,_book!$B$2:$B$379,bkc_bu)/SUMIFS(_book!$BL$2:$BL$379,_book!$C$2:$C$379,$A64,_book!$A$2:$A$379,bkc_lob,_book!$B$2:$B$379,bkc_bu))</f>
        <v>1.7145680118006365E-2</v>
      </c>
      <c r="M64" s="79">
        <f>IF(SUMIFS(_book!$BM$2:$BM$379,_book!$C$2:$C$379,$A64,_book!$A$2:$A$379,bkc_lob,_book!$B$2:$B$379,bkc_bu)=0,"—",SUMIFS(_book!$BY$2:$BY$379,_book!$C$2:$C$379,$A64,_book!$A$2:$A$379,bkc_lob,_book!$B$2:$B$379,bkc_bu)/SUMIFS(_book!$BM$2:$BM$379,_book!$C$2:$C$379,$A64,_book!$A$2:$A$379,bkc_lob,_book!$B$2:$B$379,bkc_bu))</f>
        <v>1.7144063218210378E-2</v>
      </c>
      <c r="N64" s="79">
        <f>IF(SUMIFS(_book!$BB$2:$BB$379,_book!$C$2:$C$379,$A64,_book!$A$2:$A$379,bkc_lob,_book!$B$2:$B$379,bkc_bu)=0,"—",SUMIFS(_book!$DV$2:$DV$379,_book!$C$2:$C$379,$A64,_book!$A$2:$A$379,bkc_lob,_book!$B$2:$B$379,bkc_bu)/SUMIFS(_book!$BB$2:$BB$379,_book!$C$2:$C$379,$A64,_book!$A$2:$A$379,bkc_lob,_book!$B$2:$B$379,bkc_bu))</f>
        <v>1.6954928429966844E-2</v>
      </c>
      <c r="O64" s="79">
        <f>IF(SUMIFS(_book!$BC$2:$BC$379,_book!$C$2:$C$379,$A64,_book!$A$2:$A$379,bkc_lob,_book!$B$2:$B$379,bkc_bu)=0,"—",SUMIFS(_book!$DW$2:$DW$379,_book!$C$2:$C$379,$A64,_book!$A$2:$A$379,bkc_lob,_book!$B$2:$B$379,bkc_bu)/SUMIFS(_book!$BC$2:$BC$379,_book!$C$2:$C$379,$A64,_book!$A$2:$A$379,bkc_lob,_book!$B$2:$B$379,bkc_bu))</f>
        <v>3.8208173003973162E-3</v>
      </c>
      <c r="P64" s="79">
        <f>IF(SUMIFS(_book!$BD$2:$BD$379,_book!$C$2:$C$379,$A64,_book!$A$2:$A$379,bkc_lob,_book!$B$2:$B$379,bkc_bu)=0,"—",SUMIFS(_book!$DX$2:$DX$379,_book!$C$2:$C$379,$A64,_book!$A$2:$A$379,bkc_lob,_book!$B$2:$B$379,bkc_bu)/SUMIFS(_book!$BD$2:$BD$379,_book!$C$2:$C$379,$A64,_book!$A$2:$A$379,bkc_lob,_book!$B$2:$B$379,bkc_bu))</f>
        <v>3.4673593416709712E-3</v>
      </c>
      <c r="Q64" s="79">
        <f>IF(SUMIFS(_book!$BE$2:$BE$379,_book!$C$2:$C$379,$A64,_book!$A$2:$A$379,bkc_lob,_book!$B$2:$B$379,bkc_bu)=0,"—",SUMIFS(_book!$DY$2:$DY$379,_book!$C$2:$C$379,$A64,_book!$A$2:$A$379,bkc_lob,_book!$B$2:$B$379,bkc_bu)/SUMIFS(_book!$BE$2:$BE$379,_book!$C$2:$C$379,$A64,_book!$A$2:$A$379,bkc_lob,_book!$B$2:$B$379,bkc_bu))</f>
        <v>3.1021824563204144E-3</v>
      </c>
      <c r="R64" s="79">
        <f>IF(SUMIFS(_book!$BF$2:$BF$379,_book!$C$2:$C$379,$A64,_book!$A$2:$A$379,bkc_lob,_book!$B$2:$B$379,bkc_bu)=0,"—",SUMIFS(_book!$DZ$2:$DZ$379,_book!$C$2:$C$379,$A64,_book!$A$2:$A$379,bkc_lob,_book!$B$2:$B$379,bkc_bu)/SUMIFS(_book!$BF$2:$BF$379,_book!$C$2:$C$379,$A64,_book!$A$2:$A$379,bkc_lob,_book!$B$2:$B$379,bkc_bu))</f>
        <v>2.7372723577081346E-3</v>
      </c>
      <c r="S64" s="79">
        <f>IF(SUMIFS(_book!$BG$2:$BG$379,_book!$C$2:$C$379,$A64,_book!$A$2:$A$379,bkc_lob,_book!$B$2:$B$379,bkc_bu)=0,"—",SUMIFS(_book!$EA$2:$EA$379,_book!$C$2:$C$379,$A64,_book!$A$2:$A$379,bkc_lob,_book!$B$2:$B$379,bkc_bu)/SUMIFS(_book!$BG$2:$BG$379,_book!$C$2:$C$379,$A64,_book!$A$2:$A$379,bkc_lob,_book!$B$2:$B$379,bkc_bu))</f>
        <v>2.3726287523761621E-3</v>
      </c>
      <c r="T64" s="79">
        <f>IF(SUMIFS(_book!$BH$2:$BH$379,_book!$C$2:$C$379,$A64,_book!$A$2:$A$379,bkc_lob,_book!$B$2:$B$379,bkc_bu)=0,"—",SUMIFS(_book!$EB$2:$EB$379,_book!$C$2:$C$379,$A64,_book!$A$2:$A$379,bkc_lob,_book!$B$2:$B$379,bkc_bu)/SUMIFS(_book!$BH$2:$BH$379,_book!$C$2:$C$379,$A64,_book!$A$2:$A$379,bkc_lob,_book!$B$2:$B$379,bkc_bu))</f>
        <v>2.0082513472983849E-3</v>
      </c>
      <c r="U64" s="79">
        <f>IF(SUMIFS(_book!$BI$2:$BI$379,_book!$C$2:$C$379,$A64,_book!$A$2:$A$379,bkc_lob,_book!$B$2:$B$379,bkc_bu)=0,"—",SUMIFS(_book!$EC$2:$EC$379,_book!$C$2:$C$379,$A64,_book!$A$2:$A$379,bkc_lob,_book!$B$2:$B$379,bkc_bu)/SUMIFS(_book!$BI$2:$BI$379,_book!$C$2:$C$379,$A64,_book!$A$2:$A$379,bkc_lob,_book!$B$2:$B$379,bkc_bu))</f>
        <v>1.6381730226039759E-3</v>
      </c>
      <c r="V64" s="79">
        <f>IF(SUMIFS(_book!$BJ$2:$BJ$379,_book!$C$2:$C$379,$A64,_book!$A$2:$A$379,bkc_lob,_book!$B$2:$B$379,bkc_bu)=0,"—",SUMIFS(_book!$ED$2:$ED$379,_book!$C$2:$C$379,$A64,_book!$A$2:$A$379,bkc_lob,_book!$B$2:$B$379,bkc_bu)/SUMIFS(_book!$BJ$2:$BJ$379,_book!$C$2:$C$379,$A64,_book!$A$2:$A$379,bkc_lob,_book!$B$2:$B$379,bkc_bu))</f>
        <v>1.2743314926013697E-3</v>
      </c>
      <c r="W64" s="79">
        <f>IF(SUMIFS(_book!$BK$2:$BK$379,_book!$C$2:$C$379,$A64,_book!$A$2:$A$379,bkc_lob,_book!$B$2:$B$379,bkc_bu)=0,"—",SUMIFS(_book!$EE$2:$EE$379,_book!$C$2:$C$379,$A64,_book!$A$2:$A$379,bkc_lob,_book!$B$2:$B$379,bkc_bu)/SUMIFS(_book!$BK$2:$BK$379,_book!$C$2:$C$379,$A64,_book!$A$2:$A$379,bkc_lob,_book!$B$2:$B$379,bkc_bu))</f>
        <v>9.1075528158029539E-4</v>
      </c>
      <c r="X64" s="79">
        <f>IF(SUMIFS(_book!$BL$2:$BL$379,_book!$C$2:$C$379,$A64,_book!$A$2:$A$379,bkc_lob,_book!$B$2:$B$379,bkc_bu)=0,"—",SUMIFS(_book!$EF$2:$EF$379,_book!$C$2:$C$379,$A64,_book!$A$2:$A$379,bkc_lob,_book!$B$2:$B$379,bkc_bu)/SUMIFS(_book!$BL$2:$BL$379,_book!$C$2:$C$379,$A64,_book!$A$2:$A$379,bkc_lob,_book!$B$2:$B$379,bkc_bu))</f>
        <v>5.4744409824151259E-4</v>
      </c>
      <c r="Y64" s="79">
        <f>IF(SUMIFS(_book!$BM$2:$BM$379,_book!$C$2:$C$379,$A64,_book!$A$2:$A$379,bkc_lob,_book!$B$2:$B$379,bkc_bu)=0,"—",SUMIFS(_book!$EG$2:$EG$379,_book!$C$2:$C$379,$A64,_book!$A$2:$A$379,bkc_lob,_book!$B$2:$B$379,bkc_bu)/SUMIFS(_book!$BM$2:$BM$379,_book!$C$2:$C$379,$A64,_book!$A$2:$A$379,bkc_lob,_book!$B$2:$B$379,bkc_bu))</f>
        <v>1.8439765171419066E-4</v>
      </c>
    </row>
    <row r="65" spans="1:25" x14ac:dyDescent="0.3">
      <c r="A65" s="78" t="s">
        <v>59</v>
      </c>
      <c r="B65" s="79">
        <f>IF(SUMIFS(_book!$BB$2:$BB$379,_book!$C$2:$C$379,$A65,_book!$A$2:$A$379,bkc_lob,_book!$B$2:$B$379,bkc_bu)=0,"—",SUMIFS(_book!$BN$2:$BN$379,_book!$C$2:$C$379,$A65,_book!$A$2:$A$379,bkc_lob,_book!$B$2:$B$379,bkc_bu)/SUMIFS(_book!$BB$2:$BB$379,_book!$C$2:$C$379,$A65,_book!$A$2:$A$379,bkc_lob,_book!$B$2:$B$379,bkc_bu))</f>
        <v>4.3448276742946858E-2</v>
      </c>
      <c r="C65" s="79">
        <f>IF(SUMIFS(_book!$BC$2:$BC$379,_book!$C$2:$C$379,$A65,_book!$A$2:$A$379,bkc_lob,_book!$B$2:$B$379,bkc_bu)=0,"—",SUMIFS(_book!$BO$2:$BO$379,_book!$C$2:$C$379,$A65,_book!$A$2:$A$379,bkc_lob,_book!$B$2:$B$379,bkc_bu)/SUMIFS(_book!$BC$2:$BC$379,_book!$C$2:$C$379,$A65,_book!$A$2:$A$379,bkc_lob,_book!$B$2:$B$379,bkc_bu))</f>
        <v>4.2116025660147598E-2</v>
      </c>
      <c r="D65" s="79">
        <f>IF(SUMIFS(_book!$BD$2:$BD$379,_book!$C$2:$C$379,$A65,_book!$A$2:$A$379,bkc_lob,_book!$B$2:$B$379,bkc_bu)=0,"—",SUMIFS(_book!$BP$2:$BP$379,_book!$C$2:$C$379,$A65,_book!$A$2:$A$379,bkc_lob,_book!$B$2:$B$379,bkc_bu)/SUMIFS(_book!$BD$2:$BD$379,_book!$C$2:$C$379,$A65,_book!$A$2:$A$379,bkc_lob,_book!$B$2:$B$379,bkc_bu))</f>
        <v>4.8040786728603249E-2</v>
      </c>
      <c r="E65" s="79">
        <f>IF(SUMIFS(_book!$BE$2:$BE$379,_book!$C$2:$C$379,$A65,_book!$A$2:$A$379,bkc_lob,_book!$B$2:$B$379,bkc_bu)=0,"—",SUMIFS(_book!$BQ$2:$BQ$379,_book!$C$2:$C$379,$A65,_book!$A$2:$A$379,bkc_lob,_book!$B$2:$B$379,bkc_bu)/SUMIFS(_book!$BE$2:$BE$379,_book!$C$2:$C$379,$A65,_book!$A$2:$A$379,bkc_lob,_book!$B$2:$B$379,bkc_bu))</f>
        <v>2.9120431680008326E-2</v>
      </c>
      <c r="F65" s="79">
        <f>IF(SUMIFS(_book!$BF$2:$BF$379,_book!$C$2:$C$379,$A65,_book!$A$2:$A$379,bkc_lob,_book!$B$2:$B$379,bkc_bu)=0,"—",SUMIFS(_book!$BR$2:$BR$379,_book!$C$2:$C$379,$A65,_book!$A$2:$A$379,bkc_lob,_book!$B$2:$B$379,bkc_bu)/SUMIFS(_book!$BF$2:$BF$379,_book!$C$2:$C$379,$A65,_book!$A$2:$A$379,bkc_lob,_book!$B$2:$B$379,bkc_bu))</f>
        <v>3.3559398031835615E-2</v>
      </c>
      <c r="G65" s="79">
        <f>IF(SUMIFS(_book!$BG$2:$BG$379,_book!$C$2:$C$379,$A65,_book!$A$2:$A$379,bkc_lob,_book!$B$2:$B$379,bkc_bu)=0,"—",SUMIFS(_book!$BS$2:$BS$379,_book!$C$2:$C$379,$A65,_book!$A$2:$A$379,bkc_lob,_book!$B$2:$B$379,bkc_bu)/SUMIFS(_book!$BG$2:$BG$379,_book!$C$2:$C$379,$A65,_book!$A$2:$A$379,bkc_lob,_book!$B$2:$B$379,bkc_bu))</f>
        <v>3.695499839318972E-2</v>
      </c>
      <c r="H65" s="79">
        <f>IF(SUMIFS(_book!$BH$2:$BH$379,_book!$C$2:$C$379,$A65,_book!$A$2:$A$379,bkc_lob,_book!$B$2:$B$379,bkc_bu)=0,"—",SUMIFS(_book!$BT$2:$BT$379,_book!$C$2:$C$379,$A65,_book!$A$2:$A$379,bkc_lob,_book!$B$2:$B$379,bkc_bu)/SUMIFS(_book!$BH$2:$BH$379,_book!$C$2:$C$379,$A65,_book!$A$2:$A$379,bkc_lob,_book!$B$2:$B$379,bkc_bu))</f>
        <v>3.5626198797694651E-2</v>
      </c>
      <c r="I65" s="79">
        <f>IF(SUMIFS(_book!$BI$2:$BI$379,_book!$C$2:$C$379,$A65,_book!$A$2:$A$379,bkc_lob,_book!$B$2:$B$379,bkc_bu)=0,"—",SUMIFS(_book!$BU$2:$BU$379,_book!$C$2:$C$379,$A65,_book!$A$2:$A$379,bkc_lob,_book!$B$2:$B$379,bkc_bu)/SUMIFS(_book!$BI$2:$BI$379,_book!$C$2:$C$379,$A65,_book!$A$2:$A$379,bkc_lob,_book!$B$2:$B$379,bkc_bu))</f>
        <v>3.4285504245250516E-2</v>
      </c>
      <c r="J65" s="79">
        <f>IF(SUMIFS(_book!$BJ$2:$BJ$379,_book!$C$2:$C$379,$A65,_book!$A$2:$A$379,bkc_lob,_book!$B$2:$B$379,bkc_bu)=0,"—",SUMIFS(_book!$BV$2:$BV$379,_book!$C$2:$C$379,$A65,_book!$A$2:$A$379,bkc_lob,_book!$B$2:$B$379,bkc_bu)/SUMIFS(_book!$BJ$2:$BJ$379,_book!$C$2:$C$379,$A65,_book!$A$2:$A$379,bkc_lob,_book!$B$2:$B$379,bkc_bu))</f>
        <v>3.6699988167028755E-2</v>
      </c>
      <c r="K65" s="79">
        <f>IF(SUMIFS(_book!$BK$2:$BK$379,_book!$C$2:$C$379,$A65,_book!$A$2:$A$379,bkc_lob,_book!$B$2:$B$379,bkc_bu)=0,"—",SUMIFS(_book!$BW$2:$BW$379,_book!$C$2:$C$379,$A65,_book!$A$2:$A$379,bkc_lob,_book!$B$2:$B$379,bkc_bu)/SUMIFS(_book!$BK$2:$BK$379,_book!$C$2:$C$379,$A65,_book!$A$2:$A$379,bkc_lob,_book!$B$2:$B$379,bkc_bu))</f>
        <v>3.5386507871673127E-2</v>
      </c>
      <c r="L65" s="79">
        <f>IF(SUMIFS(_book!$BL$2:$BL$379,_book!$C$2:$C$379,$A65,_book!$A$2:$A$379,bkc_lob,_book!$B$2:$B$379,bkc_bu)=0,"—",SUMIFS(_book!$BX$2:$BX$379,_book!$C$2:$C$379,$A65,_book!$A$2:$A$379,bkc_lob,_book!$B$2:$B$379,bkc_bu)/SUMIFS(_book!$BL$2:$BL$379,_book!$C$2:$C$379,$A65,_book!$A$2:$A$379,bkc_lob,_book!$B$2:$B$379,bkc_bu))</f>
        <v>3.4082461632063091E-2</v>
      </c>
      <c r="M65" s="79">
        <f>IF(SUMIFS(_book!$BM$2:$BM$379,_book!$C$2:$C$379,$A65,_book!$A$2:$A$379,bkc_lob,_book!$B$2:$B$379,bkc_bu)=0,"—",SUMIFS(_book!$BY$2:$BY$379,_book!$C$2:$C$379,$A65,_book!$A$2:$A$379,bkc_lob,_book!$B$2:$B$379,bkc_bu)/SUMIFS(_book!$BM$2:$BM$379,_book!$C$2:$C$379,$A65,_book!$A$2:$A$379,bkc_lob,_book!$B$2:$B$379,bkc_bu))</f>
        <v>3.2787747293807651E-2</v>
      </c>
      <c r="N65" s="79">
        <f>IF(SUMIFS(_book!$BB$2:$BB$379,_book!$C$2:$C$379,$A65,_book!$A$2:$A$379,bkc_lob,_book!$B$2:$B$379,bkc_bu)=0,"—",SUMIFS(_book!$DV$2:$DV$379,_book!$C$2:$C$379,$A65,_book!$A$2:$A$379,bkc_lob,_book!$B$2:$B$379,bkc_bu)/SUMIFS(_book!$BB$2:$BB$379,_book!$C$2:$C$379,$A65,_book!$A$2:$A$379,bkc_lob,_book!$B$2:$B$379,bkc_bu))</f>
        <v>3.1632942368770484E-2</v>
      </c>
      <c r="O65" s="79">
        <f>IF(SUMIFS(_book!$BC$2:$BC$379,_book!$C$2:$C$379,$A65,_book!$A$2:$A$379,bkc_lob,_book!$B$2:$B$379,bkc_bu)=0,"—",SUMIFS(_book!$DW$2:$DW$379,_book!$C$2:$C$379,$A65,_book!$A$2:$A$379,bkc_lob,_book!$B$2:$B$379,bkc_bu)/SUMIFS(_book!$BC$2:$BC$379,_book!$C$2:$C$379,$A65,_book!$A$2:$A$379,bkc_lob,_book!$B$2:$B$379,bkc_bu))</f>
        <v>3.0682652808830632E-2</v>
      </c>
      <c r="P65" s="79">
        <f>IF(SUMIFS(_book!$BD$2:$BD$379,_book!$C$2:$C$379,$A65,_book!$A$2:$A$379,bkc_lob,_book!$B$2:$B$379,bkc_bu)=0,"—",SUMIFS(_book!$DX$2:$DX$379,_book!$C$2:$C$379,$A65,_book!$A$2:$A$379,bkc_lob,_book!$B$2:$B$379,bkc_bu)/SUMIFS(_book!$BD$2:$BD$379,_book!$C$2:$C$379,$A65,_book!$A$2:$A$379,bkc_lob,_book!$B$2:$B$379,bkc_bu))</f>
        <v>2.2796268545651446E-2</v>
      </c>
      <c r="Q65" s="79">
        <f>IF(SUMIFS(_book!$BE$2:$BE$379,_book!$C$2:$C$379,$A65,_book!$A$2:$A$379,bkc_lob,_book!$B$2:$B$379,bkc_bu)=0,"—",SUMIFS(_book!$DY$2:$DY$379,_book!$C$2:$C$379,$A65,_book!$A$2:$A$379,bkc_lob,_book!$B$2:$B$379,bkc_bu)/SUMIFS(_book!$BE$2:$BE$379,_book!$C$2:$C$379,$A65,_book!$A$2:$A$379,bkc_lob,_book!$B$2:$B$379,bkc_bu))</f>
        <v>2.1819325665884088E-2</v>
      </c>
      <c r="R65" s="79">
        <f>IF(SUMIFS(_book!$BF$2:$BF$379,_book!$C$2:$C$379,$A65,_book!$A$2:$A$379,bkc_lob,_book!$B$2:$B$379,bkc_bu)=0,"—",SUMIFS(_book!$DZ$2:$DZ$379,_book!$C$2:$C$379,$A65,_book!$A$2:$A$379,bkc_lob,_book!$B$2:$B$379,bkc_bu)/SUMIFS(_book!$BF$2:$BF$379,_book!$C$2:$C$379,$A65,_book!$A$2:$A$379,bkc_lob,_book!$B$2:$B$379,bkc_bu))</f>
        <v>1.5229900290015336E-2</v>
      </c>
      <c r="S65" s="79">
        <f>IF(SUMIFS(_book!$BG$2:$BG$379,_book!$C$2:$C$379,$A65,_book!$A$2:$A$379,bkc_lob,_book!$B$2:$B$379,bkc_bu)=0,"—",SUMIFS(_book!$EA$2:$EA$379,_book!$C$2:$C$379,$A65,_book!$A$2:$A$379,bkc_lob,_book!$B$2:$B$379,bkc_bu)/SUMIFS(_book!$BG$2:$BG$379,_book!$C$2:$C$379,$A65,_book!$A$2:$A$379,bkc_lob,_book!$B$2:$B$379,bkc_bu))</f>
        <v>9.7689226324176835E-3</v>
      </c>
      <c r="T65" s="79">
        <f>IF(SUMIFS(_book!$BH$2:$BH$379,_book!$C$2:$C$379,$A65,_book!$A$2:$A$379,bkc_lob,_book!$B$2:$B$379,bkc_bu)=0,"—",SUMIFS(_book!$EB$2:$EB$379,_book!$C$2:$C$379,$A65,_book!$A$2:$A$379,bkc_lob,_book!$B$2:$B$379,bkc_bu)/SUMIFS(_book!$BH$2:$BH$379,_book!$C$2:$C$379,$A65,_book!$A$2:$A$379,bkc_lob,_book!$B$2:$B$379,bkc_bu))</f>
        <v>8.8004378635525935E-3</v>
      </c>
      <c r="U65" s="79">
        <f>IF(SUMIFS(_book!$BI$2:$BI$379,_book!$C$2:$C$379,$A65,_book!$A$2:$A$379,bkc_lob,_book!$B$2:$B$379,bkc_bu)=0,"—",SUMIFS(_book!$EC$2:$EC$379,_book!$C$2:$C$379,$A65,_book!$A$2:$A$379,bkc_lob,_book!$B$2:$B$379,bkc_bu)/SUMIFS(_book!$BI$2:$BI$379,_book!$C$2:$C$379,$A65,_book!$A$2:$A$379,bkc_lob,_book!$B$2:$B$379,bkc_bu))</f>
        <v>7.8189402036427987E-3</v>
      </c>
      <c r="V65" s="79">
        <f>IF(SUMIFS(_book!$BJ$2:$BJ$379,_book!$C$2:$C$379,$A65,_book!$A$2:$A$379,bkc_lob,_book!$B$2:$B$379,bkc_bu)=0,"—",SUMIFS(_book!$ED$2:$ED$379,_book!$C$2:$C$379,$A65,_book!$A$2:$A$379,bkc_lob,_book!$B$2:$B$379,bkc_bu)/SUMIFS(_book!$BJ$2:$BJ$379,_book!$C$2:$C$379,$A65,_book!$A$2:$A$379,bkc_lob,_book!$B$2:$B$379,bkc_bu))</f>
        <v>3.3560785725250449E-3</v>
      </c>
      <c r="W65" s="79">
        <f>IF(SUMIFS(_book!$BK$2:$BK$379,_book!$C$2:$C$379,$A65,_book!$A$2:$A$379,bkc_lob,_book!$B$2:$B$379,bkc_bu)=0,"—",SUMIFS(_book!$EE$2:$EE$379,_book!$C$2:$C$379,$A65,_book!$A$2:$A$379,bkc_lob,_book!$B$2:$B$379,bkc_bu)/SUMIFS(_book!$BK$2:$BK$379,_book!$C$2:$C$379,$A65,_book!$A$2:$A$379,bkc_lob,_book!$B$2:$B$379,bkc_bu))</f>
        <v>2.3959874304707906E-3</v>
      </c>
      <c r="X65" s="79">
        <f>IF(SUMIFS(_book!$BL$2:$BL$379,_book!$C$2:$C$379,$A65,_book!$A$2:$A$379,bkc_lob,_book!$B$2:$B$379,bkc_bu)=0,"—",SUMIFS(_book!$EF$2:$EF$379,_book!$C$2:$C$379,$A65,_book!$A$2:$A$379,bkc_lob,_book!$B$2:$B$379,bkc_bu)/SUMIFS(_book!$BL$2:$BL$379,_book!$C$2:$C$379,$A65,_book!$A$2:$A$379,bkc_lob,_book!$B$2:$B$379,bkc_bu))</f>
        <v>1.4386547894965239E-3</v>
      </c>
      <c r="Y65" s="79">
        <f>IF(SUMIFS(_book!$BM$2:$BM$379,_book!$C$2:$C$379,$A65,_book!$A$2:$A$379,bkc_lob,_book!$B$2:$B$379,bkc_bu)=0,"—",SUMIFS(_book!$EG$2:$EG$379,_book!$C$2:$C$379,$A65,_book!$A$2:$A$379,bkc_lob,_book!$B$2:$B$379,bkc_bu)/SUMIFS(_book!$BM$2:$BM$379,_book!$C$2:$C$379,$A65,_book!$A$2:$A$379,bkc_lob,_book!$B$2:$B$379,bkc_bu))</f>
        <v>4.8406873095555822E-4</v>
      </c>
    </row>
    <row r="66" spans="1:25" x14ac:dyDescent="0.3">
      <c r="A66" s="78" t="s">
        <v>61</v>
      </c>
      <c r="B66" s="79">
        <f>IF(SUMIFS(_book!$BB$2:$BB$379,_book!$C$2:$C$379,$A66,_book!$A$2:$A$379,bkc_lob,_book!$B$2:$B$379,bkc_bu)=0,"—",SUMIFS(_book!$BN$2:$BN$379,_book!$C$2:$C$379,$A66,_book!$A$2:$A$379,bkc_lob,_book!$B$2:$B$379,bkc_bu)/SUMIFS(_book!$BB$2:$BB$379,_book!$C$2:$C$379,$A66,_book!$A$2:$A$379,bkc_lob,_book!$B$2:$B$379,bkc_bu))</f>
        <v>4.9285714285714328E-2</v>
      </c>
      <c r="C66" s="79">
        <f>IF(SUMIFS(_book!$BC$2:$BC$379,_book!$C$2:$C$379,$A66,_book!$A$2:$A$379,bkc_lob,_book!$B$2:$B$379,bkc_bu)=0,"—",SUMIFS(_book!$BO$2:$BO$379,_book!$C$2:$C$379,$A66,_book!$A$2:$A$379,bkc_lob,_book!$B$2:$B$379,bkc_bu)/SUMIFS(_book!$BC$2:$BC$379,_book!$C$2:$C$379,$A66,_book!$A$2:$A$379,bkc_lob,_book!$B$2:$B$379,bkc_bu))</f>
        <v>4.9285714285714328E-2</v>
      </c>
      <c r="D66" s="79">
        <f>IF(SUMIFS(_book!$BD$2:$BD$379,_book!$C$2:$C$379,$A66,_book!$A$2:$A$379,bkc_lob,_book!$B$2:$B$379,bkc_bu)=0,"—",SUMIFS(_book!$BP$2:$BP$379,_book!$C$2:$C$379,$A66,_book!$A$2:$A$379,bkc_lob,_book!$B$2:$B$379,bkc_bu)/SUMIFS(_book!$BD$2:$BD$379,_book!$C$2:$C$379,$A66,_book!$A$2:$A$379,bkc_lob,_book!$B$2:$B$379,bkc_bu))</f>
        <v>6.6565714285714353E-2</v>
      </c>
      <c r="E66" s="79">
        <f>IF(SUMIFS(_book!$BE$2:$BE$379,_book!$C$2:$C$379,$A66,_book!$A$2:$A$379,bkc_lob,_book!$B$2:$B$379,bkc_bu)=0,"—",SUMIFS(_book!$BQ$2:$BQ$379,_book!$C$2:$C$379,$A66,_book!$A$2:$A$379,bkc_lob,_book!$B$2:$B$379,bkc_bu)/SUMIFS(_book!$BE$2:$BE$379,_book!$C$2:$C$379,$A66,_book!$A$2:$A$379,bkc_lob,_book!$B$2:$B$379,bkc_bu))</f>
        <v>5.1089523809523869E-2</v>
      </c>
      <c r="F66" s="79">
        <f>IF(SUMIFS(_book!$BF$2:$BF$379,_book!$C$2:$C$379,$A66,_book!$A$2:$A$379,bkc_lob,_book!$B$2:$B$379,bkc_bu)=0,"—",SUMIFS(_book!$BR$2:$BR$379,_book!$C$2:$C$379,$A66,_book!$A$2:$A$379,bkc_lob,_book!$B$2:$B$379,bkc_bu)/SUMIFS(_book!$BF$2:$BF$379,_book!$C$2:$C$379,$A66,_book!$A$2:$A$379,bkc_lob,_book!$B$2:$B$379,bkc_bu))</f>
        <v>5.1089523809523869E-2</v>
      </c>
      <c r="G66" s="79">
        <f>IF(SUMIFS(_book!$BG$2:$BG$379,_book!$C$2:$C$379,$A66,_book!$A$2:$A$379,bkc_lob,_book!$B$2:$B$379,bkc_bu)=0,"—",SUMIFS(_book!$BS$2:$BS$379,_book!$C$2:$C$379,$A66,_book!$A$2:$A$379,bkc_lob,_book!$B$2:$B$379,bkc_bu)/SUMIFS(_book!$BG$2:$BG$379,_book!$C$2:$C$379,$A66,_book!$A$2:$A$379,bkc_lob,_book!$B$2:$B$379,bkc_bu))</f>
        <v>6.5660952380952431E-2</v>
      </c>
      <c r="H66" s="79">
        <f>IF(SUMIFS(_book!$BH$2:$BH$379,_book!$C$2:$C$379,$A66,_book!$A$2:$A$379,bkc_lob,_book!$B$2:$B$379,bkc_bu)=0,"—",SUMIFS(_book!$BT$2:$BT$379,_book!$C$2:$C$379,$A66,_book!$A$2:$A$379,bkc_lob,_book!$B$2:$B$379,bkc_bu)/SUMIFS(_book!$BH$2:$BH$379,_book!$C$2:$C$379,$A66,_book!$A$2:$A$379,bkc_lob,_book!$B$2:$B$379,bkc_bu))</f>
        <v>6.5660952380952431E-2</v>
      </c>
      <c r="I66" s="79">
        <f>IF(SUMIFS(_book!$BI$2:$BI$379,_book!$C$2:$C$379,$A66,_book!$A$2:$A$379,bkc_lob,_book!$B$2:$B$379,bkc_bu)=0,"—",SUMIFS(_book!$BU$2:$BU$379,_book!$C$2:$C$379,$A66,_book!$A$2:$A$379,bkc_lob,_book!$B$2:$B$379,bkc_bu)/SUMIFS(_book!$BI$2:$BI$379,_book!$C$2:$C$379,$A66,_book!$A$2:$A$379,bkc_lob,_book!$B$2:$B$379,bkc_bu))</f>
        <v>6.5660952380952431E-2</v>
      </c>
      <c r="J66" s="79">
        <f>IF(SUMIFS(_book!$BJ$2:$BJ$379,_book!$C$2:$C$379,$A66,_book!$A$2:$A$379,bkc_lob,_book!$B$2:$B$379,bkc_bu)=0,"—",SUMIFS(_book!$BV$2:$BV$379,_book!$C$2:$C$379,$A66,_book!$A$2:$A$379,bkc_lob,_book!$B$2:$B$379,bkc_bu)/SUMIFS(_book!$BJ$2:$BJ$379,_book!$C$2:$C$379,$A66,_book!$A$2:$A$379,bkc_lob,_book!$B$2:$B$379,bkc_bu))</f>
        <v>6.5660952380952431E-2</v>
      </c>
      <c r="K66" s="79">
        <f>IF(SUMIFS(_book!$BK$2:$BK$379,_book!$C$2:$C$379,$A66,_book!$A$2:$A$379,bkc_lob,_book!$B$2:$B$379,bkc_bu)=0,"—",SUMIFS(_book!$BW$2:$BW$379,_book!$C$2:$C$379,$A66,_book!$A$2:$A$379,bkc_lob,_book!$B$2:$B$379,bkc_bu)/SUMIFS(_book!$BK$2:$BK$379,_book!$C$2:$C$379,$A66,_book!$A$2:$A$379,bkc_lob,_book!$B$2:$B$379,bkc_bu))</f>
        <v>3.0285714285714315E-2</v>
      </c>
      <c r="L66" s="79">
        <f>IF(SUMIFS(_book!$BL$2:$BL$379,_book!$C$2:$C$379,$A66,_book!$A$2:$A$379,bkc_lob,_book!$B$2:$B$379,bkc_bu)=0,"—",SUMIFS(_book!$BX$2:$BX$379,_book!$C$2:$C$379,$A66,_book!$A$2:$A$379,bkc_lob,_book!$B$2:$B$379,bkc_bu)/SUMIFS(_book!$BL$2:$BL$379,_book!$C$2:$C$379,$A66,_book!$A$2:$A$379,bkc_lob,_book!$B$2:$B$379,bkc_bu))</f>
        <v>3.0285714285714315E-2</v>
      </c>
      <c r="M66" s="79">
        <f>IF(SUMIFS(_book!$BM$2:$BM$379,_book!$C$2:$C$379,$A66,_book!$A$2:$A$379,bkc_lob,_book!$B$2:$B$379,bkc_bu)=0,"—",SUMIFS(_book!$BY$2:$BY$379,_book!$C$2:$C$379,$A66,_book!$A$2:$A$379,bkc_lob,_book!$B$2:$B$379,bkc_bu)/SUMIFS(_book!$BM$2:$BM$379,_book!$C$2:$C$379,$A66,_book!$A$2:$A$379,bkc_lob,_book!$B$2:$B$379,bkc_bu))</f>
        <v>3.0285714285714315E-2</v>
      </c>
      <c r="N66" s="79">
        <f>IF(SUMIFS(_book!$BB$2:$BB$379,_book!$C$2:$C$379,$A66,_book!$A$2:$A$379,bkc_lob,_book!$B$2:$B$379,bkc_bu)=0,"—",SUMIFS(_book!$DV$2:$DV$379,_book!$C$2:$C$379,$A66,_book!$A$2:$A$379,bkc_lob,_book!$B$2:$B$379,bkc_bu)/SUMIFS(_book!$BB$2:$BB$379,_book!$C$2:$C$379,$A66,_book!$A$2:$A$379,bkc_lob,_book!$B$2:$B$379,bkc_bu))</f>
        <v>3.0285714285714315E-2</v>
      </c>
      <c r="O66" s="79">
        <f>IF(SUMIFS(_book!$BC$2:$BC$379,_book!$C$2:$C$379,$A66,_book!$A$2:$A$379,bkc_lob,_book!$B$2:$B$379,bkc_bu)=0,"—",SUMIFS(_book!$DW$2:$DW$379,_book!$C$2:$C$379,$A66,_book!$A$2:$A$379,bkc_lob,_book!$B$2:$B$379,bkc_bu)/SUMIFS(_book!$BC$2:$BC$379,_book!$C$2:$C$379,$A66,_book!$A$2:$A$379,bkc_lob,_book!$B$2:$B$379,bkc_bu))</f>
        <v>3.0285714285714315E-2</v>
      </c>
      <c r="P66" s="79">
        <f>IF(SUMIFS(_book!$BD$2:$BD$379,_book!$C$2:$C$379,$A66,_book!$A$2:$A$379,bkc_lob,_book!$B$2:$B$379,bkc_bu)=0,"—",SUMIFS(_book!$DX$2:$DX$379,_book!$C$2:$C$379,$A66,_book!$A$2:$A$379,bkc_lob,_book!$B$2:$B$379,bkc_bu)/SUMIFS(_book!$BD$2:$BD$379,_book!$C$2:$C$379,$A66,_book!$A$2:$A$379,bkc_lob,_book!$B$2:$B$379,bkc_bu))</f>
        <v>1.4285714285714296E-2</v>
      </c>
      <c r="Q66" s="79">
        <f>IF(SUMIFS(_book!$BE$2:$BE$379,_book!$C$2:$C$379,$A66,_book!$A$2:$A$379,bkc_lob,_book!$B$2:$B$379,bkc_bu)=0,"—",SUMIFS(_book!$DY$2:$DY$379,_book!$C$2:$C$379,$A66,_book!$A$2:$A$379,bkc_lob,_book!$B$2:$B$379,bkc_bu)/SUMIFS(_book!$BE$2:$BE$379,_book!$C$2:$C$379,$A66,_book!$A$2:$A$379,bkc_lob,_book!$B$2:$B$379,bkc_bu))</f>
        <v>1.4285714285714296E-2</v>
      </c>
      <c r="R66" s="79">
        <f>IF(SUMIFS(_book!$BF$2:$BF$379,_book!$C$2:$C$379,$A66,_book!$A$2:$A$379,bkc_lob,_book!$B$2:$B$379,bkc_bu)=0,"—",SUMIFS(_book!$DZ$2:$DZ$379,_book!$C$2:$C$379,$A66,_book!$A$2:$A$379,bkc_lob,_book!$B$2:$B$379,bkc_bu)/SUMIFS(_book!$BF$2:$BF$379,_book!$C$2:$C$379,$A66,_book!$A$2:$A$379,bkc_lob,_book!$B$2:$B$379,bkc_bu))</f>
        <v>1.4285714285714296E-2</v>
      </c>
      <c r="S66" s="79">
        <f>IF(SUMIFS(_book!$BG$2:$BG$379,_book!$C$2:$C$379,$A66,_book!$A$2:$A$379,bkc_lob,_book!$B$2:$B$379,bkc_bu)=0,"—",SUMIFS(_book!$EA$2:$EA$379,_book!$C$2:$C$379,$A66,_book!$A$2:$A$379,bkc_lob,_book!$B$2:$B$379,bkc_bu)/SUMIFS(_book!$BG$2:$BG$379,_book!$C$2:$C$379,$A66,_book!$A$2:$A$379,bkc_lob,_book!$B$2:$B$379,bkc_bu))</f>
        <v>0</v>
      </c>
      <c r="T66" s="79">
        <f>IF(SUMIFS(_book!$BH$2:$BH$379,_book!$C$2:$C$379,$A66,_book!$A$2:$A$379,bkc_lob,_book!$B$2:$B$379,bkc_bu)=0,"—",SUMIFS(_book!$EB$2:$EB$379,_book!$C$2:$C$379,$A66,_book!$A$2:$A$379,bkc_lob,_book!$B$2:$B$379,bkc_bu)/SUMIFS(_book!$BH$2:$BH$379,_book!$C$2:$C$379,$A66,_book!$A$2:$A$379,bkc_lob,_book!$B$2:$B$379,bkc_bu))</f>
        <v>0</v>
      </c>
      <c r="U66" s="79">
        <f>IF(SUMIFS(_book!$BI$2:$BI$379,_book!$C$2:$C$379,$A66,_book!$A$2:$A$379,bkc_lob,_book!$B$2:$B$379,bkc_bu)=0,"—",SUMIFS(_book!$EC$2:$EC$379,_book!$C$2:$C$379,$A66,_book!$A$2:$A$379,bkc_lob,_book!$B$2:$B$379,bkc_bu)/SUMIFS(_book!$BI$2:$BI$379,_book!$C$2:$C$379,$A66,_book!$A$2:$A$379,bkc_lob,_book!$B$2:$B$379,bkc_bu))</f>
        <v>0</v>
      </c>
      <c r="V66" s="79">
        <f>IF(SUMIFS(_book!$BJ$2:$BJ$379,_book!$C$2:$C$379,$A66,_book!$A$2:$A$379,bkc_lob,_book!$B$2:$B$379,bkc_bu)=0,"—",SUMIFS(_book!$ED$2:$ED$379,_book!$C$2:$C$379,$A66,_book!$A$2:$A$379,bkc_lob,_book!$B$2:$B$379,bkc_bu)/SUMIFS(_book!$BJ$2:$BJ$379,_book!$C$2:$C$379,$A66,_book!$A$2:$A$379,bkc_lob,_book!$B$2:$B$379,bkc_bu))</f>
        <v>0</v>
      </c>
      <c r="W66" s="79">
        <f>IF(SUMIFS(_book!$BK$2:$BK$379,_book!$C$2:$C$379,$A66,_book!$A$2:$A$379,bkc_lob,_book!$B$2:$B$379,bkc_bu)=0,"—",SUMIFS(_book!$EE$2:$EE$379,_book!$C$2:$C$379,$A66,_book!$A$2:$A$379,bkc_lob,_book!$B$2:$B$379,bkc_bu)/SUMIFS(_book!$BK$2:$BK$379,_book!$C$2:$C$379,$A66,_book!$A$2:$A$379,bkc_lob,_book!$B$2:$B$379,bkc_bu))</f>
        <v>0</v>
      </c>
      <c r="X66" s="79">
        <f>IF(SUMIFS(_book!$BL$2:$BL$379,_book!$C$2:$C$379,$A66,_book!$A$2:$A$379,bkc_lob,_book!$B$2:$B$379,bkc_bu)=0,"—",SUMIFS(_book!$EF$2:$EF$379,_book!$C$2:$C$379,$A66,_book!$A$2:$A$379,bkc_lob,_book!$B$2:$B$379,bkc_bu)/SUMIFS(_book!$BL$2:$BL$379,_book!$C$2:$C$379,$A66,_book!$A$2:$A$379,bkc_lob,_book!$B$2:$B$379,bkc_bu))</f>
        <v>0</v>
      </c>
      <c r="Y66" s="79">
        <f>IF(SUMIFS(_book!$BM$2:$BM$379,_book!$C$2:$C$379,$A66,_book!$A$2:$A$379,bkc_lob,_book!$B$2:$B$379,bkc_bu)=0,"—",SUMIFS(_book!$EG$2:$EG$379,_book!$C$2:$C$379,$A66,_book!$A$2:$A$379,bkc_lob,_book!$B$2:$B$379,bkc_bu)/SUMIFS(_book!$BM$2:$BM$379,_book!$C$2:$C$379,$A66,_book!$A$2:$A$379,bkc_lob,_book!$B$2:$B$379,bkc_bu))</f>
        <v>0</v>
      </c>
    </row>
    <row r="67" spans="1:25" x14ac:dyDescent="0.3">
      <c r="A67" s="78" t="s">
        <v>68</v>
      </c>
      <c r="B67" s="79">
        <f>IF(SUMIFS(_book!$BB$2:$BB$379,_book!$C$2:$C$379,$A67,_book!$A$2:$A$379,bkc_lob,_book!$B$2:$B$379,bkc_bu)=0,"—",SUMIFS(_book!$BN$2:$BN$379,_book!$C$2:$C$379,$A67,_book!$A$2:$A$379,bkc_lob,_book!$B$2:$B$379,bkc_bu)/SUMIFS(_book!$BB$2:$BB$379,_book!$C$2:$C$379,$A67,_book!$A$2:$A$379,bkc_lob,_book!$B$2:$B$379,bkc_bu))</f>
        <v>3.821122880006321E-2</v>
      </c>
      <c r="C67" s="79">
        <f>IF(SUMIFS(_book!$BC$2:$BC$379,_book!$C$2:$C$379,$A67,_book!$A$2:$A$379,bkc_lob,_book!$B$2:$B$379,bkc_bu)=0,"—",SUMIFS(_book!$BO$2:$BO$379,_book!$C$2:$C$379,$A67,_book!$A$2:$A$379,bkc_lob,_book!$B$2:$B$379,bkc_bu)/SUMIFS(_book!$BC$2:$BC$379,_book!$C$2:$C$379,$A67,_book!$A$2:$A$379,bkc_lob,_book!$B$2:$B$379,bkc_bu))</f>
        <v>3.1442017387860739E-2</v>
      </c>
      <c r="D67" s="79">
        <f>IF(SUMIFS(_book!$BD$2:$BD$379,_book!$C$2:$C$379,$A67,_book!$A$2:$A$379,bkc_lob,_book!$B$2:$B$379,bkc_bu)=0,"—",SUMIFS(_book!$BP$2:$BP$379,_book!$C$2:$C$379,$A67,_book!$A$2:$A$379,bkc_lob,_book!$B$2:$B$379,bkc_bu)/SUMIFS(_book!$BD$2:$BD$379,_book!$C$2:$C$379,$A67,_book!$A$2:$A$379,bkc_lob,_book!$B$2:$B$379,bkc_bu))</f>
        <v>3.1427627021354765E-2</v>
      </c>
      <c r="E67" s="79">
        <f>IF(SUMIFS(_book!$BE$2:$BE$379,_book!$C$2:$C$379,$A67,_book!$A$2:$A$379,bkc_lob,_book!$B$2:$B$379,bkc_bu)=0,"—",SUMIFS(_book!$BQ$2:$BQ$379,_book!$C$2:$C$379,$A67,_book!$A$2:$A$379,bkc_lob,_book!$B$2:$B$379,bkc_bu)/SUMIFS(_book!$BE$2:$BE$379,_book!$C$2:$C$379,$A67,_book!$A$2:$A$379,bkc_lob,_book!$B$2:$B$379,bkc_bu))</f>
        <v>3.1412781341603316E-2</v>
      </c>
      <c r="F67" s="79">
        <f>IF(SUMIFS(_book!$BF$2:$BF$379,_book!$C$2:$C$379,$A67,_book!$A$2:$A$379,bkc_lob,_book!$B$2:$B$379,bkc_bu)=0,"—",SUMIFS(_book!$BR$2:$BR$379,_book!$C$2:$C$379,$A67,_book!$A$2:$A$379,bkc_lob,_book!$B$2:$B$379,bkc_bu)/SUMIFS(_book!$BF$2:$BF$379,_book!$C$2:$C$379,$A67,_book!$A$2:$A$379,bkc_lob,_book!$B$2:$B$379,bkc_bu))</f>
        <v>1.3161069341912029E-2</v>
      </c>
      <c r="G67" s="79">
        <f>IF(SUMIFS(_book!$BG$2:$BG$379,_book!$C$2:$C$379,$A67,_book!$A$2:$A$379,bkc_lob,_book!$B$2:$B$379,bkc_bu)=0,"—",SUMIFS(_book!$BS$2:$BS$379,_book!$C$2:$C$379,$A67,_book!$A$2:$A$379,bkc_lob,_book!$B$2:$B$379,bkc_bu)/SUMIFS(_book!$BG$2:$BG$379,_book!$C$2:$C$379,$A67,_book!$A$2:$A$379,bkc_lob,_book!$B$2:$B$379,bkc_bu))</f>
        <v>2.6655171420053622E-2</v>
      </c>
      <c r="H67" s="79">
        <f>IF(SUMIFS(_book!$BH$2:$BH$379,_book!$C$2:$C$379,$A67,_book!$A$2:$A$379,bkc_lob,_book!$B$2:$B$379,bkc_bu)=0,"—",SUMIFS(_book!$BT$2:$BT$379,_book!$C$2:$C$379,$A67,_book!$A$2:$A$379,bkc_lob,_book!$B$2:$B$379,bkc_bu)/SUMIFS(_book!$BH$2:$BH$379,_book!$C$2:$C$379,$A67,_book!$A$2:$A$379,bkc_lob,_book!$B$2:$B$379,bkc_bu))</f>
        <v>2.6640491799290303E-2</v>
      </c>
      <c r="I67" s="79">
        <f>IF(SUMIFS(_book!$BI$2:$BI$379,_book!$C$2:$C$379,$A67,_book!$A$2:$A$379,bkc_lob,_book!$B$2:$B$379,bkc_bu)=0,"—",SUMIFS(_book!$BU$2:$BU$379,_book!$C$2:$C$379,$A67,_book!$A$2:$A$379,bkc_lob,_book!$B$2:$B$379,bkc_bu)/SUMIFS(_book!$BI$2:$BI$379,_book!$C$2:$C$379,$A67,_book!$A$2:$A$379,bkc_lob,_book!$B$2:$B$379,bkc_bu))</f>
        <v>2.662560478130362E-2</v>
      </c>
      <c r="J67" s="79">
        <f>IF(SUMIFS(_book!$BJ$2:$BJ$379,_book!$C$2:$C$379,$A67,_book!$A$2:$A$379,bkc_lob,_book!$B$2:$B$379,bkc_bu)=0,"—",SUMIFS(_book!$BV$2:$BV$379,_book!$C$2:$C$379,$A67,_book!$A$2:$A$379,bkc_lob,_book!$B$2:$B$379,bkc_bu)/SUMIFS(_book!$BJ$2:$BJ$379,_book!$C$2:$C$379,$A67,_book!$A$2:$A$379,bkc_lob,_book!$B$2:$B$379,bkc_bu))</f>
        <v>2.6610990483077367E-2</v>
      </c>
      <c r="K67" s="79">
        <f>IF(SUMIFS(_book!$BK$2:$BK$379,_book!$C$2:$C$379,$A67,_book!$A$2:$A$379,bkc_lob,_book!$B$2:$B$379,bkc_bu)=0,"—",SUMIFS(_book!$BW$2:$BW$379,_book!$C$2:$C$379,$A67,_book!$A$2:$A$379,bkc_lob,_book!$B$2:$B$379,bkc_bu)/SUMIFS(_book!$BK$2:$BK$379,_book!$C$2:$C$379,$A67,_book!$A$2:$A$379,bkc_lob,_book!$B$2:$B$379,bkc_bu))</f>
        <v>2.6596408418295626E-2</v>
      </c>
      <c r="L67" s="79">
        <f>IF(SUMIFS(_book!$BL$2:$BL$379,_book!$C$2:$C$379,$A67,_book!$A$2:$A$379,bkc_lob,_book!$B$2:$B$379,bkc_bu)=0,"—",SUMIFS(_book!$BX$2:$BX$379,_book!$C$2:$C$379,$A67,_book!$A$2:$A$379,bkc_lob,_book!$B$2:$B$379,bkc_bu)/SUMIFS(_book!$BL$2:$BL$379,_book!$C$2:$C$379,$A67,_book!$A$2:$A$379,bkc_lob,_book!$B$2:$B$379,bkc_bu))</f>
        <v>2.6581858479995842E-2</v>
      </c>
      <c r="M67" s="79">
        <f>IF(SUMIFS(_book!$BM$2:$BM$379,_book!$C$2:$C$379,$A67,_book!$A$2:$A$379,bkc_lob,_book!$B$2:$B$379,bkc_bu)=0,"—",SUMIFS(_book!$BY$2:$BY$379,_book!$C$2:$C$379,$A67,_book!$A$2:$A$379,bkc_lob,_book!$B$2:$B$379,bkc_bu)/SUMIFS(_book!$BM$2:$BM$379,_book!$C$2:$C$379,$A67,_book!$A$2:$A$379,bkc_lob,_book!$B$2:$B$379,bkc_bu))</f>
        <v>2.6567340561690723E-2</v>
      </c>
      <c r="N67" s="79">
        <f>IF(SUMIFS(_book!$BB$2:$BB$379,_book!$C$2:$C$379,$A67,_book!$A$2:$A$379,bkc_lob,_book!$B$2:$B$379,bkc_bu)=0,"—",SUMIFS(_book!$DV$2:$DV$379,_book!$C$2:$C$379,$A67,_book!$A$2:$A$379,bkc_lob,_book!$B$2:$B$379,bkc_bu)/SUMIFS(_book!$BB$2:$BB$379,_book!$C$2:$C$379,$A67,_book!$A$2:$A$379,bkc_lob,_book!$B$2:$B$379,bkc_bu))</f>
        <v>2.5991250491788045E-2</v>
      </c>
      <c r="O67" s="79">
        <f>IF(SUMIFS(_book!$BC$2:$BC$379,_book!$C$2:$C$379,$A67,_book!$A$2:$A$379,bkc_lob,_book!$B$2:$B$379,bkc_bu)=0,"—",SUMIFS(_book!$DW$2:$DW$379,_book!$C$2:$C$379,$A67,_book!$A$2:$A$379,bkc_lob,_book!$B$2:$B$379,bkc_bu)/SUMIFS(_book!$BC$2:$BC$379,_book!$C$2:$C$379,$A67,_book!$A$2:$A$379,bkc_lob,_book!$B$2:$B$379,bkc_bu))</f>
        <v>2.4910585915275531E-2</v>
      </c>
      <c r="P67" s="79">
        <f>IF(SUMIFS(_book!$BD$2:$BD$379,_book!$C$2:$C$379,$A67,_book!$A$2:$A$379,bkc_lob,_book!$B$2:$B$379,bkc_bu)=0,"—",SUMIFS(_book!$DX$2:$DX$379,_book!$C$2:$C$379,$A67,_book!$A$2:$A$379,bkc_lob,_book!$B$2:$B$379,bkc_bu)/SUMIFS(_book!$BD$2:$BD$379,_book!$C$2:$C$379,$A67,_book!$A$2:$A$379,bkc_lob,_book!$B$2:$B$379,bkc_bu))</f>
        <v>2.3832204772280804E-2</v>
      </c>
      <c r="Q67" s="79">
        <f>IF(SUMIFS(_book!$BE$2:$BE$379,_book!$C$2:$C$379,$A67,_book!$A$2:$A$379,bkc_lob,_book!$B$2:$B$379,bkc_bu)=0,"—",SUMIFS(_book!$DY$2:$DY$379,_book!$C$2:$C$379,$A67,_book!$A$2:$A$379,bkc_lob,_book!$B$2:$B$379,bkc_bu)/SUMIFS(_book!$BE$2:$BE$379,_book!$C$2:$C$379,$A67,_book!$A$2:$A$379,bkc_lob,_book!$B$2:$B$379,bkc_bu))</f>
        <v>2.2719661470036533E-2</v>
      </c>
      <c r="R67" s="79">
        <f>IF(SUMIFS(_book!$BF$2:$BF$379,_book!$C$2:$C$379,$A67,_book!$A$2:$A$379,bkc_lob,_book!$B$2:$B$379,bkc_bu)=0,"—",SUMIFS(_book!$DZ$2:$DZ$379,_book!$C$2:$C$379,$A67,_book!$A$2:$A$379,bkc_lob,_book!$B$2:$B$379,bkc_bu)/SUMIFS(_book!$BF$2:$BF$379,_book!$C$2:$C$379,$A67,_book!$A$2:$A$379,bkc_lob,_book!$B$2:$B$379,bkc_bu))</f>
        <v>2.160954328655821E-2</v>
      </c>
      <c r="S67" s="79">
        <f>IF(SUMIFS(_book!$BG$2:$BG$379,_book!$C$2:$C$379,$A67,_book!$A$2:$A$379,bkc_lob,_book!$B$2:$B$379,bkc_bu)=0,"—",SUMIFS(_book!$EA$2:$EA$379,_book!$C$2:$C$379,$A67,_book!$A$2:$A$379,bkc_lob,_book!$B$2:$B$379,bkc_bu)/SUMIFS(_book!$BG$2:$BG$379,_book!$C$2:$C$379,$A67,_book!$A$2:$A$379,bkc_lob,_book!$B$2:$B$379,bkc_bu))</f>
        <v>7.074186449473256E-3</v>
      </c>
      <c r="T67" s="79">
        <f>IF(SUMIFS(_book!$BH$2:$BH$379,_book!$C$2:$C$379,$A67,_book!$A$2:$A$379,bkc_lob,_book!$B$2:$B$379,bkc_bu)=0,"—",SUMIFS(_book!$EB$2:$EB$379,_book!$C$2:$C$379,$A67,_book!$A$2:$A$379,bkc_lob,_book!$B$2:$B$379,bkc_bu)/SUMIFS(_book!$BH$2:$BH$379,_book!$C$2:$C$379,$A67,_book!$A$2:$A$379,bkc_lob,_book!$B$2:$B$379,bkc_bu))</f>
        <v>5.9834379920321147E-3</v>
      </c>
      <c r="U67" s="79">
        <f>IF(SUMIFS(_book!$BI$2:$BI$379,_book!$C$2:$C$379,$A67,_book!$A$2:$A$379,bkc_lob,_book!$B$2:$B$379,bkc_bu)=0,"—",SUMIFS(_book!$EC$2:$EC$379,_book!$C$2:$C$379,$A67,_book!$A$2:$A$379,bkc_lob,_book!$B$2:$B$379,bkc_bu)/SUMIFS(_book!$BI$2:$BI$379,_book!$C$2:$C$379,$A67,_book!$A$2:$A$379,bkc_lob,_book!$B$2:$B$379,bkc_bu))</f>
        <v>4.8772367274868061E-3</v>
      </c>
      <c r="V67" s="79">
        <f>IF(SUMIFS(_book!$BJ$2:$BJ$379,_book!$C$2:$C$379,$A67,_book!$A$2:$A$379,bkc_lob,_book!$B$2:$B$379,bkc_bu)=0,"—",SUMIFS(_book!$ED$2:$ED$379,_book!$C$2:$C$379,$A67,_book!$A$2:$A$379,bkc_lob,_book!$B$2:$B$379,bkc_bu)/SUMIFS(_book!$BJ$2:$BJ$379,_book!$C$2:$C$379,$A67,_book!$A$2:$A$379,bkc_lob,_book!$B$2:$B$379,bkc_bu))</f>
        <v>3.7912587160059651E-3</v>
      </c>
      <c r="W67" s="79">
        <f>IF(SUMIFS(_book!$BK$2:$BK$379,_book!$C$2:$C$379,$A67,_book!$A$2:$A$379,bkc_lob,_book!$B$2:$B$379,bkc_bu)=0,"—",SUMIFS(_book!$EE$2:$EE$379,_book!$C$2:$C$379,$A67,_book!$A$2:$A$379,bkc_lob,_book!$B$2:$B$379,bkc_bu)/SUMIFS(_book!$BK$2:$BK$379,_book!$C$2:$C$379,$A67,_book!$A$2:$A$379,bkc_lob,_book!$B$2:$B$379,bkc_bu))</f>
        <v>2.707634887990658E-3</v>
      </c>
      <c r="X67" s="79">
        <f>IF(SUMIFS(_book!$BL$2:$BL$379,_book!$C$2:$C$379,$A67,_book!$A$2:$A$379,bkc_lob,_book!$B$2:$B$379,bkc_bu)=0,"—",SUMIFS(_book!$EF$2:$EF$379,_book!$C$2:$C$379,$A67,_book!$A$2:$A$379,bkc_lob,_book!$B$2:$B$379,bkc_bu)/SUMIFS(_book!$BL$2:$BL$379,_book!$C$2:$C$379,$A67,_book!$A$2:$A$379,bkc_lob,_book!$B$2:$B$379,bkc_bu))</f>
        <v>1.6263575658056737E-3</v>
      </c>
      <c r="Y67" s="79">
        <f>IF(SUMIFS(_book!$BM$2:$BM$379,_book!$C$2:$C$379,$A67,_book!$A$2:$A$379,bkc_lob,_book!$B$2:$B$379,bkc_bu)=0,"—",SUMIFS(_book!$EG$2:$EG$379,_book!$C$2:$C$379,$A67,_book!$A$2:$A$379,bkc_lob,_book!$B$2:$B$379,bkc_bu)/SUMIFS(_book!$BM$2:$BM$379,_book!$C$2:$C$379,$A67,_book!$A$2:$A$379,bkc_lob,_book!$B$2:$B$379,bkc_bu))</f>
        <v>5.4741910529809961E-4</v>
      </c>
    </row>
    <row r="68" spans="1:25" x14ac:dyDescent="0.3">
      <c r="A68" s="78" t="s">
        <v>69</v>
      </c>
      <c r="B68" s="79">
        <f>IF(SUMIFS(_book!$BB$2:$BB$379,_book!$C$2:$C$379,$A68,_book!$A$2:$A$379,bkc_lob,_book!$B$2:$B$379,bkc_bu)=0,"—",SUMIFS(_book!$BN$2:$BN$379,_book!$C$2:$C$379,$A68,_book!$A$2:$A$379,bkc_lob,_book!$B$2:$B$379,bkc_bu)/SUMIFS(_book!$BB$2:$BB$379,_book!$C$2:$C$379,$A68,_book!$A$2:$A$379,bkc_lob,_book!$B$2:$B$379,bkc_bu))</f>
        <v>1.354132771465132E-2</v>
      </c>
      <c r="C68" s="79">
        <f>IF(SUMIFS(_book!$BC$2:$BC$379,_book!$C$2:$C$379,$A68,_book!$A$2:$A$379,bkc_lob,_book!$B$2:$B$379,bkc_bu)=0,"—",SUMIFS(_book!$BO$2:$BO$379,_book!$C$2:$C$379,$A68,_book!$A$2:$A$379,bkc_lob,_book!$B$2:$B$379,bkc_bu)/SUMIFS(_book!$BC$2:$BC$379,_book!$C$2:$C$379,$A68,_book!$A$2:$A$379,bkc_lob,_book!$B$2:$B$379,bkc_bu))</f>
        <v>1.3123591809727594E-2</v>
      </c>
      <c r="D68" s="79">
        <f>IF(SUMIFS(_book!$BD$2:$BD$379,_book!$C$2:$C$379,$A68,_book!$A$2:$A$379,bkc_lob,_book!$B$2:$B$379,bkc_bu)=0,"—",SUMIFS(_book!$BP$2:$BP$379,_book!$C$2:$C$379,$A68,_book!$A$2:$A$379,bkc_lob,_book!$B$2:$B$379,bkc_bu)/SUMIFS(_book!$BD$2:$BD$379,_book!$C$2:$C$379,$A68,_book!$A$2:$A$379,bkc_lob,_book!$B$2:$B$379,bkc_bu))</f>
        <v>1.27065989818714E-2</v>
      </c>
      <c r="E68" s="79">
        <f>IF(SUMIFS(_book!$BE$2:$BE$379,_book!$C$2:$C$379,$A68,_book!$A$2:$A$379,bkc_lob,_book!$B$2:$B$379,bkc_bu)=0,"—",SUMIFS(_book!$BQ$2:$BQ$379,_book!$C$2:$C$379,$A68,_book!$A$2:$A$379,bkc_lob,_book!$B$2:$B$379,bkc_bu)/SUMIFS(_book!$BE$2:$BE$379,_book!$C$2:$C$379,$A68,_book!$A$2:$A$379,bkc_lob,_book!$B$2:$B$379,bkc_bu))</f>
        <v>1.2276249965992971E-2</v>
      </c>
      <c r="F68" s="79">
        <f>IF(SUMIFS(_book!$BF$2:$BF$379,_book!$C$2:$C$379,$A68,_book!$A$2:$A$379,bkc_lob,_book!$B$2:$B$379,bkc_bu)=0,"—",SUMIFS(_book!$BR$2:$BR$379,_book!$C$2:$C$379,$A68,_book!$A$2:$A$379,bkc_lob,_book!$B$2:$B$379,bkc_bu)/SUMIFS(_book!$BF$2:$BF$379,_book!$C$2:$C$379,$A68,_book!$A$2:$A$379,bkc_lob,_book!$B$2:$B$379,bkc_bu))</f>
        <v>1.1846690921128708E-2</v>
      </c>
      <c r="G68" s="79">
        <f>IF(SUMIFS(_book!$BG$2:$BG$379,_book!$C$2:$C$379,$A68,_book!$A$2:$A$379,bkc_lob,_book!$B$2:$B$379,bkc_bu)=0,"—",SUMIFS(_book!$BS$2:$BS$379,_book!$C$2:$C$379,$A68,_book!$A$2:$A$379,bkc_lob,_book!$B$2:$B$379,bkc_bu)/SUMIFS(_book!$BG$2:$BG$379,_book!$C$2:$C$379,$A68,_book!$A$2:$A$379,bkc_lob,_book!$B$2:$B$379,bkc_bu))</f>
        <v>9.8235266312210519E-3</v>
      </c>
      <c r="H68" s="79">
        <f>IF(SUMIFS(_book!$BH$2:$BH$379,_book!$C$2:$C$379,$A68,_book!$A$2:$A$379,bkc_lob,_book!$B$2:$B$379,bkc_bu)=0,"—",SUMIFS(_book!$BT$2:$BT$379,_book!$C$2:$C$379,$A68,_book!$A$2:$A$379,bkc_lob,_book!$B$2:$B$379,bkc_bu)/SUMIFS(_book!$BH$2:$BH$379,_book!$C$2:$C$379,$A68,_book!$A$2:$A$379,bkc_lob,_book!$B$2:$B$379,bkc_bu))</f>
        <v>9.397583536050998E-3</v>
      </c>
      <c r="I68" s="79">
        <f>IF(SUMIFS(_book!$BI$2:$BI$379,_book!$C$2:$C$379,$A68,_book!$A$2:$A$379,bkc_lob,_book!$B$2:$B$379,bkc_bu)=0,"—",SUMIFS(_book!$BU$2:$BU$379,_book!$C$2:$C$379,$A68,_book!$A$2:$A$379,bkc_lob,_book!$B$2:$B$379,bkc_bu)/SUMIFS(_book!$BI$2:$BI$379,_book!$C$2:$C$379,$A68,_book!$A$2:$A$379,bkc_lob,_book!$B$2:$B$379,bkc_bu))</f>
        <v>8.9654566958984605E-3</v>
      </c>
      <c r="J68" s="79">
        <f>IF(SUMIFS(_book!$BJ$2:$BJ$379,_book!$C$2:$C$379,$A68,_book!$A$2:$A$379,bkc_lob,_book!$B$2:$B$379,bkc_bu)=0,"—",SUMIFS(_book!$BV$2:$BV$379,_book!$C$2:$C$379,$A68,_book!$A$2:$A$379,bkc_lob,_book!$B$2:$B$379,bkc_bu)/SUMIFS(_book!$BJ$2:$BJ$379,_book!$C$2:$C$379,$A68,_book!$A$2:$A$379,bkc_lob,_book!$B$2:$B$379,bkc_bu))</f>
        <v>8.5410834983250528E-3</v>
      </c>
      <c r="K68" s="79">
        <f>IF(SUMIFS(_book!$BK$2:$BK$379,_book!$C$2:$C$379,$A68,_book!$A$2:$A$379,bkc_lob,_book!$B$2:$B$379,bkc_bu)=0,"—",SUMIFS(_book!$BW$2:$BW$379,_book!$C$2:$C$379,$A68,_book!$A$2:$A$379,bkc_lob,_book!$B$2:$B$379,bkc_bu)/SUMIFS(_book!$BK$2:$BK$379,_book!$C$2:$C$379,$A68,_book!$A$2:$A$379,bkc_lob,_book!$B$2:$B$379,bkc_bu))</f>
        <v>8.3318368249162382E-3</v>
      </c>
      <c r="L68" s="79">
        <f>IF(SUMIFS(_book!$BL$2:$BL$379,_book!$C$2:$C$379,$A68,_book!$A$2:$A$379,bkc_lob,_book!$B$2:$B$379,bkc_bu)=0,"—",SUMIFS(_book!$BX$2:$BX$379,_book!$C$2:$C$379,$A68,_book!$A$2:$A$379,bkc_lob,_book!$B$2:$B$379,bkc_bu)/SUMIFS(_book!$BL$2:$BL$379,_book!$C$2:$C$379,$A68,_book!$A$2:$A$379,bkc_lob,_book!$B$2:$B$379,bkc_bu))</f>
        <v>8.3302162919167994E-3</v>
      </c>
      <c r="M68" s="79">
        <f>IF(SUMIFS(_book!$BM$2:$BM$379,_book!$C$2:$C$379,$A68,_book!$A$2:$A$379,bkc_lob,_book!$B$2:$B$379,bkc_bu)=0,"—",SUMIFS(_book!$BY$2:$BY$379,_book!$C$2:$C$379,$A68,_book!$A$2:$A$379,bkc_lob,_book!$B$2:$B$379,bkc_bu)/SUMIFS(_book!$BM$2:$BM$379,_book!$C$2:$C$379,$A68,_book!$A$2:$A$379,bkc_lob,_book!$B$2:$B$379,bkc_bu))</f>
        <v>8.328594565727019E-3</v>
      </c>
      <c r="N68" s="79">
        <f>IF(SUMIFS(_book!$BB$2:$BB$379,_book!$C$2:$C$379,$A68,_book!$A$2:$A$379,bkc_lob,_book!$B$2:$B$379,bkc_bu)=0,"—",SUMIFS(_book!$DV$2:$DV$379,_book!$C$2:$C$379,$A68,_book!$A$2:$A$379,bkc_lob,_book!$B$2:$B$379,bkc_bu)/SUMIFS(_book!$BB$2:$BB$379,_book!$C$2:$C$379,$A68,_book!$A$2:$A$379,bkc_lob,_book!$B$2:$B$379,bkc_bu))</f>
        <v>8.5917792257081578E-3</v>
      </c>
      <c r="O68" s="79">
        <f>IF(SUMIFS(_book!$BC$2:$BC$379,_book!$C$2:$C$379,$A68,_book!$A$2:$A$379,bkc_lob,_book!$B$2:$B$379,bkc_bu)=0,"—",SUMIFS(_book!$DW$2:$DW$379,_book!$C$2:$C$379,$A68,_book!$A$2:$A$379,bkc_lob,_book!$B$2:$B$379,bkc_bu)/SUMIFS(_book!$BC$2:$BC$379,_book!$C$2:$C$379,$A68,_book!$A$2:$A$379,bkc_lob,_book!$B$2:$B$379,bkc_bu))</f>
        <v>9.0970004557825949E-3</v>
      </c>
      <c r="P68" s="79">
        <f>IF(SUMIFS(_book!$BD$2:$BD$379,_book!$C$2:$C$379,$A68,_book!$A$2:$A$379,bkc_lob,_book!$B$2:$B$379,bkc_bu)=0,"—",SUMIFS(_book!$DX$2:$DX$379,_book!$C$2:$C$379,$A68,_book!$A$2:$A$379,bkc_lob,_book!$B$2:$B$379,bkc_bu)/SUMIFS(_book!$BD$2:$BD$379,_book!$C$2:$C$379,$A68,_book!$A$2:$A$379,bkc_lob,_book!$B$2:$B$379,bkc_bu))</f>
        <v>9.6025803790578609E-3</v>
      </c>
      <c r="Q68" s="79">
        <f>IF(SUMIFS(_book!$BE$2:$BE$379,_book!$C$2:$C$379,$A68,_book!$A$2:$A$379,bkc_lob,_book!$B$2:$B$379,bkc_bu)=0,"—",SUMIFS(_book!$DY$2:$DY$379,_book!$C$2:$C$379,$A68,_book!$A$2:$A$379,bkc_lob,_book!$B$2:$B$379,bkc_bu)/SUMIFS(_book!$BE$2:$BE$379,_book!$C$2:$C$379,$A68,_book!$A$2:$A$379,bkc_lob,_book!$B$2:$B$379,bkc_bu))</f>
        <v>1.012311025619513E-2</v>
      </c>
      <c r="R68" s="79">
        <f>IF(SUMIFS(_book!$BF$2:$BF$379,_book!$C$2:$C$379,$A68,_book!$A$2:$A$379,bkc_lob,_book!$B$2:$B$379,bkc_bu)=0,"—",SUMIFS(_book!$DZ$2:$DZ$379,_book!$C$2:$C$379,$A68,_book!$A$2:$A$379,bkc_lob,_book!$B$2:$B$379,bkc_bu)/SUMIFS(_book!$BF$2:$BF$379,_book!$C$2:$C$379,$A68,_book!$A$2:$A$379,bkc_lob,_book!$B$2:$B$379,bkc_bu))</f>
        <v>1.0644022506887238E-2</v>
      </c>
      <c r="S68" s="79">
        <f>IF(SUMIFS(_book!$BG$2:$BG$379,_book!$C$2:$C$379,$A68,_book!$A$2:$A$379,bkc_lob,_book!$B$2:$B$379,bkc_bu)=0,"—",SUMIFS(_book!$EA$2:$EA$379,_book!$C$2:$C$379,$A68,_book!$A$2:$A$379,bkc_lob,_book!$B$2:$B$379,bkc_bu)/SUMIFS(_book!$BG$2:$BG$379,_book!$C$2:$C$379,$A68,_book!$A$2:$A$379,bkc_lob,_book!$B$2:$B$379,bkc_bu))</f>
        <v>-1.5897625122220558E-3</v>
      </c>
      <c r="T68" s="79">
        <f>IF(SUMIFS(_book!$BH$2:$BH$379,_book!$C$2:$C$379,$A68,_book!$A$2:$A$379,bkc_lob,_book!$B$2:$B$379,bkc_bu)=0,"—",SUMIFS(_book!$EB$2:$EB$379,_book!$C$2:$C$379,$A68,_book!$A$2:$A$379,bkc_lob,_book!$B$2:$B$379,bkc_bu)/SUMIFS(_book!$BH$2:$BH$379,_book!$C$2:$C$379,$A68,_book!$A$2:$A$379,bkc_lob,_book!$B$2:$B$379,bkc_bu))</f>
        <v>-1.0785821310458842E-3</v>
      </c>
      <c r="U68" s="79">
        <f>IF(SUMIFS(_book!$BI$2:$BI$379,_book!$C$2:$C$379,$A68,_book!$A$2:$A$379,bkc_lob,_book!$B$2:$B$379,bkc_bu)=0,"—",SUMIFS(_book!$EC$2:$EC$379,_book!$C$2:$C$379,$A68,_book!$A$2:$A$379,bkc_lob,_book!$B$2:$B$379,bkc_bu)/SUMIFS(_book!$BI$2:$BI$379,_book!$C$2:$C$379,$A68,_book!$A$2:$A$379,bkc_lob,_book!$B$2:$B$379,bkc_bu))</f>
        <v>-5.5863652179139172E-4</v>
      </c>
      <c r="V68" s="79">
        <f>IF(SUMIFS(_book!$BJ$2:$BJ$379,_book!$C$2:$C$379,$A68,_book!$A$2:$A$379,bkc_lob,_book!$B$2:$B$379,bkc_bu)=0,"—",SUMIFS(_book!$ED$2:$ED$379,_book!$C$2:$C$379,$A68,_book!$A$2:$A$379,bkc_lob,_book!$B$2:$B$379,bkc_bu)/SUMIFS(_book!$BJ$2:$BJ$379,_book!$C$2:$C$379,$A68,_book!$A$2:$A$379,bkc_lob,_book!$B$2:$B$379,bkc_bu))</f>
        <v>-4.6697701176701327E-5</v>
      </c>
      <c r="W68" s="79">
        <f>IF(SUMIFS(_book!$BK$2:$BK$379,_book!$C$2:$C$379,$A68,_book!$A$2:$A$379,bkc_lob,_book!$B$2:$B$379,bkc_bu)=0,"—",SUMIFS(_book!$EE$2:$EE$379,_book!$C$2:$C$379,$A68,_book!$A$2:$A$379,bkc_lob,_book!$B$2:$B$379,bkc_bu)/SUMIFS(_book!$BK$2:$BK$379,_book!$C$2:$C$379,$A68,_book!$A$2:$A$379,bkc_lob,_book!$B$2:$B$379,bkc_bu))</f>
        <v>4.6561788497926168E-4</v>
      </c>
      <c r="X68" s="79">
        <f>IF(SUMIFS(_book!$BL$2:$BL$379,_book!$C$2:$C$379,$A68,_book!$A$2:$A$379,bkc_lob,_book!$B$2:$B$379,bkc_bu)=0,"—",SUMIFS(_book!$EF$2:$EF$379,_book!$C$2:$C$379,$A68,_book!$A$2:$A$379,bkc_lob,_book!$B$2:$B$379,bkc_bu)/SUMIFS(_book!$BL$2:$BL$379,_book!$C$2:$C$379,$A68,_book!$A$2:$A$379,bkc_lob,_book!$B$2:$B$379,bkc_bu))</f>
        <v>9.7831065449975976E-4</v>
      </c>
      <c r="Y68" s="79">
        <f>IF(SUMIFS(_book!$BM$2:$BM$379,_book!$C$2:$C$379,$A68,_book!$A$2:$A$379,bkc_lob,_book!$B$2:$B$379,bkc_bu)=0,"—",SUMIFS(_book!$EG$2:$EG$379,_book!$C$2:$C$379,$A68,_book!$A$2:$A$379,bkc_lob,_book!$B$2:$B$379,bkc_bu)/SUMIFS(_book!$BM$2:$BM$379,_book!$C$2:$C$379,$A68,_book!$A$2:$A$379,bkc_lob,_book!$B$2:$B$379,bkc_bu))</f>
        <v>1.4913810258286404E-3</v>
      </c>
    </row>
    <row r="69" spans="1:25" x14ac:dyDescent="0.3">
      <c r="A69" s="78" t="s">
        <v>76</v>
      </c>
      <c r="B69" s="79">
        <f>IF(SUMIFS(_book!$BB$2:$BB$379,_book!$C$2:$C$379,$A69,_book!$A$2:$A$379,bkc_lob,_book!$B$2:$B$379,bkc_bu)=0,"—",SUMIFS(_book!$BN$2:$BN$379,_book!$C$2:$C$379,$A69,_book!$A$2:$A$379,bkc_lob,_book!$B$2:$B$379,bkc_bu)/SUMIFS(_book!$BB$2:$BB$379,_book!$C$2:$C$379,$A69,_book!$A$2:$A$379,bkc_lob,_book!$B$2:$B$379,bkc_bu))</f>
        <v>5.9396841260158317E-2</v>
      </c>
      <c r="C69" s="79">
        <f>IF(SUMIFS(_book!$BC$2:$BC$379,_book!$C$2:$C$379,$A69,_book!$A$2:$A$379,bkc_lob,_book!$B$2:$B$379,bkc_bu)=0,"—",SUMIFS(_book!$BO$2:$BO$379,_book!$C$2:$C$379,$A69,_book!$A$2:$A$379,bkc_lob,_book!$B$2:$B$379,bkc_bu)/SUMIFS(_book!$BC$2:$BC$379,_book!$C$2:$C$379,$A69,_book!$A$2:$A$379,bkc_lob,_book!$B$2:$B$379,bkc_bu))</f>
        <v>5.8714643794146038E-2</v>
      </c>
      <c r="D69" s="79">
        <f>IF(SUMIFS(_book!$BD$2:$BD$379,_book!$C$2:$C$379,$A69,_book!$A$2:$A$379,bkc_lob,_book!$B$2:$B$379,bkc_bu)=0,"—",SUMIFS(_book!$BP$2:$BP$379,_book!$C$2:$C$379,$A69,_book!$A$2:$A$379,bkc_lob,_book!$B$2:$B$379,bkc_bu)/SUMIFS(_book!$BD$2:$BD$379,_book!$C$2:$C$379,$A69,_book!$A$2:$A$379,bkc_lob,_book!$B$2:$B$379,bkc_bu))</f>
        <v>5.8034867706204876E-2</v>
      </c>
      <c r="E69" s="79">
        <f>IF(SUMIFS(_book!$BE$2:$BE$379,_book!$C$2:$C$379,$A69,_book!$A$2:$A$379,bkc_lob,_book!$B$2:$B$379,bkc_bu)=0,"—",SUMIFS(_book!$BQ$2:$BQ$379,_book!$C$2:$C$379,$A69,_book!$A$2:$A$379,bkc_lob,_book!$B$2:$B$379,bkc_bu)/SUMIFS(_book!$BE$2:$BE$379,_book!$C$2:$C$379,$A69,_book!$A$2:$A$379,bkc_lob,_book!$B$2:$B$379,bkc_bu))</f>
        <v>4.7932524059222666E-2</v>
      </c>
      <c r="F69" s="79">
        <f>IF(SUMIFS(_book!$BF$2:$BF$379,_book!$C$2:$C$379,$A69,_book!$A$2:$A$379,bkc_lob,_book!$B$2:$B$379,bkc_bu)=0,"—",SUMIFS(_book!$BR$2:$BR$379,_book!$C$2:$C$379,$A69,_book!$A$2:$A$379,bkc_lob,_book!$B$2:$B$379,bkc_bu)/SUMIFS(_book!$BF$2:$BF$379,_book!$C$2:$C$379,$A69,_book!$A$2:$A$379,bkc_lob,_book!$B$2:$B$379,bkc_bu))</f>
        <v>5.0763151800360715E-2</v>
      </c>
      <c r="G69" s="79">
        <f>IF(SUMIFS(_book!$BG$2:$BG$379,_book!$C$2:$C$379,$A69,_book!$A$2:$A$379,bkc_lob,_book!$B$2:$B$379,bkc_bu)=0,"—",SUMIFS(_book!$BS$2:$BS$379,_book!$C$2:$C$379,$A69,_book!$A$2:$A$379,bkc_lob,_book!$B$2:$B$379,bkc_bu)/SUMIFS(_book!$BG$2:$BG$379,_book!$C$2:$C$379,$A69,_book!$A$2:$A$379,bkc_lob,_book!$B$2:$B$379,bkc_bu))</f>
        <v>5.0054239629814756E-2</v>
      </c>
      <c r="H69" s="79">
        <f>IF(SUMIFS(_book!$BH$2:$BH$379,_book!$C$2:$C$379,$A69,_book!$A$2:$A$379,bkc_lob,_book!$B$2:$B$379,bkc_bu)=0,"—",SUMIFS(_book!$BT$2:$BT$379,_book!$C$2:$C$379,$A69,_book!$A$2:$A$379,bkc_lob,_book!$B$2:$B$379,bkc_bu)/SUMIFS(_book!$BH$2:$BH$379,_book!$C$2:$C$379,$A69,_book!$A$2:$A$379,bkc_lob,_book!$B$2:$B$379,bkc_bu))</f>
        <v>1.6294265309141038E-2</v>
      </c>
      <c r="I69" s="79">
        <f>IF(SUMIFS(_book!$BI$2:$BI$379,_book!$C$2:$C$379,$A69,_book!$A$2:$A$379,bkc_lob,_book!$B$2:$B$379,bkc_bu)=0,"—",SUMIFS(_book!$BU$2:$BU$379,_book!$C$2:$C$379,$A69,_book!$A$2:$A$379,bkc_lob,_book!$B$2:$B$379,bkc_bu)/SUMIFS(_book!$BI$2:$BI$379,_book!$C$2:$C$379,$A69,_book!$A$2:$A$379,bkc_lob,_book!$B$2:$B$379,bkc_bu))</f>
        <v>1.5622443414408429E-2</v>
      </c>
      <c r="J69" s="79">
        <f>IF(SUMIFS(_book!$BJ$2:$BJ$379,_book!$C$2:$C$379,$A69,_book!$A$2:$A$379,bkc_lob,_book!$B$2:$B$379,bkc_bu)=0,"—",SUMIFS(_book!$BV$2:$BV$379,_book!$C$2:$C$379,$A69,_book!$A$2:$A$379,bkc_lob,_book!$B$2:$B$379,bkc_bu)/SUMIFS(_book!$BJ$2:$BJ$379,_book!$C$2:$C$379,$A69,_book!$A$2:$A$379,bkc_lob,_book!$B$2:$B$379,bkc_bu))</f>
        <v>1.496387557078855E-2</v>
      </c>
      <c r="K69" s="79">
        <f>IF(SUMIFS(_book!$BK$2:$BK$379,_book!$C$2:$C$379,$A69,_book!$A$2:$A$379,bkc_lob,_book!$B$2:$B$379,bkc_bu)=0,"—",SUMIFS(_book!$BW$2:$BW$379,_book!$C$2:$C$379,$A69,_book!$A$2:$A$379,bkc_lob,_book!$B$2:$B$379,bkc_bu)/SUMIFS(_book!$BK$2:$BK$379,_book!$C$2:$C$379,$A69,_book!$A$2:$A$379,bkc_lob,_book!$B$2:$B$379,bkc_bu))</f>
        <v>1.4307693094101095E-2</v>
      </c>
      <c r="L69" s="79">
        <f>IF(SUMIFS(_book!$BL$2:$BL$379,_book!$C$2:$C$379,$A69,_book!$A$2:$A$379,bkc_lob,_book!$B$2:$B$379,bkc_bu)=0,"—",SUMIFS(_book!$BX$2:$BX$379,_book!$C$2:$C$379,$A69,_book!$A$2:$A$379,bkc_lob,_book!$B$2:$B$379,bkc_bu)/SUMIFS(_book!$BL$2:$BL$379,_book!$C$2:$C$379,$A69,_book!$A$2:$A$379,bkc_lob,_book!$B$2:$B$379,bkc_bu))</f>
        <v>1.3653882965437894E-2</v>
      </c>
      <c r="M69" s="79">
        <f>IF(SUMIFS(_book!$BM$2:$BM$379,_book!$C$2:$C$379,$A69,_book!$A$2:$A$379,bkc_lob,_book!$B$2:$B$379,bkc_bu)=0,"—",SUMIFS(_book!$BY$2:$BY$379,_book!$C$2:$C$379,$A69,_book!$A$2:$A$379,bkc_lob,_book!$B$2:$B$379,bkc_bu)/SUMIFS(_book!$BM$2:$BM$379,_book!$C$2:$C$379,$A69,_book!$A$2:$A$379,bkc_lob,_book!$B$2:$B$379,bkc_bu))</f>
        <v>1.3002432260931914E-2</v>
      </c>
      <c r="N69" s="79">
        <f>IF(SUMIFS(_book!$BB$2:$BB$379,_book!$C$2:$C$379,$A69,_book!$A$2:$A$379,bkc_lob,_book!$B$2:$B$379,bkc_bu)=0,"—",SUMIFS(_book!$DV$2:$DV$379,_book!$C$2:$C$379,$A69,_book!$A$2:$A$379,bkc_lob,_book!$B$2:$B$379,bkc_bu)/SUMIFS(_book!$BB$2:$BB$379,_book!$C$2:$C$379,$A69,_book!$A$2:$A$379,bkc_lob,_book!$B$2:$B$379,bkc_bu))</f>
        <v>1.2430124584926826E-2</v>
      </c>
      <c r="O69" s="79">
        <f>IF(SUMIFS(_book!$BC$2:$BC$379,_book!$C$2:$C$379,$A69,_book!$A$2:$A$379,bkc_lob,_book!$B$2:$B$379,bkc_bu)=0,"—",SUMIFS(_book!$DW$2:$DW$379,_book!$C$2:$C$379,$A69,_book!$A$2:$A$379,bkc_lob,_book!$B$2:$B$379,bkc_bu)/SUMIFS(_book!$BC$2:$BC$379,_book!$C$2:$C$379,$A69,_book!$A$2:$A$379,bkc_lob,_book!$B$2:$B$379,bkc_bu))</f>
        <v>1.1969768919717773E-2</v>
      </c>
      <c r="P69" s="79">
        <f>IF(SUMIFS(_book!$BD$2:$BD$379,_book!$C$2:$C$379,$A69,_book!$A$2:$A$379,bkc_lob,_book!$B$2:$B$379,bkc_bu)=0,"—",SUMIFS(_book!$DX$2:$DX$379,_book!$C$2:$C$379,$A69,_book!$A$2:$A$379,bkc_lob,_book!$B$2:$B$379,bkc_bu)/SUMIFS(_book!$BD$2:$BD$379,_book!$C$2:$C$379,$A69,_book!$A$2:$A$379,bkc_lob,_book!$B$2:$B$379,bkc_bu))</f>
        <v>1.1510063029465395E-2</v>
      </c>
      <c r="Q69" s="79">
        <f>IF(SUMIFS(_book!$BE$2:$BE$379,_book!$C$2:$C$379,$A69,_book!$A$2:$A$379,bkc_lob,_book!$B$2:$B$379,bkc_bu)=0,"—",SUMIFS(_book!$DY$2:$DY$379,_book!$C$2:$C$379,$A69,_book!$A$2:$A$379,bkc_lob,_book!$B$2:$B$379,bkc_bu)/SUMIFS(_book!$BE$2:$BE$379,_book!$C$2:$C$379,$A69,_book!$A$2:$A$379,bkc_lob,_book!$B$2:$B$379,bkc_bu))</f>
        <v>7.258202449370971E-3</v>
      </c>
      <c r="R69" s="79">
        <f>IF(SUMIFS(_book!$BF$2:$BF$379,_book!$C$2:$C$379,$A69,_book!$A$2:$A$379,bkc_lob,_book!$B$2:$B$379,bkc_bu)=0,"—",SUMIFS(_book!$DZ$2:$DZ$379,_book!$C$2:$C$379,$A69,_book!$A$2:$A$379,bkc_lob,_book!$B$2:$B$379,bkc_bu)/SUMIFS(_book!$BF$2:$BF$379,_book!$C$2:$C$379,$A69,_book!$A$2:$A$379,bkc_lob,_book!$B$2:$B$379,bkc_bu))</f>
        <v>3.5439959056484515E-3</v>
      </c>
      <c r="S69" s="79">
        <f>IF(SUMIFS(_book!$BG$2:$BG$379,_book!$C$2:$C$379,$A69,_book!$A$2:$A$379,bkc_lob,_book!$B$2:$B$379,bkc_bu)=0,"—",SUMIFS(_book!$EA$2:$EA$379,_book!$C$2:$C$379,$A69,_book!$A$2:$A$379,bkc_lob,_book!$B$2:$B$379,bkc_bu)/SUMIFS(_book!$BG$2:$BG$379,_book!$C$2:$C$379,$A69,_book!$A$2:$A$379,bkc_lob,_book!$B$2:$B$379,bkc_bu))</f>
        <v>3.0707701230474282E-3</v>
      </c>
      <c r="T69" s="79">
        <f>IF(SUMIFS(_book!$BH$2:$BH$379,_book!$C$2:$C$379,$A69,_book!$A$2:$A$379,bkc_lob,_book!$B$2:$B$379,bkc_bu)=0,"—",SUMIFS(_book!$EB$2:$EB$379,_book!$C$2:$C$379,$A69,_book!$A$2:$A$379,bkc_lob,_book!$B$2:$B$379,bkc_bu)/SUMIFS(_book!$BH$2:$BH$379,_book!$C$2:$C$379,$A69,_book!$A$2:$A$379,bkc_lob,_book!$B$2:$B$379,bkc_bu))</f>
        <v>2.5982328889536149E-3</v>
      </c>
      <c r="U69" s="79">
        <f>IF(SUMIFS(_book!$BI$2:$BI$379,_book!$C$2:$C$379,$A69,_book!$A$2:$A$379,bkc_lob,_book!$B$2:$B$379,bkc_bu)=0,"—",SUMIFS(_book!$EC$2:$EC$379,_book!$C$2:$C$379,$A69,_book!$A$2:$A$379,bkc_lob,_book!$B$2:$B$379,bkc_bu)/SUMIFS(_book!$BI$2:$BI$379,_book!$C$2:$C$379,$A69,_book!$A$2:$A$379,bkc_lob,_book!$B$2:$B$379,bkc_bu))</f>
        <v>2.1186531618558979E-3</v>
      </c>
      <c r="V69" s="79">
        <f>IF(SUMIFS(_book!$BJ$2:$BJ$379,_book!$C$2:$C$379,$A69,_book!$A$2:$A$379,bkc_lob,_book!$B$2:$B$379,bkc_bu)=0,"—",SUMIFS(_book!$ED$2:$ED$379,_book!$C$2:$C$379,$A69,_book!$A$2:$A$379,bkc_lob,_book!$B$2:$B$379,bkc_bu)/SUMIFS(_book!$BJ$2:$BJ$379,_book!$C$2:$C$379,$A69,_book!$A$2:$A$379,bkc_lob,_book!$B$2:$B$379,bkc_bu))</f>
        <v>1.6474997315647879E-3</v>
      </c>
      <c r="W69" s="79">
        <f>IF(SUMIFS(_book!$BK$2:$BK$379,_book!$C$2:$C$379,$A69,_book!$A$2:$A$379,bkc_lob,_book!$B$2:$B$379,bkc_bu)=0,"—",SUMIFS(_book!$EE$2:$EE$379,_book!$C$2:$C$379,$A69,_book!$A$2:$A$379,bkc_lob,_book!$B$2:$B$379,bkc_bu)/SUMIFS(_book!$BK$2:$BK$379,_book!$C$2:$C$379,$A69,_book!$A$2:$A$379,bkc_lob,_book!$B$2:$B$379,bkc_bu))</f>
        <v>1.1770303150338459E-3</v>
      </c>
      <c r="X69" s="79">
        <f>IF(SUMIFS(_book!$BL$2:$BL$379,_book!$C$2:$C$379,$A69,_book!$A$2:$A$379,bkc_lob,_book!$B$2:$B$379,bkc_bu)=0,"—",SUMIFS(_book!$EF$2:$EF$379,_book!$C$2:$C$379,$A69,_book!$A$2:$A$379,bkc_lob,_book!$B$2:$B$379,bkc_bu)/SUMIFS(_book!$BL$2:$BL$379,_book!$C$2:$C$379,$A69,_book!$A$2:$A$379,bkc_lob,_book!$B$2:$B$379,bkc_bu))</f>
        <v>7.0724341772271696E-4</v>
      </c>
      <c r="Y69" s="79">
        <f>IF(SUMIFS(_book!$BM$2:$BM$379,_book!$C$2:$C$379,$A69,_book!$A$2:$A$379,bkc_lob,_book!$B$2:$B$379,bkc_bu)=0,"—",SUMIFS(_book!$EG$2:$EG$379,_book!$C$2:$C$379,$A69,_book!$A$2:$A$379,bkc_lob,_book!$B$2:$B$379,bkc_bu)/SUMIFS(_book!$BM$2:$BM$379,_book!$C$2:$C$379,$A69,_book!$A$2:$A$379,bkc_lob,_book!$B$2:$B$379,bkc_bu))</f>
        <v>2.38137549459272E-4</v>
      </c>
    </row>
    <row r="70" spans="1:25" x14ac:dyDescent="0.3">
      <c r="A70" s="78" t="s">
        <v>77</v>
      </c>
      <c r="B70" s="79">
        <f>IF(SUMIFS(_book!$BB$2:$BB$379,_book!$C$2:$C$379,$A70,_book!$A$2:$A$379,bkc_lob,_book!$B$2:$B$379,bkc_bu)=0,"—",SUMIFS(_book!$BN$2:$BN$379,_book!$C$2:$C$379,$A70,_book!$A$2:$A$379,bkc_lob,_book!$B$2:$B$379,bkc_bu)/SUMIFS(_book!$BB$2:$BB$379,_book!$C$2:$C$379,$A70,_book!$A$2:$A$379,bkc_lob,_book!$B$2:$B$379,bkc_bu))</f>
        <v>4.1329825896068643E-2</v>
      </c>
      <c r="C70" s="79">
        <f>IF(SUMIFS(_book!$BC$2:$BC$379,_book!$C$2:$C$379,$A70,_book!$A$2:$A$379,bkc_lob,_book!$B$2:$B$379,bkc_bu)=0,"—",SUMIFS(_book!$BO$2:$BO$379,_book!$C$2:$C$379,$A70,_book!$A$2:$A$379,bkc_lob,_book!$B$2:$B$379,bkc_bu)/SUMIFS(_book!$BC$2:$BC$379,_book!$C$2:$C$379,$A70,_book!$A$2:$A$379,bkc_lob,_book!$B$2:$B$379,bkc_bu))</f>
        <v>2.0175307859855933E-2</v>
      </c>
      <c r="D70" s="79">
        <f>IF(SUMIFS(_book!$BD$2:$BD$379,_book!$C$2:$C$379,$A70,_book!$A$2:$A$379,bkc_lob,_book!$B$2:$B$379,bkc_bu)=0,"—",SUMIFS(_book!$BP$2:$BP$379,_book!$C$2:$C$379,$A70,_book!$A$2:$A$379,bkc_lob,_book!$B$2:$B$379,bkc_bu)/SUMIFS(_book!$BD$2:$BD$379,_book!$C$2:$C$379,$A70,_book!$A$2:$A$379,bkc_lob,_book!$B$2:$B$379,bkc_bu))</f>
        <v>2.0169006698198277E-2</v>
      </c>
      <c r="E70" s="79">
        <f>IF(SUMIFS(_book!$BE$2:$BE$379,_book!$C$2:$C$379,$A70,_book!$A$2:$A$379,bkc_lob,_book!$B$2:$B$379,bkc_bu)=0,"—",SUMIFS(_book!$BQ$2:$BQ$379,_book!$C$2:$C$379,$A70,_book!$A$2:$A$379,bkc_lob,_book!$B$2:$B$379,bkc_bu)/SUMIFS(_book!$BE$2:$BE$379,_book!$C$2:$C$379,$A70,_book!$A$2:$A$379,bkc_lob,_book!$B$2:$B$379,bkc_bu))</f>
        <v>2.0162482548906888E-2</v>
      </c>
      <c r="F70" s="79">
        <f>IF(SUMIFS(_book!$BF$2:$BF$379,_book!$C$2:$C$379,$A70,_book!$A$2:$A$379,bkc_lob,_book!$B$2:$B$379,bkc_bu)=0,"—",SUMIFS(_book!$BR$2:$BR$379,_book!$C$2:$C$379,$A70,_book!$A$2:$A$379,bkc_lob,_book!$B$2:$B$379,bkc_bu)/SUMIFS(_book!$BF$2:$BF$379,_book!$C$2:$C$379,$A70,_book!$A$2:$A$379,bkc_lob,_book!$B$2:$B$379,bkc_bu))</f>
        <v>3.6343128664957963E-3</v>
      </c>
      <c r="G70" s="79">
        <f>IF(SUMIFS(_book!$BG$2:$BG$379,_book!$C$2:$C$379,$A70,_book!$A$2:$A$379,bkc_lob,_book!$B$2:$B$379,bkc_bu)=0,"—",SUMIFS(_book!$BS$2:$BS$379,_book!$C$2:$C$379,$A70,_book!$A$2:$A$379,bkc_lob,_book!$B$2:$B$379,bkc_bu)/SUMIFS(_book!$BG$2:$BG$379,_book!$C$2:$C$379,$A70,_book!$A$2:$A$379,bkc_lob,_book!$B$2:$B$379,bkc_bu))</f>
        <v>3.6278755336717735E-3</v>
      </c>
      <c r="H70" s="79">
        <f>IF(SUMIFS(_book!$BH$2:$BH$379,_book!$C$2:$C$379,$A70,_book!$A$2:$A$379,bkc_lob,_book!$B$2:$B$379,bkc_bu)=0,"—",SUMIFS(_book!$BT$2:$BT$379,_book!$C$2:$C$379,$A70,_book!$A$2:$A$379,bkc_lob,_book!$B$2:$B$379,bkc_bu)/SUMIFS(_book!$BH$2:$BH$379,_book!$C$2:$C$379,$A70,_book!$A$2:$A$379,bkc_lob,_book!$B$2:$B$379,bkc_bu))</f>
        <v>3.621428747848543E-3</v>
      </c>
      <c r="I70" s="79">
        <f>IF(SUMIFS(_book!$BI$2:$BI$379,_book!$C$2:$C$379,$A70,_book!$A$2:$A$379,bkc_lob,_book!$B$2:$B$379,bkc_bu)=0,"—",SUMIFS(_book!$BU$2:$BU$379,_book!$C$2:$C$379,$A70,_book!$A$2:$A$379,bkc_lob,_book!$B$2:$B$379,bkc_bu)/SUMIFS(_book!$BI$2:$BI$379,_book!$C$2:$C$379,$A70,_book!$A$2:$A$379,bkc_lob,_book!$B$2:$B$379,bkc_bu))</f>
        <v>-8.7210492626645132E-3</v>
      </c>
      <c r="J70" s="79">
        <f>IF(SUMIFS(_book!$BJ$2:$BJ$379,_book!$C$2:$C$379,$A70,_book!$A$2:$A$379,bkc_lob,_book!$B$2:$B$379,bkc_bu)=0,"—",SUMIFS(_book!$BV$2:$BV$379,_book!$C$2:$C$379,$A70,_book!$A$2:$A$379,bkc_lob,_book!$B$2:$B$379,bkc_bu)/SUMIFS(_book!$BJ$2:$BJ$379,_book!$C$2:$C$379,$A70,_book!$A$2:$A$379,bkc_lob,_book!$B$2:$B$379,bkc_bu))</f>
        <v>-8.7274356975135109E-3</v>
      </c>
      <c r="K70" s="79">
        <f>IF(SUMIFS(_book!$BK$2:$BK$379,_book!$C$2:$C$379,$A70,_book!$A$2:$A$379,bkc_lob,_book!$B$2:$B$379,bkc_bu)=0,"—",SUMIFS(_book!$BW$2:$BW$379,_book!$C$2:$C$379,$A70,_book!$A$2:$A$379,bkc_lob,_book!$B$2:$B$379,bkc_bu)/SUMIFS(_book!$BK$2:$BK$379,_book!$C$2:$C$379,$A70,_book!$A$2:$A$379,bkc_lob,_book!$B$2:$B$379,bkc_bu))</f>
        <v>5.364176197632858E-3</v>
      </c>
      <c r="L70" s="79">
        <f>IF(SUMIFS(_book!$BL$2:$BL$379,_book!$C$2:$C$379,$A70,_book!$A$2:$A$379,bkc_lob,_book!$B$2:$B$379,bkc_bu)=0,"—",SUMIFS(_book!$BX$2:$BX$379,_book!$C$2:$C$379,$A70,_book!$A$2:$A$379,bkc_lob,_book!$B$2:$B$379,bkc_bu)/SUMIFS(_book!$BL$2:$BL$379,_book!$C$2:$C$379,$A70,_book!$A$2:$A$379,bkc_lob,_book!$B$2:$B$379,bkc_bu))</f>
        <v>5.3576798463186521E-3</v>
      </c>
      <c r="M70" s="79">
        <f>IF(SUMIFS(_book!$BM$2:$BM$379,_book!$C$2:$C$379,$A70,_book!$A$2:$A$379,bkc_lob,_book!$B$2:$B$379,bkc_bu)=0,"—",SUMIFS(_book!$BY$2:$BY$379,_book!$C$2:$C$379,$A70,_book!$A$2:$A$379,bkc_lob,_book!$B$2:$B$379,bkc_bu)/SUMIFS(_book!$BM$2:$BM$379,_book!$C$2:$C$379,$A70,_book!$A$2:$A$379,bkc_lob,_book!$B$2:$B$379,bkc_bu))</f>
        <v>5.3511739196342618E-3</v>
      </c>
      <c r="N70" s="79">
        <f>IF(SUMIFS(_book!$BB$2:$BB$379,_book!$C$2:$C$379,$A70,_book!$A$2:$A$379,bkc_lob,_book!$B$2:$B$379,bkc_bu)=0,"—",SUMIFS(_book!$DV$2:$DV$379,_book!$C$2:$C$379,$A70,_book!$A$2:$A$379,bkc_lob,_book!$B$2:$B$379,bkc_bu)/SUMIFS(_book!$BB$2:$BB$379,_book!$C$2:$C$379,$A70,_book!$A$2:$A$379,bkc_lob,_book!$B$2:$B$379,bkc_bu))</f>
        <v>5.7215484800675984E-3</v>
      </c>
      <c r="O70" s="79">
        <f>IF(SUMIFS(_book!$BC$2:$BC$379,_book!$C$2:$C$379,$A70,_book!$A$2:$A$379,bkc_lob,_book!$B$2:$B$379,bkc_bu)=0,"—",SUMIFS(_book!$DW$2:$DW$379,_book!$C$2:$C$379,$A70,_book!$A$2:$A$379,bkc_lob,_book!$B$2:$B$379,bkc_bu)/SUMIFS(_book!$BC$2:$BC$379,_book!$C$2:$C$379,$A70,_book!$A$2:$A$379,bkc_lob,_book!$B$2:$B$379,bkc_bu))</f>
        <v>6.4335257443801511E-3</v>
      </c>
      <c r="P70" s="79">
        <f>IF(SUMIFS(_book!$BD$2:$BD$379,_book!$C$2:$C$379,$A70,_book!$A$2:$A$379,bkc_lob,_book!$B$2:$B$379,bkc_bu)=0,"—",SUMIFS(_book!$DX$2:$DX$379,_book!$C$2:$C$379,$A70,_book!$A$2:$A$379,bkc_lob,_book!$B$2:$B$379,bkc_bu)/SUMIFS(_book!$BD$2:$BD$379,_book!$C$2:$C$379,$A70,_book!$A$2:$A$379,bkc_lob,_book!$B$2:$B$379,bkc_bu))</f>
        <v>7.146515998820482E-3</v>
      </c>
      <c r="Q70" s="79">
        <f>IF(SUMIFS(_book!$BE$2:$BE$379,_book!$C$2:$C$379,$A70,_book!$A$2:$A$379,bkc_lob,_book!$B$2:$B$379,bkc_bu)=0,"—",SUMIFS(_book!$DY$2:$DY$379,_book!$C$2:$C$379,$A70,_book!$A$2:$A$379,bkc_lob,_book!$B$2:$B$379,bkc_bu)/SUMIFS(_book!$BE$2:$BE$379,_book!$C$2:$C$379,$A70,_book!$A$2:$A$379,bkc_lob,_book!$B$2:$B$379,bkc_bu))</f>
        <v>7.8847428046265201E-3</v>
      </c>
      <c r="R70" s="79">
        <f>IF(SUMIFS(_book!$BF$2:$BF$379,_book!$C$2:$C$379,$A70,_book!$A$2:$A$379,bkc_lob,_book!$B$2:$B$379,bkc_bu)=0,"—",SUMIFS(_book!$DZ$2:$DZ$379,_book!$C$2:$C$379,$A70,_book!$A$2:$A$379,bkc_lob,_book!$B$2:$B$379,bkc_bu)/SUMIFS(_book!$BF$2:$BF$379,_book!$C$2:$C$379,$A70,_book!$A$2:$A$379,bkc_lob,_book!$B$2:$B$379,bkc_bu))</f>
        <v>8.6240571722373902E-3</v>
      </c>
      <c r="S70" s="79">
        <f>IF(SUMIFS(_book!$BG$2:$BG$379,_book!$C$2:$C$379,$A70,_book!$A$2:$A$379,bkc_lob,_book!$B$2:$B$379,bkc_bu)=0,"—",SUMIFS(_book!$EA$2:$EA$379,_book!$C$2:$C$379,$A70,_book!$A$2:$A$379,bkc_lob,_book!$B$2:$B$379,bkc_bu)/SUMIFS(_book!$BG$2:$BG$379,_book!$C$2:$C$379,$A70,_book!$A$2:$A$379,bkc_lob,_book!$B$2:$B$379,bkc_bu))</f>
        <v>9.3644615168418793E-3</v>
      </c>
      <c r="T70" s="79">
        <f>IF(SUMIFS(_book!$BH$2:$BH$379,_book!$C$2:$C$379,$A70,_book!$A$2:$A$379,bkc_lob,_book!$B$2:$B$379,bkc_bu)=0,"—",SUMIFS(_book!$EB$2:$EB$379,_book!$C$2:$C$379,$A70,_book!$A$2:$A$379,bkc_lob,_book!$B$2:$B$379,bkc_bu)/SUMIFS(_book!$BH$2:$BH$379,_book!$C$2:$C$379,$A70,_book!$A$2:$A$379,bkc_lob,_book!$B$2:$B$379,bkc_bu))</f>
        <v>1.0105958260815753E-2</v>
      </c>
      <c r="U70" s="79">
        <f>IF(SUMIFS(_book!$BI$2:$BI$379,_book!$C$2:$C$379,$A70,_book!$A$2:$A$379,bkc_lob,_book!$B$2:$B$379,bkc_bu)=0,"—",SUMIFS(_book!$EC$2:$EC$379,_book!$C$2:$C$379,$A70,_book!$A$2:$A$379,bkc_lob,_book!$B$2:$B$379,bkc_bu)/SUMIFS(_book!$BI$2:$BI$379,_book!$C$2:$C$379,$A70,_book!$A$2:$A$379,bkc_lob,_book!$B$2:$B$379,bkc_bu))</f>
        <v>1.0860732600849129E-2</v>
      </c>
      <c r="V70" s="79">
        <f>IF(SUMIFS(_book!$BJ$2:$BJ$379,_book!$C$2:$C$379,$A70,_book!$A$2:$A$379,bkc_lob,_book!$B$2:$B$379,bkc_bu)=0,"—",SUMIFS(_book!$ED$2:$ED$379,_book!$C$2:$C$379,$A70,_book!$A$2:$A$379,bkc_lob,_book!$B$2:$B$379,bkc_bu)/SUMIFS(_book!$BJ$2:$BJ$379,_book!$C$2:$C$379,$A70,_book!$A$2:$A$379,bkc_lob,_book!$B$2:$B$379,bkc_bu))</f>
        <v>1.1604439447874966E-2</v>
      </c>
      <c r="W70" s="79">
        <f>IF(SUMIFS(_book!$BK$2:$BK$379,_book!$C$2:$C$379,$A70,_book!$A$2:$A$379,bkc_lob,_book!$B$2:$B$379,bkc_bu)=0,"—",SUMIFS(_book!$EE$2:$EE$379,_book!$C$2:$C$379,$A70,_book!$A$2:$A$379,bkc_lob,_book!$B$2:$B$379,bkc_bu)/SUMIFS(_book!$BK$2:$BK$379,_book!$C$2:$C$379,$A70,_book!$A$2:$A$379,bkc_lob,_book!$B$2:$B$379,bkc_bu))</f>
        <v>-1.8467118312639912E-3</v>
      </c>
      <c r="X70" s="79">
        <f>IF(SUMIFS(_book!$BL$2:$BL$379,_book!$C$2:$C$379,$A70,_book!$A$2:$A$379,bkc_lob,_book!$B$2:$B$379,bkc_bu)=0,"—",SUMIFS(_book!$EF$2:$EF$379,_book!$C$2:$C$379,$A70,_book!$A$2:$A$379,bkc_lob,_book!$B$2:$B$379,bkc_bu)/SUMIFS(_book!$BL$2:$BL$379,_book!$C$2:$C$379,$A70,_book!$A$2:$A$379,bkc_lob,_book!$B$2:$B$379,bkc_bu))</f>
        <v>-1.1112627529265406E-3</v>
      </c>
      <c r="Y70" s="79">
        <f>IF(SUMIFS(_book!$BM$2:$BM$379,_book!$C$2:$C$379,$A70,_book!$A$2:$A$379,bkc_lob,_book!$B$2:$B$379,bkc_bu)=0,"—",SUMIFS(_book!$EG$2:$EG$379,_book!$C$2:$C$379,$A70,_book!$A$2:$A$379,bkc_lob,_book!$B$2:$B$379,bkc_bu)/SUMIFS(_book!$BM$2:$BM$379,_book!$C$2:$C$379,$A70,_book!$A$2:$A$379,bkc_lob,_book!$B$2:$B$379,bkc_bu))</f>
        <v>-3.7472450464756446E-4</v>
      </c>
    </row>
    <row r="71" spans="1:25" x14ac:dyDescent="0.3">
      <c r="A71" s="78" t="s">
        <v>78</v>
      </c>
      <c r="B71" s="79">
        <f>IF(SUMIFS(_book!$BB$2:$BB$379,_book!$C$2:$C$379,$A71,_book!$A$2:$A$379,bkc_lob,_book!$B$2:$B$379,bkc_bu)=0,"—",SUMIFS(_book!$BN$2:$BN$379,_book!$C$2:$C$379,$A71,_book!$A$2:$A$379,bkc_lob,_book!$B$2:$B$379,bkc_bu)/SUMIFS(_book!$BB$2:$BB$379,_book!$C$2:$C$379,$A71,_book!$A$2:$A$379,bkc_lob,_book!$B$2:$B$379,bkc_bu))</f>
        <v>4.0901697888501967E-2</v>
      </c>
      <c r="C71" s="79">
        <f>IF(SUMIFS(_book!$BC$2:$BC$379,_book!$C$2:$C$379,$A71,_book!$A$2:$A$379,bkc_lob,_book!$B$2:$B$379,bkc_bu)=0,"—",SUMIFS(_book!$BO$2:$BO$379,_book!$C$2:$C$379,$A71,_book!$A$2:$A$379,bkc_lob,_book!$B$2:$B$379,bkc_bu)/SUMIFS(_book!$BC$2:$BC$379,_book!$C$2:$C$379,$A71,_book!$A$2:$A$379,bkc_lob,_book!$B$2:$B$379,bkc_bu))</f>
        <v>4.0900085711504705E-2</v>
      </c>
      <c r="D71" s="79">
        <f>IF(SUMIFS(_book!$BD$2:$BD$379,_book!$C$2:$C$379,$A71,_book!$A$2:$A$379,bkc_lob,_book!$B$2:$B$379,bkc_bu)=0,"—",SUMIFS(_book!$BP$2:$BP$379,_book!$C$2:$C$379,$A71,_book!$A$2:$A$379,bkc_lob,_book!$B$2:$B$379,bkc_bu)/SUMIFS(_book!$BD$2:$BD$379,_book!$C$2:$C$379,$A71,_book!$A$2:$A$379,bkc_lob,_book!$B$2:$B$379,bkc_bu))</f>
        <v>4.0898474684350761E-2</v>
      </c>
      <c r="E71" s="79">
        <f>IF(SUMIFS(_book!$BE$2:$BE$379,_book!$C$2:$C$379,$A71,_book!$A$2:$A$379,bkc_lob,_book!$B$2:$B$379,bkc_bu)=0,"—",SUMIFS(_book!$BQ$2:$BQ$379,_book!$C$2:$C$379,$A71,_book!$A$2:$A$379,bkc_lob,_book!$B$2:$B$379,bkc_bu)/SUMIFS(_book!$BE$2:$BE$379,_book!$C$2:$C$379,$A71,_book!$A$2:$A$379,bkc_lob,_book!$B$2:$B$379,bkc_bu))</f>
        <v>5.6966796096278548E-2</v>
      </c>
      <c r="F71" s="79">
        <f>IF(SUMIFS(_book!$BF$2:$BF$379,_book!$C$2:$C$379,$A71,_book!$A$2:$A$379,bkc_lob,_book!$B$2:$B$379,bkc_bu)=0,"—",SUMIFS(_book!$BR$2:$BR$379,_book!$C$2:$C$379,$A71,_book!$A$2:$A$379,bkc_lob,_book!$B$2:$B$379,bkc_bu)/SUMIFS(_book!$BF$2:$BF$379,_book!$C$2:$C$379,$A71,_book!$A$2:$A$379,bkc_lob,_book!$B$2:$B$379,bkc_bu))</f>
        <v>5.6965107214591741E-2</v>
      </c>
      <c r="G71" s="79">
        <f>IF(SUMIFS(_book!$BG$2:$BG$379,_book!$C$2:$C$379,$A71,_book!$A$2:$A$379,bkc_lob,_book!$B$2:$B$379,bkc_bu)=0,"—",SUMIFS(_book!$BS$2:$BS$379,_book!$C$2:$C$379,$A71,_book!$A$2:$A$379,bkc_lob,_book!$B$2:$B$379,bkc_bu)/SUMIFS(_book!$BG$2:$BG$379,_book!$C$2:$C$379,$A71,_book!$A$2:$A$379,bkc_lob,_book!$B$2:$B$379,bkc_bu))</f>
        <v>5.6963419576895116E-2</v>
      </c>
      <c r="H71" s="79">
        <f>IF(SUMIFS(_book!$BH$2:$BH$379,_book!$C$2:$C$379,$A71,_book!$A$2:$A$379,bkc_lob,_book!$B$2:$B$379,bkc_bu)=0,"—",SUMIFS(_book!$BT$2:$BT$379,_book!$C$2:$C$379,$A71,_book!$A$2:$A$379,bkc_lob,_book!$B$2:$B$379,bkc_bu)/SUMIFS(_book!$BH$2:$BH$379,_book!$C$2:$C$379,$A71,_book!$A$2:$A$379,bkc_lob,_book!$B$2:$B$379,bkc_bu))</f>
        <v>5.6961733181809131E-2</v>
      </c>
      <c r="I71" s="79">
        <f>IF(SUMIFS(_book!$BI$2:$BI$379,_book!$C$2:$C$379,$A71,_book!$A$2:$A$379,bkc_lob,_book!$B$2:$B$379,bkc_bu)=0,"—",SUMIFS(_book!$BU$2:$BU$379,_book!$C$2:$C$379,$A71,_book!$A$2:$A$379,bkc_lob,_book!$B$2:$B$379,bkc_bu)/SUMIFS(_book!$BI$2:$BI$379,_book!$C$2:$C$379,$A71,_book!$A$2:$A$379,bkc_lob,_book!$B$2:$B$379,bkc_bu))</f>
        <v>5.6960020412816212E-2</v>
      </c>
      <c r="J71" s="79">
        <f>IF(SUMIFS(_book!$BJ$2:$BJ$379,_book!$C$2:$C$379,$A71,_book!$A$2:$A$379,bkc_lob,_book!$B$2:$B$379,bkc_bu)=0,"—",SUMIFS(_book!$BV$2:$BV$379,_book!$C$2:$C$379,$A71,_book!$A$2:$A$379,bkc_lob,_book!$B$2:$B$379,bkc_bu)/SUMIFS(_book!$BJ$2:$BJ$379,_book!$C$2:$C$379,$A71,_book!$A$2:$A$379,bkc_lob,_book!$B$2:$B$379,bkc_bu))</f>
        <v>5.695833651913481E-2</v>
      </c>
      <c r="K71" s="79">
        <f>IF(SUMIFS(_book!$BK$2:$BK$379,_book!$C$2:$C$379,$A71,_book!$A$2:$A$379,bkc_lob,_book!$B$2:$B$379,bkc_bu)=0,"—",SUMIFS(_book!$BW$2:$BW$379,_book!$C$2:$C$379,$A71,_book!$A$2:$A$379,bkc_lob,_book!$B$2:$B$379,bkc_bu)/SUMIFS(_book!$BK$2:$BK$379,_book!$C$2:$C$379,$A71,_book!$A$2:$A$379,bkc_lob,_book!$B$2:$B$379,bkc_bu))</f>
        <v>3.2364941806726201E-2</v>
      </c>
      <c r="L71" s="79">
        <f>IF(SUMIFS(_book!$BL$2:$BL$379,_book!$C$2:$C$379,$A71,_book!$A$2:$A$379,bkc_lob,_book!$B$2:$B$379,bkc_bu)=0,"—",SUMIFS(_book!$BX$2:$BX$379,_book!$C$2:$C$379,$A71,_book!$A$2:$A$379,bkc_lob,_book!$B$2:$B$379,bkc_bu)/SUMIFS(_book!$BL$2:$BL$379,_book!$C$2:$C$379,$A71,_book!$A$2:$A$379,bkc_lob,_book!$B$2:$B$379,bkc_bu))</f>
        <v>3.2363299509358956E-2</v>
      </c>
      <c r="M71" s="79">
        <f>IF(SUMIFS(_book!$BM$2:$BM$379,_book!$C$2:$C$379,$A71,_book!$A$2:$A$379,bkc_lob,_book!$B$2:$B$379,bkc_bu)=0,"—",SUMIFS(_book!$BY$2:$BY$379,_book!$C$2:$C$379,$A71,_book!$A$2:$A$379,bkc_lob,_book!$B$2:$B$379,bkc_bu)/SUMIFS(_book!$BM$2:$BM$379,_book!$C$2:$C$379,$A71,_book!$A$2:$A$379,bkc_lob,_book!$B$2:$B$379,bkc_bu))</f>
        <v>3.2361658418961603E-2</v>
      </c>
      <c r="N71" s="79">
        <f>IF(SUMIFS(_book!$BB$2:$BB$379,_book!$C$2:$C$379,$A71,_book!$A$2:$A$379,bkc_lob,_book!$B$2:$B$379,bkc_bu)=0,"—",SUMIFS(_book!$DV$2:$DV$379,_book!$C$2:$C$379,$A71,_book!$A$2:$A$379,bkc_lob,_book!$B$2:$B$379,bkc_bu)/SUMIFS(_book!$BB$2:$BB$379,_book!$C$2:$C$379,$A71,_book!$A$2:$A$379,bkc_lob,_book!$B$2:$B$379,bkc_bu))</f>
        <v>3.2169693966022636E-2</v>
      </c>
      <c r="O71" s="79">
        <f>IF(SUMIFS(_book!$BC$2:$BC$379,_book!$C$2:$C$379,$A71,_book!$A$2:$A$379,bkc_lob,_book!$B$2:$B$379,bkc_bu)=0,"—",SUMIFS(_book!$DW$2:$DW$379,_book!$C$2:$C$379,$A71,_book!$A$2:$A$379,bkc_lob,_book!$B$2:$B$379,bkc_bu)/SUMIFS(_book!$BC$2:$BC$379,_book!$C$2:$C$379,$A71,_book!$A$2:$A$379,bkc_lob,_book!$B$2:$B$379,bkc_bu))</f>
        <v>3.1806124934226597E-2</v>
      </c>
      <c r="P71" s="79">
        <f>IF(SUMIFS(_book!$BD$2:$BD$379,_book!$C$2:$C$379,$A71,_book!$A$2:$A$379,bkc_lob,_book!$B$2:$B$379,bkc_bu)=0,"—",SUMIFS(_book!$DX$2:$DX$379,_book!$C$2:$C$379,$A71,_book!$A$2:$A$379,bkc_lob,_book!$B$2:$B$379,bkc_bu)/SUMIFS(_book!$BD$2:$BD$379,_book!$C$2:$C$379,$A71,_book!$A$2:$A$379,bkc_lob,_book!$B$2:$B$379,bkc_bu))</f>
        <v>3.14428129960449E-2</v>
      </c>
      <c r="Q71" s="79">
        <f>IF(SUMIFS(_book!$BE$2:$BE$379,_book!$C$2:$C$379,$A71,_book!$A$2:$A$379,bkc_lob,_book!$B$2:$B$379,bkc_bu)=0,"—",SUMIFS(_book!$DY$2:$DY$379,_book!$C$2:$C$379,$A71,_book!$A$2:$A$379,bkc_lob,_book!$B$2:$B$379,bkc_bu)/SUMIFS(_book!$BE$2:$BE$379,_book!$C$2:$C$379,$A71,_book!$A$2:$A$379,bkc_lob,_book!$B$2:$B$379,bkc_bu))</f>
        <v>1.6476878222404682E-2</v>
      </c>
      <c r="R71" s="79">
        <f>IF(SUMIFS(_book!$BF$2:$BF$379,_book!$C$2:$C$379,$A71,_book!$A$2:$A$379,bkc_lob,_book!$B$2:$B$379,bkc_bu)=0,"—",SUMIFS(_book!$DZ$2:$DZ$379,_book!$C$2:$C$379,$A71,_book!$A$2:$A$379,bkc_lob,_book!$B$2:$B$379,bkc_bu)/SUMIFS(_book!$BF$2:$BF$379,_book!$C$2:$C$379,$A71,_book!$A$2:$A$379,bkc_lob,_book!$B$2:$B$379,bkc_bu))</f>
        <v>1.6107102655810935E-2</v>
      </c>
      <c r="S71" s="79">
        <f>IF(SUMIFS(_book!$BG$2:$BG$379,_book!$C$2:$C$379,$A71,_book!$A$2:$A$379,bkc_lob,_book!$B$2:$B$379,bkc_bu)=0,"—",SUMIFS(_book!$EA$2:$EA$379,_book!$C$2:$C$379,$A71,_book!$A$2:$A$379,bkc_lob,_book!$B$2:$B$379,bkc_bu)/SUMIFS(_book!$BG$2:$BG$379,_book!$C$2:$C$379,$A71,_book!$A$2:$A$379,bkc_lob,_book!$B$2:$B$379,bkc_bu))</f>
        <v>1.5737597135741171E-2</v>
      </c>
      <c r="T71" s="79">
        <f>IF(SUMIFS(_book!$BH$2:$BH$379,_book!$C$2:$C$379,$A71,_book!$A$2:$A$379,bkc_lob,_book!$B$2:$B$379,bkc_bu)=0,"—",SUMIFS(_book!$EB$2:$EB$379,_book!$C$2:$C$379,$A71,_book!$A$2:$A$379,bkc_lob,_book!$B$2:$B$379,bkc_bu)/SUMIFS(_book!$BH$2:$BH$379,_book!$C$2:$C$379,$A71,_book!$A$2:$A$379,bkc_lob,_book!$B$2:$B$379,bkc_bu))</f>
        <v>1.5368361365262397E-2</v>
      </c>
      <c r="U71" s="79">
        <f>IF(SUMIFS(_book!$BI$2:$BI$379,_book!$C$2:$C$379,$A71,_book!$A$2:$A$379,bkc_lob,_book!$B$2:$B$379,bkc_bu)=0,"—",SUMIFS(_book!$EC$2:$EC$379,_book!$C$2:$C$379,$A71,_book!$A$2:$A$379,bkc_lob,_book!$B$2:$B$379,bkc_bu)/SUMIFS(_book!$BI$2:$BI$379,_book!$C$2:$C$379,$A71,_book!$A$2:$A$379,bkc_lob,_book!$B$2:$B$379,bkc_bu))</f>
        <v>1.4993348662905377E-2</v>
      </c>
      <c r="V71" s="79">
        <f>IF(SUMIFS(_book!$BJ$2:$BJ$379,_book!$C$2:$C$379,$A71,_book!$A$2:$A$379,bkc_lob,_book!$B$2:$B$379,bkc_bu)=0,"—",SUMIFS(_book!$ED$2:$ED$379,_book!$C$2:$C$379,$A71,_book!$A$2:$A$379,bkc_lob,_book!$B$2:$B$379,bkc_bu)/SUMIFS(_book!$BJ$2:$BJ$379,_book!$C$2:$C$379,$A71,_book!$A$2:$A$379,bkc_lob,_book!$B$2:$B$379,bkc_bu))</f>
        <v>1.4624655912502742E-2</v>
      </c>
      <c r="W71" s="79">
        <f>IF(SUMIFS(_book!$BK$2:$BK$379,_book!$C$2:$C$379,$A71,_book!$A$2:$A$379,bkc_lob,_book!$B$2:$B$379,bkc_bu)=0,"—",SUMIFS(_book!$EE$2:$EE$379,_book!$C$2:$C$379,$A71,_book!$A$2:$A$379,bkc_lob,_book!$B$2:$B$379,bkc_bu)/SUMIFS(_book!$BK$2:$BK$379,_book!$C$2:$C$379,$A71,_book!$A$2:$A$379,bkc_lob,_book!$B$2:$B$379,bkc_bu))</f>
        <v>9.1075528158029539E-4</v>
      </c>
      <c r="X71" s="79">
        <f>IF(SUMIFS(_book!$BL$2:$BL$379,_book!$C$2:$C$379,$A71,_book!$A$2:$A$379,bkc_lob,_book!$B$2:$B$379,bkc_bu)=0,"—",SUMIFS(_book!$EF$2:$EF$379,_book!$C$2:$C$379,$A71,_book!$A$2:$A$379,bkc_lob,_book!$B$2:$B$379,bkc_bu)/SUMIFS(_book!$BL$2:$BL$379,_book!$C$2:$C$379,$A71,_book!$A$2:$A$379,bkc_lob,_book!$B$2:$B$379,bkc_bu))</f>
        <v>5.4744409824151259E-4</v>
      </c>
      <c r="Y71" s="79">
        <f>IF(SUMIFS(_book!$BM$2:$BM$379,_book!$C$2:$C$379,$A71,_book!$A$2:$A$379,bkc_lob,_book!$B$2:$B$379,bkc_bu)=0,"—",SUMIFS(_book!$EG$2:$EG$379,_book!$C$2:$C$379,$A71,_book!$A$2:$A$379,bkc_lob,_book!$B$2:$B$379,bkc_bu)/SUMIFS(_book!$BM$2:$BM$379,_book!$C$2:$C$379,$A71,_book!$A$2:$A$379,bkc_lob,_book!$B$2:$B$379,bkc_bu))</f>
        <v>1.8439765171419061E-4</v>
      </c>
    </row>
    <row r="72" spans="1:25" x14ac:dyDescent="0.3">
      <c r="A72" s="78" t="s">
        <v>84</v>
      </c>
      <c r="B72" s="79">
        <f>IF(SUMIFS(_book!$BB$2:$BB$379,_book!$C$2:$C$379,$A72,_book!$A$2:$A$379,bkc_lob,_book!$B$2:$B$379,bkc_bu)=0,"—",SUMIFS(_book!$BN$2:$BN$379,_book!$C$2:$C$379,$A72,_book!$A$2:$A$379,bkc_lob,_book!$B$2:$B$379,bkc_bu)/SUMIFS(_book!$BB$2:$BB$379,_book!$C$2:$C$379,$A72,_book!$A$2:$A$379,bkc_lob,_book!$B$2:$B$379,bkc_bu))</f>
        <v>5.6536732076352784E-2</v>
      </c>
      <c r="C72" s="79">
        <f>IF(SUMIFS(_book!$BC$2:$BC$379,_book!$C$2:$C$379,$A72,_book!$A$2:$A$379,bkc_lob,_book!$B$2:$B$379,bkc_bu)=0,"—",SUMIFS(_book!$BO$2:$BO$379,_book!$C$2:$C$379,$A72,_book!$A$2:$A$379,bkc_lob,_book!$B$2:$B$379,bkc_bu)/SUMIFS(_book!$BC$2:$BC$379,_book!$C$2:$C$379,$A72,_book!$A$2:$A$379,bkc_lob,_book!$B$2:$B$379,bkc_bu))</f>
        <v>5.6510430655901903E-2</v>
      </c>
      <c r="D72" s="79">
        <f>IF(SUMIFS(_book!$BD$2:$BD$379,_book!$C$2:$C$379,$A72,_book!$A$2:$A$379,bkc_lob,_book!$B$2:$B$379,bkc_bu)=0,"—",SUMIFS(_book!$BP$2:$BP$379,_book!$C$2:$C$379,$A72,_book!$A$2:$A$379,bkc_lob,_book!$B$2:$B$379,bkc_bu)/SUMIFS(_book!$BD$2:$BD$379,_book!$C$2:$C$379,$A72,_book!$A$2:$A$379,bkc_lob,_book!$B$2:$B$379,bkc_bu))</f>
        <v>5.6484204822640161E-2</v>
      </c>
      <c r="E72" s="79">
        <f>IF(SUMIFS(_book!$BE$2:$BE$379,_book!$C$2:$C$379,$A72,_book!$A$2:$A$379,bkc_lob,_book!$B$2:$B$379,bkc_bu)=0,"—",SUMIFS(_book!$BQ$2:$BQ$379,_book!$C$2:$C$379,$A72,_book!$A$2:$A$379,bkc_lob,_book!$B$2:$B$379,bkc_bu)/SUMIFS(_book!$BE$2:$BE$379,_book!$C$2:$C$379,$A72,_book!$A$2:$A$379,bkc_lob,_book!$B$2:$B$379,bkc_bu))</f>
        <v>5.2016718656632634E-2</v>
      </c>
      <c r="F72" s="79">
        <f>IF(SUMIFS(_book!$BF$2:$BF$379,_book!$C$2:$C$379,$A72,_book!$A$2:$A$379,bkc_lob,_book!$B$2:$B$379,bkc_bu)=0,"—",SUMIFS(_book!$BR$2:$BR$379,_book!$C$2:$C$379,$A72,_book!$A$2:$A$379,bkc_lob,_book!$B$2:$B$379,bkc_bu)/SUMIFS(_book!$BF$2:$BF$379,_book!$C$2:$C$379,$A72,_book!$A$2:$A$379,bkc_lob,_book!$B$2:$B$379,bkc_bu))</f>
        <v>5.1989876327670721E-2</v>
      </c>
      <c r="G72" s="79">
        <f>IF(SUMIFS(_book!$BG$2:$BG$379,_book!$C$2:$C$379,$A72,_book!$A$2:$A$379,bkc_lob,_book!$B$2:$B$379,bkc_bu)=0,"—",SUMIFS(_book!$BS$2:$BS$379,_book!$C$2:$C$379,$A72,_book!$A$2:$A$379,bkc_lob,_book!$B$2:$B$379,bkc_bu)/SUMIFS(_book!$BG$2:$BG$379,_book!$C$2:$C$379,$A72,_book!$A$2:$A$379,bkc_lob,_book!$B$2:$B$379,bkc_bu))</f>
        <v>5.1963113397092815E-2</v>
      </c>
      <c r="H72" s="79">
        <f>IF(SUMIFS(_book!$BH$2:$BH$379,_book!$C$2:$C$379,$A72,_book!$A$2:$A$379,bkc_lob,_book!$B$2:$B$379,bkc_bu)=0,"—",SUMIFS(_book!$BT$2:$BT$379,_book!$C$2:$C$379,$A72,_book!$A$2:$A$379,bkc_lob,_book!$B$2:$B$379,bkc_bu)/SUMIFS(_book!$BH$2:$BH$379,_book!$C$2:$C$379,$A72,_book!$A$2:$A$379,bkc_lob,_book!$B$2:$B$379,bkc_bu))</f>
        <v>4.3056206399367733E-2</v>
      </c>
      <c r="I72" s="79">
        <f>IF(SUMIFS(_book!$BI$2:$BI$379,_book!$C$2:$C$379,$A72,_book!$A$2:$A$379,bkc_lob,_book!$B$2:$B$379,bkc_bu)=0,"—",SUMIFS(_book!$BU$2:$BU$379,_book!$C$2:$C$379,$A72,_book!$A$2:$A$379,bkc_lob,_book!$B$2:$B$379,bkc_bu)/SUMIFS(_book!$BI$2:$BI$379,_book!$C$2:$C$379,$A72,_book!$A$2:$A$379,bkc_lob,_book!$B$2:$B$379,bkc_bu))</f>
        <v>4.3029393982675961E-2</v>
      </c>
      <c r="J72" s="79">
        <f>IF(SUMIFS(_book!$BJ$2:$BJ$379,_book!$C$2:$C$379,$A72,_book!$A$2:$A$379,bkc_lob,_book!$B$2:$B$379,bkc_bu)=0,"—",SUMIFS(_book!$BV$2:$BV$379,_book!$C$2:$C$379,$A72,_book!$A$2:$A$379,bkc_lob,_book!$B$2:$B$379,bkc_bu)/SUMIFS(_book!$BJ$2:$BJ$379,_book!$C$2:$C$379,$A72,_book!$A$2:$A$379,bkc_lob,_book!$B$2:$B$379,bkc_bu))</f>
        <v>4.3003092340886499E-2</v>
      </c>
      <c r="K72" s="79">
        <f>IF(SUMIFS(_book!$BK$2:$BK$379,_book!$C$2:$C$379,$A72,_book!$A$2:$A$379,bkc_lob,_book!$B$2:$B$379,bkc_bu)=0,"—",SUMIFS(_book!$BW$2:$BW$379,_book!$C$2:$C$379,$A72,_book!$A$2:$A$379,bkc_lob,_book!$B$2:$B$379,bkc_bu)/SUMIFS(_book!$BK$2:$BK$379,_book!$C$2:$C$379,$A72,_book!$A$2:$A$379,bkc_lob,_book!$B$2:$B$379,bkc_bu))</f>
        <v>3.4467301532600754E-2</v>
      </c>
      <c r="L72" s="79">
        <f>IF(SUMIFS(_book!$BL$2:$BL$379,_book!$C$2:$C$379,$A72,_book!$A$2:$A$379,bkc_lob,_book!$B$2:$B$379,bkc_bu)=0,"—",SUMIFS(_book!$BX$2:$BX$379,_book!$C$2:$C$379,$A72,_book!$A$2:$A$379,bkc_lob,_book!$B$2:$B$379,bkc_bu)/SUMIFS(_book!$BL$2:$BL$379,_book!$C$2:$C$379,$A72,_book!$A$2:$A$379,bkc_lob,_book!$B$2:$B$379,bkc_bu))</f>
        <v>3.4441367550640367E-2</v>
      </c>
      <c r="M72" s="79">
        <f>IF(SUMIFS(_book!$BM$2:$BM$379,_book!$C$2:$C$379,$A72,_book!$A$2:$A$379,bkc_lob,_book!$B$2:$B$379,bkc_bu)=0,"—",SUMIFS(_book!$BY$2:$BY$379,_book!$C$2:$C$379,$A72,_book!$A$2:$A$379,bkc_lob,_book!$B$2:$B$379,bkc_bu)/SUMIFS(_book!$BM$2:$BM$379,_book!$C$2:$C$379,$A72,_book!$A$2:$A$379,bkc_lob,_book!$B$2:$B$379,bkc_bu))</f>
        <v>3.4415509595308626E-2</v>
      </c>
      <c r="N72" s="79">
        <f>IF(SUMIFS(_book!$BB$2:$BB$379,_book!$C$2:$C$379,$A72,_book!$A$2:$A$379,bkc_lob,_book!$B$2:$B$379,bkc_bu)=0,"—",SUMIFS(_book!$DV$2:$DV$379,_book!$C$2:$C$379,$A72,_book!$A$2:$A$379,bkc_lob,_book!$B$2:$B$379,bkc_bu)/SUMIFS(_book!$BB$2:$BB$379,_book!$C$2:$C$379,$A72,_book!$A$2:$A$379,bkc_lob,_book!$B$2:$B$379,bkc_bu))</f>
        <v>3.3639273779863095E-2</v>
      </c>
      <c r="O72" s="79">
        <f>IF(SUMIFS(_book!$BC$2:$BC$379,_book!$C$2:$C$379,$A72,_book!$A$2:$A$379,bkc_lob,_book!$B$2:$B$379,bkc_bu)=0,"—",SUMIFS(_book!$DW$2:$DW$379,_book!$C$2:$C$379,$A72,_book!$A$2:$A$379,bkc_lob,_book!$B$2:$B$379,bkc_bu)/SUMIFS(_book!$BC$2:$BC$379,_book!$C$2:$C$379,$A72,_book!$A$2:$A$379,bkc_lob,_book!$B$2:$B$379,bkc_bu))</f>
        <v>3.2189995810994847E-2</v>
      </c>
      <c r="P72" s="79">
        <f>IF(SUMIFS(_book!$BD$2:$BD$379,_book!$C$2:$C$379,$A72,_book!$A$2:$A$379,bkc_lob,_book!$B$2:$B$379,bkc_bu)=0,"—",SUMIFS(_book!$DX$2:$DX$379,_book!$C$2:$C$379,$A72,_book!$A$2:$A$379,bkc_lob,_book!$B$2:$B$379,bkc_bu)/SUMIFS(_book!$BD$2:$BD$379,_book!$C$2:$C$379,$A72,_book!$A$2:$A$379,bkc_lob,_book!$B$2:$B$379,bkc_bu))</f>
        <v>3.0744792829258953E-2</v>
      </c>
      <c r="Q72" s="79">
        <f>IF(SUMIFS(_book!$BE$2:$BE$379,_book!$C$2:$C$379,$A72,_book!$A$2:$A$379,bkc_lob,_book!$B$2:$B$379,bkc_bu)=0,"—",SUMIFS(_book!$DY$2:$DY$379,_book!$C$2:$C$379,$A72,_book!$A$2:$A$379,bkc_lob,_book!$B$2:$B$379,bkc_bu)/SUMIFS(_book!$BE$2:$BE$379,_book!$C$2:$C$379,$A72,_book!$A$2:$A$379,bkc_lob,_book!$B$2:$B$379,bkc_bu))</f>
        <v>2.9254866124624655E-2</v>
      </c>
      <c r="R72" s="79">
        <f>IF(SUMIFS(_book!$BF$2:$BF$379,_book!$C$2:$C$379,$A72,_book!$A$2:$A$379,bkc_lob,_book!$B$2:$B$379,bkc_bu)=0,"—",SUMIFS(_book!$DZ$2:$DZ$379,_book!$C$2:$C$379,$A72,_book!$A$2:$A$379,bkc_lob,_book!$B$2:$B$379,bkc_bu)/SUMIFS(_book!$BF$2:$BF$379,_book!$C$2:$C$379,$A72,_book!$A$2:$A$379,bkc_lob,_book!$B$2:$B$379,bkc_bu))</f>
        <v>2.7769258004470495E-2</v>
      </c>
      <c r="S72" s="79">
        <f>IF(SUMIFS(_book!$BG$2:$BG$379,_book!$C$2:$C$379,$A72,_book!$A$2:$A$379,bkc_lob,_book!$B$2:$B$379,bkc_bu)=0,"—",SUMIFS(_book!$EA$2:$EA$379,_book!$C$2:$C$379,$A72,_book!$A$2:$A$379,bkc_lob,_book!$B$2:$B$379,bkc_bu)/SUMIFS(_book!$BG$2:$BG$379,_book!$C$2:$C$379,$A72,_book!$A$2:$A$379,bkc_lob,_book!$B$2:$B$379,bkc_bu))</f>
        <v>2.6287949643767246E-2</v>
      </c>
      <c r="T72" s="79">
        <f>IF(SUMIFS(_book!$BH$2:$BH$379,_book!$C$2:$C$379,$A72,_book!$A$2:$A$379,bkc_lob,_book!$B$2:$B$379,bkc_bu)=0,"—",SUMIFS(_book!$EB$2:$EB$379,_book!$C$2:$C$379,$A72,_book!$A$2:$A$379,bkc_lob,_book!$B$2:$B$379,bkc_bu)/SUMIFS(_book!$BH$2:$BH$379,_book!$C$2:$C$379,$A72,_book!$A$2:$A$379,bkc_lob,_book!$B$2:$B$379,bkc_bu))</f>
        <v>2.4810922327178065E-2</v>
      </c>
      <c r="U72" s="79">
        <f>IF(SUMIFS(_book!$BI$2:$BI$379,_book!$C$2:$C$379,$A72,_book!$A$2:$A$379,bkc_lob,_book!$B$2:$B$379,bkc_bu)=0,"—",SUMIFS(_book!$EC$2:$EC$379,_book!$C$2:$C$379,$A72,_book!$A$2:$A$379,bkc_lob,_book!$B$2:$B$379,bkc_bu)/SUMIFS(_book!$BI$2:$BI$379,_book!$C$2:$C$379,$A72,_book!$A$2:$A$379,bkc_lob,_book!$B$2:$B$379,bkc_bu))</f>
        <v>2.3314049168755676E-2</v>
      </c>
      <c r="V72" s="79">
        <f>IF(SUMIFS(_book!$BJ$2:$BJ$379,_book!$C$2:$C$379,$A72,_book!$A$2:$A$379,bkc_lob,_book!$B$2:$B$379,bkc_bu)=0,"—",SUMIFS(_book!$ED$2:$ED$379,_book!$C$2:$C$379,$A72,_book!$A$2:$A$379,bkc_lob,_book!$B$2:$B$379,bkc_bu)/SUMIFS(_book!$BJ$2:$BJ$379,_book!$C$2:$C$379,$A72,_book!$A$2:$A$379,bkc_lob,_book!$B$2:$B$379,bkc_bu))</f>
        <v>2.184559764842546E-2</v>
      </c>
      <c r="W72" s="79">
        <f>IF(SUMIFS(_book!$BK$2:$BK$379,_book!$C$2:$C$379,$A72,_book!$A$2:$A$379,bkc_lob,_book!$B$2:$B$379,bkc_bu)=0,"—",SUMIFS(_book!$EE$2:$EE$379,_book!$C$2:$C$379,$A72,_book!$A$2:$A$379,bkc_lob,_book!$B$2:$B$379,bkc_bu)/SUMIFS(_book!$BK$2:$BK$379,_book!$C$2:$C$379,$A72,_book!$A$2:$A$379,bkc_lob,_book!$B$2:$B$379,bkc_bu))</f>
        <v>3.5939811457061854E-3</v>
      </c>
      <c r="X72" s="79">
        <f>IF(SUMIFS(_book!$BL$2:$BL$379,_book!$C$2:$C$379,$A72,_book!$A$2:$A$379,bkc_lob,_book!$B$2:$B$379,bkc_bu)=0,"—",SUMIFS(_book!$EF$2:$EF$379,_book!$C$2:$C$379,$A72,_book!$A$2:$A$379,bkc_lob,_book!$B$2:$B$379,bkc_bu)/SUMIFS(_book!$BL$2:$BL$379,_book!$C$2:$C$379,$A72,_book!$A$2:$A$379,bkc_lob,_book!$B$2:$B$379,bkc_bu))</f>
        <v>2.1579821842447862E-3</v>
      </c>
      <c r="Y72" s="79">
        <f>IF(SUMIFS(_book!$BM$2:$BM$379,_book!$C$2:$C$379,$A72,_book!$A$2:$A$379,bkc_lob,_book!$B$2:$B$379,bkc_bu)=0,"—",SUMIFS(_book!$EG$2:$EG$379,_book!$C$2:$C$379,$A72,_book!$A$2:$A$379,bkc_lob,_book!$B$2:$B$379,bkc_bu)/SUMIFS(_book!$BM$2:$BM$379,_book!$C$2:$C$379,$A72,_book!$A$2:$A$379,bkc_lob,_book!$B$2:$B$379,bkc_bu))</f>
        <v>7.2610309643333731E-4</v>
      </c>
    </row>
    <row r="73" spans="1:25" x14ac:dyDescent="0.3">
      <c r="A73" s="78" t="s">
        <v>89</v>
      </c>
      <c r="B73" s="79">
        <f>IF(SUMIFS(_book!$BB$2:$BB$379,_book!$C$2:$C$379,$A73,_book!$A$2:$A$379,bkc_lob,_book!$B$2:$B$379,bkc_bu)=0,"—",SUMIFS(_book!$BN$2:$BN$379,_book!$C$2:$C$379,$A73,_book!$A$2:$A$379,bkc_lob,_book!$B$2:$B$379,bkc_bu)/SUMIFS(_book!$BB$2:$BB$379,_book!$C$2:$C$379,$A73,_book!$A$2:$A$379,bkc_lob,_book!$B$2:$B$379,bkc_bu))</f>
        <v>3.0333333333333354E-2</v>
      </c>
      <c r="C73" s="79">
        <f>IF(SUMIFS(_book!$BC$2:$BC$379,_book!$C$2:$C$379,$A73,_book!$A$2:$A$379,bkc_lob,_book!$B$2:$B$379,bkc_bu)=0,"—",SUMIFS(_book!$BO$2:$BO$379,_book!$C$2:$C$379,$A73,_book!$A$2:$A$379,bkc_lob,_book!$B$2:$B$379,bkc_bu)/SUMIFS(_book!$BC$2:$BC$379,_book!$C$2:$C$379,$A73,_book!$A$2:$A$379,bkc_lob,_book!$B$2:$B$379,bkc_bu))</f>
        <v>3.0333333333333354E-2</v>
      </c>
      <c r="D73" s="79">
        <f>IF(SUMIFS(_book!$BD$2:$BD$379,_book!$C$2:$C$379,$A73,_book!$A$2:$A$379,bkc_lob,_book!$B$2:$B$379,bkc_bu)=0,"—",SUMIFS(_book!$BP$2:$BP$379,_book!$C$2:$C$379,$A73,_book!$A$2:$A$379,bkc_lob,_book!$B$2:$B$379,bkc_bu)/SUMIFS(_book!$BD$2:$BD$379,_book!$C$2:$C$379,$A73,_book!$A$2:$A$379,bkc_lob,_book!$B$2:$B$379,bkc_bu))</f>
        <v>3.0333333333333354E-2</v>
      </c>
      <c r="E73" s="79">
        <f>IF(SUMIFS(_book!$BE$2:$BE$379,_book!$C$2:$C$379,$A73,_book!$A$2:$A$379,bkc_lob,_book!$B$2:$B$379,bkc_bu)=0,"—",SUMIFS(_book!$BQ$2:$BQ$379,_book!$C$2:$C$379,$A73,_book!$A$2:$A$379,bkc_lob,_book!$B$2:$B$379,bkc_bu)/SUMIFS(_book!$BE$2:$BE$379,_book!$C$2:$C$379,$A73,_book!$A$2:$A$379,bkc_lob,_book!$B$2:$B$379,bkc_bu))</f>
        <v>3.0333333333333354E-2</v>
      </c>
      <c r="F73" s="79">
        <f>IF(SUMIFS(_book!$BF$2:$BF$379,_book!$C$2:$C$379,$A73,_book!$A$2:$A$379,bkc_lob,_book!$B$2:$B$379,bkc_bu)=0,"—",SUMIFS(_book!$BR$2:$BR$379,_book!$C$2:$C$379,$A73,_book!$A$2:$A$379,bkc_lob,_book!$B$2:$B$379,bkc_bu)/SUMIFS(_book!$BF$2:$BF$379,_book!$C$2:$C$379,$A73,_book!$A$2:$A$379,bkc_lob,_book!$B$2:$B$379,bkc_bu))</f>
        <v>1.6333333333333349E-2</v>
      </c>
      <c r="G73" s="79">
        <f>IF(SUMIFS(_book!$BG$2:$BG$379,_book!$C$2:$C$379,$A73,_book!$A$2:$A$379,bkc_lob,_book!$B$2:$B$379,bkc_bu)=0,"—",SUMIFS(_book!$BS$2:$BS$379,_book!$C$2:$C$379,$A73,_book!$A$2:$A$379,bkc_lob,_book!$B$2:$B$379,bkc_bu)/SUMIFS(_book!$BG$2:$BG$379,_book!$C$2:$C$379,$A73,_book!$A$2:$A$379,bkc_lob,_book!$B$2:$B$379,bkc_bu))</f>
        <v>1.6333333333333349E-2</v>
      </c>
      <c r="H73" s="79">
        <f>IF(SUMIFS(_book!$BH$2:$BH$379,_book!$C$2:$C$379,$A73,_book!$A$2:$A$379,bkc_lob,_book!$B$2:$B$379,bkc_bu)=0,"—",SUMIFS(_book!$BT$2:$BT$379,_book!$C$2:$C$379,$A73,_book!$A$2:$A$379,bkc_lob,_book!$B$2:$B$379,bkc_bu)/SUMIFS(_book!$BH$2:$BH$379,_book!$C$2:$C$379,$A73,_book!$A$2:$A$379,bkc_lob,_book!$B$2:$B$379,bkc_bu))</f>
        <v>1.6333333333333349E-2</v>
      </c>
      <c r="I73" s="79">
        <f>IF(SUMIFS(_book!$BI$2:$BI$379,_book!$C$2:$C$379,$A73,_book!$A$2:$A$379,bkc_lob,_book!$B$2:$B$379,bkc_bu)=0,"—",SUMIFS(_book!$BU$2:$BU$379,_book!$C$2:$C$379,$A73,_book!$A$2:$A$379,bkc_lob,_book!$B$2:$B$379,bkc_bu)/SUMIFS(_book!$BI$2:$BI$379,_book!$C$2:$C$379,$A73,_book!$A$2:$A$379,bkc_lob,_book!$B$2:$B$379,bkc_bu))</f>
        <v>6.3333333333333375E-3</v>
      </c>
      <c r="J73" s="79">
        <f>IF(SUMIFS(_book!$BJ$2:$BJ$379,_book!$C$2:$C$379,$A73,_book!$A$2:$A$379,bkc_lob,_book!$B$2:$B$379,bkc_bu)=0,"—",SUMIFS(_book!$BV$2:$BV$379,_book!$C$2:$C$379,$A73,_book!$A$2:$A$379,bkc_lob,_book!$B$2:$B$379,bkc_bu)/SUMIFS(_book!$BJ$2:$BJ$379,_book!$C$2:$C$379,$A73,_book!$A$2:$A$379,bkc_lob,_book!$B$2:$B$379,bkc_bu))</f>
        <v>6.3333333333333375E-3</v>
      </c>
      <c r="K73" s="79">
        <f>IF(SUMIFS(_book!$BK$2:$BK$379,_book!$C$2:$C$379,$A73,_book!$A$2:$A$379,bkc_lob,_book!$B$2:$B$379,bkc_bu)=0,"—",SUMIFS(_book!$BW$2:$BW$379,_book!$C$2:$C$379,$A73,_book!$A$2:$A$379,bkc_lob,_book!$B$2:$B$379,bkc_bu)/SUMIFS(_book!$BK$2:$BK$379,_book!$C$2:$C$379,$A73,_book!$A$2:$A$379,bkc_lob,_book!$B$2:$B$379,bkc_bu))</f>
        <v>6.3333333333333375E-3</v>
      </c>
      <c r="L73" s="79">
        <f>IF(SUMIFS(_book!$BL$2:$BL$379,_book!$C$2:$C$379,$A73,_book!$A$2:$A$379,bkc_lob,_book!$B$2:$B$379,bkc_bu)=0,"—",SUMIFS(_book!$BX$2:$BX$379,_book!$C$2:$C$379,$A73,_book!$A$2:$A$379,bkc_lob,_book!$B$2:$B$379,bkc_bu)/SUMIFS(_book!$BL$2:$BL$379,_book!$C$2:$C$379,$A73,_book!$A$2:$A$379,bkc_lob,_book!$B$2:$B$379,bkc_bu))</f>
        <v>0</v>
      </c>
      <c r="M73" s="79">
        <f>IF(SUMIFS(_book!$BM$2:$BM$379,_book!$C$2:$C$379,$A73,_book!$A$2:$A$379,bkc_lob,_book!$B$2:$B$379,bkc_bu)=0,"—",SUMIFS(_book!$BY$2:$BY$379,_book!$C$2:$C$379,$A73,_book!$A$2:$A$379,bkc_lob,_book!$B$2:$B$379,bkc_bu)/SUMIFS(_book!$BM$2:$BM$379,_book!$C$2:$C$379,$A73,_book!$A$2:$A$379,bkc_lob,_book!$B$2:$B$379,bkc_bu))</f>
        <v>0</v>
      </c>
      <c r="N73" s="79">
        <f>IF(SUMIFS(_book!$BB$2:$BB$379,_book!$C$2:$C$379,$A73,_book!$A$2:$A$379,bkc_lob,_book!$B$2:$B$379,bkc_bu)=0,"—",SUMIFS(_book!$DV$2:$DV$379,_book!$C$2:$C$379,$A73,_book!$A$2:$A$379,bkc_lob,_book!$B$2:$B$379,bkc_bu)/SUMIFS(_book!$BB$2:$BB$379,_book!$C$2:$C$379,$A73,_book!$A$2:$A$379,bkc_lob,_book!$B$2:$B$379,bkc_bu))</f>
        <v>0</v>
      </c>
      <c r="O73" s="79">
        <f>IF(SUMIFS(_book!$BC$2:$BC$379,_book!$C$2:$C$379,$A73,_book!$A$2:$A$379,bkc_lob,_book!$B$2:$B$379,bkc_bu)=0,"—",SUMIFS(_book!$DW$2:$DW$379,_book!$C$2:$C$379,$A73,_book!$A$2:$A$379,bkc_lob,_book!$B$2:$B$379,bkc_bu)/SUMIFS(_book!$BC$2:$BC$379,_book!$C$2:$C$379,$A73,_book!$A$2:$A$379,bkc_lob,_book!$B$2:$B$379,bkc_bu))</f>
        <v>0</v>
      </c>
      <c r="P73" s="79">
        <f>IF(SUMIFS(_book!$BD$2:$BD$379,_book!$C$2:$C$379,$A73,_book!$A$2:$A$379,bkc_lob,_book!$B$2:$B$379,bkc_bu)=0,"—",SUMIFS(_book!$DX$2:$DX$379,_book!$C$2:$C$379,$A73,_book!$A$2:$A$379,bkc_lob,_book!$B$2:$B$379,bkc_bu)/SUMIFS(_book!$BD$2:$BD$379,_book!$C$2:$C$379,$A73,_book!$A$2:$A$379,bkc_lob,_book!$B$2:$B$379,bkc_bu))</f>
        <v>0</v>
      </c>
      <c r="Q73" s="79">
        <f>IF(SUMIFS(_book!$BE$2:$BE$379,_book!$C$2:$C$379,$A73,_book!$A$2:$A$379,bkc_lob,_book!$B$2:$B$379,bkc_bu)=0,"—",SUMIFS(_book!$DY$2:$DY$379,_book!$C$2:$C$379,$A73,_book!$A$2:$A$379,bkc_lob,_book!$B$2:$B$379,bkc_bu)/SUMIFS(_book!$BE$2:$BE$379,_book!$C$2:$C$379,$A73,_book!$A$2:$A$379,bkc_lob,_book!$B$2:$B$379,bkc_bu))</f>
        <v>0</v>
      </c>
      <c r="R73" s="79">
        <f>IF(SUMIFS(_book!$BF$2:$BF$379,_book!$C$2:$C$379,$A73,_book!$A$2:$A$379,bkc_lob,_book!$B$2:$B$379,bkc_bu)=0,"—",SUMIFS(_book!$DZ$2:$DZ$379,_book!$C$2:$C$379,$A73,_book!$A$2:$A$379,bkc_lob,_book!$B$2:$B$379,bkc_bu)/SUMIFS(_book!$BF$2:$BF$379,_book!$C$2:$C$379,$A73,_book!$A$2:$A$379,bkc_lob,_book!$B$2:$B$379,bkc_bu))</f>
        <v>0</v>
      </c>
      <c r="S73" s="79">
        <f>IF(SUMIFS(_book!$BG$2:$BG$379,_book!$C$2:$C$379,$A73,_book!$A$2:$A$379,bkc_lob,_book!$B$2:$B$379,bkc_bu)=0,"—",SUMIFS(_book!$EA$2:$EA$379,_book!$C$2:$C$379,$A73,_book!$A$2:$A$379,bkc_lob,_book!$B$2:$B$379,bkc_bu)/SUMIFS(_book!$BG$2:$BG$379,_book!$C$2:$C$379,$A73,_book!$A$2:$A$379,bkc_lob,_book!$B$2:$B$379,bkc_bu))</f>
        <v>0</v>
      </c>
      <c r="T73" s="79">
        <f>IF(SUMIFS(_book!$BH$2:$BH$379,_book!$C$2:$C$379,$A73,_book!$A$2:$A$379,bkc_lob,_book!$B$2:$B$379,bkc_bu)=0,"—",SUMIFS(_book!$EB$2:$EB$379,_book!$C$2:$C$379,$A73,_book!$A$2:$A$379,bkc_lob,_book!$B$2:$B$379,bkc_bu)/SUMIFS(_book!$BH$2:$BH$379,_book!$C$2:$C$379,$A73,_book!$A$2:$A$379,bkc_lob,_book!$B$2:$B$379,bkc_bu))</f>
        <v>0</v>
      </c>
      <c r="U73" s="79">
        <f>IF(SUMIFS(_book!$BI$2:$BI$379,_book!$C$2:$C$379,$A73,_book!$A$2:$A$379,bkc_lob,_book!$B$2:$B$379,bkc_bu)=0,"—",SUMIFS(_book!$EC$2:$EC$379,_book!$C$2:$C$379,$A73,_book!$A$2:$A$379,bkc_lob,_book!$B$2:$B$379,bkc_bu)/SUMIFS(_book!$BI$2:$BI$379,_book!$C$2:$C$379,$A73,_book!$A$2:$A$379,bkc_lob,_book!$B$2:$B$379,bkc_bu))</f>
        <v>0</v>
      </c>
      <c r="V73" s="79">
        <f>IF(SUMIFS(_book!$BJ$2:$BJ$379,_book!$C$2:$C$379,$A73,_book!$A$2:$A$379,bkc_lob,_book!$B$2:$B$379,bkc_bu)=0,"—",SUMIFS(_book!$ED$2:$ED$379,_book!$C$2:$C$379,$A73,_book!$A$2:$A$379,bkc_lob,_book!$B$2:$B$379,bkc_bu)/SUMIFS(_book!$BJ$2:$BJ$379,_book!$C$2:$C$379,$A73,_book!$A$2:$A$379,bkc_lob,_book!$B$2:$B$379,bkc_bu))</f>
        <v>0</v>
      </c>
      <c r="W73" s="79">
        <f>IF(SUMIFS(_book!$BK$2:$BK$379,_book!$C$2:$C$379,$A73,_book!$A$2:$A$379,bkc_lob,_book!$B$2:$B$379,bkc_bu)=0,"—",SUMIFS(_book!$EE$2:$EE$379,_book!$C$2:$C$379,$A73,_book!$A$2:$A$379,bkc_lob,_book!$B$2:$B$379,bkc_bu)/SUMIFS(_book!$BK$2:$BK$379,_book!$C$2:$C$379,$A73,_book!$A$2:$A$379,bkc_lob,_book!$B$2:$B$379,bkc_bu))</f>
        <v>0</v>
      </c>
      <c r="X73" s="79">
        <f>IF(SUMIFS(_book!$BL$2:$BL$379,_book!$C$2:$C$379,$A73,_book!$A$2:$A$379,bkc_lob,_book!$B$2:$B$379,bkc_bu)=0,"—",SUMIFS(_book!$EF$2:$EF$379,_book!$C$2:$C$379,$A73,_book!$A$2:$A$379,bkc_lob,_book!$B$2:$B$379,bkc_bu)/SUMIFS(_book!$BL$2:$BL$379,_book!$C$2:$C$379,$A73,_book!$A$2:$A$379,bkc_lob,_book!$B$2:$B$379,bkc_bu))</f>
        <v>0</v>
      </c>
      <c r="Y73" s="79">
        <f>IF(SUMIFS(_book!$BM$2:$BM$379,_book!$C$2:$C$379,$A73,_book!$A$2:$A$379,bkc_lob,_book!$B$2:$B$379,bkc_bu)=0,"—",SUMIFS(_book!$EG$2:$EG$379,_book!$C$2:$C$379,$A73,_book!$A$2:$A$379,bkc_lob,_book!$B$2:$B$379,bkc_bu)/SUMIFS(_book!$BM$2:$BM$379,_book!$C$2:$C$379,$A73,_book!$A$2:$A$379,bkc_lob,_book!$B$2:$B$379,bkc_bu))</f>
        <v>0</v>
      </c>
    </row>
    <row r="74" spans="1:25" x14ac:dyDescent="0.3">
      <c r="A74" s="78" t="s">
        <v>91</v>
      </c>
      <c r="B74" s="79">
        <f>IF(SUMIFS(_book!$BB$2:$BB$379,_book!$C$2:$C$379,$A74,_book!$A$2:$A$379,bkc_lob,_book!$B$2:$B$379,bkc_bu)=0,"—",SUMIFS(_book!$BN$2:$BN$379,_book!$C$2:$C$379,$A74,_book!$A$2:$A$379,bkc_lob,_book!$B$2:$B$379,bkc_bu)/SUMIFS(_book!$BB$2:$BB$379,_book!$C$2:$C$379,$A74,_book!$A$2:$A$379,bkc_lob,_book!$B$2:$B$379,bkc_bu))</f>
        <v>1.321850566043902E-2</v>
      </c>
      <c r="C74" s="79">
        <f>IF(SUMIFS(_book!$BC$2:$BC$379,_book!$C$2:$C$379,$A74,_book!$A$2:$A$379,bkc_lob,_book!$B$2:$B$379,bkc_bu)=0,"—",SUMIFS(_book!$BO$2:$BO$379,_book!$C$2:$C$379,$A74,_book!$A$2:$A$379,bkc_lob,_book!$B$2:$B$379,bkc_bu)/SUMIFS(_book!$BC$2:$BC$379,_book!$C$2:$C$379,$A74,_book!$A$2:$A$379,bkc_lob,_book!$B$2:$B$379,bkc_bu))</f>
        <v>1.3204339280806224E-2</v>
      </c>
      <c r="D74" s="79">
        <f>IF(SUMIFS(_book!$BD$2:$BD$379,_book!$C$2:$C$379,$A74,_book!$A$2:$A$379,bkc_lob,_book!$B$2:$B$379,bkc_bu)=0,"—",SUMIFS(_book!$BP$2:$BP$379,_book!$C$2:$C$379,$A74,_book!$A$2:$A$379,bkc_lob,_book!$B$2:$B$379,bkc_bu)/SUMIFS(_book!$BD$2:$BD$379,_book!$C$2:$C$379,$A74,_book!$A$2:$A$379,bkc_lob,_book!$B$2:$B$379,bkc_bu))</f>
        <v>1.3190203360859278E-2</v>
      </c>
      <c r="E74" s="79">
        <f>IF(SUMIFS(_book!$BE$2:$BE$379,_book!$C$2:$C$379,$A74,_book!$A$2:$A$379,bkc_lob,_book!$B$2:$B$379,bkc_bu)=0,"—",SUMIFS(_book!$BQ$2:$BQ$379,_book!$C$2:$C$379,$A74,_book!$A$2:$A$379,bkc_lob,_book!$B$2:$B$379,bkc_bu)/SUMIFS(_book!$BE$2:$BE$379,_book!$C$2:$C$379,$A74,_book!$A$2:$A$379,bkc_lob,_book!$B$2:$B$379,bkc_bu))</f>
        <v>2.7528941464252818E-2</v>
      </c>
      <c r="F74" s="79">
        <f>IF(SUMIFS(_book!$BF$2:$BF$379,_book!$C$2:$C$379,$A74,_book!$A$2:$A$379,bkc_lob,_book!$B$2:$B$379,bkc_bu)=0,"—",SUMIFS(_book!$BR$2:$BR$379,_book!$C$2:$C$379,$A74,_book!$A$2:$A$379,bkc_lob,_book!$B$2:$B$379,bkc_bu)/SUMIFS(_book!$BF$2:$BF$379,_book!$C$2:$C$379,$A74,_book!$A$2:$A$379,bkc_lob,_book!$B$2:$B$379,bkc_bu))</f>
        <v>2.7514184490922473E-2</v>
      </c>
      <c r="G74" s="79">
        <f>IF(SUMIFS(_book!$BG$2:$BG$379,_book!$C$2:$C$379,$A74,_book!$A$2:$A$379,bkc_lob,_book!$B$2:$B$379,bkc_bu)=0,"—",SUMIFS(_book!$BS$2:$BS$379,_book!$C$2:$C$379,$A74,_book!$A$2:$A$379,bkc_lob,_book!$B$2:$B$379,bkc_bu)/SUMIFS(_book!$BG$2:$BG$379,_book!$C$2:$C$379,$A74,_book!$A$2:$A$379,bkc_lob,_book!$B$2:$B$379,bkc_bu))</f>
        <v>2.749946021233985E-2</v>
      </c>
      <c r="H74" s="79">
        <f>IF(SUMIFS(_book!$BH$2:$BH$379,_book!$C$2:$C$379,$A74,_book!$A$2:$A$379,bkc_lob,_book!$B$2:$B$379,bkc_bu)=0,"—",SUMIFS(_book!$BT$2:$BT$379,_book!$C$2:$C$379,$A74,_book!$A$2:$A$379,bkc_lob,_book!$B$2:$B$379,bkc_bu)/SUMIFS(_book!$BH$2:$BH$379,_book!$C$2:$C$379,$A74,_book!$A$2:$A$379,bkc_lob,_book!$B$2:$B$379,bkc_bu))</f>
        <v>2.7484768519519975E-2</v>
      </c>
      <c r="I74" s="79">
        <f>IF(SUMIFS(_book!$BI$2:$BI$379,_book!$C$2:$C$379,$A74,_book!$A$2:$A$379,bkc_lob,_book!$B$2:$B$379,bkc_bu)=0,"—",SUMIFS(_book!$BU$2:$BU$379,_book!$C$2:$C$379,$A74,_book!$A$2:$A$379,bkc_lob,_book!$B$2:$B$379,bkc_bu)/SUMIFS(_book!$BI$2:$BI$379,_book!$C$2:$C$379,$A74,_book!$A$2:$A$379,bkc_lob,_book!$B$2:$B$379,bkc_bu))</f>
        <v>2.7469869258919824E-2</v>
      </c>
      <c r="J74" s="79">
        <f>IF(SUMIFS(_book!$BJ$2:$BJ$379,_book!$C$2:$C$379,$A74,_book!$A$2:$A$379,bkc_lob,_book!$B$2:$B$379,bkc_bu)=0,"—",SUMIFS(_book!$BV$2:$BV$379,_book!$C$2:$C$379,$A74,_book!$A$2:$A$379,bkc_lob,_book!$B$2:$B$379,bkc_bu)/SUMIFS(_book!$BJ$2:$BJ$379,_book!$C$2:$C$379,$A74,_book!$A$2:$A$379,bkc_lob,_book!$B$2:$B$379,bkc_bu))</f>
        <v>2.7455242942356212E-2</v>
      </c>
      <c r="K74" s="79">
        <f>IF(SUMIFS(_book!$BK$2:$BK$379,_book!$C$2:$C$379,$A74,_book!$A$2:$A$379,bkc_lob,_book!$B$2:$B$379,bkc_bu)=0,"—",SUMIFS(_book!$BW$2:$BW$379,_book!$C$2:$C$379,$A74,_book!$A$2:$A$379,bkc_lob,_book!$B$2:$B$379,bkc_bu)/SUMIFS(_book!$BK$2:$BK$379,_book!$C$2:$C$379,$A74,_book!$A$2:$A$379,bkc_lob,_book!$B$2:$B$379,bkc_bu))</f>
        <v>2.7440648885744882E-2</v>
      </c>
      <c r="L74" s="79">
        <f>IF(SUMIFS(_book!$BL$2:$BL$379,_book!$C$2:$C$379,$A74,_book!$A$2:$A$379,bkc_lob,_book!$B$2:$B$379,bkc_bu)=0,"—",SUMIFS(_book!$BX$2:$BX$379,_book!$C$2:$C$379,$A74,_book!$A$2:$A$379,bkc_lob,_book!$B$2:$B$379,bkc_bu)/SUMIFS(_book!$BL$2:$BL$379,_book!$C$2:$C$379,$A74,_book!$A$2:$A$379,bkc_lob,_book!$B$2:$B$379,bkc_bu))</f>
        <v>2.7426086982035316E-2</v>
      </c>
      <c r="M74" s="79">
        <f>IF(SUMIFS(_book!$BM$2:$BM$379,_book!$C$2:$C$379,$A74,_book!$A$2:$A$379,bkc_lob,_book!$B$2:$B$379,bkc_bu)=0,"—",SUMIFS(_book!$BY$2:$BY$379,_book!$C$2:$C$379,$A74,_book!$A$2:$A$379,bkc_lob,_book!$B$2:$B$379,bkc_bu)/SUMIFS(_book!$BM$2:$BM$379,_book!$C$2:$C$379,$A74,_book!$A$2:$A$379,bkc_lob,_book!$B$2:$B$379,bkc_bu))</f>
        <v>2.7411557124652635E-2</v>
      </c>
      <c r="N74" s="79">
        <f>IF(SUMIFS(_book!$BB$2:$BB$379,_book!$C$2:$C$379,$A74,_book!$A$2:$A$379,bkc_lob,_book!$B$2:$B$379,bkc_bu)=0,"—",SUMIFS(_book!$DV$2:$DV$379,_book!$C$2:$C$379,$A74,_book!$A$2:$A$379,bkc_lob,_book!$B$2:$B$379,bkc_bu)/SUMIFS(_book!$BB$2:$BB$379,_book!$C$2:$C$379,$A74,_book!$A$2:$A$379,bkc_lob,_book!$B$2:$B$379,bkc_bu))</f>
        <v>2.6834993296468785E-2</v>
      </c>
      <c r="O74" s="79">
        <f>IF(SUMIFS(_book!$BC$2:$BC$379,_book!$C$2:$C$379,$A74,_book!$A$2:$A$379,bkc_lob,_book!$B$2:$B$379,bkc_bu)=0,"—",SUMIFS(_book!$DW$2:$DW$379,_book!$C$2:$C$379,$A74,_book!$A$2:$A$379,bkc_lob,_book!$B$2:$B$379,bkc_bu)/SUMIFS(_book!$BC$2:$BC$379,_book!$C$2:$C$379,$A74,_book!$A$2:$A$379,bkc_lob,_book!$B$2:$B$379,bkc_bu))</f>
        <v>2.5753440015534802E-2</v>
      </c>
      <c r="P74" s="79">
        <f>IF(SUMIFS(_book!$BD$2:$BD$379,_book!$C$2:$C$379,$A74,_book!$A$2:$A$379,bkc_lob,_book!$B$2:$B$379,bkc_bu)=0,"—",SUMIFS(_book!$DX$2:$DX$379,_book!$C$2:$C$379,$A74,_book!$A$2:$A$379,bkc_lob,_book!$B$2:$B$379,bkc_bu)/SUMIFS(_book!$BD$2:$BD$379,_book!$C$2:$C$379,$A74,_book!$A$2:$A$379,bkc_lob,_book!$B$2:$B$379,bkc_bu))</f>
        <v>2.467417204594222E-2</v>
      </c>
      <c r="Q74" s="79">
        <f>IF(SUMIFS(_book!$BE$2:$BE$379,_book!$C$2:$C$379,$A74,_book!$A$2:$A$379,bkc_lob,_book!$B$2:$B$379,bkc_bu)=0,"—",SUMIFS(_book!$DY$2:$DY$379,_book!$C$2:$C$379,$A74,_book!$A$2:$A$379,bkc_lob,_book!$B$2:$B$379,bkc_bu)/SUMIFS(_book!$BE$2:$BE$379,_book!$C$2:$C$379,$A74,_book!$A$2:$A$379,bkc_lob,_book!$B$2:$B$379,bkc_bu))</f>
        <v>9.2628238191149841E-3</v>
      </c>
      <c r="R74" s="79">
        <f>IF(SUMIFS(_book!$BF$2:$BF$379,_book!$C$2:$C$379,$A74,_book!$A$2:$A$379,bkc_lob,_book!$B$2:$B$379,bkc_bu)=0,"—",SUMIFS(_book!$DZ$2:$DZ$379,_book!$C$2:$C$379,$A74,_book!$A$2:$A$379,bkc_lob,_book!$B$2:$B$379,bkc_bu)/SUMIFS(_book!$BF$2:$BF$379,_book!$C$2:$C$379,$A74,_book!$A$2:$A$379,bkc_lob,_book!$B$2:$B$379,bkc_bu))</f>
        <v>8.1673124538403294E-3</v>
      </c>
      <c r="S74" s="79">
        <f>IF(SUMIFS(_book!$BG$2:$BG$379,_book!$C$2:$C$379,$A74,_book!$A$2:$A$379,bkc_lob,_book!$B$2:$B$379,bkc_bu)=0,"—",SUMIFS(_book!$EA$2:$EA$379,_book!$C$2:$C$379,$A74,_book!$A$2:$A$379,bkc_lob,_book!$B$2:$B$379,bkc_bu)/SUMIFS(_book!$BG$2:$BG$379,_book!$C$2:$C$379,$A74,_book!$A$2:$A$379,bkc_lob,_book!$B$2:$B$379,bkc_bu))</f>
        <v>7.0741864494732569E-3</v>
      </c>
      <c r="T74" s="79">
        <f>IF(SUMIFS(_book!$BH$2:$BH$379,_book!$C$2:$C$379,$A74,_book!$A$2:$A$379,bkc_lob,_book!$B$2:$B$379,bkc_bu)=0,"—",SUMIFS(_book!$EB$2:$EB$379,_book!$C$2:$C$379,$A74,_book!$A$2:$A$379,bkc_lob,_book!$B$2:$B$379,bkc_bu)/SUMIFS(_book!$BH$2:$BH$379,_book!$C$2:$C$379,$A74,_book!$A$2:$A$379,bkc_lob,_book!$B$2:$B$379,bkc_bu))</f>
        <v>5.9834379920321147E-3</v>
      </c>
      <c r="U74" s="79">
        <f>IF(SUMIFS(_book!$BI$2:$BI$379,_book!$C$2:$C$379,$A74,_book!$A$2:$A$379,bkc_lob,_book!$B$2:$B$379,bkc_bu)=0,"—",SUMIFS(_book!$EC$2:$EC$379,_book!$C$2:$C$379,$A74,_book!$A$2:$A$379,bkc_lob,_book!$B$2:$B$379,bkc_bu)/SUMIFS(_book!$BI$2:$BI$379,_book!$C$2:$C$379,$A74,_book!$A$2:$A$379,bkc_lob,_book!$B$2:$B$379,bkc_bu))</f>
        <v>4.877236727486807E-3</v>
      </c>
      <c r="V74" s="79">
        <f>IF(SUMIFS(_book!$BJ$2:$BJ$379,_book!$C$2:$C$379,$A74,_book!$A$2:$A$379,bkc_lob,_book!$B$2:$B$379,bkc_bu)=0,"—",SUMIFS(_book!$ED$2:$ED$379,_book!$C$2:$C$379,$A74,_book!$A$2:$A$379,bkc_lob,_book!$B$2:$B$379,bkc_bu)/SUMIFS(_book!$BJ$2:$BJ$379,_book!$C$2:$C$379,$A74,_book!$A$2:$A$379,bkc_lob,_book!$B$2:$B$379,bkc_bu))</f>
        <v>3.7912587160059664E-3</v>
      </c>
      <c r="W74" s="79">
        <f>IF(SUMIFS(_book!$BK$2:$BK$379,_book!$C$2:$C$379,$A74,_book!$A$2:$A$379,bkc_lob,_book!$B$2:$B$379,bkc_bu)=0,"—",SUMIFS(_book!$EE$2:$EE$379,_book!$C$2:$C$379,$A74,_book!$A$2:$A$379,bkc_lob,_book!$B$2:$B$379,bkc_bu)/SUMIFS(_book!$BK$2:$BK$379,_book!$C$2:$C$379,$A74,_book!$A$2:$A$379,bkc_lob,_book!$B$2:$B$379,bkc_bu))</f>
        <v>2.7076348879906584E-3</v>
      </c>
      <c r="X74" s="79">
        <f>IF(SUMIFS(_book!$BL$2:$BL$379,_book!$C$2:$C$379,$A74,_book!$A$2:$A$379,bkc_lob,_book!$B$2:$B$379,bkc_bu)=0,"—",SUMIFS(_book!$EF$2:$EF$379,_book!$C$2:$C$379,$A74,_book!$A$2:$A$379,bkc_lob,_book!$B$2:$B$379,bkc_bu)/SUMIFS(_book!$BL$2:$BL$379,_book!$C$2:$C$379,$A74,_book!$A$2:$A$379,bkc_lob,_book!$B$2:$B$379,bkc_bu))</f>
        <v>1.6263575658056735E-3</v>
      </c>
      <c r="Y74" s="79">
        <f>IF(SUMIFS(_book!$BM$2:$BM$379,_book!$C$2:$C$379,$A74,_book!$A$2:$A$379,bkc_lob,_book!$B$2:$B$379,bkc_bu)=0,"—",SUMIFS(_book!$EG$2:$EG$379,_book!$C$2:$C$379,$A74,_book!$A$2:$A$379,bkc_lob,_book!$B$2:$B$379,bkc_bu)/SUMIFS(_book!$BM$2:$BM$379,_book!$C$2:$C$379,$A74,_book!$A$2:$A$379,bkc_lob,_book!$B$2:$B$379,bkc_bu))</f>
        <v>5.474191052980995E-4</v>
      </c>
    </row>
    <row r="75" spans="1:25" x14ac:dyDescent="0.3">
      <c r="A75" s="78" t="s">
        <v>93</v>
      </c>
      <c r="B75" s="79">
        <f>IF(SUMIFS(_book!$BB$2:$BB$379,_book!$C$2:$C$379,$A75,_book!$A$2:$A$379,bkc_lob,_book!$B$2:$B$379,bkc_bu)=0,"—",SUMIFS(_book!$BN$2:$BN$379,_book!$C$2:$C$379,$A75,_book!$A$2:$A$379,bkc_lob,_book!$B$2:$B$379,bkc_bu)/SUMIFS(_book!$BB$2:$BB$379,_book!$C$2:$C$379,$A75,_book!$A$2:$A$379,bkc_lob,_book!$B$2:$B$379,bkc_bu))</f>
        <v>3.3814680529829236E-2</v>
      </c>
      <c r="C75" s="79">
        <f>IF(SUMIFS(_book!$BC$2:$BC$379,_book!$C$2:$C$379,$A75,_book!$A$2:$A$379,bkc_lob,_book!$B$2:$B$379,bkc_bu)=0,"—",SUMIFS(_book!$BO$2:$BO$379,_book!$C$2:$C$379,$A75,_book!$A$2:$A$379,bkc_lob,_book!$B$2:$B$379,bkc_bu)/SUMIFS(_book!$BC$2:$BC$379,_book!$C$2:$C$379,$A75,_book!$A$2:$A$379,bkc_lob,_book!$B$2:$B$379,bkc_bu))</f>
        <v>3.3813084092130928E-2</v>
      </c>
      <c r="D75" s="79">
        <f>IF(SUMIFS(_book!$BD$2:$BD$379,_book!$C$2:$C$379,$A75,_book!$A$2:$A$379,bkc_lob,_book!$B$2:$B$379,bkc_bu)=0,"—",SUMIFS(_book!$BP$2:$BP$379,_book!$C$2:$C$379,$A75,_book!$A$2:$A$379,bkc_lob,_book!$B$2:$B$379,bkc_bu)/SUMIFS(_book!$BD$2:$BD$379,_book!$C$2:$C$379,$A75,_book!$A$2:$A$379,bkc_lob,_book!$B$2:$B$379,bkc_bu))</f>
        <v>3.3811486521330245E-2</v>
      </c>
      <c r="E75" s="79">
        <f>IF(SUMIFS(_book!$BE$2:$BE$379,_book!$C$2:$C$379,$A75,_book!$A$2:$A$379,bkc_lob,_book!$B$2:$B$379,bkc_bu)=0,"—",SUMIFS(_book!$BQ$2:$BQ$379,_book!$C$2:$C$379,$A75,_book!$A$2:$A$379,bkc_lob,_book!$B$2:$B$379,bkc_bu)/SUMIFS(_book!$BE$2:$BE$379,_book!$C$2:$C$379,$A75,_book!$A$2:$A$379,bkc_lob,_book!$B$2:$B$379,bkc_bu))</f>
        <v>4.774884259532907E-2</v>
      </c>
      <c r="F75" s="79">
        <f>IF(SUMIFS(_book!$BF$2:$BF$379,_book!$C$2:$C$379,$A75,_book!$A$2:$A$379,bkc_lob,_book!$B$2:$B$379,bkc_bu)=0,"—",SUMIFS(_book!$BR$2:$BR$379,_book!$C$2:$C$379,$A75,_book!$A$2:$A$379,bkc_lob,_book!$B$2:$B$379,bkc_bu)/SUMIFS(_book!$BF$2:$BF$379,_book!$C$2:$C$379,$A75,_book!$A$2:$A$379,bkc_lob,_book!$B$2:$B$379,bkc_bu))</f>
        <v>4.774716616016058E-2</v>
      </c>
      <c r="G75" s="79">
        <f>IF(SUMIFS(_book!$BG$2:$BG$379,_book!$C$2:$C$379,$A75,_book!$A$2:$A$379,bkc_lob,_book!$B$2:$B$379,bkc_bu)=0,"—",SUMIFS(_book!$BS$2:$BS$379,_book!$C$2:$C$379,$A75,_book!$A$2:$A$379,bkc_lob,_book!$B$2:$B$379,bkc_bu)/SUMIFS(_book!$BG$2:$BG$379,_book!$C$2:$C$379,$A75,_book!$A$2:$A$379,bkc_lob,_book!$B$2:$B$379,bkc_bu))</f>
        <v>4.7745488493402939E-2</v>
      </c>
      <c r="H75" s="79">
        <f>IF(SUMIFS(_book!$BH$2:$BH$379,_book!$C$2:$C$379,$A75,_book!$A$2:$A$379,bkc_lob,_book!$B$2:$B$379,bkc_bu)=0,"—",SUMIFS(_book!$BT$2:$BT$379,_book!$C$2:$C$379,$A75,_book!$A$2:$A$379,bkc_lob,_book!$B$2:$B$379,bkc_bu)/SUMIFS(_book!$BH$2:$BH$379,_book!$C$2:$C$379,$A75,_book!$A$2:$A$379,bkc_lob,_book!$B$2:$B$379,bkc_bu))</f>
        <v>2.6171637397433528E-2</v>
      </c>
      <c r="I75" s="79">
        <f>IF(SUMIFS(_book!$BI$2:$BI$379,_book!$C$2:$C$379,$A75,_book!$A$2:$A$379,bkc_lob,_book!$B$2:$B$379,bkc_bu)=0,"—",SUMIFS(_book!$BU$2:$BU$379,_book!$C$2:$C$379,$A75,_book!$A$2:$A$379,bkc_lob,_book!$B$2:$B$379,bkc_bu)/SUMIFS(_book!$BI$2:$BI$379,_book!$C$2:$C$379,$A75,_book!$A$2:$A$379,bkc_lob,_book!$B$2:$B$379,bkc_bu))</f>
        <v>2.6169964869796874E-2</v>
      </c>
      <c r="J75" s="79">
        <f>IF(SUMIFS(_book!$BJ$2:$BJ$379,_book!$C$2:$C$379,$A75,_book!$A$2:$A$379,bkc_lob,_book!$B$2:$B$379,bkc_bu)=0,"—",SUMIFS(_book!$BV$2:$BV$379,_book!$C$2:$C$379,$A75,_book!$A$2:$A$379,bkc_lob,_book!$B$2:$B$379,bkc_bu)/SUMIFS(_book!$BJ$2:$BJ$379,_book!$C$2:$C$379,$A75,_book!$A$2:$A$379,bkc_lob,_book!$B$2:$B$379,bkc_bu))</f>
        <v>2.6168318098234125E-2</v>
      </c>
      <c r="K75" s="79">
        <f>IF(SUMIFS(_book!$BK$2:$BK$379,_book!$C$2:$C$379,$A75,_book!$A$2:$A$379,bkc_lob,_book!$B$2:$B$379,bkc_bu)=0,"—",SUMIFS(_book!$BW$2:$BW$379,_book!$C$2:$C$379,$A75,_book!$A$2:$A$379,bkc_lob,_book!$B$2:$B$379,bkc_bu)/SUMIFS(_book!$BK$2:$BK$379,_book!$C$2:$C$379,$A75,_book!$A$2:$A$379,bkc_lob,_book!$B$2:$B$379,bkc_bu))</f>
        <v>8.9090158957948456E-3</v>
      </c>
      <c r="L75" s="79">
        <f>IF(SUMIFS(_book!$BL$2:$BL$379,_book!$C$2:$C$379,$A75,_book!$A$2:$A$379,bkc_lob,_book!$B$2:$B$379,bkc_bu)=0,"—",SUMIFS(_book!$BX$2:$BX$379,_book!$C$2:$C$379,$A75,_book!$A$2:$A$379,bkc_lob,_book!$B$2:$B$379,bkc_bu)/SUMIFS(_book!$BL$2:$BL$379,_book!$C$2:$C$379,$A75,_book!$A$2:$A$379,bkc_lob,_book!$B$2:$B$379,bkc_bu))</f>
        <v>8.9073944351863565E-3</v>
      </c>
      <c r="M75" s="79">
        <f>IF(SUMIFS(_book!$BM$2:$BM$379,_book!$C$2:$C$379,$A75,_book!$A$2:$A$379,bkc_lob,_book!$B$2:$B$379,bkc_bu)=0,"—",SUMIFS(_book!$BY$2:$BY$379,_book!$C$2:$C$379,$A75,_book!$A$2:$A$379,bkc_lob,_book!$B$2:$B$379,bkc_bu)/SUMIFS(_book!$BM$2:$BM$379,_book!$C$2:$C$379,$A75,_book!$A$2:$A$379,bkc_lob,_book!$B$2:$B$379,bkc_bu))</f>
        <v>8.9057717807045321E-3</v>
      </c>
      <c r="N75" s="79">
        <f>IF(SUMIFS(_book!$BB$2:$BB$379,_book!$C$2:$C$379,$A75,_book!$A$2:$A$379,bkc_lob,_book!$B$2:$B$379,bkc_bu)=0,"—",SUMIFS(_book!$DV$2:$DV$379,_book!$C$2:$C$379,$A75,_book!$A$2:$A$379,bkc_lob,_book!$B$2:$B$379,bkc_bu)/SUMIFS(_book!$BB$2:$BB$379,_book!$C$2:$C$379,$A75,_book!$A$2:$A$379,bkc_lob,_book!$B$2:$B$379,bkc_bu))</f>
        <v>9.0922111266221149E-3</v>
      </c>
      <c r="O75" s="79">
        <f>IF(SUMIFS(_book!$BC$2:$BC$379,_book!$C$2:$C$379,$A75,_book!$A$2:$A$379,bkc_lob,_book!$B$2:$B$379,bkc_bu)=0,"—",SUMIFS(_book!$DW$2:$DW$379,_book!$C$2:$C$379,$A75,_book!$A$2:$A$379,bkc_lob,_book!$B$2:$B$379,bkc_bu)/SUMIFS(_book!$BC$2:$BC$379,_book!$C$2:$C$379,$A75,_book!$A$2:$A$379,bkc_lob,_book!$B$2:$B$379,bkc_bu))</f>
        <v>9.4488105508614036E-3</v>
      </c>
      <c r="P75" s="79">
        <f>IF(SUMIFS(_book!$BD$2:$BD$379,_book!$C$2:$C$379,$A75,_book!$A$2:$A$379,bkc_lob,_book!$B$2:$B$379,bkc_bu)=0,"—",SUMIFS(_book!$DX$2:$DX$379,_book!$C$2:$C$379,$A75,_book!$A$2:$A$379,bkc_lob,_book!$B$2:$B$379,bkc_bu)/SUMIFS(_book!$BD$2:$BD$379,_book!$C$2:$C$379,$A75,_book!$A$2:$A$379,bkc_lob,_book!$B$2:$B$379,bkc_bu))</f>
        <v>9.8056631495323336E-3</v>
      </c>
      <c r="Q75" s="79">
        <f>IF(SUMIFS(_book!$BE$2:$BE$379,_book!$C$2:$C$379,$A75,_book!$A$2:$A$379,bkc_lob,_book!$B$2:$B$379,bkc_bu)=0,"—",SUMIFS(_book!$DY$2:$DY$379,_book!$C$2:$C$379,$A75,_book!$A$2:$A$379,bkc_lob,_book!$B$2:$B$379,bkc_bu)/SUMIFS(_book!$BE$2:$BE$379,_book!$C$2:$C$379,$A75,_book!$A$2:$A$379,bkc_lob,_book!$B$2:$B$379,bkc_bu))</f>
        <v>-3.116895795112022E-3</v>
      </c>
      <c r="R75" s="79">
        <f>IF(SUMIFS(_book!$BF$2:$BF$379,_book!$C$2:$C$379,$A75,_book!$A$2:$A$379,bkc_lob,_book!$B$2:$B$379,bkc_bu)=0,"—",SUMIFS(_book!$DZ$2:$DZ$379,_book!$C$2:$C$379,$A75,_book!$A$2:$A$379,bkc_lob,_book!$B$2:$B$379,bkc_bu)/SUMIFS(_book!$BF$2:$BF$379,_book!$C$2:$C$379,$A75,_book!$A$2:$A$379,bkc_lob,_book!$B$2:$B$379,bkc_bu))</f>
        <v>-2.7522704690390713E-3</v>
      </c>
      <c r="S75" s="79">
        <f>IF(SUMIFS(_book!$BG$2:$BG$379,_book!$C$2:$C$379,$A75,_book!$A$2:$A$379,bkc_lob,_book!$B$2:$B$379,bkc_bu)=0,"—",SUMIFS(_book!$EA$2:$EA$379,_book!$C$2:$C$379,$A75,_book!$A$2:$A$379,bkc_lob,_book!$B$2:$B$379,bkc_bu)/SUMIFS(_book!$BG$2:$BG$379,_book!$C$2:$C$379,$A75,_book!$A$2:$A$379,bkc_lob,_book!$B$2:$B$379,bkc_bu))</f>
        <v>-2.3873771963800823E-3</v>
      </c>
      <c r="T75" s="79">
        <f>IF(SUMIFS(_book!$BH$2:$BH$379,_book!$C$2:$C$379,$A75,_book!$A$2:$A$379,bkc_lob,_book!$B$2:$B$379,bkc_bu)=0,"—",SUMIFS(_book!$EB$2:$EB$379,_book!$C$2:$C$379,$A75,_book!$A$2:$A$379,bkc_lob,_book!$B$2:$B$379,bkc_bu)/SUMIFS(_book!$BH$2:$BH$379,_book!$C$2:$C$379,$A75,_book!$A$2:$A$379,bkc_lob,_book!$B$2:$B$379,bkc_bu))</f>
        <v>-2.0222156804389616E-3</v>
      </c>
      <c r="U75" s="79">
        <f>IF(SUMIFS(_book!$BI$2:$BI$379,_book!$C$2:$C$379,$A75,_book!$A$2:$A$379,bkc_lob,_book!$B$2:$B$379,bkc_bu)=0,"—",SUMIFS(_book!$EC$2:$EC$379,_book!$C$2:$C$379,$A75,_book!$A$2:$A$379,bkc_lob,_book!$B$2:$B$379,bkc_bu)/SUMIFS(_book!$BI$2:$BI$379,_book!$C$2:$C$379,$A75,_book!$A$2:$A$379,bkc_lob,_book!$B$2:$B$379,bkc_bu))</f>
        <v>-1.650792728516373E-3</v>
      </c>
      <c r="V75" s="79">
        <f>IF(SUMIFS(_book!$BJ$2:$BJ$379,_book!$C$2:$C$379,$A75,_book!$A$2:$A$379,bkc_lob,_book!$B$2:$B$379,bkc_bu)=0,"—",SUMIFS(_book!$ED$2:$ED$379,_book!$C$2:$C$379,$A75,_book!$A$2:$A$379,bkc_lob,_book!$B$2:$B$379,bkc_bu)/SUMIFS(_book!$BJ$2:$BJ$379,_book!$C$2:$C$379,$A75,_book!$A$2:$A$379,bkc_lob,_book!$B$2:$B$379,bkc_bu))</f>
        <v>-1.2850894244986191E-3</v>
      </c>
      <c r="W75" s="79">
        <f>IF(SUMIFS(_book!$BK$2:$BK$379,_book!$C$2:$C$379,$A75,_book!$A$2:$A$379,bkc_lob,_book!$B$2:$B$379,bkc_bu)=0,"—",SUMIFS(_book!$EE$2:$EE$379,_book!$C$2:$C$379,$A75,_book!$A$2:$A$379,bkc_lob,_book!$B$2:$B$379,bkc_bu)/SUMIFS(_book!$BK$2:$BK$379,_book!$C$2:$C$379,$A75,_book!$A$2:$A$379,bkc_lob,_book!$B$2:$B$379,bkc_bu))</f>
        <v>-9.1911697957688715E-4</v>
      </c>
      <c r="X75" s="79">
        <f>IF(SUMIFS(_book!$BL$2:$BL$379,_book!$C$2:$C$379,$A75,_book!$A$2:$A$379,bkc_lob,_book!$B$2:$B$379,bkc_bu)=0,"—",SUMIFS(_book!$EF$2:$EF$379,_book!$C$2:$C$379,$A75,_book!$A$2:$A$379,bkc_lob,_book!$B$2:$B$379,bkc_bu)/SUMIFS(_book!$BL$2:$BL$379,_book!$C$2:$C$379,$A75,_book!$A$2:$A$379,bkc_lob,_book!$B$2:$B$379,bkc_bu))</f>
        <v>-5.5287509528234515E-4</v>
      </c>
      <c r="Y75" s="79">
        <f>IF(SUMIFS(_book!$BM$2:$BM$379,_book!$C$2:$C$379,$A75,_book!$A$2:$A$379,bkc_lob,_book!$B$2:$B$379,bkc_bu)=0,"—",SUMIFS(_book!$EG$2:$EG$379,_book!$C$2:$C$379,$A75,_book!$A$2:$A$379,bkc_lob,_book!$B$2:$B$379,bkc_bu)/SUMIFS(_book!$BM$2:$BM$379,_book!$C$2:$C$379,$A75,_book!$A$2:$A$379,bkc_lob,_book!$B$2:$B$379,bkc_bu))</f>
        <v>-1.8636347270301645E-4</v>
      </c>
    </row>
    <row r="76" spans="1:25" x14ac:dyDescent="0.3">
      <c r="A76" s="78" t="s">
        <v>95</v>
      </c>
      <c r="B76" s="79">
        <f>IF(SUMIFS(_book!$BB$2:$BB$379,_book!$C$2:$C$379,$A76,_book!$A$2:$A$379,bkc_lob,_book!$B$2:$B$379,bkc_bu)=0,"—",SUMIFS(_book!$BN$2:$BN$379,_book!$C$2:$C$379,$A76,_book!$A$2:$A$379,bkc_lob,_book!$B$2:$B$379,bkc_bu)/SUMIFS(_book!$BB$2:$BB$379,_book!$C$2:$C$379,$A76,_book!$A$2:$A$379,bkc_lob,_book!$B$2:$B$379,bkc_bu))</f>
        <v>5.4549303224126114E-2</v>
      </c>
      <c r="C76" s="79">
        <f>IF(SUMIFS(_book!$BC$2:$BC$379,_book!$C$2:$C$379,$A76,_book!$A$2:$A$379,bkc_lob,_book!$B$2:$B$379,bkc_bu)=0,"—",SUMIFS(_book!$BO$2:$BO$379,_book!$C$2:$C$379,$A76,_book!$A$2:$A$379,bkc_lob,_book!$B$2:$B$379,bkc_bu)/SUMIFS(_book!$BC$2:$BC$379,_book!$C$2:$C$379,$A76,_book!$A$2:$A$379,bkc_lob,_book!$B$2:$B$379,bkc_bu))</f>
        <v>2.5017531198382362E-2</v>
      </c>
      <c r="D76" s="79">
        <f>IF(SUMIFS(_book!$BD$2:$BD$379,_book!$C$2:$C$379,$A76,_book!$A$2:$A$379,bkc_lob,_book!$B$2:$B$379,bkc_bu)=0,"—",SUMIFS(_book!$BP$2:$BP$379,_book!$C$2:$C$379,$A76,_book!$A$2:$A$379,bkc_lob,_book!$B$2:$B$379,bkc_bu)/SUMIFS(_book!$BD$2:$BD$379,_book!$C$2:$C$379,$A76,_book!$A$2:$A$379,bkc_lob,_book!$B$2:$B$379,bkc_bu))</f>
        <v>2.5011180396301406E-2</v>
      </c>
      <c r="E76" s="79">
        <f>IF(SUMIFS(_book!$BE$2:$BE$379,_book!$C$2:$C$379,$A76,_book!$A$2:$A$379,bkc_lob,_book!$B$2:$B$379,bkc_bu)=0,"—",SUMIFS(_book!$BQ$2:$BQ$379,_book!$C$2:$C$379,$A76,_book!$A$2:$A$379,bkc_lob,_book!$B$2:$B$379,bkc_bu)/SUMIFS(_book!$BE$2:$BE$379,_book!$C$2:$C$379,$A76,_book!$A$2:$A$379,bkc_lob,_book!$B$2:$B$379,bkc_bu))</f>
        <v>4.8624509569126131E-2</v>
      </c>
      <c r="F76" s="79">
        <f>IF(SUMIFS(_book!$BF$2:$BF$379,_book!$C$2:$C$379,$A76,_book!$A$2:$A$379,bkc_lob,_book!$B$2:$B$379,bkc_bu)=0,"—",SUMIFS(_book!$BR$2:$BR$379,_book!$C$2:$C$379,$A76,_book!$A$2:$A$379,bkc_lob,_book!$B$2:$B$379,bkc_bu)/SUMIFS(_book!$BF$2:$BF$379,_book!$C$2:$C$379,$A76,_book!$A$2:$A$379,bkc_lob,_book!$B$2:$B$379,bkc_bu))</f>
        <v>4.8617811841475352E-2</v>
      </c>
      <c r="G76" s="79">
        <f>IF(SUMIFS(_book!$BG$2:$BG$379,_book!$C$2:$C$379,$A76,_book!$A$2:$A$379,bkc_lob,_book!$B$2:$B$379,bkc_bu)=0,"—",SUMIFS(_book!$BS$2:$BS$379,_book!$C$2:$C$379,$A76,_book!$A$2:$A$379,bkc_lob,_book!$B$2:$B$379,bkc_bu)/SUMIFS(_book!$BG$2:$BG$379,_book!$C$2:$C$379,$A76,_book!$A$2:$A$379,bkc_lob,_book!$B$2:$B$379,bkc_bu))</f>
        <v>4.861112399356822E-2</v>
      </c>
      <c r="H76" s="79">
        <f>IF(SUMIFS(_book!$BH$2:$BH$379,_book!$C$2:$C$379,$A76,_book!$A$2:$A$379,bkc_lob,_book!$B$2:$B$379,bkc_bu)=0,"—",SUMIFS(_book!$BT$2:$BT$379,_book!$C$2:$C$379,$A76,_book!$A$2:$A$379,bkc_lob,_book!$B$2:$B$379,bkc_bu)/SUMIFS(_book!$BH$2:$BH$379,_book!$C$2:$C$379,$A76,_book!$A$2:$A$379,bkc_lob,_book!$B$2:$B$379,bkc_bu))</f>
        <v>4.8604446003470074E-2</v>
      </c>
      <c r="I76" s="79">
        <f>IF(SUMIFS(_book!$BI$2:$BI$379,_book!$C$2:$C$379,$A76,_book!$A$2:$A$379,bkc_lob,_book!$B$2:$B$379,bkc_bu)=0,"—",SUMIFS(_book!$BU$2:$BU$379,_book!$C$2:$C$379,$A76,_book!$A$2:$A$379,bkc_lob,_book!$B$2:$B$379,bkc_bu)/SUMIFS(_book!$BI$2:$BI$379,_book!$C$2:$C$379,$A76,_book!$A$2:$A$379,bkc_lob,_book!$B$2:$B$379,bkc_bu))</f>
        <v>4.4169053404763951E-2</v>
      </c>
      <c r="J76" s="79">
        <f>IF(SUMIFS(_book!$BJ$2:$BJ$379,_book!$C$2:$C$379,$A76,_book!$A$2:$A$379,bkc_lob,_book!$B$2:$B$379,bkc_bu)=0,"—",SUMIFS(_book!$BV$2:$BV$379,_book!$C$2:$C$379,$A76,_book!$A$2:$A$379,bkc_lob,_book!$B$2:$B$379,bkc_bu)/SUMIFS(_book!$BJ$2:$BJ$379,_book!$C$2:$C$379,$A76,_book!$A$2:$A$379,bkc_lob,_book!$B$2:$B$379,bkc_bu))</f>
        <v>4.4162423345396558E-2</v>
      </c>
      <c r="K76" s="79">
        <f>IF(SUMIFS(_book!$BK$2:$BK$379,_book!$C$2:$C$379,$A76,_book!$A$2:$A$379,bkc_lob,_book!$B$2:$B$379,bkc_bu)=0,"—",SUMIFS(_book!$BW$2:$BW$379,_book!$C$2:$C$379,$A76,_book!$A$2:$A$379,bkc_lob,_book!$B$2:$B$379,bkc_bu)/SUMIFS(_book!$BK$2:$BK$379,_book!$C$2:$C$379,$A76,_book!$A$2:$A$379,bkc_lob,_book!$B$2:$B$379,bkc_bu))</f>
        <v>4.4155803036713119E-2</v>
      </c>
      <c r="L76" s="79">
        <f>IF(SUMIFS(_book!$BL$2:$BL$379,_book!$C$2:$C$379,$A76,_book!$A$2:$A$379,bkc_lob,_book!$B$2:$B$379,bkc_bu)=0,"—",SUMIFS(_book!$BX$2:$BX$379,_book!$C$2:$C$379,$A76,_book!$A$2:$A$379,bkc_lob,_book!$B$2:$B$379,bkc_bu)/SUMIFS(_book!$BL$2:$BL$379,_book!$C$2:$C$379,$A76,_book!$A$2:$A$379,bkc_lob,_book!$B$2:$B$379,bkc_bu))</f>
        <v>3.2339776519820701E-2</v>
      </c>
      <c r="M76" s="79">
        <f>IF(SUMIFS(_book!$BM$2:$BM$379,_book!$C$2:$C$379,$A76,_book!$A$2:$A$379,bkc_lob,_book!$B$2:$B$379,bkc_bu)=0,"—",SUMIFS(_book!$BY$2:$BY$379,_book!$C$2:$C$379,$A76,_book!$A$2:$A$379,bkc_lob,_book!$B$2:$B$379,bkc_bu)/SUMIFS(_book!$BM$2:$BM$379,_book!$C$2:$C$379,$A76,_book!$A$2:$A$379,bkc_lob,_book!$B$2:$B$379,bkc_bu))</f>
        <v>3.2333250304242452E-2</v>
      </c>
      <c r="N76" s="79">
        <f>IF(SUMIFS(_book!$BB$2:$BB$379,_book!$C$2:$C$379,$A76,_book!$A$2:$A$379,bkc_lob,_book!$B$2:$B$379,bkc_bu)=0,"—",SUMIFS(_book!$DV$2:$DV$379,_book!$C$2:$C$379,$A76,_book!$A$2:$A$379,bkc_lob,_book!$B$2:$B$379,bkc_bu)/SUMIFS(_book!$BB$2:$BB$379,_book!$C$2:$C$379,$A76,_book!$A$2:$A$379,bkc_lob,_book!$B$2:$B$379,bkc_bu))</f>
        <v>3.1948172427331022E-2</v>
      </c>
      <c r="O76" s="79">
        <f>IF(SUMIFS(_book!$BC$2:$BC$379,_book!$C$2:$C$379,$A76,_book!$A$2:$A$379,bkc_lob,_book!$B$2:$B$379,bkc_bu)=0,"—",SUMIFS(_book!$DW$2:$DW$379,_book!$C$2:$C$379,$A76,_book!$A$2:$A$379,bkc_lob,_book!$B$2:$B$379,bkc_bu)/SUMIFS(_book!$BC$2:$BC$379,_book!$C$2:$C$379,$A76,_book!$A$2:$A$379,bkc_lob,_book!$B$2:$B$379,bkc_bu))</f>
        <v>3.122237028389414E-2</v>
      </c>
      <c r="P76" s="79">
        <f>IF(SUMIFS(_book!$BD$2:$BD$379,_book!$C$2:$C$379,$A76,_book!$A$2:$A$379,bkc_lob,_book!$B$2:$B$379,bkc_bu)=0,"—",SUMIFS(_book!$DX$2:$DX$379,_book!$C$2:$C$379,$A76,_book!$A$2:$A$379,bkc_lob,_book!$B$2:$B$379,bkc_bu)/SUMIFS(_book!$BD$2:$BD$379,_book!$C$2:$C$379,$A76,_book!$A$2:$A$379,bkc_lob,_book!$B$2:$B$379,bkc_bu))</f>
        <v>3.04975925832782E-2</v>
      </c>
      <c r="Q76" s="79">
        <f>IF(SUMIFS(_book!$BE$2:$BE$379,_book!$C$2:$C$379,$A76,_book!$A$2:$A$379,bkc_lob,_book!$B$2:$B$379,bkc_bu)=0,"—",SUMIFS(_book!$DY$2:$DY$379,_book!$C$2:$C$379,$A76,_book!$A$2:$A$379,bkc_lob,_book!$B$2:$B$379,bkc_bu)/SUMIFS(_book!$BE$2:$BE$379,_book!$C$2:$C$379,$A76,_book!$A$2:$A$379,bkc_lob,_book!$B$2:$B$379,bkc_bu))</f>
        <v>6.1897559376568653E-3</v>
      </c>
      <c r="R76" s="79">
        <f>IF(SUMIFS(_book!$BF$2:$BF$379,_book!$C$2:$C$379,$A76,_book!$A$2:$A$379,bkc_lob,_book!$B$2:$B$379,bkc_bu)=0,"—",SUMIFS(_book!$DZ$2:$DZ$379,_book!$C$2:$C$379,$A76,_book!$A$2:$A$379,bkc_lob,_book!$B$2:$B$379,bkc_bu)/SUMIFS(_book!$BF$2:$BF$379,_book!$C$2:$C$379,$A76,_book!$A$2:$A$379,bkc_lob,_book!$B$2:$B$379,bkc_bu))</f>
        <v>5.4596693681611286E-3</v>
      </c>
      <c r="S76" s="79">
        <f>IF(SUMIFS(_book!$BG$2:$BG$379,_book!$C$2:$C$379,$A76,_book!$A$2:$A$379,bkc_lob,_book!$B$2:$B$379,bkc_bu)=0,"—",SUMIFS(_book!$EA$2:$EA$379,_book!$C$2:$C$379,$A76,_book!$A$2:$A$379,bkc_lob,_book!$B$2:$B$379,bkc_bu)/SUMIFS(_book!$BG$2:$BG$379,_book!$C$2:$C$379,$A76,_book!$A$2:$A$379,bkc_lob,_book!$B$2:$B$379,bkc_bu))</f>
        <v>4.7306458652352267E-3</v>
      </c>
      <c r="T76" s="79">
        <f>IF(SUMIFS(_book!$BH$2:$BH$379,_book!$C$2:$C$379,$A76,_book!$A$2:$A$379,bkc_lob,_book!$B$2:$B$379,bkc_bu)=0,"—",SUMIFS(_book!$EB$2:$EB$379,_book!$C$2:$C$379,$A76,_book!$A$2:$A$379,bkc_lob,_book!$B$2:$B$379,bkc_bu)/SUMIFS(_book!$BH$2:$BH$379,_book!$C$2:$C$379,$A76,_book!$A$2:$A$379,bkc_lob,_book!$B$2:$B$379,bkc_bu))</f>
        <v>4.0026830991988114E-3</v>
      </c>
      <c r="U76" s="79">
        <f>IF(SUMIFS(_book!$BI$2:$BI$379,_book!$C$2:$C$379,$A76,_book!$A$2:$A$379,bkc_lob,_book!$B$2:$B$379,bkc_bu)=0,"—",SUMIFS(_book!$EC$2:$EC$379,_book!$C$2:$C$379,$A76,_book!$A$2:$A$379,bkc_lob,_book!$B$2:$B$379,bkc_bu)/SUMIFS(_book!$BI$2:$BI$379,_book!$C$2:$C$379,$A76,_book!$A$2:$A$379,bkc_lob,_book!$B$2:$B$379,bkc_bu))</f>
        <v>3.2638710871834105E-3</v>
      </c>
      <c r="V76" s="79">
        <f>IF(SUMIFS(_book!$BJ$2:$BJ$379,_book!$C$2:$C$379,$A76,_book!$A$2:$A$379,bkc_lob,_book!$B$2:$B$379,bkc_bu)=0,"—",SUMIFS(_book!$ED$2:$ED$379,_book!$C$2:$C$379,$A76,_book!$A$2:$A$379,bkc_lob,_book!$B$2:$B$379,bkc_bu)/SUMIFS(_book!$BJ$2:$BJ$379,_book!$C$2:$C$379,$A76,_book!$A$2:$A$379,bkc_lob,_book!$B$2:$B$379,bkc_bu))</f>
        <v>2.5380401270052133E-3</v>
      </c>
      <c r="W76" s="79">
        <f>IF(SUMIFS(_book!$BK$2:$BK$379,_book!$C$2:$C$379,$A76,_book!$A$2:$A$379,bkc_lob,_book!$B$2:$B$379,bkc_bu)=0,"—",SUMIFS(_book!$EE$2:$EE$379,_book!$C$2:$C$379,$A76,_book!$A$2:$A$379,bkc_lob,_book!$B$2:$B$379,bkc_bu)/SUMIFS(_book!$BK$2:$BK$379,_book!$C$2:$C$379,$A76,_book!$A$2:$A$379,bkc_lob,_book!$B$2:$B$379,bkc_bu))</f>
        <v>1.8132629177548436E-3</v>
      </c>
      <c r="X76" s="79">
        <f>IF(SUMIFS(_book!$BL$2:$BL$379,_book!$C$2:$C$379,$A76,_book!$A$2:$A$379,bkc_lob,_book!$B$2:$B$379,bkc_bu)=0,"—",SUMIFS(_book!$EF$2:$EF$379,_book!$C$2:$C$379,$A76,_book!$A$2:$A$379,bkc_lob,_book!$B$2:$B$379,bkc_bu)/SUMIFS(_book!$BL$2:$BL$379,_book!$C$2:$C$379,$A76,_book!$A$2:$A$379,bkc_lob,_book!$B$2:$B$379,bkc_bu))</f>
        <v>1.0895371570322934E-3</v>
      </c>
      <c r="Y76" s="79">
        <f>IF(SUMIFS(_book!$BM$2:$BM$379,_book!$C$2:$C$379,$A76,_book!$A$2:$A$379,bkc_lob,_book!$B$2:$B$379,bkc_bu)=0,"—",SUMIFS(_book!$EG$2:$EG$379,_book!$C$2:$C$379,$A76,_book!$A$2:$A$379,bkc_lob,_book!$B$2:$B$379,bkc_bu)/SUMIFS(_book!$BM$2:$BM$379,_book!$C$2:$C$379,$A76,_book!$A$2:$A$379,bkc_lob,_book!$B$2:$B$379,bkc_bu))</f>
        <v>3.6686054916698656E-4</v>
      </c>
    </row>
    <row r="77" spans="1:25" x14ac:dyDescent="0.3">
      <c r="A77" s="78" t="s">
        <v>98</v>
      </c>
      <c r="B77" s="79">
        <f>IF(SUMIFS(_book!$BB$2:$BB$379,_book!$C$2:$C$379,$A77,_book!$A$2:$A$379,bkc_lob,_book!$B$2:$B$379,bkc_bu)=0,"—",SUMIFS(_book!$BN$2:$BN$379,_book!$C$2:$C$379,$A77,_book!$A$2:$A$379,bkc_lob,_book!$B$2:$B$379,bkc_bu)/SUMIFS(_book!$BB$2:$BB$379,_book!$C$2:$C$379,$A77,_book!$A$2:$A$379,bkc_lob,_book!$B$2:$B$379,bkc_bu))</f>
        <v>-8.6769163248764988E-3</v>
      </c>
      <c r="C77" s="79">
        <f>IF(SUMIFS(_book!$BC$2:$BC$379,_book!$C$2:$C$379,$A77,_book!$A$2:$A$379,bkc_lob,_book!$B$2:$B$379,bkc_bu)=0,"—",SUMIFS(_book!$BO$2:$BO$379,_book!$C$2:$C$379,$A77,_book!$A$2:$A$379,bkc_lob,_book!$B$2:$B$379,bkc_bu)/SUMIFS(_book!$BC$2:$BC$379,_book!$C$2:$C$379,$A77,_book!$A$2:$A$379,bkc_lob,_book!$B$2:$B$379,bkc_bu))</f>
        <v>-8.6830305831674445E-3</v>
      </c>
      <c r="D77" s="79">
        <f>IF(SUMIFS(_book!$BD$2:$BD$379,_book!$C$2:$C$379,$A77,_book!$A$2:$A$379,bkc_lob,_book!$B$2:$B$379,bkc_bu)=0,"—",SUMIFS(_book!$BP$2:$BP$379,_book!$C$2:$C$379,$A77,_book!$A$2:$A$379,bkc_lob,_book!$B$2:$B$379,bkc_bu)/SUMIFS(_book!$BD$2:$BD$379,_book!$C$2:$C$379,$A77,_book!$A$2:$A$379,bkc_lob,_book!$B$2:$B$379,bkc_bu))</f>
        <v>-8.6891534999153225E-3</v>
      </c>
      <c r="E77" s="79">
        <f>IF(SUMIFS(_book!$BE$2:$BE$379,_book!$C$2:$C$379,$A77,_book!$A$2:$A$379,bkc_lob,_book!$B$2:$B$379,bkc_bu)=0,"—",SUMIFS(_book!$BQ$2:$BQ$379,_book!$C$2:$C$379,$A77,_book!$A$2:$A$379,bkc_lob,_book!$B$2:$B$379,bkc_bu)/SUMIFS(_book!$BE$2:$BE$379,_book!$C$2:$C$379,$A77,_book!$A$2:$A$379,bkc_lob,_book!$B$2:$B$379,bkc_bu))</f>
        <v>-8.6954930965059511E-3</v>
      </c>
      <c r="F77" s="79">
        <f>IF(SUMIFS(_book!$BF$2:$BF$379,_book!$C$2:$C$379,$A77,_book!$A$2:$A$379,bkc_lob,_book!$B$2:$B$379,bkc_bu)=0,"—",SUMIFS(_book!$BR$2:$BR$379,_book!$C$2:$C$379,$A77,_book!$A$2:$A$379,bkc_lob,_book!$B$2:$B$379,bkc_bu)/SUMIFS(_book!$BF$2:$BF$379,_book!$C$2:$C$379,$A77,_book!$A$2:$A$379,bkc_lob,_book!$B$2:$B$379,bkc_bu))</f>
        <v>-8.7018419887552722E-3</v>
      </c>
      <c r="G77" s="79">
        <f>IF(SUMIFS(_book!$BG$2:$BG$379,_book!$C$2:$C$379,$A77,_book!$A$2:$A$379,bkc_lob,_book!$B$2:$B$379,bkc_bu)=0,"—",SUMIFS(_book!$BS$2:$BS$379,_book!$C$2:$C$379,$A77,_book!$A$2:$A$379,bkc_lob,_book!$B$2:$B$379,bkc_bu)/SUMIFS(_book!$BG$2:$BG$379,_book!$C$2:$C$379,$A77,_book!$A$2:$A$379,bkc_lob,_book!$B$2:$B$379,bkc_bu))</f>
        <v>-8.7082001972074458E-3</v>
      </c>
      <c r="H77" s="79">
        <f>IF(SUMIFS(_book!$BH$2:$BH$379,_book!$C$2:$C$379,$A77,_book!$A$2:$A$379,bkc_lob,_book!$B$2:$B$379,bkc_bu)=0,"—",SUMIFS(_book!$BT$2:$BT$379,_book!$C$2:$C$379,$A77,_book!$A$2:$A$379,bkc_lob,_book!$B$2:$B$379,bkc_bu)/SUMIFS(_book!$BH$2:$BH$379,_book!$C$2:$C$379,$A77,_book!$A$2:$A$379,bkc_lob,_book!$B$2:$B$379,bkc_bu))</f>
        <v>-8.7145677424674221E-3</v>
      </c>
      <c r="I77" s="79">
        <f>IF(SUMIFS(_book!$BI$2:$BI$379,_book!$C$2:$C$379,$A77,_book!$A$2:$A$379,bkc_lob,_book!$B$2:$B$379,bkc_bu)=0,"—",SUMIFS(_book!$BU$2:$BU$379,_book!$C$2:$C$379,$A77,_book!$A$2:$A$379,bkc_lob,_book!$B$2:$B$379,bkc_bu)/SUMIFS(_book!$BI$2:$BI$379,_book!$C$2:$C$379,$A77,_book!$A$2:$A$379,bkc_lob,_book!$B$2:$B$379,bkc_bu))</f>
        <v>-8.7210492626645132E-3</v>
      </c>
      <c r="J77" s="79">
        <f>IF(SUMIFS(_book!$BJ$2:$BJ$379,_book!$C$2:$C$379,$A77,_book!$A$2:$A$379,bkc_lob,_book!$B$2:$B$379,bkc_bu)=0,"—",SUMIFS(_book!$BV$2:$BV$379,_book!$C$2:$C$379,$A77,_book!$A$2:$A$379,bkc_lob,_book!$B$2:$B$379,bkc_bu)/SUMIFS(_book!$BJ$2:$BJ$379,_book!$C$2:$C$379,$A77,_book!$A$2:$A$379,bkc_lob,_book!$B$2:$B$379,bkc_bu))</f>
        <v>-8.7274356975135092E-3</v>
      </c>
      <c r="K77" s="79">
        <f>IF(SUMIFS(_book!$BK$2:$BK$379,_book!$C$2:$C$379,$A77,_book!$A$2:$A$379,bkc_lob,_book!$B$2:$B$379,bkc_bu)=0,"—",SUMIFS(_book!$BW$2:$BW$379,_book!$C$2:$C$379,$A77,_book!$A$2:$A$379,bkc_lob,_book!$B$2:$B$379,bkc_bu)/SUMIFS(_book!$BK$2:$BK$379,_book!$C$2:$C$379,$A77,_book!$A$2:$A$379,bkc_lob,_book!$B$2:$B$379,bkc_bu))</f>
        <v>-8.7338315316941549E-3</v>
      </c>
      <c r="L77" s="79">
        <f>IF(SUMIFS(_book!$BL$2:$BL$379,_book!$C$2:$C$379,$A77,_book!$A$2:$A$379,bkc_lob,_book!$B$2:$B$379,bkc_bu)=0,"—",SUMIFS(_book!$BX$2:$BX$379,_book!$C$2:$C$379,$A77,_book!$A$2:$A$379,bkc_lob,_book!$B$2:$B$379,bkc_bu)/SUMIFS(_book!$BL$2:$BL$379,_book!$C$2:$C$379,$A77,_book!$A$2:$A$379,bkc_lob,_book!$B$2:$B$379,bkc_bu))</f>
        <v>-8.7402367860574641E-3</v>
      </c>
      <c r="M77" s="79">
        <f>IF(SUMIFS(_book!$BM$2:$BM$379,_book!$C$2:$C$379,$A77,_book!$A$2:$A$379,bkc_lob,_book!$B$2:$B$379,bkc_bu)=0,"—",SUMIFS(_book!$BY$2:$BY$379,_book!$C$2:$C$379,$A77,_book!$A$2:$A$379,bkc_lob,_book!$B$2:$B$379,bkc_bu)/SUMIFS(_book!$BM$2:$BM$379,_book!$C$2:$C$379,$A77,_book!$A$2:$A$379,bkc_lob,_book!$B$2:$B$379,bkc_bu))</f>
        <v>-8.7466514815175075E-3</v>
      </c>
      <c r="N77" s="79">
        <f>IF(SUMIFS(_book!$BB$2:$BB$379,_book!$C$2:$C$379,$A77,_book!$A$2:$A$379,bkc_lob,_book!$B$2:$B$379,bkc_bu)=0,"—",SUMIFS(_book!$DV$2:$DV$379,_book!$C$2:$C$379,$A77,_book!$A$2:$A$379,bkc_lob,_book!$B$2:$B$379,bkc_bu)/SUMIFS(_book!$BB$2:$BB$379,_book!$C$2:$C$379,$A77,_book!$A$2:$A$379,bkc_lob,_book!$B$2:$B$379,bkc_bu))</f>
        <v>-8.3814706046660675E-3</v>
      </c>
      <c r="O77" s="79">
        <f>IF(SUMIFS(_book!$BC$2:$BC$379,_book!$C$2:$C$379,$A77,_book!$A$2:$A$379,bkc_lob,_book!$B$2:$B$379,bkc_bu)=0,"—",SUMIFS(_book!$DW$2:$DW$379,_book!$C$2:$C$379,$A77,_book!$A$2:$A$379,bkc_lob,_book!$B$2:$B$379,bkc_bu)/SUMIFS(_book!$BC$2:$BC$379,_book!$C$2:$C$379,$A77,_book!$A$2:$A$379,bkc_lob,_book!$B$2:$B$379,bkc_bu))</f>
        <v>-7.67947724590039E-3</v>
      </c>
      <c r="P77" s="79">
        <f>IF(SUMIFS(_book!$BD$2:$BD$379,_book!$C$2:$C$379,$A77,_book!$A$2:$A$379,bkc_lob,_book!$B$2:$B$379,bkc_bu)=0,"—",SUMIFS(_book!$DX$2:$DX$379,_book!$C$2:$C$379,$A77,_book!$A$2:$A$379,bkc_lob,_book!$B$2:$B$379,bkc_bu)/SUMIFS(_book!$BD$2:$BD$379,_book!$C$2:$C$379,$A77,_book!$A$2:$A$379,bkc_lob,_book!$B$2:$B$379,bkc_bu))</f>
        <v>-6.9764851019517658E-3</v>
      </c>
      <c r="Q77" s="79">
        <f>IF(SUMIFS(_book!$BE$2:$BE$379,_book!$C$2:$C$379,$A77,_book!$A$2:$A$379,bkc_lob,_book!$B$2:$B$379,bkc_bu)=0,"—",SUMIFS(_book!$DY$2:$DY$379,_book!$C$2:$C$379,$A77,_book!$A$2:$A$379,bkc_lob,_book!$B$2:$B$379,bkc_bu)/SUMIFS(_book!$BE$2:$BE$379,_book!$C$2:$C$379,$A77,_book!$A$2:$A$379,bkc_lob,_book!$B$2:$B$379,bkc_bu))</f>
        <v>-6.248610293422596E-3</v>
      </c>
      <c r="R77" s="79">
        <f>IF(SUMIFS(_book!$BF$2:$BF$379,_book!$C$2:$C$379,$A77,_book!$A$2:$A$379,bkc_lob,_book!$B$2:$B$379,bkc_bu)=0,"—",SUMIFS(_book!$DZ$2:$DZ$379,_book!$C$2:$C$379,$A77,_book!$A$2:$A$379,bkc_lob,_book!$B$2:$B$379,bkc_bu)/SUMIFS(_book!$BF$2:$BF$379,_book!$C$2:$C$379,$A77,_book!$A$2:$A$379,bkc_lob,_book!$B$2:$B$379,bkc_bu))</f>
        <v>-5.5196631737361532E-3</v>
      </c>
      <c r="S77" s="79">
        <f>IF(SUMIFS(_book!$BG$2:$BG$379,_book!$C$2:$C$379,$A77,_book!$A$2:$A$379,bkc_lob,_book!$B$2:$B$379,bkc_bu)=0,"—",SUMIFS(_book!$EA$2:$EA$379,_book!$C$2:$C$379,$A77,_book!$A$2:$A$379,bkc_lob,_book!$B$2:$B$379,bkc_bu)/SUMIFS(_book!$BG$2:$BG$379,_book!$C$2:$C$379,$A77,_book!$A$2:$A$379,bkc_lob,_book!$B$2:$B$379,bkc_bu))</f>
        <v>-4.7896413615713404E-3</v>
      </c>
      <c r="T77" s="79">
        <f>IF(SUMIFS(_book!$BH$2:$BH$379,_book!$C$2:$C$379,$A77,_book!$A$2:$A$379,bkc_lob,_book!$B$2:$B$379,bkc_bu)=0,"—",SUMIFS(_book!$EB$2:$EB$379,_book!$C$2:$C$379,$A77,_book!$A$2:$A$379,bkc_lob,_book!$B$2:$B$379,bkc_bu)/SUMIFS(_book!$BH$2:$BH$379,_book!$C$2:$C$379,$A77,_book!$A$2:$A$379,bkc_lob,_book!$B$2:$B$379,bkc_bu))</f>
        <v>-4.0585424685208394E-3</v>
      </c>
      <c r="U77" s="79">
        <f>IF(SUMIFS(_book!$BI$2:$BI$379,_book!$C$2:$C$379,$A77,_book!$A$2:$A$379,bkc_lob,_book!$B$2:$B$379,bkc_bu)=0,"—",SUMIFS(_book!$EC$2:$EC$379,_book!$C$2:$C$379,$A77,_book!$A$2:$A$379,bkc_lob,_book!$B$2:$B$379,bkc_bu)/SUMIFS(_book!$BI$2:$BI$379,_book!$C$2:$C$379,$A77,_book!$A$2:$A$379,bkc_lob,_book!$B$2:$B$379,bkc_bu))</f>
        <v>-3.3143521683126377E-3</v>
      </c>
      <c r="V77" s="79">
        <f>IF(SUMIFS(_book!$BJ$2:$BJ$379,_book!$C$2:$C$379,$A77,_book!$A$2:$A$379,bkc_lob,_book!$B$2:$B$379,bkc_bu)=0,"—",SUMIFS(_book!$ED$2:$ED$379,_book!$C$2:$C$379,$A77,_book!$A$2:$A$379,bkc_lob,_book!$B$2:$B$379,bkc_bu)/SUMIFS(_book!$BJ$2:$BJ$379,_book!$C$2:$C$379,$A77,_book!$A$2:$A$379,bkc_lob,_book!$B$2:$B$379,bkc_bu))</f>
        <v>-2.5810741640146131E-3</v>
      </c>
      <c r="W77" s="79">
        <f>IF(SUMIFS(_book!$BK$2:$BK$379,_book!$C$2:$C$379,$A77,_book!$A$2:$A$379,bkc_lob,_book!$B$2:$B$379,bkc_bu)=0,"—",SUMIFS(_book!$EE$2:$EE$379,_book!$C$2:$C$379,$A77,_book!$A$2:$A$379,bkc_lob,_book!$B$2:$B$379,bkc_bu)/SUMIFS(_book!$BK$2:$BK$379,_book!$C$2:$C$379,$A77,_book!$A$2:$A$379,bkc_lob,_book!$B$2:$B$379,bkc_bu))</f>
        <v>-1.8467118312639912E-3</v>
      </c>
      <c r="X77" s="79">
        <f>IF(SUMIFS(_book!$BL$2:$BL$379,_book!$C$2:$C$379,$A77,_book!$A$2:$A$379,bkc_lob,_book!$B$2:$B$379,bkc_bu)=0,"—",SUMIFS(_book!$EF$2:$EF$379,_book!$C$2:$C$379,$A77,_book!$A$2:$A$379,bkc_lob,_book!$B$2:$B$379,bkc_bu)/SUMIFS(_book!$BL$2:$BL$379,_book!$C$2:$C$379,$A77,_book!$A$2:$A$379,bkc_lob,_book!$B$2:$B$379,bkc_bu))</f>
        <v>-1.1112627529265406E-3</v>
      </c>
      <c r="Y77" s="79">
        <f>IF(SUMIFS(_book!$BM$2:$BM$379,_book!$C$2:$C$379,$A77,_book!$A$2:$A$379,bkc_lob,_book!$B$2:$B$379,bkc_bu)=0,"—",SUMIFS(_book!$EG$2:$EG$379,_book!$C$2:$C$379,$A77,_book!$A$2:$A$379,bkc_lob,_book!$B$2:$B$379,bkc_bu)/SUMIFS(_book!$BM$2:$BM$379,_book!$C$2:$C$379,$A77,_book!$A$2:$A$379,bkc_lob,_book!$B$2:$B$379,bkc_bu))</f>
        <v>-3.747245046475644E-4</v>
      </c>
    </row>
    <row r="78" spans="1:25" x14ac:dyDescent="0.3">
      <c r="A78" s="78" t="s">
        <v>100</v>
      </c>
      <c r="B78" s="79">
        <f>IF(SUMIFS(_book!$BB$2:$BB$379,_book!$C$2:$C$379,$A78,_book!$A$2:$A$379,bkc_lob,_book!$B$2:$B$379,bkc_bu)=0,"—",SUMIFS(_book!$BN$2:$BN$379,_book!$C$2:$C$379,$A78,_book!$A$2:$A$379,bkc_lob,_book!$B$2:$B$379,bkc_bu)/SUMIFS(_book!$BB$2:$BB$379,_book!$C$2:$C$379,$A78,_book!$A$2:$A$379,bkc_lob,_book!$B$2:$B$379,bkc_bu))</f>
        <v>2.4860281973329984E-2</v>
      </c>
      <c r="C78" s="79">
        <f>IF(SUMIFS(_book!$BC$2:$BC$379,_book!$C$2:$C$379,$A78,_book!$A$2:$A$379,bkc_lob,_book!$B$2:$B$379,bkc_bu)=0,"—",SUMIFS(_book!$BO$2:$BO$379,_book!$C$2:$C$379,$A78,_book!$A$2:$A$379,bkc_lob,_book!$B$2:$B$379,bkc_bu)/SUMIFS(_book!$BC$2:$BC$379,_book!$C$2:$C$379,$A78,_book!$A$2:$A$379,bkc_lob,_book!$B$2:$B$379,bkc_bu))</f>
        <v>2.4858694641716125E-2</v>
      </c>
      <c r="D78" s="79">
        <f>IF(SUMIFS(_book!$BD$2:$BD$379,_book!$C$2:$C$379,$A78,_book!$A$2:$A$379,bkc_lob,_book!$B$2:$B$379,bkc_bu)=0,"—",SUMIFS(_book!$BP$2:$BP$379,_book!$C$2:$C$379,$A78,_book!$A$2:$A$379,bkc_lob,_book!$B$2:$B$379,bkc_bu)/SUMIFS(_book!$BD$2:$BD$379,_book!$C$2:$C$379,$A78,_book!$A$2:$A$379,bkc_lob,_book!$B$2:$B$379,bkc_bu))</f>
        <v>2.485710844222519E-2</v>
      </c>
      <c r="E78" s="79">
        <f>IF(SUMIFS(_book!$BE$2:$BE$379,_book!$C$2:$C$379,$A78,_book!$A$2:$A$379,bkc_lob,_book!$B$2:$B$379,bkc_bu)=0,"—",SUMIFS(_book!$BQ$2:$BQ$379,_book!$C$2:$C$379,$A78,_book!$A$2:$A$379,bkc_lob,_book!$B$2:$B$379,bkc_bu)/SUMIFS(_book!$BE$2:$BE$379,_book!$C$2:$C$379,$A78,_book!$A$2:$A$379,bkc_lob,_book!$B$2:$B$379,bkc_bu))</f>
        <v>1.8553514429947644E-2</v>
      </c>
      <c r="F78" s="79">
        <f>IF(SUMIFS(_book!$BF$2:$BF$379,_book!$C$2:$C$379,$A78,_book!$A$2:$A$379,bkc_lob,_book!$B$2:$B$379,bkc_bu)=0,"—",SUMIFS(_book!$BR$2:$BR$379,_book!$C$2:$C$379,$A78,_book!$A$2:$A$379,bkc_lob,_book!$B$2:$B$379,bkc_bu)/SUMIFS(_book!$BF$2:$BF$379,_book!$C$2:$C$379,$A78,_book!$A$2:$A$379,bkc_lob,_book!$B$2:$B$379,bkc_bu))</f>
        <v>1.8551886927187962E-2</v>
      </c>
      <c r="G78" s="79">
        <f>IF(SUMIFS(_book!$BG$2:$BG$379,_book!$C$2:$C$379,$A78,_book!$A$2:$A$379,bkc_lob,_book!$B$2:$B$379,bkc_bu)=0,"—",SUMIFS(_book!$BS$2:$BS$379,_book!$C$2:$C$379,$A78,_book!$A$2:$A$379,bkc_lob,_book!$B$2:$B$379,bkc_bu)/SUMIFS(_book!$BG$2:$BG$379,_book!$C$2:$C$379,$A78,_book!$A$2:$A$379,bkc_lob,_book!$B$2:$B$379,bkc_bu))</f>
        <v>1.8550260623208172E-2</v>
      </c>
      <c r="H78" s="79">
        <f>IF(SUMIFS(_book!$BH$2:$BH$379,_book!$C$2:$C$379,$A78,_book!$A$2:$A$379,bkc_lob,_book!$B$2:$B$379,bkc_bu)=0,"—",SUMIFS(_book!$BT$2:$BT$379,_book!$C$2:$C$379,$A78,_book!$A$2:$A$379,bkc_lob,_book!$B$2:$B$379,bkc_bu)/SUMIFS(_book!$BH$2:$BH$379,_book!$C$2:$C$379,$A78,_book!$A$2:$A$379,bkc_lob,_book!$B$2:$B$379,bkc_bu))</f>
        <v>1.8548635516678905E-2</v>
      </c>
      <c r="I78" s="79">
        <f>IF(SUMIFS(_book!$BI$2:$BI$379,_book!$C$2:$C$379,$A78,_book!$A$2:$A$379,bkc_lob,_book!$B$2:$B$379,bkc_bu)=0,"—",SUMIFS(_book!$BU$2:$BU$379,_book!$C$2:$C$379,$A78,_book!$A$2:$A$379,bkc_lob,_book!$B$2:$B$379,bkc_bu)/SUMIFS(_book!$BI$2:$BI$379,_book!$C$2:$C$379,$A78,_book!$A$2:$A$379,bkc_lob,_book!$B$2:$B$379,bkc_bu))</f>
        <v>3.3293465705576911E-2</v>
      </c>
      <c r="J78" s="79">
        <f>IF(SUMIFS(_book!$BJ$2:$BJ$379,_book!$C$2:$C$379,$A78,_book!$A$2:$A$379,bkc_lob,_book!$B$2:$B$379,bkc_bu)=0,"—",SUMIFS(_book!$BV$2:$BV$379,_book!$C$2:$C$379,$A78,_book!$A$2:$A$379,bkc_lob,_book!$B$2:$B$379,bkc_bu)/SUMIFS(_book!$BJ$2:$BJ$379,_book!$C$2:$C$379,$A78,_book!$A$2:$A$379,bkc_lob,_book!$B$2:$B$379,bkc_bu))</f>
        <v>3.329181951621845E-2</v>
      </c>
      <c r="K78" s="79">
        <f>IF(SUMIFS(_book!$BK$2:$BK$379,_book!$C$2:$C$379,$A78,_book!$A$2:$A$379,bkc_lob,_book!$B$2:$B$379,bkc_bu)=0,"—",SUMIFS(_book!$BW$2:$BW$379,_book!$C$2:$C$379,$A78,_book!$A$2:$A$379,bkc_lob,_book!$B$2:$B$379,bkc_bu)/SUMIFS(_book!$BK$2:$BK$379,_book!$C$2:$C$379,$A78,_book!$A$2:$A$379,bkc_lob,_book!$B$2:$B$379,bkc_bu))</f>
        <v>1.8543740796133929E-2</v>
      </c>
      <c r="L78" s="79">
        <f>IF(SUMIFS(_book!$BL$2:$BL$379,_book!$C$2:$C$379,$A78,_book!$A$2:$A$379,bkc_lob,_book!$B$2:$B$379,bkc_bu)=0,"—",SUMIFS(_book!$BX$2:$BX$379,_book!$C$2:$C$379,$A78,_book!$A$2:$A$379,bkc_lob,_book!$B$2:$B$379,bkc_bu)/SUMIFS(_book!$BL$2:$BL$379,_book!$C$2:$C$379,$A78,_book!$A$2:$A$379,bkc_lob,_book!$B$2:$B$379,bkc_bu))</f>
        <v>1.8542120485683426E-2</v>
      </c>
      <c r="M78" s="79">
        <f>IF(SUMIFS(_book!$BM$2:$BM$379,_book!$C$2:$C$379,$A78,_book!$A$2:$A$379,bkc_lob,_book!$B$2:$B$379,bkc_bu)=0,"—",SUMIFS(_book!$BY$2:$BY$379,_book!$C$2:$C$379,$A78,_book!$A$2:$A$379,bkc_lob,_book!$B$2:$B$379,bkc_bu)/SUMIFS(_book!$BM$2:$BM$379,_book!$C$2:$C$379,$A78,_book!$A$2:$A$379,bkc_lob,_book!$B$2:$B$379,bkc_bu))</f>
        <v>1.8540501366044022E-2</v>
      </c>
      <c r="N78" s="79">
        <f>IF(SUMIFS(_book!$BB$2:$BB$379,_book!$C$2:$C$379,$A78,_book!$A$2:$A$379,bkc_lob,_book!$B$2:$B$379,bkc_bu)=0,"—",SUMIFS(_book!$DV$2:$DV$379,_book!$C$2:$C$379,$A78,_book!$A$2:$A$379,bkc_lob,_book!$B$2:$B$379,bkc_bu)/SUMIFS(_book!$BB$2:$BB$379,_book!$C$2:$C$379,$A78,_book!$A$2:$A$379,bkc_lob,_book!$B$2:$B$379,bkc_bu))</f>
        <v>1.8351106914451968E-2</v>
      </c>
      <c r="O78" s="79">
        <f>IF(SUMIFS(_book!$BC$2:$BC$379,_book!$C$2:$C$379,$A78,_book!$A$2:$A$379,bkc_lob,_book!$B$2:$B$379,bkc_bu)=0,"—",SUMIFS(_book!$DW$2:$DW$379,_book!$C$2:$C$379,$A78,_book!$A$2:$A$379,bkc_lob,_book!$B$2:$B$379,bkc_bu)/SUMIFS(_book!$BC$2:$BC$379,_book!$C$2:$C$379,$A78,_book!$A$2:$A$379,bkc_lob,_book!$B$2:$B$379,bkc_bu))</f>
        <v>1.7992405309344112E-2</v>
      </c>
      <c r="P78" s="79">
        <f>IF(SUMIFS(_book!$BD$2:$BD$379,_book!$C$2:$C$379,$A78,_book!$A$2:$A$379,bkc_lob,_book!$B$2:$B$379,bkc_bu)=0,"—",SUMIFS(_book!$DX$2:$DX$379,_book!$C$2:$C$379,$A78,_book!$A$2:$A$379,bkc_lob,_book!$B$2:$B$379,bkc_bu)/SUMIFS(_book!$BD$2:$BD$379,_book!$C$2:$C$379,$A78,_book!$A$2:$A$379,bkc_lob,_book!$B$2:$B$379,bkc_bu))</f>
        <v>1.7633957355906366E-2</v>
      </c>
      <c r="Q78" s="79">
        <f>IF(SUMIFS(_book!$BE$2:$BE$379,_book!$C$2:$C$379,$A78,_book!$A$2:$A$379,bkc_lob,_book!$B$2:$B$379,bkc_bu)=0,"—",SUMIFS(_book!$DY$2:$DY$379,_book!$C$2:$C$379,$A78,_book!$A$2:$A$379,bkc_lob,_book!$B$2:$B$379,bkc_bu)/SUMIFS(_book!$BE$2:$BE$379,_book!$C$2:$C$379,$A78,_book!$A$2:$A$379,bkc_lob,_book!$B$2:$B$379,bkc_bu))</f>
        <v>1.7263625032174348E-2</v>
      </c>
      <c r="R78" s="79">
        <f>IF(SUMIFS(_book!$BF$2:$BF$379,_book!$C$2:$C$379,$A78,_book!$A$2:$A$379,bkc_lob,_book!$B$2:$B$379,bkc_bu)=0,"—",SUMIFS(_book!$DZ$2:$DZ$379,_book!$C$2:$C$379,$A78,_book!$A$2:$A$379,bkc_lob,_book!$B$2:$B$379,bkc_bu)/SUMIFS(_book!$BF$2:$BF$379,_book!$C$2:$C$379,$A78,_book!$A$2:$A$379,bkc_lob,_book!$B$2:$B$379,bkc_bu))</f>
        <v>1.6893563261581687E-2</v>
      </c>
      <c r="S78" s="79">
        <f>IF(SUMIFS(_book!$BG$2:$BG$379,_book!$C$2:$C$379,$A78,_book!$A$2:$A$379,bkc_lob,_book!$B$2:$B$379,bkc_bu)=0,"—",SUMIFS(_book!$EA$2:$EA$379,_book!$C$2:$C$379,$A78,_book!$A$2:$A$379,bkc_lob,_book!$B$2:$B$379,bkc_bu)/SUMIFS(_book!$BG$2:$BG$379,_book!$C$2:$C$379,$A78,_book!$A$2:$A$379,bkc_lob,_book!$B$2:$B$379,bkc_bu))</f>
        <v>1.6523771746527357E-2</v>
      </c>
      <c r="T78" s="79">
        <f>IF(SUMIFS(_book!$BH$2:$BH$379,_book!$C$2:$C$379,$A78,_book!$A$2:$A$379,bkc_lob,_book!$B$2:$B$379,bkc_bu)=0,"—",SUMIFS(_book!$EB$2:$EB$379,_book!$C$2:$C$379,$A78,_book!$A$2:$A$379,bkc_lob,_book!$B$2:$B$379,bkc_bu)/SUMIFS(_book!$BH$2:$BH$379,_book!$C$2:$C$379,$A78,_book!$A$2:$A$379,bkc_lob,_book!$B$2:$B$379,bkc_bu))</f>
        <v>1.615425018984851E-2</v>
      </c>
      <c r="U78" s="79">
        <f>IF(SUMIFS(_book!$BI$2:$BI$379,_book!$C$2:$C$379,$A78,_book!$A$2:$A$379,bkc_lob,_book!$B$2:$B$379,bkc_bu)=0,"—",SUMIFS(_book!$EC$2:$EC$379,_book!$C$2:$C$379,$A78,_book!$A$2:$A$379,bkc_lob,_book!$B$2:$B$379,bkc_bu)/SUMIFS(_book!$BI$2:$BI$379,_book!$C$2:$C$379,$A78,_book!$A$2:$A$379,bkc_lob,_book!$B$2:$B$379,bkc_bu))</f>
        <v>1.6381730226039759E-3</v>
      </c>
      <c r="V78" s="79">
        <f>IF(SUMIFS(_book!$BJ$2:$BJ$379,_book!$C$2:$C$379,$A78,_book!$A$2:$A$379,bkc_lob,_book!$B$2:$B$379,bkc_bu)=0,"—",SUMIFS(_book!$ED$2:$ED$379,_book!$C$2:$C$379,$A78,_book!$A$2:$A$379,bkc_lob,_book!$B$2:$B$379,bkc_bu)/SUMIFS(_book!$BJ$2:$BJ$379,_book!$C$2:$C$379,$A78,_book!$A$2:$A$379,bkc_lob,_book!$B$2:$B$379,bkc_bu))</f>
        <v>1.2743314926013701E-3</v>
      </c>
      <c r="W78" s="79">
        <f>IF(SUMIFS(_book!$BK$2:$BK$379,_book!$C$2:$C$379,$A78,_book!$A$2:$A$379,bkc_lob,_book!$B$2:$B$379,bkc_bu)=0,"—",SUMIFS(_book!$EE$2:$EE$379,_book!$C$2:$C$379,$A78,_book!$A$2:$A$379,bkc_lob,_book!$B$2:$B$379,bkc_bu)/SUMIFS(_book!$BK$2:$BK$379,_book!$C$2:$C$379,$A78,_book!$A$2:$A$379,bkc_lob,_book!$B$2:$B$379,bkc_bu))</f>
        <v>9.1075528158029518E-4</v>
      </c>
      <c r="X78" s="79">
        <f>IF(SUMIFS(_book!$BL$2:$BL$379,_book!$C$2:$C$379,$A78,_book!$A$2:$A$379,bkc_lob,_book!$B$2:$B$379,bkc_bu)=0,"—",SUMIFS(_book!$EF$2:$EF$379,_book!$C$2:$C$379,$A78,_book!$A$2:$A$379,bkc_lob,_book!$B$2:$B$379,bkc_bu)/SUMIFS(_book!$BL$2:$BL$379,_book!$C$2:$C$379,$A78,_book!$A$2:$A$379,bkc_lob,_book!$B$2:$B$379,bkc_bu))</f>
        <v>5.4744409824151249E-4</v>
      </c>
      <c r="Y78" s="79">
        <f>IF(SUMIFS(_book!$BM$2:$BM$379,_book!$C$2:$C$379,$A78,_book!$A$2:$A$379,bkc_lob,_book!$B$2:$B$379,bkc_bu)=0,"—",SUMIFS(_book!$EG$2:$EG$379,_book!$C$2:$C$379,$A78,_book!$A$2:$A$379,bkc_lob,_book!$B$2:$B$379,bkc_bu)/SUMIFS(_book!$BM$2:$BM$379,_book!$C$2:$C$379,$A78,_book!$A$2:$A$379,bkc_lob,_book!$B$2:$B$379,bkc_bu))</f>
        <v>1.8439765171419066E-4</v>
      </c>
    </row>
    <row r="79" spans="1:25" x14ac:dyDescent="0.3">
      <c r="A79" s="78" t="s">
        <v>102</v>
      </c>
      <c r="B79" s="79">
        <f>IF(SUMIFS(_book!$BB$2:$BB$379,_book!$C$2:$C$379,$A79,_book!$A$2:$A$379,bkc_lob,_book!$B$2:$B$379,bkc_bu)=0,"—",SUMIFS(_book!$BN$2:$BN$379,_book!$C$2:$C$379,$A79,_book!$A$2:$A$379,bkc_lob,_book!$B$2:$B$379,bkc_bu)/SUMIFS(_book!$BB$2:$BB$379,_book!$C$2:$C$379,$A79,_book!$A$2:$A$379,bkc_lob,_book!$B$2:$B$379,bkc_bu))</f>
        <v>5.8908946212767439E-2</v>
      </c>
      <c r="C79" s="79">
        <f>IF(SUMIFS(_book!$BC$2:$BC$379,_book!$C$2:$C$379,$A79,_book!$A$2:$A$379,bkc_lob,_book!$B$2:$B$379,bkc_bu)=0,"—",SUMIFS(_book!$BO$2:$BO$379,_book!$C$2:$C$379,$A79,_book!$A$2:$A$379,bkc_lob,_book!$B$2:$B$379,bkc_bu)/SUMIFS(_book!$BC$2:$BC$379,_book!$C$2:$C$379,$A79,_book!$A$2:$A$379,bkc_lob,_book!$B$2:$B$379,bkc_bu))</f>
        <v>4.5313858666374163E-2</v>
      </c>
      <c r="D79" s="79">
        <f>IF(SUMIFS(_book!$BD$2:$BD$379,_book!$C$2:$C$379,$A79,_book!$A$2:$A$379,bkc_lob,_book!$B$2:$B$379,bkc_bu)=0,"—",SUMIFS(_book!$BP$2:$BP$379,_book!$C$2:$C$379,$A79,_book!$A$2:$A$379,bkc_lob,_book!$B$2:$B$379,bkc_bu)/SUMIFS(_book!$BD$2:$BD$379,_book!$C$2:$C$379,$A79,_book!$A$2:$A$379,bkc_lob,_book!$B$2:$B$379,bkc_bu))</f>
        <v>4.5287910766412053E-2</v>
      </c>
      <c r="E79" s="79">
        <f>IF(SUMIFS(_book!$BE$2:$BE$379,_book!$C$2:$C$379,$A79,_book!$A$2:$A$379,bkc_lob,_book!$B$2:$B$379,bkc_bu)=0,"—",SUMIFS(_book!$BQ$2:$BQ$379,_book!$C$2:$C$379,$A79,_book!$A$2:$A$379,bkc_lob,_book!$B$2:$B$379,bkc_bu)/SUMIFS(_book!$BE$2:$BE$379,_book!$C$2:$C$379,$A79,_book!$A$2:$A$379,bkc_lob,_book!$B$2:$B$379,bkc_bu))</f>
        <v>4.5261161564688179E-2</v>
      </c>
      <c r="F79" s="79">
        <f>IF(SUMIFS(_book!$BF$2:$BF$379,_book!$C$2:$C$379,$A79,_book!$A$2:$A$379,bkc_lob,_book!$B$2:$B$379,bkc_bu)=0,"—",SUMIFS(_book!$BR$2:$BR$379,_book!$C$2:$C$379,$A79,_book!$A$2:$A$379,bkc_lob,_book!$B$2:$B$379,bkc_bu)/SUMIFS(_book!$BF$2:$BF$379,_book!$C$2:$C$379,$A79,_book!$A$2:$A$379,bkc_lob,_book!$B$2:$B$379,bkc_bu))</f>
        <v>3.5841470711450066E-2</v>
      </c>
      <c r="G79" s="79">
        <f>IF(SUMIFS(_book!$BG$2:$BG$379,_book!$C$2:$C$379,$A79,_book!$A$2:$A$379,bkc_lob,_book!$B$2:$B$379,bkc_bu)=0,"—",SUMIFS(_book!$BS$2:$BS$379,_book!$C$2:$C$379,$A79,_book!$A$2:$A$379,bkc_lob,_book!$B$2:$B$379,bkc_bu)/SUMIFS(_book!$BG$2:$BG$379,_book!$C$2:$C$379,$A79,_book!$A$2:$A$379,bkc_lob,_book!$B$2:$B$379,bkc_bu))</f>
        <v>3.5815118601040842E-2</v>
      </c>
      <c r="H79" s="79">
        <f>IF(SUMIFS(_book!$BH$2:$BH$379,_book!$C$2:$C$379,$A79,_book!$A$2:$A$379,bkc_lob,_book!$B$2:$B$379,bkc_bu)=0,"—",SUMIFS(_book!$BT$2:$BT$379,_book!$C$2:$C$379,$A79,_book!$A$2:$A$379,bkc_lob,_book!$B$2:$B$379,bkc_bu)/SUMIFS(_book!$BH$2:$BH$379,_book!$C$2:$C$379,$A79,_book!$A$2:$A$379,bkc_lob,_book!$B$2:$B$379,bkc_bu))</f>
        <v>3.5788844322418148E-2</v>
      </c>
      <c r="I79" s="79">
        <f>IF(SUMIFS(_book!$BI$2:$BI$379,_book!$C$2:$C$379,$A79,_book!$A$2:$A$379,bkc_lob,_book!$B$2:$B$379,bkc_bu)=0,"—",SUMIFS(_book!$BU$2:$BU$379,_book!$C$2:$C$379,$A79,_book!$A$2:$A$379,bkc_lob,_book!$B$2:$B$379,bkc_bu)/SUMIFS(_book!$BI$2:$BI$379,_book!$C$2:$C$379,$A79,_book!$A$2:$A$379,bkc_lob,_book!$B$2:$B$379,bkc_bu))</f>
        <v>4.9328877502059047E-2</v>
      </c>
      <c r="J79" s="79">
        <f>IF(SUMIFS(_book!$BJ$2:$BJ$379,_book!$C$2:$C$379,$A79,_book!$A$2:$A$379,bkc_lob,_book!$B$2:$B$379,bkc_bu)=0,"—",SUMIFS(_book!$BV$2:$BV$379,_book!$C$2:$C$379,$A79,_book!$A$2:$A$379,bkc_lob,_book!$B$2:$B$379,bkc_bu)/SUMIFS(_book!$BJ$2:$BJ$379,_book!$C$2:$C$379,$A79,_book!$A$2:$A$379,bkc_lob,_book!$B$2:$B$379,bkc_bu))</f>
        <v>4.9302417008793363E-2</v>
      </c>
      <c r="K79" s="79">
        <f>IF(SUMIFS(_book!$BK$2:$BK$379,_book!$C$2:$C$379,$A79,_book!$A$2:$A$379,bkc_lob,_book!$B$2:$B$379,bkc_bu)=0,"—",SUMIFS(_book!$BW$2:$BW$379,_book!$C$2:$C$379,$A79,_book!$A$2:$A$379,bkc_lob,_book!$B$2:$B$379,bkc_bu)/SUMIFS(_book!$BK$2:$BK$379,_book!$C$2:$C$379,$A79,_book!$A$2:$A$379,bkc_lob,_book!$B$2:$B$379,bkc_bu))</f>
        <v>4.9276034316544759E-2</v>
      </c>
      <c r="L79" s="79">
        <f>IF(SUMIFS(_book!$BL$2:$BL$379,_book!$C$2:$C$379,$A79,_book!$A$2:$A$379,bkc_lob,_book!$B$2:$B$379,bkc_bu)=0,"—",SUMIFS(_book!$BX$2:$BX$379,_book!$C$2:$C$379,$A79,_book!$A$2:$A$379,bkc_lob,_book!$B$2:$B$379,bkc_bu)/SUMIFS(_book!$BL$2:$BL$379,_book!$C$2:$C$379,$A79,_book!$A$2:$A$379,bkc_lob,_book!$B$2:$B$379,bkc_bu))</f>
        <v>3.0988296700447476E-2</v>
      </c>
      <c r="M79" s="79">
        <f>IF(SUMIFS(_book!$BM$2:$BM$379,_book!$C$2:$C$379,$A79,_book!$A$2:$A$379,bkc_lob,_book!$B$2:$B$379,bkc_bu)=0,"—",SUMIFS(_book!$BY$2:$BY$379,_book!$C$2:$C$379,$A79,_book!$A$2:$A$379,bkc_lob,_book!$B$2:$B$379,bkc_bu)/SUMIFS(_book!$BM$2:$BM$379,_book!$C$2:$C$379,$A79,_book!$A$2:$A$379,bkc_lob,_book!$B$2:$B$379,bkc_bu))</f>
        <v>3.0962525061609458E-2</v>
      </c>
      <c r="N79" s="79">
        <f>IF(SUMIFS(_book!$BB$2:$BB$379,_book!$C$2:$C$379,$A79,_book!$A$2:$A$379,bkc_lob,_book!$B$2:$B$379,bkc_bu)=0,"—",SUMIFS(_book!$DV$2:$DV$379,_book!$C$2:$C$379,$A79,_book!$A$2:$A$379,bkc_lob,_book!$B$2:$B$379,bkc_bu)/SUMIFS(_book!$BB$2:$BB$379,_book!$C$2:$C$379,$A79,_book!$A$2:$A$379,bkc_lob,_book!$B$2:$B$379,bkc_bu))</f>
        <v>3.0188880400531172E-2</v>
      </c>
      <c r="O79" s="79">
        <f>IF(SUMIFS(_book!$BC$2:$BC$379,_book!$C$2:$C$379,$A79,_book!$A$2:$A$379,bkc_lob,_book!$B$2:$B$379,bkc_bu)=0,"—",SUMIFS(_book!$DW$2:$DW$379,_book!$C$2:$C$379,$A79,_book!$A$2:$A$379,bkc_lob,_book!$B$2:$B$379,bkc_bu)/SUMIFS(_book!$BC$2:$BC$379,_book!$C$2:$C$379,$A79,_book!$A$2:$A$379,bkc_lob,_book!$B$2:$B$379,bkc_bu))</f>
        <v>2.8744440269422612E-2</v>
      </c>
      <c r="P79" s="79">
        <f>IF(SUMIFS(_book!$BD$2:$BD$379,_book!$C$2:$C$379,$A79,_book!$A$2:$A$379,bkc_lob,_book!$B$2:$B$379,bkc_bu)=0,"—",SUMIFS(_book!$DX$2:$DX$379,_book!$C$2:$C$379,$A79,_book!$A$2:$A$379,bkc_lob,_book!$B$2:$B$379,bkc_bu)/SUMIFS(_book!$BD$2:$BD$379,_book!$C$2:$C$379,$A79,_book!$A$2:$A$379,bkc_lob,_book!$B$2:$B$379,bkc_bu))</f>
        <v>2.7304061522723515E-2</v>
      </c>
      <c r="Q79" s="79">
        <f>IF(SUMIFS(_book!$BE$2:$BE$379,_book!$C$2:$C$379,$A79,_book!$A$2:$A$379,bkc_lob,_book!$B$2:$B$379,bkc_bu)=0,"—",SUMIFS(_book!$DY$2:$DY$379,_book!$C$2:$C$379,$A79,_book!$A$2:$A$379,bkc_lob,_book!$B$2:$B$379,bkc_bu)/SUMIFS(_book!$BE$2:$BE$379,_book!$C$2:$C$379,$A79,_book!$A$2:$A$379,bkc_lob,_book!$B$2:$B$379,bkc_bu))</f>
        <v>2.581910834547713E-2</v>
      </c>
      <c r="R79" s="79">
        <f>IF(SUMIFS(_book!$BF$2:$BF$379,_book!$C$2:$C$379,$A79,_book!$A$2:$A$379,bkc_lob,_book!$B$2:$B$379,bkc_bu)=0,"—",SUMIFS(_book!$DZ$2:$DZ$379,_book!$C$2:$C$379,$A79,_book!$A$2:$A$379,bkc_lob,_book!$B$2:$B$379,bkc_bu)/SUMIFS(_book!$BF$2:$BF$379,_book!$C$2:$C$379,$A79,_book!$A$2:$A$379,bkc_lob,_book!$B$2:$B$379,bkc_bu))</f>
        <v>2.433845933683516E-2</v>
      </c>
      <c r="S79" s="79">
        <f>IF(SUMIFS(_book!$BG$2:$BG$379,_book!$C$2:$C$379,$A79,_book!$A$2:$A$379,bkc_lob,_book!$B$2:$B$379,bkc_bu)=0,"—",SUMIFS(_book!$EA$2:$EA$379,_book!$C$2:$C$379,$A79,_book!$A$2:$A$379,bkc_lob,_book!$B$2:$B$379,bkc_bu)/SUMIFS(_book!$BG$2:$BG$379,_book!$C$2:$C$379,$A79,_book!$A$2:$A$379,bkc_lob,_book!$B$2:$B$379,bkc_bu))</f>
        <v>2.2862095734608255E-2</v>
      </c>
      <c r="T79" s="79">
        <f>IF(SUMIFS(_book!$BH$2:$BH$379,_book!$C$2:$C$379,$A79,_book!$A$2:$A$379,bkc_lob,_book!$B$2:$B$379,bkc_bu)=0,"—",SUMIFS(_book!$EB$2:$EB$379,_book!$C$2:$C$379,$A79,_book!$A$2:$A$379,bkc_lob,_book!$B$2:$B$379,bkc_bu)/SUMIFS(_book!$BH$2:$BH$379,_book!$C$2:$C$379,$A79,_book!$A$2:$A$379,bkc_lob,_book!$B$2:$B$379,bkc_bu))</f>
        <v>2.1389998885933313E-2</v>
      </c>
      <c r="U79" s="79">
        <f>IF(SUMIFS(_book!$BI$2:$BI$379,_book!$C$2:$C$379,$A79,_book!$A$2:$A$379,bkc_lob,_book!$B$2:$B$379,bkc_bu)=0,"—",SUMIFS(_book!$EC$2:$EC$379,_book!$C$2:$C$379,$A79,_book!$A$2:$A$379,bkc_lob,_book!$B$2:$B$379,bkc_bu)/SUMIFS(_book!$BI$2:$BI$379,_book!$C$2:$C$379,$A79,_book!$A$2:$A$379,bkc_lob,_book!$B$2:$B$379,bkc_bu))</f>
        <v>6.478410305464222E-3</v>
      </c>
      <c r="V79" s="79">
        <f>IF(SUMIFS(_book!$BJ$2:$BJ$379,_book!$C$2:$C$379,$A79,_book!$A$2:$A$379,bkc_lob,_book!$B$2:$B$379,bkc_bu)=0,"—",SUMIFS(_book!$ED$2:$ED$379,_book!$C$2:$C$379,$A79,_book!$A$2:$A$379,bkc_lob,_book!$B$2:$B$379,bkc_bu)/SUMIFS(_book!$BJ$2:$BJ$379,_book!$C$2:$C$379,$A79,_book!$A$2:$A$379,bkc_lob,_book!$B$2:$B$379,bkc_bu))</f>
        <v>5.0341178587875674E-3</v>
      </c>
      <c r="W79" s="79">
        <f>IF(SUMIFS(_book!$BK$2:$BK$379,_book!$C$2:$C$379,$A79,_book!$A$2:$A$379,bkc_lob,_book!$B$2:$B$379,bkc_bu)=0,"—",SUMIFS(_book!$EE$2:$EE$379,_book!$C$2:$C$379,$A79,_book!$A$2:$A$379,bkc_lob,_book!$B$2:$B$379,bkc_bu)/SUMIFS(_book!$BK$2:$BK$379,_book!$C$2:$C$379,$A79,_book!$A$2:$A$379,bkc_lob,_book!$B$2:$B$379,bkc_bu))</f>
        <v>3.5939811457061854E-3</v>
      </c>
      <c r="X79" s="79">
        <f>IF(SUMIFS(_book!$BL$2:$BL$379,_book!$C$2:$C$379,$A79,_book!$A$2:$A$379,bkc_lob,_book!$B$2:$B$379,bkc_bu)=0,"—",SUMIFS(_book!$EF$2:$EF$379,_book!$C$2:$C$379,$A79,_book!$A$2:$A$379,bkc_lob,_book!$B$2:$B$379,bkc_bu)/SUMIFS(_book!$BL$2:$BL$379,_book!$C$2:$C$379,$A79,_book!$A$2:$A$379,bkc_lob,_book!$B$2:$B$379,bkc_bu))</f>
        <v>2.1579821842447867E-3</v>
      </c>
      <c r="Y79" s="79">
        <f>IF(SUMIFS(_book!$BM$2:$BM$379,_book!$C$2:$C$379,$A79,_book!$A$2:$A$379,bkc_lob,_book!$B$2:$B$379,bkc_bu)=0,"—",SUMIFS(_book!$EG$2:$EG$379,_book!$C$2:$C$379,$A79,_book!$A$2:$A$379,bkc_lob,_book!$B$2:$B$379,bkc_bu)/SUMIFS(_book!$BM$2:$BM$379,_book!$C$2:$C$379,$A79,_book!$A$2:$A$379,bkc_lob,_book!$B$2:$B$379,bkc_bu))</f>
        <v>7.261030964333372E-4</v>
      </c>
    </row>
    <row r="80" spans="1:25" x14ac:dyDescent="0.3">
      <c r="A80" s="78" t="s">
        <v>103</v>
      </c>
      <c r="B80" s="79">
        <f>IF(SUMIFS(_book!$BB$2:$BB$379,_book!$C$2:$C$379,$A80,_book!$A$2:$A$379,bkc_lob,_book!$B$2:$B$379,bkc_bu)=0,"—",SUMIFS(_book!$BN$2:$BN$379,_book!$C$2:$C$379,$A80,_book!$A$2:$A$379,bkc_lob,_book!$B$2:$B$379,bkc_bu)/SUMIFS(_book!$BB$2:$BB$379,_book!$C$2:$C$379,$A80,_book!$A$2:$A$379,bkc_lob,_book!$B$2:$B$379,bkc_bu))</f>
        <v>0</v>
      </c>
      <c r="C80" s="79">
        <f>IF(SUMIFS(_book!$BC$2:$BC$379,_book!$C$2:$C$379,$A80,_book!$A$2:$A$379,bkc_lob,_book!$B$2:$B$379,bkc_bu)=0,"—",SUMIFS(_book!$BO$2:$BO$379,_book!$C$2:$C$379,$A80,_book!$A$2:$A$379,bkc_lob,_book!$B$2:$B$379,bkc_bu)/SUMIFS(_book!$BC$2:$BC$379,_book!$C$2:$C$379,$A80,_book!$A$2:$A$379,bkc_lob,_book!$B$2:$B$379,bkc_bu))</f>
        <v>0</v>
      </c>
      <c r="D80" s="79">
        <f>IF(SUMIFS(_book!$BD$2:$BD$379,_book!$C$2:$C$379,$A80,_book!$A$2:$A$379,bkc_lob,_book!$B$2:$B$379,bkc_bu)=0,"—",SUMIFS(_book!$BP$2:$BP$379,_book!$C$2:$C$379,$A80,_book!$A$2:$A$379,bkc_lob,_book!$B$2:$B$379,bkc_bu)/SUMIFS(_book!$BD$2:$BD$379,_book!$C$2:$C$379,$A80,_book!$A$2:$A$379,bkc_lob,_book!$B$2:$B$379,bkc_bu))</f>
        <v>0</v>
      </c>
      <c r="E80" s="79">
        <f>IF(SUMIFS(_book!$BE$2:$BE$379,_book!$C$2:$C$379,$A80,_book!$A$2:$A$379,bkc_lob,_book!$B$2:$B$379,bkc_bu)=0,"—",SUMIFS(_book!$BQ$2:$BQ$379,_book!$C$2:$C$379,$A80,_book!$A$2:$A$379,bkc_lob,_book!$B$2:$B$379,bkc_bu)/SUMIFS(_book!$BE$2:$BE$379,_book!$C$2:$C$379,$A80,_book!$A$2:$A$379,bkc_lob,_book!$B$2:$B$379,bkc_bu))</f>
        <v>0</v>
      </c>
      <c r="F80" s="79">
        <f>IF(SUMIFS(_book!$BF$2:$BF$379,_book!$C$2:$C$379,$A80,_book!$A$2:$A$379,bkc_lob,_book!$B$2:$B$379,bkc_bu)=0,"—",SUMIFS(_book!$BR$2:$BR$379,_book!$C$2:$C$379,$A80,_book!$A$2:$A$379,bkc_lob,_book!$B$2:$B$379,bkc_bu)/SUMIFS(_book!$BF$2:$BF$379,_book!$C$2:$C$379,$A80,_book!$A$2:$A$379,bkc_lob,_book!$B$2:$B$379,bkc_bu))</f>
        <v>0</v>
      </c>
      <c r="G80" s="79">
        <f>IF(SUMIFS(_book!$BG$2:$BG$379,_book!$C$2:$C$379,$A80,_book!$A$2:$A$379,bkc_lob,_book!$B$2:$B$379,bkc_bu)=0,"—",SUMIFS(_book!$BS$2:$BS$379,_book!$C$2:$C$379,$A80,_book!$A$2:$A$379,bkc_lob,_book!$B$2:$B$379,bkc_bu)/SUMIFS(_book!$BG$2:$BG$379,_book!$C$2:$C$379,$A80,_book!$A$2:$A$379,bkc_lob,_book!$B$2:$B$379,bkc_bu))</f>
        <v>0</v>
      </c>
      <c r="H80" s="79">
        <f>IF(SUMIFS(_book!$BH$2:$BH$379,_book!$C$2:$C$379,$A80,_book!$A$2:$A$379,bkc_lob,_book!$B$2:$B$379,bkc_bu)=0,"—",SUMIFS(_book!$BT$2:$BT$379,_book!$C$2:$C$379,$A80,_book!$A$2:$A$379,bkc_lob,_book!$B$2:$B$379,bkc_bu)/SUMIFS(_book!$BH$2:$BH$379,_book!$C$2:$C$379,$A80,_book!$A$2:$A$379,bkc_lob,_book!$B$2:$B$379,bkc_bu))</f>
        <v>0</v>
      </c>
      <c r="I80" s="79">
        <f>IF(SUMIFS(_book!$BI$2:$BI$379,_book!$C$2:$C$379,$A80,_book!$A$2:$A$379,bkc_lob,_book!$B$2:$B$379,bkc_bu)=0,"—",SUMIFS(_book!$BU$2:$BU$379,_book!$C$2:$C$379,$A80,_book!$A$2:$A$379,bkc_lob,_book!$B$2:$B$379,bkc_bu)/SUMIFS(_book!$BI$2:$BI$379,_book!$C$2:$C$379,$A80,_book!$A$2:$A$379,bkc_lob,_book!$B$2:$B$379,bkc_bu))</f>
        <v>1.185185185185186E-2</v>
      </c>
      <c r="J80" s="79">
        <f>IF(SUMIFS(_book!$BJ$2:$BJ$379,_book!$C$2:$C$379,$A80,_book!$A$2:$A$379,bkc_lob,_book!$B$2:$B$379,bkc_bu)=0,"—",SUMIFS(_book!$BV$2:$BV$379,_book!$C$2:$C$379,$A80,_book!$A$2:$A$379,bkc_lob,_book!$B$2:$B$379,bkc_bu)/SUMIFS(_book!$BJ$2:$BJ$379,_book!$C$2:$C$379,$A80,_book!$A$2:$A$379,bkc_lob,_book!$B$2:$B$379,bkc_bu))</f>
        <v>1.185185185185186E-2</v>
      </c>
      <c r="K80" s="79">
        <f>IF(SUMIFS(_book!$BK$2:$BK$379,_book!$C$2:$C$379,$A80,_book!$A$2:$A$379,bkc_lob,_book!$B$2:$B$379,bkc_bu)=0,"—",SUMIFS(_book!$BW$2:$BW$379,_book!$C$2:$C$379,$A80,_book!$A$2:$A$379,bkc_lob,_book!$B$2:$B$379,bkc_bu)/SUMIFS(_book!$BK$2:$BK$379,_book!$C$2:$C$379,$A80,_book!$A$2:$A$379,bkc_lob,_book!$B$2:$B$379,bkc_bu))</f>
        <v>1.185185185185186E-2</v>
      </c>
      <c r="L80" s="79">
        <f>IF(SUMIFS(_book!$BL$2:$BL$379,_book!$C$2:$C$379,$A80,_book!$A$2:$A$379,bkc_lob,_book!$B$2:$B$379,bkc_bu)=0,"—",SUMIFS(_book!$BX$2:$BX$379,_book!$C$2:$C$379,$A80,_book!$A$2:$A$379,bkc_lob,_book!$B$2:$B$379,bkc_bu)/SUMIFS(_book!$BL$2:$BL$379,_book!$C$2:$C$379,$A80,_book!$A$2:$A$379,bkc_lob,_book!$B$2:$B$379,bkc_bu))</f>
        <v>1.185185185185186E-2</v>
      </c>
      <c r="M80" s="79">
        <f>IF(SUMIFS(_book!$BM$2:$BM$379,_book!$C$2:$C$379,$A80,_book!$A$2:$A$379,bkc_lob,_book!$B$2:$B$379,bkc_bu)=0,"—",SUMIFS(_book!$BY$2:$BY$379,_book!$C$2:$C$379,$A80,_book!$A$2:$A$379,bkc_lob,_book!$B$2:$B$379,bkc_bu)/SUMIFS(_book!$BM$2:$BM$379,_book!$C$2:$C$379,$A80,_book!$A$2:$A$379,bkc_lob,_book!$B$2:$B$379,bkc_bu))</f>
        <v>1.185185185185186E-2</v>
      </c>
      <c r="N80" s="79">
        <f>IF(SUMIFS(_book!$BB$2:$BB$379,_book!$C$2:$C$379,$A80,_book!$A$2:$A$379,bkc_lob,_book!$B$2:$B$379,bkc_bu)=0,"—",SUMIFS(_book!$DV$2:$DV$379,_book!$C$2:$C$379,$A80,_book!$A$2:$A$379,bkc_lob,_book!$B$2:$B$379,bkc_bu)/SUMIFS(_book!$BB$2:$BB$379,_book!$C$2:$C$379,$A80,_book!$A$2:$A$379,bkc_lob,_book!$B$2:$B$379,bkc_bu))</f>
        <v>1.185185185185186E-2</v>
      </c>
      <c r="O80" s="79">
        <f>IF(SUMIFS(_book!$BC$2:$BC$379,_book!$C$2:$C$379,$A80,_book!$A$2:$A$379,bkc_lob,_book!$B$2:$B$379,bkc_bu)=0,"—",SUMIFS(_book!$DW$2:$DW$379,_book!$C$2:$C$379,$A80,_book!$A$2:$A$379,bkc_lob,_book!$B$2:$B$379,bkc_bu)/SUMIFS(_book!$BC$2:$BC$379,_book!$C$2:$C$379,$A80,_book!$A$2:$A$379,bkc_lob,_book!$B$2:$B$379,bkc_bu))</f>
        <v>1.185185185185186E-2</v>
      </c>
      <c r="P80" s="79">
        <f>IF(SUMIFS(_book!$BD$2:$BD$379,_book!$C$2:$C$379,$A80,_book!$A$2:$A$379,bkc_lob,_book!$B$2:$B$379,bkc_bu)=0,"—",SUMIFS(_book!$DX$2:$DX$379,_book!$C$2:$C$379,$A80,_book!$A$2:$A$379,bkc_lob,_book!$B$2:$B$379,bkc_bu)/SUMIFS(_book!$BD$2:$BD$379,_book!$C$2:$C$379,$A80,_book!$A$2:$A$379,bkc_lob,_book!$B$2:$B$379,bkc_bu))</f>
        <v>1.185185185185186E-2</v>
      </c>
      <c r="Q80" s="79">
        <f>IF(SUMIFS(_book!$BE$2:$BE$379,_book!$C$2:$C$379,$A80,_book!$A$2:$A$379,bkc_lob,_book!$B$2:$B$379,bkc_bu)=0,"—",SUMIFS(_book!$DY$2:$DY$379,_book!$C$2:$C$379,$A80,_book!$A$2:$A$379,bkc_lob,_book!$B$2:$B$379,bkc_bu)/SUMIFS(_book!$BE$2:$BE$379,_book!$C$2:$C$379,$A80,_book!$A$2:$A$379,bkc_lob,_book!$B$2:$B$379,bkc_bu))</f>
        <v>1.185185185185186E-2</v>
      </c>
      <c r="R80" s="79">
        <f>IF(SUMIFS(_book!$BF$2:$BF$379,_book!$C$2:$C$379,$A80,_book!$A$2:$A$379,bkc_lob,_book!$B$2:$B$379,bkc_bu)=0,"—",SUMIFS(_book!$DZ$2:$DZ$379,_book!$C$2:$C$379,$A80,_book!$A$2:$A$379,bkc_lob,_book!$B$2:$B$379,bkc_bu)/SUMIFS(_book!$BF$2:$BF$379,_book!$C$2:$C$379,$A80,_book!$A$2:$A$379,bkc_lob,_book!$B$2:$B$379,bkc_bu))</f>
        <v>1.185185185185186E-2</v>
      </c>
      <c r="S80" s="79">
        <f>IF(SUMIFS(_book!$BG$2:$BG$379,_book!$C$2:$C$379,$A80,_book!$A$2:$A$379,bkc_lob,_book!$B$2:$B$379,bkc_bu)=0,"—",SUMIFS(_book!$EA$2:$EA$379,_book!$C$2:$C$379,$A80,_book!$A$2:$A$379,bkc_lob,_book!$B$2:$B$379,bkc_bu)/SUMIFS(_book!$BG$2:$BG$379,_book!$C$2:$C$379,$A80,_book!$A$2:$A$379,bkc_lob,_book!$B$2:$B$379,bkc_bu))</f>
        <v>1.185185185185186E-2</v>
      </c>
      <c r="T80" s="79">
        <f>IF(SUMIFS(_book!$BH$2:$BH$379,_book!$C$2:$C$379,$A80,_book!$A$2:$A$379,bkc_lob,_book!$B$2:$B$379,bkc_bu)=0,"—",SUMIFS(_book!$EB$2:$EB$379,_book!$C$2:$C$379,$A80,_book!$A$2:$A$379,bkc_lob,_book!$B$2:$B$379,bkc_bu)/SUMIFS(_book!$BH$2:$BH$379,_book!$C$2:$C$379,$A80,_book!$A$2:$A$379,bkc_lob,_book!$B$2:$B$379,bkc_bu))</f>
        <v>1.185185185185186E-2</v>
      </c>
      <c r="U80" s="79">
        <f>IF(SUMIFS(_book!$BI$2:$BI$379,_book!$C$2:$C$379,$A80,_book!$A$2:$A$379,bkc_lob,_book!$B$2:$B$379,bkc_bu)=0,"—",SUMIFS(_book!$EC$2:$EC$379,_book!$C$2:$C$379,$A80,_book!$A$2:$A$379,bkc_lob,_book!$B$2:$B$379,bkc_bu)/SUMIFS(_book!$BI$2:$BI$379,_book!$C$2:$C$379,$A80,_book!$A$2:$A$379,bkc_lob,_book!$B$2:$B$379,bkc_bu))</f>
        <v>0</v>
      </c>
      <c r="V80" s="79">
        <f>IF(SUMIFS(_book!$BJ$2:$BJ$379,_book!$C$2:$C$379,$A80,_book!$A$2:$A$379,bkc_lob,_book!$B$2:$B$379,bkc_bu)=0,"—",SUMIFS(_book!$ED$2:$ED$379,_book!$C$2:$C$379,$A80,_book!$A$2:$A$379,bkc_lob,_book!$B$2:$B$379,bkc_bu)/SUMIFS(_book!$BJ$2:$BJ$379,_book!$C$2:$C$379,$A80,_book!$A$2:$A$379,bkc_lob,_book!$B$2:$B$379,bkc_bu))</f>
        <v>0</v>
      </c>
      <c r="W80" s="79">
        <f>IF(SUMIFS(_book!$BK$2:$BK$379,_book!$C$2:$C$379,$A80,_book!$A$2:$A$379,bkc_lob,_book!$B$2:$B$379,bkc_bu)=0,"—",SUMIFS(_book!$EE$2:$EE$379,_book!$C$2:$C$379,$A80,_book!$A$2:$A$379,bkc_lob,_book!$B$2:$B$379,bkc_bu)/SUMIFS(_book!$BK$2:$BK$379,_book!$C$2:$C$379,$A80,_book!$A$2:$A$379,bkc_lob,_book!$B$2:$B$379,bkc_bu))</f>
        <v>0</v>
      </c>
      <c r="X80" s="79">
        <f>IF(SUMIFS(_book!$BL$2:$BL$379,_book!$C$2:$C$379,$A80,_book!$A$2:$A$379,bkc_lob,_book!$B$2:$B$379,bkc_bu)=0,"—",SUMIFS(_book!$EF$2:$EF$379,_book!$C$2:$C$379,$A80,_book!$A$2:$A$379,bkc_lob,_book!$B$2:$B$379,bkc_bu)/SUMIFS(_book!$BL$2:$BL$379,_book!$C$2:$C$379,$A80,_book!$A$2:$A$379,bkc_lob,_book!$B$2:$B$379,bkc_bu))</f>
        <v>0</v>
      </c>
      <c r="Y80" s="79">
        <f>IF(SUMIFS(_book!$BM$2:$BM$379,_book!$C$2:$C$379,$A80,_book!$A$2:$A$379,bkc_lob,_book!$B$2:$B$379,bkc_bu)=0,"—",SUMIFS(_book!$EG$2:$EG$379,_book!$C$2:$C$379,$A80,_book!$A$2:$A$379,bkc_lob,_book!$B$2:$B$379,bkc_bu)/SUMIFS(_book!$BM$2:$BM$379,_book!$C$2:$C$379,$A80,_book!$A$2:$A$379,bkc_lob,_book!$B$2:$B$379,bkc_bu))</f>
        <v>0</v>
      </c>
    </row>
    <row r="81" spans="1:25" x14ac:dyDescent="0.3">
      <c r="A81" s="78" t="s">
        <v>105</v>
      </c>
      <c r="B81" s="79">
        <f>IF(SUMIFS(_book!$BB$2:$BB$379,_book!$C$2:$C$379,$A81,_book!$A$2:$A$379,bkc_lob,_book!$B$2:$B$379,bkc_bu)=0,"—",SUMIFS(_book!$BN$2:$BN$379,_book!$C$2:$C$379,$A81,_book!$A$2:$A$379,bkc_lob,_book!$B$2:$B$379,bkc_bu)/SUMIFS(_book!$BB$2:$BB$379,_book!$C$2:$C$379,$A81,_book!$A$2:$A$379,bkc_lob,_book!$B$2:$B$379,bkc_bu))</f>
        <v>4.9602261090972988E-2</v>
      </c>
      <c r="C81" s="79">
        <f>IF(SUMIFS(_book!$BC$2:$BC$379,_book!$C$2:$C$379,$A81,_book!$A$2:$A$379,bkc_lob,_book!$B$2:$B$379,bkc_bu)=0,"—",SUMIFS(_book!$BO$2:$BO$379,_book!$C$2:$C$379,$A81,_book!$A$2:$A$379,bkc_lob,_book!$B$2:$B$379,bkc_bu)/SUMIFS(_book!$BC$2:$BC$379,_book!$C$2:$C$379,$A81,_book!$A$2:$A$379,bkc_lob,_book!$B$2:$B$379,bkc_bu))</f>
        <v>4.9587586009526091E-2</v>
      </c>
      <c r="D81" s="79">
        <f>IF(SUMIFS(_book!$BD$2:$BD$379,_book!$C$2:$C$379,$A81,_book!$A$2:$A$379,bkc_lob,_book!$B$2:$B$379,bkc_bu)=0,"—",SUMIFS(_book!$BP$2:$BP$379,_book!$C$2:$C$379,$A81,_book!$A$2:$A$379,bkc_lob,_book!$B$2:$B$379,bkc_bu)/SUMIFS(_book!$BD$2:$BD$379,_book!$C$2:$C$379,$A81,_book!$A$2:$A$379,bkc_lob,_book!$B$2:$B$379,bkc_bu))</f>
        <v>4.9572942481544702E-2</v>
      </c>
      <c r="E81" s="79">
        <f>IF(SUMIFS(_book!$BE$2:$BE$379,_book!$C$2:$C$379,$A81,_book!$A$2:$A$379,bkc_lob,_book!$B$2:$B$379,bkc_bu)=0,"—",SUMIFS(_book!$BQ$2:$BQ$379,_book!$C$2:$C$379,$A81,_book!$A$2:$A$379,bkc_lob,_book!$B$2:$B$379,bkc_bu)/SUMIFS(_book!$BE$2:$BE$379,_book!$C$2:$C$379,$A81,_book!$A$2:$A$379,bkc_lob,_book!$B$2:$B$379,bkc_bu))</f>
        <v>2.9294323226684855E-2</v>
      </c>
      <c r="F81" s="79">
        <f>IF(SUMIFS(_book!$BF$2:$BF$379,_book!$C$2:$C$379,$A81,_book!$A$2:$A$379,bkc_lob,_book!$B$2:$B$379,bkc_bu)=0,"—",SUMIFS(_book!$BR$2:$BR$379,_book!$C$2:$C$379,$A81,_book!$A$2:$A$379,bkc_lob,_book!$B$2:$B$379,bkc_bu)/SUMIFS(_book!$BF$2:$BF$379,_book!$C$2:$C$379,$A81,_book!$A$2:$A$379,bkc_lob,_book!$B$2:$B$379,bkc_bu))</f>
        <v>2.9279540899624278E-2</v>
      </c>
      <c r="G81" s="79">
        <f>IF(SUMIFS(_book!$BG$2:$BG$379,_book!$C$2:$C$379,$A81,_book!$A$2:$A$379,bkc_lob,_book!$B$2:$B$379,bkc_bu)=0,"—",SUMIFS(_book!$BS$2:$BS$379,_book!$C$2:$C$379,$A81,_book!$A$2:$A$379,bkc_lob,_book!$B$2:$B$379,bkc_bu)/SUMIFS(_book!$BG$2:$BG$379,_book!$C$2:$C$379,$A81,_book!$A$2:$A$379,bkc_lob,_book!$B$2:$B$379,bkc_bu))</f>
        <v>2.9264791323483787E-2</v>
      </c>
      <c r="H81" s="79">
        <f>IF(SUMIFS(_book!$BH$2:$BH$379,_book!$C$2:$C$379,$A81,_book!$A$2:$A$379,bkc_lob,_book!$B$2:$B$379,bkc_bu)=0,"—",SUMIFS(_book!$BT$2:$BT$379,_book!$C$2:$C$379,$A81,_book!$A$2:$A$379,bkc_lob,_book!$B$2:$B$379,bkc_bu)/SUMIFS(_book!$BH$2:$BH$379,_book!$C$2:$C$379,$A81,_book!$A$2:$A$379,bkc_lob,_book!$B$2:$B$379,bkc_bu))</f>
        <v>1.3132064275615411E-2</v>
      </c>
      <c r="I81" s="79">
        <f>IF(SUMIFS(_book!$BI$2:$BI$379,_book!$C$2:$C$379,$A81,_book!$A$2:$A$379,bkc_lob,_book!$B$2:$B$379,bkc_bu)=0,"—",SUMIFS(_book!$BU$2:$BU$379,_book!$C$2:$C$379,$A81,_book!$A$2:$A$379,bkc_lob,_book!$B$2:$B$379,bkc_bu)/SUMIFS(_book!$BI$2:$BI$379,_book!$C$2:$C$379,$A81,_book!$A$2:$A$379,bkc_lob,_book!$B$2:$B$379,bkc_bu))</f>
        <v>1.3117373139444334E-2</v>
      </c>
      <c r="J81" s="79">
        <f>IF(SUMIFS(_book!$BJ$2:$BJ$379,_book!$C$2:$C$379,$A81,_book!$A$2:$A$379,bkc_lob,_book!$B$2:$B$379,bkc_bu)=0,"—",SUMIFS(_book!$BV$2:$BV$379,_book!$C$2:$C$379,$A81,_book!$A$2:$A$379,bkc_lob,_book!$B$2:$B$379,bkc_bu)/SUMIFS(_book!$BJ$2:$BJ$379,_book!$C$2:$C$379,$A81,_book!$A$2:$A$379,bkc_lob,_book!$B$2:$B$379,bkc_bu))</f>
        <v>1.310295113461582E-2</v>
      </c>
      <c r="K81" s="79">
        <f>IF(SUMIFS(_book!$BK$2:$BK$379,_book!$C$2:$C$379,$A81,_book!$A$2:$A$379,bkc_lob,_book!$B$2:$B$379,bkc_bu)=0,"—",SUMIFS(_book!$BW$2:$BW$379,_book!$C$2:$C$379,$A81,_book!$A$2:$A$379,bkc_lob,_book!$B$2:$B$379,bkc_bu)/SUMIFS(_book!$BK$2:$BK$379,_book!$C$2:$C$379,$A81,_book!$A$2:$A$379,bkc_lob,_book!$B$2:$B$379,bkc_bu))</f>
        <v>1.3088560939107494E-2</v>
      </c>
      <c r="L81" s="79">
        <f>IF(SUMIFS(_book!$BL$2:$BL$379,_book!$C$2:$C$379,$A81,_book!$A$2:$A$379,bkc_lob,_book!$B$2:$B$379,bkc_bu)=0,"—",SUMIFS(_book!$BX$2:$BX$379,_book!$C$2:$C$379,$A81,_book!$A$2:$A$379,bkc_lob,_book!$B$2:$B$379,bkc_bu)/SUMIFS(_book!$BL$2:$BL$379,_book!$C$2:$C$379,$A81,_book!$A$2:$A$379,bkc_lob,_book!$B$2:$B$379,bkc_bu))</f>
        <v>1.3074202447364328E-2</v>
      </c>
      <c r="M81" s="79">
        <f>IF(SUMIFS(_book!$BM$2:$BM$379,_book!$C$2:$C$379,$A81,_book!$A$2:$A$379,bkc_lob,_book!$B$2:$B$379,bkc_bu)=0,"—",SUMIFS(_book!$BY$2:$BY$379,_book!$C$2:$C$379,$A81,_book!$A$2:$A$379,bkc_lob,_book!$B$2:$B$379,bkc_bu)/SUMIFS(_book!$BM$2:$BM$379,_book!$C$2:$C$379,$A81,_book!$A$2:$A$379,bkc_lob,_book!$B$2:$B$379,bkc_bu))</f>
        <v>1.3059875554300061E-2</v>
      </c>
      <c r="N81" s="79">
        <f>IF(SUMIFS(_book!$BB$2:$BB$379,_book!$C$2:$C$379,$A81,_book!$A$2:$A$379,bkc_lob,_book!$B$2:$B$379,bkc_bu)=0,"—",SUMIFS(_book!$DV$2:$DV$379,_book!$C$2:$C$379,$A81,_book!$A$2:$A$379,bkc_lob,_book!$B$2:$B$379,bkc_bu)/SUMIFS(_book!$BB$2:$BB$379,_book!$C$2:$C$379,$A81,_book!$A$2:$A$379,bkc_lob,_book!$B$2:$B$379,bkc_bu))</f>
        <v>1.2491365616896078E-2</v>
      </c>
      <c r="O81" s="79">
        <f>IF(SUMIFS(_book!$BC$2:$BC$379,_book!$C$2:$C$379,$A81,_book!$A$2:$A$379,bkc_lob,_book!$B$2:$B$379,bkc_bu)=0,"—",SUMIFS(_book!$DW$2:$DW$379,_book!$C$2:$C$379,$A81,_book!$A$2:$A$379,bkc_lob,_book!$B$2:$B$379,bkc_bu)/SUMIFS(_book!$BC$2:$BC$379,_book!$C$2:$C$379,$A81,_book!$A$2:$A$379,bkc_lob,_book!$B$2:$B$379,bkc_bu))</f>
        <v>1.1424920311127167E-2</v>
      </c>
      <c r="P81" s="79">
        <f>IF(SUMIFS(_book!$BD$2:$BD$379,_book!$C$2:$C$379,$A81,_book!$A$2:$A$379,bkc_lob,_book!$B$2:$B$379,bkc_bu)=0,"—",SUMIFS(_book!$DX$2:$DX$379,_book!$C$2:$C$379,$A81,_book!$A$2:$A$379,bkc_lob,_book!$B$2:$B$379,bkc_bu)/SUMIFS(_book!$BD$2:$BD$379,_book!$C$2:$C$379,$A81,_book!$A$2:$A$379,bkc_lob,_book!$B$2:$B$379,bkc_bu))</f>
        <v>1.036072839369815E-2</v>
      </c>
      <c r="Q81" s="79">
        <f>IF(SUMIFS(_book!$BE$2:$BE$379,_book!$C$2:$C$379,$A81,_book!$A$2:$A$379,bkc_lob,_book!$B$2:$B$379,bkc_bu)=0,"—",SUMIFS(_book!$DY$2:$DY$379,_book!$C$2:$C$379,$A81,_book!$A$2:$A$379,bkc_lob,_book!$B$2:$B$379,bkc_bu)/SUMIFS(_book!$BE$2:$BE$379,_book!$C$2:$C$379,$A81,_book!$A$2:$A$379,bkc_lob,_book!$B$2:$B$379,bkc_bu))</f>
        <v>9.2628238191149823E-3</v>
      </c>
      <c r="R81" s="79">
        <f>IF(SUMIFS(_book!$BF$2:$BF$379,_book!$C$2:$C$379,$A81,_book!$A$2:$A$379,bkc_lob,_book!$B$2:$B$379,bkc_bu)=0,"—",SUMIFS(_book!$DZ$2:$DZ$379,_book!$C$2:$C$379,$A81,_book!$A$2:$A$379,bkc_lob,_book!$B$2:$B$379,bkc_bu)/SUMIFS(_book!$BF$2:$BF$379,_book!$C$2:$C$379,$A81,_book!$A$2:$A$379,bkc_lob,_book!$B$2:$B$379,bkc_bu))</f>
        <v>8.1673124538403311E-3</v>
      </c>
      <c r="S81" s="79">
        <f>IF(SUMIFS(_book!$BG$2:$BG$379,_book!$C$2:$C$379,$A81,_book!$A$2:$A$379,bkc_lob,_book!$B$2:$B$379,bkc_bu)=0,"—",SUMIFS(_book!$EA$2:$EA$379,_book!$C$2:$C$379,$A81,_book!$A$2:$A$379,bkc_lob,_book!$B$2:$B$379,bkc_bu)/SUMIFS(_book!$BG$2:$BG$379,_book!$C$2:$C$379,$A81,_book!$A$2:$A$379,bkc_lob,_book!$B$2:$B$379,bkc_bu))</f>
        <v>7.0741864494732569E-3</v>
      </c>
      <c r="T81" s="79">
        <f>IF(SUMIFS(_book!$BH$2:$BH$379,_book!$C$2:$C$379,$A81,_book!$A$2:$A$379,bkc_lob,_book!$B$2:$B$379,bkc_bu)=0,"—",SUMIFS(_book!$EB$2:$EB$379,_book!$C$2:$C$379,$A81,_book!$A$2:$A$379,bkc_lob,_book!$B$2:$B$379,bkc_bu)/SUMIFS(_book!$BH$2:$BH$379,_book!$C$2:$C$379,$A81,_book!$A$2:$A$379,bkc_lob,_book!$B$2:$B$379,bkc_bu))</f>
        <v>5.9834379920321147E-3</v>
      </c>
      <c r="U81" s="79">
        <f>IF(SUMIFS(_book!$BI$2:$BI$379,_book!$C$2:$C$379,$A81,_book!$A$2:$A$379,bkc_lob,_book!$B$2:$B$379,bkc_bu)=0,"—",SUMIFS(_book!$EC$2:$EC$379,_book!$C$2:$C$379,$A81,_book!$A$2:$A$379,bkc_lob,_book!$B$2:$B$379,bkc_bu)/SUMIFS(_book!$BI$2:$BI$379,_book!$C$2:$C$379,$A81,_book!$A$2:$A$379,bkc_lob,_book!$B$2:$B$379,bkc_bu))</f>
        <v>4.8772367274868061E-3</v>
      </c>
      <c r="V81" s="79">
        <f>IF(SUMIFS(_book!$BJ$2:$BJ$379,_book!$C$2:$C$379,$A81,_book!$A$2:$A$379,bkc_lob,_book!$B$2:$B$379,bkc_bu)=0,"—",SUMIFS(_book!$ED$2:$ED$379,_book!$C$2:$C$379,$A81,_book!$A$2:$A$379,bkc_lob,_book!$B$2:$B$379,bkc_bu)/SUMIFS(_book!$BJ$2:$BJ$379,_book!$C$2:$C$379,$A81,_book!$A$2:$A$379,bkc_lob,_book!$B$2:$B$379,bkc_bu))</f>
        <v>3.7912587160059664E-3</v>
      </c>
      <c r="W81" s="79">
        <f>IF(SUMIFS(_book!$BK$2:$BK$379,_book!$C$2:$C$379,$A81,_book!$A$2:$A$379,bkc_lob,_book!$B$2:$B$379,bkc_bu)=0,"—",SUMIFS(_book!$EE$2:$EE$379,_book!$C$2:$C$379,$A81,_book!$A$2:$A$379,bkc_lob,_book!$B$2:$B$379,bkc_bu)/SUMIFS(_book!$BK$2:$BK$379,_book!$C$2:$C$379,$A81,_book!$A$2:$A$379,bkc_lob,_book!$B$2:$B$379,bkc_bu))</f>
        <v>2.7076348879906584E-3</v>
      </c>
      <c r="X81" s="79">
        <f>IF(SUMIFS(_book!$BL$2:$BL$379,_book!$C$2:$C$379,$A81,_book!$A$2:$A$379,bkc_lob,_book!$B$2:$B$379,bkc_bu)=0,"—",SUMIFS(_book!$EF$2:$EF$379,_book!$C$2:$C$379,$A81,_book!$A$2:$A$379,bkc_lob,_book!$B$2:$B$379,bkc_bu)/SUMIFS(_book!$BL$2:$BL$379,_book!$C$2:$C$379,$A81,_book!$A$2:$A$379,bkc_lob,_book!$B$2:$B$379,bkc_bu))</f>
        <v>1.6263575658056735E-3</v>
      </c>
      <c r="Y81" s="79">
        <f>IF(SUMIFS(_book!$BM$2:$BM$379,_book!$C$2:$C$379,$A81,_book!$A$2:$A$379,bkc_lob,_book!$B$2:$B$379,bkc_bu)=0,"—",SUMIFS(_book!$EG$2:$EG$379,_book!$C$2:$C$379,$A81,_book!$A$2:$A$379,bkc_lob,_book!$B$2:$B$379,bkc_bu)/SUMIFS(_book!$BM$2:$BM$379,_book!$C$2:$C$379,$A81,_book!$A$2:$A$379,bkc_lob,_book!$B$2:$B$379,bkc_bu))</f>
        <v>5.474191052980995E-4</v>
      </c>
    </row>
    <row r="82" spans="1:25" x14ac:dyDescent="0.3">
      <c r="A82" s="78" t="s">
        <v>106</v>
      </c>
      <c r="B82" s="79">
        <f>IF(SUMIFS(_book!$BB$2:$BB$379,_book!$C$2:$C$379,$A82,_book!$A$2:$A$379,bkc_lob,_book!$B$2:$B$379,bkc_bu)=0,"—",SUMIFS(_book!$BN$2:$BN$379,_book!$C$2:$C$379,$A82,_book!$A$2:$A$379,bkc_lob,_book!$B$2:$B$379,bkc_bu)/SUMIFS(_book!$BB$2:$BB$379,_book!$C$2:$C$379,$A82,_book!$A$2:$A$379,bkc_lob,_book!$B$2:$B$379,bkc_bu))</f>
        <v>3.1602129046619319E-2</v>
      </c>
      <c r="C82" s="79">
        <f>IF(SUMIFS(_book!$BC$2:$BC$379,_book!$C$2:$C$379,$A82,_book!$A$2:$A$379,bkc_lob,_book!$B$2:$B$379,bkc_bu)=0,"—",SUMIFS(_book!$BO$2:$BO$379,_book!$C$2:$C$379,$A82,_book!$A$2:$A$379,bkc_lob,_book!$B$2:$B$379,bkc_bu)/SUMIFS(_book!$BC$2:$BC$379,_book!$C$2:$C$379,$A82,_book!$A$2:$A$379,bkc_lob,_book!$B$2:$B$379,bkc_bu))</f>
        <v>3.5103737130947534E-2</v>
      </c>
      <c r="D82" s="79">
        <f>IF(SUMIFS(_book!$BD$2:$BD$379,_book!$C$2:$C$379,$A82,_book!$A$2:$A$379,bkc_lob,_book!$B$2:$B$379,bkc_bu)=0,"—",SUMIFS(_book!$BP$2:$BP$379,_book!$C$2:$C$379,$A82,_book!$A$2:$A$379,bkc_lob,_book!$B$2:$B$379,bkc_bu)/SUMIFS(_book!$BD$2:$BD$379,_book!$C$2:$C$379,$A82,_book!$A$2:$A$379,bkc_lob,_book!$B$2:$B$379,bkc_bu))</f>
        <v>3.5102137565676449E-2</v>
      </c>
      <c r="E82" s="79">
        <f>IF(SUMIFS(_book!$BE$2:$BE$379,_book!$C$2:$C$379,$A82,_book!$A$2:$A$379,bkc_lob,_book!$B$2:$B$379,bkc_bu)=0,"—",SUMIFS(_book!$BQ$2:$BQ$379,_book!$C$2:$C$379,$A82,_book!$A$2:$A$379,bkc_lob,_book!$B$2:$B$379,bkc_bu)/SUMIFS(_book!$BE$2:$BE$379,_book!$C$2:$C$379,$A82,_book!$A$2:$A$379,bkc_lob,_book!$B$2:$B$379,bkc_bu))</f>
        <v>3.5100482583707689E-2</v>
      </c>
      <c r="F82" s="79">
        <f>IF(SUMIFS(_book!$BF$2:$BF$379,_book!$C$2:$C$379,$A82,_book!$A$2:$A$379,bkc_lob,_book!$B$2:$B$379,bkc_bu)=0,"—",SUMIFS(_book!$BR$2:$BR$379,_book!$C$2:$C$379,$A82,_book!$A$2:$A$379,bkc_lob,_book!$B$2:$B$379,bkc_bu)/SUMIFS(_book!$BF$2:$BF$379,_book!$C$2:$C$379,$A82,_book!$A$2:$A$379,bkc_lob,_book!$B$2:$B$379,bkc_bu))</f>
        <v>2.8461213677080186E-2</v>
      </c>
      <c r="G82" s="79">
        <f>IF(SUMIFS(_book!$BG$2:$BG$379,_book!$C$2:$C$379,$A82,_book!$A$2:$A$379,bkc_lob,_book!$B$2:$B$379,bkc_bu)=0,"—",SUMIFS(_book!$BS$2:$BS$379,_book!$C$2:$C$379,$A82,_book!$A$2:$A$379,bkc_lob,_book!$B$2:$B$379,bkc_bu)/SUMIFS(_book!$BG$2:$BG$379,_book!$C$2:$C$379,$A82,_book!$A$2:$A$379,bkc_lob,_book!$B$2:$B$379,bkc_bu))</f>
        <v>2.8459566891247231E-2</v>
      </c>
      <c r="H82" s="79">
        <f>IF(SUMIFS(_book!$BH$2:$BH$379,_book!$C$2:$C$379,$A82,_book!$A$2:$A$379,bkc_lob,_book!$B$2:$B$379,bkc_bu)=0,"—",SUMIFS(_book!$BT$2:$BT$379,_book!$C$2:$C$379,$A82,_book!$A$2:$A$379,bkc_lob,_book!$B$2:$B$379,bkc_bu)/SUMIFS(_book!$BH$2:$BH$379,_book!$C$2:$C$379,$A82,_book!$A$2:$A$379,bkc_lob,_book!$B$2:$B$379,bkc_bu))</f>
        <v>2.8457918895156739E-2</v>
      </c>
      <c r="I82" s="79">
        <f>IF(SUMIFS(_book!$BI$2:$BI$379,_book!$C$2:$C$379,$A82,_book!$A$2:$A$379,bkc_lob,_book!$B$2:$B$379,bkc_bu)=0,"—",SUMIFS(_book!$BU$2:$BU$379,_book!$C$2:$C$379,$A82,_book!$A$2:$A$379,bkc_lob,_book!$B$2:$B$379,bkc_bu)/SUMIFS(_book!$BI$2:$BI$379,_book!$C$2:$C$379,$A82,_book!$A$2:$A$379,bkc_lob,_book!$B$2:$B$379,bkc_bu))</f>
        <v>9.6497641991892327E-3</v>
      </c>
      <c r="J82" s="79">
        <f>IF(SUMIFS(_book!$BJ$2:$BJ$379,_book!$C$2:$C$379,$A82,_book!$A$2:$A$379,bkc_lob,_book!$B$2:$B$379,bkc_bu)=0,"—",SUMIFS(_book!$BV$2:$BV$379,_book!$C$2:$C$379,$A82,_book!$A$2:$A$379,bkc_lob,_book!$B$2:$B$379,bkc_bu)/SUMIFS(_book!$BJ$2:$BJ$379,_book!$C$2:$C$379,$A82,_book!$A$2:$A$379,bkc_lob,_book!$B$2:$B$379,bkc_bu))</f>
        <v>9.6481439388260096E-3</v>
      </c>
      <c r="K82" s="79">
        <f>IF(SUMIFS(_book!$BK$2:$BK$379,_book!$C$2:$C$379,$A82,_book!$A$2:$A$379,bkc_lob,_book!$B$2:$B$379,bkc_bu)=0,"—",SUMIFS(_book!$BW$2:$BW$379,_book!$C$2:$C$379,$A82,_book!$A$2:$A$379,bkc_lob,_book!$B$2:$B$379,bkc_bu)/SUMIFS(_book!$BK$2:$BK$379,_book!$C$2:$C$379,$A82,_book!$A$2:$A$379,bkc_lob,_book!$B$2:$B$379,bkc_bu))</f>
        <v>9.6465224863619397E-3</v>
      </c>
      <c r="L82" s="79">
        <f>IF(SUMIFS(_book!$BL$2:$BL$379,_book!$C$2:$C$379,$A82,_book!$A$2:$A$379,bkc_lob,_book!$B$2:$B$379,bkc_bu)=0,"—",SUMIFS(_book!$BX$2:$BX$379,_book!$C$2:$C$379,$A82,_book!$A$2:$A$379,bkc_lob,_book!$B$2:$B$379,bkc_bu)/SUMIFS(_book!$BL$2:$BL$379,_book!$C$2:$C$379,$A82,_book!$A$2:$A$379,bkc_lob,_book!$B$2:$B$379,bkc_bu))</f>
        <v>9.644899840475233E-3</v>
      </c>
      <c r="M82" s="79">
        <f>IF(SUMIFS(_book!$BM$2:$BM$379,_book!$C$2:$C$379,$A82,_book!$A$2:$A$379,bkc_lob,_book!$B$2:$B$379,bkc_bu)=0,"—",SUMIFS(_book!$BY$2:$BY$379,_book!$C$2:$C$379,$A82,_book!$A$2:$A$379,bkc_lob,_book!$B$2:$B$379,bkc_bu)/SUMIFS(_book!$BM$2:$BM$379,_book!$C$2:$C$379,$A82,_book!$A$2:$A$379,bkc_lob,_book!$B$2:$B$379,bkc_bu))</f>
        <v>9.6432759998424742E-3</v>
      </c>
      <c r="N82" s="79">
        <f>IF(SUMIFS(_book!$BB$2:$BB$379,_book!$C$2:$C$379,$A82,_book!$A$2:$A$379,bkc_lob,_book!$B$2:$B$379,bkc_bu)=0,"—",SUMIFS(_book!$DV$2:$DV$379,_book!$C$2:$C$379,$A82,_book!$A$2:$A$379,bkc_lob,_book!$B$2:$B$379,bkc_bu)/SUMIFS(_book!$BB$2:$BB$379,_book!$C$2:$C$379,$A82,_book!$A$2:$A$379,bkc_lob,_book!$B$2:$B$379,bkc_bu))</f>
        <v>9.8298516318316362E-3</v>
      </c>
      <c r="O82" s="79">
        <f>IF(SUMIFS(_book!$BC$2:$BC$379,_book!$C$2:$C$379,$A82,_book!$A$2:$A$379,bkc_lob,_book!$B$2:$B$379,bkc_bu)=0,"—",SUMIFS(_book!$DW$2:$DW$379,_book!$C$2:$C$379,$A82,_book!$A$2:$A$379,bkc_lob,_book!$B$2:$B$379,bkc_bu)/SUMIFS(_book!$BC$2:$BC$379,_book!$C$2:$C$379,$A82,_book!$A$2:$A$379,bkc_lob,_book!$B$2:$B$379,bkc_bu))</f>
        <v>-3.8334106405973137E-3</v>
      </c>
      <c r="P82" s="79">
        <f>IF(SUMIFS(_book!$BD$2:$BD$379,_book!$C$2:$C$379,$A82,_book!$A$2:$A$379,bkc_lob,_book!$B$2:$B$379,bkc_bu)=0,"—",SUMIFS(_book!$DX$2:$DX$379,_book!$C$2:$C$379,$A82,_book!$A$2:$A$379,bkc_lob,_book!$B$2:$B$379,bkc_bu)/SUMIFS(_book!$BD$2:$BD$379,_book!$C$2:$C$379,$A82,_book!$A$2:$A$379,bkc_lob,_book!$B$2:$B$379,bkc_bu))</f>
        <v>-3.4812534708562751E-3</v>
      </c>
      <c r="Q82" s="79">
        <f>IF(SUMIFS(_book!$BE$2:$BE$379,_book!$C$2:$C$379,$A82,_book!$A$2:$A$379,bkc_lob,_book!$B$2:$B$379,bkc_bu)=0,"—",SUMIFS(_book!$DY$2:$DY$379,_book!$C$2:$C$379,$A82,_book!$A$2:$A$379,bkc_lob,_book!$B$2:$B$379,bkc_bu)/SUMIFS(_book!$BE$2:$BE$379,_book!$C$2:$C$379,$A82,_book!$A$2:$A$379,bkc_lob,_book!$B$2:$B$379,bkc_bu))</f>
        <v>-3.1168957951120224E-3</v>
      </c>
      <c r="R82" s="79">
        <f>IF(SUMIFS(_book!$BF$2:$BF$379,_book!$C$2:$C$379,$A82,_book!$A$2:$A$379,bkc_lob,_book!$B$2:$B$379,bkc_bu)=0,"—",SUMIFS(_book!$DZ$2:$DZ$379,_book!$C$2:$C$379,$A82,_book!$A$2:$A$379,bkc_lob,_book!$B$2:$B$379,bkc_bu)/SUMIFS(_book!$BF$2:$BF$379,_book!$C$2:$C$379,$A82,_book!$A$2:$A$379,bkc_lob,_book!$B$2:$B$379,bkc_bu))</f>
        <v>-2.7522704690390704E-3</v>
      </c>
      <c r="S82" s="79">
        <f>IF(SUMIFS(_book!$BG$2:$BG$379,_book!$C$2:$C$379,$A82,_book!$A$2:$A$379,bkc_lob,_book!$B$2:$B$379,bkc_bu)=0,"—",SUMIFS(_book!$EA$2:$EA$379,_book!$C$2:$C$379,$A82,_book!$A$2:$A$379,bkc_lob,_book!$B$2:$B$379,bkc_bu)/SUMIFS(_book!$BG$2:$BG$379,_book!$C$2:$C$379,$A82,_book!$A$2:$A$379,bkc_lob,_book!$B$2:$B$379,bkc_bu))</f>
        <v>-2.3873771963800819E-3</v>
      </c>
      <c r="T82" s="79">
        <f>IF(SUMIFS(_book!$BH$2:$BH$379,_book!$C$2:$C$379,$A82,_book!$A$2:$A$379,bkc_lob,_book!$B$2:$B$379,bkc_bu)=0,"—",SUMIFS(_book!$EB$2:$EB$379,_book!$C$2:$C$379,$A82,_book!$A$2:$A$379,bkc_lob,_book!$B$2:$B$379,bkc_bu)/SUMIFS(_book!$BH$2:$BH$379,_book!$C$2:$C$379,$A82,_book!$A$2:$A$379,bkc_lob,_book!$B$2:$B$379,bkc_bu))</f>
        <v>-2.0222156804389616E-3</v>
      </c>
      <c r="U82" s="79">
        <f>IF(SUMIFS(_book!$BI$2:$BI$379,_book!$C$2:$C$379,$A82,_book!$A$2:$A$379,bkc_lob,_book!$B$2:$B$379,bkc_bu)=0,"—",SUMIFS(_book!$EC$2:$EC$379,_book!$C$2:$C$379,$A82,_book!$A$2:$A$379,bkc_lob,_book!$B$2:$B$379,bkc_bu)/SUMIFS(_book!$BI$2:$BI$379,_book!$C$2:$C$379,$A82,_book!$A$2:$A$379,bkc_lob,_book!$B$2:$B$379,bkc_bu))</f>
        <v>-1.6507927285163732E-3</v>
      </c>
      <c r="V82" s="79">
        <f>IF(SUMIFS(_book!$BJ$2:$BJ$379,_book!$C$2:$C$379,$A82,_book!$A$2:$A$379,bkc_lob,_book!$B$2:$B$379,bkc_bu)=0,"—",SUMIFS(_book!$ED$2:$ED$379,_book!$C$2:$C$379,$A82,_book!$A$2:$A$379,bkc_lob,_book!$B$2:$B$379,bkc_bu)/SUMIFS(_book!$BJ$2:$BJ$379,_book!$C$2:$C$379,$A82,_book!$A$2:$A$379,bkc_lob,_book!$B$2:$B$379,bkc_bu))</f>
        <v>-1.2850894244986193E-3</v>
      </c>
      <c r="W82" s="79">
        <f>IF(SUMIFS(_book!$BK$2:$BK$379,_book!$C$2:$C$379,$A82,_book!$A$2:$A$379,bkc_lob,_book!$B$2:$B$379,bkc_bu)=0,"—",SUMIFS(_book!$EE$2:$EE$379,_book!$C$2:$C$379,$A82,_book!$A$2:$A$379,bkc_lob,_book!$B$2:$B$379,bkc_bu)/SUMIFS(_book!$BK$2:$BK$379,_book!$C$2:$C$379,$A82,_book!$A$2:$A$379,bkc_lob,_book!$B$2:$B$379,bkc_bu))</f>
        <v>-9.1911697957688693E-4</v>
      </c>
      <c r="X82" s="79">
        <f>IF(SUMIFS(_book!$BL$2:$BL$379,_book!$C$2:$C$379,$A82,_book!$A$2:$A$379,bkc_lob,_book!$B$2:$B$379,bkc_bu)=0,"—",SUMIFS(_book!$EF$2:$EF$379,_book!$C$2:$C$379,$A82,_book!$A$2:$A$379,bkc_lob,_book!$B$2:$B$379,bkc_bu)/SUMIFS(_book!$BL$2:$BL$379,_book!$C$2:$C$379,$A82,_book!$A$2:$A$379,bkc_lob,_book!$B$2:$B$379,bkc_bu))</f>
        <v>-5.5287509528234504E-4</v>
      </c>
      <c r="Y82" s="79">
        <f>IF(SUMIFS(_book!$BM$2:$BM$379,_book!$C$2:$C$379,$A82,_book!$A$2:$A$379,bkc_lob,_book!$B$2:$B$379,bkc_bu)=0,"—",SUMIFS(_book!$EG$2:$EG$379,_book!$C$2:$C$379,$A82,_book!$A$2:$A$379,bkc_lob,_book!$B$2:$B$379,bkc_bu)/SUMIFS(_book!$BM$2:$BM$379,_book!$C$2:$C$379,$A82,_book!$A$2:$A$379,bkc_lob,_book!$B$2:$B$379,bkc_bu))</f>
        <v>-1.8636347270301648E-4</v>
      </c>
    </row>
    <row r="83" spans="1:25" x14ac:dyDescent="0.3">
      <c r="A83" s="78" t="s">
        <v>107</v>
      </c>
      <c r="B83" s="79">
        <f>IF(SUMIFS(_book!$BB$2:$BB$379,_book!$C$2:$C$379,$A83,_book!$A$2:$A$379,bkc_lob,_book!$B$2:$B$379,bkc_bu)=0,"—",SUMIFS(_book!$BN$2:$BN$379,_book!$C$2:$C$379,$A83,_book!$A$2:$A$379,bkc_lob,_book!$B$2:$B$379,bkc_bu)/SUMIFS(_book!$BB$2:$BB$379,_book!$C$2:$C$379,$A83,_book!$A$2:$A$379,bkc_lob,_book!$B$2:$B$379,bkc_bu))</f>
        <v>8.7849144234523752E-3</v>
      </c>
      <c r="C83" s="79">
        <f>IF(SUMIFS(_book!$BC$2:$BC$379,_book!$C$2:$C$379,$A83,_book!$A$2:$A$379,bkc_lob,_book!$B$2:$B$379,bkc_bu)=0,"—",SUMIFS(_book!$BO$2:$BO$379,_book!$C$2:$C$379,$A83,_book!$A$2:$A$379,bkc_lob,_book!$B$2:$B$379,bkc_bu)/SUMIFS(_book!$BC$2:$BC$379,_book!$C$2:$C$379,$A83,_book!$A$2:$A$379,bkc_lob,_book!$B$2:$B$379,bkc_bu))</f>
        <v>2.2229037354507746E-2</v>
      </c>
      <c r="D83" s="79">
        <f>IF(SUMIFS(_book!$BD$2:$BD$379,_book!$C$2:$C$379,$A83,_book!$A$2:$A$379,bkc_lob,_book!$B$2:$B$379,bkc_bu)=0,"—",SUMIFS(_book!$BP$2:$BP$379,_book!$C$2:$C$379,$A83,_book!$A$2:$A$379,bkc_lob,_book!$B$2:$B$379,bkc_bu)/SUMIFS(_book!$BD$2:$BD$379,_book!$C$2:$C$379,$A83,_book!$A$2:$A$379,bkc_lob,_book!$B$2:$B$379,bkc_bu))</f>
        <v>2.2222703829372761E-2</v>
      </c>
      <c r="E83" s="79">
        <f>IF(SUMIFS(_book!$BE$2:$BE$379,_book!$C$2:$C$379,$A83,_book!$A$2:$A$379,bkc_lob,_book!$B$2:$B$379,bkc_bu)=0,"—",SUMIFS(_book!$BQ$2:$BQ$379,_book!$C$2:$C$379,$A83,_book!$A$2:$A$379,bkc_lob,_book!$B$2:$B$379,bkc_bu)/SUMIFS(_book!$BE$2:$BE$379,_book!$C$2:$C$379,$A83,_book!$A$2:$A$379,bkc_lob,_book!$B$2:$B$379,bkc_bu))</f>
        <v>2.2216165123540431E-2</v>
      </c>
      <c r="F83" s="79">
        <f>IF(SUMIFS(_book!$BF$2:$BF$379,_book!$C$2:$C$379,$A83,_book!$A$2:$A$379,bkc_lob,_book!$B$2:$B$379,bkc_bu)=0,"—",SUMIFS(_book!$BR$2:$BR$379,_book!$C$2:$C$379,$A83,_book!$A$2:$A$379,bkc_lob,_book!$B$2:$B$379,bkc_bu)/SUMIFS(_book!$BF$2:$BF$379,_book!$C$2:$C$379,$A83,_book!$A$2:$A$379,bkc_lob,_book!$B$2:$B$379,bkc_bu))</f>
        <v>2.2209636070088239E-2</v>
      </c>
      <c r="G83" s="79">
        <f>IF(SUMIFS(_book!$BG$2:$BG$379,_book!$C$2:$C$379,$A83,_book!$A$2:$A$379,bkc_lob,_book!$B$2:$B$379,bkc_bu)=0,"—",SUMIFS(_book!$BS$2:$BS$379,_book!$C$2:$C$379,$A83,_book!$A$2:$A$379,bkc_lob,_book!$B$2:$B$379,bkc_bu)/SUMIFS(_book!$BG$2:$BG$379,_book!$C$2:$C$379,$A83,_book!$A$2:$A$379,bkc_lob,_book!$B$2:$B$379,bkc_bu))</f>
        <v>2.2203116647570305E-2</v>
      </c>
      <c r="H83" s="79">
        <f>IF(SUMIFS(_book!$BH$2:$BH$379,_book!$C$2:$C$379,$A83,_book!$A$2:$A$379,bkc_lob,_book!$B$2:$B$379,bkc_bu)=0,"—",SUMIFS(_book!$BT$2:$BT$379,_book!$C$2:$C$379,$A83,_book!$A$2:$A$379,bkc_lob,_book!$B$2:$B$379,bkc_bu)/SUMIFS(_book!$BH$2:$BH$379,_book!$C$2:$C$379,$A83,_book!$A$2:$A$379,bkc_lob,_book!$B$2:$B$379,bkc_bu))</f>
        <v>2.219660683460432E-2</v>
      </c>
      <c r="I83" s="79">
        <f>IF(SUMIFS(_book!$BI$2:$BI$379,_book!$C$2:$C$379,$A83,_book!$A$2:$A$379,bkc_lob,_book!$B$2:$B$379,bkc_bu)=0,"—",SUMIFS(_book!$BU$2:$BU$379,_book!$C$2:$C$379,$A83,_book!$A$2:$A$379,bkc_lob,_book!$B$2:$B$379,bkc_bu)/SUMIFS(_book!$BI$2:$BI$379,_book!$C$2:$C$379,$A83,_book!$A$2:$A$379,bkc_lob,_book!$B$2:$B$379,bkc_bu))</f>
        <v>2.2190000128571901E-2</v>
      </c>
      <c r="J83" s="79">
        <f>IF(SUMIFS(_book!$BJ$2:$BJ$379,_book!$C$2:$C$379,$A83,_book!$A$2:$A$379,bkc_lob,_book!$B$2:$B$379,bkc_bu)=0,"—",SUMIFS(_book!$BV$2:$BV$379,_book!$C$2:$C$379,$A83,_book!$A$2:$A$379,bkc_lob,_book!$B$2:$B$379,bkc_bu)/SUMIFS(_book!$BJ$2:$BJ$379,_book!$C$2:$C$379,$A83,_book!$A$2:$A$379,bkc_lob,_book!$B$2:$B$379,bkc_bu))</f>
        <v>2.2183509627475843E-2</v>
      </c>
      <c r="K83" s="79">
        <f>IF(SUMIFS(_book!$BK$2:$BK$379,_book!$C$2:$C$379,$A83,_book!$A$2:$A$379,bkc_lob,_book!$B$2:$B$379,bkc_bu)=0,"—",SUMIFS(_book!$BW$2:$BW$379,_book!$C$2:$C$379,$A83,_book!$A$2:$A$379,bkc_lob,_book!$B$2:$B$379,bkc_bu)/SUMIFS(_book!$BK$2:$BK$379,_book!$C$2:$C$379,$A83,_book!$A$2:$A$379,bkc_lob,_book!$B$2:$B$379,bkc_bu))</f>
        <v>2.2177028671818418E-2</v>
      </c>
      <c r="L83" s="79">
        <f>IF(SUMIFS(_book!$BL$2:$BL$379,_book!$C$2:$C$379,$A83,_book!$A$2:$A$379,bkc_lob,_book!$B$2:$B$379,bkc_bu)=0,"—",SUMIFS(_book!$BX$2:$BX$379,_book!$C$2:$C$379,$A83,_book!$A$2:$A$379,bkc_lob,_book!$B$2:$B$379,bkc_bu)/SUMIFS(_book!$BL$2:$BL$379,_book!$C$2:$C$379,$A83,_book!$A$2:$A$379,bkc_lob,_book!$B$2:$B$379,bkc_bu))</f>
        <v>2.217055724047071E-2</v>
      </c>
      <c r="M83" s="79">
        <f>IF(SUMIFS(_book!$BM$2:$BM$379,_book!$C$2:$C$379,$A83,_book!$A$2:$A$379,bkc_lob,_book!$B$2:$B$379,bkc_bu)=0,"—",SUMIFS(_book!$BY$2:$BY$379,_book!$C$2:$C$379,$A83,_book!$A$2:$A$379,bkc_lob,_book!$B$2:$B$379,bkc_bu)/SUMIFS(_book!$BM$2:$BM$379,_book!$C$2:$C$379,$A83,_book!$A$2:$A$379,bkc_lob,_book!$B$2:$B$379,bkc_bu))</f>
        <v>2.2164095312367176E-2</v>
      </c>
      <c r="N83" s="79">
        <f>IF(SUMIFS(_book!$BB$2:$BB$379,_book!$C$2:$C$379,$A83,_book!$A$2:$A$379,bkc_lob,_book!$B$2:$B$379,bkc_bu)=0,"—",SUMIFS(_book!$DV$2:$DV$379,_book!$C$2:$C$379,$A83,_book!$A$2:$A$379,bkc_lob,_book!$B$2:$B$379,bkc_bu)/SUMIFS(_book!$BB$2:$BB$379,_book!$C$2:$C$379,$A83,_book!$A$2:$A$379,bkc_lob,_book!$B$2:$B$379,bkc_bu))</f>
        <v>2.1782810703388472E-2</v>
      </c>
      <c r="O83" s="79">
        <f>IF(SUMIFS(_book!$BC$2:$BC$379,_book!$C$2:$C$379,$A83,_book!$A$2:$A$379,bkc_lob,_book!$B$2:$B$379,bkc_bu)=0,"—",SUMIFS(_book!$DW$2:$DW$379,_book!$C$2:$C$379,$A83,_book!$A$2:$A$379,bkc_lob,_book!$B$2:$B$379,bkc_bu)/SUMIFS(_book!$BC$2:$BC$379,_book!$C$2:$C$379,$A83,_book!$A$2:$A$379,bkc_lob,_book!$B$2:$B$379,bkc_bu))</f>
        <v>7.6291034709165539E-3</v>
      </c>
      <c r="P83" s="79">
        <f>IF(SUMIFS(_book!$BD$2:$BD$379,_book!$C$2:$C$379,$A83,_book!$A$2:$A$379,bkc_lob,_book!$B$2:$B$379,bkc_bu)=0,"—",SUMIFS(_book!$DX$2:$DX$379,_book!$C$2:$C$379,$A83,_book!$A$2:$A$379,bkc_lob,_book!$B$2:$B$379,bkc_bu)/SUMIFS(_book!$BD$2:$BD$379,_book!$C$2:$C$379,$A83,_book!$A$2:$A$379,bkc_lob,_book!$B$2:$B$379,bkc_bu))</f>
        <v>6.9209079102574914E-3</v>
      </c>
      <c r="Q83" s="79">
        <f>IF(SUMIFS(_book!$BE$2:$BE$379,_book!$C$2:$C$379,$A83,_book!$A$2:$A$379,bkc_lob,_book!$B$2:$B$379,bkc_bu)=0,"—",SUMIFS(_book!$DY$2:$DY$379,_book!$C$2:$C$379,$A83,_book!$A$2:$A$379,bkc_lob,_book!$B$2:$B$379,bkc_bu)/SUMIFS(_book!$BE$2:$BE$379,_book!$C$2:$C$379,$A83,_book!$A$2:$A$379,bkc_lob,_book!$B$2:$B$379,bkc_bu))</f>
        <v>6.1897559376568635E-3</v>
      </c>
      <c r="R83" s="79">
        <f>IF(SUMIFS(_book!$BF$2:$BF$379,_book!$C$2:$C$379,$A83,_book!$A$2:$A$379,bkc_lob,_book!$B$2:$B$379,bkc_bu)=0,"—",SUMIFS(_book!$DZ$2:$DZ$379,_book!$C$2:$C$379,$A83,_book!$A$2:$A$379,bkc_lob,_book!$B$2:$B$379,bkc_bu)/SUMIFS(_book!$BF$2:$BF$379,_book!$C$2:$C$379,$A83,_book!$A$2:$A$379,bkc_lob,_book!$B$2:$B$379,bkc_bu))</f>
        <v>5.4596693681611278E-3</v>
      </c>
      <c r="S83" s="79">
        <f>IF(SUMIFS(_book!$BG$2:$BG$379,_book!$C$2:$C$379,$A83,_book!$A$2:$A$379,bkc_lob,_book!$B$2:$B$379,bkc_bu)=0,"—",SUMIFS(_book!$EA$2:$EA$379,_book!$C$2:$C$379,$A83,_book!$A$2:$A$379,bkc_lob,_book!$B$2:$B$379,bkc_bu)/SUMIFS(_book!$BG$2:$BG$379,_book!$C$2:$C$379,$A83,_book!$A$2:$A$379,bkc_lob,_book!$B$2:$B$379,bkc_bu))</f>
        <v>4.7306458652352276E-3</v>
      </c>
      <c r="T83" s="79">
        <f>IF(SUMIFS(_book!$BH$2:$BH$379,_book!$C$2:$C$379,$A83,_book!$A$2:$A$379,bkc_lob,_book!$B$2:$B$379,bkc_bu)=0,"—",SUMIFS(_book!$EB$2:$EB$379,_book!$C$2:$C$379,$A83,_book!$A$2:$A$379,bkc_lob,_book!$B$2:$B$379,bkc_bu)/SUMIFS(_book!$BH$2:$BH$379,_book!$C$2:$C$379,$A83,_book!$A$2:$A$379,bkc_lob,_book!$B$2:$B$379,bkc_bu))</f>
        <v>4.0026830991988114E-3</v>
      </c>
      <c r="U83" s="79">
        <f>IF(SUMIFS(_book!$BI$2:$BI$379,_book!$C$2:$C$379,$A83,_book!$A$2:$A$379,bkc_lob,_book!$B$2:$B$379,bkc_bu)=0,"—",SUMIFS(_book!$EC$2:$EC$379,_book!$C$2:$C$379,$A83,_book!$A$2:$A$379,bkc_lob,_book!$B$2:$B$379,bkc_bu)/SUMIFS(_book!$BI$2:$BI$379,_book!$C$2:$C$379,$A83,_book!$A$2:$A$379,bkc_lob,_book!$B$2:$B$379,bkc_bu))</f>
        <v>3.2638710871834091E-3</v>
      </c>
      <c r="V83" s="79">
        <f>IF(SUMIFS(_book!$BJ$2:$BJ$379,_book!$C$2:$C$379,$A83,_book!$A$2:$A$379,bkc_lob,_book!$B$2:$B$379,bkc_bu)=0,"—",SUMIFS(_book!$ED$2:$ED$379,_book!$C$2:$C$379,$A83,_book!$A$2:$A$379,bkc_lob,_book!$B$2:$B$379,bkc_bu)/SUMIFS(_book!$BJ$2:$BJ$379,_book!$C$2:$C$379,$A83,_book!$A$2:$A$379,bkc_lob,_book!$B$2:$B$379,bkc_bu))</f>
        <v>2.5380401270052137E-3</v>
      </c>
      <c r="W83" s="79">
        <f>IF(SUMIFS(_book!$BK$2:$BK$379,_book!$C$2:$C$379,$A83,_book!$A$2:$A$379,bkc_lob,_book!$B$2:$B$379,bkc_bu)=0,"—",SUMIFS(_book!$EE$2:$EE$379,_book!$C$2:$C$379,$A83,_book!$A$2:$A$379,bkc_lob,_book!$B$2:$B$379,bkc_bu)/SUMIFS(_book!$BK$2:$BK$379,_book!$C$2:$C$379,$A83,_book!$A$2:$A$379,bkc_lob,_book!$B$2:$B$379,bkc_bu))</f>
        <v>1.8132629177548436E-3</v>
      </c>
      <c r="X83" s="79">
        <f>IF(SUMIFS(_book!$BL$2:$BL$379,_book!$C$2:$C$379,$A83,_book!$A$2:$A$379,bkc_lob,_book!$B$2:$B$379,bkc_bu)=0,"—",SUMIFS(_book!$EF$2:$EF$379,_book!$C$2:$C$379,$A83,_book!$A$2:$A$379,bkc_lob,_book!$B$2:$B$379,bkc_bu)/SUMIFS(_book!$BL$2:$BL$379,_book!$C$2:$C$379,$A83,_book!$A$2:$A$379,bkc_lob,_book!$B$2:$B$379,bkc_bu))</f>
        <v>1.0895371570322936E-3</v>
      </c>
      <c r="Y83" s="79">
        <f>IF(SUMIFS(_book!$BM$2:$BM$379,_book!$C$2:$C$379,$A83,_book!$A$2:$A$379,bkc_lob,_book!$B$2:$B$379,bkc_bu)=0,"—",SUMIFS(_book!$EG$2:$EG$379,_book!$C$2:$C$379,$A83,_book!$A$2:$A$379,bkc_lob,_book!$B$2:$B$379,bkc_bu)/SUMIFS(_book!$BM$2:$BM$379,_book!$C$2:$C$379,$A83,_book!$A$2:$A$379,bkc_lob,_book!$B$2:$B$379,bkc_bu))</f>
        <v>3.6686054916698673E-4</v>
      </c>
    </row>
    <row r="84" spans="1:25" x14ac:dyDescent="0.3">
      <c r="A84" s="80" t="str">
        <f>IF(bkf_lob="All","BOOK AVG","LINE AVG")</f>
        <v>BOOK AVG</v>
      </c>
      <c r="B84" s="81">
        <f>IF(SUMIFS(_book!$BB$2:$BB$379,_book!$A$2:$A$379,bkc_lob,_book!$B$2:$B$379,bkc_bu)=0,"—",SUMIFS(_book!$BN$2:$BN$379,_book!$A$2:$A$379,bkc_lob,_book!$B$2:$B$379,bkc_bu)/SUMIFS(_book!$BB$2:$BB$379,_book!$A$2:$A$379,bkc_lob,_book!$B$2:$B$379,bkc_bu))</f>
        <v>3.4486423444725127E-2</v>
      </c>
      <c r="C84" s="81">
        <f>IF(SUMIFS(_book!$BC$2:$BC$379,_book!$A$2:$A$379,bkc_lob,_book!$B$2:$B$379,bkc_bu)=0,"—",SUMIFS(_book!$BO$2:$BO$379,_book!$A$2:$A$379,bkc_lob,_book!$B$2:$B$379,bkc_bu)/SUMIFS(_book!$BC$2:$BC$379,_book!$A$2:$A$379,bkc_lob,_book!$B$2:$B$379,bkc_bu))</f>
        <v>3.2787017407083188E-2</v>
      </c>
      <c r="D84" s="81">
        <f>IF(SUMIFS(_book!$BD$2:$BD$379,_book!$A$2:$A$379,bkc_lob,_book!$B$2:$B$379,bkc_bu)=0,"—",SUMIFS(_book!$BP$2:$BP$379,_book!$A$2:$A$379,bkc_lob,_book!$B$2:$B$379,bkc_bu)/SUMIFS(_book!$BD$2:$BD$379,_book!$A$2:$A$379,bkc_lob,_book!$B$2:$B$379,bkc_bu))</f>
        <v>3.375357769348282E-2</v>
      </c>
      <c r="E84" s="81">
        <f>IF(SUMIFS(_book!$BE$2:$BE$379,_book!$A$2:$A$379,bkc_lob,_book!$B$2:$B$379,bkc_bu)=0,"—",SUMIFS(_book!$BQ$2:$BQ$379,_book!$A$2:$A$379,bkc_lob,_book!$B$2:$B$379,bkc_bu)/SUMIFS(_book!$BE$2:$BE$379,_book!$A$2:$A$379,bkc_lob,_book!$B$2:$B$379,bkc_bu))</f>
        <v>3.269707242880325E-2</v>
      </c>
      <c r="F84" s="81">
        <f>IF(SUMIFS(_book!$BF$2:$BF$379,_book!$A$2:$A$379,bkc_lob,_book!$B$2:$B$379,bkc_bu)=0,"—",SUMIFS(_book!$BR$2:$BR$379,_book!$A$2:$A$379,bkc_lob,_book!$B$2:$B$379,bkc_bu)/SUMIFS(_book!$BF$2:$BF$379,_book!$A$2:$A$379,bkc_lob,_book!$B$2:$B$379,bkc_bu))</f>
        <v>3.0218530852946294E-2</v>
      </c>
      <c r="G84" s="81">
        <f>IF(SUMIFS(_book!$BG$2:$BG$379,_book!$A$2:$A$379,bkc_lob,_book!$B$2:$B$379,bkc_bu)=0,"—",SUMIFS(_book!$BS$2:$BS$379,_book!$A$2:$A$379,bkc_lob,_book!$B$2:$B$379,bkc_bu)/SUMIFS(_book!$BG$2:$BG$379,_book!$A$2:$A$379,bkc_lob,_book!$B$2:$B$379,bkc_bu))</f>
        <v>3.1227134483013459E-2</v>
      </c>
      <c r="H84" s="81">
        <f>IF(SUMIFS(_book!$BH$2:$BH$379,_book!$A$2:$A$379,bkc_lob,_book!$B$2:$B$379,bkc_bu)=0,"—",SUMIFS(_book!$BT$2:$BT$379,_book!$A$2:$A$379,bkc_lob,_book!$B$2:$B$379,bkc_bu)/SUMIFS(_book!$BH$2:$BH$379,_book!$A$2:$A$379,bkc_lob,_book!$B$2:$B$379,bkc_bu))</f>
        <v>2.5977521582545095E-2</v>
      </c>
      <c r="I84" s="81">
        <f>IF(SUMIFS(_book!$BI$2:$BI$379,_book!$A$2:$A$379,bkc_lob,_book!$B$2:$B$379,bkc_bu)=0,"—",SUMIFS(_book!$BU$2:$BU$379,_book!$A$2:$A$379,bkc_lob,_book!$B$2:$B$379,bkc_bu)/SUMIFS(_book!$BI$2:$BI$379,_book!$A$2:$A$379,bkc_lob,_book!$B$2:$B$379,bkc_bu))</f>
        <v>2.393414520285661E-2</v>
      </c>
      <c r="J84" s="81">
        <f>IF(SUMIFS(_book!$BJ$2:$BJ$379,_book!$A$2:$A$379,bkc_lob,_book!$B$2:$B$379,bkc_bu)=0,"—",SUMIFS(_book!$BV$2:$BV$379,_book!$A$2:$A$379,bkc_lob,_book!$B$2:$B$379,bkc_bu)/SUMIFS(_book!$BJ$2:$BJ$379,_book!$A$2:$A$379,bkc_lob,_book!$B$2:$B$379,bkc_bu))</f>
        <v>2.3990552635399932E-2</v>
      </c>
      <c r="K84" s="81">
        <f>IF(SUMIFS(_book!$BK$2:$BK$379,_book!$A$2:$A$379,bkc_lob,_book!$B$2:$B$379,bkc_bu)=0,"—",SUMIFS(_book!$BW$2:$BW$379,_book!$A$2:$A$379,bkc_lob,_book!$B$2:$B$379,bkc_bu)/SUMIFS(_book!$BK$2:$BK$379,_book!$A$2:$A$379,bkc_lob,_book!$B$2:$B$379,bkc_bu))</f>
        <v>2.0097796119165564E-2</v>
      </c>
      <c r="L84" s="81">
        <f>IF(SUMIFS(_book!$BL$2:$BL$379,_book!$A$2:$A$379,bkc_lob,_book!$B$2:$B$379,bkc_bu)=0,"—",SUMIFS(_book!$BX$2:$BX$379,_book!$A$2:$A$379,bkc_lob,_book!$B$2:$B$379,bkc_bu)/SUMIFS(_book!$BL$2:$BL$379,_book!$A$2:$A$379,bkc_lob,_book!$B$2:$B$379,bkc_bu))</f>
        <v>1.7535756128685024E-2</v>
      </c>
      <c r="M84" s="81">
        <f>IF(SUMIFS(_book!$BM$2:$BM$379,_book!$A$2:$A$379,bkc_lob,_book!$B$2:$B$379,bkc_bu)=0,"—",SUMIFS(_book!$BY$2:$BY$379,_book!$A$2:$A$379,bkc_lob,_book!$B$2:$B$379,bkc_bu)/SUMIFS(_book!$BM$2:$BM$379,_book!$A$2:$A$379,bkc_lob,_book!$B$2:$B$379,bkc_bu))</f>
        <v>1.7422368667329817E-2</v>
      </c>
      <c r="N84" s="81">
        <f>IF(SUMIFS(_book!$BB$2:$BB$379,_book!$A$2:$A$379,bkc_lob,_book!$B$2:$B$379,bkc_bu)=0,"—",SUMIFS(_book!$DV$2:$DV$379,_book!$A$2:$A$379,bkc_lob,_book!$B$2:$B$379,bkc_bu)/SUMIFS(_book!$BB$2:$BB$379,_book!$A$2:$A$379,bkc_lob,_book!$B$2:$B$379,bkc_bu))</f>
        <v>1.7184240942967211E-2</v>
      </c>
      <c r="O84" s="81">
        <f>IF(SUMIFS(_book!$BC$2:$BC$379,_book!$A$2:$A$379,bkc_lob,_book!$B$2:$B$379,bkc_bu)=0,"—",SUMIFS(_book!$DW$2:$DW$379,_book!$A$2:$A$379,bkc_lob,_book!$B$2:$B$379,bkc_bu)/SUMIFS(_book!$BC$2:$BC$379,_book!$A$2:$A$379,bkc_lob,_book!$B$2:$B$379,bkc_bu))</f>
        <v>1.43321126530553E-2</v>
      </c>
      <c r="P84" s="81">
        <f>IF(SUMIFS(_book!$BD$2:$BD$379,_book!$A$2:$A$379,bkc_lob,_book!$B$2:$B$379,bkc_bu)=0,"—",SUMIFS(_book!$DX$2:$DX$379,_book!$A$2:$A$379,bkc_lob,_book!$B$2:$B$379,bkc_bu)/SUMIFS(_book!$BD$2:$BD$379,_book!$A$2:$A$379,bkc_lob,_book!$B$2:$B$379,bkc_bu))</f>
        <v>1.2949195809283245E-2</v>
      </c>
      <c r="Q84" s="81">
        <f>IF(SUMIFS(_book!$BE$2:$BE$379,_book!$A$2:$A$379,bkc_lob,_book!$B$2:$B$379,bkc_bu)=0,"—",SUMIFS(_book!$DY$2:$DY$379,_book!$A$2:$A$379,bkc_lob,_book!$B$2:$B$379,bkc_bu)/SUMIFS(_book!$BE$2:$BE$379,_book!$A$2:$A$379,bkc_lob,_book!$B$2:$B$379,bkc_bu))</f>
        <v>9.3780807739696059E-3</v>
      </c>
      <c r="R84" s="81">
        <f>IF(SUMIFS(_book!$BF$2:$BF$379,_book!$A$2:$A$379,bkc_lob,_book!$B$2:$B$379,bkc_bu)=0,"—",SUMIFS(_book!$DZ$2:$DZ$379,_book!$A$2:$A$379,bkc_lob,_book!$B$2:$B$379,bkc_bu)/SUMIFS(_book!$BF$2:$BF$379,_book!$A$2:$A$379,bkc_lob,_book!$B$2:$B$379,bkc_bu))</f>
        <v>8.5444446117899191E-3</v>
      </c>
      <c r="S84" s="81">
        <f>IF(SUMIFS(_book!$BG$2:$BG$379,_book!$A$2:$A$379,bkc_lob,_book!$B$2:$B$379,bkc_bu)=0,"—",SUMIFS(_book!$EA$2:$EA$379,_book!$A$2:$A$379,bkc_lob,_book!$B$2:$B$379,bkc_bu)/SUMIFS(_book!$BG$2:$BG$379,_book!$A$2:$A$379,bkc_lob,_book!$B$2:$B$379,bkc_bu))</f>
        <v>6.0828396883354525E-3</v>
      </c>
      <c r="T84" s="81">
        <f>IF(SUMIFS(_book!$BH$2:$BH$379,_book!$A$2:$A$379,bkc_lob,_book!$B$2:$B$379,bkc_bu)=0,"—",SUMIFS(_book!$EB$2:$EB$379,_book!$A$2:$A$379,bkc_lob,_book!$B$2:$B$379,bkc_bu)/SUMIFS(_book!$BH$2:$BH$379,_book!$A$2:$A$379,bkc_lob,_book!$B$2:$B$379,bkc_bu))</f>
        <v>5.7370777271543412E-3</v>
      </c>
      <c r="U84" s="81">
        <f>IF(SUMIFS(_book!$BI$2:$BI$379,_book!$A$2:$A$379,bkc_lob,_book!$B$2:$B$379,bkc_bu)=0,"—",SUMIFS(_book!$EC$2:$EC$379,_book!$A$2:$A$379,bkc_lob,_book!$B$2:$B$379,bkc_bu)/SUMIFS(_book!$BI$2:$BI$379,_book!$A$2:$A$379,bkc_lob,_book!$B$2:$B$379,bkc_bu))</f>
        <v>3.8302406614453581E-3</v>
      </c>
      <c r="V84" s="81">
        <f>IF(SUMIFS(_book!$BJ$2:$BJ$379,_book!$A$2:$A$379,bkc_lob,_book!$B$2:$B$379,bkc_bu)=0,"—",SUMIFS(_book!$ED$2:$ED$379,_book!$A$2:$A$379,bkc_lob,_book!$B$2:$B$379,bkc_bu)/SUMIFS(_book!$BJ$2:$BJ$379,_book!$A$2:$A$379,bkc_lob,_book!$B$2:$B$379,bkc_bu))</f>
        <v>3.3000942115056276E-3</v>
      </c>
      <c r="W84" s="81">
        <f>IF(SUMIFS(_book!$BK$2:$BK$379,_book!$A$2:$A$379,bkc_lob,_book!$B$2:$B$379,bkc_bu)=0,"—",SUMIFS(_book!$EE$2:$EE$379,_book!$A$2:$A$379,bkc_lob,_book!$B$2:$B$379,bkc_bu)/SUMIFS(_book!$BK$2:$BK$379,_book!$A$2:$A$379,bkc_lob,_book!$B$2:$B$379,bkc_bu))</f>
        <v>9.6675938606343901E-4</v>
      </c>
      <c r="X84" s="81">
        <f>IF(SUMIFS(_book!$BL$2:$BL$379,_book!$A$2:$A$379,bkc_lob,_book!$B$2:$B$379,bkc_bu)=0,"—",SUMIFS(_book!$EF$2:$EF$379,_book!$A$2:$A$379,bkc_lob,_book!$B$2:$B$379,bkc_bu)/SUMIFS(_book!$BL$2:$BL$379,_book!$A$2:$A$379,bkc_lob,_book!$B$2:$B$379,bkc_bu))</f>
        <v>6.2830276237483781E-4</v>
      </c>
      <c r="Y84" s="81">
        <f>IF(SUMIFS(_book!$BM$2:$BM$379,_book!$A$2:$A$379,bkc_lob,_book!$B$2:$B$379,bkc_bu)=0,"—",SUMIFS(_book!$EG$2:$EG$379,_book!$A$2:$A$379,bkc_lob,_book!$B$2:$B$379,bkc_bu)/SUMIFS(_book!$BM$2:$BM$379,_book!$A$2:$A$379,bkc_lob,_book!$B$2:$B$379,bkc_bu))</f>
        <v>2.9114807810221081E-4</v>
      </c>
    </row>
    <row r="87" spans="1:25" ht="15.6" x14ac:dyDescent="0.3">
      <c r="A87" s="3" t="s">
        <v>189</v>
      </c>
    </row>
    <row r="88" spans="1:25" x14ac:dyDescent="0.3">
      <c r="A88" s="9" t="s">
        <v>190</v>
      </c>
    </row>
    <row r="89" spans="1:25" x14ac:dyDescent="0.3">
      <c r="A89" s="76" t="s">
        <v>55</v>
      </c>
      <c r="B89" s="77" t="str">
        <f>TEXT(DATE(2027,1,1),"mmm")&amp;" 2027"</f>
        <v>Jan 2027</v>
      </c>
      <c r="C89" s="77" t="str">
        <f>TEXT(DATE(2027,2,1),"mmm")&amp;" 2027"</f>
        <v>Feb 2027</v>
      </c>
      <c r="D89" s="77" t="str">
        <f>TEXT(DATE(2027,3,1),"mmm")&amp;" 2027"</f>
        <v>Mar 2027</v>
      </c>
      <c r="E89" s="77" t="str">
        <f>TEXT(DATE(2027,4,1),"mmm")&amp;" 2027"</f>
        <v>Apr 2027</v>
      </c>
      <c r="F89" s="77" t="str">
        <f>TEXT(DATE(2027,5,1),"mmm")&amp;" 2027"</f>
        <v>May 2027</v>
      </c>
      <c r="G89" s="77" t="str">
        <f>TEXT(DATE(2027,6,1),"mmm")&amp;" 2027"</f>
        <v>Jun 2027</v>
      </c>
      <c r="H89" s="77" t="str">
        <f>TEXT(DATE(2027,7,1),"mmm")&amp;" 2027"</f>
        <v>Jul 2027</v>
      </c>
      <c r="I89" s="77" t="str">
        <f>TEXT(DATE(2027,8,1),"mmm")&amp;" 2027"</f>
        <v>Aug 2027</v>
      </c>
      <c r="J89" s="77" t="str">
        <f>TEXT(DATE(2027,9,1),"mmm")&amp;" 2027"</f>
        <v>Sep 2027</v>
      </c>
      <c r="K89" s="77" t="str">
        <f>TEXT(DATE(2027,10,1),"mmm")&amp;" 2027"</f>
        <v>Oct 2027</v>
      </c>
      <c r="L89" s="77" t="str">
        <f>TEXT(DATE(2027,11,1),"mmm")&amp;" 2027"</f>
        <v>Nov 2027</v>
      </c>
      <c r="M89" s="77" t="str">
        <f>TEXT(DATE(2027,12,1),"mmm")&amp;" 2027"</f>
        <v>Dec 2027</v>
      </c>
    </row>
    <row r="90" spans="1:25" x14ac:dyDescent="0.3">
      <c r="A90" s="78" t="s">
        <v>54</v>
      </c>
      <c r="B90" s="79" t="str">
        <f>IF(OR(COUNTIFS(_book!$D$2:$D$379,"?*",_book!$C$2:$C$379,$A90,_book!$A$2:$A$379,bkc_lob,_book!$B$2:$B$379,bkc_bu)&lt;&gt;1,SUMIFS(_book!$V$2:$V$379,_book!$C$2:$C$379,$A90,_book!$A$2:$A$379,bkc_lob,_book!$B$2:$B$379,bkc_bu)&lt;&gt;1,SUMIFS(_book!$BB$2:$BB$379,_book!$C$2:$C$379,$A90,_book!$A$2:$A$379,bkc_lob,_book!$B$2:$B$379,bkc_bu)=0),"—",(1+SUMIFS(_book!$W$2:$W$379,_book!$C$2:$C$379,$A90,_book!$A$2:$A$379,bkc_lob,_book!$B$2:$B$379,bkc_bu))/(1+SUMIFS(_book!$BZ$2:$BZ$379,_book!$C$2:$C$379,$A90,_book!$A$2:$A$379,bkc_lob,_book!$B$2:$B$379,bkc_bu)/SUMIFS(_book!$BB$2:$BB$379,_book!$C$2:$C$379,$A90,_book!$A$2:$A$379,bkc_lob,_book!$B$2:$B$379,bkc_bu))-1)</f>
        <v>—</v>
      </c>
      <c r="C90" s="79" t="str">
        <f>IF(OR(COUNTIFS(_book!$D$2:$D$379,"?*",_book!$C$2:$C$379,$A90,_book!$A$2:$A$379,bkc_lob,_book!$B$2:$B$379,bkc_bu)&lt;&gt;1,SUMIFS(_book!$V$2:$V$379,_book!$C$2:$C$379,$A90,_book!$A$2:$A$379,bkc_lob,_book!$B$2:$B$379,bkc_bu)&lt;&gt;1,SUMIFS(_book!$BC$2:$BC$379,_book!$C$2:$C$379,$A90,_book!$A$2:$A$379,bkc_lob,_book!$B$2:$B$379,bkc_bu)=0),"—",(1+SUMIFS(_book!$W$2:$W$379,_book!$C$2:$C$379,$A90,_book!$A$2:$A$379,bkc_lob,_book!$B$2:$B$379,bkc_bu))/(1+SUMIFS(_book!$CA$2:$CA$379,_book!$C$2:$C$379,$A90,_book!$A$2:$A$379,bkc_lob,_book!$B$2:$B$379,bkc_bu)/SUMIFS(_book!$BC$2:$BC$379,_book!$C$2:$C$379,$A90,_book!$A$2:$A$379,bkc_lob,_book!$B$2:$B$379,bkc_bu))-1)</f>
        <v>—</v>
      </c>
      <c r="D90" s="79" t="str">
        <f>IF(OR(COUNTIFS(_book!$D$2:$D$379,"?*",_book!$C$2:$C$379,$A90,_book!$A$2:$A$379,bkc_lob,_book!$B$2:$B$379,bkc_bu)&lt;&gt;1,SUMIFS(_book!$V$2:$V$379,_book!$C$2:$C$379,$A90,_book!$A$2:$A$379,bkc_lob,_book!$B$2:$B$379,bkc_bu)&lt;&gt;1,SUMIFS(_book!$BD$2:$BD$379,_book!$C$2:$C$379,$A90,_book!$A$2:$A$379,bkc_lob,_book!$B$2:$B$379,bkc_bu)=0),"—",(1+SUMIFS(_book!$W$2:$W$379,_book!$C$2:$C$379,$A90,_book!$A$2:$A$379,bkc_lob,_book!$B$2:$B$379,bkc_bu))/(1+SUMIFS(_book!$CB$2:$CB$379,_book!$C$2:$C$379,$A90,_book!$A$2:$A$379,bkc_lob,_book!$B$2:$B$379,bkc_bu)/SUMIFS(_book!$BD$2:$BD$379,_book!$C$2:$C$379,$A90,_book!$A$2:$A$379,bkc_lob,_book!$B$2:$B$379,bkc_bu))-1)</f>
        <v>—</v>
      </c>
      <c r="E90" s="79" t="str">
        <f>IF(OR(COUNTIFS(_book!$D$2:$D$379,"?*",_book!$C$2:$C$379,$A90,_book!$A$2:$A$379,bkc_lob,_book!$B$2:$B$379,bkc_bu)&lt;&gt;1,SUMIFS(_book!$V$2:$V$379,_book!$C$2:$C$379,$A90,_book!$A$2:$A$379,bkc_lob,_book!$B$2:$B$379,bkc_bu)&lt;&gt;1,SUMIFS(_book!$BE$2:$BE$379,_book!$C$2:$C$379,$A90,_book!$A$2:$A$379,bkc_lob,_book!$B$2:$B$379,bkc_bu)=0),"—",(1+SUMIFS(_book!$W$2:$W$379,_book!$C$2:$C$379,$A90,_book!$A$2:$A$379,bkc_lob,_book!$B$2:$B$379,bkc_bu))/(1+SUMIFS(_book!$CC$2:$CC$379,_book!$C$2:$C$379,$A90,_book!$A$2:$A$379,bkc_lob,_book!$B$2:$B$379,bkc_bu)/SUMIFS(_book!$BE$2:$BE$379,_book!$C$2:$C$379,$A90,_book!$A$2:$A$379,bkc_lob,_book!$B$2:$B$379,bkc_bu))-1)</f>
        <v>—</v>
      </c>
      <c r="F90" s="79" t="str">
        <f>IF(OR(COUNTIFS(_book!$D$2:$D$379,"?*",_book!$C$2:$C$379,$A90,_book!$A$2:$A$379,bkc_lob,_book!$B$2:$B$379,bkc_bu)&lt;&gt;1,SUMIFS(_book!$V$2:$V$379,_book!$C$2:$C$379,$A90,_book!$A$2:$A$379,bkc_lob,_book!$B$2:$B$379,bkc_bu)&lt;&gt;1,SUMIFS(_book!$BF$2:$BF$379,_book!$C$2:$C$379,$A90,_book!$A$2:$A$379,bkc_lob,_book!$B$2:$B$379,bkc_bu)=0),"—",(1+SUMIFS(_book!$W$2:$W$379,_book!$C$2:$C$379,$A90,_book!$A$2:$A$379,bkc_lob,_book!$B$2:$B$379,bkc_bu))/(1+SUMIFS(_book!$CD$2:$CD$379,_book!$C$2:$C$379,$A90,_book!$A$2:$A$379,bkc_lob,_book!$B$2:$B$379,bkc_bu)/SUMIFS(_book!$BF$2:$BF$379,_book!$C$2:$C$379,$A90,_book!$A$2:$A$379,bkc_lob,_book!$B$2:$B$379,bkc_bu))-1)</f>
        <v>—</v>
      </c>
      <c r="G90" s="79" t="str">
        <f>IF(OR(COUNTIFS(_book!$D$2:$D$379,"?*",_book!$C$2:$C$379,$A90,_book!$A$2:$A$379,bkc_lob,_book!$B$2:$B$379,bkc_bu)&lt;&gt;1,SUMIFS(_book!$V$2:$V$379,_book!$C$2:$C$379,$A90,_book!$A$2:$A$379,bkc_lob,_book!$B$2:$B$379,bkc_bu)&lt;&gt;1,SUMIFS(_book!$BG$2:$BG$379,_book!$C$2:$C$379,$A90,_book!$A$2:$A$379,bkc_lob,_book!$B$2:$B$379,bkc_bu)=0),"—",(1+SUMIFS(_book!$W$2:$W$379,_book!$C$2:$C$379,$A90,_book!$A$2:$A$379,bkc_lob,_book!$B$2:$B$379,bkc_bu))/(1+SUMIFS(_book!$CE$2:$CE$379,_book!$C$2:$C$379,$A90,_book!$A$2:$A$379,bkc_lob,_book!$B$2:$B$379,bkc_bu)/SUMIFS(_book!$BG$2:$BG$379,_book!$C$2:$C$379,$A90,_book!$A$2:$A$379,bkc_lob,_book!$B$2:$B$379,bkc_bu))-1)</f>
        <v>—</v>
      </c>
      <c r="H90" s="79" t="str">
        <f>IF(OR(COUNTIFS(_book!$D$2:$D$379,"?*",_book!$C$2:$C$379,$A90,_book!$A$2:$A$379,bkc_lob,_book!$B$2:$B$379,bkc_bu)&lt;&gt;1,SUMIFS(_book!$V$2:$V$379,_book!$C$2:$C$379,$A90,_book!$A$2:$A$379,bkc_lob,_book!$B$2:$B$379,bkc_bu)&lt;&gt;1,SUMIFS(_book!$BH$2:$BH$379,_book!$C$2:$C$379,$A90,_book!$A$2:$A$379,bkc_lob,_book!$B$2:$B$379,bkc_bu)=0),"—",(1+SUMIFS(_book!$W$2:$W$379,_book!$C$2:$C$379,$A90,_book!$A$2:$A$379,bkc_lob,_book!$B$2:$B$379,bkc_bu))/(1+SUMIFS(_book!$CF$2:$CF$379,_book!$C$2:$C$379,$A90,_book!$A$2:$A$379,bkc_lob,_book!$B$2:$B$379,bkc_bu)/SUMIFS(_book!$BH$2:$BH$379,_book!$C$2:$C$379,$A90,_book!$A$2:$A$379,bkc_lob,_book!$B$2:$B$379,bkc_bu))-1)</f>
        <v>—</v>
      </c>
      <c r="I90" s="79" t="str">
        <f>IF(OR(COUNTIFS(_book!$D$2:$D$379,"?*",_book!$C$2:$C$379,$A90,_book!$A$2:$A$379,bkc_lob,_book!$B$2:$B$379,bkc_bu)&lt;&gt;1,SUMIFS(_book!$V$2:$V$379,_book!$C$2:$C$379,$A90,_book!$A$2:$A$379,bkc_lob,_book!$B$2:$B$379,bkc_bu)&lt;&gt;1,SUMIFS(_book!$BI$2:$BI$379,_book!$C$2:$C$379,$A90,_book!$A$2:$A$379,bkc_lob,_book!$B$2:$B$379,bkc_bu)=0),"—",(1+SUMIFS(_book!$W$2:$W$379,_book!$C$2:$C$379,$A90,_book!$A$2:$A$379,bkc_lob,_book!$B$2:$B$379,bkc_bu))/(1+SUMIFS(_book!$CG$2:$CG$379,_book!$C$2:$C$379,$A90,_book!$A$2:$A$379,bkc_lob,_book!$B$2:$B$379,bkc_bu)/SUMIFS(_book!$BI$2:$BI$379,_book!$C$2:$C$379,$A90,_book!$A$2:$A$379,bkc_lob,_book!$B$2:$B$379,bkc_bu))-1)</f>
        <v>—</v>
      </c>
      <c r="J90" s="79" t="str">
        <f>IF(OR(COUNTIFS(_book!$D$2:$D$379,"?*",_book!$C$2:$C$379,$A90,_book!$A$2:$A$379,bkc_lob,_book!$B$2:$B$379,bkc_bu)&lt;&gt;1,SUMIFS(_book!$V$2:$V$379,_book!$C$2:$C$379,$A90,_book!$A$2:$A$379,bkc_lob,_book!$B$2:$B$379,bkc_bu)&lt;&gt;1,SUMIFS(_book!$BJ$2:$BJ$379,_book!$C$2:$C$379,$A90,_book!$A$2:$A$379,bkc_lob,_book!$B$2:$B$379,bkc_bu)=0),"—",(1+SUMIFS(_book!$W$2:$W$379,_book!$C$2:$C$379,$A90,_book!$A$2:$A$379,bkc_lob,_book!$B$2:$B$379,bkc_bu))/(1+SUMIFS(_book!$CH$2:$CH$379,_book!$C$2:$C$379,$A90,_book!$A$2:$A$379,bkc_lob,_book!$B$2:$B$379,bkc_bu)/SUMIFS(_book!$BJ$2:$BJ$379,_book!$C$2:$C$379,$A90,_book!$A$2:$A$379,bkc_lob,_book!$B$2:$B$379,bkc_bu))-1)</f>
        <v>—</v>
      </c>
      <c r="K90" s="79" t="str">
        <f>IF(OR(COUNTIFS(_book!$D$2:$D$379,"?*",_book!$C$2:$C$379,$A90,_book!$A$2:$A$379,bkc_lob,_book!$B$2:$B$379,bkc_bu)&lt;&gt;1,SUMIFS(_book!$V$2:$V$379,_book!$C$2:$C$379,$A90,_book!$A$2:$A$379,bkc_lob,_book!$B$2:$B$379,bkc_bu)&lt;&gt;1,SUMIFS(_book!$BK$2:$BK$379,_book!$C$2:$C$379,$A90,_book!$A$2:$A$379,bkc_lob,_book!$B$2:$B$379,bkc_bu)=0),"—",(1+SUMIFS(_book!$W$2:$W$379,_book!$C$2:$C$379,$A90,_book!$A$2:$A$379,bkc_lob,_book!$B$2:$B$379,bkc_bu))/(1+SUMIFS(_book!$CI$2:$CI$379,_book!$C$2:$C$379,$A90,_book!$A$2:$A$379,bkc_lob,_book!$B$2:$B$379,bkc_bu)/SUMIFS(_book!$BK$2:$BK$379,_book!$C$2:$C$379,$A90,_book!$A$2:$A$379,bkc_lob,_book!$B$2:$B$379,bkc_bu))-1)</f>
        <v>—</v>
      </c>
      <c r="L90" s="79" t="str">
        <f>IF(OR(COUNTIFS(_book!$D$2:$D$379,"?*",_book!$C$2:$C$379,$A90,_book!$A$2:$A$379,bkc_lob,_book!$B$2:$B$379,bkc_bu)&lt;&gt;1,SUMIFS(_book!$V$2:$V$379,_book!$C$2:$C$379,$A90,_book!$A$2:$A$379,bkc_lob,_book!$B$2:$B$379,bkc_bu)&lt;&gt;1,SUMIFS(_book!$BL$2:$BL$379,_book!$C$2:$C$379,$A90,_book!$A$2:$A$379,bkc_lob,_book!$B$2:$B$379,bkc_bu)=0),"—",(1+SUMIFS(_book!$W$2:$W$379,_book!$C$2:$C$379,$A90,_book!$A$2:$A$379,bkc_lob,_book!$B$2:$B$379,bkc_bu))/(1+SUMIFS(_book!$CJ$2:$CJ$379,_book!$C$2:$C$379,$A90,_book!$A$2:$A$379,bkc_lob,_book!$B$2:$B$379,bkc_bu)/SUMIFS(_book!$BL$2:$BL$379,_book!$C$2:$C$379,$A90,_book!$A$2:$A$379,bkc_lob,_book!$B$2:$B$379,bkc_bu))-1)</f>
        <v>—</v>
      </c>
      <c r="M90" s="79" t="str">
        <f>IF(OR(COUNTIFS(_book!$D$2:$D$379,"?*",_book!$C$2:$C$379,$A90,_book!$A$2:$A$379,bkc_lob,_book!$B$2:$B$379,bkc_bu)&lt;&gt;1,SUMIFS(_book!$V$2:$V$379,_book!$C$2:$C$379,$A90,_book!$A$2:$A$379,bkc_lob,_book!$B$2:$B$379,bkc_bu)&lt;&gt;1,SUMIFS(_book!$BM$2:$BM$379,_book!$C$2:$C$379,$A90,_book!$A$2:$A$379,bkc_lob,_book!$B$2:$B$379,bkc_bu)=0),"—",(1+SUMIFS(_book!$W$2:$W$379,_book!$C$2:$C$379,$A90,_book!$A$2:$A$379,bkc_lob,_book!$B$2:$B$379,bkc_bu))/(1+SUMIFS(_book!$CK$2:$CK$379,_book!$C$2:$C$379,$A90,_book!$A$2:$A$379,bkc_lob,_book!$B$2:$B$379,bkc_bu)/SUMIFS(_book!$BM$2:$BM$379,_book!$C$2:$C$379,$A90,_book!$A$2:$A$379,bkc_lob,_book!$B$2:$B$379,bkc_bu))-1)</f>
        <v>—</v>
      </c>
    </row>
    <row r="91" spans="1:25" x14ac:dyDescent="0.3">
      <c r="A91" s="78" t="s">
        <v>57</v>
      </c>
      <c r="B91" s="79" t="str">
        <f>IF(OR(COUNTIFS(_book!$D$2:$D$379,"?*",_book!$C$2:$C$379,$A91,_book!$A$2:$A$379,bkc_lob,_book!$B$2:$B$379,bkc_bu)&lt;&gt;1,SUMIFS(_book!$V$2:$V$379,_book!$C$2:$C$379,$A91,_book!$A$2:$A$379,bkc_lob,_book!$B$2:$B$379,bkc_bu)&lt;&gt;1,SUMIFS(_book!$BB$2:$BB$379,_book!$C$2:$C$379,$A91,_book!$A$2:$A$379,bkc_lob,_book!$B$2:$B$379,bkc_bu)=0),"—",(1+SUMIFS(_book!$W$2:$W$379,_book!$C$2:$C$379,$A91,_book!$A$2:$A$379,bkc_lob,_book!$B$2:$B$379,bkc_bu))/(1+SUMIFS(_book!$BZ$2:$BZ$379,_book!$C$2:$C$379,$A91,_book!$A$2:$A$379,bkc_lob,_book!$B$2:$B$379,bkc_bu)/SUMIFS(_book!$BB$2:$BB$379,_book!$C$2:$C$379,$A91,_book!$A$2:$A$379,bkc_lob,_book!$B$2:$B$379,bkc_bu))-1)</f>
        <v>—</v>
      </c>
      <c r="C91" s="79" t="str">
        <f>IF(OR(COUNTIFS(_book!$D$2:$D$379,"?*",_book!$C$2:$C$379,$A91,_book!$A$2:$A$379,bkc_lob,_book!$B$2:$B$379,bkc_bu)&lt;&gt;1,SUMIFS(_book!$V$2:$V$379,_book!$C$2:$C$379,$A91,_book!$A$2:$A$379,bkc_lob,_book!$B$2:$B$379,bkc_bu)&lt;&gt;1,SUMIFS(_book!$BC$2:$BC$379,_book!$C$2:$C$379,$A91,_book!$A$2:$A$379,bkc_lob,_book!$B$2:$B$379,bkc_bu)=0),"—",(1+SUMIFS(_book!$W$2:$W$379,_book!$C$2:$C$379,$A91,_book!$A$2:$A$379,bkc_lob,_book!$B$2:$B$379,bkc_bu))/(1+SUMIFS(_book!$CA$2:$CA$379,_book!$C$2:$C$379,$A91,_book!$A$2:$A$379,bkc_lob,_book!$B$2:$B$379,bkc_bu)/SUMIFS(_book!$BC$2:$BC$379,_book!$C$2:$C$379,$A91,_book!$A$2:$A$379,bkc_lob,_book!$B$2:$B$379,bkc_bu))-1)</f>
        <v>—</v>
      </c>
      <c r="D91" s="79" t="str">
        <f>IF(OR(COUNTIFS(_book!$D$2:$D$379,"?*",_book!$C$2:$C$379,$A91,_book!$A$2:$A$379,bkc_lob,_book!$B$2:$B$379,bkc_bu)&lt;&gt;1,SUMIFS(_book!$V$2:$V$379,_book!$C$2:$C$379,$A91,_book!$A$2:$A$379,bkc_lob,_book!$B$2:$B$379,bkc_bu)&lt;&gt;1,SUMIFS(_book!$BD$2:$BD$379,_book!$C$2:$C$379,$A91,_book!$A$2:$A$379,bkc_lob,_book!$B$2:$B$379,bkc_bu)=0),"—",(1+SUMIFS(_book!$W$2:$W$379,_book!$C$2:$C$379,$A91,_book!$A$2:$A$379,bkc_lob,_book!$B$2:$B$379,bkc_bu))/(1+SUMIFS(_book!$CB$2:$CB$379,_book!$C$2:$C$379,$A91,_book!$A$2:$A$379,bkc_lob,_book!$B$2:$B$379,bkc_bu)/SUMIFS(_book!$BD$2:$BD$379,_book!$C$2:$C$379,$A91,_book!$A$2:$A$379,bkc_lob,_book!$B$2:$B$379,bkc_bu))-1)</f>
        <v>—</v>
      </c>
      <c r="E91" s="79" t="str">
        <f>IF(OR(COUNTIFS(_book!$D$2:$D$379,"?*",_book!$C$2:$C$379,$A91,_book!$A$2:$A$379,bkc_lob,_book!$B$2:$B$379,bkc_bu)&lt;&gt;1,SUMIFS(_book!$V$2:$V$379,_book!$C$2:$C$379,$A91,_book!$A$2:$A$379,bkc_lob,_book!$B$2:$B$379,bkc_bu)&lt;&gt;1,SUMIFS(_book!$BE$2:$BE$379,_book!$C$2:$C$379,$A91,_book!$A$2:$A$379,bkc_lob,_book!$B$2:$B$379,bkc_bu)=0),"—",(1+SUMIFS(_book!$W$2:$W$379,_book!$C$2:$C$379,$A91,_book!$A$2:$A$379,bkc_lob,_book!$B$2:$B$379,bkc_bu))/(1+SUMIFS(_book!$CC$2:$CC$379,_book!$C$2:$C$379,$A91,_book!$A$2:$A$379,bkc_lob,_book!$B$2:$B$379,bkc_bu)/SUMIFS(_book!$BE$2:$BE$379,_book!$C$2:$C$379,$A91,_book!$A$2:$A$379,bkc_lob,_book!$B$2:$B$379,bkc_bu))-1)</f>
        <v>—</v>
      </c>
      <c r="F91" s="79" t="str">
        <f>IF(OR(COUNTIFS(_book!$D$2:$D$379,"?*",_book!$C$2:$C$379,$A91,_book!$A$2:$A$379,bkc_lob,_book!$B$2:$B$379,bkc_bu)&lt;&gt;1,SUMIFS(_book!$V$2:$V$379,_book!$C$2:$C$379,$A91,_book!$A$2:$A$379,bkc_lob,_book!$B$2:$B$379,bkc_bu)&lt;&gt;1,SUMIFS(_book!$BF$2:$BF$379,_book!$C$2:$C$379,$A91,_book!$A$2:$A$379,bkc_lob,_book!$B$2:$B$379,bkc_bu)=0),"—",(1+SUMIFS(_book!$W$2:$W$379,_book!$C$2:$C$379,$A91,_book!$A$2:$A$379,bkc_lob,_book!$B$2:$B$379,bkc_bu))/(1+SUMIFS(_book!$CD$2:$CD$379,_book!$C$2:$C$379,$A91,_book!$A$2:$A$379,bkc_lob,_book!$B$2:$B$379,bkc_bu)/SUMIFS(_book!$BF$2:$BF$379,_book!$C$2:$C$379,$A91,_book!$A$2:$A$379,bkc_lob,_book!$B$2:$B$379,bkc_bu))-1)</f>
        <v>—</v>
      </c>
      <c r="G91" s="79" t="str">
        <f>IF(OR(COUNTIFS(_book!$D$2:$D$379,"?*",_book!$C$2:$C$379,$A91,_book!$A$2:$A$379,bkc_lob,_book!$B$2:$B$379,bkc_bu)&lt;&gt;1,SUMIFS(_book!$V$2:$V$379,_book!$C$2:$C$379,$A91,_book!$A$2:$A$379,bkc_lob,_book!$B$2:$B$379,bkc_bu)&lt;&gt;1,SUMIFS(_book!$BG$2:$BG$379,_book!$C$2:$C$379,$A91,_book!$A$2:$A$379,bkc_lob,_book!$B$2:$B$379,bkc_bu)=0),"—",(1+SUMIFS(_book!$W$2:$W$379,_book!$C$2:$C$379,$A91,_book!$A$2:$A$379,bkc_lob,_book!$B$2:$B$379,bkc_bu))/(1+SUMIFS(_book!$CE$2:$CE$379,_book!$C$2:$C$379,$A91,_book!$A$2:$A$379,bkc_lob,_book!$B$2:$B$379,bkc_bu)/SUMIFS(_book!$BG$2:$BG$379,_book!$C$2:$C$379,$A91,_book!$A$2:$A$379,bkc_lob,_book!$B$2:$B$379,bkc_bu))-1)</f>
        <v>—</v>
      </c>
      <c r="H91" s="79" t="str">
        <f>IF(OR(COUNTIFS(_book!$D$2:$D$379,"?*",_book!$C$2:$C$379,$A91,_book!$A$2:$A$379,bkc_lob,_book!$B$2:$B$379,bkc_bu)&lt;&gt;1,SUMIFS(_book!$V$2:$V$379,_book!$C$2:$C$379,$A91,_book!$A$2:$A$379,bkc_lob,_book!$B$2:$B$379,bkc_bu)&lt;&gt;1,SUMIFS(_book!$BH$2:$BH$379,_book!$C$2:$C$379,$A91,_book!$A$2:$A$379,bkc_lob,_book!$B$2:$B$379,bkc_bu)=0),"—",(1+SUMIFS(_book!$W$2:$W$379,_book!$C$2:$C$379,$A91,_book!$A$2:$A$379,bkc_lob,_book!$B$2:$B$379,bkc_bu))/(1+SUMIFS(_book!$CF$2:$CF$379,_book!$C$2:$C$379,$A91,_book!$A$2:$A$379,bkc_lob,_book!$B$2:$B$379,bkc_bu)/SUMIFS(_book!$BH$2:$BH$379,_book!$C$2:$C$379,$A91,_book!$A$2:$A$379,bkc_lob,_book!$B$2:$B$379,bkc_bu))-1)</f>
        <v>—</v>
      </c>
      <c r="I91" s="79" t="str">
        <f>IF(OR(COUNTIFS(_book!$D$2:$D$379,"?*",_book!$C$2:$C$379,$A91,_book!$A$2:$A$379,bkc_lob,_book!$B$2:$B$379,bkc_bu)&lt;&gt;1,SUMIFS(_book!$V$2:$V$379,_book!$C$2:$C$379,$A91,_book!$A$2:$A$379,bkc_lob,_book!$B$2:$B$379,bkc_bu)&lt;&gt;1,SUMIFS(_book!$BI$2:$BI$379,_book!$C$2:$C$379,$A91,_book!$A$2:$A$379,bkc_lob,_book!$B$2:$B$379,bkc_bu)=0),"—",(1+SUMIFS(_book!$W$2:$W$379,_book!$C$2:$C$379,$A91,_book!$A$2:$A$379,bkc_lob,_book!$B$2:$B$379,bkc_bu))/(1+SUMIFS(_book!$CG$2:$CG$379,_book!$C$2:$C$379,$A91,_book!$A$2:$A$379,bkc_lob,_book!$B$2:$B$379,bkc_bu)/SUMIFS(_book!$BI$2:$BI$379,_book!$C$2:$C$379,$A91,_book!$A$2:$A$379,bkc_lob,_book!$B$2:$B$379,bkc_bu))-1)</f>
        <v>—</v>
      </c>
      <c r="J91" s="79" t="str">
        <f>IF(OR(COUNTIFS(_book!$D$2:$D$379,"?*",_book!$C$2:$C$379,$A91,_book!$A$2:$A$379,bkc_lob,_book!$B$2:$B$379,bkc_bu)&lt;&gt;1,SUMIFS(_book!$V$2:$V$379,_book!$C$2:$C$379,$A91,_book!$A$2:$A$379,bkc_lob,_book!$B$2:$B$379,bkc_bu)&lt;&gt;1,SUMIFS(_book!$BJ$2:$BJ$379,_book!$C$2:$C$379,$A91,_book!$A$2:$A$379,bkc_lob,_book!$B$2:$B$379,bkc_bu)=0),"—",(1+SUMIFS(_book!$W$2:$W$379,_book!$C$2:$C$379,$A91,_book!$A$2:$A$379,bkc_lob,_book!$B$2:$B$379,bkc_bu))/(1+SUMIFS(_book!$CH$2:$CH$379,_book!$C$2:$C$379,$A91,_book!$A$2:$A$379,bkc_lob,_book!$B$2:$B$379,bkc_bu)/SUMIFS(_book!$BJ$2:$BJ$379,_book!$C$2:$C$379,$A91,_book!$A$2:$A$379,bkc_lob,_book!$B$2:$B$379,bkc_bu))-1)</f>
        <v>—</v>
      </c>
      <c r="K91" s="79" t="str">
        <f>IF(OR(COUNTIFS(_book!$D$2:$D$379,"?*",_book!$C$2:$C$379,$A91,_book!$A$2:$A$379,bkc_lob,_book!$B$2:$B$379,bkc_bu)&lt;&gt;1,SUMIFS(_book!$V$2:$V$379,_book!$C$2:$C$379,$A91,_book!$A$2:$A$379,bkc_lob,_book!$B$2:$B$379,bkc_bu)&lt;&gt;1,SUMIFS(_book!$BK$2:$BK$379,_book!$C$2:$C$379,$A91,_book!$A$2:$A$379,bkc_lob,_book!$B$2:$B$379,bkc_bu)=0),"—",(1+SUMIFS(_book!$W$2:$W$379,_book!$C$2:$C$379,$A91,_book!$A$2:$A$379,bkc_lob,_book!$B$2:$B$379,bkc_bu))/(1+SUMIFS(_book!$CI$2:$CI$379,_book!$C$2:$C$379,$A91,_book!$A$2:$A$379,bkc_lob,_book!$B$2:$B$379,bkc_bu)/SUMIFS(_book!$BK$2:$BK$379,_book!$C$2:$C$379,$A91,_book!$A$2:$A$379,bkc_lob,_book!$B$2:$B$379,bkc_bu))-1)</f>
        <v>—</v>
      </c>
      <c r="L91" s="79" t="str">
        <f>IF(OR(COUNTIFS(_book!$D$2:$D$379,"?*",_book!$C$2:$C$379,$A91,_book!$A$2:$A$379,bkc_lob,_book!$B$2:$B$379,bkc_bu)&lt;&gt;1,SUMIFS(_book!$V$2:$V$379,_book!$C$2:$C$379,$A91,_book!$A$2:$A$379,bkc_lob,_book!$B$2:$B$379,bkc_bu)&lt;&gt;1,SUMIFS(_book!$BL$2:$BL$379,_book!$C$2:$C$379,$A91,_book!$A$2:$A$379,bkc_lob,_book!$B$2:$B$379,bkc_bu)=0),"—",(1+SUMIFS(_book!$W$2:$W$379,_book!$C$2:$C$379,$A91,_book!$A$2:$A$379,bkc_lob,_book!$B$2:$B$379,bkc_bu))/(1+SUMIFS(_book!$CJ$2:$CJ$379,_book!$C$2:$C$379,$A91,_book!$A$2:$A$379,bkc_lob,_book!$B$2:$B$379,bkc_bu)/SUMIFS(_book!$BL$2:$BL$379,_book!$C$2:$C$379,$A91,_book!$A$2:$A$379,bkc_lob,_book!$B$2:$B$379,bkc_bu))-1)</f>
        <v>—</v>
      </c>
      <c r="M91" s="79" t="str">
        <f>IF(OR(COUNTIFS(_book!$D$2:$D$379,"?*",_book!$C$2:$C$379,$A91,_book!$A$2:$A$379,bkc_lob,_book!$B$2:$B$379,bkc_bu)&lt;&gt;1,SUMIFS(_book!$V$2:$V$379,_book!$C$2:$C$379,$A91,_book!$A$2:$A$379,bkc_lob,_book!$B$2:$B$379,bkc_bu)&lt;&gt;1,SUMIFS(_book!$BM$2:$BM$379,_book!$C$2:$C$379,$A91,_book!$A$2:$A$379,bkc_lob,_book!$B$2:$B$379,bkc_bu)=0),"—",(1+SUMIFS(_book!$W$2:$W$379,_book!$C$2:$C$379,$A91,_book!$A$2:$A$379,bkc_lob,_book!$B$2:$B$379,bkc_bu))/(1+SUMIFS(_book!$CK$2:$CK$379,_book!$C$2:$C$379,$A91,_book!$A$2:$A$379,bkc_lob,_book!$B$2:$B$379,bkc_bu)/SUMIFS(_book!$BM$2:$BM$379,_book!$C$2:$C$379,$A91,_book!$A$2:$A$379,bkc_lob,_book!$B$2:$B$379,bkc_bu))-1)</f>
        <v>—</v>
      </c>
    </row>
    <row r="92" spans="1:25" x14ac:dyDescent="0.3">
      <c r="A92" s="78" t="s">
        <v>59</v>
      </c>
      <c r="B92" s="79" t="str">
        <f>IF(OR(COUNTIFS(_book!$D$2:$D$379,"?*",_book!$C$2:$C$379,$A92,_book!$A$2:$A$379,bkc_lob,_book!$B$2:$B$379,bkc_bu)&lt;&gt;1,SUMIFS(_book!$V$2:$V$379,_book!$C$2:$C$379,$A92,_book!$A$2:$A$379,bkc_lob,_book!$B$2:$B$379,bkc_bu)&lt;&gt;1,SUMIFS(_book!$BB$2:$BB$379,_book!$C$2:$C$379,$A92,_book!$A$2:$A$379,bkc_lob,_book!$B$2:$B$379,bkc_bu)=0),"—",(1+SUMIFS(_book!$W$2:$W$379,_book!$C$2:$C$379,$A92,_book!$A$2:$A$379,bkc_lob,_book!$B$2:$B$379,bkc_bu))/(1+SUMIFS(_book!$BZ$2:$BZ$379,_book!$C$2:$C$379,$A92,_book!$A$2:$A$379,bkc_lob,_book!$B$2:$B$379,bkc_bu)/SUMIFS(_book!$BB$2:$BB$379,_book!$C$2:$C$379,$A92,_book!$A$2:$A$379,bkc_lob,_book!$B$2:$B$379,bkc_bu))-1)</f>
        <v>—</v>
      </c>
      <c r="C92" s="79" t="str">
        <f>IF(OR(COUNTIFS(_book!$D$2:$D$379,"?*",_book!$C$2:$C$379,$A92,_book!$A$2:$A$379,bkc_lob,_book!$B$2:$B$379,bkc_bu)&lt;&gt;1,SUMIFS(_book!$V$2:$V$379,_book!$C$2:$C$379,$A92,_book!$A$2:$A$379,bkc_lob,_book!$B$2:$B$379,bkc_bu)&lt;&gt;1,SUMIFS(_book!$BC$2:$BC$379,_book!$C$2:$C$379,$A92,_book!$A$2:$A$379,bkc_lob,_book!$B$2:$B$379,bkc_bu)=0),"—",(1+SUMIFS(_book!$W$2:$W$379,_book!$C$2:$C$379,$A92,_book!$A$2:$A$379,bkc_lob,_book!$B$2:$B$379,bkc_bu))/(1+SUMIFS(_book!$CA$2:$CA$379,_book!$C$2:$C$379,$A92,_book!$A$2:$A$379,bkc_lob,_book!$B$2:$B$379,bkc_bu)/SUMIFS(_book!$BC$2:$BC$379,_book!$C$2:$C$379,$A92,_book!$A$2:$A$379,bkc_lob,_book!$B$2:$B$379,bkc_bu))-1)</f>
        <v>—</v>
      </c>
      <c r="D92" s="79" t="str">
        <f>IF(OR(COUNTIFS(_book!$D$2:$D$379,"?*",_book!$C$2:$C$379,$A92,_book!$A$2:$A$379,bkc_lob,_book!$B$2:$B$379,bkc_bu)&lt;&gt;1,SUMIFS(_book!$V$2:$V$379,_book!$C$2:$C$379,$A92,_book!$A$2:$A$379,bkc_lob,_book!$B$2:$B$379,bkc_bu)&lt;&gt;1,SUMIFS(_book!$BD$2:$BD$379,_book!$C$2:$C$379,$A92,_book!$A$2:$A$379,bkc_lob,_book!$B$2:$B$379,bkc_bu)=0),"—",(1+SUMIFS(_book!$W$2:$W$379,_book!$C$2:$C$379,$A92,_book!$A$2:$A$379,bkc_lob,_book!$B$2:$B$379,bkc_bu))/(1+SUMIFS(_book!$CB$2:$CB$379,_book!$C$2:$C$379,$A92,_book!$A$2:$A$379,bkc_lob,_book!$B$2:$B$379,bkc_bu)/SUMIFS(_book!$BD$2:$BD$379,_book!$C$2:$C$379,$A92,_book!$A$2:$A$379,bkc_lob,_book!$B$2:$B$379,bkc_bu))-1)</f>
        <v>—</v>
      </c>
      <c r="E92" s="79" t="str">
        <f>IF(OR(COUNTIFS(_book!$D$2:$D$379,"?*",_book!$C$2:$C$379,$A92,_book!$A$2:$A$379,bkc_lob,_book!$B$2:$B$379,bkc_bu)&lt;&gt;1,SUMIFS(_book!$V$2:$V$379,_book!$C$2:$C$379,$A92,_book!$A$2:$A$379,bkc_lob,_book!$B$2:$B$379,bkc_bu)&lt;&gt;1,SUMIFS(_book!$BE$2:$BE$379,_book!$C$2:$C$379,$A92,_book!$A$2:$A$379,bkc_lob,_book!$B$2:$B$379,bkc_bu)=0),"—",(1+SUMIFS(_book!$W$2:$W$379,_book!$C$2:$C$379,$A92,_book!$A$2:$A$379,bkc_lob,_book!$B$2:$B$379,bkc_bu))/(1+SUMIFS(_book!$CC$2:$CC$379,_book!$C$2:$C$379,$A92,_book!$A$2:$A$379,bkc_lob,_book!$B$2:$B$379,bkc_bu)/SUMIFS(_book!$BE$2:$BE$379,_book!$C$2:$C$379,$A92,_book!$A$2:$A$379,bkc_lob,_book!$B$2:$B$379,bkc_bu))-1)</f>
        <v>—</v>
      </c>
      <c r="F92" s="79" t="str">
        <f>IF(OR(COUNTIFS(_book!$D$2:$D$379,"?*",_book!$C$2:$C$379,$A92,_book!$A$2:$A$379,bkc_lob,_book!$B$2:$B$379,bkc_bu)&lt;&gt;1,SUMIFS(_book!$V$2:$V$379,_book!$C$2:$C$379,$A92,_book!$A$2:$A$379,bkc_lob,_book!$B$2:$B$379,bkc_bu)&lt;&gt;1,SUMIFS(_book!$BF$2:$BF$379,_book!$C$2:$C$379,$A92,_book!$A$2:$A$379,bkc_lob,_book!$B$2:$B$379,bkc_bu)=0),"—",(1+SUMIFS(_book!$W$2:$W$379,_book!$C$2:$C$379,$A92,_book!$A$2:$A$379,bkc_lob,_book!$B$2:$B$379,bkc_bu))/(1+SUMIFS(_book!$CD$2:$CD$379,_book!$C$2:$C$379,$A92,_book!$A$2:$A$379,bkc_lob,_book!$B$2:$B$379,bkc_bu)/SUMIFS(_book!$BF$2:$BF$379,_book!$C$2:$C$379,$A92,_book!$A$2:$A$379,bkc_lob,_book!$B$2:$B$379,bkc_bu))-1)</f>
        <v>—</v>
      </c>
      <c r="G92" s="79" t="str">
        <f>IF(OR(COUNTIFS(_book!$D$2:$D$379,"?*",_book!$C$2:$C$379,$A92,_book!$A$2:$A$379,bkc_lob,_book!$B$2:$B$379,bkc_bu)&lt;&gt;1,SUMIFS(_book!$V$2:$V$379,_book!$C$2:$C$379,$A92,_book!$A$2:$A$379,bkc_lob,_book!$B$2:$B$379,bkc_bu)&lt;&gt;1,SUMIFS(_book!$BG$2:$BG$379,_book!$C$2:$C$379,$A92,_book!$A$2:$A$379,bkc_lob,_book!$B$2:$B$379,bkc_bu)=0),"—",(1+SUMIFS(_book!$W$2:$W$379,_book!$C$2:$C$379,$A92,_book!$A$2:$A$379,bkc_lob,_book!$B$2:$B$379,bkc_bu))/(1+SUMIFS(_book!$CE$2:$CE$379,_book!$C$2:$C$379,$A92,_book!$A$2:$A$379,bkc_lob,_book!$B$2:$B$379,bkc_bu)/SUMIFS(_book!$BG$2:$BG$379,_book!$C$2:$C$379,$A92,_book!$A$2:$A$379,bkc_lob,_book!$B$2:$B$379,bkc_bu))-1)</f>
        <v>—</v>
      </c>
      <c r="H92" s="79" t="str">
        <f>IF(OR(COUNTIFS(_book!$D$2:$D$379,"?*",_book!$C$2:$C$379,$A92,_book!$A$2:$A$379,bkc_lob,_book!$B$2:$B$379,bkc_bu)&lt;&gt;1,SUMIFS(_book!$V$2:$V$379,_book!$C$2:$C$379,$A92,_book!$A$2:$A$379,bkc_lob,_book!$B$2:$B$379,bkc_bu)&lt;&gt;1,SUMIFS(_book!$BH$2:$BH$379,_book!$C$2:$C$379,$A92,_book!$A$2:$A$379,bkc_lob,_book!$B$2:$B$379,bkc_bu)=0),"—",(1+SUMIFS(_book!$W$2:$W$379,_book!$C$2:$C$379,$A92,_book!$A$2:$A$379,bkc_lob,_book!$B$2:$B$379,bkc_bu))/(1+SUMIFS(_book!$CF$2:$CF$379,_book!$C$2:$C$379,$A92,_book!$A$2:$A$379,bkc_lob,_book!$B$2:$B$379,bkc_bu)/SUMIFS(_book!$BH$2:$BH$379,_book!$C$2:$C$379,$A92,_book!$A$2:$A$379,bkc_lob,_book!$B$2:$B$379,bkc_bu))-1)</f>
        <v>—</v>
      </c>
      <c r="I92" s="79" t="str">
        <f>IF(OR(COUNTIFS(_book!$D$2:$D$379,"?*",_book!$C$2:$C$379,$A92,_book!$A$2:$A$379,bkc_lob,_book!$B$2:$B$379,bkc_bu)&lt;&gt;1,SUMIFS(_book!$V$2:$V$379,_book!$C$2:$C$379,$A92,_book!$A$2:$A$379,bkc_lob,_book!$B$2:$B$379,bkc_bu)&lt;&gt;1,SUMIFS(_book!$BI$2:$BI$379,_book!$C$2:$C$379,$A92,_book!$A$2:$A$379,bkc_lob,_book!$B$2:$B$379,bkc_bu)=0),"—",(1+SUMIFS(_book!$W$2:$W$379,_book!$C$2:$C$379,$A92,_book!$A$2:$A$379,bkc_lob,_book!$B$2:$B$379,bkc_bu))/(1+SUMIFS(_book!$CG$2:$CG$379,_book!$C$2:$C$379,$A92,_book!$A$2:$A$379,bkc_lob,_book!$B$2:$B$379,bkc_bu)/SUMIFS(_book!$BI$2:$BI$379,_book!$C$2:$C$379,$A92,_book!$A$2:$A$379,bkc_lob,_book!$B$2:$B$379,bkc_bu))-1)</f>
        <v>—</v>
      </c>
      <c r="J92" s="79" t="str">
        <f>IF(OR(COUNTIFS(_book!$D$2:$D$379,"?*",_book!$C$2:$C$379,$A92,_book!$A$2:$A$379,bkc_lob,_book!$B$2:$B$379,bkc_bu)&lt;&gt;1,SUMIFS(_book!$V$2:$V$379,_book!$C$2:$C$379,$A92,_book!$A$2:$A$379,bkc_lob,_book!$B$2:$B$379,bkc_bu)&lt;&gt;1,SUMIFS(_book!$BJ$2:$BJ$379,_book!$C$2:$C$379,$A92,_book!$A$2:$A$379,bkc_lob,_book!$B$2:$B$379,bkc_bu)=0),"—",(1+SUMIFS(_book!$W$2:$W$379,_book!$C$2:$C$379,$A92,_book!$A$2:$A$379,bkc_lob,_book!$B$2:$B$379,bkc_bu))/(1+SUMIFS(_book!$CH$2:$CH$379,_book!$C$2:$C$379,$A92,_book!$A$2:$A$379,bkc_lob,_book!$B$2:$B$379,bkc_bu)/SUMIFS(_book!$BJ$2:$BJ$379,_book!$C$2:$C$379,$A92,_book!$A$2:$A$379,bkc_lob,_book!$B$2:$B$379,bkc_bu))-1)</f>
        <v>—</v>
      </c>
      <c r="K92" s="79" t="str">
        <f>IF(OR(COUNTIFS(_book!$D$2:$D$379,"?*",_book!$C$2:$C$379,$A92,_book!$A$2:$A$379,bkc_lob,_book!$B$2:$B$379,bkc_bu)&lt;&gt;1,SUMIFS(_book!$V$2:$V$379,_book!$C$2:$C$379,$A92,_book!$A$2:$A$379,bkc_lob,_book!$B$2:$B$379,bkc_bu)&lt;&gt;1,SUMIFS(_book!$BK$2:$BK$379,_book!$C$2:$C$379,$A92,_book!$A$2:$A$379,bkc_lob,_book!$B$2:$B$379,bkc_bu)=0),"—",(1+SUMIFS(_book!$W$2:$W$379,_book!$C$2:$C$379,$A92,_book!$A$2:$A$379,bkc_lob,_book!$B$2:$B$379,bkc_bu))/(1+SUMIFS(_book!$CI$2:$CI$379,_book!$C$2:$C$379,$A92,_book!$A$2:$A$379,bkc_lob,_book!$B$2:$B$379,bkc_bu)/SUMIFS(_book!$BK$2:$BK$379,_book!$C$2:$C$379,$A92,_book!$A$2:$A$379,bkc_lob,_book!$B$2:$B$379,bkc_bu))-1)</f>
        <v>—</v>
      </c>
      <c r="L92" s="79" t="str">
        <f>IF(OR(COUNTIFS(_book!$D$2:$D$379,"?*",_book!$C$2:$C$379,$A92,_book!$A$2:$A$379,bkc_lob,_book!$B$2:$B$379,bkc_bu)&lt;&gt;1,SUMIFS(_book!$V$2:$V$379,_book!$C$2:$C$379,$A92,_book!$A$2:$A$379,bkc_lob,_book!$B$2:$B$379,bkc_bu)&lt;&gt;1,SUMIFS(_book!$BL$2:$BL$379,_book!$C$2:$C$379,$A92,_book!$A$2:$A$379,bkc_lob,_book!$B$2:$B$379,bkc_bu)=0),"—",(1+SUMIFS(_book!$W$2:$W$379,_book!$C$2:$C$379,$A92,_book!$A$2:$A$379,bkc_lob,_book!$B$2:$B$379,bkc_bu))/(1+SUMIFS(_book!$CJ$2:$CJ$379,_book!$C$2:$C$379,$A92,_book!$A$2:$A$379,bkc_lob,_book!$B$2:$B$379,bkc_bu)/SUMIFS(_book!$BL$2:$BL$379,_book!$C$2:$C$379,$A92,_book!$A$2:$A$379,bkc_lob,_book!$B$2:$B$379,bkc_bu))-1)</f>
        <v>—</v>
      </c>
      <c r="M92" s="79" t="str">
        <f>IF(OR(COUNTIFS(_book!$D$2:$D$379,"?*",_book!$C$2:$C$379,$A92,_book!$A$2:$A$379,bkc_lob,_book!$B$2:$B$379,bkc_bu)&lt;&gt;1,SUMIFS(_book!$V$2:$V$379,_book!$C$2:$C$379,$A92,_book!$A$2:$A$379,bkc_lob,_book!$B$2:$B$379,bkc_bu)&lt;&gt;1,SUMIFS(_book!$BM$2:$BM$379,_book!$C$2:$C$379,$A92,_book!$A$2:$A$379,bkc_lob,_book!$B$2:$B$379,bkc_bu)=0),"—",(1+SUMIFS(_book!$W$2:$W$379,_book!$C$2:$C$379,$A92,_book!$A$2:$A$379,bkc_lob,_book!$B$2:$B$379,bkc_bu))/(1+SUMIFS(_book!$CK$2:$CK$379,_book!$C$2:$C$379,$A92,_book!$A$2:$A$379,bkc_lob,_book!$B$2:$B$379,bkc_bu)/SUMIFS(_book!$BM$2:$BM$379,_book!$C$2:$C$379,$A92,_book!$A$2:$A$379,bkc_lob,_book!$B$2:$B$379,bkc_bu))-1)</f>
        <v>—</v>
      </c>
    </row>
    <row r="93" spans="1:25" x14ac:dyDescent="0.3">
      <c r="A93" s="78" t="s">
        <v>61</v>
      </c>
      <c r="B93" s="79" t="str">
        <f>IF(OR(COUNTIFS(_book!$D$2:$D$379,"?*",_book!$C$2:$C$379,$A93,_book!$A$2:$A$379,bkc_lob,_book!$B$2:$B$379,bkc_bu)&lt;&gt;1,SUMIFS(_book!$V$2:$V$379,_book!$C$2:$C$379,$A93,_book!$A$2:$A$379,bkc_lob,_book!$B$2:$B$379,bkc_bu)&lt;&gt;1,SUMIFS(_book!$BB$2:$BB$379,_book!$C$2:$C$379,$A93,_book!$A$2:$A$379,bkc_lob,_book!$B$2:$B$379,bkc_bu)=0),"—",(1+SUMIFS(_book!$W$2:$W$379,_book!$C$2:$C$379,$A93,_book!$A$2:$A$379,bkc_lob,_book!$B$2:$B$379,bkc_bu))/(1+SUMIFS(_book!$BZ$2:$BZ$379,_book!$C$2:$C$379,$A93,_book!$A$2:$A$379,bkc_lob,_book!$B$2:$B$379,bkc_bu)/SUMIFS(_book!$BB$2:$BB$379,_book!$C$2:$C$379,$A93,_book!$A$2:$A$379,bkc_lob,_book!$B$2:$B$379,bkc_bu))-1)</f>
        <v>—</v>
      </c>
      <c r="C93" s="79" t="str">
        <f>IF(OR(COUNTIFS(_book!$D$2:$D$379,"?*",_book!$C$2:$C$379,$A93,_book!$A$2:$A$379,bkc_lob,_book!$B$2:$B$379,bkc_bu)&lt;&gt;1,SUMIFS(_book!$V$2:$V$379,_book!$C$2:$C$379,$A93,_book!$A$2:$A$379,bkc_lob,_book!$B$2:$B$379,bkc_bu)&lt;&gt;1,SUMIFS(_book!$BC$2:$BC$379,_book!$C$2:$C$379,$A93,_book!$A$2:$A$379,bkc_lob,_book!$B$2:$B$379,bkc_bu)=0),"—",(1+SUMIFS(_book!$W$2:$W$379,_book!$C$2:$C$379,$A93,_book!$A$2:$A$379,bkc_lob,_book!$B$2:$B$379,bkc_bu))/(1+SUMIFS(_book!$CA$2:$CA$379,_book!$C$2:$C$379,$A93,_book!$A$2:$A$379,bkc_lob,_book!$B$2:$B$379,bkc_bu)/SUMIFS(_book!$BC$2:$BC$379,_book!$C$2:$C$379,$A93,_book!$A$2:$A$379,bkc_lob,_book!$B$2:$B$379,bkc_bu))-1)</f>
        <v>—</v>
      </c>
      <c r="D93" s="79" t="str">
        <f>IF(OR(COUNTIFS(_book!$D$2:$D$379,"?*",_book!$C$2:$C$379,$A93,_book!$A$2:$A$379,bkc_lob,_book!$B$2:$B$379,bkc_bu)&lt;&gt;1,SUMIFS(_book!$V$2:$V$379,_book!$C$2:$C$379,$A93,_book!$A$2:$A$379,bkc_lob,_book!$B$2:$B$379,bkc_bu)&lt;&gt;1,SUMIFS(_book!$BD$2:$BD$379,_book!$C$2:$C$379,$A93,_book!$A$2:$A$379,bkc_lob,_book!$B$2:$B$379,bkc_bu)=0),"—",(1+SUMIFS(_book!$W$2:$W$379,_book!$C$2:$C$379,$A93,_book!$A$2:$A$379,bkc_lob,_book!$B$2:$B$379,bkc_bu))/(1+SUMIFS(_book!$CB$2:$CB$379,_book!$C$2:$C$379,$A93,_book!$A$2:$A$379,bkc_lob,_book!$B$2:$B$379,bkc_bu)/SUMIFS(_book!$BD$2:$BD$379,_book!$C$2:$C$379,$A93,_book!$A$2:$A$379,bkc_lob,_book!$B$2:$B$379,bkc_bu))-1)</f>
        <v>—</v>
      </c>
      <c r="E93" s="79" t="str">
        <f>IF(OR(COUNTIFS(_book!$D$2:$D$379,"?*",_book!$C$2:$C$379,$A93,_book!$A$2:$A$379,bkc_lob,_book!$B$2:$B$379,bkc_bu)&lt;&gt;1,SUMIFS(_book!$V$2:$V$379,_book!$C$2:$C$379,$A93,_book!$A$2:$A$379,bkc_lob,_book!$B$2:$B$379,bkc_bu)&lt;&gt;1,SUMIFS(_book!$BE$2:$BE$379,_book!$C$2:$C$379,$A93,_book!$A$2:$A$379,bkc_lob,_book!$B$2:$B$379,bkc_bu)=0),"—",(1+SUMIFS(_book!$W$2:$W$379,_book!$C$2:$C$379,$A93,_book!$A$2:$A$379,bkc_lob,_book!$B$2:$B$379,bkc_bu))/(1+SUMIFS(_book!$CC$2:$CC$379,_book!$C$2:$C$379,$A93,_book!$A$2:$A$379,bkc_lob,_book!$B$2:$B$379,bkc_bu)/SUMIFS(_book!$BE$2:$BE$379,_book!$C$2:$C$379,$A93,_book!$A$2:$A$379,bkc_lob,_book!$B$2:$B$379,bkc_bu))-1)</f>
        <v>—</v>
      </c>
      <c r="F93" s="79" t="str">
        <f>IF(OR(COUNTIFS(_book!$D$2:$D$379,"?*",_book!$C$2:$C$379,$A93,_book!$A$2:$A$379,bkc_lob,_book!$B$2:$B$379,bkc_bu)&lt;&gt;1,SUMIFS(_book!$V$2:$V$379,_book!$C$2:$C$379,$A93,_book!$A$2:$A$379,bkc_lob,_book!$B$2:$B$379,bkc_bu)&lt;&gt;1,SUMIFS(_book!$BF$2:$BF$379,_book!$C$2:$C$379,$A93,_book!$A$2:$A$379,bkc_lob,_book!$B$2:$B$379,bkc_bu)=0),"—",(1+SUMIFS(_book!$W$2:$W$379,_book!$C$2:$C$379,$A93,_book!$A$2:$A$379,bkc_lob,_book!$B$2:$B$379,bkc_bu))/(1+SUMIFS(_book!$CD$2:$CD$379,_book!$C$2:$C$379,$A93,_book!$A$2:$A$379,bkc_lob,_book!$B$2:$B$379,bkc_bu)/SUMIFS(_book!$BF$2:$BF$379,_book!$C$2:$C$379,$A93,_book!$A$2:$A$379,bkc_lob,_book!$B$2:$B$379,bkc_bu))-1)</f>
        <v>—</v>
      </c>
      <c r="G93" s="79" t="str">
        <f>IF(OR(COUNTIFS(_book!$D$2:$D$379,"?*",_book!$C$2:$C$379,$A93,_book!$A$2:$A$379,bkc_lob,_book!$B$2:$B$379,bkc_bu)&lt;&gt;1,SUMIFS(_book!$V$2:$V$379,_book!$C$2:$C$379,$A93,_book!$A$2:$A$379,bkc_lob,_book!$B$2:$B$379,bkc_bu)&lt;&gt;1,SUMIFS(_book!$BG$2:$BG$379,_book!$C$2:$C$379,$A93,_book!$A$2:$A$379,bkc_lob,_book!$B$2:$B$379,bkc_bu)=0),"—",(1+SUMIFS(_book!$W$2:$W$379,_book!$C$2:$C$379,$A93,_book!$A$2:$A$379,bkc_lob,_book!$B$2:$B$379,bkc_bu))/(1+SUMIFS(_book!$CE$2:$CE$379,_book!$C$2:$C$379,$A93,_book!$A$2:$A$379,bkc_lob,_book!$B$2:$B$379,bkc_bu)/SUMIFS(_book!$BG$2:$BG$379,_book!$C$2:$C$379,$A93,_book!$A$2:$A$379,bkc_lob,_book!$B$2:$B$379,bkc_bu))-1)</f>
        <v>—</v>
      </c>
      <c r="H93" s="79" t="str">
        <f>IF(OR(COUNTIFS(_book!$D$2:$D$379,"?*",_book!$C$2:$C$379,$A93,_book!$A$2:$A$379,bkc_lob,_book!$B$2:$B$379,bkc_bu)&lt;&gt;1,SUMIFS(_book!$V$2:$V$379,_book!$C$2:$C$379,$A93,_book!$A$2:$A$379,bkc_lob,_book!$B$2:$B$379,bkc_bu)&lt;&gt;1,SUMIFS(_book!$BH$2:$BH$379,_book!$C$2:$C$379,$A93,_book!$A$2:$A$379,bkc_lob,_book!$B$2:$B$379,bkc_bu)=0),"—",(1+SUMIFS(_book!$W$2:$W$379,_book!$C$2:$C$379,$A93,_book!$A$2:$A$379,bkc_lob,_book!$B$2:$B$379,bkc_bu))/(1+SUMIFS(_book!$CF$2:$CF$379,_book!$C$2:$C$379,$A93,_book!$A$2:$A$379,bkc_lob,_book!$B$2:$B$379,bkc_bu)/SUMIFS(_book!$BH$2:$BH$379,_book!$C$2:$C$379,$A93,_book!$A$2:$A$379,bkc_lob,_book!$B$2:$B$379,bkc_bu))-1)</f>
        <v>—</v>
      </c>
      <c r="I93" s="79" t="str">
        <f>IF(OR(COUNTIFS(_book!$D$2:$D$379,"?*",_book!$C$2:$C$379,$A93,_book!$A$2:$A$379,bkc_lob,_book!$B$2:$B$379,bkc_bu)&lt;&gt;1,SUMIFS(_book!$V$2:$V$379,_book!$C$2:$C$379,$A93,_book!$A$2:$A$379,bkc_lob,_book!$B$2:$B$379,bkc_bu)&lt;&gt;1,SUMIFS(_book!$BI$2:$BI$379,_book!$C$2:$C$379,$A93,_book!$A$2:$A$379,bkc_lob,_book!$B$2:$B$379,bkc_bu)=0),"—",(1+SUMIFS(_book!$W$2:$W$379,_book!$C$2:$C$379,$A93,_book!$A$2:$A$379,bkc_lob,_book!$B$2:$B$379,bkc_bu))/(1+SUMIFS(_book!$CG$2:$CG$379,_book!$C$2:$C$379,$A93,_book!$A$2:$A$379,bkc_lob,_book!$B$2:$B$379,bkc_bu)/SUMIFS(_book!$BI$2:$BI$379,_book!$C$2:$C$379,$A93,_book!$A$2:$A$379,bkc_lob,_book!$B$2:$B$379,bkc_bu))-1)</f>
        <v>—</v>
      </c>
      <c r="J93" s="79" t="str">
        <f>IF(OR(COUNTIFS(_book!$D$2:$D$379,"?*",_book!$C$2:$C$379,$A93,_book!$A$2:$A$379,bkc_lob,_book!$B$2:$B$379,bkc_bu)&lt;&gt;1,SUMIFS(_book!$V$2:$V$379,_book!$C$2:$C$379,$A93,_book!$A$2:$A$379,bkc_lob,_book!$B$2:$B$379,bkc_bu)&lt;&gt;1,SUMIFS(_book!$BJ$2:$BJ$379,_book!$C$2:$C$379,$A93,_book!$A$2:$A$379,bkc_lob,_book!$B$2:$B$379,bkc_bu)=0),"—",(1+SUMIFS(_book!$W$2:$W$379,_book!$C$2:$C$379,$A93,_book!$A$2:$A$379,bkc_lob,_book!$B$2:$B$379,bkc_bu))/(1+SUMIFS(_book!$CH$2:$CH$379,_book!$C$2:$C$379,$A93,_book!$A$2:$A$379,bkc_lob,_book!$B$2:$B$379,bkc_bu)/SUMIFS(_book!$BJ$2:$BJ$379,_book!$C$2:$C$379,$A93,_book!$A$2:$A$379,bkc_lob,_book!$B$2:$B$379,bkc_bu))-1)</f>
        <v>—</v>
      </c>
      <c r="K93" s="79" t="str">
        <f>IF(OR(COUNTIFS(_book!$D$2:$D$379,"?*",_book!$C$2:$C$379,$A93,_book!$A$2:$A$379,bkc_lob,_book!$B$2:$B$379,bkc_bu)&lt;&gt;1,SUMIFS(_book!$V$2:$V$379,_book!$C$2:$C$379,$A93,_book!$A$2:$A$379,bkc_lob,_book!$B$2:$B$379,bkc_bu)&lt;&gt;1,SUMIFS(_book!$BK$2:$BK$379,_book!$C$2:$C$379,$A93,_book!$A$2:$A$379,bkc_lob,_book!$B$2:$B$379,bkc_bu)=0),"—",(1+SUMIFS(_book!$W$2:$W$379,_book!$C$2:$C$379,$A93,_book!$A$2:$A$379,bkc_lob,_book!$B$2:$B$379,bkc_bu))/(1+SUMIFS(_book!$CI$2:$CI$379,_book!$C$2:$C$379,$A93,_book!$A$2:$A$379,bkc_lob,_book!$B$2:$B$379,bkc_bu)/SUMIFS(_book!$BK$2:$BK$379,_book!$C$2:$C$379,$A93,_book!$A$2:$A$379,bkc_lob,_book!$B$2:$B$379,bkc_bu))-1)</f>
        <v>—</v>
      </c>
      <c r="L93" s="79" t="str">
        <f>IF(OR(COUNTIFS(_book!$D$2:$D$379,"?*",_book!$C$2:$C$379,$A93,_book!$A$2:$A$379,bkc_lob,_book!$B$2:$B$379,bkc_bu)&lt;&gt;1,SUMIFS(_book!$V$2:$V$379,_book!$C$2:$C$379,$A93,_book!$A$2:$A$379,bkc_lob,_book!$B$2:$B$379,bkc_bu)&lt;&gt;1,SUMIFS(_book!$BL$2:$BL$379,_book!$C$2:$C$379,$A93,_book!$A$2:$A$379,bkc_lob,_book!$B$2:$B$379,bkc_bu)=0),"—",(1+SUMIFS(_book!$W$2:$W$379,_book!$C$2:$C$379,$A93,_book!$A$2:$A$379,bkc_lob,_book!$B$2:$B$379,bkc_bu))/(1+SUMIFS(_book!$CJ$2:$CJ$379,_book!$C$2:$C$379,$A93,_book!$A$2:$A$379,bkc_lob,_book!$B$2:$B$379,bkc_bu)/SUMIFS(_book!$BL$2:$BL$379,_book!$C$2:$C$379,$A93,_book!$A$2:$A$379,bkc_lob,_book!$B$2:$B$379,bkc_bu))-1)</f>
        <v>—</v>
      </c>
      <c r="M93" s="79" t="str">
        <f>IF(OR(COUNTIFS(_book!$D$2:$D$379,"?*",_book!$C$2:$C$379,$A93,_book!$A$2:$A$379,bkc_lob,_book!$B$2:$B$379,bkc_bu)&lt;&gt;1,SUMIFS(_book!$V$2:$V$379,_book!$C$2:$C$379,$A93,_book!$A$2:$A$379,bkc_lob,_book!$B$2:$B$379,bkc_bu)&lt;&gt;1,SUMIFS(_book!$BM$2:$BM$379,_book!$C$2:$C$379,$A93,_book!$A$2:$A$379,bkc_lob,_book!$B$2:$B$379,bkc_bu)=0),"—",(1+SUMIFS(_book!$W$2:$W$379,_book!$C$2:$C$379,$A93,_book!$A$2:$A$379,bkc_lob,_book!$B$2:$B$379,bkc_bu))/(1+SUMIFS(_book!$CK$2:$CK$379,_book!$C$2:$C$379,$A93,_book!$A$2:$A$379,bkc_lob,_book!$B$2:$B$379,bkc_bu)/SUMIFS(_book!$BM$2:$BM$379,_book!$C$2:$C$379,$A93,_book!$A$2:$A$379,bkc_lob,_book!$B$2:$B$379,bkc_bu))-1)</f>
        <v>—</v>
      </c>
    </row>
    <row r="94" spans="1:25" x14ac:dyDescent="0.3">
      <c r="A94" s="78" t="s">
        <v>68</v>
      </c>
      <c r="B94" s="79" t="str">
        <f>IF(OR(COUNTIFS(_book!$D$2:$D$379,"?*",_book!$C$2:$C$379,$A94,_book!$A$2:$A$379,bkc_lob,_book!$B$2:$B$379,bkc_bu)&lt;&gt;1,SUMIFS(_book!$V$2:$V$379,_book!$C$2:$C$379,$A94,_book!$A$2:$A$379,bkc_lob,_book!$B$2:$B$379,bkc_bu)&lt;&gt;1,SUMIFS(_book!$BB$2:$BB$379,_book!$C$2:$C$379,$A94,_book!$A$2:$A$379,bkc_lob,_book!$B$2:$B$379,bkc_bu)=0),"—",(1+SUMIFS(_book!$W$2:$W$379,_book!$C$2:$C$379,$A94,_book!$A$2:$A$379,bkc_lob,_book!$B$2:$B$379,bkc_bu))/(1+SUMIFS(_book!$BZ$2:$BZ$379,_book!$C$2:$C$379,$A94,_book!$A$2:$A$379,bkc_lob,_book!$B$2:$B$379,bkc_bu)/SUMIFS(_book!$BB$2:$BB$379,_book!$C$2:$C$379,$A94,_book!$A$2:$A$379,bkc_lob,_book!$B$2:$B$379,bkc_bu))-1)</f>
        <v>—</v>
      </c>
      <c r="C94" s="79" t="str">
        <f>IF(OR(COUNTIFS(_book!$D$2:$D$379,"?*",_book!$C$2:$C$379,$A94,_book!$A$2:$A$379,bkc_lob,_book!$B$2:$B$379,bkc_bu)&lt;&gt;1,SUMIFS(_book!$V$2:$V$379,_book!$C$2:$C$379,$A94,_book!$A$2:$A$379,bkc_lob,_book!$B$2:$B$379,bkc_bu)&lt;&gt;1,SUMIFS(_book!$BC$2:$BC$379,_book!$C$2:$C$379,$A94,_book!$A$2:$A$379,bkc_lob,_book!$B$2:$B$379,bkc_bu)=0),"—",(1+SUMIFS(_book!$W$2:$W$379,_book!$C$2:$C$379,$A94,_book!$A$2:$A$379,bkc_lob,_book!$B$2:$B$379,bkc_bu))/(1+SUMIFS(_book!$CA$2:$CA$379,_book!$C$2:$C$379,$A94,_book!$A$2:$A$379,bkc_lob,_book!$B$2:$B$379,bkc_bu)/SUMIFS(_book!$BC$2:$BC$379,_book!$C$2:$C$379,$A94,_book!$A$2:$A$379,bkc_lob,_book!$B$2:$B$379,bkc_bu))-1)</f>
        <v>—</v>
      </c>
      <c r="D94" s="79" t="str">
        <f>IF(OR(COUNTIFS(_book!$D$2:$D$379,"?*",_book!$C$2:$C$379,$A94,_book!$A$2:$A$379,bkc_lob,_book!$B$2:$B$379,bkc_bu)&lt;&gt;1,SUMIFS(_book!$V$2:$V$379,_book!$C$2:$C$379,$A94,_book!$A$2:$A$379,bkc_lob,_book!$B$2:$B$379,bkc_bu)&lt;&gt;1,SUMIFS(_book!$BD$2:$BD$379,_book!$C$2:$C$379,$A94,_book!$A$2:$A$379,bkc_lob,_book!$B$2:$B$379,bkc_bu)=0),"—",(1+SUMIFS(_book!$W$2:$W$379,_book!$C$2:$C$379,$A94,_book!$A$2:$A$379,bkc_lob,_book!$B$2:$B$379,bkc_bu))/(1+SUMIFS(_book!$CB$2:$CB$379,_book!$C$2:$C$379,$A94,_book!$A$2:$A$379,bkc_lob,_book!$B$2:$B$379,bkc_bu)/SUMIFS(_book!$BD$2:$BD$379,_book!$C$2:$C$379,$A94,_book!$A$2:$A$379,bkc_lob,_book!$B$2:$B$379,bkc_bu))-1)</f>
        <v>—</v>
      </c>
      <c r="E94" s="79" t="str">
        <f>IF(OR(COUNTIFS(_book!$D$2:$D$379,"?*",_book!$C$2:$C$379,$A94,_book!$A$2:$A$379,bkc_lob,_book!$B$2:$B$379,bkc_bu)&lt;&gt;1,SUMIFS(_book!$V$2:$V$379,_book!$C$2:$C$379,$A94,_book!$A$2:$A$379,bkc_lob,_book!$B$2:$B$379,bkc_bu)&lt;&gt;1,SUMIFS(_book!$BE$2:$BE$379,_book!$C$2:$C$379,$A94,_book!$A$2:$A$379,bkc_lob,_book!$B$2:$B$379,bkc_bu)=0),"—",(1+SUMIFS(_book!$W$2:$W$379,_book!$C$2:$C$379,$A94,_book!$A$2:$A$379,bkc_lob,_book!$B$2:$B$379,bkc_bu))/(1+SUMIFS(_book!$CC$2:$CC$379,_book!$C$2:$C$379,$A94,_book!$A$2:$A$379,bkc_lob,_book!$B$2:$B$379,bkc_bu)/SUMIFS(_book!$BE$2:$BE$379,_book!$C$2:$C$379,$A94,_book!$A$2:$A$379,bkc_lob,_book!$B$2:$B$379,bkc_bu))-1)</f>
        <v>—</v>
      </c>
      <c r="F94" s="79" t="str">
        <f>IF(OR(COUNTIFS(_book!$D$2:$D$379,"?*",_book!$C$2:$C$379,$A94,_book!$A$2:$A$379,bkc_lob,_book!$B$2:$B$379,bkc_bu)&lt;&gt;1,SUMIFS(_book!$V$2:$V$379,_book!$C$2:$C$379,$A94,_book!$A$2:$A$379,bkc_lob,_book!$B$2:$B$379,bkc_bu)&lt;&gt;1,SUMIFS(_book!$BF$2:$BF$379,_book!$C$2:$C$379,$A94,_book!$A$2:$A$379,bkc_lob,_book!$B$2:$B$379,bkc_bu)=0),"—",(1+SUMIFS(_book!$W$2:$W$379,_book!$C$2:$C$379,$A94,_book!$A$2:$A$379,bkc_lob,_book!$B$2:$B$379,bkc_bu))/(1+SUMIFS(_book!$CD$2:$CD$379,_book!$C$2:$C$379,$A94,_book!$A$2:$A$379,bkc_lob,_book!$B$2:$B$379,bkc_bu)/SUMIFS(_book!$BF$2:$BF$379,_book!$C$2:$C$379,$A94,_book!$A$2:$A$379,bkc_lob,_book!$B$2:$B$379,bkc_bu))-1)</f>
        <v>—</v>
      </c>
      <c r="G94" s="79" t="str">
        <f>IF(OR(COUNTIFS(_book!$D$2:$D$379,"?*",_book!$C$2:$C$379,$A94,_book!$A$2:$A$379,bkc_lob,_book!$B$2:$B$379,bkc_bu)&lt;&gt;1,SUMIFS(_book!$V$2:$V$379,_book!$C$2:$C$379,$A94,_book!$A$2:$A$379,bkc_lob,_book!$B$2:$B$379,bkc_bu)&lt;&gt;1,SUMIFS(_book!$BG$2:$BG$379,_book!$C$2:$C$379,$A94,_book!$A$2:$A$379,bkc_lob,_book!$B$2:$B$379,bkc_bu)=0),"—",(1+SUMIFS(_book!$W$2:$W$379,_book!$C$2:$C$379,$A94,_book!$A$2:$A$379,bkc_lob,_book!$B$2:$B$379,bkc_bu))/(1+SUMIFS(_book!$CE$2:$CE$379,_book!$C$2:$C$379,$A94,_book!$A$2:$A$379,bkc_lob,_book!$B$2:$B$379,bkc_bu)/SUMIFS(_book!$BG$2:$BG$379,_book!$C$2:$C$379,$A94,_book!$A$2:$A$379,bkc_lob,_book!$B$2:$B$379,bkc_bu))-1)</f>
        <v>—</v>
      </c>
      <c r="H94" s="79" t="str">
        <f>IF(OR(COUNTIFS(_book!$D$2:$D$379,"?*",_book!$C$2:$C$379,$A94,_book!$A$2:$A$379,bkc_lob,_book!$B$2:$B$379,bkc_bu)&lt;&gt;1,SUMIFS(_book!$V$2:$V$379,_book!$C$2:$C$379,$A94,_book!$A$2:$A$379,bkc_lob,_book!$B$2:$B$379,bkc_bu)&lt;&gt;1,SUMIFS(_book!$BH$2:$BH$379,_book!$C$2:$C$379,$A94,_book!$A$2:$A$379,bkc_lob,_book!$B$2:$B$379,bkc_bu)=0),"—",(1+SUMIFS(_book!$W$2:$W$379,_book!$C$2:$C$379,$A94,_book!$A$2:$A$379,bkc_lob,_book!$B$2:$B$379,bkc_bu))/(1+SUMIFS(_book!$CF$2:$CF$379,_book!$C$2:$C$379,$A94,_book!$A$2:$A$379,bkc_lob,_book!$B$2:$B$379,bkc_bu)/SUMIFS(_book!$BH$2:$BH$379,_book!$C$2:$C$379,$A94,_book!$A$2:$A$379,bkc_lob,_book!$B$2:$B$379,bkc_bu))-1)</f>
        <v>—</v>
      </c>
      <c r="I94" s="79" t="str">
        <f>IF(OR(COUNTIFS(_book!$D$2:$D$379,"?*",_book!$C$2:$C$379,$A94,_book!$A$2:$A$379,bkc_lob,_book!$B$2:$B$379,bkc_bu)&lt;&gt;1,SUMIFS(_book!$V$2:$V$379,_book!$C$2:$C$379,$A94,_book!$A$2:$A$379,bkc_lob,_book!$B$2:$B$379,bkc_bu)&lt;&gt;1,SUMIFS(_book!$BI$2:$BI$379,_book!$C$2:$C$379,$A94,_book!$A$2:$A$379,bkc_lob,_book!$B$2:$B$379,bkc_bu)=0),"—",(1+SUMIFS(_book!$W$2:$W$379,_book!$C$2:$C$379,$A94,_book!$A$2:$A$379,bkc_lob,_book!$B$2:$B$379,bkc_bu))/(1+SUMIFS(_book!$CG$2:$CG$379,_book!$C$2:$C$379,$A94,_book!$A$2:$A$379,bkc_lob,_book!$B$2:$B$379,bkc_bu)/SUMIFS(_book!$BI$2:$BI$379,_book!$C$2:$C$379,$A94,_book!$A$2:$A$379,bkc_lob,_book!$B$2:$B$379,bkc_bu))-1)</f>
        <v>—</v>
      </c>
      <c r="J94" s="79" t="str">
        <f>IF(OR(COUNTIFS(_book!$D$2:$D$379,"?*",_book!$C$2:$C$379,$A94,_book!$A$2:$A$379,bkc_lob,_book!$B$2:$B$379,bkc_bu)&lt;&gt;1,SUMIFS(_book!$V$2:$V$379,_book!$C$2:$C$379,$A94,_book!$A$2:$A$379,bkc_lob,_book!$B$2:$B$379,bkc_bu)&lt;&gt;1,SUMIFS(_book!$BJ$2:$BJ$379,_book!$C$2:$C$379,$A94,_book!$A$2:$A$379,bkc_lob,_book!$B$2:$B$379,bkc_bu)=0),"—",(1+SUMIFS(_book!$W$2:$W$379,_book!$C$2:$C$379,$A94,_book!$A$2:$A$379,bkc_lob,_book!$B$2:$B$379,bkc_bu))/(1+SUMIFS(_book!$CH$2:$CH$379,_book!$C$2:$C$379,$A94,_book!$A$2:$A$379,bkc_lob,_book!$B$2:$B$379,bkc_bu)/SUMIFS(_book!$BJ$2:$BJ$379,_book!$C$2:$C$379,$A94,_book!$A$2:$A$379,bkc_lob,_book!$B$2:$B$379,bkc_bu))-1)</f>
        <v>—</v>
      </c>
      <c r="K94" s="79" t="str">
        <f>IF(OR(COUNTIFS(_book!$D$2:$D$379,"?*",_book!$C$2:$C$379,$A94,_book!$A$2:$A$379,bkc_lob,_book!$B$2:$B$379,bkc_bu)&lt;&gt;1,SUMIFS(_book!$V$2:$V$379,_book!$C$2:$C$379,$A94,_book!$A$2:$A$379,bkc_lob,_book!$B$2:$B$379,bkc_bu)&lt;&gt;1,SUMIFS(_book!$BK$2:$BK$379,_book!$C$2:$C$379,$A94,_book!$A$2:$A$379,bkc_lob,_book!$B$2:$B$379,bkc_bu)=0),"—",(1+SUMIFS(_book!$W$2:$W$379,_book!$C$2:$C$379,$A94,_book!$A$2:$A$379,bkc_lob,_book!$B$2:$B$379,bkc_bu))/(1+SUMIFS(_book!$CI$2:$CI$379,_book!$C$2:$C$379,$A94,_book!$A$2:$A$379,bkc_lob,_book!$B$2:$B$379,bkc_bu)/SUMIFS(_book!$BK$2:$BK$379,_book!$C$2:$C$379,$A94,_book!$A$2:$A$379,bkc_lob,_book!$B$2:$B$379,bkc_bu))-1)</f>
        <v>—</v>
      </c>
      <c r="L94" s="79" t="str">
        <f>IF(OR(COUNTIFS(_book!$D$2:$D$379,"?*",_book!$C$2:$C$379,$A94,_book!$A$2:$A$379,bkc_lob,_book!$B$2:$B$379,bkc_bu)&lt;&gt;1,SUMIFS(_book!$V$2:$V$379,_book!$C$2:$C$379,$A94,_book!$A$2:$A$379,bkc_lob,_book!$B$2:$B$379,bkc_bu)&lt;&gt;1,SUMIFS(_book!$BL$2:$BL$379,_book!$C$2:$C$379,$A94,_book!$A$2:$A$379,bkc_lob,_book!$B$2:$B$379,bkc_bu)=0),"—",(1+SUMIFS(_book!$W$2:$W$379,_book!$C$2:$C$379,$A94,_book!$A$2:$A$379,bkc_lob,_book!$B$2:$B$379,bkc_bu))/(1+SUMIFS(_book!$CJ$2:$CJ$379,_book!$C$2:$C$379,$A94,_book!$A$2:$A$379,bkc_lob,_book!$B$2:$B$379,bkc_bu)/SUMIFS(_book!$BL$2:$BL$379,_book!$C$2:$C$379,$A94,_book!$A$2:$A$379,bkc_lob,_book!$B$2:$B$379,bkc_bu))-1)</f>
        <v>—</v>
      </c>
      <c r="M94" s="79" t="str">
        <f>IF(OR(COUNTIFS(_book!$D$2:$D$379,"?*",_book!$C$2:$C$379,$A94,_book!$A$2:$A$379,bkc_lob,_book!$B$2:$B$379,bkc_bu)&lt;&gt;1,SUMIFS(_book!$V$2:$V$379,_book!$C$2:$C$379,$A94,_book!$A$2:$A$379,bkc_lob,_book!$B$2:$B$379,bkc_bu)&lt;&gt;1,SUMIFS(_book!$BM$2:$BM$379,_book!$C$2:$C$379,$A94,_book!$A$2:$A$379,bkc_lob,_book!$B$2:$B$379,bkc_bu)=0),"—",(1+SUMIFS(_book!$W$2:$W$379,_book!$C$2:$C$379,$A94,_book!$A$2:$A$379,bkc_lob,_book!$B$2:$B$379,bkc_bu))/(1+SUMIFS(_book!$CK$2:$CK$379,_book!$C$2:$C$379,$A94,_book!$A$2:$A$379,bkc_lob,_book!$B$2:$B$379,bkc_bu)/SUMIFS(_book!$BM$2:$BM$379,_book!$C$2:$C$379,$A94,_book!$A$2:$A$379,bkc_lob,_book!$B$2:$B$379,bkc_bu))-1)</f>
        <v>—</v>
      </c>
    </row>
    <row r="95" spans="1:25" x14ac:dyDescent="0.3">
      <c r="A95" s="78" t="s">
        <v>69</v>
      </c>
      <c r="B95" s="79" t="str">
        <f>IF(OR(COUNTIFS(_book!$D$2:$D$379,"?*",_book!$C$2:$C$379,$A95,_book!$A$2:$A$379,bkc_lob,_book!$B$2:$B$379,bkc_bu)&lt;&gt;1,SUMIFS(_book!$V$2:$V$379,_book!$C$2:$C$379,$A95,_book!$A$2:$A$379,bkc_lob,_book!$B$2:$B$379,bkc_bu)&lt;&gt;1,SUMIFS(_book!$BB$2:$BB$379,_book!$C$2:$C$379,$A95,_book!$A$2:$A$379,bkc_lob,_book!$B$2:$B$379,bkc_bu)=0),"—",(1+SUMIFS(_book!$W$2:$W$379,_book!$C$2:$C$379,$A95,_book!$A$2:$A$379,bkc_lob,_book!$B$2:$B$379,bkc_bu))/(1+SUMIFS(_book!$BZ$2:$BZ$379,_book!$C$2:$C$379,$A95,_book!$A$2:$A$379,bkc_lob,_book!$B$2:$B$379,bkc_bu)/SUMIFS(_book!$BB$2:$BB$379,_book!$C$2:$C$379,$A95,_book!$A$2:$A$379,bkc_lob,_book!$B$2:$B$379,bkc_bu))-1)</f>
        <v>—</v>
      </c>
      <c r="C95" s="79" t="str">
        <f>IF(OR(COUNTIFS(_book!$D$2:$D$379,"?*",_book!$C$2:$C$379,$A95,_book!$A$2:$A$379,bkc_lob,_book!$B$2:$B$379,bkc_bu)&lt;&gt;1,SUMIFS(_book!$V$2:$V$379,_book!$C$2:$C$379,$A95,_book!$A$2:$A$379,bkc_lob,_book!$B$2:$B$379,bkc_bu)&lt;&gt;1,SUMIFS(_book!$BC$2:$BC$379,_book!$C$2:$C$379,$A95,_book!$A$2:$A$379,bkc_lob,_book!$B$2:$B$379,bkc_bu)=0),"—",(1+SUMIFS(_book!$W$2:$W$379,_book!$C$2:$C$379,$A95,_book!$A$2:$A$379,bkc_lob,_book!$B$2:$B$379,bkc_bu))/(1+SUMIFS(_book!$CA$2:$CA$379,_book!$C$2:$C$379,$A95,_book!$A$2:$A$379,bkc_lob,_book!$B$2:$B$379,bkc_bu)/SUMIFS(_book!$BC$2:$BC$379,_book!$C$2:$C$379,$A95,_book!$A$2:$A$379,bkc_lob,_book!$B$2:$B$379,bkc_bu))-1)</f>
        <v>—</v>
      </c>
      <c r="D95" s="79" t="str">
        <f>IF(OR(COUNTIFS(_book!$D$2:$D$379,"?*",_book!$C$2:$C$379,$A95,_book!$A$2:$A$379,bkc_lob,_book!$B$2:$B$379,bkc_bu)&lt;&gt;1,SUMIFS(_book!$V$2:$V$379,_book!$C$2:$C$379,$A95,_book!$A$2:$A$379,bkc_lob,_book!$B$2:$B$379,bkc_bu)&lt;&gt;1,SUMIFS(_book!$BD$2:$BD$379,_book!$C$2:$C$379,$A95,_book!$A$2:$A$379,bkc_lob,_book!$B$2:$B$379,bkc_bu)=0),"—",(1+SUMIFS(_book!$W$2:$W$379,_book!$C$2:$C$379,$A95,_book!$A$2:$A$379,bkc_lob,_book!$B$2:$B$379,bkc_bu))/(1+SUMIFS(_book!$CB$2:$CB$379,_book!$C$2:$C$379,$A95,_book!$A$2:$A$379,bkc_lob,_book!$B$2:$B$379,bkc_bu)/SUMIFS(_book!$BD$2:$BD$379,_book!$C$2:$C$379,$A95,_book!$A$2:$A$379,bkc_lob,_book!$B$2:$B$379,bkc_bu))-1)</f>
        <v>—</v>
      </c>
      <c r="E95" s="79" t="str">
        <f>IF(OR(COUNTIFS(_book!$D$2:$D$379,"?*",_book!$C$2:$C$379,$A95,_book!$A$2:$A$379,bkc_lob,_book!$B$2:$B$379,bkc_bu)&lt;&gt;1,SUMIFS(_book!$V$2:$V$379,_book!$C$2:$C$379,$A95,_book!$A$2:$A$379,bkc_lob,_book!$B$2:$B$379,bkc_bu)&lt;&gt;1,SUMIFS(_book!$BE$2:$BE$379,_book!$C$2:$C$379,$A95,_book!$A$2:$A$379,bkc_lob,_book!$B$2:$B$379,bkc_bu)=0),"—",(1+SUMIFS(_book!$W$2:$W$379,_book!$C$2:$C$379,$A95,_book!$A$2:$A$379,bkc_lob,_book!$B$2:$B$379,bkc_bu))/(1+SUMIFS(_book!$CC$2:$CC$379,_book!$C$2:$C$379,$A95,_book!$A$2:$A$379,bkc_lob,_book!$B$2:$B$379,bkc_bu)/SUMIFS(_book!$BE$2:$BE$379,_book!$C$2:$C$379,$A95,_book!$A$2:$A$379,bkc_lob,_book!$B$2:$B$379,bkc_bu))-1)</f>
        <v>—</v>
      </c>
      <c r="F95" s="79" t="str">
        <f>IF(OR(COUNTIFS(_book!$D$2:$D$379,"?*",_book!$C$2:$C$379,$A95,_book!$A$2:$A$379,bkc_lob,_book!$B$2:$B$379,bkc_bu)&lt;&gt;1,SUMIFS(_book!$V$2:$V$379,_book!$C$2:$C$379,$A95,_book!$A$2:$A$379,bkc_lob,_book!$B$2:$B$379,bkc_bu)&lt;&gt;1,SUMIFS(_book!$BF$2:$BF$379,_book!$C$2:$C$379,$A95,_book!$A$2:$A$379,bkc_lob,_book!$B$2:$B$379,bkc_bu)=0),"—",(1+SUMIFS(_book!$W$2:$W$379,_book!$C$2:$C$379,$A95,_book!$A$2:$A$379,bkc_lob,_book!$B$2:$B$379,bkc_bu))/(1+SUMIFS(_book!$CD$2:$CD$379,_book!$C$2:$C$379,$A95,_book!$A$2:$A$379,bkc_lob,_book!$B$2:$B$379,bkc_bu)/SUMIFS(_book!$BF$2:$BF$379,_book!$C$2:$C$379,$A95,_book!$A$2:$A$379,bkc_lob,_book!$B$2:$B$379,bkc_bu))-1)</f>
        <v>—</v>
      </c>
      <c r="G95" s="79" t="str">
        <f>IF(OR(COUNTIFS(_book!$D$2:$D$379,"?*",_book!$C$2:$C$379,$A95,_book!$A$2:$A$379,bkc_lob,_book!$B$2:$B$379,bkc_bu)&lt;&gt;1,SUMIFS(_book!$V$2:$V$379,_book!$C$2:$C$379,$A95,_book!$A$2:$A$379,bkc_lob,_book!$B$2:$B$379,bkc_bu)&lt;&gt;1,SUMIFS(_book!$BG$2:$BG$379,_book!$C$2:$C$379,$A95,_book!$A$2:$A$379,bkc_lob,_book!$B$2:$B$379,bkc_bu)=0),"—",(1+SUMIFS(_book!$W$2:$W$379,_book!$C$2:$C$379,$A95,_book!$A$2:$A$379,bkc_lob,_book!$B$2:$B$379,bkc_bu))/(1+SUMIFS(_book!$CE$2:$CE$379,_book!$C$2:$C$379,$A95,_book!$A$2:$A$379,bkc_lob,_book!$B$2:$B$379,bkc_bu)/SUMIFS(_book!$BG$2:$BG$379,_book!$C$2:$C$379,$A95,_book!$A$2:$A$379,bkc_lob,_book!$B$2:$B$379,bkc_bu))-1)</f>
        <v>—</v>
      </c>
      <c r="H95" s="79" t="str">
        <f>IF(OR(COUNTIFS(_book!$D$2:$D$379,"?*",_book!$C$2:$C$379,$A95,_book!$A$2:$A$379,bkc_lob,_book!$B$2:$B$379,bkc_bu)&lt;&gt;1,SUMIFS(_book!$V$2:$V$379,_book!$C$2:$C$379,$A95,_book!$A$2:$A$379,bkc_lob,_book!$B$2:$B$379,bkc_bu)&lt;&gt;1,SUMIFS(_book!$BH$2:$BH$379,_book!$C$2:$C$379,$A95,_book!$A$2:$A$379,bkc_lob,_book!$B$2:$B$379,bkc_bu)=0),"—",(1+SUMIFS(_book!$W$2:$W$379,_book!$C$2:$C$379,$A95,_book!$A$2:$A$379,bkc_lob,_book!$B$2:$B$379,bkc_bu))/(1+SUMIFS(_book!$CF$2:$CF$379,_book!$C$2:$C$379,$A95,_book!$A$2:$A$379,bkc_lob,_book!$B$2:$B$379,bkc_bu)/SUMIFS(_book!$BH$2:$BH$379,_book!$C$2:$C$379,$A95,_book!$A$2:$A$379,bkc_lob,_book!$B$2:$B$379,bkc_bu))-1)</f>
        <v>—</v>
      </c>
      <c r="I95" s="79" t="str">
        <f>IF(OR(COUNTIFS(_book!$D$2:$D$379,"?*",_book!$C$2:$C$379,$A95,_book!$A$2:$A$379,bkc_lob,_book!$B$2:$B$379,bkc_bu)&lt;&gt;1,SUMIFS(_book!$V$2:$V$379,_book!$C$2:$C$379,$A95,_book!$A$2:$A$379,bkc_lob,_book!$B$2:$B$379,bkc_bu)&lt;&gt;1,SUMIFS(_book!$BI$2:$BI$379,_book!$C$2:$C$379,$A95,_book!$A$2:$A$379,bkc_lob,_book!$B$2:$B$379,bkc_bu)=0),"—",(1+SUMIFS(_book!$W$2:$W$379,_book!$C$2:$C$379,$A95,_book!$A$2:$A$379,bkc_lob,_book!$B$2:$B$379,bkc_bu))/(1+SUMIFS(_book!$CG$2:$CG$379,_book!$C$2:$C$379,$A95,_book!$A$2:$A$379,bkc_lob,_book!$B$2:$B$379,bkc_bu)/SUMIFS(_book!$BI$2:$BI$379,_book!$C$2:$C$379,$A95,_book!$A$2:$A$379,bkc_lob,_book!$B$2:$B$379,bkc_bu))-1)</f>
        <v>—</v>
      </c>
      <c r="J95" s="79" t="str">
        <f>IF(OR(COUNTIFS(_book!$D$2:$D$379,"?*",_book!$C$2:$C$379,$A95,_book!$A$2:$A$379,bkc_lob,_book!$B$2:$B$379,bkc_bu)&lt;&gt;1,SUMIFS(_book!$V$2:$V$379,_book!$C$2:$C$379,$A95,_book!$A$2:$A$379,bkc_lob,_book!$B$2:$B$379,bkc_bu)&lt;&gt;1,SUMIFS(_book!$BJ$2:$BJ$379,_book!$C$2:$C$379,$A95,_book!$A$2:$A$379,bkc_lob,_book!$B$2:$B$379,bkc_bu)=0),"—",(1+SUMIFS(_book!$W$2:$W$379,_book!$C$2:$C$379,$A95,_book!$A$2:$A$379,bkc_lob,_book!$B$2:$B$379,bkc_bu))/(1+SUMIFS(_book!$CH$2:$CH$379,_book!$C$2:$C$379,$A95,_book!$A$2:$A$379,bkc_lob,_book!$B$2:$B$379,bkc_bu)/SUMIFS(_book!$BJ$2:$BJ$379,_book!$C$2:$C$379,$A95,_book!$A$2:$A$379,bkc_lob,_book!$B$2:$B$379,bkc_bu))-1)</f>
        <v>—</v>
      </c>
      <c r="K95" s="79" t="str">
        <f>IF(OR(COUNTIFS(_book!$D$2:$D$379,"?*",_book!$C$2:$C$379,$A95,_book!$A$2:$A$379,bkc_lob,_book!$B$2:$B$379,bkc_bu)&lt;&gt;1,SUMIFS(_book!$V$2:$V$379,_book!$C$2:$C$379,$A95,_book!$A$2:$A$379,bkc_lob,_book!$B$2:$B$379,bkc_bu)&lt;&gt;1,SUMIFS(_book!$BK$2:$BK$379,_book!$C$2:$C$379,$A95,_book!$A$2:$A$379,bkc_lob,_book!$B$2:$B$379,bkc_bu)=0),"—",(1+SUMIFS(_book!$W$2:$W$379,_book!$C$2:$C$379,$A95,_book!$A$2:$A$379,bkc_lob,_book!$B$2:$B$379,bkc_bu))/(1+SUMIFS(_book!$CI$2:$CI$379,_book!$C$2:$C$379,$A95,_book!$A$2:$A$379,bkc_lob,_book!$B$2:$B$379,bkc_bu)/SUMIFS(_book!$BK$2:$BK$379,_book!$C$2:$C$379,$A95,_book!$A$2:$A$379,bkc_lob,_book!$B$2:$B$379,bkc_bu))-1)</f>
        <v>—</v>
      </c>
      <c r="L95" s="79" t="str">
        <f>IF(OR(COUNTIFS(_book!$D$2:$D$379,"?*",_book!$C$2:$C$379,$A95,_book!$A$2:$A$379,bkc_lob,_book!$B$2:$B$379,bkc_bu)&lt;&gt;1,SUMIFS(_book!$V$2:$V$379,_book!$C$2:$C$379,$A95,_book!$A$2:$A$379,bkc_lob,_book!$B$2:$B$379,bkc_bu)&lt;&gt;1,SUMIFS(_book!$BL$2:$BL$379,_book!$C$2:$C$379,$A95,_book!$A$2:$A$379,bkc_lob,_book!$B$2:$B$379,bkc_bu)=0),"—",(1+SUMIFS(_book!$W$2:$W$379,_book!$C$2:$C$379,$A95,_book!$A$2:$A$379,bkc_lob,_book!$B$2:$B$379,bkc_bu))/(1+SUMIFS(_book!$CJ$2:$CJ$379,_book!$C$2:$C$379,$A95,_book!$A$2:$A$379,bkc_lob,_book!$B$2:$B$379,bkc_bu)/SUMIFS(_book!$BL$2:$BL$379,_book!$C$2:$C$379,$A95,_book!$A$2:$A$379,bkc_lob,_book!$B$2:$B$379,bkc_bu))-1)</f>
        <v>—</v>
      </c>
      <c r="M95" s="79" t="str">
        <f>IF(OR(COUNTIFS(_book!$D$2:$D$379,"?*",_book!$C$2:$C$379,$A95,_book!$A$2:$A$379,bkc_lob,_book!$B$2:$B$379,bkc_bu)&lt;&gt;1,SUMIFS(_book!$V$2:$V$379,_book!$C$2:$C$379,$A95,_book!$A$2:$A$379,bkc_lob,_book!$B$2:$B$379,bkc_bu)&lt;&gt;1,SUMIFS(_book!$BM$2:$BM$379,_book!$C$2:$C$379,$A95,_book!$A$2:$A$379,bkc_lob,_book!$B$2:$B$379,bkc_bu)=0),"—",(1+SUMIFS(_book!$W$2:$W$379,_book!$C$2:$C$379,$A95,_book!$A$2:$A$379,bkc_lob,_book!$B$2:$B$379,bkc_bu))/(1+SUMIFS(_book!$CK$2:$CK$379,_book!$C$2:$C$379,$A95,_book!$A$2:$A$379,bkc_lob,_book!$B$2:$B$379,bkc_bu)/SUMIFS(_book!$BM$2:$BM$379,_book!$C$2:$C$379,$A95,_book!$A$2:$A$379,bkc_lob,_book!$B$2:$B$379,bkc_bu))-1)</f>
        <v>—</v>
      </c>
    </row>
    <row r="96" spans="1:25" x14ac:dyDescent="0.3">
      <c r="A96" s="78" t="s">
        <v>76</v>
      </c>
      <c r="B96" s="79" t="str">
        <f>IF(OR(COUNTIFS(_book!$D$2:$D$379,"?*",_book!$C$2:$C$379,$A96,_book!$A$2:$A$379,bkc_lob,_book!$B$2:$B$379,bkc_bu)&lt;&gt;1,SUMIFS(_book!$V$2:$V$379,_book!$C$2:$C$379,$A96,_book!$A$2:$A$379,bkc_lob,_book!$B$2:$B$379,bkc_bu)&lt;&gt;1,SUMIFS(_book!$BB$2:$BB$379,_book!$C$2:$C$379,$A96,_book!$A$2:$A$379,bkc_lob,_book!$B$2:$B$379,bkc_bu)=0),"—",(1+SUMIFS(_book!$W$2:$W$379,_book!$C$2:$C$379,$A96,_book!$A$2:$A$379,bkc_lob,_book!$B$2:$B$379,bkc_bu))/(1+SUMIFS(_book!$BZ$2:$BZ$379,_book!$C$2:$C$379,$A96,_book!$A$2:$A$379,bkc_lob,_book!$B$2:$B$379,bkc_bu)/SUMIFS(_book!$BB$2:$BB$379,_book!$C$2:$C$379,$A96,_book!$A$2:$A$379,bkc_lob,_book!$B$2:$B$379,bkc_bu))-1)</f>
        <v>—</v>
      </c>
      <c r="C96" s="79" t="str">
        <f>IF(OR(COUNTIFS(_book!$D$2:$D$379,"?*",_book!$C$2:$C$379,$A96,_book!$A$2:$A$379,bkc_lob,_book!$B$2:$B$379,bkc_bu)&lt;&gt;1,SUMIFS(_book!$V$2:$V$379,_book!$C$2:$C$379,$A96,_book!$A$2:$A$379,bkc_lob,_book!$B$2:$B$379,bkc_bu)&lt;&gt;1,SUMIFS(_book!$BC$2:$BC$379,_book!$C$2:$C$379,$A96,_book!$A$2:$A$379,bkc_lob,_book!$B$2:$B$379,bkc_bu)=0),"—",(1+SUMIFS(_book!$W$2:$W$379,_book!$C$2:$C$379,$A96,_book!$A$2:$A$379,bkc_lob,_book!$B$2:$B$379,bkc_bu))/(1+SUMIFS(_book!$CA$2:$CA$379,_book!$C$2:$C$379,$A96,_book!$A$2:$A$379,bkc_lob,_book!$B$2:$B$379,bkc_bu)/SUMIFS(_book!$BC$2:$BC$379,_book!$C$2:$C$379,$A96,_book!$A$2:$A$379,bkc_lob,_book!$B$2:$B$379,bkc_bu))-1)</f>
        <v>—</v>
      </c>
      <c r="D96" s="79" t="str">
        <f>IF(OR(COUNTIFS(_book!$D$2:$D$379,"?*",_book!$C$2:$C$379,$A96,_book!$A$2:$A$379,bkc_lob,_book!$B$2:$B$379,bkc_bu)&lt;&gt;1,SUMIFS(_book!$V$2:$V$379,_book!$C$2:$C$379,$A96,_book!$A$2:$A$379,bkc_lob,_book!$B$2:$B$379,bkc_bu)&lt;&gt;1,SUMIFS(_book!$BD$2:$BD$379,_book!$C$2:$C$379,$A96,_book!$A$2:$A$379,bkc_lob,_book!$B$2:$B$379,bkc_bu)=0),"—",(1+SUMIFS(_book!$W$2:$W$379,_book!$C$2:$C$379,$A96,_book!$A$2:$A$379,bkc_lob,_book!$B$2:$B$379,bkc_bu))/(1+SUMIFS(_book!$CB$2:$CB$379,_book!$C$2:$C$379,$A96,_book!$A$2:$A$379,bkc_lob,_book!$B$2:$B$379,bkc_bu)/SUMIFS(_book!$BD$2:$BD$379,_book!$C$2:$C$379,$A96,_book!$A$2:$A$379,bkc_lob,_book!$B$2:$B$379,bkc_bu))-1)</f>
        <v>—</v>
      </c>
      <c r="E96" s="79" t="str">
        <f>IF(OR(COUNTIFS(_book!$D$2:$D$379,"?*",_book!$C$2:$C$379,$A96,_book!$A$2:$A$379,bkc_lob,_book!$B$2:$B$379,bkc_bu)&lt;&gt;1,SUMIFS(_book!$V$2:$V$379,_book!$C$2:$C$379,$A96,_book!$A$2:$A$379,bkc_lob,_book!$B$2:$B$379,bkc_bu)&lt;&gt;1,SUMIFS(_book!$BE$2:$BE$379,_book!$C$2:$C$379,$A96,_book!$A$2:$A$379,bkc_lob,_book!$B$2:$B$379,bkc_bu)=0),"—",(1+SUMIFS(_book!$W$2:$W$379,_book!$C$2:$C$379,$A96,_book!$A$2:$A$379,bkc_lob,_book!$B$2:$B$379,bkc_bu))/(1+SUMIFS(_book!$CC$2:$CC$379,_book!$C$2:$C$379,$A96,_book!$A$2:$A$379,bkc_lob,_book!$B$2:$B$379,bkc_bu)/SUMIFS(_book!$BE$2:$BE$379,_book!$C$2:$C$379,$A96,_book!$A$2:$A$379,bkc_lob,_book!$B$2:$B$379,bkc_bu))-1)</f>
        <v>—</v>
      </c>
      <c r="F96" s="79" t="str">
        <f>IF(OR(COUNTIFS(_book!$D$2:$D$379,"?*",_book!$C$2:$C$379,$A96,_book!$A$2:$A$379,bkc_lob,_book!$B$2:$B$379,bkc_bu)&lt;&gt;1,SUMIFS(_book!$V$2:$V$379,_book!$C$2:$C$379,$A96,_book!$A$2:$A$379,bkc_lob,_book!$B$2:$B$379,bkc_bu)&lt;&gt;1,SUMIFS(_book!$BF$2:$BF$379,_book!$C$2:$C$379,$A96,_book!$A$2:$A$379,bkc_lob,_book!$B$2:$B$379,bkc_bu)=0),"—",(1+SUMIFS(_book!$W$2:$W$379,_book!$C$2:$C$379,$A96,_book!$A$2:$A$379,bkc_lob,_book!$B$2:$B$379,bkc_bu))/(1+SUMIFS(_book!$CD$2:$CD$379,_book!$C$2:$C$379,$A96,_book!$A$2:$A$379,bkc_lob,_book!$B$2:$B$379,bkc_bu)/SUMIFS(_book!$BF$2:$BF$379,_book!$C$2:$C$379,$A96,_book!$A$2:$A$379,bkc_lob,_book!$B$2:$B$379,bkc_bu))-1)</f>
        <v>—</v>
      </c>
      <c r="G96" s="79" t="str">
        <f>IF(OR(COUNTIFS(_book!$D$2:$D$379,"?*",_book!$C$2:$C$379,$A96,_book!$A$2:$A$379,bkc_lob,_book!$B$2:$B$379,bkc_bu)&lt;&gt;1,SUMIFS(_book!$V$2:$V$379,_book!$C$2:$C$379,$A96,_book!$A$2:$A$379,bkc_lob,_book!$B$2:$B$379,bkc_bu)&lt;&gt;1,SUMIFS(_book!$BG$2:$BG$379,_book!$C$2:$C$379,$A96,_book!$A$2:$A$379,bkc_lob,_book!$B$2:$B$379,bkc_bu)=0),"—",(1+SUMIFS(_book!$W$2:$W$379,_book!$C$2:$C$379,$A96,_book!$A$2:$A$379,bkc_lob,_book!$B$2:$B$379,bkc_bu))/(1+SUMIFS(_book!$CE$2:$CE$379,_book!$C$2:$C$379,$A96,_book!$A$2:$A$379,bkc_lob,_book!$B$2:$B$379,bkc_bu)/SUMIFS(_book!$BG$2:$BG$379,_book!$C$2:$C$379,$A96,_book!$A$2:$A$379,bkc_lob,_book!$B$2:$B$379,bkc_bu))-1)</f>
        <v>—</v>
      </c>
      <c r="H96" s="79" t="str">
        <f>IF(OR(COUNTIFS(_book!$D$2:$D$379,"?*",_book!$C$2:$C$379,$A96,_book!$A$2:$A$379,bkc_lob,_book!$B$2:$B$379,bkc_bu)&lt;&gt;1,SUMIFS(_book!$V$2:$V$379,_book!$C$2:$C$379,$A96,_book!$A$2:$A$379,bkc_lob,_book!$B$2:$B$379,bkc_bu)&lt;&gt;1,SUMIFS(_book!$BH$2:$BH$379,_book!$C$2:$C$379,$A96,_book!$A$2:$A$379,bkc_lob,_book!$B$2:$B$379,bkc_bu)=0),"—",(1+SUMIFS(_book!$W$2:$W$379,_book!$C$2:$C$379,$A96,_book!$A$2:$A$379,bkc_lob,_book!$B$2:$B$379,bkc_bu))/(1+SUMIFS(_book!$CF$2:$CF$379,_book!$C$2:$C$379,$A96,_book!$A$2:$A$379,bkc_lob,_book!$B$2:$B$379,bkc_bu)/SUMIFS(_book!$BH$2:$BH$379,_book!$C$2:$C$379,$A96,_book!$A$2:$A$379,bkc_lob,_book!$B$2:$B$379,bkc_bu))-1)</f>
        <v>—</v>
      </c>
      <c r="I96" s="79" t="str">
        <f>IF(OR(COUNTIFS(_book!$D$2:$D$379,"?*",_book!$C$2:$C$379,$A96,_book!$A$2:$A$379,bkc_lob,_book!$B$2:$B$379,bkc_bu)&lt;&gt;1,SUMIFS(_book!$V$2:$V$379,_book!$C$2:$C$379,$A96,_book!$A$2:$A$379,bkc_lob,_book!$B$2:$B$379,bkc_bu)&lt;&gt;1,SUMIFS(_book!$BI$2:$BI$379,_book!$C$2:$C$379,$A96,_book!$A$2:$A$379,bkc_lob,_book!$B$2:$B$379,bkc_bu)=0),"—",(1+SUMIFS(_book!$W$2:$W$379,_book!$C$2:$C$379,$A96,_book!$A$2:$A$379,bkc_lob,_book!$B$2:$B$379,bkc_bu))/(1+SUMIFS(_book!$CG$2:$CG$379,_book!$C$2:$C$379,$A96,_book!$A$2:$A$379,bkc_lob,_book!$B$2:$B$379,bkc_bu)/SUMIFS(_book!$BI$2:$BI$379,_book!$C$2:$C$379,$A96,_book!$A$2:$A$379,bkc_lob,_book!$B$2:$B$379,bkc_bu))-1)</f>
        <v>—</v>
      </c>
      <c r="J96" s="79" t="str">
        <f>IF(OR(COUNTIFS(_book!$D$2:$D$379,"?*",_book!$C$2:$C$379,$A96,_book!$A$2:$A$379,bkc_lob,_book!$B$2:$B$379,bkc_bu)&lt;&gt;1,SUMIFS(_book!$V$2:$V$379,_book!$C$2:$C$379,$A96,_book!$A$2:$A$379,bkc_lob,_book!$B$2:$B$379,bkc_bu)&lt;&gt;1,SUMIFS(_book!$BJ$2:$BJ$379,_book!$C$2:$C$379,$A96,_book!$A$2:$A$379,bkc_lob,_book!$B$2:$B$379,bkc_bu)=0),"—",(1+SUMIFS(_book!$W$2:$W$379,_book!$C$2:$C$379,$A96,_book!$A$2:$A$379,bkc_lob,_book!$B$2:$B$379,bkc_bu))/(1+SUMIFS(_book!$CH$2:$CH$379,_book!$C$2:$C$379,$A96,_book!$A$2:$A$379,bkc_lob,_book!$B$2:$B$379,bkc_bu)/SUMIFS(_book!$BJ$2:$BJ$379,_book!$C$2:$C$379,$A96,_book!$A$2:$A$379,bkc_lob,_book!$B$2:$B$379,bkc_bu))-1)</f>
        <v>—</v>
      </c>
      <c r="K96" s="79" t="str">
        <f>IF(OR(COUNTIFS(_book!$D$2:$D$379,"?*",_book!$C$2:$C$379,$A96,_book!$A$2:$A$379,bkc_lob,_book!$B$2:$B$379,bkc_bu)&lt;&gt;1,SUMIFS(_book!$V$2:$V$379,_book!$C$2:$C$379,$A96,_book!$A$2:$A$379,bkc_lob,_book!$B$2:$B$379,bkc_bu)&lt;&gt;1,SUMIFS(_book!$BK$2:$BK$379,_book!$C$2:$C$379,$A96,_book!$A$2:$A$379,bkc_lob,_book!$B$2:$B$379,bkc_bu)=0),"—",(1+SUMIFS(_book!$W$2:$W$379,_book!$C$2:$C$379,$A96,_book!$A$2:$A$379,bkc_lob,_book!$B$2:$B$379,bkc_bu))/(1+SUMIFS(_book!$CI$2:$CI$379,_book!$C$2:$C$379,$A96,_book!$A$2:$A$379,bkc_lob,_book!$B$2:$B$379,bkc_bu)/SUMIFS(_book!$BK$2:$BK$379,_book!$C$2:$C$379,$A96,_book!$A$2:$A$379,bkc_lob,_book!$B$2:$B$379,bkc_bu))-1)</f>
        <v>—</v>
      </c>
      <c r="L96" s="79" t="str">
        <f>IF(OR(COUNTIFS(_book!$D$2:$D$379,"?*",_book!$C$2:$C$379,$A96,_book!$A$2:$A$379,bkc_lob,_book!$B$2:$B$379,bkc_bu)&lt;&gt;1,SUMIFS(_book!$V$2:$V$379,_book!$C$2:$C$379,$A96,_book!$A$2:$A$379,bkc_lob,_book!$B$2:$B$379,bkc_bu)&lt;&gt;1,SUMIFS(_book!$BL$2:$BL$379,_book!$C$2:$C$379,$A96,_book!$A$2:$A$379,bkc_lob,_book!$B$2:$B$379,bkc_bu)=0),"—",(1+SUMIFS(_book!$W$2:$W$379,_book!$C$2:$C$379,$A96,_book!$A$2:$A$379,bkc_lob,_book!$B$2:$B$379,bkc_bu))/(1+SUMIFS(_book!$CJ$2:$CJ$379,_book!$C$2:$C$379,$A96,_book!$A$2:$A$379,bkc_lob,_book!$B$2:$B$379,bkc_bu)/SUMIFS(_book!$BL$2:$BL$379,_book!$C$2:$C$379,$A96,_book!$A$2:$A$379,bkc_lob,_book!$B$2:$B$379,bkc_bu))-1)</f>
        <v>—</v>
      </c>
      <c r="M96" s="79" t="str">
        <f>IF(OR(COUNTIFS(_book!$D$2:$D$379,"?*",_book!$C$2:$C$379,$A96,_book!$A$2:$A$379,bkc_lob,_book!$B$2:$B$379,bkc_bu)&lt;&gt;1,SUMIFS(_book!$V$2:$V$379,_book!$C$2:$C$379,$A96,_book!$A$2:$A$379,bkc_lob,_book!$B$2:$B$379,bkc_bu)&lt;&gt;1,SUMIFS(_book!$BM$2:$BM$379,_book!$C$2:$C$379,$A96,_book!$A$2:$A$379,bkc_lob,_book!$B$2:$B$379,bkc_bu)=0),"—",(1+SUMIFS(_book!$W$2:$W$379,_book!$C$2:$C$379,$A96,_book!$A$2:$A$379,bkc_lob,_book!$B$2:$B$379,bkc_bu))/(1+SUMIFS(_book!$CK$2:$CK$379,_book!$C$2:$C$379,$A96,_book!$A$2:$A$379,bkc_lob,_book!$B$2:$B$379,bkc_bu)/SUMIFS(_book!$BM$2:$BM$379,_book!$C$2:$C$379,$A96,_book!$A$2:$A$379,bkc_lob,_book!$B$2:$B$379,bkc_bu))-1)</f>
        <v>—</v>
      </c>
    </row>
    <row r="97" spans="1:13" x14ac:dyDescent="0.3">
      <c r="A97" s="78" t="s">
        <v>77</v>
      </c>
      <c r="B97" s="79" t="str">
        <f>IF(OR(COUNTIFS(_book!$D$2:$D$379,"?*",_book!$C$2:$C$379,$A97,_book!$A$2:$A$379,bkc_lob,_book!$B$2:$B$379,bkc_bu)&lt;&gt;1,SUMIFS(_book!$V$2:$V$379,_book!$C$2:$C$379,$A97,_book!$A$2:$A$379,bkc_lob,_book!$B$2:$B$379,bkc_bu)&lt;&gt;1,SUMIFS(_book!$BB$2:$BB$379,_book!$C$2:$C$379,$A97,_book!$A$2:$A$379,bkc_lob,_book!$B$2:$B$379,bkc_bu)=0),"—",(1+SUMIFS(_book!$W$2:$W$379,_book!$C$2:$C$379,$A97,_book!$A$2:$A$379,bkc_lob,_book!$B$2:$B$379,bkc_bu))/(1+SUMIFS(_book!$BZ$2:$BZ$379,_book!$C$2:$C$379,$A97,_book!$A$2:$A$379,bkc_lob,_book!$B$2:$B$379,bkc_bu)/SUMIFS(_book!$BB$2:$BB$379,_book!$C$2:$C$379,$A97,_book!$A$2:$A$379,bkc_lob,_book!$B$2:$B$379,bkc_bu))-1)</f>
        <v>—</v>
      </c>
      <c r="C97" s="79" t="str">
        <f>IF(OR(COUNTIFS(_book!$D$2:$D$379,"?*",_book!$C$2:$C$379,$A97,_book!$A$2:$A$379,bkc_lob,_book!$B$2:$B$379,bkc_bu)&lt;&gt;1,SUMIFS(_book!$V$2:$V$379,_book!$C$2:$C$379,$A97,_book!$A$2:$A$379,bkc_lob,_book!$B$2:$B$379,bkc_bu)&lt;&gt;1,SUMIFS(_book!$BC$2:$BC$379,_book!$C$2:$C$379,$A97,_book!$A$2:$A$379,bkc_lob,_book!$B$2:$B$379,bkc_bu)=0),"—",(1+SUMIFS(_book!$W$2:$W$379,_book!$C$2:$C$379,$A97,_book!$A$2:$A$379,bkc_lob,_book!$B$2:$B$379,bkc_bu))/(1+SUMIFS(_book!$CA$2:$CA$379,_book!$C$2:$C$379,$A97,_book!$A$2:$A$379,bkc_lob,_book!$B$2:$B$379,bkc_bu)/SUMIFS(_book!$BC$2:$BC$379,_book!$C$2:$C$379,$A97,_book!$A$2:$A$379,bkc_lob,_book!$B$2:$B$379,bkc_bu))-1)</f>
        <v>—</v>
      </c>
      <c r="D97" s="79" t="str">
        <f>IF(OR(COUNTIFS(_book!$D$2:$D$379,"?*",_book!$C$2:$C$379,$A97,_book!$A$2:$A$379,bkc_lob,_book!$B$2:$B$379,bkc_bu)&lt;&gt;1,SUMIFS(_book!$V$2:$V$379,_book!$C$2:$C$379,$A97,_book!$A$2:$A$379,bkc_lob,_book!$B$2:$B$379,bkc_bu)&lt;&gt;1,SUMIFS(_book!$BD$2:$BD$379,_book!$C$2:$C$379,$A97,_book!$A$2:$A$379,bkc_lob,_book!$B$2:$B$379,bkc_bu)=0),"—",(1+SUMIFS(_book!$W$2:$W$379,_book!$C$2:$C$379,$A97,_book!$A$2:$A$379,bkc_lob,_book!$B$2:$B$379,bkc_bu))/(1+SUMIFS(_book!$CB$2:$CB$379,_book!$C$2:$C$379,$A97,_book!$A$2:$A$379,bkc_lob,_book!$B$2:$B$379,bkc_bu)/SUMIFS(_book!$BD$2:$BD$379,_book!$C$2:$C$379,$A97,_book!$A$2:$A$379,bkc_lob,_book!$B$2:$B$379,bkc_bu))-1)</f>
        <v>—</v>
      </c>
      <c r="E97" s="79" t="str">
        <f>IF(OR(COUNTIFS(_book!$D$2:$D$379,"?*",_book!$C$2:$C$379,$A97,_book!$A$2:$A$379,bkc_lob,_book!$B$2:$B$379,bkc_bu)&lt;&gt;1,SUMIFS(_book!$V$2:$V$379,_book!$C$2:$C$379,$A97,_book!$A$2:$A$379,bkc_lob,_book!$B$2:$B$379,bkc_bu)&lt;&gt;1,SUMIFS(_book!$BE$2:$BE$379,_book!$C$2:$C$379,$A97,_book!$A$2:$A$379,bkc_lob,_book!$B$2:$B$379,bkc_bu)=0),"—",(1+SUMIFS(_book!$W$2:$W$379,_book!$C$2:$C$379,$A97,_book!$A$2:$A$379,bkc_lob,_book!$B$2:$B$379,bkc_bu))/(1+SUMIFS(_book!$CC$2:$CC$379,_book!$C$2:$C$379,$A97,_book!$A$2:$A$379,bkc_lob,_book!$B$2:$B$379,bkc_bu)/SUMIFS(_book!$BE$2:$BE$379,_book!$C$2:$C$379,$A97,_book!$A$2:$A$379,bkc_lob,_book!$B$2:$B$379,bkc_bu))-1)</f>
        <v>—</v>
      </c>
      <c r="F97" s="79" t="str">
        <f>IF(OR(COUNTIFS(_book!$D$2:$D$379,"?*",_book!$C$2:$C$379,$A97,_book!$A$2:$A$379,bkc_lob,_book!$B$2:$B$379,bkc_bu)&lt;&gt;1,SUMIFS(_book!$V$2:$V$379,_book!$C$2:$C$379,$A97,_book!$A$2:$A$379,bkc_lob,_book!$B$2:$B$379,bkc_bu)&lt;&gt;1,SUMIFS(_book!$BF$2:$BF$379,_book!$C$2:$C$379,$A97,_book!$A$2:$A$379,bkc_lob,_book!$B$2:$B$379,bkc_bu)=0),"—",(1+SUMIFS(_book!$W$2:$W$379,_book!$C$2:$C$379,$A97,_book!$A$2:$A$379,bkc_lob,_book!$B$2:$B$379,bkc_bu))/(1+SUMIFS(_book!$CD$2:$CD$379,_book!$C$2:$C$379,$A97,_book!$A$2:$A$379,bkc_lob,_book!$B$2:$B$379,bkc_bu)/SUMIFS(_book!$BF$2:$BF$379,_book!$C$2:$C$379,$A97,_book!$A$2:$A$379,bkc_lob,_book!$B$2:$B$379,bkc_bu))-1)</f>
        <v>—</v>
      </c>
      <c r="G97" s="79" t="str">
        <f>IF(OR(COUNTIFS(_book!$D$2:$D$379,"?*",_book!$C$2:$C$379,$A97,_book!$A$2:$A$379,bkc_lob,_book!$B$2:$B$379,bkc_bu)&lt;&gt;1,SUMIFS(_book!$V$2:$V$379,_book!$C$2:$C$379,$A97,_book!$A$2:$A$379,bkc_lob,_book!$B$2:$B$379,bkc_bu)&lt;&gt;1,SUMIFS(_book!$BG$2:$BG$379,_book!$C$2:$C$379,$A97,_book!$A$2:$A$379,bkc_lob,_book!$B$2:$B$379,bkc_bu)=0),"—",(1+SUMIFS(_book!$W$2:$W$379,_book!$C$2:$C$379,$A97,_book!$A$2:$A$379,bkc_lob,_book!$B$2:$B$379,bkc_bu))/(1+SUMIFS(_book!$CE$2:$CE$379,_book!$C$2:$C$379,$A97,_book!$A$2:$A$379,bkc_lob,_book!$B$2:$B$379,bkc_bu)/SUMIFS(_book!$BG$2:$BG$379,_book!$C$2:$C$379,$A97,_book!$A$2:$A$379,bkc_lob,_book!$B$2:$B$379,bkc_bu))-1)</f>
        <v>—</v>
      </c>
      <c r="H97" s="79" t="str">
        <f>IF(OR(COUNTIFS(_book!$D$2:$D$379,"?*",_book!$C$2:$C$379,$A97,_book!$A$2:$A$379,bkc_lob,_book!$B$2:$B$379,bkc_bu)&lt;&gt;1,SUMIFS(_book!$V$2:$V$379,_book!$C$2:$C$379,$A97,_book!$A$2:$A$379,bkc_lob,_book!$B$2:$B$379,bkc_bu)&lt;&gt;1,SUMIFS(_book!$BH$2:$BH$379,_book!$C$2:$C$379,$A97,_book!$A$2:$A$379,bkc_lob,_book!$B$2:$B$379,bkc_bu)=0),"—",(1+SUMIFS(_book!$W$2:$W$379,_book!$C$2:$C$379,$A97,_book!$A$2:$A$379,bkc_lob,_book!$B$2:$B$379,bkc_bu))/(1+SUMIFS(_book!$CF$2:$CF$379,_book!$C$2:$C$379,$A97,_book!$A$2:$A$379,bkc_lob,_book!$B$2:$B$379,bkc_bu)/SUMIFS(_book!$BH$2:$BH$379,_book!$C$2:$C$379,$A97,_book!$A$2:$A$379,bkc_lob,_book!$B$2:$B$379,bkc_bu))-1)</f>
        <v>—</v>
      </c>
      <c r="I97" s="79" t="str">
        <f>IF(OR(COUNTIFS(_book!$D$2:$D$379,"?*",_book!$C$2:$C$379,$A97,_book!$A$2:$A$379,bkc_lob,_book!$B$2:$B$379,bkc_bu)&lt;&gt;1,SUMIFS(_book!$V$2:$V$379,_book!$C$2:$C$379,$A97,_book!$A$2:$A$379,bkc_lob,_book!$B$2:$B$379,bkc_bu)&lt;&gt;1,SUMIFS(_book!$BI$2:$BI$379,_book!$C$2:$C$379,$A97,_book!$A$2:$A$379,bkc_lob,_book!$B$2:$B$379,bkc_bu)=0),"—",(1+SUMIFS(_book!$W$2:$W$379,_book!$C$2:$C$379,$A97,_book!$A$2:$A$379,bkc_lob,_book!$B$2:$B$379,bkc_bu))/(1+SUMIFS(_book!$CG$2:$CG$379,_book!$C$2:$C$379,$A97,_book!$A$2:$A$379,bkc_lob,_book!$B$2:$B$379,bkc_bu)/SUMIFS(_book!$BI$2:$BI$379,_book!$C$2:$C$379,$A97,_book!$A$2:$A$379,bkc_lob,_book!$B$2:$B$379,bkc_bu))-1)</f>
        <v>—</v>
      </c>
      <c r="J97" s="79" t="str">
        <f>IF(OR(COUNTIFS(_book!$D$2:$D$379,"?*",_book!$C$2:$C$379,$A97,_book!$A$2:$A$379,bkc_lob,_book!$B$2:$B$379,bkc_bu)&lt;&gt;1,SUMIFS(_book!$V$2:$V$379,_book!$C$2:$C$379,$A97,_book!$A$2:$A$379,bkc_lob,_book!$B$2:$B$379,bkc_bu)&lt;&gt;1,SUMIFS(_book!$BJ$2:$BJ$379,_book!$C$2:$C$379,$A97,_book!$A$2:$A$379,bkc_lob,_book!$B$2:$B$379,bkc_bu)=0),"—",(1+SUMIFS(_book!$W$2:$W$379,_book!$C$2:$C$379,$A97,_book!$A$2:$A$379,bkc_lob,_book!$B$2:$B$379,bkc_bu))/(1+SUMIFS(_book!$CH$2:$CH$379,_book!$C$2:$C$379,$A97,_book!$A$2:$A$379,bkc_lob,_book!$B$2:$B$379,bkc_bu)/SUMIFS(_book!$BJ$2:$BJ$379,_book!$C$2:$C$379,$A97,_book!$A$2:$A$379,bkc_lob,_book!$B$2:$B$379,bkc_bu))-1)</f>
        <v>—</v>
      </c>
      <c r="K97" s="79" t="str">
        <f>IF(OR(COUNTIFS(_book!$D$2:$D$379,"?*",_book!$C$2:$C$379,$A97,_book!$A$2:$A$379,bkc_lob,_book!$B$2:$B$379,bkc_bu)&lt;&gt;1,SUMIFS(_book!$V$2:$V$379,_book!$C$2:$C$379,$A97,_book!$A$2:$A$379,bkc_lob,_book!$B$2:$B$379,bkc_bu)&lt;&gt;1,SUMIFS(_book!$BK$2:$BK$379,_book!$C$2:$C$379,$A97,_book!$A$2:$A$379,bkc_lob,_book!$B$2:$B$379,bkc_bu)=0),"—",(1+SUMIFS(_book!$W$2:$W$379,_book!$C$2:$C$379,$A97,_book!$A$2:$A$379,bkc_lob,_book!$B$2:$B$379,bkc_bu))/(1+SUMIFS(_book!$CI$2:$CI$379,_book!$C$2:$C$379,$A97,_book!$A$2:$A$379,bkc_lob,_book!$B$2:$B$379,bkc_bu)/SUMIFS(_book!$BK$2:$BK$379,_book!$C$2:$C$379,$A97,_book!$A$2:$A$379,bkc_lob,_book!$B$2:$B$379,bkc_bu))-1)</f>
        <v>—</v>
      </c>
      <c r="L97" s="79" t="str">
        <f>IF(OR(COUNTIFS(_book!$D$2:$D$379,"?*",_book!$C$2:$C$379,$A97,_book!$A$2:$A$379,bkc_lob,_book!$B$2:$B$379,bkc_bu)&lt;&gt;1,SUMIFS(_book!$V$2:$V$379,_book!$C$2:$C$379,$A97,_book!$A$2:$A$379,bkc_lob,_book!$B$2:$B$379,bkc_bu)&lt;&gt;1,SUMIFS(_book!$BL$2:$BL$379,_book!$C$2:$C$379,$A97,_book!$A$2:$A$379,bkc_lob,_book!$B$2:$B$379,bkc_bu)=0),"—",(1+SUMIFS(_book!$W$2:$W$379,_book!$C$2:$C$379,$A97,_book!$A$2:$A$379,bkc_lob,_book!$B$2:$B$379,bkc_bu))/(1+SUMIFS(_book!$CJ$2:$CJ$379,_book!$C$2:$C$379,$A97,_book!$A$2:$A$379,bkc_lob,_book!$B$2:$B$379,bkc_bu)/SUMIFS(_book!$BL$2:$BL$379,_book!$C$2:$C$379,$A97,_book!$A$2:$A$379,bkc_lob,_book!$B$2:$B$379,bkc_bu))-1)</f>
        <v>—</v>
      </c>
      <c r="M97" s="79" t="str">
        <f>IF(OR(COUNTIFS(_book!$D$2:$D$379,"?*",_book!$C$2:$C$379,$A97,_book!$A$2:$A$379,bkc_lob,_book!$B$2:$B$379,bkc_bu)&lt;&gt;1,SUMIFS(_book!$V$2:$V$379,_book!$C$2:$C$379,$A97,_book!$A$2:$A$379,bkc_lob,_book!$B$2:$B$379,bkc_bu)&lt;&gt;1,SUMIFS(_book!$BM$2:$BM$379,_book!$C$2:$C$379,$A97,_book!$A$2:$A$379,bkc_lob,_book!$B$2:$B$379,bkc_bu)=0),"—",(1+SUMIFS(_book!$W$2:$W$379,_book!$C$2:$C$379,$A97,_book!$A$2:$A$379,bkc_lob,_book!$B$2:$B$379,bkc_bu))/(1+SUMIFS(_book!$CK$2:$CK$379,_book!$C$2:$C$379,$A97,_book!$A$2:$A$379,bkc_lob,_book!$B$2:$B$379,bkc_bu)/SUMIFS(_book!$BM$2:$BM$379,_book!$C$2:$C$379,$A97,_book!$A$2:$A$379,bkc_lob,_book!$B$2:$B$379,bkc_bu))-1)</f>
        <v>—</v>
      </c>
    </row>
    <row r="98" spans="1:13" x14ac:dyDescent="0.3">
      <c r="A98" s="78" t="s">
        <v>78</v>
      </c>
      <c r="B98" s="79" t="str">
        <f>IF(OR(COUNTIFS(_book!$D$2:$D$379,"?*",_book!$C$2:$C$379,$A98,_book!$A$2:$A$379,bkc_lob,_book!$B$2:$B$379,bkc_bu)&lt;&gt;1,SUMIFS(_book!$V$2:$V$379,_book!$C$2:$C$379,$A98,_book!$A$2:$A$379,bkc_lob,_book!$B$2:$B$379,bkc_bu)&lt;&gt;1,SUMIFS(_book!$BB$2:$BB$379,_book!$C$2:$C$379,$A98,_book!$A$2:$A$379,bkc_lob,_book!$B$2:$B$379,bkc_bu)=0),"—",(1+SUMIFS(_book!$W$2:$W$379,_book!$C$2:$C$379,$A98,_book!$A$2:$A$379,bkc_lob,_book!$B$2:$B$379,bkc_bu))/(1+SUMIFS(_book!$BZ$2:$BZ$379,_book!$C$2:$C$379,$A98,_book!$A$2:$A$379,bkc_lob,_book!$B$2:$B$379,bkc_bu)/SUMIFS(_book!$BB$2:$BB$379,_book!$C$2:$C$379,$A98,_book!$A$2:$A$379,bkc_lob,_book!$B$2:$B$379,bkc_bu))-1)</f>
        <v>—</v>
      </c>
      <c r="C98" s="79" t="str">
        <f>IF(OR(COUNTIFS(_book!$D$2:$D$379,"?*",_book!$C$2:$C$379,$A98,_book!$A$2:$A$379,bkc_lob,_book!$B$2:$B$379,bkc_bu)&lt;&gt;1,SUMIFS(_book!$V$2:$V$379,_book!$C$2:$C$379,$A98,_book!$A$2:$A$379,bkc_lob,_book!$B$2:$B$379,bkc_bu)&lt;&gt;1,SUMIFS(_book!$BC$2:$BC$379,_book!$C$2:$C$379,$A98,_book!$A$2:$A$379,bkc_lob,_book!$B$2:$B$379,bkc_bu)=0),"—",(1+SUMIFS(_book!$W$2:$W$379,_book!$C$2:$C$379,$A98,_book!$A$2:$A$379,bkc_lob,_book!$B$2:$B$379,bkc_bu))/(1+SUMIFS(_book!$CA$2:$CA$379,_book!$C$2:$C$379,$A98,_book!$A$2:$A$379,bkc_lob,_book!$B$2:$B$379,bkc_bu)/SUMIFS(_book!$BC$2:$BC$379,_book!$C$2:$C$379,$A98,_book!$A$2:$A$379,bkc_lob,_book!$B$2:$B$379,bkc_bu))-1)</f>
        <v>—</v>
      </c>
      <c r="D98" s="79" t="str">
        <f>IF(OR(COUNTIFS(_book!$D$2:$D$379,"?*",_book!$C$2:$C$379,$A98,_book!$A$2:$A$379,bkc_lob,_book!$B$2:$B$379,bkc_bu)&lt;&gt;1,SUMIFS(_book!$V$2:$V$379,_book!$C$2:$C$379,$A98,_book!$A$2:$A$379,bkc_lob,_book!$B$2:$B$379,bkc_bu)&lt;&gt;1,SUMIFS(_book!$BD$2:$BD$379,_book!$C$2:$C$379,$A98,_book!$A$2:$A$379,bkc_lob,_book!$B$2:$B$379,bkc_bu)=0),"—",(1+SUMIFS(_book!$W$2:$W$379,_book!$C$2:$C$379,$A98,_book!$A$2:$A$379,bkc_lob,_book!$B$2:$B$379,bkc_bu))/(1+SUMIFS(_book!$CB$2:$CB$379,_book!$C$2:$C$379,$A98,_book!$A$2:$A$379,bkc_lob,_book!$B$2:$B$379,bkc_bu)/SUMIFS(_book!$BD$2:$BD$379,_book!$C$2:$C$379,$A98,_book!$A$2:$A$379,bkc_lob,_book!$B$2:$B$379,bkc_bu))-1)</f>
        <v>—</v>
      </c>
      <c r="E98" s="79" t="str">
        <f>IF(OR(COUNTIFS(_book!$D$2:$D$379,"?*",_book!$C$2:$C$379,$A98,_book!$A$2:$A$379,bkc_lob,_book!$B$2:$B$379,bkc_bu)&lt;&gt;1,SUMIFS(_book!$V$2:$V$379,_book!$C$2:$C$379,$A98,_book!$A$2:$A$379,bkc_lob,_book!$B$2:$B$379,bkc_bu)&lt;&gt;1,SUMIFS(_book!$BE$2:$BE$379,_book!$C$2:$C$379,$A98,_book!$A$2:$A$379,bkc_lob,_book!$B$2:$B$379,bkc_bu)=0),"—",(1+SUMIFS(_book!$W$2:$W$379,_book!$C$2:$C$379,$A98,_book!$A$2:$A$379,bkc_lob,_book!$B$2:$B$379,bkc_bu))/(1+SUMIFS(_book!$CC$2:$CC$379,_book!$C$2:$C$379,$A98,_book!$A$2:$A$379,bkc_lob,_book!$B$2:$B$379,bkc_bu)/SUMIFS(_book!$BE$2:$BE$379,_book!$C$2:$C$379,$A98,_book!$A$2:$A$379,bkc_lob,_book!$B$2:$B$379,bkc_bu))-1)</f>
        <v>—</v>
      </c>
      <c r="F98" s="79" t="str">
        <f>IF(OR(COUNTIFS(_book!$D$2:$D$379,"?*",_book!$C$2:$C$379,$A98,_book!$A$2:$A$379,bkc_lob,_book!$B$2:$B$379,bkc_bu)&lt;&gt;1,SUMIFS(_book!$V$2:$V$379,_book!$C$2:$C$379,$A98,_book!$A$2:$A$379,bkc_lob,_book!$B$2:$B$379,bkc_bu)&lt;&gt;1,SUMIFS(_book!$BF$2:$BF$379,_book!$C$2:$C$379,$A98,_book!$A$2:$A$379,bkc_lob,_book!$B$2:$B$379,bkc_bu)=0),"—",(1+SUMIFS(_book!$W$2:$W$379,_book!$C$2:$C$379,$A98,_book!$A$2:$A$379,bkc_lob,_book!$B$2:$B$379,bkc_bu))/(1+SUMIFS(_book!$CD$2:$CD$379,_book!$C$2:$C$379,$A98,_book!$A$2:$A$379,bkc_lob,_book!$B$2:$B$379,bkc_bu)/SUMIFS(_book!$BF$2:$BF$379,_book!$C$2:$C$379,$A98,_book!$A$2:$A$379,bkc_lob,_book!$B$2:$B$379,bkc_bu))-1)</f>
        <v>—</v>
      </c>
      <c r="G98" s="79" t="str">
        <f>IF(OR(COUNTIFS(_book!$D$2:$D$379,"?*",_book!$C$2:$C$379,$A98,_book!$A$2:$A$379,bkc_lob,_book!$B$2:$B$379,bkc_bu)&lt;&gt;1,SUMIFS(_book!$V$2:$V$379,_book!$C$2:$C$379,$A98,_book!$A$2:$A$379,bkc_lob,_book!$B$2:$B$379,bkc_bu)&lt;&gt;1,SUMIFS(_book!$BG$2:$BG$379,_book!$C$2:$C$379,$A98,_book!$A$2:$A$379,bkc_lob,_book!$B$2:$B$379,bkc_bu)=0),"—",(1+SUMIFS(_book!$W$2:$W$379,_book!$C$2:$C$379,$A98,_book!$A$2:$A$379,bkc_lob,_book!$B$2:$B$379,bkc_bu))/(1+SUMIFS(_book!$CE$2:$CE$379,_book!$C$2:$C$379,$A98,_book!$A$2:$A$379,bkc_lob,_book!$B$2:$B$379,bkc_bu)/SUMIFS(_book!$BG$2:$BG$379,_book!$C$2:$C$379,$A98,_book!$A$2:$A$379,bkc_lob,_book!$B$2:$B$379,bkc_bu))-1)</f>
        <v>—</v>
      </c>
      <c r="H98" s="79" t="str">
        <f>IF(OR(COUNTIFS(_book!$D$2:$D$379,"?*",_book!$C$2:$C$379,$A98,_book!$A$2:$A$379,bkc_lob,_book!$B$2:$B$379,bkc_bu)&lt;&gt;1,SUMIFS(_book!$V$2:$V$379,_book!$C$2:$C$379,$A98,_book!$A$2:$A$379,bkc_lob,_book!$B$2:$B$379,bkc_bu)&lt;&gt;1,SUMIFS(_book!$BH$2:$BH$379,_book!$C$2:$C$379,$A98,_book!$A$2:$A$379,bkc_lob,_book!$B$2:$B$379,bkc_bu)=0),"—",(1+SUMIFS(_book!$W$2:$W$379,_book!$C$2:$C$379,$A98,_book!$A$2:$A$379,bkc_lob,_book!$B$2:$B$379,bkc_bu))/(1+SUMIFS(_book!$CF$2:$CF$379,_book!$C$2:$C$379,$A98,_book!$A$2:$A$379,bkc_lob,_book!$B$2:$B$379,bkc_bu)/SUMIFS(_book!$BH$2:$BH$379,_book!$C$2:$C$379,$A98,_book!$A$2:$A$379,bkc_lob,_book!$B$2:$B$379,bkc_bu))-1)</f>
        <v>—</v>
      </c>
      <c r="I98" s="79" t="str">
        <f>IF(OR(COUNTIFS(_book!$D$2:$D$379,"?*",_book!$C$2:$C$379,$A98,_book!$A$2:$A$379,bkc_lob,_book!$B$2:$B$379,bkc_bu)&lt;&gt;1,SUMIFS(_book!$V$2:$V$379,_book!$C$2:$C$379,$A98,_book!$A$2:$A$379,bkc_lob,_book!$B$2:$B$379,bkc_bu)&lt;&gt;1,SUMIFS(_book!$BI$2:$BI$379,_book!$C$2:$C$379,$A98,_book!$A$2:$A$379,bkc_lob,_book!$B$2:$B$379,bkc_bu)=0),"—",(1+SUMIFS(_book!$W$2:$W$379,_book!$C$2:$C$379,$A98,_book!$A$2:$A$379,bkc_lob,_book!$B$2:$B$379,bkc_bu))/(1+SUMIFS(_book!$CG$2:$CG$379,_book!$C$2:$C$379,$A98,_book!$A$2:$A$379,bkc_lob,_book!$B$2:$B$379,bkc_bu)/SUMIFS(_book!$BI$2:$BI$379,_book!$C$2:$C$379,$A98,_book!$A$2:$A$379,bkc_lob,_book!$B$2:$B$379,bkc_bu))-1)</f>
        <v>—</v>
      </c>
      <c r="J98" s="79" t="str">
        <f>IF(OR(COUNTIFS(_book!$D$2:$D$379,"?*",_book!$C$2:$C$379,$A98,_book!$A$2:$A$379,bkc_lob,_book!$B$2:$B$379,bkc_bu)&lt;&gt;1,SUMIFS(_book!$V$2:$V$379,_book!$C$2:$C$379,$A98,_book!$A$2:$A$379,bkc_lob,_book!$B$2:$B$379,bkc_bu)&lt;&gt;1,SUMIFS(_book!$BJ$2:$BJ$379,_book!$C$2:$C$379,$A98,_book!$A$2:$A$379,bkc_lob,_book!$B$2:$B$379,bkc_bu)=0),"—",(1+SUMIFS(_book!$W$2:$W$379,_book!$C$2:$C$379,$A98,_book!$A$2:$A$379,bkc_lob,_book!$B$2:$B$379,bkc_bu))/(1+SUMIFS(_book!$CH$2:$CH$379,_book!$C$2:$C$379,$A98,_book!$A$2:$A$379,bkc_lob,_book!$B$2:$B$379,bkc_bu)/SUMIFS(_book!$BJ$2:$BJ$379,_book!$C$2:$C$379,$A98,_book!$A$2:$A$379,bkc_lob,_book!$B$2:$B$379,bkc_bu))-1)</f>
        <v>—</v>
      </c>
      <c r="K98" s="79" t="str">
        <f>IF(OR(COUNTIFS(_book!$D$2:$D$379,"?*",_book!$C$2:$C$379,$A98,_book!$A$2:$A$379,bkc_lob,_book!$B$2:$B$379,bkc_bu)&lt;&gt;1,SUMIFS(_book!$V$2:$V$379,_book!$C$2:$C$379,$A98,_book!$A$2:$A$379,bkc_lob,_book!$B$2:$B$379,bkc_bu)&lt;&gt;1,SUMIFS(_book!$BK$2:$BK$379,_book!$C$2:$C$379,$A98,_book!$A$2:$A$379,bkc_lob,_book!$B$2:$B$379,bkc_bu)=0),"—",(1+SUMIFS(_book!$W$2:$W$379,_book!$C$2:$C$379,$A98,_book!$A$2:$A$379,bkc_lob,_book!$B$2:$B$379,bkc_bu))/(1+SUMIFS(_book!$CI$2:$CI$379,_book!$C$2:$C$379,$A98,_book!$A$2:$A$379,bkc_lob,_book!$B$2:$B$379,bkc_bu)/SUMIFS(_book!$BK$2:$BK$379,_book!$C$2:$C$379,$A98,_book!$A$2:$A$379,bkc_lob,_book!$B$2:$B$379,bkc_bu))-1)</f>
        <v>—</v>
      </c>
      <c r="L98" s="79" t="str">
        <f>IF(OR(COUNTIFS(_book!$D$2:$D$379,"?*",_book!$C$2:$C$379,$A98,_book!$A$2:$A$379,bkc_lob,_book!$B$2:$B$379,bkc_bu)&lt;&gt;1,SUMIFS(_book!$V$2:$V$379,_book!$C$2:$C$379,$A98,_book!$A$2:$A$379,bkc_lob,_book!$B$2:$B$379,bkc_bu)&lt;&gt;1,SUMIFS(_book!$BL$2:$BL$379,_book!$C$2:$C$379,$A98,_book!$A$2:$A$379,bkc_lob,_book!$B$2:$B$379,bkc_bu)=0),"—",(1+SUMIFS(_book!$W$2:$W$379,_book!$C$2:$C$379,$A98,_book!$A$2:$A$379,bkc_lob,_book!$B$2:$B$379,bkc_bu))/(1+SUMIFS(_book!$CJ$2:$CJ$379,_book!$C$2:$C$379,$A98,_book!$A$2:$A$379,bkc_lob,_book!$B$2:$B$379,bkc_bu)/SUMIFS(_book!$BL$2:$BL$379,_book!$C$2:$C$379,$A98,_book!$A$2:$A$379,bkc_lob,_book!$B$2:$B$379,bkc_bu))-1)</f>
        <v>—</v>
      </c>
      <c r="M98" s="79" t="str">
        <f>IF(OR(COUNTIFS(_book!$D$2:$D$379,"?*",_book!$C$2:$C$379,$A98,_book!$A$2:$A$379,bkc_lob,_book!$B$2:$B$379,bkc_bu)&lt;&gt;1,SUMIFS(_book!$V$2:$V$379,_book!$C$2:$C$379,$A98,_book!$A$2:$A$379,bkc_lob,_book!$B$2:$B$379,bkc_bu)&lt;&gt;1,SUMIFS(_book!$BM$2:$BM$379,_book!$C$2:$C$379,$A98,_book!$A$2:$A$379,bkc_lob,_book!$B$2:$B$379,bkc_bu)=0),"—",(1+SUMIFS(_book!$W$2:$W$379,_book!$C$2:$C$379,$A98,_book!$A$2:$A$379,bkc_lob,_book!$B$2:$B$379,bkc_bu))/(1+SUMIFS(_book!$CK$2:$CK$379,_book!$C$2:$C$379,$A98,_book!$A$2:$A$379,bkc_lob,_book!$B$2:$B$379,bkc_bu)/SUMIFS(_book!$BM$2:$BM$379,_book!$C$2:$C$379,$A98,_book!$A$2:$A$379,bkc_lob,_book!$B$2:$B$379,bkc_bu))-1)</f>
        <v>—</v>
      </c>
    </row>
    <row r="99" spans="1:13" x14ac:dyDescent="0.3">
      <c r="A99" s="78" t="s">
        <v>84</v>
      </c>
      <c r="B99" s="79" t="str">
        <f>IF(OR(COUNTIFS(_book!$D$2:$D$379,"?*",_book!$C$2:$C$379,$A99,_book!$A$2:$A$379,bkc_lob,_book!$B$2:$B$379,bkc_bu)&lt;&gt;1,SUMIFS(_book!$V$2:$V$379,_book!$C$2:$C$379,$A99,_book!$A$2:$A$379,bkc_lob,_book!$B$2:$B$379,bkc_bu)&lt;&gt;1,SUMIFS(_book!$BB$2:$BB$379,_book!$C$2:$C$379,$A99,_book!$A$2:$A$379,bkc_lob,_book!$B$2:$B$379,bkc_bu)=0),"—",(1+SUMIFS(_book!$W$2:$W$379,_book!$C$2:$C$379,$A99,_book!$A$2:$A$379,bkc_lob,_book!$B$2:$B$379,bkc_bu))/(1+SUMIFS(_book!$BZ$2:$BZ$379,_book!$C$2:$C$379,$A99,_book!$A$2:$A$379,bkc_lob,_book!$B$2:$B$379,bkc_bu)/SUMIFS(_book!$BB$2:$BB$379,_book!$C$2:$C$379,$A99,_book!$A$2:$A$379,bkc_lob,_book!$B$2:$B$379,bkc_bu))-1)</f>
        <v>—</v>
      </c>
      <c r="C99" s="79" t="str">
        <f>IF(OR(COUNTIFS(_book!$D$2:$D$379,"?*",_book!$C$2:$C$379,$A99,_book!$A$2:$A$379,bkc_lob,_book!$B$2:$B$379,bkc_bu)&lt;&gt;1,SUMIFS(_book!$V$2:$V$379,_book!$C$2:$C$379,$A99,_book!$A$2:$A$379,bkc_lob,_book!$B$2:$B$379,bkc_bu)&lt;&gt;1,SUMIFS(_book!$BC$2:$BC$379,_book!$C$2:$C$379,$A99,_book!$A$2:$A$379,bkc_lob,_book!$B$2:$B$379,bkc_bu)=0),"—",(1+SUMIFS(_book!$W$2:$W$379,_book!$C$2:$C$379,$A99,_book!$A$2:$A$379,bkc_lob,_book!$B$2:$B$379,bkc_bu))/(1+SUMIFS(_book!$CA$2:$CA$379,_book!$C$2:$C$379,$A99,_book!$A$2:$A$379,bkc_lob,_book!$B$2:$B$379,bkc_bu)/SUMIFS(_book!$BC$2:$BC$379,_book!$C$2:$C$379,$A99,_book!$A$2:$A$379,bkc_lob,_book!$B$2:$B$379,bkc_bu))-1)</f>
        <v>—</v>
      </c>
      <c r="D99" s="79" t="str">
        <f>IF(OR(COUNTIFS(_book!$D$2:$D$379,"?*",_book!$C$2:$C$379,$A99,_book!$A$2:$A$379,bkc_lob,_book!$B$2:$B$379,bkc_bu)&lt;&gt;1,SUMIFS(_book!$V$2:$V$379,_book!$C$2:$C$379,$A99,_book!$A$2:$A$379,bkc_lob,_book!$B$2:$B$379,bkc_bu)&lt;&gt;1,SUMIFS(_book!$BD$2:$BD$379,_book!$C$2:$C$379,$A99,_book!$A$2:$A$379,bkc_lob,_book!$B$2:$B$379,bkc_bu)=0),"—",(1+SUMIFS(_book!$W$2:$W$379,_book!$C$2:$C$379,$A99,_book!$A$2:$A$379,bkc_lob,_book!$B$2:$B$379,bkc_bu))/(1+SUMIFS(_book!$CB$2:$CB$379,_book!$C$2:$C$379,$A99,_book!$A$2:$A$379,bkc_lob,_book!$B$2:$B$379,bkc_bu)/SUMIFS(_book!$BD$2:$BD$379,_book!$C$2:$C$379,$A99,_book!$A$2:$A$379,bkc_lob,_book!$B$2:$B$379,bkc_bu))-1)</f>
        <v>—</v>
      </c>
      <c r="E99" s="79" t="str">
        <f>IF(OR(COUNTIFS(_book!$D$2:$D$379,"?*",_book!$C$2:$C$379,$A99,_book!$A$2:$A$379,bkc_lob,_book!$B$2:$B$379,bkc_bu)&lt;&gt;1,SUMIFS(_book!$V$2:$V$379,_book!$C$2:$C$379,$A99,_book!$A$2:$A$379,bkc_lob,_book!$B$2:$B$379,bkc_bu)&lt;&gt;1,SUMIFS(_book!$BE$2:$BE$379,_book!$C$2:$C$379,$A99,_book!$A$2:$A$379,bkc_lob,_book!$B$2:$B$379,bkc_bu)=0),"—",(1+SUMIFS(_book!$W$2:$W$379,_book!$C$2:$C$379,$A99,_book!$A$2:$A$379,bkc_lob,_book!$B$2:$B$379,bkc_bu))/(1+SUMIFS(_book!$CC$2:$CC$379,_book!$C$2:$C$379,$A99,_book!$A$2:$A$379,bkc_lob,_book!$B$2:$B$379,bkc_bu)/SUMIFS(_book!$BE$2:$BE$379,_book!$C$2:$C$379,$A99,_book!$A$2:$A$379,bkc_lob,_book!$B$2:$B$379,bkc_bu))-1)</f>
        <v>—</v>
      </c>
      <c r="F99" s="79" t="str">
        <f>IF(OR(COUNTIFS(_book!$D$2:$D$379,"?*",_book!$C$2:$C$379,$A99,_book!$A$2:$A$379,bkc_lob,_book!$B$2:$B$379,bkc_bu)&lt;&gt;1,SUMIFS(_book!$V$2:$V$379,_book!$C$2:$C$379,$A99,_book!$A$2:$A$379,bkc_lob,_book!$B$2:$B$379,bkc_bu)&lt;&gt;1,SUMIFS(_book!$BF$2:$BF$379,_book!$C$2:$C$379,$A99,_book!$A$2:$A$379,bkc_lob,_book!$B$2:$B$379,bkc_bu)=0),"—",(1+SUMIFS(_book!$W$2:$W$379,_book!$C$2:$C$379,$A99,_book!$A$2:$A$379,bkc_lob,_book!$B$2:$B$379,bkc_bu))/(1+SUMIFS(_book!$CD$2:$CD$379,_book!$C$2:$C$379,$A99,_book!$A$2:$A$379,bkc_lob,_book!$B$2:$B$379,bkc_bu)/SUMIFS(_book!$BF$2:$BF$379,_book!$C$2:$C$379,$A99,_book!$A$2:$A$379,bkc_lob,_book!$B$2:$B$379,bkc_bu))-1)</f>
        <v>—</v>
      </c>
      <c r="G99" s="79" t="str">
        <f>IF(OR(COUNTIFS(_book!$D$2:$D$379,"?*",_book!$C$2:$C$379,$A99,_book!$A$2:$A$379,bkc_lob,_book!$B$2:$B$379,bkc_bu)&lt;&gt;1,SUMIFS(_book!$V$2:$V$379,_book!$C$2:$C$379,$A99,_book!$A$2:$A$379,bkc_lob,_book!$B$2:$B$379,bkc_bu)&lt;&gt;1,SUMIFS(_book!$BG$2:$BG$379,_book!$C$2:$C$379,$A99,_book!$A$2:$A$379,bkc_lob,_book!$B$2:$B$379,bkc_bu)=0),"—",(1+SUMIFS(_book!$W$2:$W$379,_book!$C$2:$C$379,$A99,_book!$A$2:$A$379,bkc_lob,_book!$B$2:$B$379,bkc_bu))/(1+SUMIFS(_book!$CE$2:$CE$379,_book!$C$2:$C$379,$A99,_book!$A$2:$A$379,bkc_lob,_book!$B$2:$B$379,bkc_bu)/SUMIFS(_book!$BG$2:$BG$379,_book!$C$2:$C$379,$A99,_book!$A$2:$A$379,bkc_lob,_book!$B$2:$B$379,bkc_bu))-1)</f>
        <v>—</v>
      </c>
      <c r="H99" s="79" t="str">
        <f>IF(OR(COUNTIFS(_book!$D$2:$D$379,"?*",_book!$C$2:$C$379,$A99,_book!$A$2:$A$379,bkc_lob,_book!$B$2:$B$379,bkc_bu)&lt;&gt;1,SUMIFS(_book!$V$2:$V$379,_book!$C$2:$C$379,$A99,_book!$A$2:$A$379,bkc_lob,_book!$B$2:$B$379,bkc_bu)&lt;&gt;1,SUMIFS(_book!$BH$2:$BH$379,_book!$C$2:$C$379,$A99,_book!$A$2:$A$379,bkc_lob,_book!$B$2:$B$379,bkc_bu)=0),"—",(1+SUMIFS(_book!$W$2:$W$379,_book!$C$2:$C$379,$A99,_book!$A$2:$A$379,bkc_lob,_book!$B$2:$B$379,bkc_bu))/(1+SUMIFS(_book!$CF$2:$CF$379,_book!$C$2:$C$379,$A99,_book!$A$2:$A$379,bkc_lob,_book!$B$2:$B$379,bkc_bu)/SUMIFS(_book!$BH$2:$BH$379,_book!$C$2:$C$379,$A99,_book!$A$2:$A$379,bkc_lob,_book!$B$2:$B$379,bkc_bu))-1)</f>
        <v>—</v>
      </c>
      <c r="I99" s="79" t="str">
        <f>IF(OR(COUNTIFS(_book!$D$2:$D$379,"?*",_book!$C$2:$C$379,$A99,_book!$A$2:$A$379,bkc_lob,_book!$B$2:$B$379,bkc_bu)&lt;&gt;1,SUMIFS(_book!$V$2:$V$379,_book!$C$2:$C$379,$A99,_book!$A$2:$A$379,bkc_lob,_book!$B$2:$B$379,bkc_bu)&lt;&gt;1,SUMIFS(_book!$BI$2:$BI$379,_book!$C$2:$C$379,$A99,_book!$A$2:$A$379,bkc_lob,_book!$B$2:$B$379,bkc_bu)=0),"—",(1+SUMIFS(_book!$W$2:$W$379,_book!$C$2:$C$379,$A99,_book!$A$2:$A$379,bkc_lob,_book!$B$2:$B$379,bkc_bu))/(1+SUMIFS(_book!$CG$2:$CG$379,_book!$C$2:$C$379,$A99,_book!$A$2:$A$379,bkc_lob,_book!$B$2:$B$379,bkc_bu)/SUMIFS(_book!$BI$2:$BI$379,_book!$C$2:$C$379,$A99,_book!$A$2:$A$379,bkc_lob,_book!$B$2:$B$379,bkc_bu))-1)</f>
        <v>—</v>
      </c>
      <c r="J99" s="79" t="str">
        <f>IF(OR(COUNTIFS(_book!$D$2:$D$379,"?*",_book!$C$2:$C$379,$A99,_book!$A$2:$A$379,bkc_lob,_book!$B$2:$B$379,bkc_bu)&lt;&gt;1,SUMIFS(_book!$V$2:$V$379,_book!$C$2:$C$379,$A99,_book!$A$2:$A$379,bkc_lob,_book!$B$2:$B$379,bkc_bu)&lt;&gt;1,SUMIFS(_book!$BJ$2:$BJ$379,_book!$C$2:$C$379,$A99,_book!$A$2:$A$379,bkc_lob,_book!$B$2:$B$379,bkc_bu)=0),"—",(1+SUMIFS(_book!$W$2:$W$379,_book!$C$2:$C$379,$A99,_book!$A$2:$A$379,bkc_lob,_book!$B$2:$B$379,bkc_bu))/(1+SUMIFS(_book!$CH$2:$CH$379,_book!$C$2:$C$379,$A99,_book!$A$2:$A$379,bkc_lob,_book!$B$2:$B$379,bkc_bu)/SUMIFS(_book!$BJ$2:$BJ$379,_book!$C$2:$C$379,$A99,_book!$A$2:$A$379,bkc_lob,_book!$B$2:$B$379,bkc_bu))-1)</f>
        <v>—</v>
      </c>
      <c r="K99" s="79" t="str">
        <f>IF(OR(COUNTIFS(_book!$D$2:$D$379,"?*",_book!$C$2:$C$379,$A99,_book!$A$2:$A$379,bkc_lob,_book!$B$2:$B$379,bkc_bu)&lt;&gt;1,SUMIFS(_book!$V$2:$V$379,_book!$C$2:$C$379,$A99,_book!$A$2:$A$379,bkc_lob,_book!$B$2:$B$379,bkc_bu)&lt;&gt;1,SUMIFS(_book!$BK$2:$BK$379,_book!$C$2:$C$379,$A99,_book!$A$2:$A$379,bkc_lob,_book!$B$2:$B$379,bkc_bu)=0),"—",(1+SUMIFS(_book!$W$2:$W$379,_book!$C$2:$C$379,$A99,_book!$A$2:$A$379,bkc_lob,_book!$B$2:$B$379,bkc_bu))/(1+SUMIFS(_book!$CI$2:$CI$379,_book!$C$2:$C$379,$A99,_book!$A$2:$A$379,bkc_lob,_book!$B$2:$B$379,bkc_bu)/SUMIFS(_book!$BK$2:$BK$379,_book!$C$2:$C$379,$A99,_book!$A$2:$A$379,bkc_lob,_book!$B$2:$B$379,bkc_bu))-1)</f>
        <v>—</v>
      </c>
      <c r="L99" s="79" t="str">
        <f>IF(OR(COUNTIFS(_book!$D$2:$D$379,"?*",_book!$C$2:$C$379,$A99,_book!$A$2:$A$379,bkc_lob,_book!$B$2:$B$379,bkc_bu)&lt;&gt;1,SUMIFS(_book!$V$2:$V$379,_book!$C$2:$C$379,$A99,_book!$A$2:$A$379,bkc_lob,_book!$B$2:$B$379,bkc_bu)&lt;&gt;1,SUMIFS(_book!$BL$2:$BL$379,_book!$C$2:$C$379,$A99,_book!$A$2:$A$379,bkc_lob,_book!$B$2:$B$379,bkc_bu)=0),"—",(1+SUMIFS(_book!$W$2:$W$379,_book!$C$2:$C$379,$A99,_book!$A$2:$A$379,bkc_lob,_book!$B$2:$B$379,bkc_bu))/(1+SUMIFS(_book!$CJ$2:$CJ$379,_book!$C$2:$C$379,$A99,_book!$A$2:$A$379,bkc_lob,_book!$B$2:$B$379,bkc_bu)/SUMIFS(_book!$BL$2:$BL$379,_book!$C$2:$C$379,$A99,_book!$A$2:$A$379,bkc_lob,_book!$B$2:$B$379,bkc_bu))-1)</f>
        <v>—</v>
      </c>
      <c r="M99" s="79" t="str">
        <f>IF(OR(COUNTIFS(_book!$D$2:$D$379,"?*",_book!$C$2:$C$379,$A99,_book!$A$2:$A$379,bkc_lob,_book!$B$2:$B$379,bkc_bu)&lt;&gt;1,SUMIFS(_book!$V$2:$V$379,_book!$C$2:$C$379,$A99,_book!$A$2:$A$379,bkc_lob,_book!$B$2:$B$379,bkc_bu)&lt;&gt;1,SUMIFS(_book!$BM$2:$BM$379,_book!$C$2:$C$379,$A99,_book!$A$2:$A$379,bkc_lob,_book!$B$2:$B$379,bkc_bu)=0),"—",(1+SUMIFS(_book!$W$2:$W$379,_book!$C$2:$C$379,$A99,_book!$A$2:$A$379,bkc_lob,_book!$B$2:$B$379,bkc_bu))/(1+SUMIFS(_book!$CK$2:$CK$379,_book!$C$2:$C$379,$A99,_book!$A$2:$A$379,bkc_lob,_book!$B$2:$B$379,bkc_bu)/SUMIFS(_book!$BM$2:$BM$379,_book!$C$2:$C$379,$A99,_book!$A$2:$A$379,bkc_lob,_book!$B$2:$B$379,bkc_bu))-1)</f>
        <v>—</v>
      </c>
    </row>
    <row r="100" spans="1:13" x14ac:dyDescent="0.3">
      <c r="A100" s="78" t="s">
        <v>89</v>
      </c>
      <c r="B100" s="79" t="str">
        <f>IF(OR(COUNTIFS(_book!$D$2:$D$379,"?*",_book!$C$2:$C$379,$A100,_book!$A$2:$A$379,bkc_lob,_book!$B$2:$B$379,bkc_bu)&lt;&gt;1,SUMIFS(_book!$V$2:$V$379,_book!$C$2:$C$379,$A100,_book!$A$2:$A$379,bkc_lob,_book!$B$2:$B$379,bkc_bu)&lt;&gt;1,SUMIFS(_book!$BB$2:$BB$379,_book!$C$2:$C$379,$A100,_book!$A$2:$A$379,bkc_lob,_book!$B$2:$B$379,bkc_bu)=0),"—",(1+SUMIFS(_book!$W$2:$W$379,_book!$C$2:$C$379,$A100,_book!$A$2:$A$379,bkc_lob,_book!$B$2:$B$379,bkc_bu))/(1+SUMIFS(_book!$BZ$2:$BZ$379,_book!$C$2:$C$379,$A100,_book!$A$2:$A$379,bkc_lob,_book!$B$2:$B$379,bkc_bu)/SUMIFS(_book!$BB$2:$BB$379,_book!$C$2:$C$379,$A100,_book!$A$2:$A$379,bkc_lob,_book!$B$2:$B$379,bkc_bu))-1)</f>
        <v>—</v>
      </c>
      <c r="C100" s="79" t="str">
        <f>IF(OR(COUNTIFS(_book!$D$2:$D$379,"?*",_book!$C$2:$C$379,$A100,_book!$A$2:$A$379,bkc_lob,_book!$B$2:$B$379,bkc_bu)&lt;&gt;1,SUMIFS(_book!$V$2:$V$379,_book!$C$2:$C$379,$A100,_book!$A$2:$A$379,bkc_lob,_book!$B$2:$B$379,bkc_bu)&lt;&gt;1,SUMIFS(_book!$BC$2:$BC$379,_book!$C$2:$C$379,$A100,_book!$A$2:$A$379,bkc_lob,_book!$B$2:$B$379,bkc_bu)=0),"—",(1+SUMIFS(_book!$W$2:$W$379,_book!$C$2:$C$379,$A100,_book!$A$2:$A$379,bkc_lob,_book!$B$2:$B$379,bkc_bu))/(1+SUMIFS(_book!$CA$2:$CA$379,_book!$C$2:$C$379,$A100,_book!$A$2:$A$379,bkc_lob,_book!$B$2:$B$379,bkc_bu)/SUMIFS(_book!$BC$2:$BC$379,_book!$C$2:$C$379,$A100,_book!$A$2:$A$379,bkc_lob,_book!$B$2:$B$379,bkc_bu))-1)</f>
        <v>—</v>
      </c>
      <c r="D100" s="79" t="str">
        <f>IF(OR(COUNTIFS(_book!$D$2:$D$379,"?*",_book!$C$2:$C$379,$A100,_book!$A$2:$A$379,bkc_lob,_book!$B$2:$B$379,bkc_bu)&lt;&gt;1,SUMIFS(_book!$V$2:$V$379,_book!$C$2:$C$379,$A100,_book!$A$2:$A$379,bkc_lob,_book!$B$2:$B$379,bkc_bu)&lt;&gt;1,SUMIFS(_book!$BD$2:$BD$379,_book!$C$2:$C$379,$A100,_book!$A$2:$A$379,bkc_lob,_book!$B$2:$B$379,bkc_bu)=0),"—",(1+SUMIFS(_book!$W$2:$W$379,_book!$C$2:$C$379,$A100,_book!$A$2:$A$379,bkc_lob,_book!$B$2:$B$379,bkc_bu))/(1+SUMIFS(_book!$CB$2:$CB$379,_book!$C$2:$C$379,$A100,_book!$A$2:$A$379,bkc_lob,_book!$B$2:$B$379,bkc_bu)/SUMIFS(_book!$BD$2:$BD$379,_book!$C$2:$C$379,$A100,_book!$A$2:$A$379,bkc_lob,_book!$B$2:$B$379,bkc_bu))-1)</f>
        <v>—</v>
      </c>
      <c r="E100" s="79" t="str">
        <f>IF(OR(COUNTIFS(_book!$D$2:$D$379,"?*",_book!$C$2:$C$379,$A100,_book!$A$2:$A$379,bkc_lob,_book!$B$2:$B$379,bkc_bu)&lt;&gt;1,SUMIFS(_book!$V$2:$V$379,_book!$C$2:$C$379,$A100,_book!$A$2:$A$379,bkc_lob,_book!$B$2:$B$379,bkc_bu)&lt;&gt;1,SUMIFS(_book!$BE$2:$BE$379,_book!$C$2:$C$379,$A100,_book!$A$2:$A$379,bkc_lob,_book!$B$2:$B$379,bkc_bu)=0),"—",(1+SUMIFS(_book!$W$2:$W$379,_book!$C$2:$C$379,$A100,_book!$A$2:$A$379,bkc_lob,_book!$B$2:$B$379,bkc_bu))/(1+SUMIFS(_book!$CC$2:$CC$379,_book!$C$2:$C$379,$A100,_book!$A$2:$A$379,bkc_lob,_book!$B$2:$B$379,bkc_bu)/SUMIFS(_book!$BE$2:$BE$379,_book!$C$2:$C$379,$A100,_book!$A$2:$A$379,bkc_lob,_book!$B$2:$B$379,bkc_bu))-1)</f>
        <v>—</v>
      </c>
      <c r="F100" s="79" t="str">
        <f>IF(OR(COUNTIFS(_book!$D$2:$D$379,"?*",_book!$C$2:$C$379,$A100,_book!$A$2:$A$379,bkc_lob,_book!$B$2:$B$379,bkc_bu)&lt;&gt;1,SUMIFS(_book!$V$2:$V$379,_book!$C$2:$C$379,$A100,_book!$A$2:$A$379,bkc_lob,_book!$B$2:$B$379,bkc_bu)&lt;&gt;1,SUMIFS(_book!$BF$2:$BF$379,_book!$C$2:$C$379,$A100,_book!$A$2:$A$379,bkc_lob,_book!$B$2:$B$379,bkc_bu)=0),"—",(1+SUMIFS(_book!$W$2:$W$379,_book!$C$2:$C$379,$A100,_book!$A$2:$A$379,bkc_lob,_book!$B$2:$B$379,bkc_bu))/(1+SUMIFS(_book!$CD$2:$CD$379,_book!$C$2:$C$379,$A100,_book!$A$2:$A$379,bkc_lob,_book!$B$2:$B$379,bkc_bu)/SUMIFS(_book!$BF$2:$BF$379,_book!$C$2:$C$379,$A100,_book!$A$2:$A$379,bkc_lob,_book!$B$2:$B$379,bkc_bu))-1)</f>
        <v>—</v>
      </c>
      <c r="G100" s="79" t="str">
        <f>IF(OR(COUNTIFS(_book!$D$2:$D$379,"?*",_book!$C$2:$C$379,$A100,_book!$A$2:$A$379,bkc_lob,_book!$B$2:$B$379,bkc_bu)&lt;&gt;1,SUMIFS(_book!$V$2:$V$379,_book!$C$2:$C$379,$A100,_book!$A$2:$A$379,bkc_lob,_book!$B$2:$B$379,bkc_bu)&lt;&gt;1,SUMIFS(_book!$BG$2:$BG$379,_book!$C$2:$C$379,$A100,_book!$A$2:$A$379,bkc_lob,_book!$B$2:$B$379,bkc_bu)=0),"—",(1+SUMIFS(_book!$W$2:$W$379,_book!$C$2:$C$379,$A100,_book!$A$2:$A$379,bkc_lob,_book!$B$2:$B$379,bkc_bu))/(1+SUMIFS(_book!$CE$2:$CE$379,_book!$C$2:$C$379,$A100,_book!$A$2:$A$379,bkc_lob,_book!$B$2:$B$379,bkc_bu)/SUMIFS(_book!$BG$2:$BG$379,_book!$C$2:$C$379,$A100,_book!$A$2:$A$379,bkc_lob,_book!$B$2:$B$379,bkc_bu))-1)</f>
        <v>—</v>
      </c>
      <c r="H100" s="79" t="str">
        <f>IF(OR(COUNTIFS(_book!$D$2:$D$379,"?*",_book!$C$2:$C$379,$A100,_book!$A$2:$A$379,bkc_lob,_book!$B$2:$B$379,bkc_bu)&lt;&gt;1,SUMIFS(_book!$V$2:$V$379,_book!$C$2:$C$379,$A100,_book!$A$2:$A$379,bkc_lob,_book!$B$2:$B$379,bkc_bu)&lt;&gt;1,SUMIFS(_book!$BH$2:$BH$379,_book!$C$2:$C$379,$A100,_book!$A$2:$A$379,bkc_lob,_book!$B$2:$B$379,bkc_bu)=0),"—",(1+SUMIFS(_book!$W$2:$W$379,_book!$C$2:$C$379,$A100,_book!$A$2:$A$379,bkc_lob,_book!$B$2:$B$379,bkc_bu))/(1+SUMIFS(_book!$CF$2:$CF$379,_book!$C$2:$C$379,$A100,_book!$A$2:$A$379,bkc_lob,_book!$B$2:$B$379,bkc_bu)/SUMIFS(_book!$BH$2:$BH$379,_book!$C$2:$C$379,$A100,_book!$A$2:$A$379,bkc_lob,_book!$B$2:$B$379,bkc_bu))-1)</f>
        <v>—</v>
      </c>
      <c r="I100" s="79" t="str">
        <f>IF(OR(COUNTIFS(_book!$D$2:$D$379,"?*",_book!$C$2:$C$379,$A100,_book!$A$2:$A$379,bkc_lob,_book!$B$2:$B$379,bkc_bu)&lt;&gt;1,SUMIFS(_book!$V$2:$V$379,_book!$C$2:$C$379,$A100,_book!$A$2:$A$379,bkc_lob,_book!$B$2:$B$379,bkc_bu)&lt;&gt;1,SUMIFS(_book!$BI$2:$BI$379,_book!$C$2:$C$379,$A100,_book!$A$2:$A$379,bkc_lob,_book!$B$2:$B$379,bkc_bu)=0),"—",(1+SUMIFS(_book!$W$2:$W$379,_book!$C$2:$C$379,$A100,_book!$A$2:$A$379,bkc_lob,_book!$B$2:$B$379,bkc_bu))/(1+SUMIFS(_book!$CG$2:$CG$379,_book!$C$2:$C$379,$A100,_book!$A$2:$A$379,bkc_lob,_book!$B$2:$B$379,bkc_bu)/SUMIFS(_book!$BI$2:$BI$379,_book!$C$2:$C$379,$A100,_book!$A$2:$A$379,bkc_lob,_book!$B$2:$B$379,bkc_bu))-1)</f>
        <v>—</v>
      </c>
      <c r="J100" s="79" t="str">
        <f>IF(OR(COUNTIFS(_book!$D$2:$D$379,"?*",_book!$C$2:$C$379,$A100,_book!$A$2:$A$379,bkc_lob,_book!$B$2:$B$379,bkc_bu)&lt;&gt;1,SUMIFS(_book!$V$2:$V$379,_book!$C$2:$C$379,$A100,_book!$A$2:$A$379,bkc_lob,_book!$B$2:$B$379,bkc_bu)&lt;&gt;1,SUMIFS(_book!$BJ$2:$BJ$379,_book!$C$2:$C$379,$A100,_book!$A$2:$A$379,bkc_lob,_book!$B$2:$B$379,bkc_bu)=0),"—",(1+SUMIFS(_book!$W$2:$W$379,_book!$C$2:$C$379,$A100,_book!$A$2:$A$379,bkc_lob,_book!$B$2:$B$379,bkc_bu))/(1+SUMIFS(_book!$CH$2:$CH$379,_book!$C$2:$C$379,$A100,_book!$A$2:$A$379,bkc_lob,_book!$B$2:$B$379,bkc_bu)/SUMIFS(_book!$BJ$2:$BJ$379,_book!$C$2:$C$379,$A100,_book!$A$2:$A$379,bkc_lob,_book!$B$2:$B$379,bkc_bu))-1)</f>
        <v>—</v>
      </c>
      <c r="K100" s="79" t="str">
        <f>IF(OR(COUNTIFS(_book!$D$2:$D$379,"?*",_book!$C$2:$C$379,$A100,_book!$A$2:$A$379,bkc_lob,_book!$B$2:$B$379,bkc_bu)&lt;&gt;1,SUMIFS(_book!$V$2:$V$379,_book!$C$2:$C$379,$A100,_book!$A$2:$A$379,bkc_lob,_book!$B$2:$B$379,bkc_bu)&lt;&gt;1,SUMIFS(_book!$BK$2:$BK$379,_book!$C$2:$C$379,$A100,_book!$A$2:$A$379,bkc_lob,_book!$B$2:$B$379,bkc_bu)=0),"—",(1+SUMIFS(_book!$W$2:$W$379,_book!$C$2:$C$379,$A100,_book!$A$2:$A$379,bkc_lob,_book!$B$2:$B$379,bkc_bu))/(1+SUMIFS(_book!$CI$2:$CI$379,_book!$C$2:$C$379,$A100,_book!$A$2:$A$379,bkc_lob,_book!$B$2:$B$379,bkc_bu)/SUMIFS(_book!$BK$2:$BK$379,_book!$C$2:$C$379,$A100,_book!$A$2:$A$379,bkc_lob,_book!$B$2:$B$379,bkc_bu))-1)</f>
        <v>—</v>
      </c>
      <c r="L100" s="79" t="str">
        <f>IF(OR(COUNTIFS(_book!$D$2:$D$379,"?*",_book!$C$2:$C$379,$A100,_book!$A$2:$A$379,bkc_lob,_book!$B$2:$B$379,bkc_bu)&lt;&gt;1,SUMIFS(_book!$V$2:$V$379,_book!$C$2:$C$379,$A100,_book!$A$2:$A$379,bkc_lob,_book!$B$2:$B$379,bkc_bu)&lt;&gt;1,SUMIFS(_book!$BL$2:$BL$379,_book!$C$2:$C$379,$A100,_book!$A$2:$A$379,bkc_lob,_book!$B$2:$B$379,bkc_bu)=0),"—",(1+SUMIFS(_book!$W$2:$W$379,_book!$C$2:$C$379,$A100,_book!$A$2:$A$379,bkc_lob,_book!$B$2:$B$379,bkc_bu))/(1+SUMIFS(_book!$CJ$2:$CJ$379,_book!$C$2:$C$379,$A100,_book!$A$2:$A$379,bkc_lob,_book!$B$2:$B$379,bkc_bu)/SUMIFS(_book!$BL$2:$BL$379,_book!$C$2:$C$379,$A100,_book!$A$2:$A$379,bkc_lob,_book!$B$2:$B$379,bkc_bu))-1)</f>
        <v>—</v>
      </c>
      <c r="M100" s="79" t="str">
        <f>IF(OR(COUNTIFS(_book!$D$2:$D$379,"?*",_book!$C$2:$C$379,$A100,_book!$A$2:$A$379,bkc_lob,_book!$B$2:$B$379,bkc_bu)&lt;&gt;1,SUMIFS(_book!$V$2:$V$379,_book!$C$2:$C$379,$A100,_book!$A$2:$A$379,bkc_lob,_book!$B$2:$B$379,bkc_bu)&lt;&gt;1,SUMIFS(_book!$BM$2:$BM$379,_book!$C$2:$C$379,$A100,_book!$A$2:$A$379,bkc_lob,_book!$B$2:$B$379,bkc_bu)=0),"—",(1+SUMIFS(_book!$W$2:$W$379,_book!$C$2:$C$379,$A100,_book!$A$2:$A$379,bkc_lob,_book!$B$2:$B$379,bkc_bu))/(1+SUMIFS(_book!$CK$2:$CK$379,_book!$C$2:$C$379,$A100,_book!$A$2:$A$379,bkc_lob,_book!$B$2:$B$379,bkc_bu)/SUMIFS(_book!$BM$2:$BM$379,_book!$C$2:$C$379,$A100,_book!$A$2:$A$379,bkc_lob,_book!$B$2:$B$379,bkc_bu))-1)</f>
        <v>—</v>
      </c>
    </row>
    <row r="101" spans="1:13" x14ac:dyDescent="0.3">
      <c r="A101" s="78" t="s">
        <v>91</v>
      </c>
      <c r="B101" s="79" t="str">
        <f>IF(OR(COUNTIFS(_book!$D$2:$D$379,"?*",_book!$C$2:$C$379,$A101,_book!$A$2:$A$379,bkc_lob,_book!$B$2:$B$379,bkc_bu)&lt;&gt;1,SUMIFS(_book!$V$2:$V$379,_book!$C$2:$C$379,$A101,_book!$A$2:$A$379,bkc_lob,_book!$B$2:$B$379,bkc_bu)&lt;&gt;1,SUMIFS(_book!$BB$2:$BB$379,_book!$C$2:$C$379,$A101,_book!$A$2:$A$379,bkc_lob,_book!$B$2:$B$379,bkc_bu)=0),"—",(1+SUMIFS(_book!$W$2:$W$379,_book!$C$2:$C$379,$A101,_book!$A$2:$A$379,bkc_lob,_book!$B$2:$B$379,bkc_bu))/(1+SUMIFS(_book!$BZ$2:$BZ$379,_book!$C$2:$C$379,$A101,_book!$A$2:$A$379,bkc_lob,_book!$B$2:$B$379,bkc_bu)/SUMIFS(_book!$BB$2:$BB$379,_book!$C$2:$C$379,$A101,_book!$A$2:$A$379,bkc_lob,_book!$B$2:$B$379,bkc_bu))-1)</f>
        <v>—</v>
      </c>
      <c r="C101" s="79" t="str">
        <f>IF(OR(COUNTIFS(_book!$D$2:$D$379,"?*",_book!$C$2:$C$379,$A101,_book!$A$2:$A$379,bkc_lob,_book!$B$2:$B$379,bkc_bu)&lt;&gt;1,SUMIFS(_book!$V$2:$V$379,_book!$C$2:$C$379,$A101,_book!$A$2:$A$379,bkc_lob,_book!$B$2:$B$379,bkc_bu)&lt;&gt;1,SUMIFS(_book!$BC$2:$BC$379,_book!$C$2:$C$379,$A101,_book!$A$2:$A$379,bkc_lob,_book!$B$2:$B$379,bkc_bu)=0),"—",(1+SUMIFS(_book!$W$2:$W$379,_book!$C$2:$C$379,$A101,_book!$A$2:$A$379,bkc_lob,_book!$B$2:$B$379,bkc_bu))/(1+SUMIFS(_book!$CA$2:$CA$379,_book!$C$2:$C$379,$A101,_book!$A$2:$A$379,bkc_lob,_book!$B$2:$B$379,bkc_bu)/SUMIFS(_book!$BC$2:$BC$379,_book!$C$2:$C$379,$A101,_book!$A$2:$A$379,bkc_lob,_book!$B$2:$B$379,bkc_bu))-1)</f>
        <v>—</v>
      </c>
      <c r="D101" s="79" t="str">
        <f>IF(OR(COUNTIFS(_book!$D$2:$D$379,"?*",_book!$C$2:$C$379,$A101,_book!$A$2:$A$379,bkc_lob,_book!$B$2:$B$379,bkc_bu)&lt;&gt;1,SUMIFS(_book!$V$2:$V$379,_book!$C$2:$C$379,$A101,_book!$A$2:$A$379,bkc_lob,_book!$B$2:$B$379,bkc_bu)&lt;&gt;1,SUMIFS(_book!$BD$2:$BD$379,_book!$C$2:$C$379,$A101,_book!$A$2:$A$379,bkc_lob,_book!$B$2:$B$379,bkc_bu)=0),"—",(1+SUMIFS(_book!$W$2:$W$379,_book!$C$2:$C$379,$A101,_book!$A$2:$A$379,bkc_lob,_book!$B$2:$B$379,bkc_bu))/(1+SUMIFS(_book!$CB$2:$CB$379,_book!$C$2:$C$379,$A101,_book!$A$2:$A$379,bkc_lob,_book!$B$2:$B$379,bkc_bu)/SUMIFS(_book!$BD$2:$BD$379,_book!$C$2:$C$379,$A101,_book!$A$2:$A$379,bkc_lob,_book!$B$2:$B$379,bkc_bu))-1)</f>
        <v>—</v>
      </c>
      <c r="E101" s="79" t="str">
        <f>IF(OR(COUNTIFS(_book!$D$2:$D$379,"?*",_book!$C$2:$C$379,$A101,_book!$A$2:$A$379,bkc_lob,_book!$B$2:$B$379,bkc_bu)&lt;&gt;1,SUMIFS(_book!$V$2:$V$379,_book!$C$2:$C$379,$A101,_book!$A$2:$A$379,bkc_lob,_book!$B$2:$B$379,bkc_bu)&lt;&gt;1,SUMIFS(_book!$BE$2:$BE$379,_book!$C$2:$C$379,$A101,_book!$A$2:$A$379,bkc_lob,_book!$B$2:$B$379,bkc_bu)=0),"—",(1+SUMIFS(_book!$W$2:$W$379,_book!$C$2:$C$379,$A101,_book!$A$2:$A$379,bkc_lob,_book!$B$2:$B$379,bkc_bu))/(1+SUMIFS(_book!$CC$2:$CC$379,_book!$C$2:$C$379,$A101,_book!$A$2:$A$379,bkc_lob,_book!$B$2:$B$379,bkc_bu)/SUMIFS(_book!$BE$2:$BE$379,_book!$C$2:$C$379,$A101,_book!$A$2:$A$379,bkc_lob,_book!$B$2:$B$379,bkc_bu))-1)</f>
        <v>—</v>
      </c>
      <c r="F101" s="79" t="str">
        <f>IF(OR(COUNTIFS(_book!$D$2:$D$379,"?*",_book!$C$2:$C$379,$A101,_book!$A$2:$A$379,bkc_lob,_book!$B$2:$B$379,bkc_bu)&lt;&gt;1,SUMIFS(_book!$V$2:$V$379,_book!$C$2:$C$379,$A101,_book!$A$2:$A$379,bkc_lob,_book!$B$2:$B$379,bkc_bu)&lt;&gt;1,SUMIFS(_book!$BF$2:$BF$379,_book!$C$2:$C$379,$A101,_book!$A$2:$A$379,bkc_lob,_book!$B$2:$B$379,bkc_bu)=0),"—",(1+SUMIFS(_book!$W$2:$W$379,_book!$C$2:$C$379,$A101,_book!$A$2:$A$379,bkc_lob,_book!$B$2:$B$379,bkc_bu))/(1+SUMIFS(_book!$CD$2:$CD$379,_book!$C$2:$C$379,$A101,_book!$A$2:$A$379,bkc_lob,_book!$B$2:$B$379,bkc_bu)/SUMIFS(_book!$BF$2:$BF$379,_book!$C$2:$C$379,$A101,_book!$A$2:$A$379,bkc_lob,_book!$B$2:$B$379,bkc_bu))-1)</f>
        <v>—</v>
      </c>
      <c r="G101" s="79" t="str">
        <f>IF(OR(COUNTIFS(_book!$D$2:$D$379,"?*",_book!$C$2:$C$379,$A101,_book!$A$2:$A$379,bkc_lob,_book!$B$2:$B$379,bkc_bu)&lt;&gt;1,SUMIFS(_book!$V$2:$V$379,_book!$C$2:$C$379,$A101,_book!$A$2:$A$379,bkc_lob,_book!$B$2:$B$379,bkc_bu)&lt;&gt;1,SUMIFS(_book!$BG$2:$BG$379,_book!$C$2:$C$379,$A101,_book!$A$2:$A$379,bkc_lob,_book!$B$2:$B$379,bkc_bu)=0),"—",(1+SUMIFS(_book!$W$2:$W$379,_book!$C$2:$C$379,$A101,_book!$A$2:$A$379,bkc_lob,_book!$B$2:$B$379,bkc_bu))/(1+SUMIFS(_book!$CE$2:$CE$379,_book!$C$2:$C$379,$A101,_book!$A$2:$A$379,bkc_lob,_book!$B$2:$B$379,bkc_bu)/SUMIFS(_book!$BG$2:$BG$379,_book!$C$2:$C$379,$A101,_book!$A$2:$A$379,bkc_lob,_book!$B$2:$B$379,bkc_bu))-1)</f>
        <v>—</v>
      </c>
      <c r="H101" s="79" t="str">
        <f>IF(OR(COUNTIFS(_book!$D$2:$D$379,"?*",_book!$C$2:$C$379,$A101,_book!$A$2:$A$379,bkc_lob,_book!$B$2:$B$379,bkc_bu)&lt;&gt;1,SUMIFS(_book!$V$2:$V$379,_book!$C$2:$C$379,$A101,_book!$A$2:$A$379,bkc_lob,_book!$B$2:$B$379,bkc_bu)&lt;&gt;1,SUMIFS(_book!$BH$2:$BH$379,_book!$C$2:$C$379,$A101,_book!$A$2:$A$379,bkc_lob,_book!$B$2:$B$379,bkc_bu)=0),"—",(1+SUMIFS(_book!$W$2:$W$379,_book!$C$2:$C$379,$A101,_book!$A$2:$A$379,bkc_lob,_book!$B$2:$B$379,bkc_bu))/(1+SUMIFS(_book!$CF$2:$CF$379,_book!$C$2:$C$379,$A101,_book!$A$2:$A$379,bkc_lob,_book!$B$2:$B$379,bkc_bu)/SUMIFS(_book!$BH$2:$BH$379,_book!$C$2:$C$379,$A101,_book!$A$2:$A$379,bkc_lob,_book!$B$2:$B$379,bkc_bu))-1)</f>
        <v>—</v>
      </c>
      <c r="I101" s="79" t="str">
        <f>IF(OR(COUNTIFS(_book!$D$2:$D$379,"?*",_book!$C$2:$C$379,$A101,_book!$A$2:$A$379,bkc_lob,_book!$B$2:$B$379,bkc_bu)&lt;&gt;1,SUMIFS(_book!$V$2:$V$379,_book!$C$2:$C$379,$A101,_book!$A$2:$A$379,bkc_lob,_book!$B$2:$B$379,bkc_bu)&lt;&gt;1,SUMIFS(_book!$BI$2:$BI$379,_book!$C$2:$C$379,$A101,_book!$A$2:$A$379,bkc_lob,_book!$B$2:$B$379,bkc_bu)=0),"—",(1+SUMIFS(_book!$W$2:$W$379,_book!$C$2:$C$379,$A101,_book!$A$2:$A$379,bkc_lob,_book!$B$2:$B$379,bkc_bu))/(1+SUMIFS(_book!$CG$2:$CG$379,_book!$C$2:$C$379,$A101,_book!$A$2:$A$379,bkc_lob,_book!$B$2:$B$379,bkc_bu)/SUMIFS(_book!$BI$2:$BI$379,_book!$C$2:$C$379,$A101,_book!$A$2:$A$379,bkc_lob,_book!$B$2:$B$379,bkc_bu))-1)</f>
        <v>—</v>
      </c>
      <c r="J101" s="79" t="str">
        <f>IF(OR(COUNTIFS(_book!$D$2:$D$379,"?*",_book!$C$2:$C$379,$A101,_book!$A$2:$A$379,bkc_lob,_book!$B$2:$B$379,bkc_bu)&lt;&gt;1,SUMIFS(_book!$V$2:$V$379,_book!$C$2:$C$379,$A101,_book!$A$2:$A$379,bkc_lob,_book!$B$2:$B$379,bkc_bu)&lt;&gt;1,SUMIFS(_book!$BJ$2:$BJ$379,_book!$C$2:$C$379,$A101,_book!$A$2:$A$379,bkc_lob,_book!$B$2:$B$379,bkc_bu)=0),"—",(1+SUMIFS(_book!$W$2:$W$379,_book!$C$2:$C$379,$A101,_book!$A$2:$A$379,bkc_lob,_book!$B$2:$B$379,bkc_bu))/(1+SUMIFS(_book!$CH$2:$CH$379,_book!$C$2:$C$379,$A101,_book!$A$2:$A$379,bkc_lob,_book!$B$2:$B$379,bkc_bu)/SUMIFS(_book!$BJ$2:$BJ$379,_book!$C$2:$C$379,$A101,_book!$A$2:$A$379,bkc_lob,_book!$B$2:$B$379,bkc_bu))-1)</f>
        <v>—</v>
      </c>
      <c r="K101" s="79" t="str">
        <f>IF(OR(COUNTIFS(_book!$D$2:$D$379,"?*",_book!$C$2:$C$379,$A101,_book!$A$2:$A$379,bkc_lob,_book!$B$2:$B$379,bkc_bu)&lt;&gt;1,SUMIFS(_book!$V$2:$V$379,_book!$C$2:$C$379,$A101,_book!$A$2:$A$379,bkc_lob,_book!$B$2:$B$379,bkc_bu)&lt;&gt;1,SUMIFS(_book!$BK$2:$BK$379,_book!$C$2:$C$379,$A101,_book!$A$2:$A$379,bkc_lob,_book!$B$2:$B$379,bkc_bu)=0),"—",(1+SUMIFS(_book!$W$2:$W$379,_book!$C$2:$C$379,$A101,_book!$A$2:$A$379,bkc_lob,_book!$B$2:$B$379,bkc_bu))/(1+SUMIFS(_book!$CI$2:$CI$379,_book!$C$2:$C$379,$A101,_book!$A$2:$A$379,bkc_lob,_book!$B$2:$B$379,bkc_bu)/SUMIFS(_book!$BK$2:$BK$379,_book!$C$2:$C$379,$A101,_book!$A$2:$A$379,bkc_lob,_book!$B$2:$B$379,bkc_bu))-1)</f>
        <v>—</v>
      </c>
      <c r="L101" s="79" t="str">
        <f>IF(OR(COUNTIFS(_book!$D$2:$D$379,"?*",_book!$C$2:$C$379,$A101,_book!$A$2:$A$379,bkc_lob,_book!$B$2:$B$379,bkc_bu)&lt;&gt;1,SUMIFS(_book!$V$2:$V$379,_book!$C$2:$C$379,$A101,_book!$A$2:$A$379,bkc_lob,_book!$B$2:$B$379,bkc_bu)&lt;&gt;1,SUMIFS(_book!$BL$2:$BL$379,_book!$C$2:$C$379,$A101,_book!$A$2:$A$379,bkc_lob,_book!$B$2:$B$379,bkc_bu)=0),"—",(1+SUMIFS(_book!$W$2:$W$379,_book!$C$2:$C$379,$A101,_book!$A$2:$A$379,bkc_lob,_book!$B$2:$B$379,bkc_bu))/(1+SUMIFS(_book!$CJ$2:$CJ$379,_book!$C$2:$C$379,$A101,_book!$A$2:$A$379,bkc_lob,_book!$B$2:$B$379,bkc_bu)/SUMIFS(_book!$BL$2:$BL$379,_book!$C$2:$C$379,$A101,_book!$A$2:$A$379,bkc_lob,_book!$B$2:$B$379,bkc_bu))-1)</f>
        <v>—</v>
      </c>
      <c r="M101" s="79" t="str">
        <f>IF(OR(COUNTIFS(_book!$D$2:$D$379,"?*",_book!$C$2:$C$379,$A101,_book!$A$2:$A$379,bkc_lob,_book!$B$2:$B$379,bkc_bu)&lt;&gt;1,SUMIFS(_book!$V$2:$V$379,_book!$C$2:$C$379,$A101,_book!$A$2:$A$379,bkc_lob,_book!$B$2:$B$379,bkc_bu)&lt;&gt;1,SUMIFS(_book!$BM$2:$BM$379,_book!$C$2:$C$379,$A101,_book!$A$2:$A$379,bkc_lob,_book!$B$2:$B$379,bkc_bu)=0),"—",(1+SUMIFS(_book!$W$2:$W$379,_book!$C$2:$C$379,$A101,_book!$A$2:$A$379,bkc_lob,_book!$B$2:$B$379,bkc_bu))/(1+SUMIFS(_book!$CK$2:$CK$379,_book!$C$2:$C$379,$A101,_book!$A$2:$A$379,bkc_lob,_book!$B$2:$B$379,bkc_bu)/SUMIFS(_book!$BM$2:$BM$379,_book!$C$2:$C$379,$A101,_book!$A$2:$A$379,bkc_lob,_book!$B$2:$B$379,bkc_bu))-1)</f>
        <v>—</v>
      </c>
    </row>
    <row r="102" spans="1:13" x14ac:dyDescent="0.3">
      <c r="A102" s="78" t="s">
        <v>93</v>
      </c>
      <c r="B102" s="79" t="str">
        <f>IF(OR(COUNTIFS(_book!$D$2:$D$379,"?*",_book!$C$2:$C$379,$A102,_book!$A$2:$A$379,bkc_lob,_book!$B$2:$B$379,bkc_bu)&lt;&gt;1,SUMIFS(_book!$V$2:$V$379,_book!$C$2:$C$379,$A102,_book!$A$2:$A$379,bkc_lob,_book!$B$2:$B$379,bkc_bu)&lt;&gt;1,SUMIFS(_book!$BB$2:$BB$379,_book!$C$2:$C$379,$A102,_book!$A$2:$A$379,bkc_lob,_book!$B$2:$B$379,bkc_bu)=0),"—",(1+SUMIFS(_book!$W$2:$W$379,_book!$C$2:$C$379,$A102,_book!$A$2:$A$379,bkc_lob,_book!$B$2:$B$379,bkc_bu))/(1+SUMIFS(_book!$BZ$2:$BZ$379,_book!$C$2:$C$379,$A102,_book!$A$2:$A$379,bkc_lob,_book!$B$2:$B$379,bkc_bu)/SUMIFS(_book!$BB$2:$BB$379,_book!$C$2:$C$379,$A102,_book!$A$2:$A$379,bkc_lob,_book!$B$2:$B$379,bkc_bu))-1)</f>
        <v>—</v>
      </c>
      <c r="C102" s="79" t="str">
        <f>IF(OR(COUNTIFS(_book!$D$2:$D$379,"?*",_book!$C$2:$C$379,$A102,_book!$A$2:$A$379,bkc_lob,_book!$B$2:$B$379,bkc_bu)&lt;&gt;1,SUMIFS(_book!$V$2:$V$379,_book!$C$2:$C$379,$A102,_book!$A$2:$A$379,bkc_lob,_book!$B$2:$B$379,bkc_bu)&lt;&gt;1,SUMIFS(_book!$BC$2:$BC$379,_book!$C$2:$C$379,$A102,_book!$A$2:$A$379,bkc_lob,_book!$B$2:$B$379,bkc_bu)=0),"—",(1+SUMIFS(_book!$W$2:$W$379,_book!$C$2:$C$379,$A102,_book!$A$2:$A$379,bkc_lob,_book!$B$2:$B$379,bkc_bu))/(1+SUMIFS(_book!$CA$2:$CA$379,_book!$C$2:$C$379,$A102,_book!$A$2:$A$379,bkc_lob,_book!$B$2:$B$379,bkc_bu)/SUMIFS(_book!$BC$2:$BC$379,_book!$C$2:$C$379,$A102,_book!$A$2:$A$379,bkc_lob,_book!$B$2:$B$379,bkc_bu))-1)</f>
        <v>—</v>
      </c>
      <c r="D102" s="79" t="str">
        <f>IF(OR(COUNTIFS(_book!$D$2:$D$379,"?*",_book!$C$2:$C$379,$A102,_book!$A$2:$A$379,bkc_lob,_book!$B$2:$B$379,bkc_bu)&lt;&gt;1,SUMIFS(_book!$V$2:$V$379,_book!$C$2:$C$379,$A102,_book!$A$2:$A$379,bkc_lob,_book!$B$2:$B$379,bkc_bu)&lt;&gt;1,SUMIFS(_book!$BD$2:$BD$379,_book!$C$2:$C$379,$A102,_book!$A$2:$A$379,bkc_lob,_book!$B$2:$B$379,bkc_bu)=0),"—",(1+SUMIFS(_book!$W$2:$W$379,_book!$C$2:$C$379,$A102,_book!$A$2:$A$379,bkc_lob,_book!$B$2:$B$379,bkc_bu))/(1+SUMIFS(_book!$CB$2:$CB$379,_book!$C$2:$C$379,$A102,_book!$A$2:$A$379,bkc_lob,_book!$B$2:$B$379,bkc_bu)/SUMIFS(_book!$BD$2:$BD$379,_book!$C$2:$C$379,$A102,_book!$A$2:$A$379,bkc_lob,_book!$B$2:$B$379,bkc_bu))-1)</f>
        <v>—</v>
      </c>
      <c r="E102" s="79" t="str">
        <f>IF(OR(COUNTIFS(_book!$D$2:$D$379,"?*",_book!$C$2:$C$379,$A102,_book!$A$2:$A$379,bkc_lob,_book!$B$2:$B$379,bkc_bu)&lt;&gt;1,SUMIFS(_book!$V$2:$V$379,_book!$C$2:$C$379,$A102,_book!$A$2:$A$379,bkc_lob,_book!$B$2:$B$379,bkc_bu)&lt;&gt;1,SUMIFS(_book!$BE$2:$BE$379,_book!$C$2:$C$379,$A102,_book!$A$2:$A$379,bkc_lob,_book!$B$2:$B$379,bkc_bu)=0),"—",(1+SUMIFS(_book!$W$2:$W$379,_book!$C$2:$C$379,$A102,_book!$A$2:$A$379,bkc_lob,_book!$B$2:$B$379,bkc_bu))/(1+SUMIFS(_book!$CC$2:$CC$379,_book!$C$2:$C$379,$A102,_book!$A$2:$A$379,bkc_lob,_book!$B$2:$B$379,bkc_bu)/SUMIFS(_book!$BE$2:$BE$379,_book!$C$2:$C$379,$A102,_book!$A$2:$A$379,bkc_lob,_book!$B$2:$B$379,bkc_bu))-1)</f>
        <v>—</v>
      </c>
      <c r="F102" s="79" t="str">
        <f>IF(OR(COUNTIFS(_book!$D$2:$D$379,"?*",_book!$C$2:$C$379,$A102,_book!$A$2:$A$379,bkc_lob,_book!$B$2:$B$379,bkc_bu)&lt;&gt;1,SUMIFS(_book!$V$2:$V$379,_book!$C$2:$C$379,$A102,_book!$A$2:$A$379,bkc_lob,_book!$B$2:$B$379,bkc_bu)&lt;&gt;1,SUMIFS(_book!$BF$2:$BF$379,_book!$C$2:$C$379,$A102,_book!$A$2:$A$379,bkc_lob,_book!$B$2:$B$379,bkc_bu)=0),"—",(1+SUMIFS(_book!$W$2:$W$379,_book!$C$2:$C$379,$A102,_book!$A$2:$A$379,bkc_lob,_book!$B$2:$B$379,bkc_bu))/(1+SUMIFS(_book!$CD$2:$CD$379,_book!$C$2:$C$379,$A102,_book!$A$2:$A$379,bkc_lob,_book!$B$2:$B$379,bkc_bu)/SUMIFS(_book!$BF$2:$BF$379,_book!$C$2:$C$379,$A102,_book!$A$2:$A$379,bkc_lob,_book!$B$2:$B$379,bkc_bu))-1)</f>
        <v>—</v>
      </c>
      <c r="G102" s="79" t="str">
        <f>IF(OR(COUNTIFS(_book!$D$2:$D$379,"?*",_book!$C$2:$C$379,$A102,_book!$A$2:$A$379,bkc_lob,_book!$B$2:$B$379,bkc_bu)&lt;&gt;1,SUMIFS(_book!$V$2:$V$379,_book!$C$2:$C$379,$A102,_book!$A$2:$A$379,bkc_lob,_book!$B$2:$B$379,bkc_bu)&lt;&gt;1,SUMIFS(_book!$BG$2:$BG$379,_book!$C$2:$C$379,$A102,_book!$A$2:$A$379,bkc_lob,_book!$B$2:$B$379,bkc_bu)=0),"—",(1+SUMIFS(_book!$W$2:$W$379,_book!$C$2:$C$379,$A102,_book!$A$2:$A$379,bkc_lob,_book!$B$2:$B$379,bkc_bu))/(1+SUMIFS(_book!$CE$2:$CE$379,_book!$C$2:$C$379,$A102,_book!$A$2:$A$379,bkc_lob,_book!$B$2:$B$379,bkc_bu)/SUMIFS(_book!$BG$2:$BG$379,_book!$C$2:$C$379,$A102,_book!$A$2:$A$379,bkc_lob,_book!$B$2:$B$379,bkc_bu))-1)</f>
        <v>—</v>
      </c>
      <c r="H102" s="79" t="str">
        <f>IF(OR(COUNTIFS(_book!$D$2:$D$379,"?*",_book!$C$2:$C$379,$A102,_book!$A$2:$A$379,bkc_lob,_book!$B$2:$B$379,bkc_bu)&lt;&gt;1,SUMIFS(_book!$V$2:$V$379,_book!$C$2:$C$379,$A102,_book!$A$2:$A$379,bkc_lob,_book!$B$2:$B$379,bkc_bu)&lt;&gt;1,SUMIFS(_book!$BH$2:$BH$379,_book!$C$2:$C$379,$A102,_book!$A$2:$A$379,bkc_lob,_book!$B$2:$B$379,bkc_bu)=0),"—",(1+SUMIFS(_book!$W$2:$W$379,_book!$C$2:$C$379,$A102,_book!$A$2:$A$379,bkc_lob,_book!$B$2:$B$379,bkc_bu))/(1+SUMIFS(_book!$CF$2:$CF$379,_book!$C$2:$C$379,$A102,_book!$A$2:$A$379,bkc_lob,_book!$B$2:$B$379,bkc_bu)/SUMIFS(_book!$BH$2:$BH$379,_book!$C$2:$C$379,$A102,_book!$A$2:$A$379,bkc_lob,_book!$B$2:$B$379,bkc_bu))-1)</f>
        <v>—</v>
      </c>
      <c r="I102" s="79" t="str">
        <f>IF(OR(COUNTIFS(_book!$D$2:$D$379,"?*",_book!$C$2:$C$379,$A102,_book!$A$2:$A$379,bkc_lob,_book!$B$2:$B$379,bkc_bu)&lt;&gt;1,SUMIFS(_book!$V$2:$V$379,_book!$C$2:$C$379,$A102,_book!$A$2:$A$379,bkc_lob,_book!$B$2:$B$379,bkc_bu)&lt;&gt;1,SUMIFS(_book!$BI$2:$BI$379,_book!$C$2:$C$379,$A102,_book!$A$2:$A$379,bkc_lob,_book!$B$2:$B$379,bkc_bu)=0),"—",(1+SUMIFS(_book!$W$2:$W$379,_book!$C$2:$C$379,$A102,_book!$A$2:$A$379,bkc_lob,_book!$B$2:$B$379,bkc_bu))/(1+SUMIFS(_book!$CG$2:$CG$379,_book!$C$2:$C$379,$A102,_book!$A$2:$A$379,bkc_lob,_book!$B$2:$B$379,bkc_bu)/SUMIFS(_book!$BI$2:$BI$379,_book!$C$2:$C$379,$A102,_book!$A$2:$A$379,bkc_lob,_book!$B$2:$B$379,bkc_bu))-1)</f>
        <v>—</v>
      </c>
      <c r="J102" s="79" t="str">
        <f>IF(OR(COUNTIFS(_book!$D$2:$D$379,"?*",_book!$C$2:$C$379,$A102,_book!$A$2:$A$379,bkc_lob,_book!$B$2:$B$379,bkc_bu)&lt;&gt;1,SUMIFS(_book!$V$2:$V$379,_book!$C$2:$C$379,$A102,_book!$A$2:$A$379,bkc_lob,_book!$B$2:$B$379,bkc_bu)&lt;&gt;1,SUMIFS(_book!$BJ$2:$BJ$379,_book!$C$2:$C$379,$A102,_book!$A$2:$A$379,bkc_lob,_book!$B$2:$B$379,bkc_bu)=0),"—",(1+SUMIFS(_book!$W$2:$W$379,_book!$C$2:$C$379,$A102,_book!$A$2:$A$379,bkc_lob,_book!$B$2:$B$379,bkc_bu))/(1+SUMIFS(_book!$CH$2:$CH$379,_book!$C$2:$C$379,$A102,_book!$A$2:$A$379,bkc_lob,_book!$B$2:$B$379,bkc_bu)/SUMIFS(_book!$BJ$2:$BJ$379,_book!$C$2:$C$379,$A102,_book!$A$2:$A$379,bkc_lob,_book!$B$2:$B$379,bkc_bu))-1)</f>
        <v>—</v>
      </c>
      <c r="K102" s="79" t="str">
        <f>IF(OR(COUNTIFS(_book!$D$2:$D$379,"?*",_book!$C$2:$C$379,$A102,_book!$A$2:$A$379,bkc_lob,_book!$B$2:$B$379,bkc_bu)&lt;&gt;1,SUMIFS(_book!$V$2:$V$379,_book!$C$2:$C$379,$A102,_book!$A$2:$A$379,bkc_lob,_book!$B$2:$B$379,bkc_bu)&lt;&gt;1,SUMIFS(_book!$BK$2:$BK$379,_book!$C$2:$C$379,$A102,_book!$A$2:$A$379,bkc_lob,_book!$B$2:$B$379,bkc_bu)=0),"—",(1+SUMIFS(_book!$W$2:$W$379,_book!$C$2:$C$379,$A102,_book!$A$2:$A$379,bkc_lob,_book!$B$2:$B$379,bkc_bu))/(1+SUMIFS(_book!$CI$2:$CI$379,_book!$C$2:$C$379,$A102,_book!$A$2:$A$379,bkc_lob,_book!$B$2:$B$379,bkc_bu)/SUMIFS(_book!$BK$2:$BK$379,_book!$C$2:$C$379,$A102,_book!$A$2:$A$379,bkc_lob,_book!$B$2:$B$379,bkc_bu))-1)</f>
        <v>—</v>
      </c>
      <c r="L102" s="79" t="str">
        <f>IF(OR(COUNTIFS(_book!$D$2:$D$379,"?*",_book!$C$2:$C$379,$A102,_book!$A$2:$A$379,bkc_lob,_book!$B$2:$B$379,bkc_bu)&lt;&gt;1,SUMIFS(_book!$V$2:$V$379,_book!$C$2:$C$379,$A102,_book!$A$2:$A$379,bkc_lob,_book!$B$2:$B$379,bkc_bu)&lt;&gt;1,SUMIFS(_book!$BL$2:$BL$379,_book!$C$2:$C$379,$A102,_book!$A$2:$A$379,bkc_lob,_book!$B$2:$B$379,bkc_bu)=0),"—",(1+SUMIFS(_book!$W$2:$W$379,_book!$C$2:$C$379,$A102,_book!$A$2:$A$379,bkc_lob,_book!$B$2:$B$379,bkc_bu))/(1+SUMIFS(_book!$CJ$2:$CJ$379,_book!$C$2:$C$379,$A102,_book!$A$2:$A$379,bkc_lob,_book!$B$2:$B$379,bkc_bu)/SUMIFS(_book!$BL$2:$BL$379,_book!$C$2:$C$379,$A102,_book!$A$2:$A$379,bkc_lob,_book!$B$2:$B$379,bkc_bu))-1)</f>
        <v>—</v>
      </c>
      <c r="M102" s="79" t="str">
        <f>IF(OR(COUNTIFS(_book!$D$2:$D$379,"?*",_book!$C$2:$C$379,$A102,_book!$A$2:$A$379,bkc_lob,_book!$B$2:$B$379,bkc_bu)&lt;&gt;1,SUMIFS(_book!$V$2:$V$379,_book!$C$2:$C$379,$A102,_book!$A$2:$A$379,bkc_lob,_book!$B$2:$B$379,bkc_bu)&lt;&gt;1,SUMIFS(_book!$BM$2:$BM$379,_book!$C$2:$C$379,$A102,_book!$A$2:$A$379,bkc_lob,_book!$B$2:$B$379,bkc_bu)=0),"—",(1+SUMIFS(_book!$W$2:$W$379,_book!$C$2:$C$379,$A102,_book!$A$2:$A$379,bkc_lob,_book!$B$2:$B$379,bkc_bu))/(1+SUMIFS(_book!$CK$2:$CK$379,_book!$C$2:$C$379,$A102,_book!$A$2:$A$379,bkc_lob,_book!$B$2:$B$379,bkc_bu)/SUMIFS(_book!$BM$2:$BM$379,_book!$C$2:$C$379,$A102,_book!$A$2:$A$379,bkc_lob,_book!$B$2:$B$379,bkc_bu))-1)</f>
        <v>—</v>
      </c>
    </row>
    <row r="103" spans="1:13" x14ac:dyDescent="0.3">
      <c r="A103" s="78" t="s">
        <v>95</v>
      </c>
      <c r="B103" s="79" t="str">
        <f>IF(OR(COUNTIFS(_book!$D$2:$D$379,"?*",_book!$C$2:$C$379,$A103,_book!$A$2:$A$379,bkc_lob,_book!$B$2:$B$379,bkc_bu)&lt;&gt;1,SUMIFS(_book!$V$2:$V$379,_book!$C$2:$C$379,$A103,_book!$A$2:$A$379,bkc_lob,_book!$B$2:$B$379,bkc_bu)&lt;&gt;1,SUMIFS(_book!$BB$2:$BB$379,_book!$C$2:$C$379,$A103,_book!$A$2:$A$379,bkc_lob,_book!$B$2:$B$379,bkc_bu)=0),"—",(1+SUMIFS(_book!$W$2:$W$379,_book!$C$2:$C$379,$A103,_book!$A$2:$A$379,bkc_lob,_book!$B$2:$B$379,bkc_bu))/(1+SUMIFS(_book!$BZ$2:$BZ$379,_book!$C$2:$C$379,$A103,_book!$A$2:$A$379,bkc_lob,_book!$B$2:$B$379,bkc_bu)/SUMIFS(_book!$BB$2:$BB$379,_book!$C$2:$C$379,$A103,_book!$A$2:$A$379,bkc_lob,_book!$B$2:$B$379,bkc_bu))-1)</f>
        <v>—</v>
      </c>
      <c r="C103" s="79" t="str">
        <f>IF(OR(COUNTIFS(_book!$D$2:$D$379,"?*",_book!$C$2:$C$379,$A103,_book!$A$2:$A$379,bkc_lob,_book!$B$2:$B$379,bkc_bu)&lt;&gt;1,SUMIFS(_book!$V$2:$V$379,_book!$C$2:$C$379,$A103,_book!$A$2:$A$379,bkc_lob,_book!$B$2:$B$379,bkc_bu)&lt;&gt;1,SUMIFS(_book!$BC$2:$BC$379,_book!$C$2:$C$379,$A103,_book!$A$2:$A$379,bkc_lob,_book!$B$2:$B$379,bkc_bu)=0),"—",(1+SUMIFS(_book!$W$2:$W$379,_book!$C$2:$C$379,$A103,_book!$A$2:$A$379,bkc_lob,_book!$B$2:$B$379,bkc_bu))/(1+SUMIFS(_book!$CA$2:$CA$379,_book!$C$2:$C$379,$A103,_book!$A$2:$A$379,bkc_lob,_book!$B$2:$B$379,bkc_bu)/SUMIFS(_book!$BC$2:$BC$379,_book!$C$2:$C$379,$A103,_book!$A$2:$A$379,bkc_lob,_book!$B$2:$B$379,bkc_bu))-1)</f>
        <v>—</v>
      </c>
      <c r="D103" s="79" t="str">
        <f>IF(OR(COUNTIFS(_book!$D$2:$D$379,"?*",_book!$C$2:$C$379,$A103,_book!$A$2:$A$379,bkc_lob,_book!$B$2:$B$379,bkc_bu)&lt;&gt;1,SUMIFS(_book!$V$2:$V$379,_book!$C$2:$C$379,$A103,_book!$A$2:$A$379,bkc_lob,_book!$B$2:$B$379,bkc_bu)&lt;&gt;1,SUMIFS(_book!$BD$2:$BD$379,_book!$C$2:$C$379,$A103,_book!$A$2:$A$379,bkc_lob,_book!$B$2:$B$379,bkc_bu)=0),"—",(1+SUMIFS(_book!$W$2:$W$379,_book!$C$2:$C$379,$A103,_book!$A$2:$A$379,bkc_lob,_book!$B$2:$B$379,bkc_bu))/(1+SUMIFS(_book!$CB$2:$CB$379,_book!$C$2:$C$379,$A103,_book!$A$2:$A$379,bkc_lob,_book!$B$2:$B$379,bkc_bu)/SUMIFS(_book!$BD$2:$BD$379,_book!$C$2:$C$379,$A103,_book!$A$2:$A$379,bkc_lob,_book!$B$2:$B$379,bkc_bu))-1)</f>
        <v>—</v>
      </c>
      <c r="E103" s="79" t="str">
        <f>IF(OR(COUNTIFS(_book!$D$2:$D$379,"?*",_book!$C$2:$C$379,$A103,_book!$A$2:$A$379,bkc_lob,_book!$B$2:$B$379,bkc_bu)&lt;&gt;1,SUMIFS(_book!$V$2:$V$379,_book!$C$2:$C$379,$A103,_book!$A$2:$A$379,bkc_lob,_book!$B$2:$B$379,bkc_bu)&lt;&gt;1,SUMIFS(_book!$BE$2:$BE$379,_book!$C$2:$C$379,$A103,_book!$A$2:$A$379,bkc_lob,_book!$B$2:$B$379,bkc_bu)=0),"—",(1+SUMIFS(_book!$W$2:$W$379,_book!$C$2:$C$379,$A103,_book!$A$2:$A$379,bkc_lob,_book!$B$2:$B$379,bkc_bu))/(1+SUMIFS(_book!$CC$2:$CC$379,_book!$C$2:$C$379,$A103,_book!$A$2:$A$379,bkc_lob,_book!$B$2:$B$379,bkc_bu)/SUMIFS(_book!$BE$2:$BE$379,_book!$C$2:$C$379,$A103,_book!$A$2:$A$379,bkc_lob,_book!$B$2:$B$379,bkc_bu))-1)</f>
        <v>—</v>
      </c>
      <c r="F103" s="79" t="str">
        <f>IF(OR(COUNTIFS(_book!$D$2:$D$379,"?*",_book!$C$2:$C$379,$A103,_book!$A$2:$A$379,bkc_lob,_book!$B$2:$B$379,bkc_bu)&lt;&gt;1,SUMIFS(_book!$V$2:$V$379,_book!$C$2:$C$379,$A103,_book!$A$2:$A$379,bkc_lob,_book!$B$2:$B$379,bkc_bu)&lt;&gt;1,SUMIFS(_book!$BF$2:$BF$379,_book!$C$2:$C$379,$A103,_book!$A$2:$A$379,bkc_lob,_book!$B$2:$B$379,bkc_bu)=0),"—",(1+SUMIFS(_book!$W$2:$W$379,_book!$C$2:$C$379,$A103,_book!$A$2:$A$379,bkc_lob,_book!$B$2:$B$379,bkc_bu))/(1+SUMIFS(_book!$CD$2:$CD$379,_book!$C$2:$C$379,$A103,_book!$A$2:$A$379,bkc_lob,_book!$B$2:$B$379,bkc_bu)/SUMIFS(_book!$BF$2:$BF$379,_book!$C$2:$C$379,$A103,_book!$A$2:$A$379,bkc_lob,_book!$B$2:$B$379,bkc_bu))-1)</f>
        <v>—</v>
      </c>
      <c r="G103" s="79" t="str">
        <f>IF(OR(COUNTIFS(_book!$D$2:$D$379,"?*",_book!$C$2:$C$379,$A103,_book!$A$2:$A$379,bkc_lob,_book!$B$2:$B$379,bkc_bu)&lt;&gt;1,SUMIFS(_book!$V$2:$V$379,_book!$C$2:$C$379,$A103,_book!$A$2:$A$379,bkc_lob,_book!$B$2:$B$379,bkc_bu)&lt;&gt;1,SUMIFS(_book!$BG$2:$BG$379,_book!$C$2:$C$379,$A103,_book!$A$2:$A$379,bkc_lob,_book!$B$2:$B$379,bkc_bu)=0),"—",(1+SUMIFS(_book!$W$2:$W$379,_book!$C$2:$C$379,$A103,_book!$A$2:$A$379,bkc_lob,_book!$B$2:$B$379,bkc_bu))/(1+SUMIFS(_book!$CE$2:$CE$379,_book!$C$2:$C$379,$A103,_book!$A$2:$A$379,bkc_lob,_book!$B$2:$B$379,bkc_bu)/SUMIFS(_book!$BG$2:$BG$379,_book!$C$2:$C$379,$A103,_book!$A$2:$A$379,bkc_lob,_book!$B$2:$B$379,bkc_bu))-1)</f>
        <v>—</v>
      </c>
      <c r="H103" s="79" t="str">
        <f>IF(OR(COUNTIFS(_book!$D$2:$D$379,"?*",_book!$C$2:$C$379,$A103,_book!$A$2:$A$379,bkc_lob,_book!$B$2:$B$379,bkc_bu)&lt;&gt;1,SUMIFS(_book!$V$2:$V$379,_book!$C$2:$C$379,$A103,_book!$A$2:$A$379,bkc_lob,_book!$B$2:$B$379,bkc_bu)&lt;&gt;1,SUMIFS(_book!$BH$2:$BH$379,_book!$C$2:$C$379,$A103,_book!$A$2:$A$379,bkc_lob,_book!$B$2:$B$379,bkc_bu)=0),"—",(1+SUMIFS(_book!$W$2:$W$379,_book!$C$2:$C$379,$A103,_book!$A$2:$A$379,bkc_lob,_book!$B$2:$B$379,bkc_bu))/(1+SUMIFS(_book!$CF$2:$CF$379,_book!$C$2:$C$379,$A103,_book!$A$2:$A$379,bkc_lob,_book!$B$2:$B$379,bkc_bu)/SUMIFS(_book!$BH$2:$BH$379,_book!$C$2:$C$379,$A103,_book!$A$2:$A$379,bkc_lob,_book!$B$2:$B$379,bkc_bu))-1)</f>
        <v>—</v>
      </c>
      <c r="I103" s="79" t="str">
        <f>IF(OR(COUNTIFS(_book!$D$2:$D$379,"?*",_book!$C$2:$C$379,$A103,_book!$A$2:$A$379,bkc_lob,_book!$B$2:$B$379,bkc_bu)&lt;&gt;1,SUMIFS(_book!$V$2:$V$379,_book!$C$2:$C$379,$A103,_book!$A$2:$A$379,bkc_lob,_book!$B$2:$B$379,bkc_bu)&lt;&gt;1,SUMIFS(_book!$BI$2:$BI$379,_book!$C$2:$C$379,$A103,_book!$A$2:$A$379,bkc_lob,_book!$B$2:$B$379,bkc_bu)=0),"—",(1+SUMIFS(_book!$W$2:$W$379,_book!$C$2:$C$379,$A103,_book!$A$2:$A$379,bkc_lob,_book!$B$2:$B$379,bkc_bu))/(1+SUMIFS(_book!$CG$2:$CG$379,_book!$C$2:$C$379,$A103,_book!$A$2:$A$379,bkc_lob,_book!$B$2:$B$379,bkc_bu)/SUMIFS(_book!$BI$2:$BI$379,_book!$C$2:$C$379,$A103,_book!$A$2:$A$379,bkc_lob,_book!$B$2:$B$379,bkc_bu))-1)</f>
        <v>—</v>
      </c>
      <c r="J103" s="79" t="str">
        <f>IF(OR(COUNTIFS(_book!$D$2:$D$379,"?*",_book!$C$2:$C$379,$A103,_book!$A$2:$A$379,bkc_lob,_book!$B$2:$B$379,bkc_bu)&lt;&gt;1,SUMIFS(_book!$V$2:$V$379,_book!$C$2:$C$379,$A103,_book!$A$2:$A$379,bkc_lob,_book!$B$2:$B$379,bkc_bu)&lt;&gt;1,SUMIFS(_book!$BJ$2:$BJ$379,_book!$C$2:$C$379,$A103,_book!$A$2:$A$379,bkc_lob,_book!$B$2:$B$379,bkc_bu)=0),"—",(1+SUMIFS(_book!$W$2:$W$379,_book!$C$2:$C$379,$A103,_book!$A$2:$A$379,bkc_lob,_book!$B$2:$B$379,bkc_bu))/(1+SUMIFS(_book!$CH$2:$CH$379,_book!$C$2:$C$379,$A103,_book!$A$2:$A$379,bkc_lob,_book!$B$2:$B$379,bkc_bu)/SUMIFS(_book!$BJ$2:$BJ$379,_book!$C$2:$C$379,$A103,_book!$A$2:$A$379,bkc_lob,_book!$B$2:$B$379,bkc_bu))-1)</f>
        <v>—</v>
      </c>
      <c r="K103" s="79" t="str">
        <f>IF(OR(COUNTIFS(_book!$D$2:$D$379,"?*",_book!$C$2:$C$379,$A103,_book!$A$2:$A$379,bkc_lob,_book!$B$2:$B$379,bkc_bu)&lt;&gt;1,SUMIFS(_book!$V$2:$V$379,_book!$C$2:$C$379,$A103,_book!$A$2:$A$379,bkc_lob,_book!$B$2:$B$379,bkc_bu)&lt;&gt;1,SUMIFS(_book!$BK$2:$BK$379,_book!$C$2:$C$379,$A103,_book!$A$2:$A$379,bkc_lob,_book!$B$2:$B$379,bkc_bu)=0),"—",(1+SUMIFS(_book!$W$2:$W$379,_book!$C$2:$C$379,$A103,_book!$A$2:$A$379,bkc_lob,_book!$B$2:$B$379,bkc_bu))/(1+SUMIFS(_book!$CI$2:$CI$379,_book!$C$2:$C$379,$A103,_book!$A$2:$A$379,bkc_lob,_book!$B$2:$B$379,bkc_bu)/SUMIFS(_book!$BK$2:$BK$379,_book!$C$2:$C$379,$A103,_book!$A$2:$A$379,bkc_lob,_book!$B$2:$B$379,bkc_bu))-1)</f>
        <v>—</v>
      </c>
      <c r="L103" s="79" t="str">
        <f>IF(OR(COUNTIFS(_book!$D$2:$D$379,"?*",_book!$C$2:$C$379,$A103,_book!$A$2:$A$379,bkc_lob,_book!$B$2:$B$379,bkc_bu)&lt;&gt;1,SUMIFS(_book!$V$2:$V$379,_book!$C$2:$C$379,$A103,_book!$A$2:$A$379,bkc_lob,_book!$B$2:$B$379,bkc_bu)&lt;&gt;1,SUMIFS(_book!$BL$2:$BL$379,_book!$C$2:$C$379,$A103,_book!$A$2:$A$379,bkc_lob,_book!$B$2:$B$379,bkc_bu)=0),"—",(1+SUMIFS(_book!$W$2:$W$379,_book!$C$2:$C$379,$A103,_book!$A$2:$A$379,bkc_lob,_book!$B$2:$B$379,bkc_bu))/(1+SUMIFS(_book!$CJ$2:$CJ$379,_book!$C$2:$C$379,$A103,_book!$A$2:$A$379,bkc_lob,_book!$B$2:$B$379,bkc_bu)/SUMIFS(_book!$BL$2:$BL$379,_book!$C$2:$C$379,$A103,_book!$A$2:$A$379,bkc_lob,_book!$B$2:$B$379,bkc_bu))-1)</f>
        <v>—</v>
      </c>
      <c r="M103" s="79" t="str">
        <f>IF(OR(COUNTIFS(_book!$D$2:$D$379,"?*",_book!$C$2:$C$379,$A103,_book!$A$2:$A$379,bkc_lob,_book!$B$2:$B$379,bkc_bu)&lt;&gt;1,SUMIFS(_book!$V$2:$V$379,_book!$C$2:$C$379,$A103,_book!$A$2:$A$379,bkc_lob,_book!$B$2:$B$379,bkc_bu)&lt;&gt;1,SUMIFS(_book!$BM$2:$BM$379,_book!$C$2:$C$379,$A103,_book!$A$2:$A$379,bkc_lob,_book!$B$2:$B$379,bkc_bu)=0),"—",(1+SUMIFS(_book!$W$2:$W$379,_book!$C$2:$C$379,$A103,_book!$A$2:$A$379,bkc_lob,_book!$B$2:$B$379,bkc_bu))/(1+SUMIFS(_book!$CK$2:$CK$379,_book!$C$2:$C$379,$A103,_book!$A$2:$A$379,bkc_lob,_book!$B$2:$B$379,bkc_bu)/SUMIFS(_book!$BM$2:$BM$379,_book!$C$2:$C$379,$A103,_book!$A$2:$A$379,bkc_lob,_book!$B$2:$B$379,bkc_bu))-1)</f>
        <v>—</v>
      </c>
    </row>
    <row r="104" spans="1:13" x14ac:dyDescent="0.3">
      <c r="A104" s="78" t="s">
        <v>98</v>
      </c>
      <c r="B104" s="79" t="str">
        <f>IF(OR(COUNTIFS(_book!$D$2:$D$379,"?*",_book!$C$2:$C$379,$A104,_book!$A$2:$A$379,bkc_lob,_book!$B$2:$B$379,bkc_bu)&lt;&gt;1,SUMIFS(_book!$V$2:$V$379,_book!$C$2:$C$379,$A104,_book!$A$2:$A$379,bkc_lob,_book!$B$2:$B$379,bkc_bu)&lt;&gt;1,SUMIFS(_book!$BB$2:$BB$379,_book!$C$2:$C$379,$A104,_book!$A$2:$A$379,bkc_lob,_book!$B$2:$B$379,bkc_bu)=0),"—",(1+SUMIFS(_book!$W$2:$W$379,_book!$C$2:$C$379,$A104,_book!$A$2:$A$379,bkc_lob,_book!$B$2:$B$379,bkc_bu))/(1+SUMIFS(_book!$BZ$2:$BZ$379,_book!$C$2:$C$379,$A104,_book!$A$2:$A$379,bkc_lob,_book!$B$2:$B$379,bkc_bu)/SUMIFS(_book!$BB$2:$BB$379,_book!$C$2:$C$379,$A104,_book!$A$2:$A$379,bkc_lob,_book!$B$2:$B$379,bkc_bu))-1)</f>
        <v>—</v>
      </c>
      <c r="C104" s="79" t="str">
        <f>IF(OR(COUNTIFS(_book!$D$2:$D$379,"?*",_book!$C$2:$C$379,$A104,_book!$A$2:$A$379,bkc_lob,_book!$B$2:$B$379,bkc_bu)&lt;&gt;1,SUMIFS(_book!$V$2:$V$379,_book!$C$2:$C$379,$A104,_book!$A$2:$A$379,bkc_lob,_book!$B$2:$B$379,bkc_bu)&lt;&gt;1,SUMIFS(_book!$BC$2:$BC$379,_book!$C$2:$C$379,$A104,_book!$A$2:$A$379,bkc_lob,_book!$B$2:$B$379,bkc_bu)=0),"—",(1+SUMIFS(_book!$W$2:$W$379,_book!$C$2:$C$379,$A104,_book!$A$2:$A$379,bkc_lob,_book!$B$2:$B$379,bkc_bu))/(1+SUMIFS(_book!$CA$2:$CA$379,_book!$C$2:$C$379,$A104,_book!$A$2:$A$379,bkc_lob,_book!$B$2:$B$379,bkc_bu)/SUMIFS(_book!$BC$2:$BC$379,_book!$C$2:$C$379,$A104,_book!$A$2:$A$379,bkc_lob,_book!$B$2:$B$379,bkc_bu))-1)</f>
        <v>—</v>
      </c>
      <c r="D104" s="79" t="str">
        <f>IF(OR(COUNTIFS(_book!$D$2:$D$379,"?*",_book!$C$2:$C$379,$A104,_book!$A$2:$A$379,bkc_lob,_book!$B$2:$B$379,bkc_bu)&lt;&gt;1,SUMIFS(_book!$V$2:$V$379,_book!$C$2:$C$379,$A104,_book!$A$2:$A$379,bkc_lob,_book!$B$2:$B$379,bkc_bu)&lt;&gt;1,SUMIFS(_book!$BD$2:$BD$379,_book!$C$2:$C$379,$A104,_book!$A$2:$A$379,bkc_lob,_book!$B$2:$B$379,bkc_bu)=0),"—",(1+SUMIFS(_book!$W$2:$W$379,_book!$C$2:$C$379,$A104,_book!$A$2:$A$379,bkc_lob,_book!$B$2:$B$379,bkc_bu))/(1+SUMIFS(_book!$CB$2:$CB$379,_book!$C$2:$C$379,$A104,_book!$A$2:$A$379,bkc_lob,_book!$B$2:$B$379,bkc_bu)/SUMIFS(_book!$BD$2:$BD$379,_book!$C$2:$C$379,$A104,_book!$A$2:$A$379,bkc_lob,_book!$B$2:$B$379,bkc_bu))-1)</f>
        <v>—</v>
      </c>
      <c r="E104" s="79" t="str">
        <f>IF(OR(COUNTIFS(_book!$D$2:$D$379,"?*",_book!$C$2:$C$379,$A104,_book!$A$2:$A$379,bkc_lob,_book!$B$2:$B$379,bkc_bu)&lt;&gt;1,SUMIFS(_book!$V$2:$V$379,_book!$C$2:$C$379,$A104,_book!$A$2:$A$379,bkc_lob,_book!$B$2:$B$379,bkc_bu)&lt;&gt;1,SUMIFS(_book!$BE$2:$BE$379,_book!$C$2:$C$379,$A104,_book!$A$2:$A$379,bkc_lob,_book!$B$2:$B$379,bkc_bu)=0),"—",(1+SUMIFS(_book!$W$2:$W$379,_book!$C$2:$C$379,$A104,_book!$A$2:$A$379,bkc_lob,_book!$B$2:$B$379,bkc_bu))/(1+SUMIFS(_book!$CC$2:$CC$379,_book!$C$2:$C$379,$A104,_book!$A$2:$A$379,bkc_lob,_book!$B$2:$B$379,bkc_bu)/SUMIFS(_book!$BE$2:$BE$379,_book!$C$2:$C$379,$A104,_book!$A$2:$A$379,bkc_lob,_book!$B$2:$B$379,bkc_bu))-1)</f>
        <v>—</v>
      </c>
      <c r="F104" s="79" t="str">
        <f>IF(OR(COUNTIFS(_book!$D$2:$D$379,"?*",_book!$C$2:$C$379,$A104,_book!$A$2:$A$379,bkc_lob,_book!$B$2:$B$379,bkc_bu)&lt;&gt;1,SUMIFS(_book!$V$2:$V$379,_book!$C$2:$C$379,$A104,_book!$A$2:$A$379,bkc_lob,_book!$B$2:$B$379,bkc_bu)&lt;&gt;1,SUMIFS(_book!$BF$2:$BF$379,_book!$C$2:$C$379,$A104,_book!$A$2:$A$379,bkc_lob,_book!$B$2:$B$379,bkc_bu)=0),"—",(1+SUMIFS(_book!$W$2:$W$379,_book!$C$2:$C$379,$A104,_book!$A$2:$A$379,bkc_lob,_book!$B$2:$B$379,bkc_bu))/(1+SUMIFS(_book!$CD$2:$CD$379,_book!$C$2:$C$379,$A104,_book!$A$2:$A$379,bkc_lob,_book!$B$2:$B$379,bkc_bu)/SUMIFS(_book!$BF$2:$BF$379,_book!$C$2:$C$379,$A104,_book!$A$2:$A$379,bkc_lob,_book!$B$2:$B$379,bkc_bu))-1)</f>
        <v>—</v>
      </c>
      <c r="G104" s="79" t="str">
        <f>IF(OR(COUNTIFS(_book!$D$2:$D$379,"?*",_book!$C$2:$C$379,$A104,_book!$A$2:$A$379,bkc_lob,_book!$B$2:$B$379,bkc_bu)&lt;&gt;1,SUMIFS(_book!$V$2:$V$379,_book!$C$2:$C$379,$A104,_book!$A$2:$A$379,bkc_lob,_book!$B$2:$B$379,bkc_bu)&lt;&gt;1,SUMIFS(_book!$BG$2:$BG$379,_book!$C$2:$C$379,$A104,_book!$A$2:$A$379,bkc_lob,_book!$B$2:$B$379,bkc_bu)=0),"—",(1+SUMIFS(_book!$W$2:$W$379,_book!$C$2:$C$379,$A104,_book!$A$2:$A$379,bkc_lob,_book!$B$2:$B$379,bkc_bu))/(1+SUMIFS(_book!$CE$2:$CE$379,_book!$C$2:$C$379,$A104,_book!$A$2:$A$379,bkc_lob,_book!$B$2:$B$379,bkc_bu)/SUMIFS(_book!$BG$2:$BG$379,_book!$C$2:$C$379,$A104,_book!$A$2:$A$379,bkc_lob,_book!$B$2:$B$379,bkc_bu))-1)</f>
        <v>—</v>
      </c>
      <c r="H104" s="79" t="str">
        <f>IF(OR(COUNTIFS(_book!$D$2:$D$379,"?*",_book!$C$2:$C$379,$A104,_book!$A$2:$A$379,bkc_lob,_book!$B$2:$B$379,bkc_bu)&lt;&gt;1,SUMIFS(_book!$V$2:$V$379,_book!$C$2:$C$379,$A104,_book!$A$2:$A$379,bkc_lob,_book!$B$2:$B$379,bkc_bu)&lt;&gt;1,SUMIFS(_book!$BH$2:$BH$379,_book!$C$2:$C$379,$A104,_book!$A$2:$A$379,bkc_lob,_book!$B$2:$B$379,bkc_bu)=0),"—",(1+SUMIFS(_book!$W$2:$W$379,_book!$C$2:$C$379,$A104,_book!$A$2:$A$379,bkc_lob,_book!$B$2:$B$379,bkc_bu))/(1+SUMIFS(_book!$CF$2:$CF$379,_book!$C$2:$C$379,$A104,_book!$A$2:$A$379,bkc_lob,_book!$B$2:$B$379,bkc_bu)/SUMIFS(_book!$BH$2:$BH$379,_book!$C$2:$C$379,$A104,_book!$A$2:$A$379,bkc_lob,_book!$B$2:$B$379,bkc_bu))-1)</f>
        <v>—</v>
      </c>
      <c r="I104" s="79" t="str">
        <f>IF(OR(COUNTIFS(_book!$D$2:$D$379,"?*",_book!$C$2:$C$379,$A104,_book!$A$2:$A$379,bkc_lob,_book!$B$2:$B$379,bkc_bu)&lt;&gt;1,SUMIFS(_book!$V$2:$V$379,_book!$C$2:$C$379,$A104,_book!$A$2:$A$379,bkc_lob,_book!$B$2:$B$379,bkc_bu)&lt;&gt;1,SUMIFS(_book!$BI$2:$BI$379,_book!$C$2:$C$379,$A104,_book!$A$2:$A$379,bkc_lob,_book!$B$2:$B$379,bkc_bu)=0),"—",(1+SUMIFS(_book!$W$2:$W$379,_book!$C$2:$C$379,$A104,_book!$A$2:$A$379,bkc_lob,_book!$B$2:$B$379,bkc_bu))/(1+SUMIFS(_book!$CG$2:$CG$379,_book!$C$2:$C$379,$A104,_book!$A$2:$A$379,bkc_lob,_book!$B$2:$B$379,bkc_bu)/SUMIFS(_book!$BI$2:$BI$379,_book!$C$2:$C$379,$A104,_book!$A$2:$A$379,bkc_lob,_book!$B$2:$B$379,bkc_bu))-1)</f>
        <v>—</v>
      </c>
      <c r="J104" s="79" t="str">
        <f>IF(OR(COUNTIFS(_book!$D$2:$D$379,"?*",_book!$C$2:$C$379,$A104,_book!$A$2:$A$379,bkc_lob,_book!$B$2:$B$379,bkc_bu)&lt;&gt;1,SUMIFS(_book!$V$2:$V$379,_book!$C$2:$C$379,$A104,_book!$A$2:$A$379,bkc_lob,_book!$B$2:$B$379,bkc_bu)&lt;&gt;1,SUMIFS(_book!$BJ$2:$BJ$379,_book!$C$2:$C$379,$A104,_book!$A$2:$A$379,bkc_lob,_book!$B$2:$B$379,bkc_bu)=0),"—",(1+SUMIFS(_book!$W$2:$W$379,_book!$C$2:$C$379,$A104,_book!$A$2:$A$379,bkc_lob,_book!$B$2:$B$379,bkc_bu))/(1+SUMIFS(_book!$CH$2:$CH$379,_book!$C$2:$C$379,$A104,_book!$A$2:$A$379,bkc_lob,_book!$B$2:$B$379,bkc_bu)/SUMIFS(_book!$BJ$2:$BJ$379,_book!$C$2:$C$379,$A104,_book!$A$2:$A$379,bkc_lob,_book!$B$2:$B$379,bkc_bu))-1)</f>
        <v>—</v>
      </c>
      <c r="K104" s="79" t="str">
        <f>IF(OR(COUNTIFS(_book!$D$2:$D$379,"?*",_book!$C$2:$C$379,$A104,_book!$A$2:$A$379,bkc_lob,_book!$B$2:$B$379,bkc_bu)&lt;&gt;1,SUMIFS(_book!$V$2:$V$379,_book!$C$2:$C$379,$A104,_book!$A$2:$A$379,bkc_lob,_book!$B$2:$B$379,bkc_bu)&lt;&gt;1,SUMIFS(_book!$BK$2:$BK$379,_book!$C$2:$C$379,$A104,_book!$A$2:$A$379,bkc_lob,_book!$B$2:$B$379,bkc_bu)=0),"—",(1+SUMIFS(_book!$W$2:$W$379,_book!$C$2:$C$379,$A104,_book!$A$2:$A$379,bkc_lob,_book!$B$2:$B$379,bkc_bu))/(1+SUMIFS(_book!$CI$2:$CI$379,_book!$C$2:$C$379,$A104,_book!$A$2:$A$379,bkc_lob,_book!$B$2:$B$379,bkc_bu)/SUMIFS(_book!$BK$2:$BK$379,_book!$C$2:$C$379,$A104,_book!$A$2:$A$379,bkc_lob,_book!$B$2:$B$379,bkc_bu))-1)</f>
        <v>—</v>
      </c>
      <c r="L104" s="79" t="str">
        <f>IF(OR(COUNTIFS(_book!$D$2:$D$379,"?*",_book!$C$2:$C$379,$A104,_book!$A$2:$A$379,bkc_lob,_book!$B$2:$B$379,bkc_bu)&lt;&gt;1,SUMIFS(_book!$V$2:$V$379,_book!$C$2:$C$379,$A104,_book!$A$2:$A$379,bkc_lob,_book!$B$2:$B$379,bkc_bu)&lt;&gt;1,SUMIFS(_book!$BL$2:$BL$379,_book!$C$2:$C$379,$A104,_book!$A$2:$A$379,bkc_lob,_book!$B$2:$B$379,bkc_bu)=0),"—",(1+SUMIFS(_book!$W$2:$W$379,_book!$C$2:$C$379,$A104,_book!$A$2:$A$379,bkc_lob,_book!$B$2:$B$379,bkc_bu))/(1+SUMIFS(_book!$CJ$2:$CJ$379,_book!$C$2:$C$379,$A104,_book!$A$2:$A$379,bkc_lob,_book!$B$2:$B$379,bkc_bu)/SUMIFS(_book!$BL$2:$BL$379,_book!$C$2:$C$379,$A104,_book!$A$2:$A$379,bkc_lob,_book!$B$2:$B$379,bkc_bu))-1)</f>
        <v>—</v>
      </c>
      <c r="M104" s="79" t="str">
        <f>IF(OR(COUNTIFS(_book!$D$2:$D$379,"?*",_book!$C$2:$C$379,$A104,_book!$A$2:$A$379,bkc_lob,_book!$B$2:$B$379,bkc_bu)&lt;&gt;1,SUMIFS(_book!$V$2:$V$379,_book!$C$2:$C$379,$A104,_book!$A$2:$A$379,bkc_lob,_book!$B$2:$B$379,bkc_bu)&lt;&gt;1,SUMIFS(_book!$BM$2:$BM$379,_book!$C$2:$C$379,$A104,_book!$A$2:$A$379,bkc_lob,_book!$B$2:$B$379,bkc_bu)=0),"—",(1+SUMIFS(_book!$W$2:$W$379,_book!$C$2:$C$379,$A104,_book!$A$2:$A$379,bkc_lob,_book!$B$2:$B$379,bkc_bu))/(1+SUMIFS(_book!$CK$2:$CK$379,_book!$C$2:$C$379,$A104,_book!$A$2:$A$379,bkc_lob,_book!$B$2:$B$379,bkc_bu)/SUMIFS(_book!$BM$2:$BM$379,_book!$C$2:$C$379,$A104,_book!$A$2:$A$379,bkc_lob,_book!$B$2:$B$379,bkc_bu))-1)</f>
        <v>—</v>
      </c>
    </row>
    <row r="105" spans="1:13" x14ac:dyDescent="0.3">
      <c r="A105" s="78" t="s">
        <v>100</v>
      </c>
      <c r="B105" s="79" t="str">
        <f>IF(OR(COUNTIFS(_book!$D$2:$D$379,"?*",_book!$C$2:$C$379,$A105,_book!$A$2:$A$379,bkc_lob,_book!$B$2:$B$379,bkc_bu)&lt;&gt;1,SUMIFS(_book!$V$2:$V$379,_book!$C$2:$C$379,$A105,_book!$A$2:$A$379,bkc_lob,_book!$B$2:$B$379,bkc_bu)&lt;&gt;1,SUMIFS(_book!$BB$2:$BB$379,_book!$C$2:$C$379,$A105,_book!$A$2:$A$379,bkc_lob,_book!$B$2:$B$379,bkc_bu)=0),"—",(1+SUMIFS(_book!$W$2:$W$379,_book!$C$2:$C$379,$A105,_book!$A$2:$A$379,bkc_lob,_book!$B$2:$B$379,bkc_bu))/(1+SUMIFS(_book!$BZ$2:$BZ$379,_book!$C$2:$C$379,$A105,_book!$A$2:$A$379,bkc_lob,_book!$B$2:$B$379,bkc_bu)/SUMIFS(_book!$BB$2:$BB$379,_book!$C$2:$C$379,$A105,_book!$A$2:$A$379,bkc_lob,_book!$B$2:$B$379,bkc_bu))-1)</f>
        <v>—</v>
      </c>
      <c r="C105" s="79" t="str">
        <f>IF(OR(COUNTIFS(_book!$D$2:$D$379,"?*",_book!$C$2:$C$379,$A105,_book!$A$2:$A$379,bkc_lob,_book!$B$2:$B$379,bkc_bu)&lt;&gt;1,SUMIFS(_book!$V$2:$V$379,_book!$C$2:$C$379,$A105,_book!$A$2:$A$379,bkc_lob,_book!$B$2:$B$379,bkc_bu)&lt;&gt;1,SUMIFS(_book!$BC$2:$BC$379,_book!$C$2:$C$379,$A105,_book!$A$2:$A$379,bkc_lob,_book!$B$2:$B$379,bkc_bu)=0),"—",(1+SUMIFS(_book!$W$2:$W$379,_book!$C$2:$C$379,$A105,_book!$A$2:$A$379,bkc_lob,_book!$B$2:$B$379,bkc_bu))/(1+SUMIFS(_book!$CA$2:$CA$379,_book!$C$2:$C$379,$A105,_book!$A$2:$A$379,bkc_lob,_book!$B$2:$B$379,bkc_bu)/SUMIFS(_book!$BC$2:$BC$379,_book!$C$2:$C$379,$A105,_book!$A$2:$A$379,bkc_lob,_book!$B$2:$B$379,bkc_bu))-1)</f>
        <v>—</v>
      </c>
      <c r="D105" s="79" t="str">
        <f>IF(OR(COUNTIFS(_book!$D$2:$D$379,"?*",_book!$C$2:$C$379,$A105,_book!$A$2:$A$379,bkc_lob,_book!$B$2:$B$379,bkc_bu)&lt;&gt;1,SUMIFS(_book!$V$2:$V$379,_book!$C$2:$C$379,$A105,_book!$A$2:$A$379,bkc_lob,_book!$B$2:$B$379,bkc_bu)&lt;&gt;1,SUMIFS(_book!$BD$2:$BD$379,_book!$C$2:$C$379,$A105,_book!$A$2:$A$379,bkc_lob,_book!$B$2:$B$379,bkc_bu)=0),"—",(1+SUMIFS(_book!$W$2:$W$379,_book!$C$2:$C$379,$A105,_book!$A$2:$A$379,bkc_lob,_book!$B$2:$B$379,bkc_bu))/(1+SUMIFS(_book!$CB$2:$CB$379,_book!$C$2:$C$379,$A105,_book!$A$2:$A$379,bkc_lob,_book!$B$2:$B$379,bkc_bu)/SUMIFS(_book!$BD$2:$BD$379,_book!$C$2:$C$379,$A105,_book!$A$2:$A$379,bkc_lob,_book!$B$2:$B$379,bkc_bu))-1)</f>
        <v>—</v>
      </c>
      <c r="E105" s="79" t="str">
        <f>IF(OR(COUNTIFS(_book!$D$2:$D$379,"?*",_book!$C$2:$C$379,$A105,_book!$A$2:$A$379,bkc_lob,_book!$B$2:$B$379,bkc_bu)&lt;&gt;1,SUMIFS(_book!$V$2:$V$379,_book!$C$2:$C$379,$A105,_book!$A$2:$A$379,bkc_lob,_book!$B$2:$B$379,bkc_bu)&lt;&gt;1,SUMIFS(_book!$BE$2:$BE$379,_book!$C$2:$C$379,$A105,_book!$A$2:$A$379,bkc_lob,_book!$B$2:$B$379,bkc_bu)=0),"—",(1+SUMIFS(_book!$W$2:$W$379,_book!$C$2:$C$379,$A105,_book!$A$2:$A$379,bkc_lob,_book!$B$2:$B$379,bkc_bu))/(1+SUMIFS(_book!$CC$2:$CC$379,_book!$C$2:$C$379,$A105,_book!$A$2:$A$379,bkc_lob,_book!$B$2:$B$379,bkc_bu)/SUMIFS(_book!$BE$2:$BE$379,_book!$C$2:$C$379,$A105,_book!$A$2:$A$379,bkc_lob,_book!$B$2:$B$379,bkc_bu))-1)</f>
        <v>—</v>
      </c>
      <c r="F105" s="79" t="str">
        <f>IF(OR(COUNTIFS(_book!$D$2:$D$379,"?*",_book!$C$2:$C$379,$A105,_book!$A$2:$A$379,bkc_lob,_book!$B$2:$B$379,bkc_bu)&lt;&gt;1,SUMIFS(_book!$V$2:$V$379,_book!$C$2:$C$379,$A105,_book!$A$2:$A$379,bkc_lob,_book!$B$2:$B$379,bkc_bu)&lt;&gt;1,SUMIFS(_book!$BF$2:$BF$379,_book!$C$2:$C$379,$A105,_book!$A$2:$A$379,bkc_lob,_book!$B$2:$B$379,bkc_bu)=0),"—",(1+SUMIFS(_book!$W$2:$W$379,_book!$C$2:$C$379,$A105,_book!$A$2:$A$379,bkc_lob,_book!$B$2:$B$379,bkc_bu))/(1+SUMIFS(_book!$CD$2:$CD$379,_book!$C$2:$C$379,$A105,_book!$A$2:$A$379,bkc_lob,_book!$B$2:$B$379,bkc_bu)/SUMIFS(_book!$BF$2:$BF$379,_book!$C$2:$C$379,$A105,_book!$A$2:$A$379,bkc_lob,_book!$B$2:$B$379,bkc_bu))-1)</f>
        <v>—</v>
      </c>
      <c r="G105" s="79" t="str">
        <f>IF(OR(COUNTIFS(_book!$D$2:$D$379,"?*",_book!$C$2:$C$379,$A105,_book!$A$2:$A$379,bkc_lob,_book!$B$2:$B$379,bkc_bu)&lt;&gt;1,SUMIFS(_book!$V$2:$V$379,_book!$C$2:$C$379,$A105,_book!$A$2:$A$379,bkc_lob,_book!$B$2:$B$379,bkc_bu)&lt;&gt;1,SUMIFS(_book!$BG$2:$BG$379,_book!$C$2:$C$379,$A105,_book!$A$2:$A$379,bkc_lob,_book!$B$2:$B$379,bkc_bu)=0),"—",(1+SUMIFS(_book!$W$2:$W$379,_book!$C$2:$C$379,$A105,_book!$A$2:$A$379,bkc_lob,_book!$B$2:$B$379,bkc_bu))/(1+SUMIFS(_book!$CE$2:$CE$379,_book!$C$2:$C$379,$A105,_book!$A$2:$A$379,bkc_lob,_book!$B$2:$B$379,bkc_bu)/SUMIFS(_book!$BG$2:$BG$379,_book!$C$2:$C$379,$A105,_book!$A$2:$A$379,bkc_lob,_book!$B$2:$B$379,bkc_bu))-1)</f>
        <v>—</v>
      </c>
      <c r="H105" s="79" t="str">
        <f>IF(OR(COUNTIFS(_book!$D$2:$D$379,"?*",_book!$C$2:$C$379,$A105,_book!$A$2:$A$379,bkc_lob,_book!$B$2:$B$379,bkc_bu)&lt;&gt;1,SUMIFS(_book!$V$2:$V$379,_book!$C$2:$C$379,$A105,_book!$A$2:$A$379,bkc_lob,_book!$B$2:$B$379,bkc_bu)&lt;&gt;1,SUMIFS(_book!$BH$2:$BH$379,_book!$C$2:$C$379,$A105,_book!$A$2:$A$379,bkc_lob,_book!$B$2:$B$379,bkc_bu)=0),"—",(1+SUMIFS(_book!$W$2:$W$379,_book!$C$2:$C$379,$A105,_book!$A$2:$A$379,bkc_lob,_book!$B$2:$B$379,bkc_bu))/(1+SUMIFS(_book!$CF$2:$CF$379,_book!$C$2:$C$379,$A105,_book!$A$2:$A$379,bkc_lob,_book!$B$2:$B$379,bkc_bu)/SUMIFS(_book!$BH$2:$BH$379,_book!$C$2:$C$379,$A105,_book!$A$2:$A$379,bkc_lob,_book!$B$2:$B$379,bkc_bu))-1)</f>
        <v>—</v>
      </c>
      <c r="I105" s="79" t="str">
        <f>IF(OR(COUNTIFS(_book!$D$2:$D$379,"?*",_book!$C$2:$C$379,$A105,_book!$A$2:$A$379,bkc_lob,_book!$B$2:$B$379,bkc_bu)&lt;&gt;1,SUMIFS(_book!$V$2:$V$379,_book!$C$2:$C$379,$A105,_book!$A$2:$A$379,bkc_lob,_book!$B$2:$B$379,bkc_bu)&lt;&gt;1,SUMIFS(_book!$BI$2:$BI$379,_book!$C$2:$C$379,$A105,_book!$A$2:$A$379,bkc_lob,_book!$B$2:$B$379,bkc_bu)=0),"—",(1+SUMIFS(_book!$W$2:$W$379,_book!$C$2:$C$379,$A105,_book!$A$2:$A$379,bkc_lob,_book!$B$2:$B$379,bkc_bu))/(1+SUMIFS(_book!$CG$2:$CG$379,_book!$C$2:$C$379,$A105,_book!$A$2:$A$379,bkc_lob,_book!$B$2:$B$379,bkc_bu)/SUMIFS(_book!$BI$2:$BI$379,_book!$C$2:$C$379,$A105,_book!$A$2:$A$379,bkc_lob,_book!$B$2:$B$379,bkc_bu))-1)</f>
        <v>—</v>
      </c>
      <c r="J105" s="79" t="str">
        <f>IF(OR(COUNTIFS(_book!$D$2:$D$379,"?*",_book!$C$2:$C$379,$A105,_book!$A$2:$A$379,bkc_lob,_book!$B$2:$B$379,bkc_bu)&lt;&gt;1,SUMIFS(_book!$V$2:$V$379,_book!$C$2:$C$379,$A105,_book!$A$2:$A$379,bkc_lob,_book!$B$2:$B$379,bkc_bu)&lt;&gt;1,SUMIFS(_book!$BJ$2:$BJ$379,_book!$C$2:$C$379,$A105,_book!$A$2:$A$379,bkc_lob,_book!$B$2:$B$379,bkc_bu)=0),"—",(1+SUMIFS(_book!$W$2:$W$379,_book!$C$2:$C$379,$A105,_book!$A$2:$A$379,bkc_lob,_book!$B$2:$B$379,bkc_bu))/(1+SUMIFS(_book!$CH$2:$CH$379,_book!$C$2:$C$379,$A105,_book!$A$2:$A$379,bkc_lob,_book!$B$2:$B$379,bkc_bu)/SUMIFS(_book!$BJ$2:$BJ$379,_book!$C$2:$C$379,$A105,_book!$A$2:$A$379,bkc_lob,_book!$B$2:$B$379,bkc_bu))-1)</f>
        <v>—</v>
      </c>
      <c r="K105" s="79" t="str">
        <f>IF(OR(COUNTIFS(_book!$D$2:$D$379,"?*",_book!$C$2:$C$379,$A105,_book!$A$2:$A$379,bkc_lob,_book!$B$2:$B$379,bkc_bu)&lt;&gt;1,SUMIFS(_book!$V$2:$V$379,_book!$C$2:$C$379,$A105,_book!$A$2:$A$379,bkc_lob,_book!$B$2:$B$379,bkc_bu)&lt;&gt;1,SUMIFS(_book!$BK$2:$BK$379,_book!$C$2:$C$379,$A105,_book!$A$2:$A$379,bkc_lob,_book!$B$2:$B$379,bkc_bu)=0),"—",(1+SUMIFS(_book!$W$2:$W$379,_book!$C$2:$C$379,$A105,_book!$A$2:$A$379,bkc_lob,_book!$B$2:$B$379,bkc_bu))/(1+SUMIFS(_book!$CI$2:$CI$379,_book!$C$2:$C$379,$A105,_book!$A$2:$A$379,bkc_lob,_book!$B$2:$B$379,bkc_bu)/SUMIFS(_book!$BK$2:$BK$379,_book!$C$2:$C$379,$A105,_book!$A$2:$A$379,bkc_lob,_book!$B$2:$B$379,bkc_bu))-1)</f>
        <v>—</v>
      </c>
      <c r="L105" s="79" t="str">
        <f>IF(OR(COUNTIFS(_book!$D$2:$D$379,"?*",_book!$C$2:$C$379,$A105,_book!$A$2:$A$379,bkc_lob,_book!$B$2:$B$379,bkc_bu)&lt;&gt;1,SUMIFS(_book!$V$2:$V$379,_book!$C$2:$C$379,$A105,_book!$A$2:$A$379,bkc_lob,_book!$B$2:$B$379,bkc_bu)&lt;&gt;1,SUMIFS(_book!$BL$2:$BL$379,_book!$C$2:$C$379,$A105,_book!$A$2:$A$379,bkc_lob,_book!$B$2:$B$379,bkc_bu)=0),"—",(1+SUMIFS(_book!$W$2:$W$379,_book!$C$2:$C$379,$A105,_book!$A$2:$A$379,bkc_lob,_book!$B$2:$B$379,bkc_bu))/(1+SUMIFS(_book!$CJ$2:$CJ$379,_book!$C$2:$C$379,$A105,_book!$A$2:$A$379,bkc_lob,_book!$B$2:$B$379,bkc_bu)/SUMIFS(_book!$BL$2:$BL$379,_book!$C$2:$C$379,$A105,_book!$A$2:$A$379,bkc_lob,_book!$B$2:$B$379,bkc_bu))-1)</f>
        <v>—</v>
      </c>
      <c r="M105" s="79" t="str">
        <f>IF(OR(COUNTIFS(_book!$D$2:$D$379,"?*",_book!$C$2:$C$379,$A105,_book!$A$2:$A$379,bkc_lob,_book!$B$2:$B$379,bkc_bu)&lt;&gt;1,SUMIFS(_book!$V$2:$V$379,_book!$C$2:$C$379,$A105,_book!$A$2:$A$379,bkc_lob,_book!$B$2:$B$379,bkc_bu)&lt;&gt;1,SUMIFS(_book!$BM$2:$BM$379,_book!$C$2:$C$379,$A105,_book!$A$2:$A$379,bkc_lob,_book!$B$2:$B$379,bkc_bu)=0),"—",(1+SUMIFS(_book!$W$2:$W$379,_book!$C$2:$C$379,$A105,_book!$A$2:$A$379,bkc_lob,_book!$B$2:$B$379,bkc_bu))/(1+SUMIFS(_book!$CK$2:$CK$379,_book!$C$2:$C$379,$A105,_book!$A$2:$A$379,bkc_lob,_book!$B$2:$B$379,bkc_bu)/SUMIFS(_book!$BM$2:$BM$379,_book!$C$2:$C$379,$A105,_book!$A$2:$A$379,bkc_lob,_book!$B$2:$B$379,bkc_bu))-1)</f>
        <v>—</v>
      </c>
    </row>
    <row r="106" spans="1:13" x14ac:dyDescent="0.3">
      <c r="A106" s="78" t="s">
        <v>102</v>
      </c>
      <c r="B106" s="79" t="str">
        <f>IF(OR(COUNTIFS(_book!$D$2:$D$379,"?*",_book!$C$2:$C$379,$A106,_book!$A$2:$A$379,bkc_lob,_book!$B$2:$B$379,bkc_bu)&lt;&gt;1,SUMIFS(_book!$V$2:$V$379,_book!$C$2:$C$379,$A106,_book!$A$2:$A$379,bkc_lob,_book!$B$2:$B$379,bkc_bu)&lt;&gt;1,SUMIFS(_book!$BB$2:$BB$379,_book!$C$2:$C$379,$A106,_book!$A$2:$A$379,bkc_lob,_book!$B$2:$B$379,bkc_bu)=0),"—",(1+SUMIFS(_book!$W$2:$W$379,_book!$C$2:$C$379,$A106,_book!$A$2:$A$379,bkc_lob,_book!$B$2:$B$379,bkc_bu))/(1+SUMIFS(_book!$BZ$2:$BZ$379,_book!$C$2:$C$379,$A106,_book!$A$2:$A$379,bkc_lob,_book!$B$2:$B$379,bkc_bu)/SUMIFS(_book!$BB$2:$BB$379,_book!$C$2:$C$379,$A106,_book!$A$2:$A$379,bkc_lob,_book!$B$2:$B$379,bkc_bu))-1)</f>
        <v>—</v>
      </c>
      <c r="C106" s="79" t="str">
        <f>IF(OR(COUNTIFS(_book!$D$2:$D$379,"?*",_book!$C$2:$C$379,$A106,_book!$A$2:$A$379,bkc_lob,_book!$B$2:$B$379,bkc_bu)&lt;&gt;1,SUMIFS(_book!$V$2:$V$379,_book!$C$2:$C$379,$A106,_book!$A$2:$A$379,bkc_lob,_book!$B$2:$B$379,bkc_bu)&lt;&gt;1,SUMIFS(_book!$BC$2:$BC$379,_book!$C$2:$C$379,$A106,_book!$A$2:$A$379,bkc_lob,_book!$B$2:$B$379,bkc_bu)=0),"—",(1+SUMIFS(_book!$W$2:$W$379,_book!$C$2:$C$379,$A106,_book!$A$2:$A$379,bkc_lob,_book!$B$2:$B$379,bkc_bu))/(1+SUMIFS(_book!$CA$2:$CA$379,_book!$C$2:$C$379,$A106,_book!$A$2:$A$379,bkc_lob,_book!$B$2:$B$379,bkc_bu)/SUMIFS(_book!$BC$2:$BC$379,_book!$C$2:$C$379,$A106,_book!$A$2:$A$379,bkc_lob,_book!$B$2:$B$379,bkc_bu))-1)</f>
        <v>—</v>
      </c>
      <c r="D106" s="79" t="str">
        <f>IF(OR(COUNTIFS(_book!$D$2:$D$379,"?*",_book!$C$2:$C$379,$A106,_book!$A$2:$A$379,bkc_lob,_book!$B$2:$B$379,bkc_bu)&lt;&gt;1,SUMIFS(_book!$V$2:$V$379,_book!$C$2:$C$379,$A106,_book!$A$2:$A$379,bkc_lob,_book!$B$2:$B$379,bkc_bu)&lt;&gt;1,SUMIFS(_book!$BD$2:$BD$379,_book!$C$2:$C$379,$A106,_book!$A$2:$A$379,bkc_lob,_book!$B$2:$B$379,bkc_bu)=0),"—",(1+SUMIFS(_book!$W$2:$W$379,_book!$C$2:$C$379,$A106,_book!$A$2:$A$379,bkc_lob,_book!$B$2:$B$379,bkc_bu))/(1+SUMIFS(_book!$CB$2:$CB$379,_book!$C$2:$C$379,$A106,_book!$A$2:$A$379,bkc_lob,_book!$B$2:$B$379,bkc_bu)/SUMIFS(_book!$BD$2:$BD$379,_book!$C$2:$C$379,$A106,_book!$A$2:$A$379,bkc_lob,_book!$B$2:$B$379,bkc_bu))-1)</f>
        <v>—</v>
      </c>
      <c r="E106" s="79" t="str">
        <f>IF(OR(COUNTIFS(_book!$D$2:$D$379,"?*",_book!$C$2:$C$379,$A106,_book!$A$2:$A$379,bkc_lob,_book!$B$2:$B$379,bkc_bu)&lt;&gt;1,SUMIFS(_book!$V$2:$V$379,_book!$C$2:$C$379,$A106,_book!$A$2:$A$379,bkc_lob,_book!$B$2:$B$379,bkc_bu)&lt;&gt;1,SUMIFS(_book!$BE$2:$BE$379,_book!$C$2:$C$379,$A106,_book!$A$2:$A$379,bkc_lob,_book!$B$2:$B$379,bkc_bu)=0),"—",(1+SUMIFS(_book!$W$2:$W$379,_book!$C$2:$C$379,$A106,_book!$A$2:$A$379,bkc_lob,_book!$B$2:$B$379,bkc_bu))/(1+SUMIFS(_book!$CC$2:$CC$379,_book!$C$2:$C$379,$A106,_book!$A$2:$A$379,bkc_lob,_book!$B$2:$B$379,bkc_bu)/SUMIFS(_book!$BE$2:$BE$379,_book!$C$2:$C$379,$A106,_book!$A$2:$A$379,bkc_lob,_book!$B$2:$B$379,bkc_bu))-1)</f>
        <v>—</v>
      </c>
      <c r="F106" s="79" t="str">
        <f>IF(OR(COUNTIFS(_book!$D$2:$D$379,"?*",_book!$C$2:$C$379,$A106,_book!$A$2:$A$379,bkc_lob,_book!$B$2:$B$379,bkc_bu)&lt;&gt;1,SUMIFS(_book!$V$2:$V$379,_book!$C$2:$C$379,$A106,_book!$A$2:$A$379,bkc_lob,_book!$B$2:$B$379,bkc_bu)&lt;&gt;1,SUMIFS(_book!$BF$2:$BF$379,_book!$C$2:$C$379,$A106,_book!$A$2:$A$379,bkc_lob,_book!$B$2:$B$379,bkc_bu)=0),"—",(1+SUMIFS(_book!$W$2:$W$379,_book!$C$2:$C$379,$A106,_book!$A$2:$A$379,bkc_lob,_book!$B$2:$B$379,bkc_bu))/(1+SUMIFS(_book!$CD$2:$CD$379,_book!$C$2:$C$379,$A106,_book!$A$2:$A$379,bkc_lob,_book!$B$2:$B$379,bkc_bu)/SUMIFS(_book!$BF$2:$BF$379,_book!$C$2:$C$379,$A106,_book!$A$2:$A$379,bkc_lob,_book!$B$2:$B$379,bkc_bu))-1)</f>
        <v>—</v>
      </c>
      <c r="G106" s="79" t="str">
        <f>IF(OR(COUNTIFS(_book!$D$2:$D$379,"?*",_book!$C$2:$C$379,$A106,_book!$A$2:$A$379,bkc_lob,_book!$B$2:$B$379,bkc_bu)&lt;&gt;1,SUMIFS(_book!$V$2:$V$379,_book!$C$2:$C$379,$A106,_book!$A$2:$A$379,bkc_lob,_book!$B$2:$B$379,bkc_bu)&lt;&gt;1,SUMIFS(_book!$BG$2:$BG$379,_book!$C$2:$C$379,$A106,_book!$A$2:$A$379,bkc_lob,_book!$B$2:$B$379,bkc_bu)=0),"—",(1+SUMIFS(_book!$W$2:$W$379,_book!$C$2:$C$379,$A106,_book!$A$2:$A$379,bkc_lob,_book!$B$2:$B$379,bkc_bu))/(1+SUMIFS(_book!$CE$2:$CE$379,_book!$C$2:$C$379,$A106,_book!$A$2:$A$379,bkc_lob,_book!$B$2:$B$379,bkc_bu)/SUMIFS(_book!$BG$2:$BG$379,_book!$C$2:$C$379,$A106,_book!$A$2:$A$379,bkc_lob,_book!$B$2:$B$379,bkc_bu))-1)</f>
        <v>—</v>
      </c>
      <c r="H106" s="79" t="str">
        <f>IF(OR(COUNTIFS(_book!$D$2:$D$379,"?*",_book!$C$2:$C$379,$A106,_book!$A$2:$A$379,bkc_lob,_book!$B$2:$B$379,bkc_bu)&lt;&gt;1,SUMIFS(_book!$V$2:$V$379,_book!$C$2:$C$379,$A106,_book!$A$2:$A$379,bkc_lob,_book!$B$2:$B$379,bkc_bu)&lt;&gt;1,SUMIFS(_book!$BH$2:$BH$379,_book!$C$2:$C$379,$A106,_book!$A$2:$A$379,bkc_lob,_book!$B$2:$B$379,bkc_bu)=0),"—",(1+SUMIFS(_book!$W$2:$W$379,_book!$C$2:$C$379,$A106,_book!$A$2:$A$379,bkc_lob,_book!$B$2:$B$379,bkc_bu))/(1+SUMIFS(_book!$CF$2:$CF$379,_book!$C$2:$C$379,$A106,_book!$A$2:$A$379,bkc_lob,_book!$B$2:$B$379,bkc_bu)/SUMIFS(_book!$BH$2:$BH$379,_book!$C$2:$C$379,$A106,_book!$A$2:$A$379,bkc_lob,_book!$B$2:$B$379,bkc_bu))-1)</f>
        <v>—</v>
      </c>
      <c r="I106" s="79" t="str">
        <f>IF(OR(COUNTIFS(_book!$D$2:$D$379,"?*",_book!$C$2:$C$379,$A106,_book!$A$2:$A$379,bkc_lob,_book!$B$2:$B$379,bkc_bu)&lt;&gt;1,SUMIFS(_book!$V$2:$V$379,_book!$C$2:$C$379,$A106,_book!$A$2:$A$379,bkc_lob,_book!$B$2:$B$379,bkc_bu)&lt;&gt;1,SUMIFS(_book!$BI$2:$BI$379,_book!$C$2:$C$379,$A106,_book!$A$2:$A$379,bkc_lob,_book!$B$2:$B$379,bkc_bu)=0),"—",(1+SUMIFS(_book!$W$2:$W$379,_book!$C$2:$C$379,$A106,_book!$A$2:$A$379,bkc_lob,_book!$B$2:$B$379,bkc_bu))/(1+SUMIFS(_book!$CG$2:$CG$379,_book!$C$2:$C$379,$A106,_book!$A$2:$A$379,bkc_lob,_book!$B$2:$B$379,bkc_bu)/SUMIFS(_book!$BI$2:$BI$379,_book!$C$2:$C$379,$A106,_book!$A$2:$A$379,bkc_lob,_book!$B$2:$B$379,bkc_bu))-1)</f>
        <v>—</v>
      </c>
      <c r="J106" s="79" t="str">
        <f>IF(OR(COUNTIFS(_book!$D$2:$D$379,"?*",_book!$C$2:$C$379,$A106,_book!$A$2:$A$379,bkc_lob,_book!$B$2:$B$379,bkc_bu)&lt;&gt;1,SUMIFS(_book!$V$2:$V$379,_book!$C$2:$C$379,$A106,_book!$A$2:$A$379,bkc_lob,_book!$B$2:$B$379,bkc_bu)&lt;&gt;1,SUMIFS(_book!$BJ$2:$BJ$379,_book!$C$2:$C$379,$A106,_book!$A$2:$A$379,bkc_lob,_book!$B$2:$B$379,bkc_bu)=0),"—",(1+SUMIFS(_book!$W$2:$W$379,_book!$C$2:$C$379,$A106,_book!$A$2:$A$379,bkc_lob,_book!$B$2:$B$379,bkc_bu))/(1+SUMIFS(_book!$CH$2:$CH$379,_book!$C$2:$C$379,$A106,_book!$A$2:$A$379,bkc_lob,_book!$B$2:$B$379,bkc_bu)/SUMIFS(_book!$BJ$2:$BJ$379,_book!$C$2:$C$379,$A106,_book!$A$2:$A$379,bkc_lob,_book!$B$2:$B$379,bkc_bu))-1)</f>
        <v>—</v>
      </c>
      <c r="K106" s="79" t="str">
        <f>IF(OR(COUNTIFS(_book!$D$2:$D$379,"?*",_book!$C$2:$C$379,$A106,_book!$A$2:$A$379,bkc_lob,_book!$B$2:$B$379,bkc_bu)&lt;&gt;1,SUMIFS(_book!$V$2:$V$379,_book!$C$2:$C$379,$A106,_book!$A$2:$A$379,bkc_lob,_book!$B$2:$B$379,bkc_bu)&lt;&gt;1,SUMIFS(_book!$BK$2:$BK$379,_book!$C$2:$C$379,$A106,_book!$A$2:$A$379,bkc_lob,_book!$B$2:$B$379,bkc_bu)=0),"—",(1+SUMIFS(_book!$W$2:$W$379,_book!$C$2:$C$379,$A106,_book!$A$2:$A$379,bkc_lob,_book!$B$2:$B$379,bkc_bu))/(1+SUMIFS(_book!$CI$2:$CI$379,_book!$C$2:$C$379,$A106,_book!$A$2:$A$379,bkc_lob,_book!$B$2:$B$379,bkc_bu)/SUMIFS(_book!$BK$2:$BK$379,_book!$C$2:$C$379,$A106,_book!$A$2:$A$379,bkc_lob,_book!$B$2:$B$379,bkc_bu))-1)</f>
        <v>—</v>
      </c>
      <c r="L106" s="79" t="str">
        <f>IF(OR(COUNTIFS(_book!$D$2:$D$379,"?*",_book!$C$2:$C$379,$A106,_book!$A$2:$A$379,bkc_lob,_book!$B$2:$B$379,bkc_bu)&lt;&gt;1,SUMIFS(_book!$V$2:$V$379,_book!$C$2:$C$379,$A106,_book!$A$2:$A$379,bkc_lob,_book!$B$2:$B$379,bkc_bu)&lt;&gt;1,SUMIFS(_book!$BL$2:$BL$379,_book!$C$2:$C$379,$A106,_book!$A$2:$A$379,bkc_lob,_book!$B$2:$B$379,bkc_bu)=0),"—",(1+SUMIFS(_book!$W$2:$W$379,_book!$C$2:$C$379,$A106,_book!$A$2:$A$379,bkc_lob,_book!$B$2:$B$379,bkc_bu))/(1+SUMIFS(_book!$CJ$2:$CJ$379,_book!$C$2:$C$379,$A106,_book!$A$2:$A$379,bkc_lob,_book!$B$2:$B$379,bkc_bu)/SUMIFS(_book!$BL$2:$BL$379,_book!$C$2:$C$379,$A106,_book!$A$2:$A$379,bkc_lob,_book!$B$2:$B$379,bkc_bu))-1)</f>
        <v>—</v>
      </c>
      <c r="M106" s="79" t="str">
        <f>IF(OR(COUNTIFS(_book!$D$2:$D$379,"?*",_book!$C$2:$C$379,$A106,_book!$A$2:$A$379,bkc_lob,_book!$B$2:$B$379,bkc_bu)&lt;&gt;1,SUMIFS(_book!$V$2:$V$379,_book!$C$2:$C$379,$A106,_book!$A$2:$A$379,bkc_lob,_book!$B$2:$B$379,bkc_bu)&lt;&gt;1,SUMIFS(_book!$BM$2:$BM$379,_book!$C$2:$C$379,$A106,_book!$A$2:$A$379,bkc_lob,_book!$B$2:$B$379,bkc_bu)=0),"—",(1+SUMIFS(_book!$W$2:$W$379,_book!$C$2:$C$379,$A106,_book!$A$2:$A$379,bkc_lob,_book!$B$2:$B$379,bkc_bu))/(1+SUMIFS(_book!$CK$2:$CK$379,_book!$C$2:$C$379,$A106,_book!$A$2:$A$379,bkc_lob,_book!$B$2:$B$379,bkc_bu)/SUMIFS(_book!$BM$2:$BM$379,_book!$C$2:$C$379,$A106,_book!$A$2:$A$379,bkc_lob,_book!$B$2:$B$379,bkc_bu))-1)</f>
        <v>—</v>
      </c>
    </row>
    <row r="107" spans="1:13" x14ac:dyDescent="0.3">
      <c r="A107" s="78" t="s">
        <v>103</v>
      </c>
      <c r="B107" s="79" t="str">
        <f>IF(OR(COUNTIFS(_book!$D$2:$D$379,"?*",_book!$C$2:$C$379,$A107,_book!$A$2:$A$379,bkc_lob,_book!$B$2:$B$379,bkc_bu)&lt;&gt;1,SUMIFS(_book!$V$2:$V$379,_book!$C$2:$C$379,$A107,_book!$A$2:$A$379,bkc_lob,_book!$B$2:$B$379,bkc_bu)&lt;&gt;1,SUMIFS(_book!$BB$2:$BB$379,_book!$C$2:$C$379,$A107,_book!$A$2:$A$379,bkc_lob,_book!$B$2:$B$379,bkc_bu)=0),"—",(1+SUMIFS(_book!$W$2:$W$379,_book!$C$2:$C$379,$A107,_book!$A$2:$A$379,bkc_lob,_book!$B$2:$B$379,bkc_bu))/(1+SUMIFS(_book!$BZ$2:$BZ$379,_book!$C$2:$C$379,$A107,_book!$A$2:$A$379,bkc_lob,_book!$B$2:$B$379,bkc_bu)/SUMIFS(_book!$BB$2:$BB$379,_book!$C$2:$C$379,$A107,_book!$A$2:$A$379,bkc_lob,_book!$B$2:$B$379,bkc_bu))-1)</f>
        <v>—</v>
      </c>
      <c r="C107" s="79" t="str">
        <f>IF(OR(COUNTIFS(_book!$D$2:$D$379,"?*",_book!$C$2:$C$379,$A107,_book!$A$2:$A$379,bkc_lob,_book!$B$2:$B$379,bkc_bu)&lt;&gt;1,SUMIFS(_book!$V$2:$V$379,_book!$C$2:$C$379,$A107,_book!$A$2:$A$379,bkc_lob,_book!$B$2:$B$379,bkc_bu)&lt;&gt;1,SUMIFS(_book!$BC$2:$BC$379,_book!$C$2:$C$379,$A107,_book!$A$2:$A$379,bkc_lob,_book!$B$2:$B$379,bkc_bu)=0),"—",(1+SUMIFS(_book!$W$2:$W$379,_book!$C$2:$C$379,$A107,_book!$A$2:$A$379,bkc_lob,_book!$B$2:$B$379,bkc_bu))/(1+SUMIFS(_book!$CA$2:$CA$379,_book!$C$2:$C$379,$A107,_book!$A$2:$A$379,bkc_lob,_book!$B$2:$B$379,bkc_bu)/SUMIFS(_book!$BC$2:$BC$379,_book!$C$2:$C$379,$A107,_book!$A$2:$A$379,bkc_lob,_book!$B$2:$B$379,bkc_bu))-1)</f>
        <v>—</v>
      </c>
      <c r="D107" s="79" t="str">
        <f>IF(OR(COUNTIFS(_book!$D$2:$D$379,"?*",_book!$C$2:$C$379,$A107,_book!$A$2:$A$379,bkc_lob,_book!$B$2:$B$379,bkc_bu)&lt;&gt;1,SUMIFS(_book!$V$2:$V$379,_book!$C$2:$C$379,$A107,_book!$A$2:$A$379,bkc_lob,_book!$B$2:$B$379,bkc_bu)&lt;&gt;1,SUMIFS(_book!$BD$2:$BD$379,_book!$C$2:$C$379,$A107,_book!$A$2:$A$379,bkc_lob,_book!$B$2:$B$379,bkc_bu)=0),"—",(1+SUMIFS(_book!$W$2:$W$379,_book!$C$2:$C$379,$A107,_book!$A$2:$A$379,bkc_lob,_book!$B$2:$B$379,bkc_bu))/(1+SUMIFS(_book!$CB$2:$CB$379,_book!$C$2:$C$379,$A107,_book!$A$2:$A$379,bkc_lob,_book!$B$2:$B$379,bkc_bu)/SUMIFS(_book!$BD$2:$BD$379,_book!$C$2:$C$379,$A107,_book!$A$2:$A$379,bkc_lob,_book!$B$2:$B$379,bkc_bu))-1)</f>
        <v>—</v>
      </c>
      <c r="E107" s="79" t="str">
        <f>IF(OR(COUNTIFS(_book!$D$2:$D$379,"?*",_book!$C$2:$C$379,$A107,_book!$A$2:$A$379,bkc_lob,_book!$B$2:$B$379,bkc_bu)&lt;&gt;1,SUMIFS(_book!$V$2:$V$379,_book!$C$2:$C$379,$A107,_book!$A$2:$A$379,bkc_lob,_book!$B$2:$B$379,bkc_bu)&lt;&gt;1,SUMIFS(_book!$BE$2:$BE$379,_book!$C$2:$C$379,$A107,_book!$A$2:$A$379,bkc_lob,_book!$B$2:$B$379,bkc_bu)=0),"—",(1+SUMIFS(_book!$W$2:$W$379,_book!$C$2:$C$379,$A107,_book!$A$2:$A$379,bkc_lob,_book!$B$2:$B$379,bkc_bu))/(1+SUMIFS(_book!$CC$2:$CC$379,_book!$C$2:$C$379,$A107,_book!$A$2:$A$379,bkc_lob,_book!$B$2:$B$379,bkc_bu)/SUMIFS(_book!$BE$2:$BE$379,_book!$C$2:$C$379,$A107,_book!$A$2:$A$379,bkc_lob,_book!$B$2:$B$379,bkc_bu))-1)</f>
        <v>—</v>
      </c>
      <c r="F107" s="79" t="str">
        <f>IF(OR(COUNTIFS(_book!$D$2:$D$379,"?*",_book!$C$2:$C$379,$A107,_book!$A$2:$A$379,bkc_lob,_book!$B$2:$B$379,bkc_bu)&lt;&gt;1,SUMIFS(_book!$V$2:$V$379,_book!$C$2:$C$379,$A107,_book!$A$2:$A$379,bkc_lob,_book!$B$2:$B$379,bkc_bu)&lt;&gt;1,SUMIFS(_book!$BF$2:$BF$379,_book!$C$2:$C$379,$A107,_book!$A$2:$A$379,bkc_lob,_book!$B$2:$B$379,bkc_bu)=0),"—",(1+SUMIFS(_book!$W$2:$W$379,_book!$C$2:$C$379,$A107,_book!$A$2:$A$379,bkc_lob,_book!$B$2:$B$379,bkc_bu))/(1+SUMIFS(_book!$CD$2:$CD$379,_book!$C$2:$C$379,$A107,_book!$A$2:$A$379,bkc_lob,_book!$B$2:$B$379,bkc_bu)/SUMIFS(_book!$BF$2:$BF$379,_book!$C$2:$C$379,$A107,_book!$A$2:$A$379,bkc_lob,_book!$B$2:$B$379,bkc_bu))-1)</f>
        <v>—</v>
      </c>
      <c r="G107" s="79" t="str">
        <f>IF(OR(COUNTIFS(_book!$D$2:$D$379,"?*",_book!$C$2:$C$379,$A107,_book!$A$2:$A$379,bkc_lob,_book!$B$2:$B$379,bkc_bu)&lt;&gt;1,SUMIFS(_book!$V$2:$V$379,_book!$C$2:$C$379,$A107,_book!$A$2:$A$379,bkc_lob,_book!$B$2:$B$379,bkc_bu)&lt;&gt;1,SUMIFS(_book!$BG$2:$BG$379,_book!$C$2:$C$379,$A107,_book!$A$2:$A$379,bkc_lob,_book!$B$2:$B$379,bkc_bu)=0),"—",(1+SUMIFS(_book!$W$2:$W$379,_book!$C$2:$C$379,$A107,_book!$A$2:$A$379,bkc_lob,_book!$B$2:$B$379,bkc_bu))/(1+SUMIFS(_book!$CE$2:$CE$379,_book!$C$2:$C$379,$A107,_book!$A$2:$A$379,bkc_lob,_book!$B$2:$B$379,bkc_bu)/SUMIFS(_book!$BG$2:$BG$379,_book!$C$2:$C$379,$A107,_book!$A$2:$A$379,bkc_lob,_book!$B$2:$B$379,bkc_bu))-1)</f>
        <v>—</v>
      </c>
      <c r="H107" s="79" t="str">
        <f>IF(OR(COUNTIFS(_book!$D$2:$D$379,"?*",_book!$C$2:$C$379,$A107,_book!$A$2:$A$379,bkc_lob,_book!$B$2:$B$379,bkc_bu)&lt;&gt;1,SUMIFS(_book!$V$2:$V$379,_book!$C$2:$C$379,$A107,_book!$A$2:$A$379,bkc_lob,_book!$B$2:$B$379,bkc_bu)&lt;&gt;1,SUMIFS(_book!$BH$2:$BH$379,_book!$C$2:$C$379,$A107,_book!$A$2:$A$379,bkc_lob,_book!$B$2:$B$379,bkc_bu)=0),"—",(1+SUMIFS(_book!$W$2:$W$379,_book!$C$2:$C$379,$A107,_book!$A$2:$A$379,bkc_lob,_book!$B$2:$B$379,bkc_bu))/(1+SUMIFS(_book!$CF$2:$CF$379,_book!$C$2:$C$379,$A107,_book!$A$2:$A$379,bkc_lob,_book!$B$2:$B$379,bkc_bu)/SUMIFS(_book!$BH$2:$BH$379,_book!$C$2:$C$379,$A107,_book!$A$2:$A$379,bkc_lob,_book!$B$2:$B$379,bkc_bu))-1)</f>
        <v>—</v>
      </c>
      <c r="I107" s="79" t="str">
        <f>IF(OR(COUNTIFS(_book!$D$2:$D$379,"?*",_book!$C$2:$C$379,$A107,_book!$A$2:$A$379,bkc_lob,_book!$B$2:$B$379,bkc_bu)&lt;&gt;1,SUMIFS(_book!$V$2:$V$379,_book!$C$2:$C$379,$A107,_book!$A$2:$A$379,bkc_lob,_book!$B$2:$B$379,bkc_bu)&lt;&gt;1,SUMIFS(_book!$BI$2:$BI$379,_book!$C$2:$C$379,$A107,_book!$A$2:$A$379,bkc_lob,_book!$B$2:$B$379,bkc_bu)=0),"—",(1+SUMIFS(_book!$W$2:$W$379,_book!$C$2:$C$379,$A107,_book!$A$2:$A$379,bkc_lob,_book!$B$2:$B$379,bkc_bu))/(1+SUMIFS(_book!$CG$2:$CG$379,_book!$C$2:$C$379,$A107,_book!$A$2:$A$379,bkc_lob,_book!$B$2:$B$379,bkc_bu)/SUMIFS(_book!$BI$2:$BI$379,_book!$C$2:$C$379,$A107,_book!$A$2:$A$379,bkc_lob,_book!$B$2:$B$379,bkc_bu))-1)</f>
        <v>—</v>
      </c>
      <c r="J107" s="79" t="str">
        <f>IF(OR(COUNTIFS(_book!$D$2:$D$379,"?*",_book!$C$2:$C$379,$A107,_book!$A$2:$A$379,bkc_lob,_book!$B$2:$B$379,bkc_bu)&lt;&gt;1,SUMIFS(_book!$V$2:$V$379,_book!$C$2:$C$379,$A107,_book!$A$2:$A$379,bkc_lob,_book!$B$2:$B$379,bkc_bu)&lt;&gt;1,SUMIFS(_book!$BJ$2:$BJ$379,_book!$C$2:$C$379,$A107,_book!$A$2:$A$379,bkc_lob,_book!$B$2:$B$379,bkc_bu)=0),"—",(1+SUMIFS(_book!$W$2:$W$379,_book!$C$2:$C$379,$A107,_book!$A$2:$A$379,bkc_lob,_book!$B$2:$B$379,bkc_bu))/(1+SUMIFS(_book!$CH$2:$CH$379,_book!$C$2:$C$379,$A107,_book!$A$2:$A$379,bkc_lob,_book!$B$2:$B$379,bkc_bu)/SUMIFS(_book!$BJ$2:$BJ$379,_book!$C$2:$C$379,$A107,_book!$A$2:$A$379,bkc_lob,_book!$B$2:$B$379,bkc_bu))-1)</f>
        <v>—</v>
      </c>
      <c r="K107" s="79" t="str">
        <f>IF(OR(COUNTIFS(_book!$D$2:$D$379,"?*",_book!$C$2:$C$379,$A107,_book!$A$2:$A$379,bkc_lob,_book!$B$2:$B$379,bkc_bu)&lt;&gt;1,SUMIFS(_book!$V$2:$V$379,_book!$C$2:$C$379,$A107,_book!$A$2:$A$379,bkc_lob,_book!$B$2:$B$379,bkc_bu)&lt;&gt;1,SUMIFS(_book!$BK$2:$BK$379,_book!$C$2:$C$379,$A107,_book!$A$2:$A$379,bkc_lob,_book!$B$2:$B$379,bkc_bu)=0),"—",(1+SUMIFS(_book!$W$2:$W$379,_book!$C$2:$C$379,$A107,_book!$A$2:$A$379,bkc_lob,_book!$B$2:$B$379,bkc_bu))/(1+SUMIFS(_book!$CI$2:$CI$379,_book!$C$2:$C$379,$A107,_book!$A$2:$A$379,bkc_lob,_book!$B$2:$B$379,bkc_bu)/SUMIFS(_book!$BK$2:$BK$379,_book!$C$2:$C$379,$A107,_book!$A$2:$A$379,bkc_lob,_book!$B$2:$B$379,bkc_bu))-1)</f>
        <v>—</v>
      </c>
      <c r="L107" s="79" t="str">
        <f>IF(OR(COUNTIFS(_book!$D$2:$D$379,"?*",_book!$C$2:$C$379,$A107,_book!$A$2:$A$379,bkc_lob,_book!$B$2:$B$379,bkc_bu)&lt;&gt;1,SUMIFS(_book!$V$2:$V$379,_book!$C$2:$C$379,$A107,_book!$A$2:$A$379,bkc_lob,_book!$B$2:$B$379,bkc_bu)&lt;&gt;1,SUMIFS(_book!$BL$2:$BL$379,_book!$C$2:$C$379,$A107,_book!$A$2:$A$379,bkc_lob,_book!$B$2:$B$379,bkc_bu)=0),"—",(1+SUMIFS(_book!$W$2:$W$379,_book!$C$2:$C$379,$A107,_book!$A$2:$A$379,bkc_lob,_book!$B$2:$B$379,bkc_bu))/(1+SUMIFS(_book!$CJ$2:$CJ$379,_book!$C$2:$C$379,$A107,_book!$A$2:$A$379,bkc_lob,_book!$B$2:$B$379,bkc_bu)/SUMIFS(_book!$BL$2:$BL$379,_book!$C$2:$C$379,$A107,_book!$A$2:$A$379,bkc_lob,_book!$B$2:$B$379,bkc_bu))-1)</f>
        <v>—</v>
      </c>
      <c r="M107" s="79" t="str">
        <f>IF(OR(COUNTIFS(_book!$D$2:$D$379,"?*",_book!$C$2:$C$379,$A107,_book!$A$2:$A$379,bkc_lob,_book!$B$2:$B$379,bkc_bu)&lt;&gt;1,SUMIFS(_book!$V$2:$V$379,_book!$C$2:$C$379,$A107,_book!$A$2:$A$379,bkc_lob,_book!$B$2:$B$379,bkc_bu)&lt;&gt;1,SUMIFS(_book!$BM$2:$BM$379,_book!$C$2:$C$379,$A107,_book!$A$2:$A$379,bkc_lob,_book!$B$2:$B$379,bkc_bu)=0),"—",(1+SUMIFS(_book!$W$2:$W$379,_book!$C$2:$C$379,$A107,_book!$A$2:$A$379,bkc_lob,_book!$B$2:$B$379,bkc_bu))/(1+SUMIFS(_book!$CK$2:$CK$379,_book!$C$2:$C$379,$A107,_book!$A$2:$A$379,bkc_lob,_book!$B$2:$B$379,bkc_bu)/SUMIFS(_book!$BM$2:$BM$379,_book!$C$2:$C$379,$A107,_book!$A$2:$A$379,bkc_lob,_book!$B$2:$B$379,bkc_bu))-1)</f>
        <v>—</v>
      </c>
    </row>
    <row r="108" spans="1:13" x14ac:dyDescent="0.3">
      <c r="A108" s="78" t="s">
        <v>105</v>
      </c>
      <c r="B108" s="79" t="str">
        <f>IF(OR(COUNTIFS(_book!$D$2:$D$379,"?*",_book!$C$2:$C$379,$A108,_book!$A$2:$A$379,bkc_lob,_book!$B$2:$B$379,bkc_bu)&lt;&gt;1,SUMIFS(_book!$V$2:$V$379,_book!$C$2:$C$379,$A108,_book!$A$2:$A$379,bkc_lob,_book!$B$2:$B$379,bkc_bu)&lt;&gt;1,SUMIFS(_book!$BB$2:$BB$379,_book!$C$2:$C$379,$A108,_book!$A$2:$A$379,bkc_lob,_book!$B$2:$B$379,bkc_bu)=0),"—",(1+SUMIFS(_book!$W$2:$W$379,_book!$C$2:$C$379,$A108,_book!$A$2:$A$379,bkc_lob,_book!$B$2:$B$379,bkc_bu))/(1+SUMIFS(_book!$BZ$2:$BZ$379,_book!$C$2:$C$379,$A108,_book!$A$2:$A$379,bkc_lob,_book!$B$2:$B$379,bkc_bu)/SUMIFS(_book!$BB$2:$BB$379,_book!$C$2:$C$379,$A108,_book!$A$2:$A$379,bkc_lob,_book!$B$2:$B$379,bkc_bu))-1)</f>
        <v>—</v>
      </c>
      <c r="C108" s="79" t="str">
        <f>IF(OR(COUNTIFS(_book!$D$2:$D$379,"?*",_book!$C$2:$C$379,$A108,_book!$A$2:$A$379,bkc_lob,_book!$B$2:$B$379,bkc_bu)&lt;&gt;1,SUMIFS(_book!$V$2:$V$379,_book!$C$2:$C$379,$A108,_book!$A$2:$A$379,bkc_lob,_book!$B$2:$B$379,bkc_bu)&lt;&gt;1,SUMIFS(_book!$BC$2:$BC$379,_book!$C$2:$C$379,$A108,_book!$A$2:$A$379,bkc_lob,_book!$B$2:$B$379,bkc_bu)=0),"—",(1+SUMIFS(_book!$W$2:$W$379,_book!$C$2:$C$379,$A108,_book!$A$2:$A$379,bkc_lob,_book!$B$2:$B$379,bkc_bu))/(1+SUMIFS(_book!$CA$2:$CA$379,_book!$C$2:$C$379,$A108,_book!$A$2:$A$379,bkc_lob,_book!$B$2:$B$379,bkc_bu)/SUMIFS(_book!$BC$2:$BC$379,_book!$C$2:$C$379,$A108,_book!$A$2:$A$379,bkc_lob,_book!$B$2:$B$379,bkc_bu))-1)</f>
        <v>—</v>
      </c>
      <c r="D108" s="79" t="str">
        <f>IF(OR(COUNTIFS(_book!$D$2:$D$379,"?*",_book!$C$2:$C$379,$A108,_book!$A$2:$A$379,bkc_lob,_book!$B$2:$B$379,bkc_bu)&lt;&gt;1,SUMIFS(_book!$V$2:$V$379,_book!$C$2:$C$379,$A108,_book!$A$2:$A$379,bkc_lob,_book!$B$2:$B$379,bkc_bu)&lt;&gt;1,SUMIFS(_book!$BD$2:$BD$379,_book!$C$2:$C$379,$A108,_book!$A$2:$A$379,bkc_lob,_book!$B$2:$B$379,bkc_bu)=0),"—",(1+SUMIFS(_book!$W$2:$W$379,_book!$C$2:$C$379,$A108,_book!$A$2:$A$379,bkc_lob,_book!$B$2:$B$379,bkc_bu))/(1+SUMIFS(_book!$CB$2:$CB$379,_book!$C$2:$C$379,$A108,_book!$A$2:$A$379,bkc_lob,_book!$B$2:$B$379,bkc_bu)/SUMIFS(_book!$BD$2:$BD$379,_book!$C$2:$C$379,$A108,_book!$A$2:$A$379,bkc_lob,_book!$B$2:$B$379,bkc_bu))-1)</f>
        <v>—</v>
      </c>
      <c r="E108" s="79" t="str">
        <f>IF(OR(COUNTIFS(_book!$D$2:$D$379,"?*",_book!$C$2:$C$379,$A108,_book!$A$2:$A$379,bkc_lob,_book!$B$2:$B$379,bkc_bu)&lt;&gt;1,SUMIFS(_book!$V$2:$V$379,_book!$C$2:$C$379,$A108,_book!$A$2:$A$379,bkc_lob,_book!$B$2:$B$379,bkc_bu)&lt;&gt;1,SUMIFS(_book!$BE$2:$BE$379,_book!$C$2:$C$379,$A108,_book!$A$2:$A$379,bkc_lob,_book!$B$2:$B$379,bkc_bu)=0),"—",(1+SUMIFS(_book!$W$2:$W$379,_book!$C$2:$C$379,$A108,_book!$A$2:$A$379,bkc_lob,_book!$B$2:$B$379,bkc_bu))/(1+SUMIFS(_book!$CC$2:$CC$379,_book!$C$2:$C$379,$A108,_book!$A$2:$A$379,bkc_lob,_book!$B$2:$B$379,bkc_bu)/SUMIFS(_book!$BE$2:$BE$379,_book!$C$2:$C$379,$A108,_book!$A$2:$A$379,bkc_lob,_book!$B$2:$B$379,bkc_bu))-1)</f>
        <v>—</v>
      </c>
      <c r="F108" s="79" t="str">
        <f>IF(OR(COUNTIFS(_book!$D$2:$D$379,"?*",_book!$C$2:$C$379,$A108,_book!$A$2:$A$379,bkc_lob,_book!$B$2:$B$379,bkc_bu)&lt;&gt;1,SUMIFS(_book!$V$2:$V$379,_book!$C$2:$C$379,$A108,_book!$A$2:$A$379,bkc_lob,_book!$B$2:$B$379,bkc_bu)&lt;&gt;1,SUMIFS(_book!$BF$2:$BF$379,_book!$C$2:$C$379,$A108,_book!$A$2:$A$379,bkc_lob,_book!$B$2:$B$379,bkc_bu)=0),"—",(1+SUMIFS(_book!$W$2:$W$379,_book!$C$2:$C$379,$A108,_book!$A$2:$A$379,bkc_lob,_book!$B$2:$B$379,bkc_bu))/(1+SUMIFS(_book!$CD$2:$CD$379,_book!$C$2:$C$379,$A108,_book!$A$2:$A$379,bkc_lob,_book!$B$2:$B$379,bkc_bu)/SUMIFS(_book!$BF$2:$BF$379,_book!$C$2:$C$379,$A108,_book!$A$2:$A$379,bkc_lob,_book!$B$2:$B$379,bkc_bu))-1)</f>
        <v>—</v>
      </c>
      <c r="G108" s="79" t="str">
        <f>IF(OR(COUNTIFS(_book!$D$2:$D$379,"?*",_book!$C$2:$C$379,$A108,_book!$A$2:$A$379,bkc_lob,_book!$B$2:$B$379,bkc_bu)&lt;&gt;1,SUMIFS(_book!$V$2:$V$379,_book!$C$2:$C$379,$A108,_book!$A$2:$A$379,bkc_lob,_book!$B$2:$B$379,bkc_bu)&lt;&gt;1,SUMIFS(_book!$BG$2:$BG$379,_book!$C$2:$C$379,$A108,_book!$A$2:$A$379,bkc_lob,_book!$B$2:$B$379,bkc_bu)=0),"—",(1+SUMIFS(_book!$W$2:$W$379,_book!$C$2:$C$379,$A108,_book!$A$2:$A$379,bkc_lob,_book!$B$2:$B$379,bkc_bu))/(1+SUMIFS(_book!$CE$2:$CE$379,_book!$C$2:$C$379,$A108,_book!$A$2:$A$379,bkc_lob,_book!$B$2:$B$379,bkc_bu)/SUMIFS(_book!$BG$2:$BG$379,_book!$C$2:$C$379,$A108,_book!$A$2:$A$379,bkc_lob,_book!$B$2:$B$379,bkc_bu))-1)</f>
        <v>—</v>
      </c>
      <c r="H108" s="79" t="str">
        <f>IF(OR(COUNTIFS(_book!$D$2:$D$379,"?*",_book!$C$2:$C$379,$A108,_book!$A$2:$A$379,bkc_lob,_book!$B$2:$B$379,bkc_bu)&lt;&gt;1,SUMIFS(_book!$V$2:$V$379,_book!$C$2:$C$379,$A108,_book!$A$2:$A$379,bkc_lob,_book!$B$2:$B$379,bkc_bu)&lt;&gt;1,SUMIFS(_book!$BH$2:$BH$379,_book!$C$2:$C$379,$A108,_book!$A$2:$A$379,bkc_lob,_book!$B$2:$B$379,bkc_bu)=0),"—",(1+SUMIFS(_book!$W$2:$W$379,_book!$C$2:$C$379,$A108,_book!$A$2:$A$379,bkc_lob,_book!$B$2:$B$379,bkc_bu))/(1+SUMIFS(_book!$CF$2:$CF$379,_book!$C$2:$C$379,$A108,_book!$A$2:$A$379,bkc_lob,_book!$B$2:$B$379,bkc_bu)/SUMIFS(_book!$BH$2:$BH$379,_book!$C$2:$C$379,$A108,_book!$A$2:$A$379,bkc_lob,_book!$B$2:$B$379,bkc_bu))-1)</f>
        <v>—</v>
      </c>
      <c r="I108" s="79" t="str">
        <f>IF(OR(COUNTIFS(_book!$D$2:$D$379,"?*",_book!$C$2:$C$379,$A108,_book!$A$2:$A$379,bkc_lob,_book!$B$2:$B$379,bkc_bu)&lt;&gt;1,SUMIFS(_book!$V$2:$V$379,_book!$C$2:$C$379,$A108,_book!$A$2:$A$379,bkc_lob,_book!$B$2:$B$379,bkc_bu)&lt;&gt;1,SUMIFS(_book!$BI$2:$BI$379,_book!$C$2:$C$379,$A108,_book!$A$2:$A$379,bkc_lob,_book!$B$2:$B$379,bkc_bu)=0),"—",(1+SUMIFS(_book!$W$2:$W$379,_book!$C$2:$C$379,$A108,_book!$A$2:$A$379,bkc_lob,_book!$B$2:$B$379,bkc_bu))/(1+SUMIFS(_book!$CG$2:$CG$379,_book!$C$2:$C$379,$A108,_book!$A$2:$A$379,bkc_lob,_book!$B$2:$B$379,bkc_bu)/SUMIFS(_book!$BI$2:$BI$379,_book!$C$2:$C$379,$A108,_book!$A$2:$A$379,bkc_lob,_book!$B$2:$B$379,bkc_bu))-1)</f>
        <v>—</v>
      </c>
      <c r="J108" s="79" t="str">
        <f>IF(OR(COUNTIFS(_book!$D$2:$D$379,"?*",_book!$C$2:$C$379,$A108,_book!$A$2:$A$379,bkc_lob,_book!$B$2:$B$379,bkc_bu)&lt;&gt;1,SUMIFS(_book!$V$2:$V$379,_book!$C$2:$C$379,$A108,_book!$A$2:$A$379,bkc_lob,_book!$B$2:$B$379,bkc_bu)&lt;&gt;1,SUMIFS(_book!$BJ$2:$BJ$379,_book!$C$2:$C$379,$A108,_book!$A$2:$A$379,bkc_lob,_book!$B$2:$B$379,bkc_bu)=0),"—",(1+SUMIFS(_book!$W$2:$W$379,_book!$C$2:$C$379,$A108,_book!$A$2:$A$379,bkc_lob,_book!$B$2:$B$379,bkc_bu))/(1+SUMIFS(_book!$CH$2:$CH$379,_book!$C$2:$C$379,$A108,_book!$A$2:$A$379,bkc_lob,_book!$B$2:$B$379,bkc_bu)/SUMIFS(_book!$BJ$2:$BJ$379,_book!$C$2:$C$379,$A108,_book!$A$2:$A$379,bkc_lob,_book!$B$2:$B$379,bkc_bu))-1)</f>
        <v>—</v>
      </c>
      <c r="K108" s="79" t="str">
        <f>IF(OR(COUNTIFS(_book!$D$2:$D$379,"?*",_book!$C$2:$C$379,$A108,_book!$A$2:$A$379,bkc_lob,_book!$B$2:$B$379,bkc_bu)&lt;&gt;1,SUMIFS(_book!$V$2:$V$379,_book!$C$2:$C$379,$A108,_book!$A$2:$A$379,bkc_lob,_book!$B$2:$B$379,bkc_bu)&lt;&gt;1,SUMIFS(_book!$BK$2:$BK$379,_book!$C$2:$C$379,$A108,_book!$A$2:$A$379,bkc_lob,_book!$B$2:$B$379,bkc_bu)=0),"—",(1+SUMIFS(_book!$W$2:$W$379,_book!$C$2:$C$379,$A108,_book!$A$2:$A$379,bkc_lob,_book!$B$2:$B$379,bkc_bu))/(1+SUMIFS(_book!$CI$2:$CI$379,_book!$C$2:$C$379,$A108,_book!$A$2:$A$379,bkc_lob,_book!$B$2:$B$379,bkc_bu)/SUMIFS(_book!$BK$2:$BK$379,_book!$C$2:$C$379,$A108,_book!$A$2:$A$379,bkc_lob,_book!$B$2:$B$379,bkc_bu))-1)</f>
        <v>—</v>
      </c>
      <c r="L108" s="79" t="str">
        <f>IF(OR(COUNTIFS(_book!$D$2:$D$379,"?*",_book!$C$2:$C$379,$A108,_book!$A$2:$A$379,bkc_lob,_book!$B$2:$B$379,bkc_bu)&lt;&gt;1,SUMIFS(_book!$V$2:$V$379,_book!$C$2:$C$379,$A108,_book!$A$2:$A$379,bkc_lob,_book!$B$2:$B$379,bkc_bu)&lt;&gt;1,SUMIFS(_book!$BL$2:$BL$379,_book!$C$2:$C$379,$A108,_book!$A$2:$A$379,bkc_lob,_book!$B$2:$B$379,bkc_bu)=0),"—",(1+SUMIFS(_book!$W$2:$W$379,_book!$C$2:$C$379,$A108,_book!$A$2:$A$379,bkc_lob,_book!$B$2:$B$379,bkc_bu))/(1+SUMIFS(_book!$CJ$2:$CJ$379,_book!$C$2:$C$379,$A108,_book!$A$2:$A$379,bkc_lob,_book!$B$2:$B$379,bkc_bu)/SUMIFS(_book!$BL$2:$BL$379,_book!$C$2:$C$379,$A108,_book!$A$2:$A$379,bkc_lob,_book!$B$2:$B$379,bkc_bu))-1)</f>
        <v>—</v>
      </c>
      <c r="M108" s="79" t="str">
        <f>IF(OR(COUNTIFS(_book!$D$2:$D$379,"?*",_book!$C$2:$C$379,$A108,_book!$A$2:$A$379,bkc_lob,_book!$B$2:$B$379,bkc_bu)&lt;&gt;1,SUMIFS(_book!$V$2:$V$379,_book!$C$2:$C$379,$A108,_book!$A$2:$A$379,bkc_lob,_book!$B$2:$B$379,bkc_bu)&lt;&gt;1,SUMIFS(_book!$BM$2:$BM$379,_book!$C$2:$C$379,$A108,_book!$A$2:$A$379,bkc_lob,_book!$B$2:$B$379,bkc_bu)=0),"—",(1+SUMIFS(_book!$W$2:$W$379,_book!$C$2:$C$379,$A108,_book!$A$2:$A$379,bkc_lob,_book!$B$2:$B$379,bkc_bu))/(1+SUMIFS(_book!$CK$2:$CK$379,_book!$C$2:$C$379,$A108,_book!$A$2:$A$379,bkc_lob,_book!$B$2:$B$379,bkc_bu)/SUMIFS(_book!$BM$2:$BM$379,_book!$C$2:$C$379,$A108,_book!$A$2:$A$379,bkc_lob,_book!$B$2:$B$379,bkc_bu))-1)</f>
        <v>—</v>
      </c>
    </row>
    <row r="109" spans="1:13" x14ac:dyDescent="0.3">
      <c r="A109" s="78" t="s">
        <v>106</v>
      </c>
      <c r="B109" s="79" t="str">
        <f>IF(OR(COUNTIFS(_book!$D$2:$D$379,"?*",_book!$C$2:$C$379,$A109,_book!$A$2:$A$379,bkc_lob,_book!$B$2:$B$379,bkc_bu)&lt;&gt;1,SUMIFS(_book!$V$2:$V$379,_book!$C$2:$C$379,$A109,_book!$A$2:$A$379,bkc_lob,_book!$B$2:$B$379,bkc_bu)&lt;&gt;1,SUMIFS(_book!$BB$2:$BB$379,_book!$C$2:$C$379,$A109,_book!$A$2:$A$379,bkc_lob,_book!$B$2:$B$379,bkc_bu)=0),"—",(1+SUMIFS(_book!$W$2:$W$379,_book!$C$2:$C$379,$A109,_book!$A$2:$A$379,bkc_lob,_book!$B$2:$B$379,bkc_bu))/(1+SUMIFS(_book!$BZ$2:$BZ$379,_book!$C$2:$C$379,$A109,_book!$A$2:$A$379,bkc_lob,_book!$B$2:$B$379,bkc_bu)/SUMIFS(_book!$BB$2:$BB$379,_book!$C$2:$C$379,$A109,_book!$A$2:$A$379,bkc_lob,_book!$B$2:$B$379,bkc_bu))-1)</f>
        <v>—</v>
      </c>
      <c r="C109" s="79" t="str">
        <f>IF(OR(COUNTIFS(_book!$D$2:$D$379,"?*",_book!$C$2:$C$379,$A109,_book!$A$2:$A$379,bkc_lob,_book!$B$2:$B$379,bkc_bu)&lt;&gt;1,SUMIFS(_book!$V$2:$V$379,_book!$C$2:$C$379,$A109,_book!$A$2:$A$379,bkc_lob,_book!$B$2:$B$379,bkc_bu)&lt;&gt;1,SUMIFS(_book!$BC$2:$BC$379,_book!$C$2:$C$379,$A109,_book!$A$2:$A$379,bkc_lob,_book!$B$2:$B$379,bkc_bu)=0),"—",(1+SUMIFS(_book!$W$2:$W$379,_book!$C$2:$C$379,$A109,_book!$A$2:$A$379,bkc_lob,_book!$B$2:$B$379,bkc_bu))/(1+SUMIFS(_book!$CA$2:$CA$379,_book!$C$2:$C$379,$A109,_book!$A$2:$A$379,bkc_lob,_book!$B$2:$B$379,bkc_bu)/SUMIFS(_book!$BC$2:$BC$379,_book!$C$2:$C$379,$A109,_book!$A$2:$A$379,bkc_lob,_book!$B$2:$B$379,bkc_bu))-1)</f>
        <v>—</v>
      </c>
      <c r="D109" s="79" t="str">
        <f>IF(OR(COUNTIFS(_book!$D$2:$D$379,"?*",_book!$C$2:$C$379,$A109,_book!$A$2:$A$379,bkc_lob,_book!$B$2:$B$379,bkc_bu)&lt;&gt;1,SUMIFS(_book!$V$2:$V$379,_book!$C$2:$C$379,$A109,_book!$A$2:$A$379,bkc_lob,_book!$B$2:$B$379,bkc_bu)&lt;&gt;1,SUMIFS(_book!$BD$2:$BD$379,_book!$C$2:$C$379,$A109,_book!$A$2:$A$379,bkc_lob,_book!$B$2:$B$379,bkc_bu)=0),"—",(1+SUMIFS(_book!$W$2:$W$379,_book!$C$2:$C$379,$A109,_book!$A$2:$A$379,bkc_lob,_book!$B$2:$B$379,bkc_bu))/(1+SUMIFS(_book!$CB$2:$CB$379,_book!$C$2:$C$379,$A109,_book!$A$2:$A$379,bkc_lob,_book!$B$2:$B$379,bkc_bu)/SUMIFS(_book!$BD$2:$BD$379,_book!$C$2:$C$379,$A109,_book!$A$2:$A$379,bkc_lob,_book!$B$2:$B$379,bkc_bu))-1)</f>
        <v>—</v>
      </c>
      <c r="E109" s="79" t="str">
        <f>IF(OR(COUNTIFS(_book!$D$2:$D$379,"?*",_book!$C$2:$C$379,$A109,_book!$A$2:$A$379,bkc_lob,_book!$B$2:$B$379,bkc_bu)&lt;&gt;1,SUMIFS(_book!$V$2:$V$379,_book!$C$2:$C$379,$A109,_book!$A$2:$A$379,bkc_lob,_book!$B$2:$B$379,bkc_bu)&lt;&gt;1,SUMIFS(_book!$BE$2:$BE$379,_book!$C$2:$C$379,$A109,_book!$A$2:$A$379,bkc_lob,_book!$B$2:$B$379,bkc_bu)=0),"—",(1+SUMIFS(_book!$W$2:$W$379,_book!$C$2:$C$379,$A109,_book!$A$2:$A$379,bkc_lob,_book!$B$2:$B$379,bkc_bu))/(1+SUMIFS(_book!$CC$2:$CC$379,_book!$C$2:$C$379,$A109,_book!$A$2:$A$379,bkc_lob,_book!$B$2:$B$379,bkc_bu)/SUMIFS(_book!$BE$2:$BE$379,_book!$C$2:$C$379,$A109,_book!$A$2:$A$379,bkc_lob,_book!$B$2:$B$379,bkc_bu))-1)</f>
        <v>—</v>
      </c>
      <c r="F109" s="79" t="str">
        <f>IF(OR(COUNTIFS(_book!$D$2:$D$379,"?*",_book!$C$2:$C$379,$A109,_book!$A$2:$A$379,bkc_lob,_book!$B$2:$B$379,bkc_bu)&lt;&gt;1,SUMIFS(_book!$V$2:$V$379,_book!$C$2:$C$379,$A109,_book!$A$2:$A$379,bkc_lob,_book!$B$2:$B$379,bkc_bu)&lt;&gt;1,SUMIFS(_book!$BF$2:$BF$379,_book!$C$2:$C$379,$A109,_book!$A$2:$A$379,bkc_lob,_book!$B$2:$B$379,bkc_bu)=0),"—",(1+SUMIFS(_book!$W$2:$W$379,_book!$C$2:$C$379,$A109,_book!$A$2:$A$379,bkc_lob,_book!$B$2:$B$379,bkc_bu))/(1+SUMIFS(_book!$CD$2:$CD$379,_book!$C$2:$C$379,$A109,_book!$A$2:$A$379,bkc_lob,_book!$B$2:$B$379,bkc_bu)/SUMIFS(_book!$BF$2:$BF$379,_book!$C$2:$C$379,$A109,_book!$A$2:$A$379,bkc_lob,_book!$B$2:$B$379,bkc_bu))-1)</f>
        <v>—</v>
      </c>
      <c r="G109" s="79" t="str">
        <f>IF(OR(COUNTIFS(_book!$D$2:$D$379,"?*",_book!$C$2:$C$379,$A109,_book!$A$2:$A$379,bkc_lob,_book!$B$2:$B$379,bkc_bu)&lt;&gt;1,SUMIFS(_book!$V$2:$V$379,_book!$C$2:$C$379,$A109,_book!$A$2:$A$379,bkc_lob,_book!$B$2:$B$379,bkc_bu)&lt;&gt;1,SUMIFS(_book!$BG$2:$BG$379,_book!$C$2:$C$379,$A109,_book!$A$2:$A$379,bkc_lob,_book!$B$2:$B$379,bkc_bu)=0),"—",(1+SUMIFS(_book!$W$2:$W$379,_book!$C$2:$C$379,$A109,_book!$A$2:$A$379,bkc_lob,_book!$B$2:$B$379,bkc_bu))/(1+SUMIFS(_book!$CE$2:$CE$379,_book!$C$2:$C$379,$A109,_book!$A$2:$A$379,bkc_lob,_book!$B$2:$B$379,bkc_bu)/SUMIFS(_book!$BG$2:$BG$379,_book!$C$2:$C$379,$A109,_book!$A$2:$A$379,bkc_lob,_book!$B$2:$B$379,bkc_bu))-1)</f>
        <v>—</v>
      </c>
      <c r="H109" s="79" t="str">
        <f>IF(OR(COUNTIFS(_book!$D$2:$D$379,"?*",_book!$C$2:$C$379,$A109,_book!$A$2:$A$379,bkc_lob,_book!$B$2:$B$379,bkc_bu)&lt;&gt;1,SUMIFS(_book!$V$2:$V$379,_book!$C$2:$C$379,$A109,_book!$A$2:$A$379,bkc_lob,_book!$B$2:$B$379,bkc_bu)&lt;&gt;1,SUMIFS(_book!$BH$2:$BH$379,_book!$C$2:$C$379,$A109,_book!$A$2:$A$379,bkc_lob,_book!$B$2:$B$379,bkc_bu)=0),"—",(1+SUMIFS(_book!$W$2:$W$379,_book!$C$2:$C$379,$A109,_book!$A$2:$A$379,bkc_lob,_book!$B$2:$B$379,bkc_bu))/(1+SUMIFS(_book!$CF$2:$CF$379,_book!$C$2:$C$379,$A109,_book!$A$2:$A$379,bkc_lob,_book!$B$2:$B$379,bkc_bu)/SUMIFS(_book!$BH$2:$BH$379,_book!$C$2:$C$379,$A109,_book!$A$2:$A$379,bkc_lob,_book!$B$2:$B$379,bkc_bu))-1)</f>
        <v>—</v>
      </c>
      <c r="I109" s="79" t="str">
        <f>IF(OR(COUNTIFS(_book!$D$2:$D$379,"?*",_book!$C$2:$C$379,$A109,_book!$A$2:$A$379,bkc_lob,_book!$B$2:$B$379,bkc_bu)&lt;&gt;1,SUMIFS(_book!$V$2:$V$379,_book!$C$2:$C$379,$A109,_book!$A$2:$A$379,bkc_lob,_book!$B$2:$B$379,bkc_bu)&lt;&gt;1,SUMIFS(_book!$BI$2:$BI$379,_book!$C$2:$C$379,$A109,_book!$A$2:$A$379,bkc_lob,_book!$B$2:$B$379,bkc_bu)=0),"—",(1+SUMIFS(_book!$W$2:$W$379,_book!$C$2:$C$379,$A109,_book!$A$2:$A$379,bkc_lob,_book!$B$2:$B$379,bkc_bu))/(1+SUMIFS(_book!$CG$2:$CG$379,_book!$C$2:$C$379,$A109,_book!$A$2:$A$379,bkc_lob,_book!$B$2:$B$379,bkc_bu)/SUMIFS(_book!$BI$2:$BI$379,_book!$C$2:$C$379,$A109,_book!$A$2:$A$379,bkc_lob,_book!$B$2:$B$379,bkc_bu))-1)</f>
        <v>—</v>
      </c>
      <c r="J109" s="79" t="str">
        <f>IF(OR(COUNTIFS(_book!$D$2:$D$379,"?*",_book!$C$2:$C$379,$A109,_book!$A$2:$A$379,bkc_lob,_book!$B$2:$B$379,bkc_bu)&lt;&gt;1,SUMIFS(_book!$V$2:$V$379,_book!$C$2:$C$379,$A109,_book!$A$2:$A$379,bkc_lob,_book!$B$2:$B$379,bkc_bu)&lt;&gt;1,SUMIFS(_book!$BJ$2:$BJ$379,_book!$C$2:$C$379,$A109,_book!$A$2:$A$379,bkc_lob,_book!$B$2:$B$379,bkc_bu)=0),"—",(1+SUMIFS(_book!$W$2:$W$379,_book!$C$2:$C$379,$A109,_book!$A$2:$A$379,bkc_lob,_book!$B$2:$B$379,bkc_bu))/(1+SUMIFS(_book!$CH$2:$CH$379,_book!$C$2:$C$379,$A109,_book!$A$2:$A$379,bkc_lob,_book!$B$2:$B$379,bkc_bu)/SUMIFS(_book!$BJ$2:$BJ$379,_book!$C$2:$C$379,$A109,_book!$A$2:$A$379,bkc_lob,_book!$B$2:$B$379,bkc_bu))-1)</f>
        <v>—</v>
      </c>
      <c r="K109" s="79" t="str">
        <f>IF(OR(COUNTIFS(_book!$D$2:$D$379,"?*",_book!$C$2:$C$379,$A109,_book!$A$2:$A$379,bkc_lob,_book!$B$2:$B$379,bkc_bu)&lt;&gt;1,SUMIFS(_book!$V$2:$V$379,_book!$C$2:$C$379,$A109,_book!$A$2:$A$379,bkc_lob,_book!$B$2:$B$379,bkc_bu)&lt;&gt;1,SUMIFS(_book!$BK$2:$BK$379,_book!$C$2:$C$379,$A109,_book!$A$2:$A$379,bkc_lob,_book!$B$2:$B$379,bkc_bu)=0),"—",(1+SUMIFS(_book!$W$2:$W$379,_book!$C$2:$C$379,$A109,_book!$A$2:$A$379,bkc_lob,_book!$B$2:$B$379,bkc_bu))/(1+SUMIFS(_book!$CI$2:$CI$379,_book!$C$2:$C$379,$A109,_book!$A$2:$A$379,bkc_lob,_book!$B$2:$B$379,bkc_bu)/SUMIFS(_book!$BK$2:$BK$379,_book!$C$2:$C$379,$A109,_book!$A$2:$A$379,bkc_lob,_book!$B$2:$B$379,bkc_bu))-1)</f>
        <v>—</v>
      </c>
      <c r="L109" s="79" t="str">
        <f>IF(OR(COUNTIFS(_book!$D$2:$D$379,"?*",_book!$C$2:$C$379,$A109,_book!$A$2:$A$379,bkc_lob,_book!$B$2:$B$379,bkc_bu)&lt;&gt;1,SUMIFS(_book!$V$2:$V$379,_book!$C$2:$C$379,$A109,_book!$A$2:$A$379,bkc_lob,_book!$B$2:$B$379,bkc_bu)&lt;&gt;1,SUMIFS(_book!$BL$2:$BL$379,_book!$C$2:$C$379,$A109,_book!$A$2:$A$379,bkc_lob,_book!$B$2:$B$379,bkc_bu)=0),"—",(1+SUMIFS(_book!$W$2:$W$379,_book!$C$2:$C$379,$A109,_book!$A$2:$A$379,bkc_lob,_book!$B$2:$B$379,bkc_bu))/(1+SUMIFS(_book!$CJ$2:$CJ$379,_book!$C$2:$C$379,$A109,_book!$A$2:$A$379,bkc_lob,_book!$B$2:$B$379,bkc_bu)/SUMIFS(_book!$BL$2:$BL$379,_book!$C$2:$C$379,$A109,_book!$A$2:$A$379,bkc_lob,_book!$B$2:$B$379,bkc_bu))-1)</f>
        <v>—</v>
      </c>
      <c r="M109" s="79" t="str">
        <f>IF(OR(COUNTIFS(_book!$D$2:$D$379,"?*",_book!$C$2:$C$379,$A109,_book!$A$2:$A$379,bkc_lob,_book!$B$2:$B$379,bkc_bu)&lt;&gt;1,SUMIFS(_book!$V$2:$V$379,_book!$C$2:$C$379,$A109,_book!$A$2:$A$379,bkc_lob,_book!$B$2:$B$379,bkc_bu)&lt;&gt;1,SUMIFS(_book!$BM$2:$BM$379,_book!$C$2:$C$379,$A109,_book!$A$2:$A$379,bkc_lob,_book!$B$2:$B$379,bkc_bu)=0),"—",(1+SUMIFS(_book!$W$2:$W$379,_book!$C$2:$C$379,$A109,_book!$A$2:$A$379,bkc_lob,_book!$B$2:$B$379,bkc_bu))/(1+SUMIFS(_book!$CK$2:$CK$379,_book!$C$2:$C$379,$A109,_book!$A$2:$A$379,bkc_lob,_book!$B$2:$B$379,bkc_bu)/SUMIFS(_book!$BM$2:$BM$379,_book!$C$2:$C$379,$A109,_book!$A$2:$A$379,bkc_lob,_book!$B$2:$B$379,bkc_bu))-1)</f>
        <v>—</v>
      </c>
    </row>
    <row r="110" spans="1:13" x14ac:dyDescent="0.3">
      <c r="A110" s="78" t="s">
        <v>107</v>
      </c>
      <c r="B110" s="79" t="str">
        <f>IF(OR(COUNTIFS(_book!$D$2:$D$379,"?*",_book!$C$2:$C$379,$A110,_book!$A$2:$A$379,bkc_lob,_book!$B$2:$B$379,bkc_bu)&lt;&gt;1,SUMIFS(_book!$V$2:$V$379,_book!$C$2:$C$379,$A110,_book!$A$2:$A$379,bkc_lob,_book!$B$2:$B$379,bkc_bu)&lt;&gt;1,SUMIFS(_book!$BB$2:$BB$379,_book!$C$2:$C$379,$A110,_book!$A$2:$A$379,bkc_lob,_book!$B$2:$B$379,bkc_bu)=0),"—",(1+SUMIFS(_book!$W$2:$W$379,_book!$C$2:$C$379,$A110,_book!$A$2:$A$379,bkc_lob,_book!$B$2:$B$379,bkc_bu))/(1+SUMIFS(_book!$BZ$2:$BZ$379,_book!$C$2:$C$379,$A110,_book!$A$2:$A$379,bkc_lob,_book!$B$2:$B$379,bkc_bu)/SUMIFS(_book!$BB$2:$BB$379,_book!$C$2:$C$379,$A110,_book!$A$2:$A$379,bkc_lob,_book!$B$2:$B$379,bkc_bu))-1)</f>
        <v>—</v>
      </c>
      <c r="C110" s="79" t="str">
        <f>IF(OR(COUNTIFS(_book!$D$2:$D$379,"?*",_book!$C$2:$C$379,$A110,_book!$A$2:$A$379,bkc_lob,_book!$B$2:$B$379,bkc_bu)&lt;&gt;1,SUMIFS(_book!$V$2:$V$379,_book!$C$2:$C$379,$A110,_book!$A$2:$A$379,bkc_lob,_book!$B$2:$B$379,bkc_bu)&lt;&gt;1,SUMIFS(_book!$BC$2:$BC$379,_book!$C$2:$C$379,$A110,_book!$A$2:$A$379,bkc_lob,_book!$B$2:$B$379,bkc_bu)=0),"—",(1+SUMIFS(_book!$W$2:$W$379,_book!$C$2:$C$379,$A110,_book!$A$2:$A$379,bkc_lob,_book!$B$2:$B$379,bkc_bu))/(1+SUMIFS(_book!$CA$2:$CA$379,_book!$C$2:$C$379,$A110,_book!$A$2:$A$379,bkc_lob,_book!$B$2:$B$379,bkc_bu)/SUMIFS(_book!$BC$2:$BC$379,_book!$C$2:$C$379,$A110,_book!$A$2:$A$379,bkc_lob,_book!$B$2:$B$379,bkc_bu))-1)</f>
        <v>—</v>
      </c>
      <c r="D110" s="79" t="str">
        <f>IF(OR(COUNTIFS(_book!$D$2:$D$379,"?*",_book!$C$2:$C$379,$A110,_book!$A$2:$A$379,bkc_lob,_book!$B$2:$B$379,bkc_bu)&lt;&gt;1,SUMIFS(_book!$V$2:$V$379,_book!$C$2:$C$379,$A110,_book!$A$2:$A$379,bkc_lob,_book!$B$2:$B$379,bkc_bu)&lt;&gt;1,SUMIFS(_book!$BD$2:$BD$379,_book!$C$2:$C$379,$A110,_book!$A$2:$A$379,bkc_lob,_book!$B$2:$B$379,bkc_bu)=0),"—",(1+SUMIFS(_book!$W$2:$W$379,_book!$C$2:$C$379,$A110,_book!$A$2:$A$379,bkc_lob,_book!$B$2:$B$379,bkc_bu))/(1+SUMIFS(_book!$CB$2:$CB$379,_book!$C$2:$C$379,$A110,_book!$A$2:$A$379,bkc_lob,_book!$B$2:$B$379,bkc_bu)/SUMIFS(_book!$BD$2:$BD$379,_book!$C$2:$C$379,$A110,_book!$A$2:$A$379,bkc_lob,_book!$B$2:$B$379,bkc_bu))-1)</f>
        <v>—</v>
      </c>
      <c r="E110" s="79" t="str">
        <f>IF(OR(COUNTIFS(_book!$D$2:$D$379,"?*",_book!$C$2:$C$379,$A110,_book!$A$2:$A$379,bkc_lob,_book!$B$2:$B$379,bkc_bu)&lt;&gt;1,SUMIFS(_book!$V$2:$V$379,_book!$C$2:$C$379,$A110,_book!$A$2:$A$379,bkc_lob,_book!$B$2:$B$379,bkc_bu)&lt;&gt;1,SUMIFS(_book!$BE$2:$BE$379,_book!$C$2:$C$379,$A110,_book!$A$2:$A$379,bkc_lob,_book!$B$2:$B$379,bkc_bu)=0),"—",(1+SUMIFS(_book!$W$2:$W$379,_book!$C$2:$C$379,$A110,_book!$A$2:$A$379,bkc_lob,_book!$B$2:$B$379,bkc_bu))/(1+SUMIFS(_book!$CC$2:$CC$379,_book!$C$2:$C$379,$A110,_book!$A$2:$A$379,bkc_lob,_book!$B$2:$B$379,bkc_bu)/SUMIFS(_book!$BE$2:$BE$379,_book!$C$2:$C$379,$A110,_book!$A$2:$A$379,bkc_lob,_book!$B$2:$B$379,bkc_bu))-1)</f>
        <v>—</v>
      </c>
      <c r="F110" s="79" t="str">
        <f>IF(OR(COUNTIFS(_book!$D$2:$D$379,"?*",_book!$C$2:$C$379,$A110,_book!$A$2:$A$379,bkc_lob,_book!$B$2:$B$379,bkc_bu)&lt;&gt;1,SUMIFS(_book!$V$2:$V$379,_book!$C$2:$C$379,$A110,_book!$A$2:$A$379,bkc_lob,_book!$B$2:$B$379,bkc_bu)&lt;&gt;1,SUMIFS(_book!$BF$2:$BF$379,_book!$C$2:$C$379,$A110,_book!$A$2:$A$379,bkc_lob,_book!$B$2:$B$379,bkc_bu)=0),"—",(1+SUMIFS(_book!$W$2:$W$379,_book!$C$2:$C$379,$A110,_book!$A$2:$A$379,bkc_lob,_book!$B$2:$B$379,bkc_bu))/(1+SUMIFS(_book!$CD$2:$CD$379,_book!$C$2:$C$379,$A110,_book!$A$2:$A$379,bkc_lob,_book!$B$2:$B$379,bkc_bu)/SUMIFS(_book!$BF$2:$BF$379,_book!$C$2:$C$379,$A110,_book!$A$2:$A$379,bkc_lob,_book!$B$2:$B$379,bkc_bu))-1)</f>
        <v>—</v>
      </c>
      <c r="G110" s="79" t="str">
        <f>IF(OR(COUNTIFS(_book!$D$2:$D$379,"?*",_book!$C$2:$C$379,$A110,_book!$A$2:$A$379,bkc_lob,_book!$B$2:$B$379,bkc_bu)&lt;&gt;1,SUMIFS(_book!$V$2:$V$379,_book!$C$2:$C$379,$A110,_book!$A$2:$A$379,bkc_lob,_book!$B$2:$B$379,bkc_bu)&lt;&gt;1,SUMIFS(_book!$BG$2:$BG$379,_book!$C$2:$C$379,$A110,_book!$A$2:$A$379,bkc_lob,_book!$B$2:$B$379,bkc_bu)=0),"—",(1+SUMIFS(_book!$W$2:$W$379,_book!$C$2:$C$379,$A110,_book!$A$2:$A$379,bkc_lob,_book!$B$2:$B$379,bkc_bu))/(1+SUMIFS(_book!$CE$2:$CE$379,_book!$C$2:$C$379,$A110,_book!$A$2:$A$379,bkc_lob,_book!$B$2:$B$379,bkc_bu)/SUMIFS(_book!$BG$2:$BG$379,_book!$C$2:$C$379,$A110,_book!$A$2:$A$379,bkc_lob,_book!$B$2:$B$379,bkc_bu))-1)</f>
        <v>—</v>
      </c>
      <c r="H110" s="79" t="str">
        <f>IF(OR(COUNTIFS(_book!$D$2:$D$379,"?*",_book!$C$2:$C$379,$A110,_book!$A$2:$A$379,bkc_lob,_book!$B$2:$B$379,bkc_bu)&lt;&gt;1,SUMIFS(_book!$V$2:$V$379,_book!$C$2:$C$379,$A110,_book!$A$2:$A$379,bkc_lob,_book!$B$2:$B$379,bkc_bu)&lt;&gt;1,SUMIFS(_book!$BH$2:$BH$379,_book!$C$2:$C$379,$A110,_book!$A$2:$A$379,bkc_lob,_book!$B$2:$B$379,bkc_bu)=0),"—",(1+SUMIFS(_book!$W$2:$W$379,_book!$C$2:$C$379,$A110,_book!$A$2:$A$379,bkc_lob,_book!$B$2:$B$379,bkc_bu))/(1+SUMIFS(_book!$CF$2:$CF$379,_book!$C$2:$C$379,$A110,_book!$A$2:$A$379,bkc_lob,_book!$B$2:$B$379,bkc_bu)/SUMIFS(_book!$BH$2:$BH$379,_book!$C$2:$C$379,$A110,_book!$A$2:$A$379,bkc_lob,_book!$B$2:$B$379,bkc_bu))-1)</f>
        <v>—</v>
      </c>
      <c r="I110" s="79" t="str">
        <f>IF(OR(COUNTIFS(_book!$D$2:$D$379,"?*",_book!$C$2:$C$379,$A110,_book!$A$2:$A$379,bkc_lob,_book!$B$2:$B$379,bkc_bu)&lt;&gt;1,SUMIFS(_book!$V$2:$V$379,_book!$C$2:$C$379,$A110,_book!$A$2:$A$379,bkc_lob,_book!$B$2:$B$379,bkc_bu)&lt;&gt;1,SUMIFS(_book!$BI$2:$BI$379,_book!$C$2:$C$379,$A110,_book!$A$2:$A$379,bkc_lob,_book!$B$2:$B$379,bkc_bu)=0),"—",(1+SUMIFS(_book!$W$2:$W$379,_book!$C$2:$C$379,$A110,_book!$A$2:$A$379,bkc_lob,_book!$B$2:$B$379,bkc_bu))/(1+SUMIFS(_book!$CG$2:$CG$379,_book!$C$2:$C$379,$A110,_book!$A$2:$A$379,bkc_lob,_book!$B$2:$B$379,bkc_bu)/SUMIFS(_book!$BI$2:$BI$379,_book!$C$2:$C$379,$A110,_book!$A$2:$A$379,bkc_lob,_book!$B$2:$B$379,bkc_bu))-1)</f>
        <v>—</v>
      </c>
      <c r="J110" s="79" t="str">
        <f>IF(OR(COUNTIFS(_book!$D$2:$D$379,"?*",_book!$C$2:$C$379,$A110,_book!$A$2:$A$379,bkc_lob,_book!$B$2:$B$379,bkc_bu)&lt;&gt;1,SUMIFS(_book!$V$2:$V$379,_book!$C$2:$C$379,$A110,_book!$A$2:$A$379,bkc_lob,_book!$B$2:$B$379,bkc_bu)&lt;&gt;1,SUMIFS(_book!$BJ$2:$BJ$379,_book!$C$2:$C$379,$A110,_book!$A$2:$A$379,bkc_lob,_book!$B$2:$B$379,bkc_bu)=0),"—",(1+SUMIFS(_book!$W$2:$W$379,_book!$C$2:$C$379,$A110,_book!$A$2:$A$379,bkc_lob,_book!$B$2:$B$379,bkc_bu))/(1+SUMIFS(_book!$CH$2:$CH$379,_book!$C$2:$C$379,$A110,_book!$A$2:$A$379,bkc_lob,_book!$B$2:$B$379,bkc_bu)/SUMIFS(_book!$BJ$2:$BJ$379,_book!$C$2:$C$379,$A110,_book!$A$2:$A$379,bkc_lob,_book!$B$2:$B$379,bkc_bu))-1)</f>
        <v>—</v>
      </c>
      <c r="K110" s="79" t="str">
        <f>IF(OR(COUNTIFS(_book!$D$2:$D$379,"?*",_book!$C$2:$C$379,$A110,_book!$A$2:$A$379,bkc_lob,_book!$B$2:$B$379,bkc_bu)&lt;&gt;1,SUMIFS(_book!$V$2:$V$379,_book!$C$2:$C$379,$A110,_book!$A$2:$A$379,bkc_lob,_book!$B$2:$B$379,bkc_bu)&lt;&gt;1,SUMIFS(_book!$BK$2:$BK$379,_book!$C$2:$C$379,$A110,_book!$A$2:$A$379,bkc_lob,_book!$B$2:$B$379,bkc_bu)=0),"—",(1+SUMIFS(_book!$W$2:$W$379,_book!$C$2:$C$379,$A110,_book!$A$2:$A$379,bkc_lob,_book!$B$2:$B$379,bkc_bu))/(1+SUMIFS(_book!$CI$2:$CI$379,_book!$C$2:$C$379,$A110,_book!$A$2:$A$379,bkc_lob,_book!$B$2:$B$379,bkc_bu)/SUMIFS(_book!$BK$2:$BK$379,_book!$C$2:$C$379,$A110,_book!$A$2:$A$379,bkc_lob,_book!$B$2:$B$379,bkc_bu))-1)</f>
        <v>—</v>
      </c>
      <c r="L110" s="79" t="str">
        <f>IF(OR(COUNTIFS(_book!$D$2:$D$379,"?*",_book!$C$2:$C$379,$A110,_book!$A$2:$A$379,bkc_lob,_book!$B$2:$B$379,bkc_bu)&lt;&gt;1,SUMIFS(_book!$V$2:$V$379,_book!$C$2:$C$379,$A110,_book!$A$2:$A$379,bkc_lob,_book!$B$2:$B$379,bkc_bu)&lt;&gt;1,SUMIFS(_book!$BL$2:$BL$379,_book!$C$2:$C$379,$A110,_book!$A$2:$A$379,bkc_lob,_book!$B$2:$B$379,bkc_bu)=0),"—",(1+SUMIFS(_book!$W$2:$W$379,_book!$C$2:$C$379,$A110,_book!$A$2:$A$379,bkc_lob,_book!$B$2:$B$379,bkc_bu))/(1+SUMIFS(_book!$CJ$2:$CJ$379,_book!$C$2:$C$379,$A110,_book!$A$2:$A$379,bkc_lob,_book!$B$2:$B$379,bkc_bu)/SUMIFS(_book!$BL$2:$BL$379,_book!$C$2:$C$379,$A110,_book!$A$2:$A$379,bkc_lob,_book!$B$2:$B$379,bkc_bu))-1)</f>
        <v>—</v>
      </c>
      <c r="M110" s="79" t="str">
        <f>IF(OR(COUNTIFS(_book!$D$2:$D$379,"?*",_book!$C$2:$C$379,$A110,_book!$A$2:$A$379,bkc_lob,_book!$B$2:$B$379,bkc_bu)&lt;&gt;1,SUMIFS(_book!$V$2:$V$379,_book!$C$2:$C$379,$A110,_book!$A$2:$A$379,bkc_lob,_book!$B$2:$B$379,bkc_bu)&lt;&gt;1,SUMIFS(_book!$BM$2:$BM$379,_book!$C$2:$C$379,$A110,_book!$A$2:$A$379,bkc_lob,_book!$B$2:$B$379,bkc_bu)=0),"—",(1+SUMIFS(_book!$W$2:$W$379,_book!$C$2:$C$379,$A110,_book!$A$2:$A$379,bkc_lob,_book!$B$2:$B$379,bkc_bu))/(1+SUMIFS(_book!$CK$2:$CK$379,_book!$C$2:$C$379,$A110,_book!$A$2:$A$379,bkc_lob,_book!$B$2:$B$379,bkc_bu)/SUMIFS(_book!$BM$2:$BM$379,_book!$C$2:$C$379,$A110,_book!$A$2:$A$379,bkc_lob,_book!$B$2:$B$379,bkc_bu))-1)</f>
        <v>—</v>
      </c>
    </row>
    <row r="113" spans="1:1" x14ac:dyDescent="0.3">
      <c r="A113" s="9" t="s">
        <v>191</v>
      </c>
    </row>
  </sheetData>
  <conditionalFormatting sqref="B63:Y83">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2034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6" t="s">
        <v>192</v>
      </c>
      <c r="B1" s="86" t="s">
        <v>153</v>
      </c>
      <c r="C1" s="86" t="s">
        <v>55</v>
      </c>
      <c r="D1" s="86" t="s">
        <v>193</v>
      </c>
      <c r="E1" s="86" t="s">
        <v>194</v>
      </c>
      <c r="F1" s="86" t="s">
        <v>195</v>
      </c>
      <c r="G1" s="86" t="s">
        <v>196</v>
      </c>
      <c r="H1" s="86" t="s">
        <v>197</v>
      </c>
    </row>
    <row r="2" spans="1:8" x14ac:dyDescent="0.3">
      <c r="A2" t="s">
        <v>33</v>
      </c>
      <c r="B2" t="s">
        <v>53</v>
      </c>
      <c r="C2" t="s">
        <v>54</v>
      </c>
      <c r="D2" t="s">
        <v>198</v>
      </c>
      <c r="E2" t="s">
        <v>135</v>
      </c>
      <c r="G2" s="87">
        <v>36000</v>
      </c>
      <c r="H2" s="87">
        <v>23400</v>
      </c>
    </row>
    <row r="3" spans="1:8" x14ac:dyDescent="0.3">
      <c r="A3" t="s">
        <v>33</v>
      </c>
      <c r="B3" t="s">
        <v>53</v>
      </c>
      <c r="C3" t="s">
        <v>54</v>
      </c>
      <c r="D3" t="s">
        <v>198</v>
      </c>
      <c r="E3" t="s">
        <v>199</v>
      </c>
      <c r="G3" s="87">
        <v>36000</v>
      </c>
      <c r="H3" s="87">
        <v>35750.212255174629</v>
      </c>
    </row>
    <row r="4" spans="1:8" x14ac:dyDescent="0.3">
      <c r="A4" t="s">
        <v>33</v>
      </c>
      <c r="B4" t="s">
        <v>53</v>
      </c>
      <c r="C4" t="s">
        <v>54</v>
      </c>
      <c r="D4" t="s">
        <v>198</v>
      </c>
      <c r="E4" t="s">
        <v>200</v>
      </c>
      <c r="G4" s="87">
        <v>36000</v>
      </c>
      <c r="H4" s="87">
        <v>35335.386364713122</v>
      </c>
    </row>
    <row r="5" spans="1:8" x14ac:dyDescent="0.3">
      <c r="A5" t="s">
        <v>33</v>
      </c>
      <c r="B5" t="s">
        <v>53</v>
      </c>
      <c r="C5" t="s">
        <v>54</v>
      </c>
      <c r="D5" t="s">
        <v>198</v>
      </c>
      <c r="E5" t="s">
        <v>201</v>
      </c>
      <c r="G5" s="87">
        <v>36000</v>
      </c>
      <c r="H5" s="87">
        <v>36000</v>
      </c>
    </row>
    <row r="6" spans="1:8" x14ac:dyDescent="0.3">
      <c r="A6" t="s">
        <v>33</v>
      </c>
      <c r="B6" t="s">
        <v>53</v>
      </c>
      <c r="C6" t="s">
        <v>54</v>
      </c>
      <c r="D6" t="s">
        <v>198</v>
      </c>
      <c r="E6" t="s">
        <v>202</v>
      </c>
      <c r="G6" s="87">
        <v>36000</v>
      </c>
      <c r="H6" s="87">
        <v>22808.636547975369</v>
      </c>
    </row>
    <row r="7" spans="1:8" x14ac:dyDescent="0.3">
      <c r="A7" t="s">
        <v>33</v>
      </c>
      <c r="B7" t="s">
        <v>53</v>
      </c>
      <c r="C7" t="s">
        <v>54</v>
      </c>
      <c r="D7" t="s">
        <v>198</v>
      </c>
      <c r="E7" t="s">
        <v>139</v>
      </c>
      <c r="G7" s="87">
        <v>36000</v>
      </c>
      <c r="H7" s="87">
        <v>22140</v>
      </c>
    </row>
    <row r="8" spans="1:8" x14ac:dyDescent="0.3">
      <c r="A8" t="s">
        <v>33</v>
      </c>
      <c r="B8" t="s">
        <v>53</v>
      </c>
      <c r="C8" t="s">
        <v>54</v>
      </c>
      <c r="D8" t="s">
        <v>198</v>
      </c>
      <c r="E8" t="s">
        <v>65</v>
      </c>
      <c r="G8" s="87">
        <v>36000</v>
      </c>
      <c r="H8" s="87">
        <v>22808.636547975369</v>
      </c>
    </row>
    <row r="9" spans="1:8" x14ac:dyDescent="0.3">
      <c r="A9" t="s">
        <v>33</v>
      </c>
      <c r="B9" t="s">
        <v>53</v>
      </c>
      <c r="C9" t="s">
        <v>54</v>
      </c>
      <c r="D9" t="s">
        <v>203</v>
      </c>
      <c r="E9" t="s">
        <v>204</v>
      </c>
      <c r="G9" s="87">
        <v>36000</v>
      </c>
      <c r="H9" s="87">
        <v>21412.81066112094</v>
      </c>
    </row>
    <row r="10" spans="1:8" x14ac:dyDescent="0.3">
      <c r="A10" t="s">
        <v>33</v>
      </c>
      <c r="B10" t="s">
        <v>53</v>
      </c>
      <c r="C10" t="s">
        <v>54</v>
      </c>
      <c r="D10" t="s">
        <v>203</v>
      </c>
      <c r="E10" t="s">
        <v>142</v>
      </c>
      <c r="G10" s="87">
        <v>36000</v>
      </c>
      <c r="H10" s="87">
        <v>34336.810730253354</v>
      </c>
    </row>
    <row r="11" spans="1:8" x14ac:dyDescent="0.3">
      <c r="A11" t="s">
        <v>33</v>
      </c>
      <c r="B11" t="s">
        <v>53</v>
      </c>
      <c r="C11" t="s">
        <v>54</v>
      </c>
      <c r="D11" t="s">
        <v>203</v>
      </c>
      <c r="E11" t="s">
        <v>143</v>
      </c>
      <c r="G11" s="87">
        <v>36000</v>
      </c>
      <c r="H11" s="87">
        <v>34538.451811567676</v>
      </c>
    </row>
    <row r="12" spans="1:8" x14ac:dyDescent="0.3">
      <c r="A12" t="s">
        <v>33</v>
      </c>
      <c r="B12" t="s">
        <v>53</v>
      </c>
      <c r="C12" t="s">
        <v>54</v>
      </c>
      <c r="D12" t="s">
        <v>203</v>
      </c>
      <c r="E12" t="s">
        <v>141</v>
      </c>
      <c r="G12" s="87">
        <v>36000</v>
      </c>
      <c r="H12" s="87">
        <v>0</v>
      </c>
    </row>
    <row r="13" spans="1:8" x14ac:dyDescent="0.3">
      <c r="A13" t="s">
        <v>33</v>
      </c>
      <c r="B13" t="s">
        <v>53</v>
      </c>
      <c r="C13" t="s">
        <v>54</v>
      </c>
      <c r="D13" t="s">
        <v>203</v>
      </c>
      <c r="E13" t="s">
        <v>205</v>
      </c>
      <c r="G13" s="87">
        <v>36000</v>
      </c>
      <c r="H13" s="87">
        <v>21412.81066112094</v>
      </c>
    </row>
    <row r="14" spans="1:8" x14ac:dyDescent="0.3">
      <c r="A14" t="s">
        <v>33</v>
      </c>
      <c r="B14" t="s">
        <v>53</v>
      </c>
      <c r="C14" t="s">
        <v>54</v>
      </c>
      <c r="D14" t="s">
        <v>206</v>
      </c>
      <c r="E14" t="s">
        <v>207</v>
      </c>
      <c r="G14" s="87">
        <v>36000</v>
      </c>
      <c r="H14" s="87">
        <v>39686.400000000001</v>
      </c>
    </row>
    <row r="15" spans="1:8" x14ac:dyDescent="0.3">
      <c r="A15" t="s">
        <v>33</v>
      </c>
      <c r="B15" t="s">
        <v>53</v>
      </c>
      <c r="C15" t="s">
        <v>54</v>
      </c>
      <c r="D15" t="s">
        <v>206</v>
      </c>
      <c r="E15" t="s">
        <v>208</v>
      </c>
      <c r="G15" s="87">
        <v>36000</v>
      </c>
      <c r="H15" s="87">
        <v>39963.69000000001</v>
      </c>
    </row>
    <row r="16" spans="1:8" x14ac:dyDescent="0.3">
      <c r="A16" t="s">
        <v>33</v>
      </c>
      <c r="B16" t="s">
        <v>53</v>
      </c>
      <c r="C16" t="s">
        <v>54</v>
      </c>
      <c r="D16" t="s">
        <v>206</v>
      </c>
      <c r="E16" t="s">
        <v>209</v>
      </c>
      <c r="G16" s="87">
        <v>36000</v>
      </c>
      <c r="H16" s="87">
        <v>31175.547045951858</v>
      </c>
    </row>
    <row r="17" spans="1:8" x14ac:dyDescent="0.3">
      <c r="A17" t="s">
        <v>33</v>
      </c>
      <c r="B17" t="s">
        <v>53</v>
      </c>
      <c r="C17" t="s">
        <v>54</v>
      </c>
      <c r="D17" t="s">
        <v>210</v>
      </c>
      <c r="E17" t="s">
        <v>211</v>
      </c>
      <c r="G17" s="87">
        <v>36000</v>
      </c>
      <c r="H17" s="87">
        <v>30600</v>
      </c>
    </row>
    <row r="18" spans="1:8" x14ac:dyDescent="0.3">
      <c r="A18" t="s">
        <v>33</v>
      </c>
      <c r="B18" t="s">
        <v>53</v>
      </c>
      <c r="C18" t="s">
        <v>54</v>
      </c>
      <c r="D18" t="s">
        <v>210</v>
      </c>
      <c r="E18" t="s">
        <v>212</v>
      </c>
      <c r="G18" s="87">
        <v>36000</v>
      </c>
      <c r="H18" s="87">
        <v>30960</v>
      </c>
    </row>
    <row r="19" spans="1:8" x14ac:dyDescent="0.3">
      <c r="A19" t="s">
        <v>33</v>
      </c>
      <c r="B19" t="s">
        <v>53</v>
      </c>
      <c r="C19" t="s">
        <v>54</v>
      </c>
      <c r="D19" t="s">
        <v>210</v>
      </c>
      <c r="E19" t="s">
        <v>213</v>
      </c>
      <c r="G19" s="87">
        <v>36000</v>
      </c>
      <c r="H19" s="87">
        <v>32040</v>
      </c>
    </row>
    <row r="20" spans="1:8" x14ac:dyDescent="0.3">
      <c r="A20" t="s">
        <v>33</v>
      </c>
      <c r="B20" t="s">
        <v>53</v>
      </c>
      <c r="C20" t="s">
        <v>54</v>
      </c>
      <c r="D20" t="s">
        <v>214</v>
      </c>
      <c r="E20" t="s">
        <v>215</v>
      </c>
      <c r="F20" s="88">
        <v>46388</v>
      </c>
      <c r="G20" s="87">
        <v>3000</v>
      </c>
      <c r="H20" s="87">
        <v>270.37490753838028</v>
      </c>
    </row>
    <row r="21" spans="1:8" x14ac:dyDescent="0.3">
      <c r="A21" t="s">
        <v>33</v>
      </c>
      <c r="B21" t="s">
        <v>53</v>
      </c>
      <c r="C21" t="s">
        <v>54</v>
      </c>
      <c r="D21" t="s">
        <v>214</v>
      </c>
      <c r="E21" t="s">
        <v>216</v>
      </c>
      <c r="F21" s="88">
        <v>46388</v>
      </c>
      <c r="G21" s="87">
        <v>3000</v>
      </c>
      <c r="H21" s="87">
        <v>180.0000000000002</v>
      </c>
    </row>
    <row r="22" spans="1:8" x14ac:dyDescent="0.3">
      <c r="A22" t="s">
        <v>33</v>
      </c>
      <c r="B22" t="s">
        <v>53</v>
      </c>
      <c r="C22" t="s">
        <v>54</v>
      </c>
      <c r="D22" t="s">
        <v>214</v>
      </c>
      <c r="E22" t="s">
        <v>217</v>
      </c>
      <c r="F22" s="88">
        <v>46388</v>
      </c>
      <c r="G22" s="87">
        <v>3000</v>
      </c>
      <c r="H22" s="87">
        <v>85.259346734320786</v>
      </c>
    </row>
    <row r="23" spans="1:8" x14ac:dyDescent="0.3">
      <c r="A23" t="s">
        <v>33</v>
      </c>
      <c r="B23" t="s">
        <v>53</v>
      </c>
      <c r="C23" t="s">
        <v>54</v>
      </c>
      <c r="D23" t="s">
        <v>214</v>
      </c>
      <c r="E23" t="s">
        <v>215</v>
      </c>
      <c r="F23" s="88">
        <v>46419</v>
      </c>
      <c r="G23" s="87">
        <v>3000</v>
      </c>
      <c r="H23" s="87">
        <v>270.16779740017608</v>
      </c>
    </row>
    <row r="24" spans="1:8" x14ac:dyDescent="0.3">
      <c r="A24" t="s">
        <v>33</v>
      </c>
      <c r="B24" t="s">
        <v>53</v>
      </c>
      <c r="C24" t="s">
        <v>54</v>
      </c>
      <c r="D24" t="s">
        <v>214</v>
      </c>
      <c r="E24" t="s">
        <v>216</v>
      </c>
      <c r="F24" s="88">
        <v>46419</v>
      </c>
      <c r="G24" s="87">
        <v>3000</v>
      </c>
      <c r="H24" s="87">
        <v>180.0000000000002</v>
      </c>
    </row>
    <row r="25" spans="1:8" x14ac:dyDescent="0.3">
      <c r="A25" t="s">
        <v>33</v>
      </c>
      <c r="B25" t="s">
        <v>53</v>
      </c>
      <c r="C25" t="s">
        <v>54</v>
      </c>
      <c r="D25" t="s">
        <v>214</v>
      </c>
      <c r="E25" t="s">
        <v>217</v>
      </c>
      <c r="F25" s="88">
        <v>46419</v>
      </c>
      <c r="G25" s="87">
        <v>3000</v>
      </c>
      <c r="H25" s="87">
        <v>85.063959811487067</v>
      </c>
    </row>
    <row r="26" spans="1:8" x14ac:dyDescent="0.3">
      <c r="A26" t="s">
        <v>33</v>
      </c>
      <c r="B26" t="s">
        <v>53</v>
      </c>
      <c r="C26" t="s">
        <v>54</v>
      </c>
      <c r="D26" t="s">
        <v>214</v>
      </c>
      <c r="E26" t="s">
        <v>215</v>
      </c>
      <c r="F26" s="88">
        <v>46447</v>
      </c>
      <c r="G26" s="87">
        <v>3000</v>
      </c>
      <c r="H26" s="87">
        <v>269.96163435082002</v>
      </c>
    </row>
    <row r="27" spans="1:8" x14ac:dyDescent="0.3">
      <c r="A27" t="s">
        <v>33</v>
      </c>
      <c r="B27" t="s">
        <v>53</v>
      </c>
      <c r="C27" t="s">
        <v>54</v>
      </c>
      <c r="D27" t="s">
        <v>214</v>
      </c>
      <c r="E27" t="s">
        <v>216</v>
      </c>
      <c r="F27" s="88">
        <v>46447</v>
      </c>
      <c r="G27" s="87">
        <v>3000</v>
      </c>
      <c r="H27" s="87">
        <v>180.0000000000002</v>
      </c>
    </row>
    <row r="28" spans="1:8" x14ac:dyDescent="0.3">
      <c r="A28" t="s">
        <v>33</v>
      </c>
      <c r="B28" t="s">
        <v>53</v>
      </c>
      <c r="C28" t="s">
        <v>54</v>
      </c>
      <c r="D28" t="s">
        <v>214</v>
      </c>
      <c r="E28" t="s">
        <v>217</v>
      </c>
      <c r="F28" s="88">
        <v>46447</v>
      </c>
      <c r="G28" s="87">
        <v>3000</v>
      </c>
      <c r="H28" s="87">
        <v>84.869466368697971</v>
      </c>
    </row>
    <row r="29" spans="1:8" x14ac:dyDescent="0.3">
      <c r="A29" t="s">
        <v>33</v>
      </c>
      <c r="B29" t="s">
        <v>53</v>
      </c>
      <c r="C29" t="s">
        <v>54</v>
      </c>
      <c r="D29" t="s">
        <v>214</v>
      </c>
      <c r="E29" t="s">
        <v>215</v>
      </c>
      <c r="F29" s="88">
        <v>46478</v>
      </c>
      <c r="G29" s="87">
        <v>3000</v>
      </c>
      <c r="H29" s="87">
        <v>433.23694520336079</v>
      </c>
    </row>
    <row r="30" spans="1:8" x14ac:dyDescent="0.3">
      <c r="A30" t="s">
        <v>33</v>
      </c>
      <c r="B30" t="s">
        <v>53</v>
      </c>
      <c r="C30" t="s">
        <v>54</v>
      </c>
      <c r="D30" t="s">
        <v>214</v>
      </c>
      <c r="E30" t="s">
        <v>216</v>
      </c>
      <c r="F30" s="88">
        <v>46478</v>
      </c>
      <c r="G30" s="87">
        <v>3000</v>
      </c>
      <c r="H30" s="87">
        <v>338.99999999999989</v>
      </c>
    </row>
    <row r="31" spans="1:8" x14ac:dyDescent="0.3">
      <c r="A31" t="s">
        <v>33</v>
      </c>
      <c r="B31" t="s">
        <v>53</v>
      </c>
      <c r="C31" t="s">
        <v>54</v>
      </c>
      <c r="D31" t="s">
        <v>214</v>
      </c>
      <c r="E31" t="s">
        <v>217</v>
      </c>
      <c r="F31" s="88">
        <v>46478</v>
      </c>
      <c r="G31" s="87">
        <v>3000</v>
      </c>
      <c r="H31" s="87">
        <v>84.669312851177963</v>
      </c>
    </row>
    <row r="32" spans="1:8" x14ac:dyDescent="0.3">
      <c r="A32" t="s">
        <v>33</v>
      </c>
      <c r="B32" t="s">
        <v>53</v>
      </c>
      <c r="C32" t="s">
        <v>54</v>
      </c>
      <c r="D32" t="s">
        <v>214</v>
      </c>
      <c r="E32" t="s">
        <v>215</v>
      </c>
      <c r="F32" s="88">
        <v>46508</v>
      </c>
      <c r="G32" s="87">
        <v>3000</v>
      </c>
      <c r="H32" s="87">
        <v>433.01522261793048</v>
      </c>
    </row>
    <row r="33" spans="1:8" x14ac:dyDescent="0.3">
      <c r="A33" t="s">
        <v>33</v>
      </c>
      <c r="B33" t="s">
        <v>53</v>
      </c>
      <c r="C33" t="s">
        <v>54</v>
      </c>
      <c r="D33" t="s">
        <v>214</v>
      </c>
      <c r="E33" t="s">
        <v>216</v>
      </c>
      <c r="F33" s="88">
        <v>46508</v>
      </c>
      <c r="G33" s="87">
        <v>3000</v>
      </c>
      <c r="H33" s="87">
        <v>338.99999999999989</v>
      </c>
    </row>
    <row r="34" spans="1:8" x14ac:dyDescent="0.3">
      <c r="A34" t="s">
        <v>33</v>
      </c>
      <c r="B34" t="s">
        <v>53</v>
      </c>
      <c r="C34" t="s">
        <v>54</v>
      </c>
      <c r="D34" t="s">
        <v>214</v>
      </c>
      <c r="E34" t="s">
        <v>217</v>
      </c>
      <c r="F34" s="88">
        <v>46508</v>
      </c>
      <c r="G34" s="87">
        <v>3000</v>
      </c>
      <c r="H34" s="87">
        <v>84.470101184124232</v>
      </c>
    </row>
    <row r="35" spans="1:8" x14ac:dyDescent="0.3">
      <c r="A35" t="s">
        <v>33</v>
      </c>
      <c r="B35" t="s">
        <v>53</v>
      </c>
      <c r="C35" t="s">
        <v>54</v>
      </c>
      <c r="D35" t="s">
        <v>214</v>
      </c>
      <c r="E35" t="s">
        <v>215</v>
      </c>
      <c r="F35" s="88">
        <v>46539</v>
      </c>
      <c r="G35" s="87">
        <v>3000</v>
      </c>
      <c r="H35" s="87">
        <v>432.79454093019677</v>
      </c>
    </row>
    <row r="36" spans="1:8" x14ac:dyDescent="0.3">
      <c r="A36" t="s">
        <v>33</v>
      </c>
      <c r="B36" t="s">
        <v>53</v>
      </c>
      <c r="C36" t="s">
        <v>54</v>
      </c>
      <c r="D36" t="s">
        <v>214</v>
      </c>
      <c r="E36" t="s">
        <v>216</v>
      </c>
      <c r="F36" s="88">
        <v>46539</v>
      </c>
      <c r="G36" s="87">
        <v>3000</v>
      </c>
      <c r="H36" s="87">
        <v>338.99999999999989</v>
      </c>
    </row>
    <row r="37" spans="1:8" x14ac:dyDescent="0.3">
      <c r="A37" t="s">
        <v>33</v>
      </c>
      <c r="B37" t="s">
        <v>53</v>
      </c>
      <c r="C37" t="s">
        <v>54</v>
      </c>
      <c r="D37" t="s">
        <v>214</v>
      </c>
      <c r="E37" t="s">
        <v>217</v>
      </c>
      <c r="F37" s="88">
        <v>46539</v>
      </c>
      <c r="G37" s="87">
        <v>3000</v>
      </c>
      <c r="H37" s="87">
        <v>84.27182473512751</v>
      </c>
    </row>
    <row r="38" spans="1:8" x14ac:dyDescent="0.3">
      <c r="A38" t="s">
        <v>33</v>
      </c>
      <c r="B38" t="s">
        <v>53</v>
      </c>
      <c r="C38" t="s">
        <v>54</v>
      </c>
      <c r="D38" t="s">
        <v>214</v>
      </c>
      <c r="E38" t="s">
        <v>215</v>
      </c>
      <c r="F38" s="88">
        <v>46569</v>
      </c>
      <c r="G38" s="87">
        <v>3000</v>
      </c>
      <c r="H38" s="87">
        <v>238.27820078060009</v>
      </c>
    </row>
    <row r="39" spans="1:8" x14ac:dyDescent="0.3">
      <c r="A39" t="s">
        <v>33</v>
      </c>
      <c r="B39" t="s">
        <v>53</v>
      </c>
      <c r="C39" t="s">
        <v>54</v>
      </c>
      <c r="D39" t="s">
        <v>214</v>
      </c>
      <c r="E39" t="s">
        <v>216</v>
      </c>
      <c r="F39" s="88">
        <v>46569</v>
      </c>
      <c r="G39" s="87">
        <v>3000</v>
      </c>
      <c r="H39" s="87">
        <v>150.00000000000011</v>
      </c>
    </row>
    <row r="40" spans="1:8" x14ac:dyDescent="0.3">
      <c r="A40" t="s">
        <v>33</v>
      </c>
      <c r="B40" t="s">
        <v>53</v>
      </c>
      <c r="C40" t="s">
        <v>54</v>
      </c>
      <c r="D40" t="s">
        <v>214</v>
      </c>
      <c r="E40" t="s">
        <v>217</v>
      </c>
      <c r="F40" s="88">
        <v>46569</v>
      </c>
      <c r="G40" s="87">
        <v>3000</v>
      </c>
      <c r="H40" s="87">
        <v>84.074476933904791</v>
      </c>
    </row>
    <row r="41" spans="1:8" x14ac:dyDescent="0.3">
      <c r="A41" t="s">
        <v>33</v>
      </c>
      <c r="B41" t="s">
        <v>53</v>
      </c>
      <c r="C41" t="s">
        <v>54</v>
      </c>
      <c r="D41" t="s">
        <v>214</v>
      </c>
      <c r="E41" t="s">
        <v>215</v>
      </c>
      <c r="F41" s="88">
        <v>46600</v>
      </c>
      <c r="G41" s="87">
        <v>3000</v>
      </c>
      <c r="H41" s="87">
        <v>238.06858076623641</v>
      </c>
    </row>
    <row r="42" spans="1:8" x14ac:dyDescent="0.3">
      <c r="A42" t="s">
        <v>33</v>
      </c>
      <c r="B42" t="s">
        <v>53</v>
      </c>
      <c r="C42" t="s">
        <v>54</v>
      </c>
      <c r="D42" t="s">
        <v>214</v>
      </c>
      <c r="E42" t="s">
        <v>216</v>
      </c>
      <c r="F42" s="88">
        <v>46600</v>
      </c>
      <c r="G42" s="87">
        <v>3000</v>
      </c>
      <c r="H42" s="87">
        <v>150.00000000000011</v>
      </c>
    </row>
    <row r="43" spans="1:8" x14ac:dyDescent="0.3">
      <c r="A43" t="s">
        <v>33</v>
      </c>
      <c r="B43" t="s">
        <v>53</v>
      </c>
      <c r="C43" t="s">
        <v>54</v>
      </c>
      <c r="D43" t="s">
        <v>214</v>
      </c>
      <c r="E43" t="s">
        <v>217</v>
      </c>
      <c r="F43" s="88">
        <v>46600</v>
      </c>
      <c r="G43" s="87">
        <v>3000</v>
      </c>
      <c r="H43" s="87">
        <v>83.874838824986583</v>
      </c>
    </row>
    <row r="44" spans="1:8" x14ac:dyDescent="0.3">
      <c r="A44" t="s">
        <v>33</v>
      </c>
      <c r="B44" t="s">
        <v>53</v>
      </c>
      <c r="C44" t="s">
        <v>54</v>
      </c>
      <c r="D44" t="s">
        <v>214</v>
      </c>
      <c r="E44" t="s">
        <v>215</v>
      </c>
      <c r="F44" s="88">
        <v>46631</v>
      </c>
      <c r="G44" s="87">
        <v>3000</v>
      </c>
      <c r="H44" s="87">
        <v>237.8633110018595</v>
      </c>
    </row>
    <row r="45" spans="1:8" x14ac:dyDescent="0.3">
      <c r="A45" t="s">
        <v>33</v>
      </c>
      <c r="B45" t="s">
        <v>53</v>
      </c>
      <c r="C45" t="s">
        <v>54</v>
      </c>
      <c r="D45" t="s">
        <v>214</v>
      </c>
      <c r="E45" t="s">
        <v>216</v>
      </c>
      <c r="F45" s="88">
        <v>46631</v>
      </c>
      <c r="G45" s="87">
        <v>3000</v>
      </c>
      <c r="H45" s="87">
        <v>150.00000000000011</v>
      </c>
    </row>
    <row r="46" spans="1:8" x14ac:dyDescent="0.3">
      <c r="A46" t="s">
        <v>33</v>
      </c>
      <c r="B46" t="s">
        <v>53</v>
      </c>
      <c r="C46" t="s">
        <v>54</v>
      </c>
      <c r="D46" t="s">
        <v>214</v>
      </c>
      <c r="E46" t="s">
        <v>217</v>
      </c>
      <c r="F46" s="88">
        <v>46631</v>
      </c>
      <c r="G46" s="87">
        <v>3000</v>
      </c>
      <c r="H46" s="87">
        <v>83.679343811294601</v>
      </c>
    </row>
    <row r="47" spans="1:8" x14ac:dyDescent="0.3">
      <c r="A47" t="s">
        <v>33</v>
      </c>
      <c r="B47" t="s">
        <v>53</v>
      </c>
      <c r="C47" t="s">
        <v>54</v>
      </c>
      <c r="D47" t="s">
        <v>214</v>
      </c>
      <c r="E47" t="s">
        <v>215</v>
      </c>
      <c r="F47" s="88">
        <v>46661</v>
      </c>
      <c r="G47" s="87">
        <v>3000</v>
      </c>
      <c r="H47" s="87">
        <v>237.65899589565049</v>
      </c>
    </row>
    <row r="48" spans="1:8" x14ac:dyDescent="0.3">
      <c r="A48" t="s">
        <v>33</v>
      </c>
      <c r="B48" t="s">
        <v>53</v>
      </c>
      <c r="C48" t="s">
        <v>54</v>
      </c>
      <c r="D48" t="s">
        <v>214</v>
      </c>
      <c r="E48" t="s">
        <v>216</v>
      </c>
      <c r="F48" s="88">
        <v>46661</v>
      </c>
      <c r="G48" s="87">
        <v>3000</v>
      </c>
      <c r="H48" s="87">
        <v>150.00000000000011</v>
      </c>
    </row>
    <row r="49" spans="1:8" x14ac:dyDescent="0.3">
      <c r="A49" t="s">
        <v>33</v>
      </c>
      <c r="B49" t="s">
        <v>53</v>
      </c>
      <c r="C49" t="s">
        <v>54</v>
      </c>
      <c r="D49" t="s">
        <v>214</v>
      </c>
      <c r="E49" t="s">
        <v>217</v>
      </c>
      <c r="F49" s="88">
        <v>46661</v>
      </c>
      <c r="G49" s="87">
        <v>3000</v>
      </c>
      <c r="H49" s="87">
        <v>83.484757995857308</v>
      </c>
    </row>
    <row r="50" spans="1:8" x14ac:dyDescent="0.3">
      <c r="A50" t="s">
        <v>33</v>
      </c>
      <c r="B50" t="s">
        <v>53</v>
      </c>
      <c r="C50" t="s">
        <v>54</v>
      </c>
      <c r="D50" t="s">
        <v>214</v>
      </c>
      <c r="E50" t="s">
        <v>215</v>
      </c>
      <c r="F50" s="88">
        <v>46692</v>
      </c>
      <c r="G50" s="87">
        <v>3000</v>
      </c>
      <c r="H50" s="87">
        <v>237.4556288032463</v>
      </c>
    </row>
    <row r="51" spans="1:8" x14ac:dyDescent="0.3">
      <c r="A51" t="s">
        <v>33</v>
      </c>
      <c r="B51" t="s">
        <v>53</v>
      </c>
      <c r="C51" t="s">
        <v>54</v>
      </c>
      <c r="D51" t="s">
        <v>214</v>
      </c>
      <c r="E51" t="s">
        <v>216</v>
      </c>
      <c r="F51" s="88">
        <v>46692</v>
      </c>
      <c r="G51" s="87">
        <v>3000</v>
      </c>
      <c r="H51" s="87">
        <v>150.00000000000011</v>
      </c>
    </row>
    <row r="52" spans="1:8" x14ac:dyDescent="0.3">
      <c r="A52" t="s">
        <v>33</v>
      </c>
      <c r="B52" t="s">
        <v>53</v>
      </c>
      <c r="C52" t="s">
        <v>54</v>
      </c>
      <c r="D52" t="s">
        <v>214</v>
      </c>
      <c r="E52" t="s">
        <v>217</v>
      </c>
      <c r="F52" s="88">
        <v>46692</v>
      </c>
      <c r="G52" s="87">
        <v>3000</v>
      </c>
      <c r="H52" s="87">
        <v>83.291075050710532</v>
      </c>
    </row>
    <row r="53" spans="1:8" x14ac:dyDescent="0.3">
      <c r="A53" t="s">
        <v>33</v>
      </c>
      <c r="B53" t="s">
        <v>53</v>
      </c>
      <c r="C53" t="s">
        <v>54</v>
      </c>
      <c r="D53" t="s">
        <v>214</v>
      </c>
      <c r="E53" t="s">
        <v>215</v>
      </c>
      <c r="F53" s="88">
        <v>46722</v>
      </c>
      <c r="G53" s="87">
        <v>3000</v>
      </c>
      <c r="H53" s="87">
        <v>237.25320314179871</v>
      </c>
    </row>
    <row r="54" spans="1:8" x14ac:dyDescent="0.3">
      <c r="A54" t="s">
        <v>33</v>
      </c>
      <c r="B54" t="s">
        <v>53</v>
      </c>
      <c r="C54" t="s">
        <v>54</v>
      </c>
      <c r="D54" t="s">
        <v>214</v>
      </c>
      <c r="E54" t="s">
        <v>216</v>
      </c>
      <c r="F54" s="88">
        <v>46722</v>
      </c>
      <c r="G54" s="87">
        <v>3000</v>
      </c>
      <c r="H54" s="87">
        <v>150.00000000000011</v>
      </c>
    </row>
    <row r="55" spans="1:8" x14ac:dyDescent="0.3">
      <c r="A55" t="s">
        <v>33</v>
      </c>
      <c r="B55" t="s">
        <v>53</v>
      </c>
      <c r="C55" t="s">
        <v>54</v>
      </c>
      <c r="D55" t="s">
        <v>214</v>
      </c>
      <c r="E55" t="s">
        <v>217</v>
      </c>
      <c r="F55" s="88">
        <v>46722</v>
      </c>
      <c r="G55" s="87">
        <v>3000</v>
      </c>
      <c r="H55" s="87">
        <v>83.098288706474619</v>
      </c>
    </row>
    <row r="56" spans="1:8" x14ac:dyDescent="0.3">
      <c r="A56" t="s">
        <v>33</v>
      </c>
      <c r="B56" t="s">
        <v>53</v>
      </c>
      <c r="C56" t="s">
        <v>57</v>
      </c>
      <c r="D56" t="s">
        <v>198</v>
      </c>
      <c r="E56" t="s">
        <v>135</v>
      </c>
      <c r="G56" s="87">
        <v>94500</v>
      </c>
      <c r="H56" s="87">
        <v>62181</v>
      </c>
    </row>
    <row r="57" spans="1:8" x14ac:dyDescent="0.3">
      <c r="A57" t="s">
        <v>33</v>
      </c>
      <c r="B57" t="s">
        <v>53</v>
      </c>
      <c r="C57" t="s">
        <v>57</v>
      </c>
      <c r="D57" t="s">
        <v>198</v>
      </c>
      <c r="E57" t="s">
        <v>199</v>
      </c>
      <c r="G57" s="87">
        <v>94500</v>
      </c>
      <c r="H57" s="87">
        <v>92947.367862618514</v>
      </c>
    </row>
    <row r="58" spans="1:8" x14ac:dyDescent="0.3">
      <c r="A58" t="s">
        <v>33</v>
      </c>
      <c r="B58" t="s">
        <v>53</v>
      </c>
      <c r="C58" t="s">
        <v>57</v>
      </c>
      <c r="D58" t="s">
        <v>198</v>
      </c>
      <c r="E58" t="s">
        <v>200</v>
      </c>
      <c r="G58" s="87">
        <v>94500</v>
      </c>
      <c r="H58" s="87">
        <v>95511.534231382815</v>
      </c>
    </row>
    <row r="59" spans="1:8" x14ac:dyDescent="0.3">
      <c r="A59" t="s">
        <v>33</v>
      </c>
      <c r="B59" t="s">
        <v>53</v>
      </c>
      <c r="C59" t="s">
        <v>57</v>
      </c>
      <c r="D59" t="s">
        <v>198</v>
      </c>
      <c r="E59" t="s">
        <v>201</v>
      </c>
      <c r="G59" s="87">
        <v>94500</v>
      </c>
      <c r="H59" s="87">
        <v>94500</v>
      </c>
    </row>
    <row r="60" spans="1:8" x14ac:dyDescent="0.3">
      <c r="A60" t="s">
        <v>33</v>
      </c>
      <c r="B60" t="s">
        <v>53</v>
      </c>
      <c r="C60" t="s">
        <v>57</v>
      </c>
      <c r="D60" t="s">
        <v>198</v>
      </c>
      <c r="E60" t="s">
        <v>202</v>
      </c>
      <c r="G60" s="87">
        <v>94500</v>
      </c>
      <c r="H60" s="87">
        <v>61814.02196213165</v>
      </c>
    </row>
    <row r="61" spans="1:8" x14ac:dyDescent="0.3">
      <c r="A61" t="s">
        <v>33</v>
      </c>
      <c r="B61" t="s">
        <v>53</v>
      </c>
      <c r="C61" t="s">
        <v>57</v>
      </c>
      <c r="D61" t="s">
        <v>198</v>
      </c>
      <c r="E61" t="s">
        <v>139</v>
      </c>
      <c r="G61" s="87">
        <v>94500</v>
      </c>
      <c r="H61" s="87">
        <v>60007.5</v>
      </c>
    </row>
    <row r="62" spans="1:8" x14ac:dyDescent="0.3">
      <c r="A62" t="s">
        <v>33</v>
      </c>
      <c r="B62" t="s">
        <v>53</v>
      </c>
      <c r="C62" t="s">
        <v>57</v>
      </c>
      <c r="D62" t="s">
        <v>198</v>
      </c>
      <c r="E62" t="s">
        <v>65</v>
      </c>
      <c r="G62" s="87">
        <v>94500</v>
      </c>
      <c r="H62" s="87">
        <v>61814.02196213165</v>
      </c>
    </row>
    <row r="63" spans="1:8" x14ac:dyDescent="0.3">
      <c r="A63" t="s">
        <v>33</v>
      </c>
      <c r="B63" t="s">
        <v>53</v>
      </c>
      <c r="C63" t="s">
        <v>57</v>
      </c>
      <c r="D63" t="s">
        <v>203</v>
      </c>
      <c r="E63" t="s">
        <v>204</v>
      </c>
      <c r="G63" s="87">
        <v>94500</v>
      </c>
      <c r="H63" s="87">
        <v>60199.101284235061</v>
      </c>
    </row>
    <row r="64" spans="1:8" x14ac:dyDescent="0.3">
      <c r="A64" t="s">
        <v>33</v>
      </c>
      <c r="B64" t="s">
        <v>53</v>
      </c>
      <c r="C64" t="s">
        <v>57</v>
      </c>
      <c r="D64" t="s">
        <v>203</v>
      </c>
      <c r="E64" t="s">
        <v>142</v>
      </c>
      <c r="G64" s="87">
        <v>94500</v>
      </c>
      <c r="H64" s="87">
        <v>90877.521036463193</v>
      </c>
    </row>
    <row r="65" spans="1:8" x14ac:dyDescent="0.3">
      <c r="A65" t="s">
        <v>33</v>
      </c>
      <c r="B65" t="s">
        <v>53</v>
      </c>
      <c r="C65" t="s">
        <v>57</v>
      </c>
      <c r="D65" t="s">
        <v>203</v>
      </c>
      <c r="E65" t="s">
        <v>143</v>
      </c>
      <c r="G65" s="87">
        <v>94500</v>
      </c>
      <c r="H65" s="87">
        <v>95134.809041512155</v>
      </c>
    </row>
    <row r="66" spans="1:8" x14ac:dyDescent="0.3">
      <c r="A66" t="s">
        <v>33</v>
      </c>
      <c r="B66" t="s">
        <v>53</v>
      </c>
      <c r="C66" t="s">
        <v>57</v>
      </c>
      <c r="D66" t="s">
        <v>203</v>
      </c>
      <c r="E66" t="s">
        <v>141</v>
      </c>
      <c r="G66" s="87">
        <v>94500</v>
      </c>
      <c r="H66" s="87">
        <v>0</v>
      </c>
    </row>
    <row r="67" spans="1:8" x14ac:dyDescent="0.3">
      <c r="A67" t="s">
        <v>33</v>
      </c>
      <c r="B67" t="s">
        <v>53</v>
      </c>
      <c r="C67" t="s">
        <v>57</v>
      </c>
      <c r="D67" t="s">
        <v>203</v>
      </c>
      <c r="E67" t="s">
        <v>205</v>
      </c>
      <c r="G67" s="87">
        <v>94500</v>
      </c>
      <c r="H67" s="87">
        <v>60199.101284235061</v>
      </c>
    </row>
    <row r="68" spans="1:8" x14ac:dyDescent="0.3">
      <c r="A68" t="s">
        <v>33</v>
      </c>
      <c r="B68" t="s">
        <v>53</v>
      </c>
      <c r="C68" t="s">
        <v>57</v>
      </c>
      <c r="D68" t="s">
        <v>206</v>
      </c>
      <c r="E68" t="s">
        <v>207</v>
      </c>
      <c r="G68" s="87">
        <v>94500</v>
      </c>
      <c r="H68" s="87">
        <v>97335</v>
      </c>
    </row>
    <row r="69" spans="1:8" x14ac:dyDescent="0.3">
      <c r="A69" t="s">
        <v>33</v>
      </c>
      <c r="B69" t="s">
        <v>53</v>
      </c>
      <c r="C69" t="s">
        <v>57</v>
      </c>
      <c r="D69" t="s">
        <v>206</v>
      </c>
      <c r="E69" t="s">
        <v>208</v>
      </c>
      <c r="G69" s="87">
        <v>94500</v>
      </c>
      <c r="H69" s="87">
        <v>98960.924999999988</v>
      </c>
    </row>
    <row r="70" spans="1:8" x14ac:dyDescent="0.3">
      <c r="A70" t="s">
        <v>33</v>
      </c>
      <c r="B70" t="s">
        <v>53</v>
      </c>
      <c r="C70" t="s">
        <v>57</v>
      </c>
      <c r="D70" t="s">
        <v>206</v>
      </c>
      <c r="E70" t="s">
        <v>209</v>
      </c>
      <c r="G70" s="87">
        <v>94500</v>
      </c>
      <c r="H70" s="87">
        <v>79474.301832603916</v>
      </c>
    </row>
    <row r="71" spans="1:8" x14ac:dyDescent="0.3">
      <c r="A71" t="s">
        <v>33</v>
      </c>
      <c r="B71" t="s">
        <v>53</v>
      </c>
      <c r="C71" t="s">
        <v>57</v>
      </c>
      <c r="D71" t="s">
        <v>210</v>
      </c>
      <c r="E71" t="s">
        <v>211</v>
      </c>
      <c r="G71" s="87">
        <v>94500</v>
      </c>
      <c r="H71" s="87">
        <v>80325</v>
      </c>
    </row>
    <row r="72" spans="1:8" x14ac:dyDescent="0.3">
      <c r="A72" t="s">
        <v>33</v>
      </c>
      <c r="B72" t="s">
        <v>53</v>
      </c>
      <c r="C72" t="s">
        <v>57</v>
      </c>
      <c r="D72" t="s">
        <v>210</v>
      </c>
      <c r="E72" t="s">
        <v>212</v>
      </c>
      <c r="G72" s="87">
        <v>94500</v>
      </c>
      <c r="H72" s="87">
        <v>79380</v>
      </c>
    </row>
    <row r="73" spans="1:8" x14ac:dyDescent="0.3">
      <c r="A73" t="s">
        <v>33</v>
      </c>
      <c r="B73" t="s">
        <v>53</v>
      </c>
      <c r="C73" t="s">
        <v>57</v>
      </c>
      <c r="D73" t="s">
        <v>210</v>
      </c>
      <c r="E73" t="s">
        <v>213</v>
      </c>
      <c r="G73" s="87">
        <v>94500</v>
      </c>
      <c r="H73" s="87">
        <v>79852.5</v>
      </c>
    </row>
    <row r="74" spans="1:8" x14ac:dyDescent="0.3">
      <c r="A74" t="s">
        <v>33</v>
      </c>
      <c r="B74" t="s">
        <v>53</v>
      </c>
      <c r="C74" t="s">
        <v>57</v>
      </c>
      <c r="D74" t="s">
        <v>214</v>
      </c>
      <c r="E74" t="s">
        <v>215</v>
      </c>
      <c r="F74" s="88">
        <v>46388</v>
      </c>
      <c r="G74" s="87">
        <v>7875</v>
      </c>
      <c r="H74" s="87">
        <v>274.94137855551207</v>
      </c>
    </row>
    <row r="75" spans="1:8" x14ac:dyDescent="0.3">
      <c r="A75" t="s">
        <v>33</v>
      </c>
      <c r="B75" t="s">
        <v>53</v>
      </c>
      <c r="C75" t="s">
        <v>57</v>
      </c>
      <c r="D75" t="s">
        <v>214</v>
      </c>
      <c r="E75" t="s">
        <v>216</v>
      </c>
      <c r="F75" s="88">
        <v>46388</v>
      </c>
      <c r="G75" s="87">
        <v>7875</v>
      </c>
      <c r="H75" s="87">
        <v>236.2500000000002</v>
      </c>
    </row>
    <row r="76" spans="1:8" x14ac:dyDescent="0.3">
      <c r="A76" t="s">
        <v>33</v>
      </c>
      <c r="B76" t="s">
        <v>53</v>
      </c>
      <c r="C76" t="s">
        <v>57</v>
      </c>
      <c r="D76" t="s">
        <v>214</v>
      </c>
      <c r="E76" t="s">
        <v>217</v>
      </c>
      <c r="F76" s="88">
        <v>46388</v>
      </c>
      <c r="G76" s="87">
        <v>7875</v>
      </c>
      <c r="H76" s="87">
        <v>37.564445199526233</v>
      </c>
    </row>
    <row r="77" spans="1:8" x14ac:dyDescent="0.3">
      <c r="A77" t="s">
        <v>33</v>
      </c>
      <c r="B77" t="s">
        <v>53</v>
      </c>
      <c r="C77" t="s">
        <v>57</v>
      </c>
      <c r="D77" t="s">
        <v>214</v>
      </c>
      <c r="E77" t="s">
        <v>215</v>
      </c>
      <c r="F77" s="88">
        <v>46419</v>
      </c>
      <c r="G77" s="87">
        <v>7875</v>
      </c>
      <c r="H77" s="87">
        <v>354.05196739300908</v>
      </c>
    </row>
    <row r="78" spans="1:8" x14ac:dyDescent="0.3">
      <c r="A78" t="s">
        <v>33</v>
      </c>
      <c r="B78" t="s">
        <v>53</v>
      </c>
      <c r="C78" t="s">
        <v>57</v>
      </c>
      <c r="D78" t="s">
        <v>214</v>
      </c>
      <c r="E78" t="s">
        <v>216</v>
      </c>
      <c r="F78" s="88">
        <v>46419</v>
      </c>
      <c r="G78" s="87">
        <v>7875</v>
      </c>
      <c r="H78" s="87">
        <v>315.00000000000028</v>
      </c>
    </row>
    <row r="79" spans="1:8" x14ac:dyDescent="0.3">
      <c r="A79" t="s">
        <v>33</v>
      </c>
      <c r="B79" t="s">
        <v>53</v>
      </c>
      <c r="C79" t="s">
        <v>57</v>
      </c>
      <c r="D79" t="s">
        <v>214</v>
      </c>
      <c r="E79" t="s">
        <v>217</v>
      </c>
      <c r="F79" s="88">
        <v>46419</v>
      </c>
      <c r="G79" s="87">
        <v>7875</v>
      </c>
      <c r="H79" s="87">
        <v>37.549968647123897</v>
      </c>
    </row>
    <row r="80" spans="1:8" x14ac:dyDescent="0.3">
      <c r="A80" t="s">
        <v>33</v>
      </c>
      <c r="B80" t="s">
        <v>53</v>
      </c>
      <c r="C80" t="s">
        <v>57</v>
      </c>
      <c r="D80" t="s">
        <v>214</v>
      </c>
      <c r="E80" t="s">
        <v>215</v>
      </c>
      <c r="F80" s="88">
        <v>46447</v>
      </c>
      <c r="G80" s="87">
        <v>7875</v>
      </c>
      <c r="H80" s="87">
        <v>354.03692337827692</v>
      </c>
    </row>
    <row r="81" spans="1:8" x14ac:dyDescent="0.3">
      <c r="A81" t="s">
        <v>33</v>
      </c>
      <c r="B81" t="s">
        <v>53</v>
      </c>
      <c r="C81" t="s">
        <v>57</v>
      </c>
      <c r="D81" t="s">
        <v>214</v>
      </c>
      <c r="E81" t="s">
        <v>216</v>
      </c>
      <c r="F81" s="88">
        <v>46447</v>
      </c>
      <c r="G81" s="87">
        <v>7875</v>
      </c>
      <c r="H81" s="87">
        <v>315.00000000000028</v>
      </c>
    </row>
    <row r="82" spans="1:8" x14ac:dyDescent="0.3">
      <c r="A82" t="s">
        <v>33</v>
      </c>
      <c r="B82" t="s">
        <v>53</v>
      </c>
      <c r="C82" t="s">
        <v>57</v>
      </c>
      <c r="D82" t="s">
        <v>214</v>
      </c>
      <c r="E82" t="s">
        <v>217</v>
      </c>
      <c r="F82" s="88">
        <v>46447</v>
      </c>
      <c r="G82" s="87">
        <v>7875</v>
      </c>
      <c r="H82" s="87">
        <v>37.535503248342593</v>
      </c>
    </row>
    <row r="83" spans="1:8" x14ac:dyDescent="0.3">
      <c r="A83" t="s">
        <v>33</v>
      </c>
      <c r="B83" t="s">
        <v>53</v>
      </c>
      <c r="C83" t="s">
        <v>57</v>
      </c>
      <c r="D83" t="s">
        <v>214</v>
      </c>
      <c r="E83" t="s">
        <v>215</v>
      </c>
      <c r="F83" s="88">
        <v>46478</v>
      </c>
      <c r="G83" s="87">
        <v>7875</v>
      </c>
      <c r="H83" s="87">
        <v>354.02138157894638</v>
      </c>
    </row>
    <row r="84" spans="1:8" x14ac:dyDescent="0.3">
      <c r="A84" t="s">
        <v>33</v>
      </c>
      <c r="B84" t="s">
        <v>53</v>
      </c>
      <c r="C84" t="s">
        <v>57</v>
      </c>
      <c r="D84" t="s">
        <v>214</v>
      </c>
      <c r="E84" t="s">
        <v>216</v>
      </c>
      <c r="F84" s="88">
        <v>46478</v>
      </c>
      <c r="G84" s="87">
        <v>7875</v>
      </c>
      <c r="H84" s="87">
        <v>315.00000000000028</v>
      </c>
    </row>
    <row r="85" spans="1:8" x14ac:dyDescent="0.3">
      <c r="A85" t="s">
        <v>33</v>
      </c>
      <c r="B85" t="s">
        <v>53</v>
      </c>
      <c r="C85" t="s">
        <v>57</v>
      </c>
      <c r="D85" t="s">
        <v>214</v>
      </c>
      <c r="E85" t="s">
        <v>217</v>
      </c>
      <c r="F85" s="88">
        <v>46478</v>
      </c>
      <c r="G85" s="87">
        <v>7875</v>
      </c>
      <c r="H85" s="87">
        <v>37.520559210525882</v>
      </c>
    </row>
    <row r="86" spans="1:8" x14ac:dyDescent="0.3">
      <c r="A86" t="s">
        <v>33</v>
      </c>
      <c r="B86" t="s">
        <v>53</v>
      </c>
      <c r="C86" t="s">
        <v>57</v>
      </c>
      <c r="D86" t="s">
        <v>214</v>
      </c>
      <c r="E86" t="s">
        <v>215</v>
      </c>
      <c r="F86" s="88">
        <v>46508</v>
      </c>
      <c r="G86" s="87">
        <v>7875</v>
      </c>
      <c r="H86" s="87">
        <v>354.00585215002911</v>
      </c>
    </row>
    <row r="87" spans="1:8" x14ac:dyDescent="0.3">
      <c r="A87" t="s">
        <v>33</v>
      </c>
      <c r="B87" t="s">
        <v>53</v>
      </c>
      <c r="C87" t="s">
        <v>57</v>
      </c>
      <c r="D87" t="s">
        <v>214</v>
      </c>
      <c r="E87" t="s">
        <v>216</v>
      </c>
      <c r="F87" s="88">
        <v>46508</v>
      </c>
      <c r="G87" s="87">
        <v>7875</v>
      </c>
      <c r="H87" s="87">
        <v>315.00000000000028</v>
      </c>
    </row>
    <row r="88" spans="1:8" x14ac:dyDescent="0.3">
      <c r="A88" t="s">
        <v>33</v>
      </c>
      <c r="B88" t="s">
        <v>53</v>
      </c>
      <c r="C88" t="s">
        <v>57</v>
      </c>
      <c r="D88" t="s">
        <v>214</v>
      </c>
      <c r="E88" t="s">
        <v>217</v>
      </c>
      <c r="F88" s="88">
        <v>46508</v>
      </c>
      <c r="G88" s="87">
        <v>7875</v>
      </c>
      <c r="H88" s="87">
        <v>37.505627067334963</v>
      </c>
    </row>
    <row r="89" spans="1:8" x14ac:dyDescent="0.3">
      <c r="A89" t="s">
        <v>33</v>
      </c>
      <c r="B89" t="s">
        <v>53</v>
      </c>
      <c r="C89" t="s">
        <v>57</v>
      </c>
      <c r="D89" t="s">
        <v>214</v>
      </c>
      <c r="E89" t="s">
        <v>215</v>
      </c>
      <c r="F89" s="88">
        <v>46539</v>
      </c>
      <c r="G89" s="87">
        <v>7875</v>
      </c>
      <c r="H89" s="87">
        <v>353.99033507675802</v>
      </c>
    </row>
    <row r="90" spans="1:8" x14ac:dyDescent="0.3">
      <c r="A90" t="s">
        <v>33</v>
      </c>
      <c r="B90" t="s">
        <v>53</v>
      </c>
      <c r="C90" t="s">
        <v>57</v>
      </c>
      <c r="D90" t="s">
        <v>214</v>
      </c>
      <c r="E90" t="s">
        <v>216</v>
      </c>
      <c r="F90" s="88">
        <v>46539</v>
      </c>
      <c r="G90" s="87">
        <v>7875</v>
      </c>
      <c r="H90" s="87">
        <v>315.00000000000028</v>
      </c>
    </row>
    <row r="91" spans="1:8" x14ac:dyDescent="0.3">
      <c r="A91" t="s">
        <v>33</v>
      </c>
      <c r="B91" t="s">
        <v>53</v>
      </c>
      <c r="C91" t="s">
        <v>57</v>
      </c>
      <c r="D91" t="s">
        <v>214</v>
      </c>
      <c r="E91" t="s">
        <v>217</v>
      </c>
      <c r="F91" s="88">
        <v>46539</v>
      </c>
      <c r="G91" s="87">
        <v>7875</v>
      </c>
      <c r="H91" s="87">
        <v>37.490706804574671</v>
      </c>
    </row>
    <row r="92" spans="1:8" x14ac:dyDescent="0.3">
      <c r="A92" t="s">
        <v>33</v>
      </c>
      <c r="B92" t="s">
        <v>53</v>
      </c>
      <c r="C92" t="s">
        <v>57</v>
      </c>
      <c r="D92" t="s">
        <v>214</v>
      </c>
      <c r="E92" t="s">
        <v>215</v>
      </c>
      <c r="F92" s="88">
        <v>46569</v>
      </c>
      <c r="G92" s="87">
        <v>7875</v>
      </c>
      <c r="H92" s="87">
        <v>353.97483034439603</v>
      </c>
    </row>
    <row r="93" spans="1:8" x14ac:dyDescent="0.3">
      <c r="A93" t="s">
        <v>33</v>
      </c>
      <c r="B93" t="s">
        <v>53</v>
      </c>
      <c r="C93" t="s">
        <v>57</v>
      </c>
      <c r="D93" t="s">
        <v>214</v>
      </c>
      <c r="E93" t="s">
        <v>216</v>
      </c>
      <c r="F93" s="88">
        <v>46569</v>
      </c>
      <c r="G93" s="87">
        <v>7875</v>
      </c>
      <c r="H93" s="87">
        <v>315.00000000000028</v>
      </c>
    </row>
    <row r="94" spans="1:8" x14ac:dyDescent="0.3">
      <c r="A94" t="s">
        <v>33</v>
      </c>
      <c r="B94" t="s">
        <v>53</v>
      </c>
      <c r="C94" t="s">
        <v>57</v>
      </c>
      <c r="D94" t="s">
        <v>214</v>
      </c>
      <c r="E94" t="s">
        <v>217</v>
      </c>
      <c r="F94" s="88">
        <v>46569</v>
      </c>
      <c r="G94" s="87">
        <v>7875</v>
      </c>
      <c r="H94" s="87">
        <v>37.475798408072613</v>
      </c>
    </row>
    <row r="95" spans="1:8" x14ac:dyDescent="0.3">
      <c r="A95" t="s">
        <v>33</v>
      </c>
      <c r="B95" t="s">
        <v>53</v>
      </c>
      <c r="C95" t="s">
        <v>57</v>
      </c>
      <c r="D95" t="s">
        <v>214</v>
      </c>
      <c r="E95" t="s">
        <v>215</v>
      </c>
      <c r="F95" s="88">
        <v>46600</v>
      </c>
      <c r="G95" s="87">
        <v>7875</v>
      </c>
      <c r="H95" s="87">
        <v>353.95908406696128</v>
      </c>
    </row>
    <row r="96" spans="1:8" x14ac:dyDescent="0.3">
      <c r="A96" t="s">
        <v>33</v>
      </c>
      <c r="B96" t="s">
        <v>53</v>
      </c>
      <c r="C96" t="s">
        <v>57</v>
      </c>
      <c r="D96" t="s">
        <v>214</v>
      </c>
      <c r="E96" t="s">
        <v>216</v>
      </c>
      <c r="F96" s="88">
        <v>46600</v>
      </c>
      <c r="G96" s="87">
        <v>7875</v>
      </c>
      <c r="H96" s="87">
        <v>315.00000000000028</v>
      </c>
    </row>
    <row r="97" spans="1:8" x14ac:dyDescent="0.3">
      <c r="A97" t="s">
        <v>33</v>
      </c>
      <c r="B97" t="s">
        <v>53</v>
      </c>
      <c r="C97" t="s">
        <v>57</v>
      </c>
      <c r="D97" t="s">
        <v>214</v>
      </c>
      <c r="E97" t="s">
        <v>217</v>
      </c>
      <c r="F97" s="88">
        <v>46600</v>
      </c>
      <c r="G97" s="87">
        <v>7875</v>
      </c>
      <c r="H97" s="87">
        <v>37.460657756693969</v>
      </c>
    </row>
    <row r="98" spans="1:8" x14ac:dyDescent="0.3">
      <c r="A98" t="s">
        <v>33</v>
      </c>
      <c r="B98" t="s">
        <v>53</v>
      </c>
      <c r="C98" t="s">
        <v>57</v>
      </c>
      <c r="D98" t="s">
        <v>214</v>
      </c>
      <c r="E98" t="s">
        <v>215</v>
      </c>
      <c r="F98" s="88">
        <v>46631</v>
      </c>
      <c r="G98" s="87">
        <v>7875</v>
      </c>
      <c r="H98" s="87">
        <v>353.94360417399611</v>
      </c>
    </row>
    <row r="99" spans="1:8" x14ac:dyDescent="0.3">
      <c r="A99" t="s">
        <v>33</v>
      </c>
      <c r="B99" t="s">
        <v>53</v>
      </c>
      <c r="C99" t="s">
        <v>57</v>
      </c>
      <c r="D99" t="s">
        <v>214</v>
      </c>
      <c r="E99" t="s">
        <v>216</v>
      </c>
      <c r="F99" s="88">
        <v>46631</v>
      </c>
      <c r="G99" s="87">
        <v>7875</v>
      </c>
      <c r="H99" s="87">
        <v>315.00000000000028</v>
      </c>
    </row>
    <row r="100" spans="1:8" x14ac:dyDescent="0.3">
      <c r="A100" t="s">
        <v>33</v>
      </c>
      <c r="B100" t="s">
        <v>53</v>
      </c>
      <c r="C100" t="s">
        <v>57</v>
      </c>
      <c r="D100" t="s">
        <v>214</v>
      </c>
      <c r="E100" t="s">
        <v>217</v>
      </c>
      <c r="F100" s="88">
        <v>46631</v>
      </c>
      <c r="G100" s="87">
        <v>7875</v>
      </c>
      <c r="H100" s="87">
        <v>37.445773244226402</v>
      </c>
    </row>
    <row r="101" spans="1:8" x14ac:dyDescent="0.3">
      <c r="A101" t="s">
        <v>33</v>
      </c>
      <c r="B101" t="s">
        <v>53</v>
      </c>
      <c r="C101" t="s">
        <v>57</v>
      </c>
      <c r="D101" t="s">
        <v>214</v>
      </c>
      <c r="E101" t="s">
        <v>215</v>
      </c>
      <c r="F101" s="88">
        <v>46661</v>
      </c>
      <c r="G101" s="87">
        <v>7875</v>
      </c>
      <c r="H101" s="87">
        <v>353.92813657761639</v>
      </c>
    </row>
    <row r="102" spans="1:8" x14ac:dyDescent="0.3">
      <c r="A102" t="s">
        <v>33</v>
      </c>
      <c r="B102" t="s">
        <v>53</v>
      </c>
      <c r="C102" t="s">
        <v>57</v>
      </c>
      <c r="D102" t="s">
        <v>214</v>
      </c>
      <c r="E102" t="s">
        <v>216</v>
      </c>
      <c r="F102" s="88">
        <v>46661</v>
      </c>
      <c r="G102" s="87">
        <v>7875</v>
      </c>
      <c r="H102" s="87">
        <v>315.00000000000028</v>
      </c>
    </row>
    <row r="103" spans="1:8" x14ac:dyDescent="0.3">
      <c r="A103" t="s">
        <v>33</v>
      </c>
      <c r="B103" t="s">
        <v>53</v>
      </c>
      <c r="C103" t="s">
        <v>57</v>
      </c>
      <c r="D103" t="s">
        <v>214</v>
      </c>
      <c r="E103" t="s">
        <v>217</v>
      </c>
      <c r="F103" s="88">
        <v>46661</v>
      </c>
      <c r="G103" s="87">
        <v>7875</v>
      </c>
      <c r="H103" s="87">
        <v>37.430900555400157</v>
      </c>
    </row>
    <row r="104" spans="1:8" x14ac:dyDescent="0.3">
      <c r="A104" t="s">
        <v>33</v>
      </c>
      <c r="B104" t="s">
        <v>53</v>
      </c>
      <c r="C104" t="s">
        <v>57</v>
      </c>
      <c r="D104" t="s">
        <v>214</v>
      </c>
      <c r="E104" t="s">
        <v>215</v>
      </c>
      <c r="F104" s="88">
        <v>46692</v>
      </c>
      <c r="G104" s="87">
        <v>7875</v>
      </c>
      <c r="H104" s="87">
        <v>353.91268126317942</v>
      </c>
    </row>
    <row r="105" spans="1:8" x14ac:dyDescent="0.3">
      <c r="A105" t="s">
        <v>33</v>
      </c>
      <c r="B105" t="s">
        <v>53</v>
      </c>
      <c r="C105" t="s">
        <v>57</v>
      </c>
      <c r="D105" t="s">
        <v>214</v>
      </c>
      <c r="E105" t="s">
        <v>216</v>
      </c>
      <c r="F105" s="88">
        <v>46692</v>
      </c>
      <c r="G105" s="87">
        <v>7875</v>
      </c>
      <c r="H105" s="87">
        <v>315.00000000000028</v>
      </c>
    </row>
    <row r="106" spans="1:8" x14ac:dyDescent="0.3">
      <c r="A106" t="s">
        <v>33</v>
      </c>
      <c r="B106" t="s">
        <v>53</v>
      </c>
      <c r="C106" t="s">
        <v>57</v>
      </c>
      <c r="D106" t="s">
        <v>214</v>
      </c>
      <c r="E106" t="s">
        <v>217</v>
      </c>
      <c r="F106" s="88">
        <v>46692</v>
      </c>
      <c r="G106" s="87">
        <v>7875</v>
      </c>
      <c r="H106" s="87">
        <v>37.416039676133742</v>
      </c>
    </row>
    <row r="107" spans="1:8" x14ac:dyDescent="0.3">
      <c r="A107" t="s">
        <v>33</v>
      </c>
      <c r="B107" t="s">
        <v>53</v>
      </c>
      <c r="C107" t="s">
        <v>57</v>
      </c>
      <c r="D107" t="s">
        <v>214</v>
      </c>
      <c r="E107" t="s">
        <v>215</v>
      </c>
      <c r="F107" s="88">
        <v>46722</v>
      </c>
      <c r="G107" s="87">
        <v>7875</v>
      </c>
      <c r="H107" s="87">
        <v>353.89723821606327</v>
      </c>
    </row>
    <row r="108" spans="1:8" x14ac:dyDescent="0.3">
      <c r="A108" t="s">
        <v>33</v>
      </c>
      <c r="B108" t="s">
        <v>53</v>
      </c>
      <c r="C108" t="s">
        <v>57</v>
      </c>
      <c r="D108" t="s">
        <v>214</v>
      </c>
      <c r="E108" t="s">
        <v>216</v>
      </c>
      <c r="F108" s="88">
        <v>46722</v>
      </c>
      <c r="G108" s="87">
        <v>7875</v>
      </c>
      <c r="H108" s="87">
        <v>315.00000000000028</v>
      </c>
    </row>
    <row r="109" spans="1:8" x14ac:dyDescent="0.3">
      <c r="A109" t="s">
        <v>33</v>
      </c>
      <c r="B109" t="s">
        <v>53</v>
      </c>
      <c r="C109" t="s">
        <v>57</v>
      </c>
      <c r="D109" t="s">
        <v>214</v>
      </c>
      <c r="E109" t="s">
        <v>217</v>
      </c>
      <c r="F109" s="88">
        <v>46722</v>
      </c>
      <c r="G109" s="87">
        <v>7875</v>
      </c>
      <c r="H109" s="87">
        <v>37.401190592368408</v>
      </c>
    </row>
    <row r="110" spans="1:8" x14ac:dyDescent="0.3">
      <c r="A110" t="s">
        <v>33</v>
      </c>
      <c r="B110" t="s">
        <v>53</v>
      </c>
      <c r="C110" t="s">
        <v>59</v>
      </c>
      <c r="D110" t="s">
        <v>198</v>
      </c>
      <c r="E110" t="s">
        <v>135</v>
      </c>
      <c r="G110" s="87">
        <v>76500</v>
      </c>
      <c r="H110" s="87">
        <v>49113</v>
      </c>
    </row>
    <row r="111" spans="1:8" x14ac:dyDescent="0.3">
      <c r="A111" t="s">
        <v>33</v>
      </c>
      <c r="B111" t="s">
        <v>53</v>
      </c>
      <c r="C111" t="s">
        <v>59</v>
      </c>
      <c r="D111" t="s">
        <v>198</v>
      </c>
      <c r="E111" t="s">
        <v>199</v>
      </c>
      <c r="G111" s="87">
        <v>76500</v>
      </c>
      <c r="H111" s="87">
        <v>76500</v>
      </c>
    </row>
    <row r="112" spans="1:8" x14ac:dyDescent="0.3">
      <c r="A112" t="s">
        <v>33</v>
      </c>
      <c r="B112" t="s">
        <v>53</v>
      </c>
      <c r="C112" t="s">
        <v>59</v>
      </c>
      <c r="D112" t="s">
        <v>198</v>
      </c>
      <c r="E112" t="s">
        <v>200</v>
      </c>
      <c r="G112" s="87">
        <v>76500</v>
      </c>
      <c r="H112" s="87">
        <v>77044.604565243208</v>
      </c>
    </row>
    <row r="113" spans="1:8" x14ac:dyDescent="0.3">
      <c r="A113" t="s">
        <v>33</v>
      </c>
      <c r="B113" t="s">
        <v>53</v>
      </c>
      <c r="C113" t="s">
        <v>59</v>
      </c>
      <c r="D113" t="s">
        <v>198</v>
      </c>
      <c r="E113" t="s">
        <v>201</v>
      </c>
      <c r="G113" s="87">
        <v>76500</v>
      </c>
      <c r="H113" s="87">
        <v>76500</v>
      </c>
    </row>
    <row r="114" spans="1:8" x14ac:dyDescent="0.3">
      <c r="A114" t="s">
        <v>33</v>
      </c>
      <c r="B114" t="s">
        <v>53</v>
      </c>
      <c r="C114" t="s">
        <v>59</v>
      </c>
      <c r="D114" t="s">
        <v>198</v>
      </c>
      <c r="E114" t="s">
        <v>202</v>
      </c>
      <c r="G114" s="87">
        <v>76500</v>
      </c>
      <c r="H114" s="87">
        <v>49462.636130886152</v>
      </c>
    </row>
    <row r="115" spans="1:8" x14ac:dyDescent="0.3">
      <c r="A115" t="s">
        <v>33</v>
      </c>
      <c r="B115" t="s">
        <v>53</v>
      </c>
      <c r="C115" t="s">
        <v>59</v>
      </c>
      <c r="D115" t="s">
        <v>198</v>
      </c>
      <c r="E115" t="s">
        <v>139</v>
      </c>
      <c r="G115" s="87">
        <v>76500</v>
      </c>
      <c r="H115" s="87">
        <v>50107.5</v>
      </c>
    </row>
    <row r="116" spans="1:8" x14ac:dyDescent="0.3">
      <c r="A116" t="s">
        <v>33</v>
      </c>
      <c r="B116" t="s">
        <v>53</v>
      </c>
      <c r="C116" t="s">
        <v>59</v>
      </c>
      <c r="D116" t="s">
        <v>198</v>
      </c>
      <c r="E116" t="s">
        <v>65</v>
      </c>
      <c r="G116" s="87">
        <v>76500</v>
      </c>
      <c r="H116" s="87">
        <v>49462.636130886152</v>
      </c>
    </row>
    <row r="117" spans="1:8" x14ac:dyDescent="0.3">
      <c r="A117" t="s">
        <v>33</v>
      </c>
      <c r="B117" t="s">
        <v>53</v>
      </c>
      <c r="C117" t="s">
        <v>59</v>
      </c>
      <c r="D117" t="s">
        <v>203</v>
      </c>
      <c r="E117" t="s">
        <v>204</v>
      </c>
      <c r="G117" s="87">
        <v>76500</v>
      </c>
      <c r="H117" s="87">
        <v>48694.075545169188</v>
      </c>
    </row>
    <row r="118" spans="1:8" x14ac:dyDescent="0.3">
      <c r="A118" t="s">
        <v>33</v>
      </c>
      <c r="B118" t="s">
        <v>53</v>
      </c>
      <c r="C118" t="s">
        <v>59</v>
      </c>
      <c r="D118" t="s">
        <v>203</v>
      </c>
      <c r="E118" t="s">
        <v>142</v>
      </c>
      <c r="G118" s="87">
        <v>76500</v>
      </c>
      <c r="H118" s="87">
        <v>76500</v>
      </c>
    </row>
    <row r="119" spans="1:8" x14ac:dyDescent="0.3">
      <c r="A119" t="s">
        <v>33</v>
      </c>
      <c r="B119" t="s">
        <v>53</v>
      </c>
      <c r="C119" t="s">
        <v>59</v>
      </c>
      <c r="D119" t="s">
        <v>203</v>
      </c>
      <c r="E119" t="s">
        <v>143</v>
      </c>
      <c r="G119" s="87">
        <v>76500</v>
      </c>
      <c r="H119" s="87">
        <v>75847.469696525222</v>
      </c>
    </row>
    <row r="120" spans="1:8" x14ac:dyDescent="0.3">
      <c r="A120" t="s">
        <v>33</v>
      </c>
      <c r="B120" t="s">
        <v>53</v>
      </c>
      <c r="C120" t="s">
        <v>59</v>
      </c>
      <c r="D120" t="s">
        <v>203</v>
      </c>
      <c r="E120" t="s">
        <v>141</v>
      </c>
      <c r="G120" s="87">
        <v>76500</v>
      </c>
      <c r="H120" s="87">
        <v>0</v>
      </c>
    </row>
    <row r="121" spans="1:8" x14ac:dyDescent="0.3">
      <c r="A121" t="s">
        <v>33</v>
      </c>
      <c r="B121" t="s">
        <v>53</v>
      </c>
      <c r="C121" t="s">
        <v>59</v>
      </c>
      <c r="D121" t="s">
        <v>203</v>
      </c>
      <c r="E121" t="s">
        <v>205</v>
      </c>
      <c r="G121" s="87">
        <v>76500</v>
      </c>
      <c r="H121" s="87">
        <v>48694.075545169188</v>
      </c>
    </row>
    <row r="122" spans="1:8" x14ac:dyDescent="0.3">
      <c r="A122" t="s">
        <v>33</v>
      </c>
      <c r="B122" t="s">
        <v>53</v>
      </c>
      <c r="C122" t="s">
        <v>59</v>
      </c>
      <c r="D122" t="s">
        <v>206</v>
      </c>
      <c r="E122" t="s">
        <v>207</v>
      </c>
      <c r="G122" s="87">
        <v>76500</v>
      </c>
      <c r="H122" s="87">
        <v>76500</v>
      </c>
    </row>
    <row r="123" spans="1:8" x14ac:dyDescent="0.3">
      <c r="A123" t="s">
        <v>33</v>
      </c>
      <c r="B123" t="s">
        <v>53</v>
      </c>
      <c r="C123" t="s">
        <v>59</v>
      </c>
      <c r="D123" t="s">
        <v>206</v>
      </c>
      <c r="E123" t="s">
        <v>208</v>
      </c>
      <c r="G123" s="87">
        <v>76500</v>
      </c>
      <c r="H123" s="87">
        <v>76500</v>
      </c>
    </row>
    <row r="124" spans="1:8" x14ac:dyDescent="0.3">
      <c r="A124" t="s">
        <v>33</v>
      </c>
      <c r="B124" t="s">
        <v>53</v>
      </c>
      <c r="C124" t="s">
        <v>59</v>
      </c>
      <c r="D124" t="s">
        <v>206</v>
      </c>
      <c r="E124" t="s">
        <v>209</v>
      </c>
      <c r="G124" s="87">
        <v>76500</v>
      </c>
      <c r="H124" s="87">
        <v>64565.35831509847</v>
      </c>
    </row>
    <row r="125" spans="1:8" x14ac:dyDescent="0.3">
      <c r="A125" t="s">
        <v>33</v>
      </c>
      <c r="B125" t="s">
        <v>53</v>
      </c>
      <c r="C125" t="s">
        <v>59</v>
      </c>
      <c r="D125" t="s">
        <v>210</v>
      </c>
      <c r="E125" t="s">
        <v>211</v>
      </c>
      <c r="G125" s="87">
        <v>76500</v>
      </c>
      <c r="H125" s="87">
        <v>65025</v>
      </c>
    </row>
    <row r="126" spans="1:8" x14ac:dyDescent="0.3">
      <c r="A126" t="s">
        <v>33</v>
      </c>
      <c r="B126" t="s">
        <v>53</v>
      </c>
      <c r="C126" t="s">
        <v>59</v>
      </c>
      <c r="D126" t="s">
        <v>210</v>
      </c>
      <c r="E126" t="s">
        <v>212</v>
      </c>
      <c r="G126" s="87">
        <v>76500</v>
      </c>
      <c r="H126" s="87">
        <v>64260</v>
      </c>
    </row>
    <row r="127" spans="1:8" x14ac:dyDescent="0.3">
      <c r="A127" t="s">
        <v>33</v>
      </c>
      <c r="B127" t="s">
        <v>53</v>
      </c>
      <c r="C127" t="s">
        <v>59</v>
      </c>
      <c r="D127" t="s">
        <v>210</v>
      </c>
      <c r="E127" t="s">
        <v>213</v>
      </c>
      <c r="G127" s="87">
        <v>76500</v>
      </c>
      <c r="H127" s="87">
        <v>65790</v>
      </c>
    </row>
    <row r="128" spans="1:8" x14ac:dyDescent="0.3">
      <c r="A128" t="s">
        <v>33</v>
      </c>
      <c r="B128" t="s">
        <v>53</v>
      </c>
      <c r="C128" t="s">
        <v>59</v>
      </c>
      <c r="D128" t="s">
        <v>214</v>
      </c>
      <c r="E128" t="s">
        <v>215</v>
      </c>
      <c r="F128" s="88">
        <v>46388</v>
      </c>
      <c r="G128" s="87">
        <v>6375</v>
      </c>
      <c r="H128" s="87">
        <v>122.8777757241305</v>
      </c>
    </row>
    <row r="129" spans="1:8" x14ac:dyDescent="0.3">
      <c r="A129" t="s">
        <v>33</v>
      </c>
      <c r="B129" t="s">
        <v>53</v>
      </c>
      <c r="C129" t="s">
        <v>59</v>
      </c>
      <c r="D129" t="s">
        <v>214</v>
      </c>
      <c r="E129" t="s">
        <v>216</v>
      </c>
      <c r="F129" s="88">
        <v>46388</v>
      </c>
      <c r="G129" s="87">
        <v>6375</v>
      </c>
      <c r="H129" s="87">
        <v>0</v>
      </c>
    </row>
    <row r="130" spans="1:8" x14ac:dyDescent="0.3">
      <c r="A130" t="s">
        <v>33</v>
      </c>
      <c r="B130" t="s">
        <v>53</v>
      </c>
      <c r="C130" t="s">
        <v>59</v>
      </c>
      <c r="D130" t="s">
        <v>214</v>
      </c>
      <c r="E130" t="s">
        <v>217</v>
      </c>
      <c r="F130" s="88">
        <v>46388</v>
      </c>
      <c r="G130" s="87">
        <v>6375</v>
      </c>
      <c r="H130" s="87">
        <v>122.8777757241305</v>
      </c>
    </row>
    <row r="131" spans="1:8" x14ac:dyDescent="0.3">
      <c r="A131" t="s">
        <v>33</v>
      </c>
      <c r="B131" t="s">
        <v>53</v>
      </c>
      <c r="C131" t="s">
        <v>59</v>
      </c>
      <c r="D131" t="s">
        <v>214</v>
      </c>
      <c r="E131" t="s">
        <v>215</v>
      </c>
      <c r="F131" s="88">
        <v>46419</v>
      </c>
      <c r="G131" s="87">
        <v>6375</v>
      </c>
      <c r="H131" s="87">
        <v>122.6866497943694</v>
      </c>
    </row>
    <row r="132" spans="1:8" x14ac:dyDescent="0.3">
      <c r="A132" t="s">
        <v>33</v>
      </c>
      <c r="B132" t="s">
        <v>53</v>
      </c>
      <c r="C132" t="s">
        <v>59</v>
      </c>
      <c r="D132" t="s">
        <v>214</v>
      </c>
      <c r="E132" t="s">
        <v>216</v>
      </c>
      <c r="F132" s="88">
        <v>46419</v>
      </c>
      <c r="G132" s="87">
        <v>6375</v>
      </c>
      <c r="H132" s="87">
        <v>0</v>
      </c>
    </row>
    <row r="133" spans="1:8" x14ac:dyDescent="0.3">
      <c r="A133" t="s">
        <v>33</v>
      </c>
      <c r="B133" t="s">
        <v>53</v>
      </c>
      <c r="C133" t="s">
        <v>59</v>
      </c>
      <c r="D133" t="s">
        <v>214</v>
      </c>
      <c r="E133" t="s">
        <v>217</v>
      </c>
      <c r="F133" s="88">
        <v>46419</v>
      </c>
      <c r="G133" s="87">
        <v>6375</v>
      </c>
      <c r="H133" s="87">
        <v>122.6866497943694</v>
      </c>
    </row>
    <row r="134" spans="1:8" x14ac:dyDescent="0.3">
      <c r="A134" t="s">
        <v>33</v>
      </c>
      <c r="B134" t="s">
        <v>53</v>
      </c>
      <c r="C134" t="s">
        <v>59</v>
      </c>
      <c r="D134" t="s">
        <v>214</v>
      </c>
      <c r="E134" t="s">
        <v>215</v>
      </c>
      <c r="F134" s="88">
        <v>46447</v>
      </c>
      <c r="G134" s="87">
        <v>6375</v>
      </c>
      <c r="H134" s="87">
        <v>122.4961175015135</v>
      </c>
    </row>
    <row r="135" spans="1:8" x14ac:dyDescent="0.3">
      <c r="A135" t="s">
        <v>33</v>
      </c>
      <c r="B135" t="s">
        <v>53</v>
      </c>
      <c r="C135" t="s">
        <v>59</v>
      </c>
      <c r="D135" t="s">
        <v>214</v>
      </c>
      <c r="E135" t="s">
        <v>216</v>
      </c>
      <c r="F135" s="88">
        <v>46447</v>
      </c>
      <c r="G135" s="87">
        <v>6375</v>
      </c>
      <c r="H135" s="87">
        <v>0</v>
      </c>
    </row>
    <row r="136" spans="1:8" x14ac:dyDescent="0.3">
      <c r="A136" t="s">
        <v>33</v>
      </c>
      <c r="B136" t="s">
        <v>53</v>
      </c>
      <c r="C136" t="s">
        <v>59</v>
      </c>
      <c r="D136" t="s">
        <v>214</v>
      </c>
      <c r="E136" t="s">
        <v>217</v>
      </c>
      <c r="F136" s="88">
        <v>46447</v>
      </c>
      <c r="G136" s="87">
        <v>6375</v>
      </c>
      <c r="H136" s="87">
        <v>122.4961175015135</v>
      </c>
    </row>
    <row r="137" spans="1:8" x14ac:dyDescent="0.3">
      <c r="A137" t="s">
        <v>33</v>
      </c>
      <c r="B137" t="s">
        <v>53</v>
      </c>
      <c r="C137" t="s">
        <v>59</v>
      </c>
      <c r="D137" t="s">
        <v>214</v>
      </c>
      <c r="E137" t="s">
        <v>215</v>
      </c>
      <c r="F137" s="88">
        <v>46478</v>
      </c>
      <c r="G137" s="87">
        <v>6375</v>
      </c>
      <c r="H137" s="87">
        <v>122.29974771365541</v>
      </c>
    </row>
    <row r="138" spans="1:8" x14ac:dyDescent="0.3">
      <c r="A138" t="s">
        <v>33</v>
      </c>
      <c r="B138" t="s">
        <v>53</v>
      </c>
      <c r="C138" t="s">
        <v>59</v>
      </c>
      <c r="D138" t="s">
        <v>214</v>
      </c>
      <c r="E138" t="s">
        <v>216</v>
      </c>
      <c r="F138" s="88">
        <v>46478</v>
      </c>
      <c r="G138" s="87">
        <v>6375</v>
      </c>
      <c r="H138" s="87">
        <v>0</v>
      </c>
    </row>
    <row r="139" spans="1:8" x14ac:dyDescent="0.3">
      <c r="A139" t="s">
        <v>33</v>
      </c>
      <c r="B139" t="s">
        <v>53</v>
      </c>
      <c r="C139" t="s">
        <v>59</v>
      </c>
      <c r="D139" t="s">
        <v>214</v>
      </c>
      <c r="E139" t="s">
        <v>217</v>
      </c>
      <c r="F139" s="88">
        <v>46478</v>
      </c>
      <c r="G139" s="87">
        <v>6375</v>
      </c>
      <c r="H139" s="87">
        <v>122.29974771365541</v>
      </c>
    </row>
    <row r="140" spans="1:8" x14ac:dyDescent="0.3">
      <c r="A140" t="s">
        <v>33</v>
      </c>
      <c r="B140" t="s">
        <v>53</v>
      </c>
      <c r="C140" t="s">
        <v>59</v>
      </c>
      <c r="D140" t="s">
        <v>214</v>
      </c>
      <c r="E140" t="s">
        <v>215</v>
      </c>
      <c r="F140" s="88">
        <v>46508</v>
      </c>
      <c r="G140" s="87">
        <v>6375</v>
      </c>
      <c r="H140" s="87">
        <v>122.1040065069659</v>
      </c>
    </row>
    <row r="141" spans="1:8" x14ac:dyDescent="0.3">
      <c r="A141" t="s">
        <v>33</v>
      </c>
      <c r="B141" t="s">
        <v>53</v>
      </c>
      <c r="C141" t="s">
        <v>59</v>
      </c>
      <c r="D141" t="s">
        <v>214</v>
      </c>
      <c r="E141" t="s">
        <v>216</v>
      </c>
      <c r="F141" s="88">
        <v>46508</v>
      </c>
      <c r="G141" s="87">
        <v>6375</v>
      </c>
      <c r="H141" s="87">
        <v>0</v>
      </c>
    </row>
    <row r="142" spans="1:8" x14ac:dyDescent="0.3">
      <c r="A142" t="s">
        <v>33</v>
      </c>
      <c r="B142" t="s">
        <v>53</v>
      </c>
      <c r="C142" t="s">
        <v>59</v>
      </c>
      <c r="D142" t="s">
        <v>214</v>
      </c>
      <c r="E142" t="s">
        <v>217</v>
      </c>
      <c r="F142" s="88">
        <v>46508</v>
      </c>
      <c r="G142" s="87">
        <v>6375</v>
      </c>
      <c r="H142" s="87">
        <v>122.1040065069659</v>
      </c>
    </row>
    <row r="143" spans="1:8" x14ac:dyDescent="0.3">
      <c r="A143" t="s">
        <v>33</v>
      </c>
      <c r="B143" t="s">
        <v>53</v>
      </c>
      <c r="C143" t="s">
        <v>59</v>
      </c>
      <c r="D143" t="s">
        <v>214</v>
      </c>
      <c r="E143" t="s">
        <v>215</v>
      </c>
      <c r="F143" s="88">
        <v>46539</v>
      </c>
      <c r="G143" s="87">
        <v>6375</v>
      </c>
      <c r="H143" s="87">
        <v>121.9088908681304</v>
      </c>
    </row>
    <row r="144" spans="1:8" x14ac:dyDescent="0.3">
      <c r="A144" t="s">
        <v>33</v>
      </c>
      <c r="B144" t="s">
        <v>53</v>
      </c>
      <c r="C144" t="s">
        <v>59</v>
      </c>
      <c r="D144" t="s">
        <v>214</v>
      </c>
      <c r="E144" t="s">
        <v>216</v>
      </c>
      <c r="F144" s="88">
        <v>46539</v>
      </c>
      <c r="G144" s="87">
        <v>6375</v>
      </c>
      <c r="H144" s="87">
        <v>0</v>
      </c>
    </row>
    <row r="145" spans="1:8" x14ac:dyDescent="0.3">
      <c r="A145" t="s">
        <v>33</v>
      </c>
      <c r="B145" t="s">
        <v>53</v>
      </c>
      <c r="C145" t="s">
        <v>59</v>
      </c>
      <c r="D145" t="s">
        <v>214</v>
      </c>
      <c r="E145" t="s">
        <v>217</v>
      </c>
      <c r="F145" s="88">
        <v>46539</v>
      </c>
      <c r="G145" s="87">
        <v>6375</v>
      </c>
      <c r="H145" s="87">
        <v>121.9088908681304</v>
      </c>
    </row>
    <row r="146" spans="1:8" x14ac:dyDescent="0.3">
      <c r="A146" t="s">
        <v>33</v>
      </c>
      <c r="B146" t="s">
        <v>53</v>
      </c>
      <c r="C146" t="s">
        <v>59</v>
      </c>
      <c r="D146" t="s">
        <v>214</v>
      </c>
      <c r="E146" t="s">
        <v>215</v>
      </c>
      <c r="F146" s="88">
        <v>46569</v>
      </c>
      <c r="G146" s="87">
        <v>6375</v>
      </c>
      <c r="H146" s="87">
        <v>121.71439780306009</v>
      </c>
    </row>
    <row r="147" spans="1:8" x14ac:dyDescent="0.3">
      <c r="A147" t="s">
        <v>33</v>
      </c>
      <c r="B147" t="s">
        <v>53</v>
      </c>
      <c r="C147" t="s">
        <v>59</v>
      </c>
      <c r="D147" t="s">
        <v>214</v>
      </c>
      <c r="E147" t="s">
        <v>216</v>
      </c>
      <c r="F147" s="88">
        <v>46569</v>
      </c>
      <c r="G147" s="87">
        <v>6375</v>
      </c>
      <c r="H147" s="87">
        <v>0</v>
      </c>
    </row>
    <row r="148" spans="1:8" x14ac:dyDescent="0.3">
      <c r="A148" t="s">
        <v>33</v>
      </c>
      <c r="B148" t="s">
        <v>53</v>
      </c>
      <c r="C148" t="s">
        <v>59</v>
      </c>
      <c r="D148" t="s">
        <v>214</v>
      </c>
      <c r="E148" t="s">
        <v>217</v>
      </c>
      <c r="F148" s="88">
        <v>46569</v>
      </c>
      <c r="G148" s="87">
        <v>6375</v>
      </c>
      <c r="H148" s="87">
        <v>121.71439780306009</v>
      </c>
    </row>
    <row r="149" spans="1:8" x14ac:dyDescent="0.3">
      <c r="A149" t="s">
        <v>33</v>
      </c>
      <c r="B149" t="s">
        <v>53</v>
      </c>
      <c r="C149" t="s">
        <v>59</v>
      </c>
      <c r="D149" t="s">
        <v>214</v>
      </c>
      <c r="E149" t="s">
        <v>215</v>
      </c>
      <c r="F149" s="88">
        <v>46600</v>
      </c>
      <c r="G149" s="87">
        <v>6375</v>
      </c>
      <c r="H149" s="87">
        <v>121.517351228556</v>
      </c>
    </row>
    <row r="150" spans="1:8" x14ac:dyDescent="0.3">
      <c r="A150" t="s">
        <v>33</v>
      </c>
      <c r="B150" t="s">
        <v>53</v>
      </c>
      <c r="C150" t="s">
        <v>59</v>
      </c>
      <c r="D150" t="s">
        <v>214</v>
      </c>
      <c r="E150" t="s">
        <v>216</v>
      </c>
      <c r="F150" s="88">
        <v>46600</v>
      </c>
      <c r="G150" s="87">
        <v>6375</v>
      </c>
      <c r="H150" s="87">
        <v>0</v>
      </c>
    </row>
    <row r="151" spans="1:8" x14ac:dyDescent="0.3">
      <c r="A151" t="s">
        <v>33</v>
      </c>
      <c r="B151" t="s">
        <v>53</v>
      </c>
      <c r="C151" t="s">
        <v>59</v>
      </c>
      <c r="D151" t="s">
        <v>214</v>
      </c>
      <c r="E151" t="s">
        <v>217</v>
      </c>
      <c r="F151" s="88">
        <v>46600</v>
      </c>
      <c r="G151" s="87">
        <v>6375</v>
      </c>
      <c r="H151" s="87">
        <v>121.517351228556</v>
      </c>
    </row>
    <row r="152" spans="1:8" x14ac:dyDescent="0.3">
      <c r="A152" t="s">
        <v>33</v>
      </c>
      <c r="B152" t="s">
        <v>53</v>
      </c>
      <c r="C152" t="s">
        <v>59</v>
      </c>
      <c r="D152" t="s">
        <v>214</v>
      </c>
      <c r="E152" t="s">
        <v>215</v>
      </c>
      <c r="F152" s="88">
        <v>46631</v>
      </c>
      <c r="G152" s="87">
        <v>6375</v>
      </c>
      <c r="H152" s="87">
        <v>121.3241044892859</v>
      </c>
    </row>
    <row r="153" spans="1:8" x14ac:dyDescent="0.3">
      <c r="A153" t="s">
        <v>33</v>
      </c>
      <c r="B153" t="s">
        <v>53</v>
      </c>
      <c r="C153" t="s">
        <v>59</v>
      </c>
      <c r="D153" t="s">
        <v>214</v>
      </c>
      <c r="E153" t="s">
        <v>216</v>
      </c>
      <c r="F153" s="88">
        <v>46631</v>
      </c>
      <c r="G153" s="87">
        <v>6375</v>
      </c>
      <c r="H153" s="87">
        <v>0</v>
      </c>
    </row>
    <row r="154" spans="1:8" x14ac:dyDescent="0.3">
      <c r="A154" t="s">
        <v>33</v>
      </c>
      <c r="B154" t="s">
        <v>53</v>
      </c>
      <c r="C154" t="s">
        <v>59</v>
      </c>
      <c r="D154" t="s">
        <v>214</v>
      </c>
      <c r="E154" t="s">
        <v>217</v>
      </c>
      <c r="F154" s="88">
        <v>46631</v>
      </c>
      <c r="G154" s="87">
        <v>6375</v>
      </c>
      <c r="H154" s="87">
        <v>121.3241044892859</v>
      </c>
    </row>
    <row r="155" spans="1:8" x14ac:dyDescent="0.3">
      <c r="A155" t="s">
        <v>33</v>
      </c>
      <c r="B155" t="s">
        <v>53</v>
      </c>
      <c r="C155" t="s">
        <v>59</v>
      </c>
      <c r="D155" t="s">
        <v>214</v>
      </c>
      <c r="E155" t="s">
        <v>215</v>
      </c>
      <c r="F155" s="88">
        <v>46661</v>
      </c>
      <c r="G155" s="87">
        <v>6375</v>
      </c>
      <c r="H155" s="87">
        <v>121.1314714073755</v>
      </c>
    </row>
    <row r="156" spans="1:8" x14ac:dyDescent="0.3">
      <c r="A156" t="s">
        <v>33</v>
      </c>
      <c r="B156" t="s">
        <v>53</v>
      </c>
      <c r="C156" t="s">
        <v>59</v>
      </c>
      <c r="D156" t="s">
        <v>214</v>
      </c>
      <c r="E156" t="s">
        <v>216</v>
      </c>
      <c r="F156" s="88">
        <v>46661</v>
      </c>
      <c r="G156" s="87">
        <v>6375</v>
      </c>
      <c r="H156" s="87">
        <v>0</v>
      </c>
    </row>
    <row r="157" spans="1:8" x14ac:dyDescent="0.3">
      <c r="A157" t="s">
        <v>33</v>
      </c>
      <c r="B157" t="s">
        <v>53</v>
      </c>
      <c r="C157" t="s">
        <v>59</v>
      </c>
      <c r="D157" t="s">
        <v>214</v>
      </c>
      <c r="E157" t="s">
        <v>217</v>
      </c>
      <c r="F157" s="88">
        <v>46661</v>
      </c>
      <c r="G157" s="87">
        <v>6375</v>
      </c>
      <c r="H157" s="87">
        <v>121.1314714073755</v>
      </c>
    </row>
    <row r="158" spans="1:8" x14ac:dyDescent="0.3">
      <c r="A158" t="s">
        <v>33</v>
      </c>
      <c r="B158" t="s">
        <v>53</v>
      </c>
      <c r="C158" t="s">
        <v>59</v>
      </c>
      <c r="D158" t="s">
        <v>214</v>
      </c>
      <c r="E158" t="s">
        <v>215</v>
      </c>
      <c r="F158" s="88">
        <v>46692</v>
      </c>
      <c r="G158" s="87">
        <v>6375</v>
      </c>
      <c r="H158" s="87">
        <v>120.9394490644487</v>
      </c>
    </row>
    <row r="159" spans="1:8" x14ac:dyDescent="0.3">
      <c r="A159" t="s">
        <v>33</v>
      </c>
      <c r="B159" t="s">
        <v>53</v>
      </c>
      <c r="C159" t="s">
        <v>59</v>
      </c>
      <c r="D159" t="s">
        <v>214</v>
      </c>
      <c r="E159" t="s">
        <v>216</v>
      </c>
      <c r="F159" s="88">
        <v>46692</v>
      </c>
      <c r="G159" s="87">
        <v>6375</v>
      </c>
      <c r="H159" s="87">
        <v>0</v>
      </c>
    </row>
    <row r="160" spans="1:8" x14ac:dyDescent="0.3">
      <c r="A160" t="s">
        <v>33</v>
      </c>
      <c r="B160" t="s">
        <v>53</v>
      </c>
      <c r="C160" t="s">
        <v>59</v>
      </c>
      <c r="D160" t="s">
        <v>214</v>
      </c>
      <c r="E160" t="s">
        <v>217</v>
      </c>
      <c r="F160" s="88">
        <v>46692</v>
      </c>
      <c r="G160" s="87">
        <v>6375</v>
      </c>
      <c r="H160" s="87">
        <v>120.9394490644487</v>
      </c>
    </row>
    <row r="161" spans="1:8" x14ac:dyDescent="0.3">
      <c r="A161" t="s">
        <v>33</v>
      </c>
      <c r="B161" t="s">
        <v>53</v>
      </c>
      <c r="C161" t="s">
        <v>59</v>
      </c>
      <c r="D161" t="s">
        <v>214</v>
      </c>
      <c r="E161" t="s">
        <v>215</v>
      </c>
      <c r="F161" s="88">
        <v>46722</v>
      </c>
      <c r="G161" s="87">
        <v>6375</v>
      </c>
      <c r="H161" s="87">
        <v>120.748034560598</v>
      </c>
    </row>
    <row r="162" spans="1:8" x14ac:dyDescent="0.3">
      <c r="A162" t="s">
        <v>33</v>
      </c>
      <c r="B162" t="s">
        <v>53</v>
      </c>
      <c r="C162" t="s">
        <v>59</v>
      </c>
      <c r="D162" t="s">
        <v>214</v>
      </c>
      <c r="E162" t="s">
        <v>216</v>
      </c>
      <c r="F162" s="88">
        <v>46722</v>
      </c>
      <c r="G162" s="87">
        <v>6375</v>
      </c>
      <c r="H162" s="87">
        <v>0</v>
      </c>
    </row>
    <row r="163" spans="1:8" x14ac:dyDescent="0.3">
      <c r="A163" t="s">
        <v>33</v>
      </c>
      <c r="B163" t="s">
        <v>53</v>
      </c>
      <c r="C163" t="s">
        <v>59</v>
      </c>
      <c r="D163" t="s">
        <v>214</v>
      </c>
      <c r="E163" t="s">
        <v>217</v>
      </c>
      <c r="F163" s="88">
        <v>46722</v>
      </c>
      <c r="G163" s="87">
        <v>6375</v>
      </c>
      <c r="H163" s="87">
        <v>120.748034560598</v>
      </c>
    </row>
    <row r="164" spans="1:8" x14ac:dyDescent="0.3">
      <c r="A164" t="s">
        <v>33</v>
      </c>
      <c r="B164" t="s">
        <v>53</v>
      </c>
      <c r="C164" t="s">
        <v>61</v>
      </c>
      <c r="D164" t="s">
        <v>198</v>
      </c>
      <c r="E164" t="s">
        <v>135</v>
      </c>
      <c r="G164" s="87">
        <v>58500</v>
      </c>
      <c r="H164" s="87">
        <v>39195</v>
      </c>
    </row>
    <row r="165" spans="1:8" x14ac:dyDescent="0.3">
      <c r="A165" t="s">
        <v>33</v>
      </c>
      <c r="B165" t="s">
        <v>53</v>
      </c>
      <c r="C165" t="s">
        <v>61</v>
      </c>
      <c r="D165" t="s">
        <v>198</v>
      </c>
      <c r="E165" t="s">
        <v>199</v>
      </c>
      <c r="G165" s="87">
        <v>58500</v>
      </c>
      <c r="H165" s="87">
        <v>58587.183308494787</v>
      </c>
    </row>
    <row r="166" spans="1:8" x14ac:dyDescent="0.3">
      <c r="A166" t="s">
        <v>33</v>
      </c>
      <c r="B166" t="s">
        <v>53</v>
      </c>
      <c r="C166" t="s">
        <v>61</v>
      </c>
      <c r="D166" t="s">
        <v>198</v>
      </c>
      <c r="E166" t="s">
        <v>200</v>
      </c>
      <c r="G166" s="87">
        <v>58500</v>
      </c>
      <c r="H166" s="87">
        <v>58500</v>
      </c>
    </row>
    <row r="167" spans="1:8" x14ac:dyDescent="0.3">
      <c r="A167" t="s">
        <v>33</v>
      </c>
      <c r="B167" t="s">
        <v>53</v>
      </c>
      <c r="C167" t="s">
        <v>61</v>
      </c>
      <c r="D167" t="s">
        <v>198</v>
      </c>
      <c r="E167" t="s">
        <v>201</v>
      </c>
      <c r="G167" s="87">
        <v>58500</v>
      </c>
      <c r="H167" s="87">
        <v>58500</v>
      </c>
    </row>
    <row r="168" spans="1:8" x14ac:dyDescent="0.3">
      <c r="A168" t="s">
        <v>33</v>
      </c>
      <c r="B168" t="s">
        <v>53</v>
      </c>
      <c r="C168" t="s">
        <v>61</v>
      </c>
      <c r="D168" t="s">
        <v>198</v>
      </c>
      <c r="E168" t="s">
        <v>202</v>
      </c>
      <c r="G168" s="87">
        <v>58500</v>
      </c>
      <c r="H168" s="87">
        <v>39253.412816691511</v>
      </c>
    </row>
    <row r="169" spans="1:8" x14ac:dyDescent="0.3">
      <c r="A169" t="s">
        <v>33</v>
      </c>
      <c r="B169" t="s">
        <v>53</v>
      </c>
      <c r="C169" t="s">
        <v>61</v>
      </c>
      <c r="D169" t="s">
        <v>198</v>
      </c>
      <c r="E169" t="s">
        <v>139</v>
      </c>
      <c r="G169" s="87">
        <v>58500</v>
      </c>
      <c r="H169" s="87">
        <v>36562.5</v>
      </c>
    </row>
    <row r="170" spans="1:8" x14ac:dyDescent="0.3">
      <c r="A170" t="s">
        <v>33</v>
      </c>
      <c r="B170" t="s">
        <v>53</v>
      </c>
      <c r="C170" t="s">
        <v>61</v>
      </c>
      <c r="D170" t="s">
        <v>198</v>
      </c>
      <c r="E170" t="s">
        <v>65</v>
      </c>
      <c r="G170" s="87">
        <v>58500</v>
      </c>
      <c r="H170" s="87">
        <v>39253.412816691511</v>
      </c>
    </row>
    <row r="171" spans="1:8" x14ac:dyDescent="0.3">
      <c r="A171" t="s">
        <v>33</v>
      </c>
      <c r="B171" t="s">
        <v>53</v>
      </c>
      <c r="C171" t="s">
        <v>61</v>
      </c>
      <c r="D171" t="s">
        <v>203</v>
      </c>
      <c r="E171" t="s">
        <v>204</v>
      </c>
      <c r="G171" s="87">
        <v>58500</v>
      </c>
      <c r="H171" s="87">
        <v>39195</v>
      </c>
    </row>
    <row r="172" spans="1:8" x14ac:dyDescent="0.3">
      <c r="A172" t="s">
        <v>33</v>
      </c>
      <c r="B172" t="s">
        <v>53</v>
      </c>
      <c r="C172" t="s">
        <v>61</v>
      </c>
      <c r="D172" t="s">
        <v>203</v>
      </c>
      <c r="E172" t="s">
        <v>142</v>
      </c>
      <c r="G172" s="87">
        <v>58500</v>
      </c>
      <c r="H172" s="87">
        <v>58500</v>
      </c>
    </row>
    <row r="173" spans="1:8" x14ac:dyDescent="0.3">
      <c r="A173" t="s">
        <v>33</v>
      </c>
      <c r="B173" t="s">
        <v>53</v>
      </c>
      <c r="C173" t="s">
        <v>61</v>
      </c>
      <c r="D173" t="s">
        <v>203</v>
      </c>
      <c r="E173" t="s">
        <v>143</v>
      </c>
      <c r="G173" s="87">
        <v>58500</v>
      </c>
      <c r="H173" s="87">
        <v>58500</v>
      </c>
    </row>
    <row r="174" spans="1:8" x14ac:dyDescent="0.3">
      <c r="A174" t="s">
        <v>33</v>
      </c>
      <c r="B174" t="s">
        <v>53</v>
      </c>
      <c r="C174" t="s">
        <v>61</v>
      </c>
      <c r="D174" t="s">
        <v>203</v>
      </c>
      <c r="E174" t="s">
        <v>141</v>
      </c>
      <c r="G174" s="87">
        <v>58500</v>
      </c>
      <c r="H174" s="87">
        <v>0</v>
      </c>
    </row>
    <row r="175" spans="1:8" x14ac:dyDescent="0.3">
      <c r="A175" t="s">
        <v>33</v>
      </c>
      <c r="B175" t="s">
        <v>53</v>
      </c>
      <c r="C175" t="s">
        <v>61</v>
      </c>
      <c r="D175" t="s">
        <v>203</v>
      </c>
      <c r="E175" t="s">
        <v>205</v>
      </c>
      <c r="G175" s="87">
        <v>58500</v>
      </c>
      <c r="H175" s="87">
        <v>39195</v>
      </c>
    </row>
    <row r="176" spans="1:8" x14ac:dyDescent="0.3">
      <c r="A176" t="s">
        <v>33</v>
      </c>
      <c r="B176" t="s">
        <v>53</v>
      </c>
      <c r="C176" t="s">
        <v>61</v>
      </c>
      <c r="D176" t="s">
        <v>206</v>
      </c>
      <c r="E176" t="s">
        <v>207</v>
      </c>
      <c r="G176" s="87">
        <v>58500</v>
      </c>
      <c r="H176" s="87">
        <v>61425</v>
      </c>
    </row>
    <row r="177" spans="1:8" x14ac:dyDescent="0.3">
      <c r="A177" t="s">
        <v>33</v>
      </c>
      <c r="B177" t="s">
        <v>53</v>
      </c>
      <c r="C177" t="s">
        <v>61</v>
      </c>
      <c r="D177" t="s">
        <v>206</v>
      </c>
      <c r="E177" t="s">
        <v>208</v>
      </c>
      <c r="G177" s="87">
        <v>58500</v>
      </c>
      <c r="H177" s="87">
        <v>61333.593749999993</v>
      </c>
    </row>
    <row r="178" spans="1:8" x14ac:dyDescent="0.3">
      <c r="A178" t="s">
        <v>33</v>
      </c>
      <c r="B178" t="s">
        <v>53</v>
      </c>
      <c r="C178" t="s">
        <v>61</v>
      </c>
      <c r="D178" t="s">
        <v>206</v>
      </c>
      <c r="E178" t="s">
        <v>209</v>
      </c>
      <c r="G178" s="87">
        <v>58500</v>
      </c>
      <c r="H178" s="87">
        <v>49725</v>
      </c>
    </row>
    <row r="179" spans="1:8" x14ac:dyDescent="0.3">
      <c r="A179" t="s">
        <v>33</v>
      </c>
      <c r="B179" t="s">
        <v>53</v>
      </c>
      <c r="C179" t="s">
        <v>61</v>
      </c>
      <c r="D179" t="s">
        <v>210</v>
      </c>
      <c r="E179" t="s">
        <v>211</v>
      </c>
      <c r="G179" s="87">
        <v>58500</v>
      </c>
      <c r="H179" s="87">
        <v>49725</v>
      </c>
    </row>
    <row r="180" spans="1:8" x14ac:dyDescent="0.3">
      <c r="A180" t="s">
        <v>33</v>
      </c>
      <c r="B180" t="s">
        <v>53</v>
      </c>
      <c r="C180" t="s">
        <v>61</v>
      </c>
      <c r="D180" t="s">
        <v>210</v>
      </c>
      <c r="E180" t="s">
        <v>212</v>
      </c>
      <c r="G180" s="87">
        <v>58500</v>
      </c>
      <c r="H180" s="87">
        <v>49725</v>
      </c>
    </row>
    <row r="181" spans="1:8" x14ac:dyDescent="0.3">
      <c r="A181" t="s">
        <v>33</v>
      </c>
      <c r="B181" t="s">
        <v>53</v>
      </c>
      <c r="C181" t="s">
        <v>61</v>
      </c>
      <c r="D181" t="s">
        <v>210</v>
      </c>
      <c r="E181" t="s">
        <v>213</v>
      </c>
      <c r="G181" s="87">
        <v>58500</v>
      </c>
      <c r="H181" s="87">
        <v>49725</v>
      </c>
    </row>
    <row r="182" spans="1:8" x14ac:dyDescent="0.3">
      <c r="A182" t="s">
        <v>33</v>
      </c>
      <c r="B182" t="s">
        <v>53</v>
      </c>
      <c r="C182" t="s">
        <v>61</v>
      </c>
      <c r="D182" t="s">
        <v>214</v>
      </c>
      <c r="E182" t="s">
        <v>215</v>
      </c>
      <c r="F182" s="88">
        <v>46388</v>
      </c>
      <c r="G182" s="87">
        <v>4875</v>
      </c>
      <c r="H182" s="87">
        <v>243.7500000000002</v>
      </c>
    </row>
    <row r="183" spans="1:8" x14ac:dyDescent="0.3">
      <c r="A183" t="s">
        <v>33</v>
      </c>
      <c r="B183" t="s">
        <v>53</v>
      </c>
      <c r="C183" t="s">
        <v>61</v>
      </c>
      <c r="D183" t="s">
        <v>214</v>
      </c>
      <c r="E183" t="s">
        <v>216</v>
      </c>
      <c r="F183" s="88">
        <v>46388</v>
      </c>
      <c r="G183" s="87">
        <v>4875</v>
      </c>
      <c r="H183" s="87">
        <v>243.7500000000002</v>
      </c>
    </row>
    <row r="184" spans="1:8" x14ac:dyDescent="0.3">
      <c r="A184" t="s">
        <v>33</v>
      </c>
      <c r="B184" t="s">
        <v>53</v>
      </c>
      <c r="C184" t="s">
        <v>61</v>
      </c>
      <c r="D184" t="s">
        <v>214</v>
      </c>
      <c r="E184" t="s">
        <v>215</v>
      </c>
      <c r="F184" s="88">
        <v>46419</v>
      </c>
      <c r="G184" s="87">
        <v>4875</v>
      </c>
      <c r="H184" s="87">
        <v>243.7500000000002</v>
      </c>
    </row>
    <row r="185" spans="1:8" x14ac:dyDescent="0.3">
      <c r="A185" t="s">
        <v>33</v>
      </c>
      <c r="B185" t="s">
        <v>53</v>
      </c>
      <c r="C185" t="s">
        <v>61</v>
      </c>
      <c r="D185" t="s">
        <v>214</v>
      </c>
      <c r="E185" t="s">
        <v>216</v>
      </c>
      <c r="F185" s="88">
        <v>46419</v>
      </c>
      <c r="G185" s="87">
        <v>4875</v>
      </c>
      <c r="H185" s="87">
        <v>243.7500000000002</v>
      </c>
    </row>
    <row r="186" spans="1:8" x14ac:dyDescent="0.3">
      <c r="A186" t="s">
        <v>33</v>
      </c>
      <c r="B186" t="s">
        <v>53</v>
      </c>
      <c r="C186" t="s">
        <v>61</v>
      </c>
      <c r="D186" t="s">
        <v>214</v>
      </c>
      <c r="E186" t="s">
        <v>215</v>
      </c>
      <c r="F186" s="88">
        <v>46447</v>
      </c>
      <c r="G186" s="87">
        <v>4875</v>
      </c>
      <c r="H186" s="87">
        <v>243.7500000000002</v>
      </c>
    </row>
    <row r="187" spans="1:8" x14ac:dyDescent="0.3">
      <c r="A187" t="s">
        <v>33</v>
      </c>
      <c r="B187" t="s">
        <v>53</v>
      </c>
      <c r="C187" t="s">
        <v>61</v>
      </c>
      <c r="D187" t="s">
        <v>214</v>
      </c>
      <c r="E187" t="s">
        <v>216</v>
      </c>
      <c r="F187" s="88">
        <v>46447</v>
      </c>
      <c r="G187" s="87">
        <v>4875</v>
      </c>
      <c r="H187" s="87">
        <v>243.7500000000002</v>
      </c>
    </row>
    <row r="188" spans="1:8" x14ac:dyDescent="0.3">
      <c r="A188" t="s">
        <v>33</v>
      </c>
      <c r="B188" t="s">
        <v>53</v>
      </c>
      <c r="C188" t="s">
        <v>61</v>
      </c>
      <c r="D188" t="s">
        <v>214</v>
      </c>
      <c r="E188" t="s">
        <v>215</v>
      </c>
      <c r="F188" s="88">
        <v>46478</v>
      </c>
      <c r="G188" s="87">
        <v>4875</v>
      </c>
      <c r="H188" s="87">
        <v>0</v>
      </c>
    </row>
    <row r="189" spans="1:8" x14ac:dyDescent="0.3">
      <c r="A189" t="s">
        <v>33</v>
      </c>
      <c r="B189" t="s">
        <v>53</v>
      </c>
      <c r="C189" t="s">
        <v>61</v>
      </c>
      <c r="D189" t="s">
        <v>214</v>
      </c>
      <c r="E189" t="s">
        <v>216</v>
      </c>
      <c r="F189" s="88">
        <v>46478</v>
      </c>
      <c r="G189" s="87">
        <v>4875</v>
      </c>
      <c r="H189" s="87">
        <v>0</v>
      </c>
    </row>
    <row r="190" spans="1:8" x14ac:dyDescent="0.3">
      <c r="A190" t="s">
        <v>33</v>
      </c>
      <c r="B190" t="s">
        <v>53</v>
      </c>
      <c r="C190" t="s">
        <v>61</v>
      </c>
      <c r="D190" t="s">
        <v>214</v>
      </c>
      <c r="E190" t="s">
        <v>215</v>
      </c>
      <c r="F190" s="88">
        <v>46508</v>
      </c>
      <c r="G190" s="87">
        <v>4875</v>
      </c>
      <c r="H190" s="87">
        <v>0</v>
      </c>
    </row>
    <row r="191" spans="1:8" x14ac:dyDescent="0.3">
      <c r="A191" t="s">
        <v>33</v>
      </c>
      <c r="B191" t="s">
        <v>53</v>
      </c>
      <c r="C191" t="s">
        <v>61</v>
      </c>
      <c r="D191" t="s">
        <v>214</v>
      </c>
      <c r="E191" t="s">
        <v>216</v>
      </c>
      <c r="F191" s="88">
        <v>46508</v>
      </c>
      <c r="G191" s="87">
        <v>4875</v>
      </c>
      <c r="H191" s="87">
        <v>0</v>
      </c>
    </row>
    <row r="192" spans="1:8" x14ac:dyDescent="0.3">
      <c r="A192" t="s">
        <v>33</v>
      </c>
      <c r="B192" t="s">
        <v>53</v>
      </c>
      <c r="C192" t="s">
        <v>61</v>
      </c>
      <c r="D192" t="s">
        <v>214</v>
      </c>
      <c r="E192" t="s">
        <v>215</v>
      </c>
      <c r="F192" s="88">
        <v>46539</v>
      </c>
      <c r="G192" s="87">
        <v>4875</v>
      </c>
      <c r="H192" s="87">
        <v>0</v>
      </c>
    </row>
    <row r="193" spans="1:8" x14ac:dyDescent="0.3">
      <c r="A193" t="s">
        <v>33</v>
      </c>
      <c r="B193" t="s">
        <v>53</v>
      </c>
      <c r="C193" t="s">
        <v>61</v>
      </c>
      <c r="D193" t="s">
        <v>214</v>
      </c>
      <c r="E193" t="s">
        <v>216</v>
      </c>
      <c r="F193" s="88">
        <v>46539</v>
      </c>
      <c r="G193" s="87">
        <v>4875</v>
      </c>
      <c r="H193" s="87">
        <v>0</v>
      </c>
    </row>
    <row r="194" spans="1:8" x14ac:dyDescent="0.3">
      <c r="A194" t="s">
        <v>33</v>
      </c>
      <c r="B194" t="s">
        <v>53</v>
      </c>
      <c r="C194" t="s">
        <v>61</v>
      </c>
      <c r="D194" t="s">
        <v>214</v>
      </c>
      <c r="E194" t="s">
        <v>215</v>
      </c>
      <c r="F194" s="88">
        <v>46569</v>
      </c>
      <c r="G194" s="87">
        <v>4875</v>
      </c>
      <c r="H194" s="87">
        <v>0</v>
      </c>
    </row>
    <row r="195" spans="1:8" x14ac:dyDescent="0.3">
      <c r="A195" t="s">
        <v>33</v>
      </c>
      <c r="B195" t="s">
        <v>53</v>
      </c>
      <c r="C195" t="s">
        <v>61</v>
      </c>
      <c r="D195" t="s">
        <v>214</v>
      </c>
      <c r="E195" t="s">
        <v>216</v>
      </c>
      <c r="F195" s="88">
        <v>46569</v>
      </c>
      <c r="G195" s="87">
        <v>4875</v>
      </c>
      <c r="H195" s="87">
        <v>0</v>
      </c>
    </row>
    <row r="196" spans="1:8" x14ac:dyDescent="0.3">
      <c r="A196" t="s">
        <v>33</v>
      </c>
      <c r="B196" t="s">
        <v>53</v>
      </c>
      <c r="C196" t="s">
        <v>61</v>
      </c>
      <c r="D196" t="s">
        <v>214</v>
      </c>
      <c r="E196" t="s">
        <v>215</v>
      </c>
      <c r="F196" s="88">
        <v>46600</v>
      </c>
      <c r="G196" s="87">
        <v>4875</v>
      </c>
      <c r="H196" s="87">
        <v>0</v>
      </c>
    </row>
    <row r="197" spans="1:8" x14ac:dyDescent="0.3">
      <c r="A197" t="s">
        <v>33</v>
      </c>
      <c r="B197" t="s">
        <v>53</v>
      </c>
      <c r="C197" t="s">
        <v>61</v>
      </c>
      <c r="D197" t="s">
        <v>214</v>
      </c>
      <c r="E197" t="s">
        <v>216</v>
      </c>
      <c r="F197" s="88">
        <v>46600</v>
      </c>
      <c r="G197" s="87">
        <v>4875</v>
      </c>
      <c r="H197" s="87">
        <v>0</v>
      </c>
    </row>
    <row r="198" spans="1:8" x14ac:dyDescent="0.3">
      <c r="A198" t="s">
        <v>33</v>
      </c>
      <c r="B198" t="s">
        <v>53</v>
      </c>
      <c r="C198" t="s">
        <v>61</v>
      </c>
      <c r="D198" t="s">
        <v>214</v>
      </c>
      <c r="E198" t="s">
        <v>215</v>
      </c>
      <c r="F198" s="88">
        <v>46631</v>
      </c>
      <c r="G198" s="87">
        <v>4875</v>
      </c>
      <c r="H198" s="87">
        <v>0</v>
      </c>
    </row>
    <row r="199" spans="1:8" x14ac:dyDescent="0.3">
      <c r="A199" t="s">
        <v>33</v>
      </c>
      <c r="B199" t="s">
        <v>53</v>
      </c>
      <c r="C199" t="s">
        <v>61</v>
      </c>
      <c r="D199" t="s">
        <v>214</v>
      </c>
      <c r="E199" t="s">
        <v>216</v>
      </c>
      <c r="F199" s="88">
        <v>46631</v>
      </c>
      <c r="G199" s="87">
        <v>4875</v>
      </c>
      <c r="H199" s="87">
        <v>0</v>
      </c>
    </row>
    <row r="200" spans="1:8" x14ac:dyDescent="0.3">
      <c r="A200" t="s">
        <v>33</v>
      </c>
      <c r="B200" t="s">
        <v>53</v>
      </c>
      <c r="C200" t="s">
        <v>61</v>
      </c>
      <c r="D200" t="s">
        <v>214</v>
      </c>
      <c r="E200" t="s">
        <v>215</v>
      </c>
      <c r="F200" s="88">
        <v>46661</v>
      </c>
      <c r="G200" s="87">
        <v>4875</v>
      </c>
      <c r="H200" s="87">
        <v>0</v>
      </c>
    </row>
    <row r="201" spans="1:8" x14ac:dyDescent="0.3">
      <c r="A201" t="s">
        <v>33</v>
      </c>
      <c r="B201" t="s">
        <v>53</v>
      </c>
      <c r="C201" t="s">
        <v>61</v>
      </c>
      <c r="D201" t="s">
        <v>214</v>
      </c>
      <c r="E201" t="s">
        <v>216</v>
      </c>
      <c r="F201" s="88">
        <v>46661</v>
      </c>
      <c r="G201" s="87">
        <v>4875</v>
      </c>
      <c r="H201" s="87">
        <v>0</v>
      </c>
    </row>
    <row r="202" spans="1:8" x14ac:dyDescent="0.3">
      <c r="A202" t="s">
        <v>33</v>
      </c>
      <c r="B202" t="s">
        <v>53</v>
      </c>
      <c r="C202" t="s">
        <v>61</v>
      </c>
      <c r="D202" t="s">
        <v>214</v>
      </c>
      <c r="E202" t="s">
        <v>215</v>
      </c>
      <c r="F202" s="88">
        <v>46692</v>
      </c>
      <c r="G202" s="87">
        <v>4875</v>
      </c>
      <c r="H202" s="87">
        <v>0</v>
      </c>
    </row>
    <row r="203" spans="1:8" x14ac:dyDescent="0.3">
      <c r="A203" t="s">
        <v>33</v>
      </c>
      <c r="B203" t="s">
        <v>53</v>
      </c>
      <c r="C203" t="s">
        <v>61</v>
      </c>
      <c r="D203" t="s">
        <v>214</v>
      </c>
      <c r="E203" t="s">
        <v>216</v>
      </c>
      <c r="F203" s="88">
        <v>46692</v>
      </c>
      <c r="G203" s="87">
        <v>4875</v>
      </c>
      <c r="H203" s="87">
        <v>0</v>
      </c>
    </row>
    <row r="204" spans="1:8" x14ac:dyDescent="0.3">
      <c r="A204" t="s">
        <v>33</v>
      </c>
      <c r="B204" t="s">
        <v>53</v>
      </c>
      <c r="C204" t="s">
        <v>61</v>
      </c>
      <c r="D204" t="s">
        <v>214</v>
      </c>
      <c r="E204" t="s">
        <v>215</v>
      </c>
      <c r="F204" s="88">
        <v>46722</v>
      </c>
      <c r="G204" s="87">
        <v>4875</v>
      </c>
      <c r="H204" s="87">
        <v>0</v>
      </c>
    </row>
    <row r="205" spans="1:8" x14ac:dyDescent="0.3">
      <c r="A205" t="s">
        <v>33</v>
      </c>
      <c r="B205" t="s">
        <v>53</v>
      </c>
      <c r="C205" t="s">
        <v>61</v>
      </c>
      <c r="D205" t="s">
        <v>214</v>
      </c>
      <c r="E205" t="s">
        <v>216</v>
      </c>
      <c r="F205" s="88">
        <v>46722</v>
      </c>
      <c r="G205" s="87">
        <v>4875</v>
      </c>
      <c r="H205" s="87">
        <v>0</v>
      </c>
    </row>
    <row r="206" spans="1:8" x14ac:dyDescent="0.3">
      <c r="A206" t="s">
        <v>33</v>
      </c>
      <c r="B206" t="s">
        <v>53</v>
      </c>
      <c r="C206" t="s">
        <v>68</v>
      </c>
      <c r="D206" t="s">
        <v>198</v>
      </c>
      <c r="E206" t="s">
        <v>135</v>
      </c>
      <c r="G206" s="87">
        <v>40500</v>
      </c>
      <c r="H206" s="87">
        <v>26487</v>
      </c>
    </row>
    <row r="207" spans="1:8" x14ac:dyDescent="0.3">
      <c r="A207" t="s">
        <v>33</v>
      </c>
      <c r="B207" t="s">
        <v>53</v>
      </c>
      <c r="C207" t="s">
        <v>68</v>
      </c>
      <c r="D207" t="s">
        <v>198</v>
      </c>
      <c r="E207" t="s">
        <v>199</v>
      </c>
      <c r="G207" s="87">
        <v>40500</v>
      </c>
      <c r="H207" s="87">
        <v>40627.760252365922</v>
      </c>
    </row>
    <row r="208" spans="1:8" x14ac:dyDescent="0.3">
      <c r="A208" t="s">
        <v>33</v>
      </c>
      <c r="B208" t="s">
        <v>53</v>
      </c>
      <c r="C208" t="s">
        <v>68</v>
      </c>
      <c r="D208" t="s">
        <v>198</v>
      </c>
      <c r="E208" t="s">
        <v>200</v>
      </c>
      <c r="G208" s="87">
        <v>40500</v>
      </c>
      <c r="H208" s="87">
        <v>40836.603682367037</v>
      </c>
    </row>
    <row r="209" spans="1:8" x14ac:dyDescent="0.3">
      <c r="A209" t="s">
        <v>33</v>
      </c>
      <c r="B209" t="s">
        <v>53</v>
      </c>
      <c r="C209" t="s">
        <v>68</v>
      </c>
      <c r="D209" t="s">
        <v>198</v>
      </c>
      <c r="E209" t="s">
        <v>201</v>
      </c>
      <c r="G209" s="87">
        <v>40500</v>
      </c>
      <c r="H209" s="87">
        <v>40500</v>
      </c>
    </row>
    <row r="210" spans="1:8" x14ac:dyDescent="0.3">
      <c r="A210" t="s">
        <v>33</v>
      </c>
      <c r="B210" t="s">
        <v>53</v>
      </c>
      <c r="C210" t="s">
        <v>68</v>
      </c>
      <c r="D210" t="s">
        <v>198</v>
      </c>
      <c r="E210" t="s">
        <v>202</v>
      </c>
      <c r="G210" s="87">
        <v>40500</v>
      </c>
      <c r="H210" s="87">
        <v>26791.388457505469</v>
      </c>
    </row>
    <row r="211" spans="1:8" x14ac:dyDescent="0.3">
      <c r="A211" t="s">
        <v>33</v>
      </c>
      <c r="B211" t="s">
        <v>53</v>
      </c>
      <c r="C211" t="s">
        <v>68</v>
      </c>
      <c r="D211" t="s">
        <v>198</v>
      </c>
      <c r="E211" t="s">
        <v>139</v>
      </c>
      <c r="G211" s="87">
        <v>40500</v>
      </c>
      <c r="H211" s="87">
        <v>26122.5</v>
      </c>
    </row>
    <row r="212" spans="1:8" x14ac:dyDescent="0.3">
      <c r="A212" t="s">
        <v>33</v>
      </c>
      <c r="B212" t="s">
        <v>53</v>
      </c>
      <c r="C212" t="s">
        <v>68</v>
      </c>
      <c r="D212" t="s">
        <v>198</v>
      </c>
      <c r="E212" t="s">
        <v>65</v>
      </c>
      <c r="G212" s="87">
        <v>40500</v>
      </c>
      <c r="H212" s="87">
        <v>26791.388457505469</v>
      </c>
    </row>
    <row r="213" spans="1:8" x14ac:dyDescent="0.3">
      <c r="A213" t="s">
        <v>33</v>
      </c>
      <c r="B213" t="s">
        <v>53</v>
      </c>
      <c r="C213" t="s">
        <v>68</v>
      </c>
      <c r="D213" t="s">
        <v>203</v>
      </c>
      <c r="E213" t="s">
        <v>204</v>
      </c>
      <c r="G213" s="87">
        <v>40500</v>
      </c>
      <c r="H213" s="87">
        <v>26394.32379831322</v>
      </c>
    </row>
    <row r="214" spans="1:8" x14ac:dyDescent="0.3">
      <c r="A214" t="s">
        <v>33</v>
      </c>
      <c r="B214" t="s">
        <v>53</v>
      </c>
      <c r="C214" t="s">
        <v>68</v>
      </c>
      <c r="D214" t="s">
        <v>203</v>
      </c>
      <c r="E214" t="s">
        <v>142</v>
      </c>
      <c r="G214" s="87">
        <v>40500</v>
      </c>
      <c r="H214" s="87">
        <v>40499.999999999993</v>
      </c>
    </row>
    <row r="215" spans="1:8" x14ac:dyDescent="0.3">
      <c r="A215" t="s">
        <v>33</v>
      </c>
      <c r="B215" t="s">
        <v>53</v>
      </c>
      <c r="C215" t="s">
        <v>68</v>
      </c>
      <c r="D215" t="s">
        <v>203</v>
      </c>
      <c r="E215" t="s">
        <v>143</v>
      </c>
      <c r="G215" s="87">
        <v>40500</v>
      </c>
      <c r="H215" s="87">
        <v>40358.293269592097</v>
      </c>
    </row>
    <row r="216" spans="1:8" x14ac:dyDescent="0.3">
      <c r="A216" t="s">
        <v>33</v>
      </c>
      <c r="B216" t="s">
        <v>53</v>
      </c>
      <c r="C216" t="s">
        <v>68</v>
      </c>
      <c r="D216" t="s">
        <v>203</v>
      </c>
      <c r="E216" t="s">
        <v>141</v>
      </c>
      <c r="G216" s="87">
        <v>40500</v>
      </c>
      <c r="H216" s="87">
        <v>0</v>
      </c>
    </row>
    <row r="217" spans="1:8" x14ac:dyDescent="0.3">
      <c r="A217" t="s">
        <v>33</v>
      </c>
      <c r="B217" t="s">
        <v>53</v>
      </c>
      <c r="C217" t="s">
        <v>68</v>
      </c>
      <c r="D217" t="s">
        <v>203</v>
      </c>
      <c r="E217" t="s">
        <v>205</v>
      </c>
      <c r="G217" s="87">
        <v>40500</v>
      </c>
      <c r="H217" s="87">
        <v>26394.32379831322</v>
      </c>
    </row>
    <row r="218" spans="1:8" x14ac:dyDescent="0.3">
      <c r="A218" t="s">
        <v>33</v>
      </c>
      <c r="B218" t="s">
        <v>53</v>
      </c>
      <c r="C218" t="s">
        <v>68</v>
      </c>
      <c r="D218" t="s">
        <v>206</v>
      </c>
      <c r="E218" t="s">
        <v>207</v>
      </c>
      <c r="G218" s="87">
        <v>40500</v>
      </c>
      <c r="H218" s="87">
        <v>42930</v>
      </c>
    </row>
    <row r="219" spans="1:8" x14ac:dyDescent="0.3">
      <c r="A219" t="s">
        <v>33</v>
      </c>
      <c r="B219" t="s">
        <v>53</v>
      </c>
      <c r="C219" t="s">
        <v>68</v>
      </c>
      <c r="D219" t="s">
        <v>206</v>
      </c>
      <c r="E219" t="s">
        <v>208</v>
      </c>
      <c r="G219" s="87">
        <v>40500</v>
      </c>
      <c r="H219" s="87">
        <v>42795.000000000007</v>
      </c>
    </row>
    <row r="220" spans="1:8" x14ac:dyDescent="0.3">
      <c r="A220" t="s">
        <v>33</v>
      </c>
      <c r="B220" t="s">
        <v>53</v>
      </c>
      <c r="C220" t="s">
        <v>68</v>
      </c>
      <c r="D220" t="s">
        <v>206</v>
      </c>
      <c r="E220" t="s">
        <v>209</v>
      </c>
      <c r="G220" s="87">
        <v>40500</v>
      </c>
      <c r="H220" s="87">
        <v>34141.245213347931</v>
      </c>
    </row>
    <row r="221" spans="1:8" x14ac:dyDescent="0.3">
      <c r="A221" t="s">
        <v>33</v>
      </c>
      <c r="B221" t="s">
        <v>53</v>
      </c>
      <c r="C221" t="s">
        <v>68</v>
      </c>
      <c r="D221" t="s">
        <v>210</v>
      </c>
      <c r="E221" t="s">
        <v>211</v>
      </c>
      <c r="G221" s="87">
        <v>40500</v>
      </c>
      <c r="H221" s="87">
        <v>34425</v>
      </c>
    </row>
    <row r="222" spans="1:8" x14ac:dyDescent="0.3">
      <c r="A222" t="s">
        <v>33</v>
      </c>
      <c r="B222" t="s">
        <v>53</v>
      </c>
      <c r="C222" t="s">
        <v>68</v>
      </c>
      <c r="D222" t="s">
        <v>210</v>
      </c>
      <c r="E222" t="s">
        <v>212</v>
      </c>
      <c r="G222" s="87">
        <v>40500</v>
      </c>
      <c r="H222" s="87">
        <v>34020</v>
      </c>
    </row>
    <row r="223" spans="1:8" x14ac:dyDescent="0.3">
      <c r="A223" t="s">
        <v>33</v>
      </c>
      <c r="B223" t="s">
        <v>53</v>
      </c>
      <c r="C223" t="s">
        <v>68</v>
      </c>
      <c r="D223" t="s">
        <v>210</v>
      </c>
      <c r="E223" t="s">
        <v>213</v>
      </c>
      <c r="G223" s="87">
        <v>40500</v>
      </c>
      <c r="H223" s="87">
        <v>34627.5</v>
      </c>
    </row>
    <row r="224" spans="1:8" x14ac:dyDescent="0.3">
      <c r="A224" t="s">
        <v>33</v>
      </c>
      <c r="B224" t="s">
        <v>53</v>
      </c>
      <c r="C224" t="s">
        <v>68</v>
      </c>
      <c r="D224" t="s">
        <v>214</v>
      </c>
      <c r="E224" t="s">
        <v>215</v>
      </c>
      <c r="F224" s="88">
        <v>46388</v>
      </c>
      <c r="G224" s="87">
        <v>3375</v>
      </c>
      <c r="H224" s="87">
        <v>254.04186978231209</v>
      </c>
    </row>
    <row r="225" spans="1:8" x14ac:dyDescent="0.3">
      <c r="A225" t="s">
        <v>33</v>
      </c>
      <c r="B225" t="s">
        <v>53</v>
      </c>
      <c r="C225" t="s">
        <v>68</v>
      </c>
      <c r="D225" t="s">
        <v>214</v>
      </c>
      <c r="E225" t="s">
        <v>216</v>
      </c>
      <c r="F225" s="88">
        <v>46388</v>
      </c>
      <c r="G225" s="87">
        <v>3375</v>
      </c>
      <c r="H225" s="87">
        <v>202.5000000000002</v>
      </c>
    </row>
    <row r="226" spans="1:8" x14ac:dyDescent="0.3">
      <c r="A226" t="s">
        <v>33</v>
      </c>
      <c r="B226" t="s">
        <v>53</v>
      </c>
      <c r="C226" t="s">
        <v>68</v>
      </c>
      <c r="D226" t="s">
        <v>214</v>
      </c>
      <c r="E226" t="s">
        <v>217</v>
      </c>
      <c r="F226" s="88">
        <v>46388</v>
      </c>
      <c r="G226" s="87">
        <v>3375</v>
      </c>
      <c r="H226" s="87">
        <v>48.624405455011569</v>
      </c>
    </row>
    <row r="227" spans="1:8" x14ac:dyDescent="0.3">
      <c r="A227" t="s">
        <v>33</v>
      </c>
      <c r="B227" t="s">
        <v>53</v>
      </c>
      <c r="C227" t="s">
        <v>68</v>
      </c>
      <c r="D227" t="s">
        <v>214</v>
      </c>
      <c r="E227" t="s">
        <v>215</v>
      </c>
      <c r="F227" s="88">
        <v>46419</v>
      </c>
      <c r="G227" s="87">
        <v>3375</v>
      </c>
      <c r="H227" s="87">
        <v>253.98192319823411</v>
      </c>
    </row>
    <row r="228" spans="1:8" x14ac:dyDescent="0.3">
      <c r="A228" t="s">
        <v>33</v>
      </c>
      <c r="B228" t="s">
        <v>53</v>
      </c>
      <c r="C228" t="s">
        <v>68</v>
      </c>
      <c r="D228" t="s">
        <v>214</v>
      </c>
      <c r="E228" t="s">
        <v>216</v>
      </c>
      <c r="F228" s="88">
        <v>46419</v>
      </c>
      <c r="G228" s="87">
        <v>3375</v>
      </c>
      <c r="H228" s="87">
        <v>202.5000000000002</v>
      </c>
    </row>
    <row r="229" spans="1:8" x14ac:dyDescent="0.3">
      <c r="A229" t="s">
        <v>33</v>
      </c>
      <c r="B229" t="s">
        <v>53</v>
      </c>
      <c r="C229" t="s">
        <v>68</v>
      </c>
      <c r="D229" t="s">
        <v>214</v>
      </c>
      <c r="E229" t="s">
        <v>217</v>
      </c>
      <c r="F229" s="88">
        <v>46419</v>
      </c>
      <c r="G229" s="87">
        <v>3375</v>
      </c>
      <c r="H229" s="87">
        <v>48.567852073805788</v>
      </c>
    </row>
    <row r="230" spans="1:8" x14ac:dyDescent="0.3">
      <c r="A230" t="s">
        <v>33</v>
      </c>
      <c r="B230" t="s">
        <v>53</v>
      </c>
      <c r="C230" t="s">
        <v>68</v>
      </c>
      <c r="D230" t="s">
        <v>214</v>
      </c>
      <c r="E230" t="s">
        <v>215</v>
      </c>
      <c r="F230" s="88">
        <v>46447</v>
      </c>
      <c r="G230" s="87">
        <v>3375</v>
      </c>
      <c r="H230" s="87">
        <v>253.9221158958006</v>
      </c>
    </row>
    <row r="231" spans="1:8" x14ac:dyDescent="0.3">
      <c r="A231" t="s">
        <v>33</v>
      </c>
      <c r="B231" t="s">
        <v>53</v>
      </c>
      <c r="C231" t="s">
        <v>68</v>
      </c>
      <c r="D231" t="s">
        <v>214</v>
      </c>
      <c r="E231" t="s">
        <v>216</v>
      </c>
      <c r="F231" s="88">
        <v>46447</v>
      </c>
      <c r="G231" s="87">
        <v>3375</v>
      </c>
      <c r="H231" s="87">
        <v>202.5000000000002</v>
      </c>
    </row>
    <row r="232" spans="1:8" x14ac:dyDescent="0.3">
      <c r="A232" t="s">
        <v>33</v>
      </c>
      <c r="B232" t="s">
        <v>53</v>
      </c>
      <c r="C232" t="s">
        <v>68</v>
      </c>
      <c r="D232" t="s">
        <v>214</v>
      </c>
      <c r="E232" t="s">
        <v>217</v>
      </c>
      <c r="F232" s="88">
        <v>46447</v>
      </c>
      <c r="G232" s="87">
        <v>3375</v>
      </c>
      <c r="H232" s="87">
        <v>48.511430090377672</v>
      </c>
    </row>
    <row r="233" spans="1:8" x14ac:dyDescent="0.3">
      <c r="A233" t="s">
        <v>33</v>
      </c>
      <c r="B233" t="s">
        <v>53</v>
      </c>
      <c r="C233" t="s">
        <v>68</v>
      </c>
      <c r="D233" t="s">
        <v>214</v>
      </c>
      <c r="E233" t="s">
        <v>215</v>
      </c>
      <c r="F233" s="88">
        <v>46478</v>
      </c>
      <c r="G233" s="87">
        <v>3375</v>
      </c>
      <c r="H233" s="87">
        <v>253.86042715544389</v>
      </c>
    </row>
    <row r="234" spans="1:8" x14ac:dyDescent="0.3">
      <c r="A234" t="s">
        <v>33</v>
      </c>
      <c r="B234" t="s">
        <v>53</v>
      </c>
      <c r="C234" t="s">
        <v>68</v>
      </c>
      <c r="D234" t="s">
        <v>214</v>
      </c>
      <c r="E234" t="s">
        <v>216</v>
      </c>
      <c r="F234" s="88">
        <v>46478</v>
      </c>
      <c r="G234" s="87">
        <v>3375</v>
      </c>
      <c r="H234" s="87">
        <v>202.5000000000002</v>
      </c>
    </row>
    <row r="235" spans="1:8" x14ac:dyDescent="0.3">
      <c r="A235" t="s">
        <v>33</v>
      </c>
      <c r="B235" t="s">
        <v>53</v>
      </c>
      <c r="C235" t="s">
        <v>68</v>
      </c>
      <c r="D235" t="s">
        <v>214</v>
      </c>
      <c r="E235" t="s">
        <v>217</v>
      </c>
      <c r="F235" s="88">
        <v>46478</v>
      </c>
      <c r="G235" s="87">
        <v>3375</v>
      </c>
      <c r="H235" s="87">
        <v>48.453233165512977</v>
      </c>
    </row>
    <row r="236" spans="1:8" x14ac:dyDescent="0.3">
      <c r="A236" t="s">
        <v>33</v>
      </c>
      <c r="B236" t="s">
        <v>53</v>
      </c>
      <c r="C236" t="s">
        <v>68</v>
      </c>
      <c r="D236" t="s">
        <v>214</v>
      </c>
      <c r="E236" t="s">
        <v>215</v>
      </c>
      <c r="F236" s="88">
        <v>46508</v>
      </c>
      <c r="G236" s="87">
        <v>3375</v>
      </c>
      <c r="H236" s="87">
        <v>48.395175705671058</v>
      </c>
    </row>
    <row r="237" spans="1:8" x14ac:dyDescent="0.3">
      <c r="A237" t="s">
        <v>33</v>
      </c>
      <c r="B237" t="s">
        <v>53</v>
      </c>
      <c r="C237" t="s">
        <v>68</v>
      </c>
      <c r="D237" t="s">
        <v>214</v>
      </c>
      <c r="E237" t="s">
        <v>216</v>
      </c>
      <c r="F237" s="88">
        <v>46508</v>
      </c>
      <c r="G237" s="87">
        <v>3375</v>
      </c>
      <c r="H237" s="87">
        <v>0</v>
      </c>
    </row>
    <row r="238" spans="1:8" x14ac:dyDescent="0.3">
      <c r="A238" t="s">
        <v>33</v>
      </c>
      <c r="B238" t="s">
        <v>53</v>
      </c>
      <c r="C238" t="s">
        <v>68</v>
      </c>
      <c r="D238" t="s">
        <v>214</v>
      </c>
      <c r="E238" t="s">
        <v>217</v>
      </c>
      <c r="F238" s="88">
        <v>46508</v>
      </c>
      <c r="G238" s="87">
        <v>3375</v>
      </c>
      <c r="H238" s="87">
        <v>48.395175705671058</v>
      </c>
    </row>
    <row r="239" spans="1:8" x14ac:dyDescent="0.3">
      <c r="A239" t="s">
        <v>33</v>
      </c>
      <c r="B239" t="s">
        <v>53</v>
      </c>
      <c r="C239" t="s">
        <v>68</v>
      </c>
      <c r="D239" t="s">
        <v>214</v>
      </c>
      <c r="E239" t="s">
        <v>215</v>
      </c>
      <c r="F239" s="88">
        <v>46539</v>
      </c>
      <c r="G239" s="87">
        <v>3375</v>
      </c>
      <c r="H239" s="87">
        <v>48.337257210123468</v>
      </c>
    </row>
    <row r="240" spans="1:8" x14ac:dyDescent="0.3">
      <c r="A240" t="s">
        <v>33</v>
      </c>
      <c r="B240" t="s">
        <v>53</v>
      </c>
      <c r="C240" t="s">
        <v>68</v>
      </c>
      <c r="D240" t="s">
        <v>214</v>
      </c>
      <c r="E240" t="s">
        <v>216</v>
      </c>
      <c r="F240" s="88">
        <v>46539</v>
      </c>
      <c r="G240" s="87">
        <v>3375</v>
      </c>
      <c r="H240" s="87">
        <v>0</v>
      </c>
    </row>
    <row r="241" spans="1:8" x14ac:dyDescent="0.3">
      <c r="A241" t="s">
        <v>33</v>
      </c>
      <c r="B241" t="s">
        <v>53</v>
      </c>
      <c r="C241" t="s">
        <v>68</v>
      </c>
      <c r="D241" t="s">
        <v>214</v>
      </c>
      <c r="E241" t="s">
        <v>217</v>
      </c>
      <c r="F241" s="88">
        <v>46539</v>
      </c>
      <c r="G241" s="87">
        <v>3375</v>
      </c>
      <c r="H241" s="87">
        <v>48.337257210123468</v>
      </c>
    </row>
    <row r="242" spans="1:8" x14ac:dyDescent="0.3">
      <c r="A242" t="s">
        <v>33</v>
      </c>
      <c r="B242" t="s">
        <v>53</v>
      </c>
      <c r="C242" t="s">
        <v>68</v>
      </c>
      <c r="D242" t="s">
        <v>214</v>
      </c>
      <c r="E242" t="s">
        <v>215</v>
      </c>
      <c r="F242" s="88">
        <v>46569</v>
      </c>
      <c r="G242" s="87">
        <v>3375</v>
      </c>
      <c r="H242" s="87">
        <v>48.279477180537569</v>
      </c>
    </row>
    <row r="243" spans="1:8" x14ac:dyDescent="0.3">
      <c r="A243" t="s">
        <v>33</v>
      </c>
      <c r="B243" t="s">
        <v>53</v>
      </c>
      <c r="C243" t="s">
        <v>68</v>
      </c>
      <c r="D243" t="s">
        <v>214</v>
      </c>
      <c r="E243" t="s">
        <v>216</v>
      </c>
      <c r="F243" s="88">
        <v>46569</v>
      </c>
      <c r="G243" s="87">
        <v>3375</v>
      </c>
      <c r="H243" s="87">
        <v>0</v>
      </c>
    </row>
    <row r="244" spans="1:8" x14ac:dyDescent="0.3">
      <c r="A244" t="s">
        <v>33</v>
      </c>
      <c r="B244" t="s">
        <v>53</v>
      </c>
      <c r="C244" t="s">
        <v>68</v>
      </c>
      <c r="D244" t="s">
        <v>214</v>
      </c>
      <c r="E244" t="s">
        <v>217</v>
      </c>
      <c r="F244" s="88">
        <v>46569</v>
      </c>
      <c r="G244" s="87">
        <v>3375</v>
      </c>
      <c r="H244" s="87">
        <v>48.279477180537569</v>
      </c>
    </row>
    <row r="245" spans="1:8" x14ac:dyDescent="0.3">
      <c r="A245" t="s">
        <v>33</v>
      </c>
      <c r="B245" t="s">
        <v>53</v>
      </c>
      <c r="C245" t="s">
        <v>68</v>
      </c>
      <c r="D245" t="s">
        <v>214</v>
      </c>
      <c r="E245" t="s">
        <v>215</v>
      </c>
      <c r="F245" s="88">
        <v>46600</v>
      </c>
      <c r="G245" s="87">
        <v>3375</v>
      </c>
      <c r="H245" s="87">
        <v>48.22089131583629</v>
      </c>
    </row>
    <row r="246" spans="1:8" x14ac:dyDescent="0.3">
      <c r="A246" t="s">
        <v>33</v>
      </c>
      <c r="B246" t="s">
        <v>53</v>
      </c>
      <c r="C246" t="s">
        <v>68</v>
      </c>
      <c r="D246" t="s">
        <v>214</v>
      </c>
      <c r="E246" t="s">
        <v>216</v>
      </c>
      <c r="F246" s="88">
        <v>46600</v>
      </c>
      <c r="G246" s="87">
        <v>3375</v>
      </c>
      <c r="H246" s="87">
        <v>0</v>
      </c>
    </row>
    <row r="247" spans="1:8" x14ac:dyDescent="0.3">
      <c r="A247" t="s">
        <v>33</v>
      </c>
      <c r="B247" t="s">
        <v>53</v>
      </c>
      <c r="C247" t="s">
        <v>68</v>
      </c>
      <c r="D247" t="s">
        <v>214</v>
      </c>
      <c r="E247" t="s">
        <v>217</v>
      </c>
      <c r="F247" s="88">
        <v>46600</v>
      </c>
      <c r="G247" s="87">
        <v>3375</v>
      </c>
      <c r="H247" s="87">
        <v>48.22089131583629</v>
      </c>
    </row>
    <row r="248" spans="1:8" x14ac:dyDescent="0.3">
      <c r="A248" t="s">
        <v>33</v>
      </c>
      <c r="B248" t="s">
        <v>53</v>
      </c>
      <c r="C248" t="s">
        <v>68</v>
      </c>
      <c r="D248" t="s">
        <v>214</v>
      </c>
      <c r="E248" t="s">
        <v>215</v>
      </c>
      <c r="F248" s="88">
        <v>46631</v>
      </c>
      <c r="G248" s="87">
        <v>3375</v>
      </c>
      <c r="H248" s="87">
        <v>48.163388982288808</v>
      </c>
    </row>
    <row r="249" spans="1:8" x14ac:dyDescent="0.3">
      <c r="A249" t="s">
        <v>33</v>
      </c>
      <c r="B249" t="s">
        <v>53</v>
      </c>
      <c r="C249" t="s">
        <v>68</v>
      </c>
      <c r="D249" t="s">
        <v>214</v>
      </c>
      <c r="E249" t="s">
        <v>216</v>
      </c>
      <c r="F249" s="88">
        <v>46631</v>
      </c>
      <c r="G249" s="87">
        <v>3375</v>
      </c>
      <c r="H249" s="87">
        <v>0</v>
      </c>
    </row>
    <row r="250" spans="1:8" x14ac:dyDescent="0.3">
      <c r="A250" t="s">
        <v>33</v>
      </c>
      <c r="B250" t="s">
        <v>53</v>
      </c>
      <c r="C250" t="s">
        <v>68</v>
      </c>
      <c r="D250" t="s">
        <v>214</v>
      </c>
      <c r="E250" t="s">
        <v>217</v>
      </c>
      <c r="F250" s="88">
        <v>46631</v>
      </c>
      <c r="G250" s="87">
        <v>3375</v>
      </c>
      <c r="H250" s="87">
        <v>48.163388982288808</v>
      </c>
    </row>
    <row r="251" spans="1:8" x14ac:dyDescent="0.3">
      <c r="A251" t="s">
        <v>33</v>
      </c>
      <c r="B251" t="s">
        <v>53</v>
      </c>
      <c r="C251" t="s">
        <v>68</v>
      </c>
      <c r="D251" t="s">
        <v>214</v>
      </c>
      <c r="E251" t="s">
        <v>215</v>
      </c>
      <c r="F251" s="88">
        <v>46661</v>
      </c>
      <c r="G251" s="87">
        <v>3375</v>
      </c>
      <c r="H251" s="87">
        <v>48.1060236258907</v>
      </c>
    </row>
    <row r="252" spans="1:8" x14ac:dyDescent="0.3">
      <c r="A252" t="s">
        <v>33</v>
      </c>
      <c r="B252" t="s">
        <v>53</v>
      </c>
      <c r="C252" t="s">
        <v>68</v>
      </c>
      <c r="D252" t="s">
        <v>214</v>
      </c>
      <c r="E252" t="s">
        <v>216</v>
      </c>
      <c r="F252" s="88">
        <v>46661</v>
      </c>
      <c r="G252" s="87">
        <v>3375</v>
      </c>
      <c r="H252" s="87">
        <v>0</v>
      </c>
    </row>
    <row r="253" spans="1:8" x14ac:dyDescent="0.3">
      <c r="A253" t="s">
        <v>33</v>
      </c>
      <c r="B253" t="s">
        <v>53</v>
      </c>
      <c r="C253" t="s">
        <v>68</v>
      </c>
      <c r="D253" t="s">
        <v>214</v>
      </c>
      <c r="E253" t="s">
        <v>217</v>
      </c>
      <c r="F253" s="88">
        <v>46661</v>
      </c>
      <c r="G253" s="87">
        <v>3375</v>
      </c>
      <c r="H253" s="87">
        <v>48.1060236258907</v>
      </c>
    </row>
    <row r="254" spans="1:8" x14ac:dyDescent="0.3">
      <c r="A254" t="s">
        <v>33</v>
      </c>
      <c r="B254" t="s">
        <v>53</v>
      </c>
      <c r="C254" t="s">
        <v>68</v>
      </c>
      <c r="D254" t="s">
        <v>214</v>
      </c>
      <c r="E254" t="s">
        <v>215</v>
      </c>
      <c r="F254" s="88">
        <v>46692</v>
      </c>
      <c r="G254" s="87">
        <v>3375</v>
      </c>
      <c r="H254" s="87">
        <v>48.04879475778101</v>
      </c>
    </row>
    <row r="255" spans="1:8" x14ac:dyDescent="0.3">
      <c r="A255" t="s">
        <v>33</v>
      </c>
      <c r="B255" t="s">
        <v>53</v>
      </c>
      <c r="C255" t="s">
        <v>68</v>
      </c>
      <c r="D255" t="s">
        <v>214</v>
      </c>
      <c r="E255" t="s">
        <v>216</v>
      </c>
      <c r="F255" s="88">
        <v>46692</v>
      </c>
      <c r="G255" s="87">
        <v>3375</v>
      </c>
      <c r="H255" s="87">
        <v>0</v>
      </c>
    </row>
    <row r="256" spans="1:8" x14ac:dyDescent="0.3">
      <c r="A256" t="s">
        <v>33</v>
      </c>
      <c r="B256" t="s">
        <v>53</v>
      </c>
      <c r="C256" t="s">
        <v>68</v>
      </c>
      <c r="D256" t="s">
        <v>214</v>
      </c>
      <c r="E256" t="s">
        <v>217</v>
      </c>
      <c r="F256" s="88">
        <v>46692</v>
      </c>
      <c r="G256" s="87">
        <v>3375</v>
      </c>
      <c r="H256" s="87">
        <v>48.04879475778101</v>
      </c>
    </row>
    <row r="257" spans="1:8" x14ac:dyDescent="0.3">
      <c r="A257" t="s">
        <v>33</v>
      </c>
      <c r="B257" t="s">
        <v>53</v>
      </c>
      <c r="C257" t="s">
        <v>68</v>
      </c>
      <c r="D257" t="s">
        <v>214</v>
      </c>
      <c r="E257" t="s">
        <v>215</v>
      </c>
      <c r="F257" s="88">
        <v>46722</v>
      </c>
      <c r="G257" s="87">
        <v>3375</v>
      </c>
      <c r="H257" s="87">
        <v>47.991701891423432</v>
      </c>
    </row>
    <row r="258" spans="1:8" x14ac:dyDescent="0.3">
      <c r="A258" t="s">
        <v>33</v>
      </c>
      <c r="B258" t="s">
        <v>53</v>
      </c>
      <c r="C258" t="s">
        <v>68</v>
      </c>
      <c r="D258" t="s">
        <v>214</v>
      </c>
      <c r="E258" t="s">
        <v>216</v>
      </c>
      <c r="F258" s="88">
        <v>46722</v>
      </c>
      <c r="G258" s="87">
        <v>3375</v>
      </c>
      <c r="H258" s="87">
        <v>0</v>
      </c>
    </row>
    <row r="259" spans="1:8" x14ac:dyDescent="0.3">
      <c r="A259" t="s">
        <v>33</v>
      </c>
      <c r="B259" t="s">
        <v>53</v>
      </c>
      <c r="C259" t="s">
        <v>68</v>
      </c>
      <c r="D259" t="s">
        <v>214</v>
      </c>
      <c r="E259" t="s">
        <v>217</v>
      </c>
      <c r="F259" s="88">
        <v>46722</v>
      </c>
      <c r="G259" s="87">
        <v>3375</v>
      </c>
      <c r="H259" s="87">
        <v>47.991701891423432</v>
      </c>
    </row>
    <row r="260" spans="1:8" x14ac:dyDescent="0.3">
      <c r="A260" t="s">
        <v>33</v>
      </c>
      <c r="B260" t="s">
        <v>53</v>
      </c>
      <c r="C260" t="s">
        <v>69</v>
      </c>
      <c r="D260" t="s">
        <v>198</v>
      </c>
      <c r="E260" t="s">
        <v>135</v>
      </c>
      <c r="G260" s="87">
        <v>99000</v>
      </c>
      <c r="H260" s="87">
        <v>63162</v>
      </c>
    </row>
    <row r="261" spans="1:8" x14ac:dyDescent="0.3">
      <c r="A261" t="s">
        <v>33</v>
      </c>
      <c r="B261" t="s">
        <v>53</v>
      </c>
      <c r="C261" t="s">
        <v>69</v>
      </c>
      <c r="D261" t="s">
        <v>198</v>
      </c>
      <c r="E261" t="s">
        <v>199</v>
      </c>
      <c r="G261" s="87">
        <v>99000</v>
      </c>
      <c r="H261" s="87">
        <v>98697.244497209525</v>
      </c>
    </row>
    <row r="262" spans="1:8" x14ac:dyDescent="0.3">
      <c r="A262" t="s">
        <v>33</v>
      </c>
      <c r="B262" t="s">
        <v>53</v>
      </c>
      <c r="C262" t="s">
        <v>69</v>
      </c>
      <c r="D262" t="s">
        <v>198</v>
      </c>
      <c r="E262" t="s">
        <v>200</v>
      </c>
      <c r="G262" s="87">
        <v>99000</v>
      </c>
      <c r="H262" s="87">
        <v>100416.5230136773</v>
      </c>
    </row>
    <row r="263" spans="1:8" x14ac:dyDescent="0.3">
      <c r="A263" t="s">
        <v>33</v>
      </c>
      <c r="B263" t="s">
        <v>53</v>
      </c>
      <c r="C263" t="s">
        <v>69</v>
      </c>
      <c r="D263" t="s">
        <v>198</v>
      </c>
      <c r="E263" t="s">
        <v>201</v>
      </c>
      <c r="G263" s="87">
        <v>99000</v>
      </c>
      <c r="H263" s="87">
        <v>99000</v>
      </c>
    </row>
    <row r="264" spans="1:8" x14ac:dyDescent="0.3">
      <c r="A264" t="s">
        <v>33</v>
      </c>
      <c r="B264" t="s">
        <v>53</v>
      </c>
      <c r="C264" t="s">
        <v>69</v>
      </c>
      <c r="D264" t="s">
        <v>198</v>
      </c>
      <c r="E264" t="s">
        <v>202</v>
      </c>
      <c r="G264" s="87">
        <v>99000</v>
      </c>
      <c r="H264" s="87">
        <v>63869.819906617042</v>
      </c>
    </row>
    <row r="265" spans="1:8" x14ac:dyDescent="0.3">
      <c r="A265" t="s">
        <v>33</v>
      </c>
      <c r="B265" t="s">
        <v>53</v>
      </c>
      <c r="C265" t="s">
        <v>69</v>
      </c>
      <c r="D265" t="s">
        <v>198</v>
      </c>
      <c r="E265" t="s">
        <v>139</v>
      </c>
      <c r="G265" s="87">
        <v>99000</v>
      </c>
      <c r="H265" s="87">
        <v>60885</v>
      </c>
    </row>
    <row r="266" spans="1:8" x14ac:dyDescent="0.3">
      <c r="A266" t="s">
        <v>33</v>
      </c>
      <c r="B266" t="s">
        <v>53</v>
      </c>
      <c r="C266" t="s">
        <v>69</v>
      </c>
      <c r="D266" t="s">
        <v>198</v>
      </c>
      <c r="E266" t="s">
        <v>65</v>
      </c>
      <c r="G266" s="87">
        <v>99000</v>
      </c>
      <c r="H266" s="87">
        <v>63869.819906617042</v>
      </c>
    </row>
    <row r="267" spans="1:8" x14ac:dyDescent="0.3">
      <c r="A267" t="s">
        <v>33</v>
      </c>
      <c r="B267" t="s">
        <v>53</v>
      </c>
      <c r="C267" t="s">
        <v>69</v>
      </c>
      <c r="D267" t="s">
        <v>203</v>
      </c>
      <c r="E267" t="s">
        <v>204</v>
      </c>
      <c r="G267" s="87">
        <v>99000</v>
      </c>
      <c r="H267" s="87">
        <v>61919.188612531681</v>
      </c>
    </row>
    <row r="268" spans="1:8" x14ac:dyDescent="0.3">
      <c r="A268" t="s">
        <v>33</v>
      </c>
      <c r="B268" t="s">
        <v>53</v>
      </c>
      <c r="C268" t="s">
        <v>69</v>
      </c>
      <c r="D268" t="s">
        <v>203</v>
      </c>
      <c r="E268" t="s">
        <v>142</v>
      </c>
      <c r="G268" s="87">
        <v>99000</v>
      </c>
      <c r="H268" s="87">
        <v>95511.188530081723</v>
      </c>
    </row>
    <row r="269" spans="1:8" x14ac:dyDescent="0.3">
      <c r="A269" t="s">
        <v>33</v>
      </c>
      <c r="B269" t="s">
        <v>53</v>
      </c>
      <c r="C269" t="s">
        <v>69</v>
      </c>
      <c r="D269" t="s">
        <v>203</v>
      </c>
      <c r="E269" t="s">
        <v>143</v>
      </c>
      <c r="G269" s="87">
        <v>99000</v>
      </c>
      <c r="H269" s="87">
        <v>100597.11437985981</v>
      </c>
    </row>
    <row r="270" spans="1:8" x14ac:dyDescent="0.3">
      <c r="A270" t="s">
        <v>33</v>
      </c>
      <c r="B270" t="s">
        <v>53</v>
      </c>
      <c r="C270" t="s">
        <v>69</v>
      </c>
      <c r="D270" t="s">
        <v>203</v>
      </c>
      <c r="E270" t="s">
        <v>141</v>
      </c>
      <c r="G270" s="87">
        <v>99000</v>
      </c>
      <c r="H270" s="87">
        <v>0</v>
      </c>
    </row>
    <row r="271" spans="1:8" x14ac:dyDescent="0.3">
      <c r="A271" t="s">
        <v>33</v>
      </c>
      <c r="B271" t="s">
        <v>53</v>
      </c>
      <c r="C271" t="s">
        <v>69</v>
      </c>
      <c r="D271" t="s">
        <v>203</v>
      </c>
      <c r="E271" t="s">
        <v>205</v>
      </c>
      <c r="G271" s="87">
        <v>99000</v>
      </c>
      <c r="H271" s="87">
        <v>61919.188612531681</v>
      </c>
    </row>
    <row r="272" spans="1:8" x14ac:dyDescent="0.3">
      <c r="A272" t="s">
        <v>33</v>
      </c>
      <c r="B272" t="s">
        <v>53</v>
      </c>
      <c r="C272" t="s">
        <v>69</v>
      </c>
      <c r="D272" t="s">
        <v>206</v>
      </c>
      <c r="E272" t="s">
        <v>207</v>
      </c>
      <c r="G272" s="87">
        <v>99000</v>
      </c>
      <c r="H272" s="87">
        <v>103455</v>
      </c>
    </row>
    <row r="273" spans="1:8" x14ac:dyDescent="0.3">
      <c r="A273" t="s">
        <v>33</v>
      </c>
      <c r="B273" t="s">
        <v>53</v>
      </c>
      <c r="C273" t="s">
        <v>69</v>
      </c>
      <c r="D273" t="s">
        <v>206</v>
      </c>
      <c r="E273" t="s">
        <v>208</v>
      </c>
      <c r="G273" s="87">
        <v>99000</v>
      </c>
      <c r="H273" s="87">
        <v>103772.35</v>
      </c>
    </row>
    <row r="274" spans="1:8" x14ac:dyDescent="0.3">
      <c r="A274" t="s">
        <v>33</v>
      </c>
      <c r="B274" t="s">
        <v>53</v>
      </c>
      <c r="C274" t="s">
        <v>69</v>
      </c>
      <c r="D274" t="s">
        <v>206</v>
      </c>
      <c r="E274" t="s">
        <v>209</v>
      </c>
      <c r="G274" s="87">
        <v>99000</v>
      </c>
      <c r="H274" s="87">
        <v>82962.940260989635</v>
      </c>
    </row>
    <row r="275" spans="1:8" x14ac:dyDescent="0.3">
      <c r="A275" t="s">
        <v>33</v>
      </c>
      <c r="B275" t="s">
        <v>53</v>
      </c>
      <c r="C275" t="s">
        <v>69</v>
      </c>
      <c r="D275" t="s">
        <v>210</v>
      </c>
      <c r="E275" t="s">
        <v>211</v>
      </c>
      <c r="G275" s="87">
        <v>99000</v>
      </c>
      <c r="H275" s="87">
        <v>84150</v>
      </c>
    </row>
    <row r="276" spans="1:8" x14ac:dyDescent="0.3">
      <c r="A276" t="s">
        <v>33</v>
      </c>
      <c r="B276" t="s">
        <v>53</v>
      </c>
      <c r="C276" t="s">
        <v>69</v>
      </c>
      <c r="D276" t="s">
        <v>210</v>
      </c>
      <c r="E276" t="s">
        <v>212</v>
      </c>
      <c r="G276" s="87">
        <v>99000</v>
      </c>
      <c r="H276" s="87">
        <v>83160</v>
      </c>
    </row>
    <row r="277" spans="1:8" x14ac:dyDescent="0.3">
      <c r="A277" t="s">
        <v>33</v>
      </c>
      <c r="B277" t="s">
        <v>53</v>
      </c>
      <c r="C277" t="s">
        <v>69</v>
      </c>
      <c r="D277" t="s">
        <v>210</v>
      </c>
      <c r="E277" t="s">
        <v>213</v>
      </c>
      <c r="G277" s="87">
        <v>99000</v>
      </c>
      <c r="H277" s="87">
        <v>82665</v>
      </c>
    </row>
    <row r="278" spans="1:8" x14ac:dyDescent="0.3">
      <c r="A278" t="s">
        <v>33</v>
      </c>
      <c r="B278" t="s">
        <v>53</v>
      </c>
      <c r="C278" t="s">
        <v>69</v>
      </c>
      <c r="D278" t="s">
        <v>214</v>
      </c>
      <c r="E278" t="s">
        <v>215</v>
      </c>
      <c r="F278" s="88">
        <v>46388</v>
      </c>
      <c r="G278" s="87">
        <v>8250</v>
      </c>
      <c r="H278" s="87">
        <v>432.09586850978229</v>
      </c>
    </row>
    <row r="279" spans="1:8" x14ac:dyDescent="0.3">
      <c r="A279" t="s">
        <v>33</v>
      </c>
      <c r="B279" t="s">
        <v>53</v>
      </c>
      <c r="C279" t="s">
        <v>69</v>
      </c>
      <c r="D279" t="s">
        <v>214</v>
      </c>
      <c r="E279" t="s">
        <v>216</v>
      </c>
      <c r="F279" s="88">
        <v>46388</v>
      </c>
      <c r="G279" s="87">
        <v>8250</v>
      </c>
      <c r="H279" s="87">
        <v>371.24999999999937</v>
      </c>
    </row>
    <row r="280" spans="1:8" x14ac:dyDescent="0.3">
      <c r="A280" t="s">
        <v>33</v>
      </c>
      <c r="B280" t="s">
        <v>53</v>
      </c>
      <c r="C280" t="s">
        <v>69</v>
      </c>
      <c r="D280" t="s">
        <v>214</v>
      </c>
      <c r="E280" t="s">
        <v>217</v>
      </c>
      <c r="F280" s="88">
        <v>46388</v>
      </c>
      <c r="G280" s="87">
        <v>8250</v>
      </c>
      <c r="H280" s="87">
        <v>58.225711492615908</v>
      </c>
    </row>
    <row r="281" spans="1:8" x14ac:dyDescent="0.3">
      <c r="A281" t="s">
        <v>33</v>
      </c>
      <c r="B281" t="s">
        <v>53</v>
      </c>
      <c r="C281" t="s">
        <v>69</v>
      </c>
      <c r="D281" t="s">
        <v>214</v>
      </c>
      <c r="E281" t="s">
        <v>215</v>
      </c>
      <c r="F281" s="88">
        <v>46419</v>
      </c>
      <c r="G281" s="87">
        <v>8250</v>
      </c>
      <c r="H281" s="87">
        <v>420.3422662511029</v>
      </c>
    </row>
    <row r="282" spans="1:8" x14ac:dyDescent="0.3">
      <c r="A282" t="s">
        <v>33</v>
      </c>
      <c r="B282" t="s">
        <v>53</v>
      </c>
      <c r="C282" t="s">
        <v>69</v>
      </c>
      <c r="D282" t="s">
        <v>214</v>
      </c>
      <c r="E282" t="s">
        <v>216</v>
      </c>
      <c r="F282" s="88">
        <v>46419</v>
      </c>
      <c r="G282" s="87">
        <v>8250</v>
      </c>
      <c r="H282" s="87">
        <v>371.24999999999937</v>
      </c>
    </row>
    <row r="283" spans="1:8" x14ac:dyDescent="0.3">
      <c r="A283" t="s">
        <v>33</v>
      </c>
      <c r="B283" t="s">
        <v>53</v>
      </c>
      <c r="C283" t="s">
        <v>69</v>
      </c>
      <c r="D283" t="s">
        <v>214</v>
      </c>
      <c r="E283" t="s">
        <v>217</v>
      </c>
      <c r="F283" s="88">
        <v>46419</v>
      </c>
      <c r="G283" s="87">
        <v>8250</v>
      </c>
      <c r="H283" s="87">
        <v>46.978245216367277</v>
      </c>
    </row>
    <row r="284" spans="1:8" x14ac:dyDescent="0.3">
      <c r="A284" t="s">
        <v>33</v>
      </c>
      <c r="B284" t="s">
        <v>53</v>
      </c>
      <c r="C284" t="s">
        <v>69</v>
      </c>
      <c r="D284" t="s">
        <v>214</v>
      </c>
      <c r="E284" t="s">
        <v>215</v>
      </c>
      <c r="F284" s="88">
        <v>46447</v>
      </c>
      <c r="G284" s="87">
        <v>8250</v>
      </c>
      <c r="H284" s="87">
        <v>408.6114292053411</v>
      </c>
    </row>
    <row r="285" spans="1:8" x14ac:dyDescent="0.3">
      <c r="A285" t="s">
        <v>33</v>
      </c>
      <c r="B285" t="s">
        <v>53</v>
      </c>
      <c r="C285" t="s">
        <v>69</v>
      </c>
      <c r="D285" t="s">
        <v>214</v>
      </c>
      <c r="E285" t="s">
        <v>216</v>
      </c>
      <c r="F285" s="88">
        <v>46447</v>
      </c>
      <c r="G285" s="87">
        <v>8250</v>
      </c>
      <c r="H285" s="87">
        <v>371.24999999999937</v>
      </c>
    </row>
    <row r="286" spans="1:8" x14ac:dyDescent="0.3">
      <c r="A286" t="s">
        <v>33</v>
      </c>
      <c r="B286" t="s">
        <v>53</v>
      </c>
      <c r="C286" t="s">
        <v>69</v>
      </c>
      <c r="D286" t="s">
        <v>214</v>
      </c>
      <c r="E286" t="s">
        <v>217</v>
      </c>
      <c r="F286" s="88">
        <v>46447</v>
      </c>
      <c r="G286" s="87">
        <v>8250</v>
      </c>
      <c r="H286" s="87">
        <v>35.752563832863572</v>
      </c>
    </row>
    <row r="287" spans="1:8" x14ac:dyDescent="0.3">
      <c r="A287" t="s">
        <v>33</v>
      </c>
      <c r="B287" t="s">
        <v>53</v>
      </c>
      <c r="C287" t="s">
        <v>69</v>
      </c>
      <c r="D287" t="s">
        <v>214</v>
      </c>
      <c r="E287" t="s">
        <v>215</v>
      </c>
      <c r="F287" s="88">
        <v>46478</v>
      </c>
      <c r="G287" s="87">
        <v>8250</v>
      </c>
      <c r="H287" s="87">
        <v>396.50680225591373</v>
      </c>
    </row>
    <row r="288" spans="1:8" x14ac:dyDescent="0.3">
      <c r="A288" t="s">
        <v>33</v>
      </c>
      <c r="B288" t="s">
        <v>53</v>
      </c>
      <c r="C288" t="s">
        <v>69</v>
      </c>
      <c r="D288" t="s">
        <v>214</v>
      </c>
      <c r="E288" t="s">
        <v>216</v>
      </c>
      <c r="F288" s="88">
        <v>46478</v>
      </c>
      <c r="G288" s="87">
        <v>8250</v>
      </c>
      <c r="H288" s="87">
        <v>371.24999999999937</v>
      </c>
    </row>
    <row r="289" spans="1:8" x14ac:dyDescent="0.3">
      <c r="A289" t="s">
        <v>33</v>
      </c>
      <c r="B289" t="s">
        <v>53</v>
      </c>
      <c r="C289" t="s">
        <v>69</v>
      </c>
      <c r="D289" t="s">
        <v>214</v>
      </c>
      <c r="E289" t="s">
        <v>217</v>
      </c>
      <c r="F289" s="88">
        <v>46478</v>
      </c>
      <c r="G289" s="87">
        <v>8250</v>
      </c>
      <c r="H289" s="87">
        <v>24.169188761640811</v>
      </c>
    </row>
    <row r="290" spans="1:8" x14ac:dyDescent="0.3">
      <c r="A290" t="s">
        <v>33</v>
      </c>
      <c r="B290" t="s">
        <v>53</v>
      </c>
      <c r="C290" t="s">
        <v>69</v>
      </c>
      <c r="D290" t="s">
        <v>214</v>
      </c>
      <c r="E290" t="s">
        <v>215</v>
      </c>
      <c r="F290" s="88">
        <v>46508</v>
      </c>
      <c r="G290" s="87">
        <v>8250</v>
      </c>
      <c r="H290" s="87">
        <v>384.42636671426339</v>
      </c>
    </row>
    <row r="291" spans="1:8" x14ac:dyDescent="0.3">
      <c r="A291" t="s">
        <v>33</v>
      </c>
      <c r="B291" t="s">
        <v>53</v>
      </c>
      <c r="C291" t="s">
        <v>69</v>
      </c>
      <c r="D291" t="s">
        <v>214</v>
      </c>
      <c r="E291" t="s">
        <v>216</v>
      </c>
      <c r="F291" s="88">
        <v>46508</v>
      </c>
      <c r="G291" s="87">
        <v>8250</v>
      </c>
      <c r="H291" s="87">
        <v>371.24999999999937</v>
      </c>
    </row>
    <row r="292" spans="1:8" x14ac:dyDescent="0.3">
      <c r="A292" t="s">
        <v>33</v>
      </c>
      <c r="B292" t="s">
        <v>53</v>
      </c>
      <c r="C292" t="s">
        <v>69</v>
      </c>
      <c r="D292" t="s">
        <v>214</v>
      </c>
      <c r="E292" t="s">
        <v>217</v>
      </c>
      <c r="F292" s="88">
        <v>46508</v>
      </c>
      <c r="G292" s="87">
        <v>8250</v>
      </c>
      <c r="H292" s="87">
        <v>12.608963362931661</v>
      </c>
    </row>
    <row r="293" spans="1:8" x14ac:dyDescent="0.3">
      <c r="A293" t="s">
        <v>33</v>
      </c>
      <c r="B293" t="s">
        <v>53</v>
      </c>
      <c r="C293" t="s">
        <v>69</v>
      </c>
      <c r="D293" t="s">
        <v>214</v>
      </c>
      <c r="E293" t="s">
        <v>215</v>
      </c>
      <c r="F293" s="88">
        <v>46539</v>
      </c>
      <c r="G293" s="87">
        <v>8250</v>
      </c>
      <c r="H293" s="87">
        <v>331.11469104052128</v>
      </c>
    </row>
    <row r="294" spans="1:8" x14ac:dyDescent="0.3">
      <c r="A294" t="s">
        <v>33</v>
      </c>
      <c r="B294" t="s">
        <v>53</v>
      </c>
      <c r="C294" t="s">
        <v>69</v>
      </c>
      <c r="D294" t="s">
        <v>214</v>
      </c>
      <c r="E294" t="s">
        <v>216</v>
      </c>
      <c r="F294" s="88">
        <v>46539</v>
      </c>
      <c r="G294" s="87">
        <v>8250</v>
      </c>
      <c r="H294" s="87">
        <v>330.00000000000028</v>
      </c>
    </row>
    <row r="295" spans="1:8" x14ac:dyDescent="0.3">
      <c r="A295" t="s">
        <v>33</v>
      </c>
      <c r="B295" t="s">
        <v>53</v>
      </c>
      <c r="C295" t="s">
        <v>69</v>
      </c>
      <c r="D295" t="s">
        <v>214</v>
      </c>
      <c r="E295" t="s">
        <v>217</v>
      </c>
      <c r="F295" s="88">
        <v>46539</v>
      </c>
      <c r="G295" s="87">
        <v>8250</v>
      </c>
      <c r="H295" s="87">
        <v>1.071818308193528</v>
      </c>
    </row>
    <row r="296" spans="1:8" x14ac:dyDescent="0.3">
      <c r="A296" t="s">
        <v>33</v>
      </c>
      <c r="B296" t="s">
        <v>53</v>
      </c>
      <c r="C296" t="s">
        <v>69</v>
      </c>
      <c r="D296" t="s">
        <v>214</v>
      </c>
      <c r="E296" t="s">
        <v>215</v>
      </c>
      <c r="F296" s="88">
        <v>46569</v>
      </c>
      <c r="G296" s="87">
        <v>8250</v>
      </c>
      <c r="H296" s="87">
        <v>319.13999192725538</v>
      </c>
    </row>
    <row r="297" spans="1:8" x14ac:dyDescent="0.3">
      <c r="A297" t="s">
        <v>33</v>
      </c>
      <c r="B297" t="s">
        <v>53</v>
      </c>
      <c r="C297" t="s">
        <v>69</v>
      </c>
      <c r="D297" t="s">
        <v>214</v>
      </c>
      <c r="E297" t="s">
        <v>216</v>
      </c>
      <c r="F297" s="88">
        <v>46569</v>
      </c>
      <c r="G297" s="87">
        <v>8250</v>
      </c>
      <c r="H297" s="87">
        <v>330.00000000000028</v>
      </c>
    </row>
    <row r="298" spans="1:8" x14ac:dyDescent="0.3">
      <c r="A298" t="s">
        <v>33</v>
      </c>
      <c r="B298" t="s">
        <v>53</v>
      </c>
      <c r="C298" t="s">
        <v>69</v>
      </c>
      <c r="D298" t="s">
        <v>214</v>
      </c>
      <c r="E298" t="s">
        <v>217</v>
      </c>
      <c r="F298" s="88">
        <v>46569</v>
      </c>
      <c r="G298" s="87">
        <v>8250</v>
      </c>
      <c r="H298" s="87">
        <v>-10.442315454561779</v>
      </c>
    </row>
    <row r="299" spans="1:8" x14ac:dyDescent="0.3">
      <c r="A299" t="s">
        <v>33</v>
      </c>
      <c r="B299" t="s">
        <v>53</v>
      </c>
      <c r="C299" t="s">
        <v>69</v>
      </c>
      <c r="D299" t="s">
        <v>214</v>
      </c>
      <c r="E299" t="s">
        <v>215</v>
      </c>
      <c r="F299" s="88">
        <v>46600</v>
      </c>
      <c r="G299" s="87">
        <v>8250</v>
      </c>
      <c r="H299" s="87">
        <v>306.9934360203813</v>
      </c>
    </row>
    <row r="300" spans="1:8" x14ac:dyDescent="0.3">
      <c r="A300" t="s">
        <v>33</v>
      </c>
      <c r="B300" t="s">
        <v>53</v>
      </c>
      <c r="C300" t="s">
        <v>69</v>
      </c>
      <c r="D300" t="s">
        <v>214</v>
      </c>
      <c r="E300" t="s">
        <v>216</v>
      </c>
      <c r="F300" s="88">
        <v>46600</v>
      </c>
      <c r="G300" s="87">
        <v>8250</v>
      </c>
      <c r="H300" s="87">
        <v>330.00000000000028</v>
      </c>
    </row>
    <row r="301" spans="1:8" x14ac:dyDescent="0.3">
      <c r="A301" t="s">
        <v>33</v>
      </c>
      <c r="B301" t="s">
        <v>53</v>
      </c>
      <c r="C301" t="s">
        <v>69</v>
      </c>
      <c r="D301" t="s">
        <v>214</v>
      </c>
      <c r="E301" t="s">
        <v>217</v>
      </c>
      <c r="F301" s="88">
        <v>46600</v>
      </c>
      <c r="G301" s="87">
        <v>8250</v>
      </c>
      <c r="H301" s="87">
        <v>-22.121696134248669</v>
      </c>
    </row>
    <row r="302" spans="1:8" x14ac:dyDescent="0.3">
      <c r="A302" t="s">
        <v>33</v>
      </c>
      <c r="B302" t="s">
        <v>53</v>
      </c>
      <c r="C302" t="s">
        <v>69</v>
      </c>
      <c r="D302" t="s">
        <v>214</v>
      </c>
      <c r="E302" t="s">
        <v>215</v>
      </c>
      <c r="F302" s="88">
        <v>46631</v>
      </c>
      <c r="G302" s="87">
        <v>8250</v>
      </c>
      <c r="H302" s="87">
        <v>295.06677548677129</v>
      </c>
    </row>
    <row r="303" spans="1:8" x14ac:dyDescent="0.3">
      <c r="A303" t="s">
        <v>33</v>
      </c>
      <c r="B303" t="s">
        <v>53</v>
      </c>
      <c r="C303" t="s">
        <v>69</v>
      </c>
      <c r="D303" t="s">
        <v>214</v>
      </c>
      <c r="E303" t="s">
        <v>216</v>
      </c>
      <c r="F303" s="88">
        <v>46631</v>
      </c>
      <c r="G303" s="87">
        <v>8250</v>
      </c>
      <c r="H303" s="87">
        <v>330.00000000000028</v>
      </c>
    </row>
    <row r="304" spans="1:8" x14ac:dyDescent="0.3">
      <c r="A304" t="s">
        <v>33</v>
      </c>
      <c r="B304" t="s">
        <v>53</v>
      </c>
      <c r="C304" t="s">
        <v>69</v>
      </c>
      <c r="D304" t="s">
        <v>214</v>
      </c>
      <c r="E304" t="s">
        <v>217</v>
      </c>
      <c r="F304" s="88">
        <v>46631</v>
      </c>
      <c r="G304" s="87">
        <v>8250</v>
      </c>
      <c r="H304" s="87">
        <v>-33.589638955027482</v>
      </c>
    </row>
    <row r="305" spans="1:8" x14ac:dyDescent="0.3">
      <c r="A305" t="s">
        <v>33</v>
      </c>
      <c r="B305" t="s">
        <v>53</v>
      </c>
      <c r="C305" t="s">
        <v>69</v>
      </c>
      <c r="D305" t="s">
        <v>214</v>
      </c>
      <c r="E305" t="s">
        <v>215</v>
      </c>
      <c r="F305" s="88">
        <v>46661</v>
      </c>
      <c r="G305" s="87">
        <v>8250</v>
      </c>
      <c r="H305" s="87">
        <v>289.20167273532547</v>
      </c>
    </row>
    <row r="306" spans="1:8" x14ac:dyDescent="0.3">
      <c r="A306" t="s">
        <v>33</v>
      </c>
      <c r="B306" t="s">
        <v>53</v>
      </c>
      <c r="C306" t="s">
        <v>69</v>
      </c>
      <c r="D306" t="s">
        <v>214</v>
      </c>
      <c r="E306" t="s">
        <v>216</v>
      </c>
      <c r="F306" s="88">
        <v>46661</v>
      </c>
      <c r="G306" s="87">
        <v>8250</v>
      </c>
      <c r="H306" s="87">
        <v>330.00000000000028</v>
      </c>
    </row>
    <row r="307" spans="1:8" x14ac:dyDescent="0.3">
      <c r="A307" t="s">
        <v>33</v>
      </c>
      <c r="B307" t="s">
        <v>53</v>
      </c>
      <c r="C307" t="s">
        <v>69</v>
      </c>
      <c r="D307" t="s">
        <v>214</v>
      </c>
      <c r="E307" t="s">
        <v>217</v>
      </c>
      <c r="F307" s="88">
        <v>46661</v>
      </c>
      <c r="G307" s="87">
        <v>8250</v>
      </c>
      <c r="H307" s="87">
        <v>-39.229160831417254</v>
      </c>
    </row>
    <row r="308" spans="1:8" x14ac:dyDescent="0.3">
      <c r="A308" t="s">
        <v>33</v>
      </c>
      <c r="B308" t="s">
        <v>53</v>
      </c>
      <c r="C308" t="s">
        <v>69</v>
      </c>
      <c r="D308" t="s">
        <v>214</v>
      </c>
      <c r="E308" t="s">
        <v>215</v>
      </c>
      <c r="F308" s="88">
        <v>46692</v>
      </c>
      <c r="G308" s="87">
        <v>8250</v>
      </c>
      <c r="H308" s="87">
        <v>289.1854554932886</v>
      </c>
    </row>
    <row r="309" spans="1:8" x14ac:dyDescent="0.3">
      <c r="A309" t="s">
        <v>33</v>
      </c>
      <c r="B309" t="s">
        <v>53</v>
      </c>
      <c r="C309" t="s">
        <v>69</v>
      </c>
      <c r="D309" t="s">
        <v>214</v>
      </c>
      <c r="E309" t="s">
        <v>216</v>
      </c>
      <c r="F309" s="88">
        <v>46692</v>
      </c>
      <c r="G309" s="87">
        <v>8250</v>
      </c>
      <c r="H309" s="87">
        <v>330.00000000000028</v>
      </c>
    </row>
    <row r="310" spans="1:8" x14ac:dyDescent="0.3">
      <c r="A310" t="s">
        <v>33</v>
      </c>
      <c r="B310" t="s">
        <v>53</v>
      </c>
      <c r="C310" t="s">
        <v>69</v>
      </c>
      <c r="D310" t="s">
        <v>214</v>
      </c>
      <c r="E310" t="s">
        <v>217</v>
      </c>
      <c r="F310" s="88">
        <v>46692</v>
      </c>
      <c r="G310" s="87">
        <v>8250</v>
      </c>
      <c r="H310" s="87">
        <v>-39.244754333376257</v>
      </c>
    </row>
    <row r="311" spans="1:8" x14ac:dyDescent="0.3">
      <c r="A311" t="s">
        <v>33</v>
      </c>
      <c r="B311" t="s">
        <v>53</v>
      </c>
      <c r="C311" t="s">
        <v>69</v>
      </c>
      <c r="D311" t="s">
        <v>214</v>
      </c>
      <c r="E311" t="s">
        <v>215</v>
      </c>
      <c r="F311" s="88">
        <v>46722</v>
      </c>
      <c r="G311" s="87">
        <v>8250</v>
      </c>
      <c r="H311" s="87">
        <v>289.1692253534905</v>
      </c>
    </row>
    <row r="312" spans="1:8" x14ac:dyDescent="0.3">
      <c r="A312" t="s">
        <v>33</v>
      </c>
      <c r="B312" t="s">
        <v>53</v>
      </c>
      <c r="C312" t="s">
        <v>69</v>
      </c>
      <c r="D312" t="s">
        <v>214</v>
      </c>
      <c r="E312" t="s">
        <v>216</v>
      </c>
      <c r="F312" s="88">
        <v>46722</v>
      </c>
      <c r="G312" s="87">
        <v>8250</v>
      </c>
      <c r="H312" s="87">
        <v>330.00000000000028</v>
      </c>
    </row>
    <row r="313" spans="1:8" x14ac:dyDescent="0.3">
      <c r="A313" t="s">
        <v>33</v>
      </c>
      <c r="B313" t="s">
        <v>53</v>
      </c>
      <c r="C313" t="s">
        <v>69</v>
      </c>
      <c r="D313" t="s">
        <v>214</v>
      </c>
      <c r="E313" t="s">
        <v>217</v>
      </c>
      <c r="F313" s="88">
        <v>46722</v>
      </c>
      <c r="G313" s="87">
        <v>8250</v>
      </c>
      <c r="H313" s="87">
        <v>-39.260360237028443</v>
      </c>
    </row>
    <row r="314" spans="1:8" x14ac:dyDescent="0.3">
      <c r="A314" t="s">
        <v>33</v>
      </c>
      <c r="B314" t="s">
        <v>53</v>
      </c>
      <c r="C314" t="s">
        <v>76</v>
      </c>
      <c r="D314" t="s">
        <v>198</v>
      </c>
      <c r="E314" t="s">
        <v>135</v>
      </c>
      <c r="G314" s="87">
        <v>81000</v>
      </c>
      <c r="H314" s="87">
        <v>53946</v>
      </c>
    </row>
    <row r="315" spans="1:8" x14ac:dyDescent="0.3">
      <c r="A315" t="s">
        <v>33</v>
      </c>
      <c r="B315" t="s">
        <v>53</v>
      </c>
      <c r="C315" t="s">
        <v>76</v>
      </c>
      <c r="D315" t="s">
        <v>198</v>
      </c>
      <c r="E315" t="s">
        <v>199</v>
      </c>
      <c r="G315" s="87">
        <v>81000</v>
      </c>
      <c r="H315" s="87">
        <v>81295.980511571222</v>
      </c>
    </row>
    <row r="316" spans="1:8" x14ac:dyDescent="0.3">
      <c r="A316" t="s">
        <v>33</v>
      </c>
      <c r="B316" t="s">
        <v>53</v>
      </c>
      <c r="C316" t="s">
        <v>76</v>
      </c>
      <c r="D316" t="s">
        <v>198</v>
      </c>
      <c r="E316" t="s">
        <v>200</v>
      </c>
      <c r="G316" s="87">
        <v>81000</v>
      </c>
      <c r="H316" s="87">
        <v>81770.003497559868</v>
      </c>
    </row>
    <row r="317" spans="1:8" x14ac:dyDescent="0.3">
      <c r="A317" t="s">
        <v>33</v>
      </c>
      <c r="B317" t="s">
        <v>53</v>
      </c>
      <c r="C317" t="s">
        <v>76</v>
      </c>
      <c r="D317" t="s">
        <v>198</v>
      </c>
      <c r="E317" t="s">
        <v>201</v>
      </c>
      <c r="G317" s="87">
        <v>81000</v>
      </c>
      <c r="H317" s="87">
        <v>81000</v>
      </c>
    </row>
    <row r="318" spans="1:8" x14ac:dyDescent="0.3">
      <c r="A318" t="s">
        <v>33</v>
      </c>
      <c r="B318" t="s">
        <v>53</v>
      </c>
      <c r="C318" t="s">
        <v>76</v>
      </c>
      <c r="D318" t="s">
        <v>198</v>
      </c>
      <c r="E318" t="s">
        <v>202</v>
      </c>
      <c r="G318" s="87">
        <v>81000</v>
      </c>
      <c r="H318" s="87">
        <v>54657.819244098508</v>
      </c>
    </row>
    <row r="319" spans="1:8" x14ac:dyDescent="0.3">
      <c r="A319" t="s">
        <v>33</v>
      </c>
      <c r="B319" t="s">
        <v>53</v>
      </c>
      <c r="C319" t="s">
        <v>76</v>
      </c>
      <c r="D319" t="s">
        <v>198</v>
      </c>
      <c r="E319" t="s">
        <v>139</v>
      </c>
      <c r="G319" s="87">
        <v>81000</v>
      </c>
      <c r="H319" s="87">
        <v>51435</v>
      </c>
    </row>
    <row r="320" spans="1:8" x14ac:dyDescent="0.3">
      <c r="A320" t="s">
        <v>33</v>
      </c>
      <c r="B320" t="s">
        <v>53</v>
      </c>
      <c r="C320" t="s">
        <v>76</v>
      </c>
      <c r="D320" t="s">
        <v>198</v>
      </c>
      <c r="E320" t="s">
        <v>65</v>
      </c>
      <c r="G320" s="87">
        <v>81000</v>
      </c>
      <c r="H320" s="87">
        <v>54657.819244098508</v>
      </c>
    </row>
    <row r="321" spans="1:8" x14ac:dyDescent="0.3">
      <c r="A321" t="s">
        <v>33</v>
      </c>
      <c r="B321" t="s">
        <v>53</v>
      </c>
      <c r="C321" t="s">
        <v>76</v>
      </c>
      <c r="D321" t="s">
        <v>203</v>
      </c>
      <c r="E321" t="s">
        <v>204</v>
      </c>
      <c r="G321" s="87">
        <v>81000</v>
      </c>
      <c r="H321" s="87">
        <v>54031.410541872952</v>
      </c>
    </row>
    <row r="322" spans="1:8" x14ac:dyDescent="0.3">
      <c r="A322" t="s">
        <v>33</v>
      </c>
      <c r="B322" t="s">
        <v>53</v>
      </c>
      <c r="C322" t="s">
        <v>76</v>
      </c>
      <c r="D322" t="s">
        <v>203</v>
      </c>
      <c r="E322" t="s">
        <v>142</v>
      </c>
      <c r="G322" s="87">
        <v>81000</v>
      </c>
      <c r="H322" s="87">
        <v>80999.999999999985</v>
      </c>
    </row>
    <row r="323" spans="1:8" x14ac:dyDescent="0.3">
      <c r="A323" t="s">
        <v>33</v>
      </c>
      <c r="B323" t="s">
        <v>53</v>
      </c>
      <c r="C323" t="s">
        <v>76</v>
      </c>
      <c r="D323" t="s">
        <v>203</v>
      </c>
      <c r="E323" t="s">
        <v>143</v>
      </c>
      <c r="G323" s="87">
        <v>81000</v>
      </c>
      <c r="H323" s="87">
        <v>81128.244056866301</v>
      </c>
    </row>
    <row r="324" spans="1:8" x14ac:dyDescent="0.3">
      <c r="A324" t="s">
        <v>33</v>
      </c>
      <c r="B324" t="s">
        <v>53</v>
      </c>
      <c r="C324" t="s">
        <v>76</v>
      </c>
      <c r="D324" t="s">
        <v>203</v>
      </c>
      <c r="E324" t="s">
        <v>141</v>
      </c>
      <c r="G324" s="87">
        <v>81000</v>
      </c>
      <c r="H324" s="87">
        <v>0</v>
      </c>
    </row>
    <row r="325" spans="1:8" x14ac:dyDescent="0.3">
      <c r="A325" t="s">
        <v>33</v>
      </c>
      <c r="B325" t="s">
        <v>53</v>
      </c>
      <c r="C325" t="s">
        <v>76</v>
      </c>
      <c r="D325" t="s">
        <v>203</v>
      </c>
      <c r="E325" t="s">
        <v>205</v>
      </c>
      <c r="G325" s="87">
        <v>81000</v>
      </c>
      <c r="H325" s="87">
        <v>54031.410541872952</v>
      </c>
    </row>
    <row r="326" spans="1:8" x14ac:dyDescent="0.3">
      <c r="A326" t="s">
        <v>33</v>
      </c>
      <c r="B326" t="s">
        <v>53</v>
      </c>
      <c r="C326" t="s">
        <v>76</v>
      </c>
      <c r="D326" t="s">
        <v>206</v>
      </c>
      <c r="E326" t="s">
        <v>207</v>
      </c>
      <c r="G326" s="87">
        <v>81000</v>
      </c>
      <c r="H326" s="87">
        <v>83430</v>
      </c>
    </row>
    <row r="327" spans="1:8" x14ac:dyDescent="0.3">
      <c r="A327" t="s">
        <v>33</v>
      </c>
      <c r="B327" t="s">
        <v>53</v>
      </c>
      <c r="C327" t="s">
        <v>76</v>
      </c>
      <c r="D327" t="s">
        <v>206</v>
      </c>
      <c r="E327" t="s">
        <v>208</v>
      </c>
      <c r="G327" s="87">
        <v>81000</v>
      </c>
      <c r="H327" s="87">
        <v>83126.250000000029</v>
      </c>
    </row>
    <row r="328" spans="1:8" x14ac:dyDescent="0.3">
      <c r="A328" t="s">
        <v>33</v>
      </c>
      <c r="B328" t="s">
        <v>53</v>
      </c>
      <c r="C328" t="s">
        <v>76</v>
      </c>
      <c r="D328" t="s">
        <v>206</v>
      </c>
      <c r="E328" t="s">
        <v>209</v>
      </c>
      <c r="G328" s="87">
        <v>81000</v>
      </c>
      <c r="H328" s="87">
        <v>68201.660284463869</v>
      </c>
    </row>
    <row r="329" spans="1:8" x14ac:dyDescent="0.3">
      <c r="A329" t="s">
        <v>33</v>
      </c>
      <c r="B329" t="s">
        <v>53</v>
      </c>
      <c r="C329" t="s">
        <v>76</v>
      </c>
      <c r="D329" t="s">
        <v>210</v>
      </c>
      <c r="E329" t="s">
        <v>211</v>
      </c>
      <c r="G329" s="87">
        <v>81000</v>
      </c>
      <c r="H329" s="87">
        <v>68850</v>
      </c>
    </row>
    <row r="330" spans="1:8" x14ac:dyDescent="0.3">
      <c r="A330" t="s">
        <v>33</v>
      </c>
      <c r="B330" t="s">
        <v>53</v>
      </c>
      <c r="C330" t="s">
        <v>76</v>
      </c>
      <c r="D330" t="s">
        <v>210</v>
      </c>
      <c r="E330" t="s">
        <v>212</v>
      </c>
      <c r="G330" s="87">
        <v>81000</v>
      </c>
      <c r="H330" s="87">
        <v>68040</v>
      </c>
    </row>
    <row r="331" spans="1:8" x14ac:dyDescent="0.3">
      <c r="A331" t="s">
        <v>33</v>
      </c>
      <c r="B331" t="s">
        <v>53</v>
      </c>
      <c r="C331" t="s">
        <v>76</v>
      </c>
      <c r="D331" t="s">
        <v>210</v>
      </c>
      <c r="E331" t="s">
        <v>213</v>
      </c>
      <c r="G331" s="87">
        <v>81000</v>
      </c>
      <c r="H331" s="87">
        <v>68850</v>
      </c>
    </row>
    <row r="332" spans="1:8" x14ac:dyDescent="0.3">
      <c r="A332" t="s">
        <v>33</v>
      </c>
      <c r="B332" t="s">
        <v>53</v>
      </c>
      <c r="C332" t="s">
        <v>76</v>
      </c>
      <c r="D332" t="s">
        <v>214</v>
      </c>
      <c r="E332" t="s">
        <v>215</v>
      </c>
      <c r="F332" s="88">
        <v>46388</v>
      </c>
      <c r="G332" s="87">
        <v>6750</v>
      </c>
      <c r="H332" s="87">
        <v>269.05203839446119</v>
      </c>
    </row>
    <row r="333" spans="1:8" x14ac:dyDescent="0.3">
      <c r="A333" t="s">
        <v>33</v>
      </c>
      <c r="B333" t="s">
        <v>53</v>
      </c>
      <c r="C333" t="s">
        <v>76</v>
      </c>
      <c r="D333" t="s">
        <v>214</v>
      </c>
      <c r="E333" t="s">
        <v>216</v>
      </c>
      <c r="F333" s="88">
        <v>46388</v>
      </c>
      <c r="G333" s="87">
        <v>6750</v>
      </c>
      <c r="H333" s="87">
        <v>202.5000000000002</v>
      </c>
    </row>
    <row r="334" spans="1:8" x14ac:dyDescent="0.3">
      <c r="A334" t="s">
        <v>33</v>
      </c>
      <c r="B334" t="s">
        <v>53</v>
      </c>
      <c r="C334" t="s">
        <v>76</v>
      </c>
      <c r="D334" t="s">
        <v>214</v>
      </c>
      <c r="E334" t="s">
        <v>217</v>
      </c>
      <c r="F334" s="88">
        <v>46388</v>
      </c>
      <c r="G334" s="87">
        <v>6750</v>
      </c>
      <c r="H334" s="87">
        <v>64.613629509185813</v>
      </c>
    </row>
    <row r="335" spans="1:8" x14ac:dyDescent="0.3">
      <c r="A335" t="s">
        <v>33</v>
      </c>
      <c r="B335" t="s">
        <v>53</v>
      </c>
      <c r="C335" t="s">
        <v>76</v>
      </c>
      <c r="D335" t="s">
        <v>214</v>
      </c>
      <c r="E335" t="s">
        <v>215</v>
      </c>
      <c r="F335" s="88">
        <v>46419</v>
      </c>
      <c r="G335" s="87">
        <v>6750</v>
      </c>
      <c r="H335" s="87">
        <v>269.00058962264143</v>
      </c>
    </row>
    <row r="336" spans="1:8" x14ac:dyDescent="0.3">
      <c r="A336" t="s">
        <v>33</v>
      </c>
      <c r="B336" t="s">
        <v>53</v>
      </c>
      <c r="C336" t="s">
        <v>76</v>
      </c>
      <c r="D336" t="s">
        <v>214</v>
      </c>
      <c r="E336" t="s">
        <v>216</v>
      </c>
      <c r="F336" s="88">
        <v>46419</v>
      </c>
      <c r="G336" s="87">
        <v>6750</v>
      </c>
      <c r="H336" s="87">
        <v>202.5000000000002</v>
      </c>
    </row>
    <row r="337" spans="1:8" x14ac:dyDescent="0.3">
      <c r="A337" t="s">
        <v>33</v>
      </c>
      <c r="B337" t="s">
        <v>53</v>
      </c>
      <c r="C337" t="s">
        <v>76</v>
      </c>
      <c r="D337" t="s">
        <v>214</v>
      </c>
      <c r="E337" t="s">
        <v>217</v>
      </c>
      <c r="F337" s="88">
        <v>46419</v>
      </c>
      <c r="G337" s="87">
        <v>6750</v>
      </c>
      <c r="H337" s="87">
        <v>64.563679245282231</v>
      </c>
    </row>
    <row r="338" spans="1:8" x14ac:dyDescent="0.3">
      <c r="A338" t="s">
        <v>33</v>
      </c>
      <c r="B338" t="s">
        <v>53</v>
      </c>
      <c r="C338" t="s">
        <v>76</v>
      </c>
      <c r="D338" t="s">
        <v>214</v>
      </c>
      <c r="E338" t="s">
        <v>215</v>
      </c>
      <c r="F338" s="88">
        <v>46447</v>
      </c>
      <c r="G338" s="87">
        <v>6750</v>
      </c>
      <c r="H338" s="87">
        <v>268.94922033543253</v>
      </c>
    </row>
    <row r="339" spans="1:8" x14ac:dyDescent="0.3">
      <c r="A339" t="s">
        <v>33</v>
      </c>
      <c r="B339" t="s">
        <v>53</v>
      </c>
      <c r="C339" t="s">
        <v>76</v>
      </c>
      <c r="D339" t="s">
        <v>214</v>
      </c>
      <c r="E339" t="s">
        <v>216</v>
      </c>
      <c r="F339" s="88">
        <v>46447</v>
      </c>
      <c r="G339" s="87">
        <v>6750</v>
      </c>
      <c r="H339" s="87">
        <v>202.5000000000002</v>
      </c>
    </row>
    <row r="340" spans="1:8" x14ac:dyDescent="0.3">
      <c r="A340" t="s">
        <v>33</v>
      </c>
      <c r="B340" t="s">
        <v>53</v>
      </c>
      <c r="C340" t="s">
        <v>76</v>
      </c>
      <c r="D340" t="s">
        <v>214</v>
      </c>
      <c r="E340" t="s">
        <v>217</v>
      </c>
      <c r="F340" s="88">
        <v>46447</v>
      </c>
      <c r="G340" s="87">
        <v>6750</v>
      </c>
      <c r="H340" s="87">
        <v>64.51380615090541</v>
      </c>
    </row>
    <row r="341" spans="1:8" x14ac:dyDescent="0.3">
      <c r="A341" t="s">
        <v>33</v>
      </c>
      <c r="B341" t="s">
        <v>53</v>
      </c>
      <c r="C341" t="s">
        <v>76</v>
      </c>
      <c r="D341" t="s">
        <v>214</v>
      </c>
      <c r="E341" t="s">
        <v>215</v>
      </c>
      <c r="F341" s="88">
        <v>46478</v>
      </c>
      <c r="G341" s="87">
        <v>6750</v>
      </c>
      <c r="H341" s="87">
        <v>268.89619309262167</v>
      </c>
    </row>
    <row r="342" spans="1:8" x14ac:dyDescent="0.3">
      <c r="A342" t="s">
        <v>33</v>
      </c>
      <c r="B342" t="s">
        <v>53</v>
      </c>
      <c r="C342" t="s">
        <v>76</v>
      </c>
      <c r="D342" t="s">
        <v>214</v>
      </c>
      <c r="E342" t="s">
        <v>216</v>
      </c>
      <c r="F342" s="88">
        <v>46478</v>
      </c>
      <c r="G342" s="87">
        <v>6750</v>
      </c>
      <c r="H342" s="87">
        <v>202.5000000000002</v>
      </c>
    </row>
    <row r="343" spans="1:8" x14ac:dyDescent="0.3">
      <c r="A343" t="s">
        <v>33</v>
      </c>
      <c r="B343" t="s">
        <v>53</v>
      </c>
      <c r="C343" t="s">
        <v>76</v>
      </c>
      <c r="D343" t="s">
        <v>214</v>
      </c>
      <c r="E343" t="s">
        <v>217</v>
      </c>
      <c r="F343" s="88">
        <v>46478</v>
      </c>
      <c r="G343" s="87">
        <v>6750</v>
      </c>
      <c r="H343" s="87">
        <v>64.462323390894809</v>
      </c>
    </row>
    <row r="344" spans="1:8" x14ac:dyDescent="0.3">
      <c r="A344" t="s">
        <v>33</v>
      </c>
      <c r="B344" t="s">
        <v>53</v>
      </c>
      <c r="C344" t="s">
        <v>76</v>
      </c>
      <c r="D344" t="s">
        <v>214</v>
      </c>
      <c r="E344" t="s">
        <v>215</v>
      </c>
      <c r="F344" s="88">
        <v>46508</v>
      </c>
      <c r="G344" s="87">
        <v>6750</v>
      </c>
      <c r="H344" s="87">
        <v>268.8432504150278</v>
      </c>
    </row>
    <row r="345" spans="1:8" x14ac:dyDescent="0.3">
      <c r="A345" t="s">
        <v>33</v>
      </c>
      <c r="B345" t="s">
        <v>53</v>
      </c>
      <c r="C345" t="s">
        <v>76</v>
      </c>
      <c r="D345" t="s">
        <v>214</v>
      </c>
      <c r="E345" t="s">
        <v>216</v>
      </c>
      <c r="F345" s="88">
        <v>46508</v>
      </c>
      <c r="G345" s="87">
        <v>6750</v>
      </c>
      <c r="H345" s="87">
        <v>202.5000000000002</v>
      </c>
    </row>
    <row r="346" spans="1:8" x14ac:dyDescent="0.3">
      <c r="A346" t="s">
        <v>33</v>
      </c>
      <c r="B346" t="s">
        <v>53</v>
      </c>
      <c r="C346" t="s">
        <v>76</v>
      </c>
      <c r="D346" t="s">
        <v>214</v>
      </c>
      <c r="E346" t="s">
        <v>217</v>
      </c>
      <c r="F346" s="88">
        <v>46508</v>
      </c>
      <c r="G346" s="87">
        <v>6750</v>
      </c>
      <c r="H346" s="87">
        <v>64.410922733035775</v>
      </c>
    </row>
    <row r="347" spans="1:8" x14ac:dyDescent="0.3">
      <c r="A347" t="s">
        <v>33</v>
      </c>
      <c r="B347" t="s">
        <v>53</v>
      </c>
      <c r="C347" t="s">
        <v>76</v>
      </c>
      <c r="D347" t="s">
        <v>214</v>
      </c>
      <c r="E347" t="s">
        <v>215</v>
      </c>
      <c r="F347" s="88">
        <v>46539</v>
      </c>
      <c r="G347" s="87">
        <v>6750</v>
      </c>
      <c r="H347" s="87">
        <v>268.79039210052088</v>
      </c>
    </row>
    <row r="348" spans="1:8" x14ac:dyDescent="0.3">
      <c r="A348" t="s">
        <v>33</v>
      </c>
      <c r="B348" t="s">
        <v>53</v>
      </c>
      <c r="C348" t="s">
        <v>76</v>
      </c>
      <c r="D348" t="s">
        <v>214</v>
      </c>
      <c r="E348" t="s">
        <v>216</v>
      </c>
      <c r="F348" s="88">
        <v>46539</v>
      </c>
      <c r="G348" s="87">
        <v>6750</v>
      </c>
      <c r="H348" s="87">
        <v>202.5000000000002</v>
      </c>
    </row>
    <row r="349" spans="1:8" x14ac:dyDescent="0.3">
      <c r="A349" t="s">
        <v>33</v>
      </c>
      <c r="B349" t="s">
        <v>53</v>
      </c>
      <c r="C349" t="s">
        <v>76</v>
      </c>
      <c r="D349" t="s">
        <v>214</v>
      </c>
      <c r="E349" t="s">
        <v>217</v>
      </c>
      <c r="F349" s="88">
        <v>46539</v>
      </c>
      <c r="G349" s="87">
        <v>6750</v>
      </c>
      <c r="H349" s="87">
        <v>64.359603981087304</v>
      </c>
    </row>
    <row r="350" spans="1:8" x14ac:dyDescent="0.3">
      <c r="A350" t="s">
        <v>33</v>
      </c>
      <c r="B350" t="s">
        <v>53</v>
      </c>
      <c r="C350" t="s">
        <v>76</v>
      </c>
      <c r="D350" t="s">
        <v>214</v>
      </c>
      <c r="E350" t="s">
        <v>215</v>
      </c>
      <c r="F350" s="88">
        <v>46569</v>
      </c>
      <c r="G350" s="87">
        <v>6750</v>
      </c>
      <c r="H350" s="87">
        <v>64.308366939430371</v>
      </c>
    </row>
    <row r="351" spans="1:8" x14ac:dyDescent="0.3">
      <c r="A351" t="s">
        <v>33</v>
      </c>
      <c r="B351" t="s">
        <v>53</v>
      </c>
      <c r="C351" t="s">
        <v>76</v>
      </c>
      <c r="D351" t="s">
        <v>214</v>
      </c>
      <c r="E351" t="s">
        <v>216</v>
      </c>
      <c r="F351" s="88">
        <v>46569</v>
      </c>
      <c r="G351" s="87">
        <v>6750</v>
      </c>
      <c r="H351" s="87">
        <v>0</v>
      </c>
    </row>
    <row r="352" spans="1:8" x14ac:dyDescent="0.3">
      <c r="A352" t="s">
        <v>33</v>
      </c>
      <c r="B352" t="s">
        <v>53</v>
      </c>
      <c r="C352" t="s">
        <v>76</v>
      </c>
      <c r="D352" t="s">
        <v>214</v>
      </c>
      <c r="E352" t="s">
        <v>217</v>
      </c>
      <c r="F352" s="88">
        <v>46569</v>
      </c>
      <c r="G352" s="87">
        <v>6750</v>
      </c>
      <c r="H352" s="87">
        <v>64.308366939430371</v>
      </c>
    </row>
    <row r="353" spans="1:8" x14ac:dyDescent="0.3">
      <c r="A353" t="s">
        <v>33</v>
      </c>
      <c r="B353" t="s">
        <v>53</v>
      </c>
      <c r="C353" t="s">
        <v>76</v>
      </c>
      <c r="D353" t="s">
        <v>214</v>
      </c>
      <c r="E353" t="s">
        <v>215</v>
      </c>
      <c r="F353" s="88">
        <v>46600</v>
      </c>
      <c r="G353" s="87">
        <v>6750</v>
      </c>
      <c r="H353" s="87">
        <v>64.256373475909285</v>
      </c>
    </row>
    <row r="354" spans="1:8" x14ac:dyDescent="0.3">
      <c r="A354" t="s">
        <v>33</v>
      </c>
      <c r="B354" t="s">
        <v>53</v>
      </c>
      <c r="C354" t="s">
        <v>76</v>
      </c>
      <c r="D354" t="s">
        <v>214</v>
      </c>
      <c r="E354" t="s">
        <v>216</v>
      </c>
      <c r="F354" s="88">
        <v>46600</v>
      </c>
      <c r="G354" s="87">
        <v>6750</v>
      </c>
      <c r="H354" s="87">
        <v>0</v>
      </c>
    </row>
    <row r="355" spans="1:8" x14ac:dyDescent="0.3">
      <c r="A355" t="s">
        <v>33</v>
      </c>
      <c r="B355" t="s">
        <v>53</v>
      </c>
      <c r="C355" t="s">
        <v>76</v>
      </c>
      <c r="D355" t="s">
        <v>214</v>
      </c>
      <c r="E355" t="s">
        <v>217</v>
      </c>
      <c r="F355" s="88">
        <v>46600</v>
      </c>
      <c r="G355" s="87">
        <v>6750</v>
      </c>
      <c r="H355" s="87">
        <v>64.256373475909285</v>
      </c>
    </row>
    <row r="356" spans="1:8" x14ac:dyDescent="0.3">
      <c r="A356" t="s">
        <v>33</v>
      </c>
      <c r="B356" t="s">
        <v>53</v>
      </c>
      <c r="C356" t="s">
        <v>76</v>
      </c>
      <c r="D356" t="s">
        <v>214</v>
      </c>
      <c r="E356" t="s">
        <v>215</v>
      </c>
      <c r="F356" s="88">
        <v>46631</v>
      </c>
      <c r="G356" s="87">
        <v>6750</v>
      </c>
      <c r="H356" s="87">
        <v>64.205300601986266</v>
      </c>
    </row>
    <row r="357" spans="1:8" x14ac:dyDescent="0.3">
      <c r="A357" t="s">
        <v>33</v>
      </c>
      <c r="B357" t="s">
        <v>53</v>
      </c>
      <c r="C357" t="s">
        <v>76</v>
      </c>
      <c r="D357" t="s">
        <v>214</v>
      </c>
      <c r="E357" t="s">
        <v>216</v>
      </c>
      <c r="F357" s="88">
        <v>46631</v>
      </c>
      <c r="G357" s="87">
        <v>6750</v>
      </c>
      <c r="H357" s="87">
        <v>0</v>
      </c>
    </row>
    <row r="358" spans="1:8" x14ac:dyDescent="0.3">
      <c r="A358" t="s">
        <v>33</v>
      </c>
      <c r="B358" t="s">
        <v>53</v>
      </c>
      <c r="C358" t="s">
        <v>76</v>
      </c>
      <c r="D358" t="s">
        <v>214</v>
      </c>
      <c r="E358" t="s">
        <v>217</v>
      </c>
      <c r="F358" s="88">
        <v>46631</v>
      </c>
      <c r="G358" s="87">
        <v>6750</v>
      </c>
      <c r="H358" s="87">
        <v>64.205300601986266</v>
      </c>
    </row>
    <row r="359" spans="1:8" x14ac:dyDescent="0.3">
      <c r="A359" t="s">
        <v>33</v>
      </c>
      <c r="B359" t="s">
        <v>53</v>
      </c>
      <c r="C359" t="s">
        <v>76</v>
      </c>
      <c r="D359" t="s">
        <v>214</v>
      </c>
      <c r="E359" t="s">
        <v>215</v>
      </c>
      <c r="F359" s="88">
        <v>46661</v>
      </c>
      <c r="G359" s="87">
        <v>6750</v>
      </c>
      <c r="H359" s="87">
        <v>64.15430885205825</v>
      </c>
    </row>
    <row r="360" spans="1:8" x14ac:dyDescent="0.3">
      <c r="A360" t="s">
        <v>33</v>
      </c>
      <c r="B360" t="s">
        <v>53</v>
      </c>
      <c r="C360" t="s">
        <v>76</v>
      </c>
      <c r="D360" t="s">
        <v>214</v>
      </c>
      <c r="E360" t="s">
        <v>216</v>
      </c>
      <c r="F360" s="88">
        <v>46661</v>
      </c>
      <c r="G360" s="87">
        <v>6750</v>
      </c>
      <c r="H360" s="87">
        <v>0</v>
      </c>
    </row>
    <row r="361" spans="1:8" x14ac:dyDescent="0.3">
      <c r="A361" t="s">
        <v>33</v>
      </c>
      <c r="B361" t="s">
        <v>53</v>
      </c>
      <c r="C361" t="s">
        <v>76</v>
      </c>
      <c r="D361" t="s">
        <v>214</v>
      </c>
      <c r="E361" t="s">
        <v>217</v>
      </c>
      <c r="F361" s="88">
        <v>46661</v>
      </c>
      <c r="G361" s="87">
        <v>6750</v>
      </c>
      <c r="H361" s="87">
        <v>64.15430885205825</v>
      </c>
    </row>
    <row r="362" spans="1:8" x14ac:dyDescent="0.3">
      <c r="A362" t="s">
        <v>33</v>
      </c>
      <c r="B362" t="s">
        <v>53</v>
      </c>
      <c r="C362" t="s">
        <v>76</v>
      </c>
      <c r="D362" t="s">
        <v>214</v>
      </c>
      <c r="E362" t="s">
        <v>215</v>
      </c>
      <c r="F362" s="88">
        <v>46692</v>
      </c>
      <c r="G362" s="87">
        <v>6750</v>
      </c>
      <c r="H362" s="87">
        <v>64.103398032991251</v>
      </c>
    </row>
    <row r="363" spans="1:8" x14ac:dyDescent="0.3">
      <c r="A363" t="s">
        <v>33</v>
      </c>
      <c r="B363" t="s">
        <v>53</v>
      </c>
      <c r="C363" t="s">
        <v>76</v>
      </c>
      <c r="D363" t="s">
        <v>214</v>
      </c>
      <c r="E363" t="s">
        <v>216</v>
      </c>
      <c r="F363" s="88">
        <v>46692</v>
      </c>
      <c r="G363" s="87">
        <v>6750</v>
      </c>
      <c r="H363" s="87">
        <v>0</v>
      </c>
    </row>
    <row r="364" spans="1:8" x14ac:dyDescent="0.3">
      <c r="A364" t="s">
        <v>33</v>
      </c>
      <c r="B364" t="s">
        <v>53</v>
      </c>
      <c r="C364" t="s">
        <v>76</v>
      </c>
      <c r="D364" t="s">
        <v>214</v>
      </c>
      <c r="E364" t="s">
        <v>217</v>
      </c>
      <c r="F364" s="88">
        <v>46692</v>
      </c>
      <c r="G364" s="87">
        <v>6750</v>
      </c>
      <c r="H364" s="87">
        <v>64.103398032991251</v>
      </c>
    </row>
    <row r="365" spans="1:8" x14ac:dyDescent="0.3">
      <c r="A365" t="s">
        <v>33</v>
      </c>
      <c r="B365" t="s">
        <v>53</v>
      </c>
      <c r="C365" t="s">
        <v>76</v>
      </c>
      <c r="D365" t="s">
        <v>214</v>
      </c>
      <c r="E365" t="s">
        <v>215</v>
      </c>
      <c r="F365" s="88">
        <v>46722</v>
      </c>
      <c r="G365" s="87">
        <v>6750</v>
      </c>
      <c r="H365" s="87">
        <v>64.052567952268774</v>
      </c>
    </row>
    <row r="366" spans="1:8" x14ac:dyDescent="0.3">
      <c r="A366" t="s">
        <v>33</v>
      </c>
      <c r="B366" t="s">
        <v>53</v>
      </c>
      <c r="C366" t="s">
        <v>76</v>
      </c>
      <c r="D366" t="s">
        <v>214</v>
      </c>
      <c r="E366" t="s">
        <v>216</v>
      </c>
      <c r="F366" s="88">
        <v>46722</v>
      </c>
      <c r="G366" s="87">
        <v>6750</v>
      </c>
      <c r="H366" s="87">
        <v>0</v>
      </c>
    </row>
    <row r="367" spans="1:8" x14ac:dyDescent="0.3">
      <c r="A367" t="s">
        <v>33</v>
      </c>
      <c r="B367" t="s">
        <v>53</v>
      </c>
      <c r="C367" t="s">
        <v>76</v>
      </c>
      <c r="D367" t="s">
        <v>214</v>
      </c>
      <c r="E367" t="s">
        <v>217</v>
      </c>
      <c r="F367" s="88">
        <v>46722</v>
      </c>
      <c r="G367" s="87">
        <v>6750</v>
      </c>
      <c r="H367" s="87">
        <v>64.052567952268774</v>
      </c>
    </row>
    <row r="368" spans="1:8" x14ac:dyDescent="0.3">
      <c r="A368" t="s">
        <v>33</v>
      </c>
      <c r="B368" t="s">
        <v>53</v>
      </c>
      <c r="C368" t="s">
        <v>77</v>
      </c>
      <c r="D368" t="s">
        <v>198</v>
      </c>
      <c r="E368" t="s">
        <v>135</v>
      </c>
      <c r="G368" s="87">
        <v>63000</v>
      </c>
      <c r="H368" s="87">
        <v>40950</v>
      </c>
    </row>
    <row r="369" spans="1:8" x14ac:dyDescent="0.3">
      <c r="A369" t="s">
        <v>33</v>
      </c>
      <c r="B369" t="s">
        <v>53</v>
      </c>
      <c r="C369" t="s">
        <v>77</v>
      </c>
      <c r="D369" t="s">
        <v>198</v>
      </c>
      <c r="E369" t="s">
        <v>199</v>
      </c>
      <c r="G369" s="87">
        <v>63000</v>
      </c>
      <c r="H369" s="87">
        <v>63414.975131065999</v>
      </c>
    </row>
    <row r="370" spans="1:8" x14ac:dyDescent="0.3">
      <c r="A370" t="s">
        <v>33</v>
      </c>
      <c r="B370" t="s">
        <v>53</v>
      </c>
      <c r="C370" t="s">
        <v>77</v>
      </c>
      <c r="D370" t="s">
        <v>198</v>
      </c>
      <c r="E370" t="s">
        <v>200</v>
      </c>
      <c r="G370" s="87">
        <v>63000</v>
      </c>
      <c r="H370" s="87">
        <v>63901.828155752817</v>
      </c>
    </row>
    <row r="371" spans="1:8" x14ac:dyDescent="0.3">
      <c r="A371" t="s">
        <v>33</v>
      </c>
      <c r="B371" t="s">
        <v>53</v>
      </c>
      <c r="C371" t="s">
        <v>77</v>
      </c>
      <c r="D371" t="s">
        <v>198</v>
      </c>
      <c r="E371" t="s">
        <v>201</v>
      </c>
      <c r="G371" s="87">
        <v>63000</v>
      </c>
      <c r="H371" s="87">
        <v>63000</v>
      </c>
    </row>
    <row r="372" spans="1:8" x14ac:dyDescent="0.3">
      <c r="A372" t="s">
        <v>33</v>
      </c>
      <c r="B372" t="s">
        <v>53</v>
      </c>
      <c r="C372" t="s">
        <v>77</v>
      </c>
      <c r="D372" t="s">
        <v>198</v>
      </c>
      <c r="E372" t="s">
        <v>202</v>
      </c>
      <c r="G372" s="87">
        <v>63000</v>
      </c>
      <c r="H372" s="87">
        <v>41809.783304164557</v>
      </c>
    </row>
    <row r="373" spans="1:8" x14ac:dyDescent="0.3">
      <c r="A373" t="s">
        <v>33</v>
      </c>
      <c r="B373" t="s">
        <v>53</v>
      </c>
      <c r="C373" t="s">
        <v>77</v>
      </c>
      <c r="D373" t="s">
        <v>198</v>
      </c>
      <c r="E373" t="s">
        <v>139</v>
      </c>
      <c r="G373" s="87">
        <v>63000</v>
      </c>
      <c r="H373" s="87">
        <v>41265</v>
      </c>
    </row>
    <row r="374" spans="1:8" x14ac:dyDescent="0.3">
      <c r="A374" t="s">
        <v>33</v>
      </c>
      <c r="B374" t="s">
        <v>53</v>
      </c>
      <c r="C374" t="s">
        <v>77</v>
      </c>
      <c r="D374" t="s">
        <v>198</v>
      </c>
      <c r="E374" t="s">
        <v>65</v>
      </c>
      <c r="G374" s="87">
        <v>63000</v>
      </c>
      <c r="H374" s="87">
        <v>41809.783304164557</v>
      </c>
    </row>
    <row r="375" spans="1:8" x14ac:dyDescent="0.3">
      <c r="A375" t="s">
        <v>33</v>
      </c>
      <c r="B375" t="s">
        <v>53</v>
      </c>
      <c r="C375" t="s">
        <v>77</v>
      </c>
      <c r="D375" t="s">
        <v>203</v>
      </c>
      <c r="E375" t="s">
        <v>204</v>
      </c>
      <c r="G375" s="87">
        <v>63000</v>
      </c>
      <c r="H375" s="87">
        <v>41868.967504241169</v>
      </c>
    </row>
    <row r="376" spans="1:8" x14ac:dyDescent="0.3">
      <c r="A376" t="s">
        <v>33</v>
      </c>
      <c r="B376" t="s">
        <v>53</v>
      </c>
      <c r="C376" t="s">
        <v>77</v>
      </c>
      <c r="D376" t="s">
        <v>203</v>
      </c>
      <c r="E376" t="s">
        <v>142</v>
      </c>
      <c r="G376" s="87">
        <v>63000</v>
      </c>
      <c r="H376" s="87">
        <v>62999.999999999993</v>
      </c>
    </row>
    <row r="377" spans="1:8" x14ac:dyDescent="0.3">
      <c r="A377" t="s">
        <v>33</v>
      </c>
      <c r="B377" t="s">
        <v>53</v>
      </c>
      <c r="C377" t="s">
        <v>77</v>
      </c>
      <c r="D377" t="s">
        <v>203</v>
      </c>
      <c r="E377" t="s">
        <v>143</v>
      </c>
      <c r="G377" s="87">
        <v>63000</v>
      </c>
      <c r="H377" s="87">
        <v>64413.79616037105</v>
      </c>
    </row>
    <row r="378" spans="1:8" x14ac:dyDescent="0.3">
      <c r="A378" t="s">
        <v>33</v>
      </c>
      <c r="B378" t="s">
        <v>53</v>
      </c>
      <c r="C378" t="s">
        <v>77</v>
      </c>
      <c r="D378" t="s">
        <v>203</v>
      </c>
      <c r="E378" t="s">
        <v>141</v>
      </c>
      <c r="G378" s="87">
        <v>63000</v>
      </c>
      <c r="H378" s="87">
        <v>0</v>
      </c>
    </row>
    <row r="379" spans="1:8" x14ac:dyDescent="0.3">
      <c r="A379" t="s">
        <v>33</v>
      </c>
      <c r="B379" t="s">
        <v>53</v>
      </c>
      <c r="C379" t="s">
        <v>77</v>
      </c>
      <c r="D379" t="s">
        <v>203</v>
      </c>
      <c r="E379" t="s">
        <v>205</v>
      </c>
      <c r="G379" s="87">
        <v>63000</v>
      </c>
      <c r="H379" s="87">
        <v>41868.967504241169</v>
      </c>
    </row>
    <row r="380" spans="1:8" x14ac:dyDescent="0.3">
      <c r="A380" t="s">
        <v>33</v>
      </c>
      <c r="B380" t="s">
        <v>53</v>
      </c>
      <c r="C380" t="s">
        <v>77</v>
      </c>
      <c r="D380" t="s">
        <v>206</v>
      </c>
      <c r="E380" t="s">
        <v>207</v>
      </c>
      <c r="G380" s="87">
        <v>63000</v>
      </c>
      <c r="H380" s="87">
        <v>65520</v>
      </c>
    </row>
    <row r="381" spans="1:8" x14ac:dyDescent="0.3">
      <c r="A381" t="s">
        <v>33</v>
      </c>
      <c r="B381" t="s">
        <v>53</v>
      </c>
      <c r="C381" t="s">
        <v>77</v>
      </c>
      <c r="D381" t="s">
        <v>206</v>
      </c>
      <c r="E381" t="s">
        <v>208</v>
      </c>
      <c r="G381" s="87">
        <v>63000</v>
      </c>
      <c r="H381" s="87">
        <v>65091.250000000007</v>
      </c>
    </row>
    <row r="382" spans="1:8" x14ac:dyDescent="0.3">
      <c r="A382" t="s">
        <v>33</v>
      </c>
      <c r="B382" t="s">
        <v>53</v>
      </c>
      <c r="C382" t="s">
        <v>77</v>
      </c>
      <c r="D382" t="s">
        <v>206</v>
      </c>
      <c r="E382" t="s">
        <v>209</v>
      </c>
      <c r="G382" s="87">
        <v>63000</v>
      </c>
      <c r="H382" s="87">
        <v>52794.264223194747</v>
      </c>
    </row>
    <row r="383" spans="1:8" x14ac:dyDescent="0.3">
      <c r="A383" t="s">
        <v>33</v>
      </c>
      <c r="B383" t="s">
        <v>53</v>
      </c>
      <c r="C383" t="s">
        <v>77</v>
      </c>
      <c r="D383" t="s">
        <v>210</v>
      </c>
      <c r="E383" t="s">
        <v>211</v>
      </c>
      <c r="G383" s="87">
        <v>63000</v>
      </c>
      <c r="H383" s="87">
        <v>53550</v>
      </c>
    </row>
    <row r="384" spans="1:8" x14ac:dyDescent="0.3">
      <c r="A384" t="s">
        <v>33</v>
      </c>
      <c r="B384" t="s">
        <v>53</v>
      </c>
      <c r="C384" t="s">
        <v>77</v>
      </c>
      <c r="D384" t="s">
        <v>210</v>
      </c>
      <c r="E384" t="s">
        <v>212</v>
      </c>
      <c r="G384" s="87">
        <v>63000</v>
      </c>
      <c r="H384" s="87">
        <v>52920</v>
      </c>
    </row>
    <row r="385" spans="1:8" x14ac:dyDescent="0.3">
      <c r="A385" t="s">
        <v>33</v>
      </c>
      <c r="B385" t="s">
        <v>53</v>
      </c>
      <c r="C385" t="s">
        <v>77</v>
      </c>
      <c r="D385" t="s">
        <v>210</v>
      </c>
      <c r="E385" t="s">
        <v>213</v>
      </c>
      <c r="G385" s="87">
        <v>63000</v>
      </c>
      <c r="H385" s="87">
        <v>52290</v>
      </c>
    </row>
    <row r="386" spans="1:8" x14ac:dyDescent="0.3">
      <c r="A386" t="s">
        <v>33</v>
      </c>
      <c r="B386" t="s">
        <v>53</v>
      </c>
      <c r="C386" t="s">
        <v>77</v>
      </c>
      <c r="D386" t="s">
        <v>214</v>
      </c>
      <c r="E386" t="s">
        <v>215</v>
      </c>
      <c r="F386" s="88">
        <v>46388</v>
      </c>
      <c r="G386" s="87">
        <v>5250</v>
      </c>
      <c r="H386" s="87">
        <v>158.43125331539301</v>
      </c>
    </row>
    <row r="387" spans="1:8" x14ac:dyDescent="0.3">
      <c r="A387" t="s">
        <v>33</v>
      </c>
      <c r="B387" t="s">
        <v>53</v>
      </c>
      <c r="C387" t="s">
        <v>77</v>
      </c>
      <c r="D387" t="s">
        <v>214</v>
      </c>
      <c r="E387" t="s">
        <v>216</v>
      </c>
      <c r="F387" s="88">
        <v>46388</v>
      </c>
      <c r="G387" s="87">
        <v>5250</v>
      </c>
      <c r="H387" s="87">
        <v>210.0000000000002</v>
      </c>
    </row>
    <row r="388" spans="1:8" x14ac:dyDescent="0.3">
      <c r="A388" t="s">
        <v>33</v>
      </c>
      <c r="B388" t="s">
        <v>53</v>
      </c>
      <c r="C388" t="s">
        <v>77</v>
      </c>
      <c r="D388" t="s">
        <v>214</v>
      </c>
      <c r="E388" t="s">
        <v>217</v>
      </c>
      <c r="F388" s="88">
        <v>46388</v>
      </c>
      <c r="G388" s="87">
        <v>5250</v>
      </c>
      <c r="H388" s="87">
        <v>-49.585333350584158</v>
      </c>
    </row>
    <row r="389" spans="1:8" x14ac:dyDescent="0.3">
      <c r="A389" t="s">
        <v>33</v>
      </c>
      <c r="B389" t="s">
        <v>53</v>
      </c>
      <c r="C389" t="s">
        <v>77</v>
      </c>
      <c r="D389" t="s">
        <v>214</v>
      </c>
      <c r="E389" t="s">
        <v>215</v>
      </c>
      <c r="F389" s="88">
        <v>46419</v>
      </c>
      <c r="G389" s="87">
        <v>5250</v>
      </c>
      <c r="H389" s="87">
        <v>158.39185829707969</v>
      </c>
    </row>
    <row r="390" spans="1:8" x14ac:dyDescent="0.3">
      <c r="A390" t="s">
        <v>33</v>
      </c>
      <c r="B390" t="s">
        <v>53</v>
      </c>
      <c r="C390" t="s">
        <v>77</v>
      </c>
      <c r="D390" t="s">
        <v>214</v>
      </c>
      <c r="E390" t="s">
        <v>216</v>
      </c>
      <c r="F390" s="88">
        <v>46419</v>
      </c>
      <c r="G390" s="87">
        <v>5250</v>
      </c>
      <c r="H390" s="87">
        <v>210.0000000000002</v>
      </c>
    </row>
    <row r="391" spans="1:8" x14ac:dyDescent="0.3">
      <c r="A391" t="s">
        <v>33</v>
      </c>
      <c r="B391" t="s">
        <v>53</v>
      </c>
      <c r="C391" t="s">
        <v>77</v>
      </c>
      <c r="D391" t="s">
        <v>214</v>
      </c>
      <c r="E391" t="s">
        <v>217</v>
      </c>
      <c r="F391" s="88">
        <v>46419</v>
      </c>
      <c r="G391" s="87">
        <v>5250</v>
      </c>
      <c r="H391" s="87">
        <v>-49.623213175885361</v>
      </c>
    </row>
    <row r="392" spans="1:8" x14ac:dyDescent="0.3">
      <c r="A392" t="s">
        <v>33</v>
      </c>
      <c r="B392" t="s">
        <v>53</v>
      </c>
      <c r="C392" t="s">
        <v>77</v>
      </c>
      <c r="D392" t="s">
        <v>214</v>
      </c>
      <c r="E392" t="s">
        <v>215</v>
      </c>
      <c r="F392" s="88">
        <v>46447</v>
      </c>
      <c r="G392" s="87">
        <v>5250</v>
      </c>
      <c r="H392" s="87">
        <v>158.35240304251519</v>
      </c>
    </row>
    <row r="393" spans="1:8" x14ac:dyDescent="0.3">
      <c r="A393" t="s">
        <v>33</v>
      </c>
      <c r="B393" t="s">
        <v>53</v>
      </c>
      <c r="C393" t="s">
        <v>77</v>
      </c>
      <c r="D393" t="s">
        <v>214</v>
      </c>
      <c r="E393" t="s">
        <v>216</v>
      </c>
      <c r="F393" s="88">
        <v>46447</v>
      </c>
      <c r="G393" s="87">
        <v>5250</v>
      </c>
      <c r="H393" s="87">
        <v>210.0000000000002</v>
      </c>
    </row>
    <row r="394" spans="1:8" x14ac:dyDescent="0.3">
      <c r="A394" t="s">
        <v>33</v>
      </c>
      <c r="B394" t="s">
        <v>53</v>
      </c>
      <c r="C394" t="s">
        <v>77</v>
      </c>
      <c r="D394" t="s">
        <v>214</v>
      </c>
      <c r="E394" t="s">
        <v>217</v>
      </c>
      <c r="F394" s="88">
        <v>46447</v>
      </c>
      <c r="G394" s="87">
        <v>5250</v>
      </c>
      <c r="H394" s="87">
        <v>-49.661150920658777</v>
      </c>
    </row>
    <row r="395" spans="1:8" x14ac:dyDescent="0.3">
      <c r="A395" t="s">
        <v>33</v>
      </c>
      <c r="B395" t="s">
        <v>53</v>
      </c>
      <c r="C395" t="s">
        <v>77</v>
      </c>
      <c r="D395" t="s">
        <v>214</v>
      </c>
      <c r="E395" t="s">
        <v>215</v>
      </c>
      <c r="F395" s="88">
        <v>46478</v>
      </c>
      <c r="G395" s="87">
        <v>5250</v>
      </c>
      <c r="H395" s="87">
        <v>158.3115468409591</v>
      </c>
    </row>
    <row r="396" spans="1:8" x14ac:dyDescent="0.3">
      <c r="A396" t="s">
        <v>33</v>
      </c>
      <c r="B396" t="s">
        <v>53</v>
      </c>
      <c r="C396" t="s">
        <v>77</v>
      </c>
      <c r="D396" t="s">
        <v>214</v>
      </c>
      <c r="E396" t="s">
        <v>216</v>
      </c>
      <c r="F396" s="88">
        <v>46478</v>
      </c>
      <c r="G396" s="87">
        <v>5250</v>
      </c>
      <c r="H396" s="87">
        <v>210.0000000000002</v>
      </c>
    </row>
    <row r="397" spans="1:8" x14ac:dyDescent="0.3">
      <c r="A397" t="s">
        <v>33</v>
      </c>
      <c r="B397" t="s">
        <v>53</v>
      </c>
      <c r="C397" t="s">
        <v>77</v>
      </c>
      <c r="D397" t="s">
        <v>214</v>
      </c>
      <c r="E397" t="s">
        <v>217</v>
      </c>
      <c r="F397" s="88">
        <v>46478</v>
      </c>
      <c r="G397" s="87">
        <v>5250</v>
      </c>
      <c r="H397" s="87">
        <v>-49.700435729847058</v>
      </c>
    </row>
    <row r="398" spans="1:8" x14ac:dyDescent="0.3">
      <c r="A398" t="s">
        <v>33</v>
      </c>
      <c r="B398" t="s">
        <v>53</v>
      </c>
      <c r="C398" t="s">
        <v>77</v>
      </c>
      <c r="D398" t="s">
        <v>214</v>
      </c>
      <c r="E398" t="s">
        <v>215</v>
      </c>
      <c r="F398" s="88">
        <v>46508</v>
      </c>
      <c r="G398" s="87">
        <v>5250</v>
      </c>
      <c r="H398" s="87">
        <v>158.27062594904709</v>
      </c>
    </row>
    <row r="399" spans="1:8" x14ac:dyDescent="0.3">
      <c r="A399" t="s">
        <v>33</v>
      </c>
      <c r="B399" t="s">
        <v>53</v>
      </c>
      <c r="C399" t="s">
        <v>77</v>
      </c>
      <c r="D399" t="s">
        <v>214</v>
      </c>
      <c r="E399" t="s">
        <v>216</v>
      </c>
      <c r="F399" s="88">
        <v>46508</v>
      </c>
      <c r="G399" s="87">
        <v>5250</v>
      </c>
      <c r="H399" s="87">
        <v>210.0000000000002</v>
      </c>
    </row>
    <row r="400" spans="1:8" x14ac:dyDescent="0.3">
      <c r="A400" t="s">
        <v>33</v>
      </c>
      <c r="B400" t="s">
        <v>53</v>
      </c>
      <c r="C400" t="s">
        <v>77</v>
      </c>
      <c r="D400" t="s">
        <v>214</v>
      </c>
      <c r="E400" t="s">
        <v>217</v>
      </c>
      <c r="F400" s="88">
        <v>46508</v>
      </c>
      <c r="G400" s="87">
        <v>5250</v>
      </c>
      <c r="H400" s="87">
        <v>-49.739782741301248</v>
      </c>
    </row>
    <row r="401" spans="1:8" x14ac:dyDescent="0.3">
      <c r="A401" t="s">
        <v>33</v>
      </c>
      <c r="B401" t="s">
        <v>53</v>
      </c>
      <c r="C401" t="s">
        <v>77</v>
      </c>
      <c r="D401" t="s">
        <v>214</v>
      </c>
      <c r="E401" t="s">
        <v>215</v>
      </c>
      <c r="F401" s="88">
        <v>46539</v>
      </c>
      <c r="G401" s="87">
        <v>5250</v>
      </c>
      <c r="H401" s="87">
        <v>158.22964021301539</v>
      </c>
    </row>
    <row r="402" spans="1:8" x14ac:dyDescent="0.3">
      <c r="A402" t="s">
        <v>33</v>
      </c>
      <c r="B402" t="s">
        <v>53</v>
      </c>
      <c r="C402" t="s">
        <v>77</v>
      </c>
      <c r="D402" t="s">
        <v>214</v>
      </c>
      <c r="E402" t="s">
        <v>216</v>
      </c>
      <c r="F402" s="88">
        <v>46539</v>
      </c>
      <c r="G402" s="87">
        <v>5250</v>
      </c>
      <c r="H402" s="87">
        <v>210.0000000000002</v>
      </c>
    </row>
    <row r="403" spans="1:8" x14ac:dyDescent="0.3">
      <c r="A403" t="s">
        <v>33</v>
      </c>
      <c r="B403" t="s">
        <v>53</v>
      </c>
      <c r="C403" t="s">
        <v>77</v>
      </c>
      <c r="D403" t="s">
        <v>214</v>
      </c>
      <c r="E403" t="s">
        <v>217</v>
      </c>
      <c r="F403" s="88">
        <v>46539</v>
      </c>
      <c r="G403" s="87">
        <v>5250</v>
      </c>
      <c r="H403" s="87">
        <v>-49.779192102870269</v>
      </c>
    </row>
    <row r="404" spans="1:8" x14ac:dyDescent="0.3">
      <c r="A404" t="s">
        <v>33</v>
      </c>
      <c r="B404" t="s">
        <v>53</v>
      </c>
      <c r="C404" t="s">
        <v>77</v>
      </c>
      <c r="D404" t="s">
        <v>214</v>
      </c>
      <c r="E404" t="s">
        <v>215</v>
      </c>
      <c r="F404" s="88">
        <v>46569</v>
      </c>
      <c r="G404" s="87">
        <v>5250</v>
      </c>
      <c r="H404" s="87">
        <v>158.18858947861051</v>
      </c>
    </row>
    <row r="405" spans="1:8" x14ac:dyDescent="0.3">
      <c r="A405" t="s">
        <v>33</v>
      </c>
      <c r="B405" t="s">
        <v>53</v>
      </c>
      <c r="C405" t="s">
        <v>77</v>
      </c>
      <c r="D405" t="s">
        <v>214</v>
      </c>
      <c r="E405" t="s">
        <v>216</v>
      </c>
      <c r="F405" s="88">
        <v>46569</v>
      </c>
      <c r="G405" s="87">
        <v>5250</v>
      </c>
      <c r="H405" s="87">
        <v>210.0000000000002</v>
      </c>
    </row>
    <row r="406" spans="1:8" x14ac:dyDescent="0.3">
      <c r="A406" t="s">
        <v>33</v>
      </c>
      <c r="B406" t="s">
        <v>53</v>
      </c>
      <c r="C406" t="s">
        <v>77</v>
      </c>
      <c r="D406" t="s">
        <v>214</v>
      </c>
      <c r="E406" t="s">
        <v>217</v>
      </c>
      <c r="F406" s="88">
        <v>46569</v>
      </c>
      <c r="G406" s="87">
        <v>5250</v>
      </c>
      <c r="H406" s="87">
        <v>-49.818663962874552</v>
      </c>
    </row>
    <row r="407" spans="1:8" x14ac:dyDescent="0.3">
      <c r="A407" t="s">
        <v>33</v>
      </c>
      <c r="B407" t="s">
        <v>53</v>
      </c>
      <c r="C407" t="s">
        <v>77</v>
      </c>
      <c r="D407" t="s">
        <v>214</v>
      </c>
      <c r="E407" t="s">
        <v>215</v>
      </c>
      <c r="F407" s="88">
        <v>46600</v>
      </c>
      <c r="G407" s="87">
        <v>5250</v>
      </c>
      <c r="H407" s="87">
        <v>-49.858847099536312</v>
      </c>
    </row>
    <row r="408" spans="1:8" x14ac:dyDescent="0.3">
      <c r="A408" t="s">
        <v>33</v>
      </c>
      <c r="B408" t="s">
        <v>53</v>
      </c>
      <c r="C408" t="s">
        <v>77</v>
      </c>
      <c r="D408" t="s">
        <v>214</v>
      </c>
      <c r="E408" t="s">
        <v>216</v>
      </c>
      <c r="F408" s="88">
        <v>46600</v>
      </c>
      <c r="G408" s="87">
        <v>5250</v>
      </c>
      <c r="H408" s="87">
        <v>0</v>
      </c>
    </row>
    <row r="409" spans="1:8" x14ac:dyDescent="0.3">
      <c r="A409" t="s">
        <v>33</v>
      </c>
      <c r="B409" t="s">
        <v>53</v>
      </c>
      <c r="C409" t="s">
        <v>77</v>
      </c>
      <c r="D409" t="s">
        <v>214</v>
      </c>
      <c r="E409" t="s">
        <v>217</v>
      </c>
      <c r="F409" s="88">
        <v>46600</v>
      </c>
      <c r="G409" s="87">
        <v>5250</v>
      </c>
      <c r="H409" s="87">
        <v>-49.858847099536312</v>
      </c>
    </row>
    <row r="410" spans="1:8" x14ac:dyDescent="0.3">
      <c r="A410" t="s">
        <v>33</v>
      </c>
      <c r="B410" t="s">
        <v>53</v>
      </c>
      <c r="C410" t="s">
        <v>77</v>
      </c>
      <c r="D410" t="s">
        <v>214</v>
      </c>
      <c r="E410" t="s">
        <v>215</v>
      </c>
      <c r="F410" s="88">
        <v>46631</v>
      </c>
      <c r="G410" s="87">
        <v>5250</v>
      </c>
      <c r="H410" s="87">
        <v>-49.89844543395003</v>
      </c>
    </row>
    <row r="411" spans="1:8" x14ac:dyDescent="0.3">
      <c r="A411" t="s">
        <v>33</v>
      </c>
      <c r="B411" t="s">
        <v>53</v>
      </c>
      <c r="C411" t="s">
        <v>77</v>
      </c>
      <c r="D411" t="s">
        <v>214</v>
      </c>
      <c r="E411" t="s">
        <v>216</v>
      </c>
      <c r="F411" s="88">
        <v>46631</v>
      </c>
      <c r="G411" s="87">
        <v>5250</v>
      </c>
      <c r="H411" s="87">
        <v>0</v>
      </c>
    </row>
    <row r="412" spans="1:8" x14ac:dyDescent="0.3">
      <c r="A412" t="s">
        <v>33</v>
      </c>
      <c r="B412" t="s">
        <v>53</v>
      </c>
      <c r="C412" t="s">
        <v>77</v>
      </c>
      <c r="D412" t="s">
        <v>214</v>
      </c>
      <c r="E412" t="s">
        <v>217</v>
      </c>
      <c r="F412" s="88">
        <v>46631</v>
      </c>
      <c r="G412" s="87">
        <v>5250</v>
      </c>
      <c r="H412" s="87">
        <v>-49.89844543395003</v>
      </c>
    </row>
    <row r="413" spans="1:8" x14ac:dyDescent="0.3">
      <c r="A413" t="s">
        <v>33</v>
      </c>
      <c r="B413" t="s">
        <v>53</v>
      </c>
      <c r="C413" t="s">
        <v>77</v>
      </c>
      <c r="D413" t="s">
        <v>214</v>
      </c>
      <c r="E413" t="s">
        <v>215</v>
      </c>
      <c r="F413" s="88">
        <v>46661</v>
      </c>
      <c r="G413" s="87">
        <v>5250</v>
      </c>
      <c r="H413" s="87">
        <v>-49.938106717050431</v>
      </c>
    </row>
    <row r="414" spans="1:8" x14ac:dyDescent="0.3">
      <c r="A414" t="s">
        <v>33</v>
      </c>
      <c r="B414" t="s">
        <v>53</v>
      </c>
      <c r="C414" t="s">
        <v>77</v>
      </c>
      <c r="D414" t="s">
        <v>214</v>
      </c>
      <c r="E414" t="s">
        <v>216</v>
      </c>
      <c r="F414" s="88">
        <v>46661</v>
      </c>
      <c r="G414" s="87">
        <v>5250</v>
      </c>
      <c r="H414" s="87">
        <v>0</v>
      </c>
    </row>
    <row r="415" spans="1:8" x14ac:dyDescent="0.3">
      <c r="A415" t="s">
        <v>33</v>
      </c>
      <c r="B415" t="s">
        <v>53</v>
      </c>
      <c r="C415" t="s">
        <v>77</v>
      </c>
      <c r="D415" t="s">
        <v>214</v>
      </c>
      <c r="E415" t="s">
        <v>217</v>
      </c>
      <c r="F415" s="88">
        <v>46661</v>
      </c>
      <c r="G415" s="87">
        <v>5250</v>
      </c>
      <c r="H415" s="87">
        <v>-49.938106717050431</v>
      </c>
    </row>
    <row r="416" spans="1:8" x14ac:dyDescent="0.3">
      <c r="A416" t="s">
        <v>33</v>
      </c>
      <c r="B416" t="s">
        <v>53</v>
      </c>
      <c r="C416" t="s">
        <v>77</v>
      </c>
      <c r="D416" t="s">
        <v>214</v>
      </c>
      <c r="E416" t="s">
        <v>215</v>
      </c>
      <c r="F416" s="88">
        <v>46692</v>
      </c>
      <c r="G416" s="87">
        <v>5250</v>
      </c>
      <c r="H416" s="87">
        <v>-49.977831099055763</v>
      </c>
    </row>
    <row r="417" spans="1:8" x14ac:dyDescent="0.3">
      <c r="A417" t="s">
        <v>33</v>
      </c>
      <c r="B417" t="s">
        <v>53</v>
      </c>
      <c r="C417" t="s">
        <v>77</v>
      </c>
      <c r="D417" t="s">
        <v>214</v>
      </c>
      <c r="E417" t="s">
        <v>216</v>
      </c>
      <c r="F417" s="88">
        <v>46692</v>
      </c>
      <c r="G417" s="87">
        <v>5250</v>
      </c>
      <c r="H417" s="87">
        <v>0</v>
      </c>
    </row>
    <row r="418" spans="1:8" x14ac:dyDescent="0.3">
      <c r="A418" t="s">
        <v>33</v>
      </c>
      <c r="B418" t="s">
        <v>53</v>
      </c>
      <c r="C418" t="s">
        <v>77</v>
      </c>
      <c r="D418" t="s">
        <v>214</v>
      </c>
      <c r="E418" t="s">
        <v>217</v>
      </c>
      <c r="F418" s="88">
        <v>46692</v>
      </c>
      <c r="G418" s="87">
        <v>5250</v>
      </c>
      <c r="H418" s="87">
        <v>-49.977831099055763</v>
      </c>
    </row>
    <row r="419" spans="1:8" x14ac:dyDescent="0.3">
      <c r="A419" t="s">
        <v>33</v>
      </c>
      <c r="B419" t="s">
        <v>53</v>
      </c>
      <c r="C419" t="s">
        <v>77</v>
      </c>
      <c r="D419" t="s">
        <v>214</v>
      </c>
      <c r="E419" t="s">
        <v>215</v>
      </c>
      <c r="F419" s="88">
        <v>46722</v>
      </c>
      <c r="G419" s="87">
        <v>5250</v>
      </c>
      <c r="H419" s="87">
        <v>-50.017618730668651</v>
      </c>
    </row>
    <row r="420" spans="1:8" x14ac:dyDescent="0.3">
      <c r="A420" t="s">
        <v>33</v>
      </c>
      <c r="B420" t="s">
        <v>53</v>
      </c>
      <c r="C420" t="s">
        <v>77</v>
      </c>
      <c r="D420" t="s">
        <v>214</v>
      </c>
      <c r="E420" t="s">
        <v>216</v>
      </c>
      <c r="F420" s="88">
        <v>46722</v>
      </c>
      <c r="G420" s="87">
        <v>5250</v>
      </c>
      <c r="H420" s="87">
        <v>0</v>
      </c>
    </row>
    <row r="421" spans="1:8" x14ac:dyDescent="0.3">
      <c r="A421" t="s">
        <v>33</v>
      </c>
      <c r="B421" t="s">
        <v>53</v>
      </c>
      <c r="C421" t="s">
        <v>77</v>
      </c>
      <c r="D421" t="s">
        <v>214</v>
      </c>
      <c r="E421" t="s">
        <v>217</v>
      </c>
      <c r="F421" s="88">
        <v>46722</v>
      </c>
      <c r="G421" s="87">
        <v>5250</v>
      </c>
      <c r="H421" s="87">
        <v>-50.017618730668651</v>
      </c>
    </row>
    <row r="422" spans="1:8" x14ac:dyDescent="0.3">
      <c r="A422" t="s">
        <v>33</v>
      </c>
      <c r="B422" t="s">
        <v>53</v>
      </c>
      <c r="C422" t="s">
        <v>78</v>
      </c>
      <c r="D422" t="s">
        <v>198</v>
      </c>
      <c r="E422" t="s">
        <v>135</v>
      </c>
      <c r="G422" s="87">
        <v>45000</v>
      </c>
      <c r="H422" s="87">
        <v>28530</v>
      </c>
    </row>
    <row r="423" spans="1:8" x14ac:dyDescent="0.3">
      <c r="A423" t="s">
        <v>33</v>
      </c>
      <c r="B423" t="s">
        <v>53</v>
      </c>
      <c r="C423" t="s">
        <v>78</v>
      </c>
      <c r="D423" t="s">
        <v>198</v>
      </c>
      <c r="E423" t="s">
        <v>199</v>
      </c>
      <c r="G423" s="87">
        <v>45000</v>
      </c>
      <c r="H423" s="87">
        <v>45000</v>
      </c>
    </row>
    <row r="424" spans="1:8" x14ac:dyDescent="0.3">
      <c r="A424" t="s">
        <v>33</v>
      </c>
      <c r="B424" t="s">
        <v>53</v>
      </c>
      <c r="C424" t="s">
        <v>78</v>
      </c>
      <c r="D424" t="s">
        <v>198</v>
      </c>
      <c r="E424" t="s">
        <v>200</v>
      </c>
      <c r="G424" s="87">
        <v>45000</v>
      </c>
      <c r="H424" s="87">
        <v>45481.682967325149</v>
      </c>
    </row>
    <row r="425" spans="1:8" x14ac:dyDescent="0.3">
      <c r="A425" t="s">
        <v>33</v>
      </c>
      <c r="B425" t="s">
        <v>53</v>
      </c>
      <c r="C425" t="s">
        <v>78</v>
      </c>
      <c r="D425" t="s">
        <v>198</v>
      </c>
      <c r="E425" t="s">
        <v>201</v>
      </c>
      <c r="G425" s="87">
        <v>45000</v>
      </c>
      <c r="H425" s="87">
        <v>45000</v>
      </c>
    </row>
    <row r="426" spans="1:8" x14ac:dyDescent="0.3">
      <c r="A426" t="s">
        <v>33</v>
      </c>
      <c r="B426" t="s">
        <v>53</v>
      </c>
      <c r="C426" t="s">
        <v>78</v>
      </c>
      <c r="D426" t="s">
        <v>198</v>
      </c>
      <c r="E426" t="s">
        <v>202</v>
      </c>
      <c r="G426" s="87">
        <v>45000</v>
      </c>
      <c r="H426" s="87">
        <v>28835.38700128414</v>
      </c>
    </row>
    <row r="427" spans="1:8" x14ac:dyDescent="0.3">
      <c r="A427" t="s">
        <v>33</v>
      </c>
      <c r="B427" t="s">
        <v>53</v>
      </c>
      <c r="C427" t="s">
        <v>78</v>
      </c>
      <c r="D427" t="s">
        <v>198</v>
      </c>
      <c r="E427" t="s">
        <v>139</v>
      </c>
      <c r="G427" s="87">
        <v>45000</v>
      </c>
      <c r="H427" s="87">
        <v>28125</v>
      </c>
    </row>
    <row r="428" spans="1:8" x14ac:dyDescent="0.3">
      <c r="A428" t="s">
        <v>33</v>
      </c>
      <c r="B428" t="s">
        <v>53</v>
      </c>
      <c r="C428" t="s">
        <v>78</v>
      </c>
      <c r="D428" t="s">
        <v>198</v>
      </c>
      <c r="E428" t="s">
        <v>65</v>
      </c>
      <c r="G428" s="87">
        <v>45000</v>
      </c>
      <c r="H428" s="87">
        <v>28835.38700128414</v>
      </c>
    </row>
    <row r="429" spans="1:8" x14ac:dyDescent="0.3">
      <c r="A429" t="s">
        <v>33</v>
      </c>
      <c r="B429" t="s">
        <v>53</v>
      </c>
      <c r="C429" t="s">
        <v>78</v>
      </c>
      <c r="D429" t="s">
        <v>203</v>
      </c>
      <c r="E429" t="s">
        <v>204</v>
      </c>
      <c r="G429" s="87">
        <v>45000</v>
      </c>
      <c r="H429" s="87">
        <v>28721.651872532719</v>
      </c>
    </row>
    <row r="430" spans="1:8" x14ac:dyDescent="0.3">
      <c r="A430" t="s">
        <v>33</v>
      </c>
      <c r="B430" t="s">
        <v>53</v>
      </c>
      <c r="C430" t="s">
        <v>78</v>
      </c>
      <c r="D430" t="s">
        <v>203</v>
      </c>
      <c r="E430" t="s">
        <v>142</v>
      </c>
      <c r="G430" s="87">
        <v>45000</v>
      </c>
      <c r="H430" s="87">
        <v>45000</v>
      </c>
    </row>
    <row r="431" spans="1:8" x14ac:dyDescent="0.3">
      <c r="A431" t="s">
        <v>33</v>
      </c>
      <c r="B431" t="s">
        <v>53</v>
      </c>
      <c r="C431" t="s">
        <v>78</v>
      </c>
      <c r="D431" t="s">
        <v>203</v>
      </c>
      <c r="E431" t="s">
        <v>143</v>
      </c>
      <c r="G431" s="87">
        <v>45000</v>
      </c>
      <c r="H431" s="87">
        <v>45302.290019767694</v>
      </c>
    </row>
    <row r="432" spans="1:8" x14ac:dyDescent="0.3">
      <c r="A432" t="s">
        <v>33</v>
      </c>
      <c r="B432" t="s">
        <v>53</v>
      </c>
      <c r="C432" t="s">
        <v>78</v>
      </c>
      <c r="D432" t="s">
        <v>203</v>
      </c>
      <c r="E432" t="s">
        <v>141</v>
      </c>
      <c r="G432" s="87">
        <v>45000</v>
      </c>
      <c r="H432" s="87">
        <v>0</v>
      </c>
    </row>
    <row r="433" spans="1:8" x14ac:dyDescent="0.3">
      <c r="A433" t="s">
        <v>33</v>
      </c>
      <c r="B433" t="s">
        <v>53</v>
      </c>
      <c r="C433" t="s">
        <v>78</v>
      </c>
      <c r="D433" t="s">
        <v>203</v>
      </c>
      <c r="E433" t="s">
        <v>205</v>
      </c>
      <c r="G433" s="87">
        <v>45000</v>
      </c>
      <c r="H433" s="87">
        <v>28721.651872532719</v>
      </c>
    </row>
    <row r="434" spans="1:8" x14ac:dyDescent="0.3">
      <c r="A434" t="s">
        <v>33</v>
      </c>
      <c r="B434" t="s">
        <v>53</v>
      </c>
      <c r="C434" t="s">
        <v>78</v>
      </c>
      <c r="D434" t="s">
        <v>206</v>
      </c>
      <c r="E434" t="s">
        <v>207</v>
      </c>
      <c r="G434" s="87">
        <v>45000</v>
      </c>
      <c r="H434" s="87">
        <v>45000</v>
      </c>
    </row>
    <row r="435" spans="1:8" x14ac:dyDescent="0.3">
      <c r="A435" t="s">
        <v>33</v>
      </c>
      <c r="B435" t="s">
        <v>53</v>
      </c>
      <c r="C435" t="s">
        <v>78</v>
      </c>
      <c r="D435" t="s">
        <v>206</v>
      </c>
      <c r="E435" t="s">
        <v>208</v>
      </c>
      <c r="G435" s="87">
        <v>45000</v>
      </c>
      <c r="H435" s="87">
        <v>45000</v>
      </c>
    </row>
    <row r="436" spans="1:8" x14ac:dyDescent="0.3">
      <c r="A436" t="s">
        <v>33</v>
      </c>
      <c r="B436" t="s">
        <v>53</v>
      </c>
      <c r="C436" t="s">
        <v>78</v>
      </c>
      <c r="D436" t="s">
        <v>206</v>
      </c>
      <c r="E436" t="s">
        <v>209</v>
      </c>
      <c r="G436" s="87">
        <v>45000</v>
      </c>
      <c r="H436" s="87">
        <v>37844.905634573297</v>
      </c>
    </row>
    <row r="437" spans="1:8" x14ac:dyDescent="0.3">
      <c r="A437" t="s">
        <v>33</v>
      </c>
      <c r="B437" t="s">
        <v>53</v>
      </c>
      <c r="C437" t="s">
        <v>78</v>
      </c>
      <c r="D437" t="s">
        <v>210</v>
      </c>
      <c r="E437" t="s">
        <v>211</v>
      </c>
      <c r="G437" s="87">
        <v>45000</v>
      </c>
      <c r="H437" s="87">
        <v>38250</v>
      </c>
    </row>
    <row r="438" spans="1:8" x14ac:dyDescent="0.3">
      <c r="A438" t="s">
        <v>33</v>
      </c>
      <c r="B438" t="s">
        <v>53</v>
      </c>
      <c r="C438" t="s">
        <v>78</v>
      </c>
      <c r="D438" t="s">
        <v>210</v>
      </c>
      <c r="E438" t="s">
        <v>212</v>
      </c>
      <c r="G438" s="87">
        <v>45000</v>
      </c>
      <c r="H438" s="87">
        <v>37800</v>
      </c>
    </row>
    <row r="439" spans="1:8" x14ac:dyDescent="0.3">
      <c r="A439" t="s">
        <v>33</v>
      </c>
      <c r="B439" t="s">
        <v>53</v>
      </c>
      <c r="C439" t="s">
        <v>78</v>
      </c>
      <c r="D439" t="s">
        <v>210</v>
      </c>
      <c r="E439" t="s">
        <v>213</v>
      </c>
      <c r="G439" s="87">
        <v>45000</v>
      </c>
      <c r="H439" s="87">
        <v>38025</v>
      </c>
    </row>
    <row r="440" spans="1:8" x14ac:dyDescent="0.3">
      <c r="A440" t="s">
        <v>33</v>
      </c>
      <c r="B440" t="s">
        <v>53</v>
      </c>
      <c r="C440" t="s">
        <v>78</v>
      </c>
      <c r="D440" t="s">
        <v>214</v>
      </c>
      <c r="E440" t="s">
        <v>215</v>
      </c>
      <c r="F440" s="88">
        <v>46388</v>
      </c>
      <c r="G440" s="87">
        <v>3750</v>
      </c>
      <c r="H440" s="87">
        <v>17.887831047393441</v>
      </c>
    </row>
    <row r="441" spans="1:8" x14ac:dyDescent="0.3">
      <c r="A441" t="s">
        <v>33</v>
      </c>
      <c r="B441" t="s">
        <v>53</v>
      </c>
      <c r="C441" t="s">
        <v>78</v>
      </c>
      <c r="D441" t="s">
        <v>214</v>
      </c>
      <c r="E441" t="s">
        <v>216</v>
      </c>
      <c r="F441" s="88">
        <v>46388</v>
      </c>
      <c r="G441" s="87">
        <v>3750</v>
      </c>
      <c r="H441" s="87">
        <v>0</v>
      </c>
    </row>
    <row r="442" spans="1:8" x14ac:dyDescent="0.3">
      <c r="A442" t="s">
        <v>33</v>
      </c>
      <c r="B442" t="s">
        <v>53</v>
      </c>
      <c r="C442" t="s">
        <v>78</v>
      </c>
      <c r="D442" t="s">
        <v>214</v>
      </c>
      <c r="E442" t="s">
        <v>217</v>
      </c>
      <c r="F442" s="88">
        <v>46388</v>
      </c>
      <c r="G442" s="87">
        <v>3750</v>
      </c>
      <c r="H442" s="87">
        <v>17.887831047393441</v>
      </c>
    </row>
    <row r="443" spans="1:8" x14ac:dyDescent="0.3">
      <c r="A443" t="s">
        <v>33</v>
      </c>
      <c r="B443" t="s">
        <v>53</v>
      </c>
      <c r="C443" t="s">
        <v>78</v>
      </c>
      <c r="D443" t="s">
        <v>214</v>
      </c>
      <c r="E443" t="s">
        <v>215</v>
      </c>
      <c r="F443" s="88">
        <v>46419</v>
      </c>
      <c r="G443" s="87">
        <v>3750</v>
      </c>
      <c r="H443" s="87">
        <v>17.880937451011381</v>
      </c>
    </row>
    <row r="444" spans="1:8" x14ac:dyDescent="0.3">
      <c r="A444" t="s">
        <v>33</v>
      </c>
      <c r="B444" t="s">
        <v>53</v>
      </c>
      <c r="C444" t="s">
        <v>78</v>
      </c>
      <c r="D444" t="s">
        <v>214</v>
      </c>
      <c r="E444" t="s">
        <v>216</v>
      </c>
      <c r="F444" s="88">
        <v>46419</v>
      </c>
      <c r="G444" s="87">
        <v>3750</v>
      </c>
      <c r="H444" s="87">
        <v>0</v>
      </c>
    </row>
    <row r="445" spans="1:8" x14ac:dyDescent="0.3">
      <c r="A445" t="s">
        <v>33</v>
      </c>
      <c r="B445" t="s">
        <v>53</v>
      </c>
      <c r="C445" t="s">
        <v>78</v>
      </c>
      <c r="D445" t="s">
        <v>214</v>
      </c>
      <c r="E445" t="s">
        <v>217</v>
      </c>
      <c r="F445" s="88">
        <v>46419</v>
      </c>
      <c r="G445" s="87">
        <v>3750</v>
      </c>
      <c r="H445" s="87">
        <v>17.880937451011381</v>
      </c>
    </row>
    <row r="446" spans="1:8" x14ac:dyDescent="0.3">
      <c r="A446" t="s">
        <v>33</v>
      </c>
      <c r="B446" t="s">
        <v>53</v>
      </c>
      <c r="C446" t="s">
        <v>78</v>
      </c>
      <c r="D446" t="s">
        <v>214</v>
      </c>
      <c r="E446" t="s">
        <v>215</v>
      </c>
      <c r="F446" s="88">
        <v>46447</v>
      </c>
      <c r="G446" s="87">
        <v>3750</v>
      </c>
      <c r="H446" s="87">
        <v>17.87404916587743</v>
      </c>
    </row>
    <row r="447" spans="1:8" x14ac:dyDescent="0.3">
      <c r="A447" t="s">
        <v>33</v>
      </c>
      <c r="B447" t="s">
        <v>53</v>
      </c>
      <c r="C447" t="s">
        <v>78</v>
      </c>
      <c r="D447" t="s">
        <v>214</v>
      </c>
      <c r="E447" t="s">
        <v>216</v>
      </c>
      <c r="F447" s="88">
        <v>46447</v>
      </c>
      <c r="G447" s="87">
        <v>3750</v>
      </c>
      <c r="H447" s="87">
        <v>0</v>
      </c>
    </row>
    <row r="448" spans="1:8" x14ac:dyDescent="0.3">
      <c r="A448" t="s">
        <v>33</v>
      </c>
      <c r="B448" t="s">
        <v>53</v>
      </c>
      <c r="C448" t="s">
        <v>78</v>
      </c>
      <c r="D448" t="s">
        <v>214</v>
      </c>
      <c r="E448" t="s">
        <v>217</v>
      </c>
      <c r="F448" s="88">
        <v>46447</v>
      </c>
      <c r="G448" s="87">
        <v>3750</v>
      </c>
      <c r="H448" s="87">
        <v>17.87404916587743</v>
      </c>
    </row>
    <row r="449" spans="1:8" x14ac:dyDescent="0.3">
      <c r="A449" t="s">
        <v>33</v>
      </c>
      <c r="B449" t="s">
        <v>53</v>
      </c>
      <c r="C449" t="s">
        <v>78</v>
      </c>
      <c r="D449" t="s">
        <v>214</v>
      </c>
      <c r="E449" t="s">
        <v>215</v>
      </c>
      <c r="F449" s="88">
        <v>46478</v>
      </c>
      <c r="G449" s="87">
        <v>3750</v>
      </c>
      <c r="H449" s="87">
        <v>17.866932957393281</v>
      </c>
    </row>
    <row r="450" spans="1:8" x14ac:dyDescent="0.3">
      <c r="A450" t="s">
        <v>33</v>
      </c>
      <c r="B450" t="s">
        <v>53</v>
      </c>
      <c r="C450" t="s">
        <v>78</v>
      </c>
      <c r="D450" t="s">
        <v>214</v>
      </c>
      <c r="E450" t="s">
        <v>216</v>
      </c>
      <c r="F450" s="88">
        <v>46478</v>
      </c>
      <c r="G450" s="87">
        <v>3750</v>
      </c>
      <c r="H450" s="87">
        <v>0</v>
      </c>
    </row>
    <row r="451" spans="1:8" x14ac:dyDescent="0.3">
      <c r="A451" t="s">
        <v>33</v>
      </c>
      <c r="B451" t="s">
        <v>53</v>
      </c>
      <c r="C451" t="s">
        <v>78</v>
      </c>
      <c r="D451" t="s">
        <v>214</v>
      </c>
      <c r="E451" t="s">
        <v>217</v>
      </c>
      <c r="F451" s="88">
        <v>46478</v>
      </c>
      <c r="G451" s="87">
        <v>3750</v>
      </c>
      <c r="H451" s="87">
        <v>17.866932957393281</v>
      </c>
    </row>
    <row r="452" spans="1:8" x14ac:dyDescent="0.3">
      <c r="A452" t="s">
        <v>33</v>
      </c>
      <c r="B452" t="s">
        <v>53</v>
      </c>
      <c r="C452" t="s">
        <v>78</v>
      </c>
      <c r="D452" t="s">
        <v>214</v>
      </c>
      <c r="E452" t="s">
        <v>215</v>
      </c>
      <c r="F452" s="88">
        <v>46508</v>
      </c>
      <c r="G452" s="87">
        <v>3750</v>
      </c>
      <c r="H452" s="87">
        <v>17.859822413016641</v>
      </c>
    </row>
    <row r="453" spans="1:8" x14ac:dyDescent="0.3">
      <c r="A453" t="s">
        <v>33</v>
      </c>
      <c r="B453" t="s">
        <v>53</v>
      </c>
      <c r="C453" t="s">
        <v>78</v>
      </c>
      <c r="D453" t="s">
        <v>214</v>
      </c>
      <c r="E453" t="s">
        <v>216</v>
      </c>
      <c r="F453" s="88">
        <v>46508</v>
      </c>
      <c r="G453" s="87">
        <v>3750</v>
      </c>
      <c r="H453" s="87">
        <v>0</v>
      </c>
    </row>
    <row r="454" spans="1:8" x14ac:dyDescent="0.3">
      <c r="A454" t="s">
        <v>33</v>
      </c>
      <c r="B454" t="s">
        <v>53</v>
      </c>
      <c r="C454" t="s">
        <v>78</v>
      </c>
      <c r="D454" t="s">
        <v>214</v>
      </c>
      <c r="E454" t="s">
        <v>217</v>
      </c>
      <c r="F454" s="88">
        <v>46508</v>
      </c>
      <c r="G454" s="87">
        <v>3750</v>
      </c>
      <c r="H454" s="87">
        <v>17.859822413016641</v>
      </c>
    </row>
    <row r="455" spans="1:8" x14ac:dyDescent="0.3">
      <c r="A455" t="s">
        <v>33</v>
      </c>
      <c r="B455" t="s">
        <v>53</v>
      </c>
      <c r="C455" t="s">
        <v>78</v>
      </c>
      <c r="D455" t="s">
        <v>214</v>
      </c>
      <c r="E455" t="s">
        <v>215</v>
      </c>
      <c r="F455" s="88">
        <v>46539</v>
      </c>
      <c r="G455" s="87">
        <v>3750</v>
      </c>
      <c r="H455" s="87">
        <v>17.852717525987941</v>
      </c>
    </row>
    <row r="456" spans="1:8" x14ac:dyDescent="0.3">
      <c r="A456" t="s">
        <v>33</v>
      </c>
      <c r="B456" t="s">
        <v>53</v>
      </c>
      <c r="C456" t="s">
        <v>78</v>
      </c>
      <c r="D456" t="s">
        <v>214</v>
      </c>
      <c r="E456" t="s">
        <v>216</v>
      </c>
      <c r="F456" s="88">
        <v>46539</v>
      </c>
      <c r="G456" s="87">
        <v>3750</v>
      </c>
      <c r="H456" s="87">
        <v>0</v>
      </c>
    </row>
    <row r="457" spans="1:8" x14ac:dyDescent="0.3">
      <c r="A457" t="s">
        <v>33</v>
      </c>
      <c r="B457" t="s">
        <v>53</v>
      </c>
      <c r="C457" t="s">
        <v>78</v>
      </c>
      <c r="D457" t="s">
        <v>214</v>
      </c>
      <c r="E457" t="s">
        <v>217</v>
      </c>
      <c r="F457" s="88">
        <v>46539</v>
      </c>
      <c r="G457" s="87">
        <v>3750</v>
      </c>
      <c r="H457" s="87">
        <v>17.852717525987941</v>
      </c>
    </row>
    <row r="458" spans="1:8" x14ac:dyDescent="0.3">
      <c r="A458" t="s">
        <v>33</v>
      </c>
      <c r="B458" t="s">
        <v>53</v>
      </c>
      <c r="C458" t="s">
        <v>78</v>
      </c>
      <c r="D458" t="s">
        <v>214</v>
      </c>
      <c r="E458" t="s">
        <v>215</v>
      </c>
      <c r="F458" s="88">
        <v>46569</v>
      </c>
      <c r="G458" s="87">
        <v>3750</v>
      </c>
      <c r="H458" s="87">
        <v>17.845618289558381</v>
      </c>
    </row>
    <row r="459" spans="1:8" x14ac:dyDescent="0.3">
      <c r="A459" t="s">
        <v>33</v>
      </c>
      <c r="B459" t="s">
        <v>53</v>
      </c>
      <c r="C459" t="s">
        <v>78</v>
      </c>
      <c r="D459" t="s">
        <v>214</v>
      </c>
      <c r="E459" t="s">
        <v>216</v>
      </c>
      <c r="F459" s="88">
        <v>46569</v>
      </c>
      <c r="G459" s="87">
        <v>3750</v>
      </c>
      <c r="H459" s="87">
        <v>0</v>
      </c>
    </row>
    <row r="460" spans="1:8" x14ac:dyDescent="0.3">
      <c r="A460" t="s">
        <v>33</v>
      </c>
      <c r="B460" t="s">
        <v>53</v>
      </c>
      <c r="C460" t="s">
        <v>78</v>
      </c>
      <c r="D460" t="s">
        <v>214</v>
      </c>
      <c r="E460" t="s">
        <v>217</v>
      </c>
      <c r="F460" s="88">
        <v>46569</v>
      </c>
      <c r="G460" s="87">
        <v>3750</v>
      </c>
      <c r="H460" s="87">
        <v>17.845618289558381</v>
      </c>
    </row>
    <row r="461" spans="1:8" x14ac:dyDescent="0.3">
      <c r="A461" t="s">
        <v>33</v>
      </c>
      <c r="B461" t="s">
        <v>53</v>
      </c>
      <c r="C461" t="s">
        <v>78</v>
      </c>
      <c r="D461" t="s">
        <v>214</v>
      </c>
      <c r="E461" t="s">
        <v>215</v>
      </c>
      <c r="F461" s="88">
        <v>46600</v>
      </c>
      <c r="G461" s="87">
        <v>3750</v>
      </c>
      <c r="H461" s="87">
        <v>17.838408455568551</v>
      </c>
    </row>
    <row r="462" spans="1:8" x14ac:dyDescent="0.3">
      <c r="A462" t="s">
        <v>33</v>
      </c>
      <c r="B462" t="s">
        <v>53</v>
      </c>
      <c r="C462" t="s">
        <v>78</v>
      </c>
      <c r="D462" t="s">
        <v>214</v>
      </c>
      <c r="E462" t="s">
        <v>216</v>
      </c>
      <c r="F462" s="88">
        <v>46600</v>
      </c>
      <c r="G462" s="87">
        <v>3750</v>
      </c>
      <c r="H462" s="87">
        <v>0</v>
      </c>
    </row>
    <row r="463" spans="1:8" x14ac:dyDescent="0.3">
      <c r="A463" t="s">
        <v>33</v>
      </c>
      <c r="B463" t="s">
        <v>53</v>
      </c>
      <c r="C463" t="s">
        <v>78</v>
      </c>
      <c r="D463" t="s">
        <v>214</v>
      </c>
      <c r="E463" t="s">
        <v>217</v>
      </c>
      <c r="F463" s="88">
        <v>46600</v>
      </c>
      <c r="G463" s="87">
        <v>3750</v>
      </c>
      <c r="H463" s="87">
        <v>17.838408455568551</v>
      </c>
    </row>
    <row r="464" spans="1:8" x14ac:dyDescent="0.3">
      <c r="A464" t="s">
        <v>33</v>
      </c>
      <c r="B464" t="s">
        <v>53</v>
      </c>
      <c r="C464" t="s">
        <v>78</v>
      </c>
      <c r="D464" t="s">
        <v>214</v>
      </c>
      <c r="E464" t="s">
        <v>215</v>
      </c>
      <c r="F464" s="88">
        <v>46631</v>
      </c>
      <c r="G464" s="87">
        <v>3750</v>
      </c>
      <c r="H464" s="87">
        <v>17.831320592488769</v>
      </c>
    </row>
    <row r="465" spans="1:8" x14ac:dyDescent="0.3">
      <c r="A465" t="s">
        <v>33</v>
      </c>
      <c r="B465" t="s">
        <v>53</v>
      </c>
      <c r="C465" t="s">
        <v>78</v>
      </c>
      <c r="D465" t="s">
        <v>214</v>
      </c>
      <c r="E465" t="s">
        <v>216</v>
      </c>
      <c r="F465" s="88">
        <v>46631</v>
      </c>
      <c r="G465" s="87">
        <v>3750</v>
      </c>
      <c r="H465" s="87">
        <v>0</v>
      </c>
    </row>
    <row r="466" spans="1:8" x14ac:dyDescent="0.3">
      <c r="A466" t="s">
        <v>33</v>
      </c>
      <c r="B466" t="s">
        <v>53</v>
      </c>
      <c r="C466" t="s">
        <v>78</v>
      </c>
      <c r="D466" t="s">
        <v>214</v>
      </c>
      <c r="E466" t="s">
        <v>217</v>
      </c>
      <c r="F466" s="88">
        <v>46631</v>
      </c>
      <c r="G466" s="87">
        <v>3750</v>
      </c>
      <c r="H466" s="87">
        <v>17.831320592488769</v>
      </c>
    </row>
    <row r="467" spans="1:8" x14ac:dyDescent="0.3">
      <c r="A467" t="s">
        <v>33</v>
      </c>
      <c r="B467" t="s">
        <v>53</v>
      </c>
      <c r="C467" t="s">
        <v>78</v>
      </c>
      <c r="D467" t="s">
        <v>214</v>
      </c>
      <c r="E467" t="s">
        <v>215</v>
      </c>
      <c r="F467" s="88">
        <v>46661</v>
      </c>
      <c r="G467" s="87">
        <v>3750</v>
      </c>
      <c r="H467" s="87">
        <v>17.824238359714361</v>
      </c>
    </row>
    <row r="468" spans="1:8" x14ac:dyDescent="0.3">
      <c r="A468" t="s">
        <v>33</v>
      </c>
      <c r="B468" t="s">
        <v>53</v>
      </c>
      <c r="C468" t="s">
        <v>78</v>
      </c>
      <c r="D468" t="s">
        <v>214</v>
      </c>
      <c r="E468" t="s">
        <v>216</v>
      </c>
      <c r="F468" s="88">
        <v>46661</v>
      </c>
      <c r="G468" s="87">
        <v>3750</v>
      </c>
      <c r="H468" s="87">
        <v>0</v>
      </c>
    </row>
    <row r="469" spans="1:8" x14ac:dyDescent="0.3">
      <c r="A469" t="s">
        <v>33</v>
      </c>
      <c r="B469" t="s">
        <v>53</v>
      </c>
      <c r="C469" t="s">
        <v>78</v>
      </c>
      <c r="D469" t="s">
        <v>214</v>
      </c>
      <c r="E469" t="s">
        <v>217</v>
      </c>
      <c r="F469" s="88">
        <v>46661</v>
      </c>
      <c r="G469" s="87">
        <v>3750</v>
      </c>
      <c r="H469" s="87">
        <v>17.824238359714361</v>
      </c>
    </row>
    <row r="470" spans="1:8" x14ac:dyDescent="0.3">
      <c r="A470" t="s">
        <v>33</v>
      </c>
      <c r="B470" t="s">
        <v>53</v>
      </c>
      <c r="C470" t="s">
        <v>78</v>
      </c>
      <c r="D470" t="s">
        <v>214</v>
      </c>
      <c r="E470" t="s">
        <v>215</v>
      </c>
      <c r="F470" s="88">
        <v>46692</v>
      </c>
      <c r="G470" s="87">
        <v>3750</v>
      </c>
      <c r="H470" s="87">
        <v>17.817161750539881</v>
      </c>
    </row>
    <row r="471" spans="1:8" x14ac:dyDescent="0.3">
      <c r="A471" t="s">
        <v>33</v>
      </c>
      <c r="B471" t="s">
        <v>53</v>
      </c>
      <c r="C471" t="s">
        <v>78</v>
      </c>
      <c r="D471" t="s">
        <v>214</v>
      </c>
      <c r="E471" t="s">
        <v>216</v>
      </c>
      <c r="F471" s="88">
        <v>46692</v>
      </c>
      <c r="G471" s="87">
        <v>3750</v>
      </c>
      <c r="H471" s="87">
        <v>0</v>
      </c>
    </row>
    <row r="472" spans="1:8" x14ac:dyDescent="0.3">
      <c r="A472" t="s">
        <v>33</v>
      </c>
      <c r="B472" t="s">
        <v>53</v>
      </c>
      <c r="C472" t="s">
        <v>78</v>
      </c>
      <c r="D472" t="s">
        <v>214</v>
      </c>
      <c r="E472" t="s">
        <v>217</v>
      </c>
      <c r="F472" s="88">
        <v>46692</v>
      </c>
      <c r="G472" s="87">
        <v>3750</v>
      </c>
      <c r="H472" s="87">
        <v>17.817161750539881</v>
      </c>
    </row>
    <row r="473" spans="1:8" x14ac:dyDescent="0.3">
      <c r="A473" t="s">
        <v>33</v>
      </c>
      <c r="B473" t="s">
        <v>53</v>
      </c>
      <c r="C473" t="s">
        <v>78</v>
      </c>
      <c r="D473" t="s">
        <v>214</v>
      </c>
      <c r="E473" t="s">
        <v>215</v>
      </c>
      <c r="F473" s="88">
        <v>46722</v>
      </c>
      <c r="G473" s="87">
        <v>3750</v>
      </c>
      <c r="H473" s="87">
        <v>17.810090758270668</v>
      </c>
    </row>
    <row r="474" spans="1:8" x14ac:dyDescent="0.3">
      <c r="A474" t="s">
        <v>33</v>
      </c>
      <c r="B474" t="s">
        <v>53</v>
      </c>
      <c r="C474" t="s">
        <v>78</v>
      </c>
      <c r="D474" t="s">
        <v>214</v>
      </c>
      <c r="E474" t="s">
        <v>216</v>
      </c>
      <c r="F474" s="88">
        <v>46722</v>
      </c>
      <c r="G474" s="87">
        <v>3750</v>
      </c>
      <c r="H474" s="87">
        <v>0</v>
      </c>
    </row>
    <row r="475" spans="1:8" x14ac:dyDescent="0.3">
      <c r="A475" t="s">
        <v>33</v>
      </c>
      <c r="B475" t="s">
        <v>53</v>
      </c>
      <c r="C475" t="s">
        <v>78</v>
      </c>
      <c r="D475" t="s">
        <v>214</v>
      </c>
      <c r="E475" t="s">
        <v>217</v>
      </c>
      <c r="F475" s="88">
        <v>46722</v>
      </c>
      <c r="G475" s="87">
        <v>3750</v>
      </c>
      <c r="H475" s="87">
        <v>17.810090758270668</v>
      </c>
    </row>
    <row r="476" spans="1:8" x14ac:dyDescent="0.3">
      <c r="A476" t="s">
        <v>33</v>
      </c>
      <c r="B476" t="s">
        <v>53</v>
      </c>
      <c r="C476" t="s">
        <v>84</v>
      </c>
      <c r="D476" t="s">
        <v>198</v>
      </c>
      <c r="E476" t="s">
        <v>135</v>
      </c>
      <c r="G476" s="87">
        <v>103500</v>
      </c>
      <c r="H476" s="87">
        <v>68517</v>
      </c>
    </row>
    <row r="477" spans="1:8" x14ac:dyDescent="0.3">
      <c r="A477" t="s">
        <v>33</v>
      </c>
      <c r="B477" t="s">
        <v>53</v>
      </c>
      <c r="C477" t="s">
        <v>84</v>
      </c>
      <c r="D477" t="s">
        <v>198</v>
      </c>
      <c r="E477" t="s">
        <v>199</v>
      </c>
      <c r="G477" s="87">
        <v>103500</v>
      </c>
      <c r="H477" s="87">
        <v>105040.9306333477</v>
      </c>
    </row>
    <row r="478" spans="1:8" x14ac:dyDescent="0.3">
      <c r="A478" t="s">
        <v>33</v>
      </c>
      <c r="B478" t="s">
        <v>53</v>
      </c>
      <c r="C478" t="s">
        <v>84</v>
      </c>
      <c r="D478" t="s">
        <v>198</v>
      </c>
      <c r="E478" t="s">
        <v>200</v>
      </c>
      <c r="G478" s="87">
        <v>103500</v>
      </c>
      <c r="H478" s="87">
        <v>104236.8179412114</v>
      </c>
    </row>
    <row r="479" spans="1:8" x14ac:dyDescent="0.3">
      <c r="A479" t="s">
        <v>33</v>
      </c>
      <c r="B479" t="s">
        <v>53</v>
      </c>
      <c r="C479" t="s">
        <v>84</v>
      </c>
      <c r="D479" t="s">
        <v>198</v>
      </c>
      <c r="E479" t="s">
        <v>201</v>
      </c>
      <c r="G479" s="87">
        <v>103500</v>
      </c>
      <c r="H479" s="87">
        <v>103500</v>
      </c>
    </row>
    <row r="480" spans="1:8" x14ac:dyDescent="0.3">
      <c r="A480" t="s">
        <v>33</v>
      </c>
      <c r="B480" t="s">
        <v>53</v>
      </c>
      <c r="C480" t="s">
        <v>84</v>
      </c>
      <c r="D480" t="s">
        <v>198</v>
      </c>
      <c r="E480" t="s">
        <v>202</v>
      </c>
      <c r="G480" s="87">
        <v>103500</v>
      </c>
      <c r="H480" s="87">
        <v>70032.131634551071</v>
      </c>
    </row>
    <row r="481" spans="1:8" x14ac:dyDescent="0.3">
      <c r="A481" t="s">
        <v>33</v>
      </c>
      <c r="B481" t="s">
        <v>53</v>
      </c>
      <c r="C481" t="s">
        <v>84</v>
      </c>
      <c r="D481" t="s">
        <v>198</v>
      </c>
      <c r="E481" t="s">
        <v>139</v>
      </c>
      <c r="G481" s="87">
        <v>103500</v>
      </c>
      <c r="H481" s="87">
        <v>66757.5</v>
      </c>
    </row>
    <row r="482" spans="1:8" x14ac:dyDescent="0.3">
      <c r="A482" t="s">
        <v>33</v>
      </c>
      <c r="B482" t="s">
        <v>53</v>
      </c>
      <c r="C482" t="s">
        <v>84</v>
      </c>
      <c r="D482" t="s">
        <v>198</v>
      </c>
      <c r="E482" t="s">
        <v>65</v>
      </c>
      <c r="G482" s="87">
        <v>103500</v>
      </c>
      <c r="H482" s="87">
        <v>70032.131634551071</v>
      </c>
    </row>
    <row r="483" spans="1:8" x14ac:dyDescent="0.3">
      <c r="A483" t="s">
        <v>33</v>
      </c>
      <c r="B483" t="s">
        <v>53</v>
      </c>
      <c r="C483" t="s">
        <v>84</v>
      </c>
      <c r="D483" t="s">
        <v>203</v>
      </c>
      <c r="E483" t="s">
        <v>204</v>
      </c>
      <c r="G483" s="87">
        <v>103500</v>
      </c>
      <c r="H483" s="87">
        <v>66034.083259197636</v>
      </c>
    </row>
    <row r="484" spans="1:8" x14ac:dyDescent="0.3">
      <c r="A484" t="s">
        <v>33</v>
      </c>
      <c r="B484" t="s">
        <v>53</v>
      </c>
      <c r="C484" t="s">
        <v>84</v>
      </c>
      <c r="D484" t="s">
        <v>203</v>
      </c>
      <c r="E484" t="s">
        <v>142</v>
      </c>
      <c r="G484" s="87">
        <v>103500</v>
      </c>
      <c r="H484" s="87">
        <v>100607.5334143378</v>
      </c>
    </row>
    <row r="485" spans="1:8" x14ac:dyDescent="0.3">
      <c r="A485" t="s">
        <v>33</v>
      </c>
      <c r="B485" t="s">
        <v>53</v>
      </c>
      <c r="C485" t="s">
        <v>84</v>
      </c>
      <c r="D485" t="s">
        <v>203</v>
      </c>
      <c r="E485" t="s">
        <v>143</v>
      </c>
      <c r="G485" s="87">
        <v>103500</v>
      </c>
      <c r="H485" s="87">
        <v>102617.1648835341</v>
      </c>
    </row>
    <row r="486" spans="1:8" x14ac:dyDescent="0.3">
      <c r="A486" t="s">
        <v>33</v>
      </c>
      <c r="B486" t="s">
        <v>53</v>
      </c>
      <c r="C486" t="s">
        <v>84</v>
      </c>
      <c r="D486" t="s">
        <v>203</v>
      </c>
      <c r="E486" t="s">
        <v>141</v>
      </c>
      <c r="G486" s="87">
        <v>103500</v>
      </c>
      <c r="H486" s="87">
        <v>0</v>
      </c>
    </row>
    <row r="487" spans="1:8" x14ac:dyDescent="0.3">
      <c r="A487" t="s">
        <v>33</v>
      </c>
      <c r="B487" t="s">
        <v>53</v>
      </c>
      <c r="C487" t="s">
        <v>84</v>
      </c>
      <c r="D487" t="s">
        <v>203</v>
      </c>
      <c r="E487" t="s">
        <v>205</v>
      </c>
      <c r="G487" s="87">
        <v>103500</v>
      </c>
      <c r="H487" s="87">
        <v>66034.083259197636</v>
      </c>
    </row>
    <row r="488" spans="1:8" x14ac:dyDescent="0.3">
      <c r="A488" t="s">
        <v>33</v>
      </c>
      <c r="B488" t="s">
        <v>53</v>
      </c>
      <c r="C488" t="s">
        <v>84</v>
      </c>
      <c r="D488" t="s">
        <v>206</v>
      </c>
      <c r="E488" t="s">
        <v>207</v>
      </c>
      <c r="G488" s="87">
        <v>103500</v>
      </c>
      <c r="H488" s="87">
        <v>109710</v>
      </c>
    </row>
    <row r="489" spans="1:8" x14ac:dyDescent="0.3">
      <c r="A489" t="s">
        <v>33</v>
      </c>
      <c r="B489" t="s">
        <v>53</v>
      </c>
      <c r="C489" t="s">
        <v>84</v>
      </c>
      <c r="D489" t="s">
        <v>206</v>
      </c>
      <c r="E489" t="s">
        <v>208</v>
      </c>
      <c r="G489" s="87">
        <v>103500</v>
      </c>
      <c r="H489" s="87">
        <v>108100.575</v>
      </c>
    </row>
    <row r="490" spans="1:8" x14ac:dyDescent="0.3">
      <c r="A490" t="s">
        <v>33</v>
      </c>
      <c r="B490" t="s">
        <v>53</v>
      </c>
      <c r="C490" t="s">
        <v>84</v>
      </c>
      <c r="D490" t="s">
        <v>206</v>
      </c>
      <c r="E490" t="s">
        <v>209</v>
      </c>
      <c r="G490" s="87">
        <v>103500</v>
      </c>
      <c r="H490" s="87">
        <v>87353.131838074405</v>
      </c>
    </row>
    <row r="491" spans="1:8" x14ac:dyDescent="0.3">
      <c r="A491" t="s">
        <v>33</v>
      </c>
      <c r="B491" t="s">
        <v>53</v>
      </c>
      <c r="C491" t="s">
        <v>84</v>
      </c>
      <c r="D491" t="s">
        <v>210</v>
      </c>
      <c r="E491" t="s">
        <v>211</v>
      </c>
      <c r="G491" s="87">
        <v>103500</v>
      </c>
      <c r="H491" s="87">
        <v>87975</v>
      </c>
    </row>
    <row r="492" spans="1:8" x14ac:dyDescent="0.3">
      <c r="A492" t="s">
        <v>33</v>
      </c>
      <c r="B492" t="s">
        <v>53</v>
      </c>
      <c r="C492" t="s">
        <v>84</v>
      </c>
      <c r="D492" t="s">
        <v>210</v>
      </c>
      <c r="E492" t="s">
        <v>212</v>
      </c>
      <c r="G492" s="87">
        <v>103500</v>
      </c>
      <c r="H492" s="87">
        <v>86940</v>
      </c>
    </row>
    <row r="493" spans="1:8" x14ac:dyDescent="0.3">
      <c r="A493" t="s">
        <v>33</v>
      </c>
      <c r="B493" t="s">
        <v>53</v>
      </c>
      <c r="C493" t="s">
        <v>84</v>
      </c>
      <c r="D493" t="s">
        <v>210</v>
      </c>
      <c r="E493" t="s">
        <v>213</v>
      </c>
      <c r="G493" s="87">
        <v>103500</v>
      </c>
      <c r="H493" s="87">
        <v>89010</v>
      </c>
    </row>
    <row r="494" spans="1:8" x14ac:dyDescent="0.3">
      <c r="A494" t="s">
        <v>33</v>
      </c>
      <c r="B494" t="s">
        <v>53</v>
      </c>
      <c r="C494" t="s">
        <v>84</v>
      </c>
      <c r="D494" t="s">
        <v>214</v>
      </c>
      <c r="E494" t="s">
        <v>215</v>
      </c>
      <c r="F494" s="88">
        <v>46388</v>
      </c>
      <c r="G494" s="87">
        <v>8625</v>
      </c>
      <c r="H494" s="87">
        <v>693.72118659731314</v>
      </c>
    </row>
    <row r="495" spans="1:8" x14ac:dyDescent="0.3">
      <c r="A495" t="s">
        <v>33</v>
      </c>
      <c r="B495" t="s">
        <v>53</v>
      </c>
      <c r="C495" t="s">
        <v>84</v>
      </c>
      <c r="D495" t="s">
        <v>214</v>
      </c>
      <c r="E495" t="s">
        <v>216</v>
      </c>
      <c r="F495" s="88">
        <v>46388</v>
      </c>
      <c r="G495" s="87">
        <v>8625</v>
      </c>
      <c r="H495" s="87">
        <v>517.50000000000045</v>
      </c>
    </row>
    <row r="496" spans="1:8" x14ac:dyDescent="0.3">
      <c r="A496" t="s">
        <v>33</v>
      </c>
      <c r="B496" t="s">
        <v>53</v>
      </c>
      <c r="C496" t="s">
        <v>84</v>
      </c>
      <c r="D496" t="s">
        <v>214</v>
      </c>
      <c r="E496" t="s">
        <v>217</v>
      </c>
      <c r="F496" s="88">
        <v>46388</v>
      </c>
      <c r="G496" s="87">
        <v>8625</v>
      </c>
      <c r="H496" s="87">
        <v>166.2464024502942</v>
      </c>
    </row>
    <row r="497" spans="1:8" x14ac:dyDescent="0.3">
      <c r="A497" t="s">
        <v>33</v>
      </c>
      <c r="B497" t="s">
        <v>53</v>
      </c>
      <c r="C497" t="s">
        <v>84</v>
      </c>
      <c r="D497" t="s">
        <v>214</v>
      </c>
      <c r="E497" t="s">
        <v>215</v>
      </c>
      <c r="F497" s="88">
        <v>46419</v>
      </c>
      <c r="G497" s="87">
        <v>8625</v>
      </c>
      <c r="H497" s="87">
        <v>693.44708952863107</v>
      </c>
    </row>
    <row r="498" spans="1:8" x14ac:dyDescent="0.3">
      <c r="A498" t="s">
        <v>33</v>
      </c>
      <c r="B498" t="s">
        <v>53</v>
      </c>
      <c r="C498" t="s">
        <v>84</v>
      </c>
      <c r="D498" t="s">
        <v>214</v>
      </c>
      <c r="E498" t="s">
        <v>216</v>
      </c>
      <c r="F498" s="88">
        <v>46419</v>
      </c>
      <c r="G498" s="87">
        <v>8625</v>
      </c>
      <c r="H498" s="87">
        <v>517.50000000000045</v>
      </c>
    </row>
    <row r="499" spans="1:8" x14ac:dyDescent="0.3">
      <c r="A499" t="s">
        <v>33</v>
      </c>
      <c r="B499" t="s">
        <v>53</v>
      </c>
      <c r="C499" t="s">
        <v>84</v>
      </c>
      <c r="D499" t="s">
        <v>214</v>
      </c>
      <c r="E499" t="s">
        <v>217</v>
      </c>
      <c r="F499" s="88">
        <v>46419</v>
      </c>
      <c r="G499" s="87">
        <v>8625</v>
      </c>
      <c r="H499" s="87">
        <v>165.98782031002921</v>
      </c>
    </row>
    <row r="500" spans="1:8" x14ac:dyDescent="0.3">
      <c r="A500" t="s">
        <v>33</v>
      </c>
      <c r="B500" t="s">
        <v>53</v>
      </c>
      <c r="C500" t="s">
        <v>84</v>
      </c>
      <c r="D500" t="s">
        <v>214</v>
      </c>
      <c r="E500" t="s">
        <v>215</v>
      </c>
      <c r="F500" s="88">
        <v>46447</v>
      </c>
      <c r="G500" s="87">
        <v>8625</v>
      </c>
      <c r="H500" s="87">
        <v>693.17384380511135</v>
      </c>
    </row>
    <row r="501" spans="1:8" x14ac:dyDescent="0.3">
      <c r="A501" t="s">
        <v>33</v>
      </c>
      <c r="B501" t="s">
        <v>53</v>
      </c>
      <c r="C501" t="s">
        <v>84</v>
      </c>
      <c r="D501" t="s">
        <v>214</v>
      </c>
      <c r="E501" t="s">
        <v>216</v>
      </c>
      <c r="F501" s="88">
        <v>46447</v>
      </c>
      <c r="G501" s="87">
        <v>8625</v>
      </c>
      <c r="H501" s="87">
        <v>517.50000000000045</v>
      </c>
    </row>
    <row r="502" spans="1:8" x14ac:dyDescent="0.3">
      <c r="A502" t="s">
        <v>33</v>
      </c>
      <c r="B502" t="s">
        <v>53</v>
      </c>
      <c r="C502" t="s">
        <v>84</v>
      </c>
      <c r="D502" t="s">
        <v>214</v>
      </c>
      <c r="E502" t="s">
        <v>217</v>
      </c>
      <c r="F502" s="88">
        <v>46447</v>
      </c>
      <c r="G502" s="87">
        <v>8625</v>
      </c>
      <c r="H502" s="87">
        <v>165.7300413255771</v>
      </c>
    </row>
    <row r="503" spans="1:8" x14ac:dyDescent="0.3">
      <c r="A503" t="s">
        <v>33</v>
      </c>
      <c r="B503" t="s">
        <v>53</v>
      </c>
      <c r="C503" t="s">
        <v>84</v>
      </c>
      <c r="D503" t="s">
        <v>214</v>
      </c>
      <c r="E503" t="s">
        <v>215</v>
      </c>
      <c r="F503" s="88">
        <v>46478</v>
      </c>
      <c r="G503" s="87">
        <v>8625</v>
      </c>
      <c r="H503" s="87">
        <v>692.89222642699633</v>
      </c>
    </row>
    <row r="504" spans="1:8" x14ac:dyDescent="0.3">
      <c r="A504" t="s">
        <v>33</v>
      </c>
      <c r="B504" t="s">
        <v>53</v>
      </c>
      <c r="C504" t="s">
        <v>84</v>
      </c>
      <c r="D504" t="s">
        <v>214</v>
      </c>
      <c r="E504" t="s">
        <v>216</v>
      </c>
      <c r="F504" s="88">
        <v>46478</v>
      </c>
      <c r="G504" s="87">
        <v>8625</v>
      </c>
      <c r="H504" s="87">
        <v>517.50000000000045</v>
      </c>
    </row>
    <row r="505" spans="1:8" x14ac:dyDescent="0.3">
      <c r="A505" t="s">
        <v>33</v>
      </c>
      <c r="B505" t="s">
        <v>53</v>
      </c>
      <c r="C505" t="s">
        <v>84</v>
      </c>
      <c r="D505" t="s">
        <v>214</v>
      </c>
      <c r="E505" t="s">
        <v>217</v>
      </c>
      <c r="F505" s="88">
        <v>46478</v>
      </c>
      <c r="G505" s="87">
        <v>8625</v>
      </c>
      <c r="H505" s="87">
        <v>165.46436455376909</v>
      </c>
    </row>
    <row r="506" spans="1:8" x14ac:dyDescent="0.3">
      <c r="A506" t="s">
        <v>33</v>
      </c>
      <c r="B506" t="s">
        <v>53</v>
      </c>
      <c r="C506" t="s">
        <v>84</v>
      </c>
      <c r="D506" t="s">
        <v>214</v>
      </c>
      <c r="E506" t="s">
        <v>215</v>
      </c>
      <c r="F506" s="88">
        <v>46508</v>
      </c>
      <c r="G506" s="87">
        <v>8625</v>
      </c>
      <c r="H506" s="87">
        <v>692.61151050822605</v>
      </c>
    </row>
    <row r="507" spans="1:8" x14ac:dyDescent="0.3">
      <c r="A507" t="s">
        <v>33</v>
      </c>
      <c r="B507" t="s">
        <v>53</v>
      </c>
      <c r="C507" t="s">
        <v>84</v>
      </c>
      <c r="D507" t="s">
        <v>214</v>
      </c>
      <c r="E507" t="s">
        <v>216</v>
      </c>
      <c r="F507" s="88">
        <v>46508</v>
      </c>
      <c r="G507" s="87">
        <v>8625</v>
      </c>
      <c r="H507" s="87">
        <v>517.50000000000045</v>
      </c>
    </row>
    <row r="508" spans="1:8" x14ac:dyDescent="0.3">
      <c r="A508" t="s">
        <v>33</v>
      </c>
      <c r="B508" t="s">
        <v>53</v>
      </c>
      <c r="C508" t="s">
        <v>84</v>
      </c>
      <c r="D508" t="s">
        <v>214</v>
      </c>
      <c r="E508" t="s">
        <v>217</v>
      </c>
      <c r="F508" s="88">
        <v>46508</v>
      </c>
      <c r="G508" s="87">
        <v>8625</v>
      </c>
      <c r="H508" s="87">
        <v>165.1995382153068</v>
      </c>
    </row>
    <row r="509" spans="1:8" x14ac:dyDescent="0.3">
      <c r="A509" t="s">
        <v>33</v>
      </c>
      <c r="B509" t="s">
        <v>53</v>
      </c>
      <c r="C509" t="s">
        <v>84</v>
      </c>
      <c r="D509" t="s">
        <v>214</v>
      </c>
      <c r="E509" t="s">
        <v>215</v>
      </c>
      <c r="F509" s="88">
        <v>46539</v>
      </c>
      <c r="G509" s="87">
        <v>8625</v>
      </c>
      <c r="H509" s="87">
        <v>692.33169172735461</v>
      </c>
    </row>
    <row r="510" spans="1:8" x14ac:dyDescent="0.3">
      <c r="A510" t="s">
        <v>33</v>
      </c>
      <c r="B510" t="s">
        <v>53</v>
      </c>
      <c r="C510" t="s">
        <v>84</v>
      </c>
      <c r="D510" t="s">
        <v>214</v>
      </c>
      <c r="E510" t="s">
        <v>216</v>
      </c>
      <c r="F510" s="88">
        <v>46539</v>
      </c>
      <c r="G510" s="87">
        <v>8625</v>
      </c>
      <c r="H510" s="87">
        <v>517.50000000000045</v>
      </c>
    </row>
    <row r="511" spans="1:8" x14ac:dyDescent="0.3">
      <c r="A511" t="s">
        <v>33</v>
      </c>
      <c r="B511" t="s">
        <v>53</v>
      </c>
      <c r="C511" t="s">
        <v>84</v>
      </c>
      <c r="D511" t="s">
        <v>214</v>
      </c>
      <c r="E511" t="s">
        <v>217</v>
      </c>
      <c r="F511" s="88">
        <v>46539</v>
      </c>
      <c r="G511" s="87">
        <v>8625</v>
      </c>
      <c r="H511" s="87">
        <v>164.93555823335291</v>
      </c>
    </row>
    <row r="512" spans="1:8" x14ac:dyDescent="0.3">
      <c r="A512" t="s">
        <v>33</v>
      </c>
      <c r="B512" t="s">
        <v>53</v>
      </c>
      <c r="C512" t="s">
        <v>84</v>
      </c>
      <c r="D512" t="s">
        <v>214</v>
      </c>
      <c r="E512" t="s">
        <v>215</v>
      </c>
      <c r="F512" s="88">
        <v>46569</v>
      </c>
      <c r="G512" s="87">
        <v>8625</v>
      </c>
      <c r="H512" s="87">
        <v>692.05276579050621</v>
      </c>
    </row>
    <row r="513" spans="1:8" x14ac:dyDescent="0.3">
      <c r="A513" t="s">
        <v>33</v>
      </c>
      <c r="B513" t="s">
        <v>53</v>
      </c>
      <c r="C513" t="s">
        <v>84</v>
      </c>
      <c r="D513" t="s">
        <v>214</v>
      </c>
      <c r="E513" t="s">
        <v>216</v>
      </c>
      <c r="F513" s="88">
        <v>46569</v>
      </c>
      <c r="G513" s="87">
        <v>8625</v>
      </c>
      <c r="H513" s="87">
        <v>517.50000000000045</v>
      </c>
    </row>
    <row r="514" spans="1:8" x14ac:dyDescent="0.3">
      <c r="A514" t="s">
        <v>33</v>
      </c>
      <c r="B514" t="s">
        <v>53</v>
      </c>
      <c r="C514" t="s">
        <v>84</v>
      </c>
      <c r="D514" t="s">
        <v>214</v>
      </c>
      <c r="E514" t="s">
        <v>217</v>
      </c>
      <c r="F514" s="88">
        <v>46569</v>
      </c>
      <c r="G514" s="87">
        <v>8625</v>
      </c>
      <c r="H514" s="87">
        <v>164.67242055708141</v>
      </c>
    </row>
    <row r="515" spans="1:8" x14ac:dyDescent="0.3">
      <c r="A515" t="s">
        <v>33</v>
      </c>
      <c r="B515" t="s">
        <v>53</v>
      </c>
      <c r="C515" t="s">
        <v>84</v>
      </c>
      <c r="D515" t="s">
        <v>214</v>
      </c>
      <c r="E515" t="s">
        <v>215</v>
      </c>
      <c r="F515" s="88">
        <v>46600</v>
      </c>
      <c r="G515" s="87">
        <v>8625</v>
      </c>
      <c r="H515" s="87">
        <v>691.77017782071835</v>
      </c>
    </row>
    <row r="516" spans="1:8" x14ac:dyDescent="0.3">
      <c r="A516" t="s">
        <v>33</v>
      </c>
      <c r="B516" t="s">
        <v>53</v>
      </c>
      <c r="C516" t="s">
        <v>84</v>
      </c>
      <c r="D516" t="s">
        <v>214</v>
      </c>
      <c r="E516" t="s">
        <v>216</v>
      </c>
      <c r="F516" s="88">
        <v>46600</v>
      </c>
      <c r="G516" s="87">
        <v>8625</v>
      </c>
      <c r="H516" s="87">
        <v>517.50000000000045</v>
      </c>
    </row>
    <row r="517" spans="1:8" x14ac:dyDescent="0.3">
      <c r="A517" t="s">
        <v>33</v>
      </c>
      <c r="B517" t="s">
        <v>53</v>
      </c>
      <c r="C517" t="s">
        <v>84</v>
      </c>
      <c r="D517" t="s">
        <v>214</v>
      </c>
      <c r="E517" t="s">
        <v>217</v>
      </c>
      <c r="F517" s="88">
        <v>46600</v>
      </c>
      <c r="G517" s="87">
        <v>8625</v>
      </c>
      <c r="H517" s="87">
        <v>164.40582813275219</v>
      </c>
    </row>
    <row r="518" spans="1:8" x14ac:dyDescent="0.3">
      <c r="A518" t="s">
        <v>33</v>
      </c>
      <c r="B518" t="s">
        <v>53</v>
      </c>
      <c r="C518" t="s">
        <v>84</v>
      </c>
      <c r="D518" t="s">
        <v>214</v>
      </c>
      <c r="E518" t="s">
        <v>215</v>
      </c>
      <c r="F518" s="88">
        <v>46631</v>
      </c>
      <c r="G518" s="87">
        <v>8625</v>
      </c>
      <c r="H518" s="87">
        <v>691.4930392616933</v>
      </c>
    </row>
    <row r="519" spans="1:8" x14ac:dyDescent="0.3">
      <c r="A519" t="s">
        <v>33</v>
      </c>
      <c r="B519" t="s">
        <v>53</v>
      </c>
      <c r="C519" t="s">
        <v>84</v>
      </c>
      <c r="D519" t="s">
        <v>214</v>
      </c>
      <c r="E519" t="s">
        <v>216</v>
      </c>
      <c r="F519" s="88">
        <v>46631</v>
      </c>
      <c r="G519" s="87">
        <v>8625</v>
      </c>
      <c r="H519" s="87">
        <v>517.50000000000045</v>
      </c>
    </row>
    <row r="520" spans="1:8" x14ac:dyDescent="0.3">
      <c r="A520" t="s">
        <v>33</v>
      </c>
      <c r="B520" t="s">
        <v>53</v>
      </c>
      <c r="C520" t="s">
        <v>84</v>
      </c>
      <c r="D520" t="s">
        <v>214</v>
      </c>
      <c r="E520" t="s">
        <v>217</v>
      </c>
      <c r="F520" s="88">
        <v>46631</v>
      </c>
      <c r="G520" s="87">
        <v>8625</v>
      </c>
      <c r="H520" s="87">
        <v>164.144376661975</v>
      </c>
    </row>
    <row r="521" spans="1:8" x14ac:dyDescent="0.3">
      <c r="A521" t="s">
        <v>33</v>
      </c>
      <c r="B521" t="s">
        <v>53</v>
      </c>
      <c r="C521" t="s">
        <v>84</v>
      </c>
      <c r="D521" t="s">
        <v>214</v>
      </c>
      <c r="E521" t="s">
        <v>215</v>
      </c>
      <c r="F521" s="88">
        <v>46661</v>
      </c>
      <c r="G521" s="87">
        <v>8625</v>
      </c>
      <c r="H521" s="87">
        <v>515.43910565084911</v>
      </c>
    </row>
    <row r="522" spans="1:8" x14ac:dyDescent="0.3">
      <c r="A522" t="s">
        <v>33</v>
      </c>
      <c r="B522" t="s">
        <v>53</v>
      </c>
      <c r="C522" t="s">
        <v>84</v>
      </c>
      <c r="D522" t="s">
        <v>214</v>
      </c>
      <c r="E522" t="s">
        <v>216</v>
      </c>
      <c r="F522" s="88">
        <v>46661</v>
      </c>
      <c r="G522" s="87">
        <v>8625</v>
      </c>
      <c r="H522" s="87">
        <v>345.00000000000028</v>
      </c>
    </row>
    <row r="523" spans="1:8" x14ac:dyDescent="0.3">
      <c r="A523" t="s">
        <v>33</v>
      </c>
      <c r="B523" t="s">
        <v>53</v>
      </c>
      <c r="C523" t="s">
        <v>84</v>
      </c>
      <c r="D523" t="s">
        <v>214</v>
      </c>
      <c r="E523" t="s">
        <v>217</v>
      </c>
      <c r="F523" s="88">
        <v>46661</v>
      </c>
      <c r="G523" s="87">
        <v>8625</v>
      </c>
      <c r="H523" s="87">
        <v>163.88375543350799</v>
      </c>
    </row>
    <row r="524" spans="1:8" x14ac:dyDescent="0.3">
      <c r="A524" t="s">
        <v>33</v>
      </c>
      <c r="B524" t="s">
        <v>53</v>
      </c>
      <c r="C524" t="s">
        <v>84</v>
      </c>
      <c r="D524" t="s">
        <v>214</v>
      </c>
      <c r="E524" t="s">
        <v>215</v>
      </c>
      <c r="F524" s="88">
        <v>46692</v>
      </c>
      <c r="G524" s="87">
        <v>8625</v>
      </c>
      <c r="H524" s="87">
        <v>515.16891891891839</v>
      </c>
    </row>
    <row r="525" spans="1:8" x14ac:dyDescent="0.3">
      <c r="A525" t="s">
        <v>33</v>
      </c>
      <c r="B525" t="s">
        <v>53</v>
      </c>
      <c r="C525" t="s">
        <v>84</v>
      </c>
      <c r="D525" t="s">
        <v>214</v>
      </c>
      <c r="E525" t="s">
        <v>216</v>
      </c>
      <c r="F525" s="88">
        <v>46692</v>
      </c>
      <c r="G525" s="87">
        <v>8625</v>
      </c>
      <c r="H525" s="87">
        <v>345.00000000000028</v>
      </c>
    </row>
    <row r="526" spans="1:8" x14ac:dyDescent="0.3">
      <c r="A526" t="s">
        <v>33</v>
      </c>
      <c r="B526" t="s">
        <v>53</v>
      </c>
      <c r="C526" t="s">
        <v>84</v>
      </c>
      <c r="D526" t="s">
        <v>214</v>
      </c>
      <c r="E526" t="s">
        <v>217</v>
      </c>
      <c r="F526" s="88">
        <v>46692</v>
      </c>
      <c r="G526" s="87">
        <v>8625</v>
      </c>
      <c r="H526" s="87">
        <v>163.62396049896</v>
      </c>
    </row>
    <row r="527" spans="1:8" x14ac:dyDescent="0.3">
      <c r="A527" t="s">
        <v>33</v>
      </c>
      <c r="B527" t="s">
        <v>53</v>
      </c>
      <c r="C527" t="s">
        <v>84</v>
      </c>
      <c r="D527" t="s">
        <v>214</v>
      </c>
      <c r="E527" t="s">
        <v>215</v>
      </c>
      <c r="F527" s="88">
        <v>46722</v>
      </c>
      <c r="G527" s="87">
        <v>8625</v>
      </c>
      <c r="H527" s="87">
        <v>514.89958745232366</v>
      </c>
    </row>
    <row r="528" spans="1:8" x14ac:dyDescent="0.3">
      <c r="A528" t="s">
        <v>33</v>
      </c>
      <c r="B528" t="s">
        <v>53</v>
      </c>
      <c r="C528" t="s">
        <v>84</v>
      </c>
      <c r="D528" t="s">
        <v>214</v>
      </c>
      <c r="E528" t="s">
        <v>216</v>
      </c>
      <c r="F528" s="88">
        <v>46722</v>
      </c>
      <c r="G528" s="87">
        <v>8625</v>
      </c>
      <c r="H528" s="87">
        <v>345.00000000000028</v>
      </c>
    </row>
    <row r="529" spans="1:8" x14ac:dyDescent="0.3">
      <c r="A529" t="s">
        <v>33</v>
      </c>
      <c r="B529" t="s">
        <v>53</v>
      </c>
      <c r="C529" t="s">
        <v>84</v>
      </c>
      <c r="D529" t="s">
        <v>214</v>
      </c>
      <c r="E529" t="s">
        <v>217</v>
      </c>
      <c r="F529" s="88">
        <v>46722</v>
      </c>
      <c r="G529" s="87">
        <v>8625</v>
      </c>
      <c r="H529" s="87">
        <v>163.36498793492669</v>
      </c>
    </row>
    <row r="530" spans="1:8" x14ac:dyDescent="0.3">
      <c r="A530" t="s">
        <v>33</v>
      </c>
      <c r="B530" t="s">
        <v>53</v>
      </c>
      <c r="C530" t="s">
        <v>89</v>
      </c>
      <c r="D530" t="s">
        <v>198</v>
      </c>
      <c r="E530" t="s">
        <v>135</v>
      </c>
      <c r="G530" s="87">
        <v>85500</v>
      </c>
      <c r="H530" s="87">
        <v>55233</v>
      </c>
    </row>
    <row r="531" spans="1:8" x14ac:dyDescent="0.3">
      <c r="A531" t="s">
        <v>33</v>
      </c>
      <c r="B531" t="s">
        <v>53</v>
      </c>
      <c r="C531" t="s">
        <v>89</v>
      </c>
      <c r="D531" t="s">
        <v>198</v>
      </c>
      <c r="E531" t="s">
        <v>199</v>
      </c>
      <c r="G531" s="87">
        <v>85500</v>
      </c>
      <c r="H531" s="87">
        <v>86086.09816287359</v>
      </c>
    </row>
    <row r="532" spans="1:8" x14ac:dyDescent="0.3">
      <c r="A532" t="s">
        <v>33</v>
      </c>
      <c r="B532" t="s">
        <v>53</v>
      </c>
      <c r="C532" t="s">
        <v>89</v>
      </c>
      <c r="D532" t="s">
        <v>198</v>
      </c>
      <c r="E532" t="s">
        <v>200</v>
      </c>
      <c r="G532" s="87">
        <v>85500</v>
      </c>
      <c r="H532" s="87">
        <v>86517.857142857145</v>
      </c>
    </row>
    <row r="533" spans="1:8" x14ac:dyDescent="0.3">
      <c r="A533" t="s">
        <v>33</v>
      </c>
      <c r="B533" t="s">
        <v>53</v>
      </c>
      <c r="C533" t="s">
        <v>89</v>
      </c>
      <c r="D533" t="s">
        <v>198</v>
      </c>
      <c r="E533" t="s">
        <v>201</v>
      </c>
      <c r="G533" s="87">
        <v>85500</v>
      </c>
      <c r="H533" s="87">
        <v>85500</v>
      </c>
    </row>
    <row r="534" spans="1:8" x14ac:dyDescent="0.3">
      <c r="A534" t="s">
        <v>33</v>
      </c>
      <c r="B534" t="s">
        <v>53</v>
      </c>
      <c r="C534" t="s">
        <v>89</v>
      </c>
      <c r="D534" t="s">
        <v>198</v>
      </c>
      <c r="E534" t="s">
        <v>202</v>
      </c>
      <c r="G534" s="87">
        <v>85500</v>
      </c>
      <c r="H534" s="87">
        <v>56273.662501468913</v>
      </c>
    </row>
    <row r="535" spans="1:8" x14ac:dyDescent="0.3">
      <c r="A535" t="s">
        <v>33</v>
      </c>
      <c r="B535" t="s">
        <v>53</v>
      </c>
      <c r="C535" t="s">
        <v>89</v>
      </c>
      <c r="D535" t="s">
        <v>198</v>
      </c>
      <c r="E535" t="s">
        <v>139</v>
      </c>
      <c r="G535" s="87">
        <v>85500</v>
      </c>
      <c r="H535" s="87">
        <v>52582.5</v>
      </c>
    </row>
    <row r="536" spans="1:8" x14ac:dyDescent="0.3">
      <c r="A536" t="s">
        <v>33</v>
      </c>
      <c r="B536" t="s">
        <v>53</v>
      </c>
      <c r="C536" t="s">
        <v>89</v>
      </c>
      <c r="D536" t="s">
        <v>198</v>
      </c>
      <c r="E536" t="s">
        <v>65</v>
      </c>
      <c r="G536" s="87">
        <v>85500</v>
      </c>
      <c r="H536" s="87">
        <v>56273.662501468913</v>
      </c>
    </row>
    <row r="537" spans="1:8" x14ac:dyDescent="0.3">
      <c r="A537" t="s">
        <v>33</v>
      </c>
      <c r="B537" t="s">
        <v>53</v>
      </c>
      <c r="C537" t="s">
        <v>89</v>
      </c>
      <c r="D537" t="s">
        <v>203</v>
      </c>
      <c r="E537" t="s">
        <v>204</v>
      </c>
      <c r="G537" s="87">
        <v>85500</v>
      </c>
      <c r="H537" s="87">
        <v>55890.535714285717</v>
      </c>
    </row>
    <row r="538" spans="1:8" x14ac:dyDescent="0.3">
      <c r="A538" t="s">
        <v>33</v>
      </c>
      <c r="B538" t="s">
        <v>53</v>
      </c>
      <c r="C538" t="s">
        <v>89</v>
      </c>
      <c r="D538" t="s">
        <v>203</v>
      </c>
      <c r="E538" t="s">
        <v>142</v>
      </c>
      <c r="G538" s="87">
        <v>85500</v>
      </c>
      <c r="H538" s="87">
        <v>85500.000000000015</v>
      </c>
    </row>
    <row r="539" spans="1:8" x14ac:dyDescent="0.3">
      <c r="A539" t="s">
        <v>33</v>
      </c>
      <c r="B539" t="s">
        <v>53</v>
      </c>
      <c r="C539" t="s">
        <v>89</v>
      </c>
      <c r="D539" t="s">
        <v>203</v>
      </c>
      <c r="E539" t="s">
        <v>143</v>
      </c>
      <c r="G539" s="87">
        <v>85500</v>
      </c>
      <c r="H539" s="87">
        <v>86517.857142857145</v>
      </c>
    </row>
    <row r="540" spans="1:8" x14ac:dyDescent="0.3">
      <c r="A540" t="s">
        <v>33</v>
      </c>
      <c r="B540" t="s">
        <v>53</v>
      </c>
      <c r="C540" t="s">
        <v>89</v>
      </c>
      <c r="D540" t="s">
        <v>203</v>
      </c>
      <c r="E540" t="s">
        <v>141</v>
      </c>
      <c r="G540" s="87">
        <v>85500</v>
      </c>
      <c r="H540" s="87">
        <v>0</v>
      </c>
    </row>
    <row r="541" spans="1:8" x14ac:dyDescent="0.3">
      <c r="A541" t="s">
        <v>33</v>
      </c>
      <c r="B541" t="s">
        <v>53</v>
      </c>
      <c r="C541" t="s">
        <v>89</v>
      </c>
      <c r="D541" t="s">
        <v>203</v>
      </c>
      <c r="E541" t="s">
        <v>205</v>
      </c>
      <c r="G541" s="87">
        <v>85500</v>
      </c>
      <c r="H541" s="87">
        <v>55890.535714285717</v>
      </c>
    </row>
    <row r="542" spans="1:8" x14ac:dyDescent="0.3">
      <c r="A542" t="s">
        <v>33</v>
      </c>
      <c r="B542" t="s">
        <v>53</v>
      </c>
      <c r="C542" t="s">
        <v>89</v>
      </c>
      <c r="D542" t="s">
        <v>206</v>
      </c>
      <c r="E542" t="s">
        <v>207</v>
      </c>
      <c r="G542" s="87">
        <v>85500</v>
      </c>
      <c r="H542" s="87">
        <v>87210</v>
      </c>
    </row>
    <row r="543" spans="1:8" x14ac:dyDescent="0.3">
      <c r="A543" t="s">
        <v>33</v>
      </c>
      <c r="B543" t="s">
        <v>53</v>
      </c>
      <c r="C543" t="s">
        <v>89</v>
      </c>
      <c r="D543" t="s">
        <v>206</v>
      </c>
      <c r="E543" t="s">
        <v>208</v>
      </c>
      <c r="G543" s="87">
        <v>85500</v>
      </c>
      <c r="H543" s="87">
        <v>86616.25</v>
      </c>
    </row>
    <row r="544" spans="1:8" x14ac:dyDescent="0.3">
      <c r="A544" t="s">
        <v>33</v>
      </c>
      <c r="B544" t="s">
        <v>53</v>
      </c>
      <c r="C544" t="s">
        <v>89</v>
      </c>
      <c r="D544" t="s">
        <v>206</v>
      </c>
      <c r="E544" t="s">
        <v>209</v>
      </c>
      <c r="G544" s="87">
        <v>85500</v>
      </c>
      <c r="H544" s="87">
        <v>71820</v>
      </c>
    </row>
    <row r="545" spans="1:8" x14ac:dyDescent="0.3">
      <c r="A545" t="s">
        <v>33</v>
      </c>
      <c r="B545" t="s">
        <v>53</v>
      </c>
      <c r="C545" t="s">
        <v>89</v>
      </c>
      <c r="D545" t="s">
        <v>210</v>
      </c>
      <c r="E545" t="s">
        <v>211</v>
      </c>
      <c r="G545" s="87">
        <v>85500</v>
      </c>
      <c r="H545" s="87">
        <v>72675</v>
      </c>
    </row>
    <row r="546" spans="1:8" x14ac:dyDescent="0.3">
      <c r="A546" t="s">
        <v>33</v>
      </c>
      <c r="B546" t="s">
        <v>53</v>
      </c>
      <c r="C546" t="s">
        <v>89</v>
      </c>
      <c r="D546" t="s">
        <v>210</v>
      </c>
      <c r="E546" t="s">
        <v>212</v>
      </c>
      <c r="G546" s="87">
        <v>85500</v>
      </c>
      <c r="H546" s="87">
        <v>71820</v>
      </c>
    </row>
    <row r="547" spans="1:8" x14ac:dyDescent="0.3">
      <c r="A547" t="s">
        <v>33</v>
      </c>
      <c r="B547" t="s">
        <v>53</v>
      </c>
      <c r="C547" t="s">
        <v>89</v>
      </c>
      <c r="D547" t="s">
        <v>210</v>
      </c>
      <c r="E547" t="s">
        <v>213</v>
      </c>
      <c r="G547" s="87">
        <v>85500</v>
      </c>
      <c r="H547" s="87">
        <v>71820</v>
      </c>
    </row>
    <row r="548" spans="1:8" x14ac:dyDescent="0.3">
      <c r="A548" t="s">
        <v>33</v>
      </c>
      <c r="B548" t="s">
        <v>53</v>
      </c>
      <c r="C548" t="s">
        <v>89</v>
      </c>
      <c r="D548" t="s">
        <v>214</v>
      </c>
      <c r="E548" t="s">
        <v>215</v>
      </c>
      <c r="F548" s="88">
        <v>46388</v>
      </c>
      <c r="G548" s="87">
        <v>7125</v>
      </c>
      <c r="H548" s="87">
        <v>142.50000000000011</v>
      </c>
    </row>
    <row r="549" spans="1:8" x14ac:dyDescent="0.3">
      <c r="A549" t="s">
        <v>33</v>
      </c>
      <c r="B549" t="s">
        <v>53</v>
      </c>
      <c r="C549" t="s">
        <v>89</v>
      </c>
      <c r="D549" t="s">
        <v>214</v>
      </c>
      <c r="E549" t="s">
        <v>216</v>
      </c>
      <c r="F549" s="88">
        <v>46388</v>
      </c>
      <c r="G549" s="87">
        <v>7125</v>
      </c>
      <c r="H549" s="87">
        <v>142.50000000000011</v>
      </c>
    </row>
    <row r="550" spans="1:8" x14ac:dyDescent="0.3">
      <c r="A550" t="s">
        <v>33</v>
      </c>
      <c r="B550" t="s">
        <v>53</v>
      </c>
      <c r="C550" t="s">
        <v>89</v>
      </c>
      <c r="D550" t="s">
        <v>214</v>
      </c>
      <c r="E550" t="s">
        <v>217</v>
      </c>
      <c r="F550" s="88">
        <v>46388</v>
      </c>
      <c r="G550" s="87">
        <v>7125</v>
      </c>
      <c r="H550" s="87">
        <v>0</v>
      </c>
    </row>
    <row r="551" spans="1:8" x14ac:dyDescent="0.3">
      <c r="A551" t="s">
        <v>33</v>
      </c>
      <c r="B551" t="s">
        <v>53</v>
      </c>
      <c r="C551" t="s">
        <v>89</v>
      </c>
      <c r="D551" t="s">
        <v>214</v>
      </c>
      <c r="E551" t="s">
        <v>215</v>
      </c>
      <c r="F551" s="88">
        <v>46419</v>
      </c>
      <c r="G551" s="87">
        <v>7125</v>
      </c>
      <c r="H551" s="87">
        <v>142.50000000000011</v>
      </c>
    </row>
    <row r="552" spans="1:8" x14ac:dyDescent="0.3">
      <c r="A552" t="s">
        <v>33</v>
      </c>
      <c r="B552" t="s">
        <v>53</v>
      </c>
      <c r="C552" t="s">
        <v>89</v>
      </c>
      <c r="D552" t="s">
        <v>214</v>
      </c>
      <c r="E552" t="s">
        <v>216</v>
      </c>
      <c r="F552" s="88">
        <v>46419</v>
      </c>
      <c r="G552" s="87">
        <v>7125</v>
      </c>
      <c r="H552" s="87">
        <v>142.50000000000011</v>
      </c>
    </row>
    <row r="553" spans="1:8" x14ac:dyDescent="0.3">
      <c r="A553" t="s">
        <v>33</v>
      </c>
      <c r="B553" t="s">
        <v>53</v>
      </c>
      <c r="C553" t="s">
        <v>89</v>
      </c>
      <c r="D553" t="s">
        <v>214</v>
      </c>
      <c r="E553" t="s">
        <v>217</v>
      </c>
      <c r="F553" s="88">
        <v>46419</v>
      </c>
      <c r="G553" s="87">
        <v>7125</v>
      </c>
      <c r="H553" s="87">
        <v>0</v>
      </c>
    </row>
    <row r="554" spans="1:8" x14ac:dyDescent="0.3">
      <c r="A554" t="s">
        <v>33</v>
      </c>
      <c r="B554" t="s">
        <v>53</v>
      </c>
      <c r="C554" t="s">
        <v>89</v>
      </c>
      <c r="D554" t="s">
        <v>214</v>
      </c>
      <c r="E554" t="s">
        <v>215</v>
      </c>
      <c r="F554" s="88">
        <v>46447</v>
      </c>
      <c r="G554" s="87">
        <v>7125</v>
      </c>
      <c r="H554" s="87">
        <v>142.50000000000011</v>
      </c>
    </row>
    <row r="555" spans="1:8" x14ac:dyDescent="0.3">
      <c r="A555" t="s">
        <v>33</v>
      </c>
      <c r="B555" t="s">
        <v>53</v>
      </c>
      <c r="C555" t="s">
        <v>89</v>
      </c>
      <c r="D555" t="s">
        <v>214</v>
      </c>
      <c r="E555" t="s">
        <v>216</v>
      </c>
      <c r="F555" s="88">
        <v>46447</v>
      </c>
      <c r="G555" s="87">
        <v>7125</v>
      </c>
      <c r="H555" s="87">
        <v>142.50000000000011</v>
      </c>
    </row>
    <row r="556" spans="1:8" x14ac:dyDescent="0.3">
      <c r="A556" t="s">
        <v>33</v>
      </c>
      <c r="B556" t="s">
        <v>53</v>
      </c>
      <c r="C556" t="s">
        <v>89</v>
      </c>
      <c r="D556" t="s">
        <v>214</v>
      </c>
      <c r="E556" t="s">
        <v>217</v>
      </c>
      <c r="F556" s="88">
        <v>46447</v>
      </c>
      <c r="G556" s="87">
        <v>7125</v>
      </c>
      <c r="H556" s="87">
        <v>0</v>
      </c>
    </row>
    <row r="557" spans="1:8" x14ac:dyDescent="0.3">
      <c r="A557" t="s">
        <v>33</v>
      </c>
      <c r="B557" t="s">
        <v>53</v>
      </c>
      <c r="C557" t="s">
        <v>89</v>
      </c>
      <c r="D557" t="s">
        <v>214</v>
      </c>
      <c r="E557" t="s">
        <v>215</v>
      </c>
      <c r="F557" s="88">
        <v>46478</v>
      </c>
      <c r="G557" s="87">
        <v>7125</v>
      </c>
      <c r="H557" s="87">
        <v>142.50000000000011</v>
      </c>
    </row>
    <row r="558" spans="1:8" x14ac:dyDescent="0.3">
      <c r="A558" t="s">
        <v>33</v>
      </c>
      <c r="B558" t="s">
        <v>53</v>
      </c>
      <c r="C558" t="s">
        <v>89</v>
      </c>
      <c r="D558" t="s">
        <v>214</v>
      </c>
      <c r="E558" t="s">
        <v>216</v>
      </c>
      <c r="F558" s="88">
        <v>46478</v>
      </c>
      <c r="G558" s="87">
        <v>7125</v>
      </c>
      <c r="H558" s="87">
        <v>142.50000000000011</v>
      </c>
    </row>
    <row r="559" spans="1:8" x14ac:dyDescent="0.3">
      <c r="A559" t="s">
        <v>33</v>
      </c>
      <c r="B559" t="s">
        <v>53</v>
      </c>
      <c r="C559" t="s">
        <v>89</v>
      </c>
      <c r="D559" t="s">
        <v>214</v>
      </c>
      <c r="E559" t="s">
        <v>217</v>
      </c>
      <c r="F559" s="88">
        <v>46478</v>
      </c>
      <c r="G559" s="87">
        <v>7125</v>
      </c>
      <c r="H559" s="87">
        <v>0</v>
      </c>
    </row>
    <row r="560" spans="1:8" x14ac:dyDescent="0.3">
      <c r="A560" t="s">
        <v>33</v>
      </c>
      <c r="B560" t="s">
        <v>53</v>
      </c>
      <c r="C560" t="s">
        <v>89</v>
      </c>
      <c r="D560" t="s">
        <v>214</v>
      </c>
      <c r="E560" t="s">
        <v>215</v>
      </c>
      <c r="F560" s="88">
        <v>46508</v>
      </c>
      <c r="G560" s="87">
        <v>7125</v>
      </c>
      <c r="H560" s="87">
        <v>142.50000000000011</v>
      </c>
    </row>
    <row r="561" spans="1:8" x14ac:dyDescent="0.3">
      <c r="A561" t="s">
        <v>33</v>
      </c>
      <c r="B561" t="s">
        <v>53</v>
      </c>
      <c r="C561" t="s">
        <v>89</v>
      </c>
      <c r="D561" t="s">
        <v>214</v>
      </c>
      <c r="E561" t="s">
        <v>216</v>
      </c>
      <c r="F561" s="88">
        <v>46508</v>
      </c>
      <c r="G561" s="87">
        <v>7125</v>
      </c>
      <c r="H561" s="87">
        <v>142.50000000000011</v>
      </c>
    </row>
    <row r="562" spans="1:8" x14ac:dyDescent="0.3">
      <c r="A562" t="s">
        <v>33</v>
      </c>
      <c r="B562" t="s">
        <v>53</v>
      </c>
      <c r="C562" t="s">
        <v>89</v>
      </c>
      <c r="D562" t="s">
        <v>214</v>
      </c>
      <c r="E562" t="s">
        <v>217</v>
      </c>
      <c r="F562" s="88">
        <v>46508</v>
      </c>
      <c r="G562" s="87">
        <v>7125</v>
      </c>
      <c r="H562" s="87">
        <v>0</v>
      </c>
    </row>
    <row r="563" spans="1:8" x14ac:dyDescent="0.3">
      <c r="A563" t="s">
        <v>33</v>
      </c>
      <c r="B563" t="s">
        <v>53</v>
      </c>
      <c r="C563" t="s">
        <v>89</v>
      </c>
      <c r="D563" t="s">
        <v>214</v>
      </c>
      <c r="E563" t="s">
        <v>215</v>
      </c>
      <c r="F563" s="88">
        <v>46539</v>
      </c>
      <c r="G563" s="87">
        <v>7125</v>
      </c>
      <c r="H563" s="87">
        <v>142.50000000000011</v>
      </c>
    </row>
    <row r="564" spans="1:8" x14ac:dyDescent="0.3">
      <c r="A564" t="s">
        <v>33</v>
      </c>
      <c r="B564" t="s">
        <v>53</v>
      </c>
      <c r="C564" t="s">
        <v>89</v>
      </c>
      <c r="D564" t="s">
        <v>214</v>
      </c>
      <c r="E564" t="s">
        <v>216</v>
      </c>
      <c r="F564" s="88">
        <v>46539</v>
      </c>
      <c r="G564" s="87">
        <v>7125</v>
      </c>
      <c r="H564" s="87">
        <v>142.50000000000011</v>
      </c>
    </row>
    <row r="565" spans="1:8" x14ac:dyDescent="0.3">
      <c r="A565" t="s">
        <v>33</v>
      </c>
      <c r="B565" t="s">
        <v>53</v>
      </c>
      <c r="C565" t="s">
        <v>89</v>
      </c>
      <c r="D565" t="s">
        <v>214</v>
      </c>
      <c r="E565" t="s">
        <v>217</v>
      </c>
      <c r="F565" s="88">
        <v>46539</v>
      </c>
      <c r="G565" s="87">
        <v>7125</v>
      </c>
      <c r="H565" s="87">
        <v>0</v>
      </c>
    </row>
    <row r="566" spans="1:8" x14ac:dyDescent="0.3">
      <c r="A566" t="s">
        <v>33</v>
      </c>
      <c r="B566" t="s">
        <v>53</v>
      </c>
      <c r="C566" t="s">
        <v>89</v>
      </c>
      <c r="D566" t="s">
        <v>214</v>
      </c>
      <c r="E566" t="s">
        <v>215</v>
      </c>
      <c r="F566" s="88">
        <v>46569</v>
      </c>
      <c r="G566" s="87">
        <v>7125</v>
      </c>
      <c r="H566" s="87">
        <v>142.50000000000011</v>
      </c>
    </row>
    <row r="567" spans="1:8" x14ac:dyDescent="0.3">
      <c r="A567" t="s">
        <v>33</v>
      </c>
      <c r="B567" t="s">
        <v>53</v>
      </c>
      <c r="C567" t="s">
        <v>89</v>
      </c>
      <c r="D567" t="s">
        <v>214</v>
      </c>
      <c r="E567" t="s">
        <v>216</v>
      </c>
      <c r="F567" s="88">
        <v>46569</v>
      </c>
      <c r="G567" s="87">
        <v>7125</v>
      </c>
      <c r="H567" s="87">
        <v>142.50000000000011</v>
      </c>
    </row>
    <row r="568" spans="1:8" x14ac:dyDescent="0.3">
      <c r="A568" t="s">
        <v>33</v>
      </c>
      <c r="B568" t="s">
        <v>53</v>
      </c>
      <c r="C568" t="s">
        <v>89</v>
      </c>
      <c r="D568" t="s">
        <v>214</v>
      </c>
      <c r="E568" t="s">
        <v>217</v>
      </c>
      <c r="F568" s="88">
        <v>46569</v>
      </c>
      <c r="G568" s="87">
        <v>7125</v>
      </c>
      <c r="H568" s="87">
        <v>0</v>
      </c>
    </row>
    <row r="569" spans="1:8" x14ac:dyDescent="0.3">
      <c r="A569" t="s">
        <v>33</v>
      </c>
      <c r="B569" t="s">
        <v>53</v>
      </c>
      <c r="C569" t="s">
        <v>89</v>
      </c>
      <c r="D569" t="s">
        <v>214</v>
      </c>
      <c r="E569" t="s">
        <v>215</v>
      </c>
      <c r="F569" s="88">
        <v>46600</v>
      </c>
      <c r="G569" s="87">
        <v>7125</v>
      </c>
      <c r="H569" s="87">
        <v>142.50000000000011</v>
      </c>
    </row>
    <row r="570" spans="1:8" x14ac:dyDescent="0.3">
      <c r="A570" t="s">
        <v>33</v>
      </c>
      <c r="B570" t="s">
        <v>53</v>
      </c>
      <c r="C570" t="s">
        <v>89</v>
      </c>
      <c r="D570" t="s">
        <v>214</v>
      </c>
      <c r="E570" t="s">
        <v>216</v>
      </c>
      <c r="F570" s="88">
        <v>46600</v>
      </c>
      <c r="G570" s="87">
        <v>7125</v>
      </c>
      <c r="H570" s="87">
        <v>142.50000000000011</v>
      </c>
    </row>
    <row r="571" spans="1:8" x14ac:dyDescent="0.3">
      <c r="A571" t="s">
        <v>33</v>
      </c>
      <c r="B571" t="s">
        <v>53</v>
      </c>
      <c r="C571" t="s">
        <v>89</v>
      </c>
      <c r="D571" t="s">
        <v>214</v>
      </c>
      <c r="E571" t="s">
        <v>217</v>
      </c>
      <c r="F571" s="88">
        <v>46600</v>
      </c>
      <c r="G571" s="87">
        <v>7125</v>
      </c>
      <c r="H571" s="87">
        <v>0</v>
      </c>
    </row>
    <row r="572" spans="1:8" x14ac:dyDescent="0.3">
      <c r="A572" t="s">
        <v>33</v>
      </c>
      <c r="B572" t="s">
        <v>53</v>
      </c>
      <c r="C572" t="s">
        <v>89</v>
      </c>
      <c r="D572" t="s">
        <v>214</v>
      </c>
      <c r="E572" t="s">
        <v>215</v>
      </c>
      <c r="F572" s="88">
        <v>46631</v>
      </c>
      <c r="G572" s="87">
        <v>7125</v>
      </c>
      <c r="H572" s="87">
        <v>142.50000000000011</v>
      </c>
    </row>
    <row r="573" spans="1:8" x14ac:dyDescent="0.3">
      <c r="A573" t="s">
        <v>33</v>
      </c>
      <c r="B573" t="s">
        <v>53</v>
      </c>
      <c r="C573" t="s">
        <v>89</v>
      </c>
      <c r="D573" t="s">
        <v>214</v>
      </c>
      <c r="E573" t="s">
        <v>216</v>
      </c>
      <c r="F573" s="88">
        <v>46631</v>
      </c>
      <c r="G573" s="87">
        <v>7125</v>
      </c>
      <c r="H573" s="87">
        <v>142.50000000000011</v>
      </c>
    </row>
    <row r="574" spans="1:8" x14ac:dyDescent="0.3">
      <c r="A574" t="s">
        <v>33</v>
      </c>
      <c r="B574" t="s">
        <v>53</v>
      </c>
      <c r="C574" t="s">
        <v>89</v>
      </c>
      <c r="D574" t="s">
        <v>214</v>
      </c>
      <c r="E574" t="s">
        <v>217</v>
      </c>
      <c r="F574" s="88">
        <v>46631</v>
      </c>
      <c r="G574" s="87">
        <v>7125</v>
      </c>
      <c r="H574" s="87">
        <v>0</v>
      </c>
    </row>
    <row r="575" spans="1:8" x14ac:dyDescent="0.3">
      <c r="A575" t="s">
        <v>33</v>
      </c>
      <c r="B575" t="s">
        <v>53</v>
      </c>
      <c r="C575" t="s">
        <v>89</v>
      </c>
      <c r="D575" t="s">
        <v>214</v>
      </c>
      <c r="E575" t="s">
        <v>215</v>
      </c>
      <c r="F575" s="88">
        <v>46661</v>
      </c>
      <c r="G575" s="87">
        <v>7125</v>
      </c>
      <c r="H575" s="87">
        <v>142.50000000000011</v>
      </c>
    </row>
    <row r="576" spans="1:8" x14ac:dyDescent="0.3">
      <c r="A576" t="s">
        <v>33</v>
      </c>
      <c r="B576" t="s">
        <v>53</v>
      </c>
      <c r="C576" t="s">
        <v>89</v>
      </c>
      <c r="D576" t="s">
        <v>214</v>
      </c>
      <c r="E576" t="s">
        <v>216</v>
      </c>
      <c r="F576" s="88">
        <v>46661</v>
      </c>
      <c r="G576" s="87">
        <v>7125</v>
      </c>
      <c r="H576" s="87">
        <v>142.50000000000011</v>
      </c>
    </row>
    <row r="577" spans="1:8" x14ac:dyDescent="0.3">
      <c r="A577" t="s">
        <v>33</v>
      </c>
      <c r="B577" t="s">
        <v>53</v>
      </c>
      <c r="C577" t="s">
        <v>89</v>
      </c>
      <c r="D577" t="s">
        <v>214</v>
      </c>
      <c r="E577" t="s">
        <v>217</v>
      </c>
      <c r="F577" s="88">
        <v>46661</v>
      </c>
      <c r="G577" s="87">
        <v>7125</v>
      </c>
      <c r="H577" s="87">
        <v>0</v>
      </c>
    </row>
    <row r="578" spans="1:8" x14ac:dyDescent="0.3">
      <c r="A578" t="s">
        <v>33</v>
      </c>
      <c r="B578" t="s">
        <v>53</v>
      </c>
      <c r="C578" t="s">
        <v>89</v>
      </c>
      <c r="D578" t="s">
        <v>214</v>
      </c>
      <c r="E578" t="s">
        <v>215</v>
      </c>
      <c r="F578" s="88">
        <v>46692</v>
      </c>
      <c r="G578" s="87">
        <v>7125</v>
      </c>
      <c r="H578" s="87">
        <v>0</v>
      </c>
    </row>
    <row r="579" spans="1:8" x14ac:dyDescent="0.3">
      <c r="A579" t="s">
        <v>33</v>
      </c>
      <c r="B579" t="s">
        <v>53</v>
      </c>
      <c r="C579" t="s">
        <v>89</v>
      </c>
      <c r="D579" t="s">
        <v>214</v>
      </c>
      <c r="E579" t="s">
        <v>216</v>
      </c>
      <c r="F579" s="88">
        <v>46692</v>
      </c>
      <c r="G579" s="87">
        <v>7125</v>
      </c>
      <c r="H579" s="87">
        <v>0</v>
      </c>
    </row>
    <row r="580" spans="1:8" x14ac:dyDescent="0.3">
      <c r="A580" t="s">
        <v>33</v>
      </c>
      <c r="B580" t="s">
        <v>53</v>
      </c>
      <c r="C580" t="s">
        <v>89</v>
      </c>
      <c r="D580" t="s">
        <v>214</v>
      </c>
      <c r="E580" t="s">
        <v>217</v>
      </c>
      <c r="F580" s="88">
        <v>46692</v>
      </c>
      <c r="G580" s="87">
        <v>7125</v>
      </c>
      <c r="H580" s="87">
        <v>0</v>
      </c>
    </row>
    <row r="581" spans="1:8" x14ac:dyDescent="0.3">
      <c r="A581" t="s">
        <v>33</v>
      </c>
      <c r="B581" t="s">
        <v>53</v>
      </c>
      <c r="C581" t="s">
        <v>89</v>
      </c>
      <c r="D581" t="s">
        <v>214</v>
      </c>
      <c r="E581" t="s">
        <v>215</v>
      </c>
      <c r="F581" s="88">
        <v>46722</v>
      </c>
      <c r="G581" s="87">
        <v>7125</v>
      </c>
      <c r="H581" s="87">
        <v>0</v>
      </c>
    </row>
    <row r="582" spans="1:8" x14ac:dyDescent="0.3">
      <c r="A582" t="s">
        <v>33</v>
      </c>
      <c r="B582" t="s">
        <v>53</v>
      </c>
      <c r="C582" t="s">
        <v>89</v>
      </c>
      <c r="D582" t="s">
        <v>214</v>
      </c>
      <c r="E582" t="s">
        <v>216</v>
      </c>
      <c r="F582" s="88">
        <v>46722</v>
      </c>
      <c r="G582" s="87">
        <v>7125</v>
      </c>
      <c r="H582" s="87">
        <v>0</v>
      </c>
    </row>
    <row r="583" spans="1:8" x14ac:dyDescent="0.3">
      <c r="A583" t="s">
        <v>33</v>
      </c>
      <c r="B583" t="s">
        <v>53</v>
      </c>
      <c r="C583" t="s">
        <v>89</v>
      </c>
      <c r="D583" t="s">
        <v>214</v>
      </c>
      <c r="E583" t="s">
        <v>217</v>
      </c>
      <c r="F583" s="88">
        <v>46722</v>
      </c>
      <c r="G583" s="87">
        <v>7125</v>
      </c>
      <c r="H583" s="87">
        <v>0</v>
      </c>
    </row>
    <row r="584" spans="1:8" x14ac:dyDescent="0.3">
      <c r="A584" t="s">
        <v>33</v>
      </c>
      <c r="B584" t="s">
        <v>53</v>
      </c>
      <c r="C584" t="s">
        <v>91</v>
      </c>
      <c r="D584" t="s">
        <v>198</v>
      </c>
      <c r="E584" t="s">
        <v>135</v>
      </c>
      <c r="G584" s="87">
        <v>67500</v>
      </c>
      <c r="H584" s="87">
        <v>42525</v>
      </c>
    </row>
    <row r="585" spans="1:8" x14ac:dyDescent="0.3">
      <c r="A585" t="s">
        <v>33</v>
      </c>
      <c r="B585" t="s">
        <v>53</v>
      </c>
      <c r="C585" t="s">
        <v>91</v>
      </c>
      <c r="D585" t="s">
        <v>198</v>
      </c>
      <c r="E585" t="s">
        <v>199</v>
      </c>
      <c r="G585" s="87">
        <v>67500</v>
      </c>
      <c r="H585" s="87">
        <v>67500</v>
      </c>
    </row>
    <row r="586" spans="1:8" x14ac:dyDescent="0.3">
      <c r="A586" t="s">
        <v>33</v>
      </c>
      <c r="B586" t="s">
        <v>53</v>
      </c>
      <c r="C586" t="s">
        <v>91</v>
      </c>
      <c r="D586" t="s">
        <v>198</v>
      </c>
      <c r="E586" t="s">
        <v>200</v>
      </c>
      <c r="G586" s="87">
        <v>67500</v>
      </c>
      <c r="H586" s="87">
        <v>68061.006137278382</v>
      </c>
    </row>
    <row r="587" spans="1:8" x14ac:dyDescent="0.3">
      <c r="A587" t="s">
        <v>33</v>
      </c>
      <c r="B587" t="s">
        <v>53</v>
      </c>
      <c r="C587" t="s">
        <v>91</v>
      </c>
      <c r="D587" t="s">
        <v>198</v>
      </c>
      <c r="E587" t="s">
        <v>201</v>
      </c>
      <c r="G587" s="87">
        <v>67500</v>
      </c>
      <c r="H587" s="87">
        <v>67500</v>
      </c>
    </row>
    <row r="588" spans="1:8" x14ac:dyDescent="0.3">
      <c r="A588" t="s">
        <v>33</v>
      </c>
      <c r="B588" t="s">
        <v>53</v>
      </c>
      <c r="C588" t="s">
        <v>91</v>
      </c>
      <c r="D588" t="s">
        <v>198</v>
      </c>
      <c r="E588" t="s">
        <v>202</v>
      </c>
      <c r="G588" s="87">
        <v>67500</v>
      </c>
      <c r="H588" s="87">
        <v>42878.433866485393</v>
      </c>
    </row>
    <row r="589" spans="1:8" x14ac:dyDescent="0.3">
      <c r="A589" t="s">
        <v>33</v>
      </c>
      <c r="B589" t="s">
        <v>53</v>
      </c>
      <c r="C589" t="s">
        <v>91</v>
      </c>
      <c r="D589" t="s">
        <v>198</v>
      </c>
      <c r="E589" t="s">
        <v>139</v>
      </c>
      <c r="G589" s="87">
        <v>67500</v>
      </c>
      <c r="H589" s="87">
        <v>42862.5</v>
      </c>
    </row>
    <row r="590" spans="1:8" x14ac:dyDescent="0.3">
      <c r="A590" t="s">
        <v>33</v>
      </c>
      <c r="B590" t="s">
        <v>53</v>
      </c>
      <c r="C590" t="s">
        <v>91</v>
      </c>
      <c r="D590" t="s">
        <v>198</v>
      </c>
      <c r="E590" t="s">
        <v>65</v>
      </c>
      <c r="G590" s="87">
        <v>67500</v>
      </c>
      <c r="H590" s="87">
        <v>42878.433866485393</v>
      </c>
    </row>
    <row r="591" spans="1:8" x14ac:dyDescent="0.3">
      <c r="A591" t="s">
        <v>33</v>
      </c>
      <c r="B591" t="s">
        <v>53</v>
      </c>
      <c r="C591" t="s">
        <v>91</v>
      </c>
      <c r="D591" t="s">
        <v>203</v>
      </c>
      <c r="E591" t="s">
        <v>204</v>
      </c>
      <c r="G591" s="87">
        <v>67500</v>
      </c>
      <c r="H591" s="87">
        <v>42376.207933071702</v>
      </c>
    </row>
    <row r="592" spans="1:8" x14ac:dyDescent="0.3">
      <c r="A592" t="s">
        <v>33</v>
      </c>
      <c r="B592" t="s">
        <v>53</v>
      </c>
      <c r="C592" t="s">
        <v>91</v>
      </c>
      <c r="D592" t="s">
        <v>203</v>
      </c>
      <c r="E592" t="s">
        <v>142</v>
      </c>
      <c r="G592" s="87">
        <v>67500</v>
      </c>
      <c r="H592" s="87">
        <v>67500</v>
      </c>
    </row>
    <row r="593" spans="1:8" x14ac:dyDescent="0.3">
      <c r="A593" t="s">
        <v>33</v>
      </c>
      <c r="B593" t="s">
        <v>53</v>
      </c>
      <c r="C593" t="s">
        <v>91</v>
      </c>
      <c r="D593" t="s">
        <v>203</v>
      </c>
      <c r="E593" t="s">
        <v>143</v>
      </c>
      <c r="G593" s="87">
        <v>67500</v>
      </c>
      <c r="H593" s="87">
        <v>67263.822115986826</v>
      </c>
    </row>
    <row r="594" spans="1:8" x14ac:dyDescent="0.3">
      <c r="A594" t="s">
        <v>33</v>
      </c>
      <c r="B594" t="s">
        <v>53</v>
      </c>
      <c r="C594" t="s">
        <v>91</v>
      </c>
      <c r="D594" t="s">
        <v>203</v>
      </c>
      <c r="E594" t="s">
        <v>141</v>
      </c>
      <c r="G594" s="87">
        <v>67500</v>
      </c>
      <c r="H594" s="87">
        <v>0</v>
      </c>
    </row>
    <row r="595" spans="1:8" x14ac:dyDescent="0.3">
      <c r="A595" t="s">
        <v>33</v>
      </c>
      <c r="B595" t="s">
        <v>53</v>
      </c>
      <c r="C595" t="s">
        <v>91</v>
      </c>
      <c r="D595" t="s">
        <v>203</v>
      </c>
      <c r="E595" t="s">
        <v>205</v>
      </c>
      <c r="G595" s="87">
        <v>67500</v>
      </c>
      <c r="H595" s="87">
        <v>42376.207933071702</v>
      </c>
    </row>
    <row r="596" spans="1:8" x14ac:dyDescent="0.3">
      <c r="A596" t="s">
        <v>33</v>
      </c>
      <c r="B596" t="s">
        <v>53</v>
      </c>
      <c r="C596" t="s">
        <v>91</v>
      </c>
      <c r="D596" t="s">
        <v>206</v>
      </c>
      <c r="E596" t="s">
        <v>207</v>
      </c>
      <c r="G596" s="87">
        <v>67500</v>
      </c>
      <c r="H596" s="87">
        <v>67500</v>
      </c>
    </row>
    <row r="597" spans="1:8" x14ac:dyDescent="0.3">
      <c r="A597" t="s">
        <v>33</v>
      </c>
      <c r="B597" t="s">
        <v>53</v>
      </c>
      <c r="C597" t="s">
        <v>91</v>
      </c>
      <c r="D597" t="s">
        <v>206</v>
      </c>
      <c r="E597" t="s">
        <v>208</v>
      </c>
      <c r="G597" s="87">
        <v>67500</v>
      </c>
      <c r="H597" s="87">
        <v>67500</v>
      </c>
    </row>
    <row r="598" spans="1:8" x14ac:dyDescent="0.3">
      <c r="A598" t="s">
        <v>33</v>
      </c>
      <c r="B598" t="s">
        <v>53</v>
      </c>
      <c r="C598" t="s">
        <v>91</v>
      </c>
      <c r="D598" t="s">
        <v>206</v>
      </c>
      <c r="E598" t="s">
        <v>209</v>
      </c>
      <c r="G598" s="87">
        <v>67500</v>
      </c>
      <c r="H598" s="87">
        <v>56902.07535557988</v>
      </c>
    </row>
    <row r="599" spans="1:8" x14ac:dyDescent="0.3">
      <c r="A599" t="s">
        <v>33</v>
      </c>
      <c r="B599" t="s">
        <v>53</v>
      </c>
      <c r="C599" t="s">
        <v>91</v>
      </c>
      <c r="D599" t="s">
        <v>210</v>
      </c>
      <c r="E599" t="s">
        <v>211</v>
      </c>
      <c r="G599" s="87">
        <v>67500</v>
      </c>
      <c r="H599" s="87">
        <v>57375</v>
      </c>
    </row>
    <row r="600" spans="1:8" x14ac:dyDescent="0.3">
      <c r="A600" t="s">
        <v>33</v>
      </c>
      <c r="B600" t="s">
        <v>53</v>
      </c>
      <c r="C600" t="s">
        <v>91</v>
      </c>
      <c r="D600" t="s">
        <v>210</v>
      </c>
      <c r="E600" t="s">
        <v>212</v>
      </c>
      <c r="G600" s="87">
        <v>67500</v>
      </c>
      <c r="H600" s="87">
        <v>56700</v>
      </c>
    </row>
    <row r="601" spans="1:8" x14ac:dyDescent="0.3">
      <c r="A601" t="s">
        <v>33</v>
      </c>
      <c r="B601" t="s">
        <v>53</v>
      </c>
      <c r="C601" t="s">
        <v>91</v>
      </c>
      <c r="D601" t="s">
        <v>210</v>
      </c>
      <c r="E601" t="s">
        <v>213</v>
      </c>
      <c r="G601" s="87">
        <v>67500</v>
      </c>
      <c r="H601" s="87">
        <v>57712.5</v>
      </c>
    </row>
    <row r="602" spans="1:8" x14ac:dyDescent="0.3">
      <c r="A602" t="s">
        <v>33</v>
      </c>
      <c r="B602" t="s">
        <v>53</v>
      </c>
      <c r="C602" t="s">
        <v>91</v>
      </c>
      <c r="D602" t="s">
        <v>214</v>
      </c>
      <c r="E602" t="s">
        <v>215</v>
      </c>
      <c r="F602" s="88">
        <v>46388</v>
      </c>
      <c r="G602" s="87">
        <v>5625</v>
      </c>
      <c r="H602" s="87">
        <v>81.040675758352606</v>
      </c>
    </row>
    <row r="603" spans="1:8" x14ac:dyDescent="0.3">
      <c r="A603" t="s">
        <v>33</v>
      </c>
      <c r="B603" t="s">
        <v>53</v>
      </c>
      <c r="C603" t="s">
        <v>91</v>
      </c>
      <c r="D603" t="s">
        <v>214</v>
      </c>
      <c r="E603" t="s">
        <v>216</v>
      </c>
      <c r="F603" s="88">
        <v>46388</v>
      </c>
      <c r="G603" s="87">
        <v>5625</v>
      </c>
      <c r="H603" s="87">
        <v>0</v>
      </c>
    </row>
    <row r="604" spans="1:8" x14ac:dyDescent="0.3">
      <c r="A604" t="s">
        <v>33</v>
      </c>
      <c r="B604" t="s">
        <v>53</v>
      </c>
      <c r="C604" t="s">
        <v>91</v>
      </c>
      <c r="D604" t="s">
        <v>214</v>
      </c>
      <c r="E604" t="s">
        <v>217</v>
      </c>
      <c r="F604" s="88">
        <v>46388</v>
      </c>
      <c r="G604" s="87">
        <v>5625</v>
      </c>
      <c r="H604" s="87">
        <v>81.040675758352606</v>
      </c>
    </row>
    <row r="605" spans="1:8" x14ac:dyDescent="0.3">
      <c r="A605" t="s">
        <v>33</v>
      </c>
      <c r="B605" t="s">
        <v>53</v>
      </c>
      <c r="C605" t="s">
        <v>91</v>
      </c>
      <c r="D605" t="s">
        <v>214</v>
      </c>
      <c r="E605" t="s">
        <v>215</v>
      </c>
      <c r="F605" s="88">
        <v>46419</v>
      </c>
      <c r="G605" s="87">
        <v>5625</v>
      </c>
      <c r="H605" s="87">
        <v>80.946420123009645</v>
      </c>
    </row>
    <row r="606" spans="1:8" x14ac:dyDescent="0.3">
      <c r="A606" t="s">
        <v>33</v>
      </c>
      <c r="B606" t="s">
        <v>53</v>
      </c>
      <c r="C606" t="s">
        <v>91</v>
      </c>
      <c r="D606" t="s">
        <v>214</v>
      </c>
      <c r="E606" t="s">
        <v>216</v>
      </c>
      <c r="F606" s="88">
        <v>46419</v>
      </c>
      <c r="G606" s="87">
        <v>5625</v>
      </c>
      <c r="H606" s="87">
        <v>0</v>
      </c>
    </row>
    <row r="607" spans="1:8" x14ac:dyDescent="0.3">
      <c r="A607" t="s">
        <v>33</v>
      </c>
      <c r="B607" t="s">
        <v>53</v>
      </c>
      <c r="C607" t="s">
        <v>91</v>
      </c>
      <c r="D607" t="s">
        <v>214</v>
      </c>
      <c r="E607" t="s">
        <v>217</v>
      </c>
      <c r="F607" s="88">
        <v>46419</v>
      </c>
      <c r="G607" s="87">
        <v>5625</v>
      </c>
      <c r="H607" s="87">
        <v>80.946420123009645</v>
      </c>
    </row>
    <row r="608" spans="1:8" x14ac:dyDescent="0.3">
      <c r="A608" t="s">
        <v>33</v>
      </c>
      <c r="B608" t="s">
        <v>53</v>
      </c>
      <c r="C608" t="s">
        <v>91</v>
      </c>
      <c r="D608" t="s">
        <v>214</v>
      </c>
      <c r="E608" t="s">
        <v>215</v>
      </c>
      <c r="F608" s="88">
        <v>46447</v>
      </c>
      <c r="G608" s="87">
        <v>5625</v>
      </c>
      <c r="H608" s="87">
        <v>80.852383483962782</v>
      </c>
    </row>
    <row r="609" spans="1:8" x14ac:dyDescent="0.3">
      <c r="A609" t="s">
        <v>33</v>
      </c>
      <c r="B609" t="s">
        <v>53</v>
      </c>
      <c r="C609" t="s">
        <v>91</v>
      </c>
      <c r="D609" t="s">
        <v>214</v>
      </c>
      <c r="E609" t="s">
        <v>216</v>
      </c>
      <c r="F609" s="88">
        <v>46447</v>
      </c>
      <c r="G609" s="87">
        <v>5625</v>
      </c>
      <c r="H609" s="87">
        <v>0</v>
      </c>
    </row>
    <row r="610" spans="1:8" x14ac:dyDescent="0.3">
      <c r="A610" t="s">
        <v>33</v>
      </c>
      <c r="B610" t="s">
        <v>53</v>
      </c>
      <c r="C610" t="s">
        <v>91</v>
      </c>
      <c r="D610" t="s">
        <v>214</v>
      </c>
      <c r="E610" t="s">
        <v>217</v>
      </c>
      <c r="F610" s="88">
        <v>46447</v>
      </c>
      <c r="G610" s="87">
        <v>5625</v>
      </c>
      <c r="H610" s="87">
        <v>80.852383483962782</v>
      </c>
    </row>
    <row r="611" spans="1:8" x14ac:dyDescent="0.3">
      <c r="A611" t="s">
        <v>33</v>
      </c>
      <c r="B611" t="s">
        <v>53</v>
      </c>
      <c r="C611" t="s">
        <v>91</v>
      </c>
      <c r="D611" t="s">
        <v>214</v>
      </c>
      <c r="E611" t="s">
        <v>215</v>
      </c>
      <c r="F611" s="88">
        <v>46478</v>
      </c>
      <c r="G611" s="87">
        <v>5625</v>
      </c>
      <c r="H611" s="87">
        <v>80.755388609188287</v>
      </c>
    </row>
    <row r="612" spans="1:8" x14ac:dyDescent="0.3">
      <c r="A612" t="s">
        <v>33</v>
      </c>
      <c r="B612" t="s">
        <v>53</v>
      </c>
      <c r="C612" t="s">
        <v>91</v>
      </c>
      <c r="D612" t="s">
        <v>214</v>
      </c>
      <c r="E612" t="s">
        <v>216</v>
      </c>
      <c r="F612" s="88">
        <v>46478</v>
      </c>
      <c r="G612" s="87">
        <v>5625</v>
      </c>
      <c r="H612" s="87">
        <v>0</v>
      </c>
    </row>
    <row r="613" spans="1:8" x14ac:dyDescent="0.3">
      <c r="A613" t="s">
        <v>33</v>
      </c>
      <c r="B613" t="s">
        <v>53</v>
      </c>
      <c r="C613" t="s">
        <v>91</v>
      </c>
      <c r="D613" t="s">
        <v>214</v>
      </c>
      <c r="E613" t="s">
        <v>217</v>
      </c>
      <c r="F613" s="88">
        <v>46478</v>
      </c>
      <c r="G613" s="87">
        <v>5625</v>
      </c>
      <c r="H613" s="87">
        <v>80.755388609188287</v>
      </c>
    </row>
    <row r="614" spans="1:8" x14ac:dyDescent="0.3">
      <c r="A614" t="s">
        <v>33</v>
      </c>
      <c r="B614" t="s">
        <v>53</v>
      </c>
      <c r="C614" t="s">
        <v>91</v>
      </c>
      <c r="D614" t="s">
        <v>214</v>
      </c>
      <c r="E614" t="s">
        <v>215</v>
      </c>
      <c r="F614" s="88">
        <v>46508</v>
      </c>
      <c r="G614" s="87">
        <v>5625</v>
      </c>
      <c r="H614" s="87">
        <v>80.658626176118432</v>
      </c>
    </row>
    <row r="615" spans="1:8" x14ac:dyDescent="0.3">
      <c r="A615" t="s">
        <v>33</v>
      </c>
      <c r="B615" t="s">
        <v>53</v>
      </c>
      <c r="C615" t="s">
        <v>91</v>
      </c>
      <c r="D615" t="s">
        <v>214</v>
      </c>
      <c r="E615" t="s">
        <v>216</v>
      </c>
      <c r="F615" s="88">
        <v>46508</v>
      </c>
      <c r="G615" s="87">
        <v>5625</v>
      </c>
      <c r="H615" s="87">
        <v>0</v>
      </c>
    </row>
    <row r="616" spans="1:8" x14ac:dyDescent="0.3">
      <c r="A616" t="s">
        <v>33</v>
      </c>
      <c r="B616" t="s">
        <v>53</v>
      </c>
      <c r="C616" t="s">
        <v>91</v>
      </c>
      <c r="D616" t="s">
        <v>214</v>
      </c>
      <c r="E616" t="s">
        <v>217</v>
      </c>
      <c r="F616" s="88">
        <v>46508</v>
      </c>
      <c r="G616" s="87">
        <v>5625</v>
      </c>
      <c r="H616" s="87">
        <v>80.658626176118432</v>
      </c>
    </row>
    <row r="617" spans="1:8" x14ac:dyDescent="0.3">
      <c r="A617" t="s">
        <v>33</v>
      </c>
      <c r="B617" t="s">
        <v>53</v>
      </c>
      <c r="C617" t="s">
        <v>91</v>
      </c>
      <c r="D617" t="s">
        <v>214</v>
      </c>
      <c r="E617" t="s">
        <v>215</v>
      </c>
      <c r="F617" s="88">
        <v>46539</v>
      </c>
      <c r="G617" s="87">
        <v>5625</v>
      </c>
      <c r="H617" s="87">
        <v>80.56209535020578</v>
      </c>
    </row>
    <row r="618" spans="1:8" x14ac:dyDescent="0.3">
      <c r="A618" t="s">
        <v>33</v>
      </c>
      <c r="B618" t="s">
        <v>53</v>
      </c>
      <c r="C618" t="s">
        <v>91</v>
      </c>
      <c r="D618" t="s">
        <v>214</v>
      </c>
      <c r="E618" t="s">
        <v>216</v>
      </c>
      <c r="F618" s="88">
        <v>46539</v>
      </c>
      <c r="G618" s="87">
        <v>5625</v>
      </c>
      <c r="H618" s="87">
        <v>0</v>
      </c>
    </row>
    <row r="619" spans="1:8" x14ac:dyDescent="0.3">
      <c r="A619" t="s">
        <v>33</v>
      </c>
      <c r="B619" t="s">
        <v>53</v>
      </c>
      <c r="C619" t="s">
        <v>91</v>
      </c>
      <c r="D619" t="s">
        <v>214</v>
      </c>
      <c r="E619" t="s">
        <v>217</v>
      </c>
      <c r="F619" s="88">
        <v>46539</v>
      </c>
      <c r="G619" s="87">
        <v>5625</v>
      </c>
      <c r="H619" s="87">
        <v>80.56209535020578</v>
      </c>
    </row>
    <row r="620" spans="1:8" x14ac:dyDescent="0.3">
      <c r="A620" t="s">
        <v>33</v>
      </c>
      <c r="B620" t="s">
        <v>53</v>
      </c>
      <c r="C620" t="s">
        <v>91</v>
      </c>
      <c r="D620" t="s">
        <v>214</v>
      </c>
      <c r="E620" t="s">
        <v>215</v>
      </c>
      <c r="F620" s="88">
        <v>46569</v>
      </c>
      <c r="G620" s="87">
        <v>5625</v>
      </c>
      <c r="H620" s="87">
        <v>80.465795300895948</v>
      </c>
    </row>
    <row r="621" spans="1:8" x14ac:dyDescent="0.3">
      <c r="A621" t="s">
        <v>33</v>
      </c>
      <c r="B621" t="s">
        <v>53</v>
      </c>
      <c r="C621" t="s">
        <v>91</v>
      </c>
      <c r="D621" t="s">
        <v>214</v>
      </c>
      <c r="E621" t="s">
        <v>216</v>
      </c>
      <c r="F621" s="88">
        <v>46569</v>
      </c>
      <c r="G621" s="87">
        <v>5625</v>
      </c>
      <c r="H621" s="87">
        <v>0</v>
      </c>
    </row>
    <row r="622" spans="1:8" x14ac:dyDescent="0.3">
      <c r="A622" t="s">
        <v>33</v>
      </c>
      <c r="B622" t="s">
        <v>53</v>
      </c>
      <c r="C622" t="s">
        <v>91</v>
      </c>
      <c r="D622" t="s">
        <v>214</v>
      </c>
      <c r="E622" t="s">
        <v>217</v>
      </c>
      <c r="F622" s="88">
        <v>46569</v>
      </c>
      <c r="G622" s="87">
        <v>5625</v>
      </c>
      <c r="H622" s="87">
        <v>80.465795300895948</v>
      </c>
    </row>
    <row r="623" spans="1:8" x14ac:dyDescent="0.3">
      <c r="A623" t="s">
        <v>33</v>
      </c>
      <c r="B623" t="s">
        <v>53</v>
      </c>
      <c r="C623" t="s">
        <v>91</v>
      </c>
      <c r="D623" t="s">
        <v>214</v>
      </c>
      <c r="E623" t="s">
        <v>215</v>
      </c>
      <c r="F623" s="88">
        <v>46600</v>
      </c>
      <c r="G623" s="87">
        <v>5625</v>
      </c>
      <c r="H623" s="87">
        <v>80.368152193060482</v>
      </c>
    </row>
    <row r="624" spans="1:8" x14ac:dyDescent="0.3">
      <c r="A624" t="s">
        <v>33</v>
      </c>
      <c r="B624" t="s">
        <v>53</v>
      </c>
      <c r="C624" t="s">
        <v>91</v>
      </c>
      <c r="D624" t="s">
        <v>214</v>
      </c>
      <c r="E624" t="s">
        <v>216</v>
      </c>
      <c r="F624" s="88">
        <v>46600</v>
      </c>
      <c r="G624" s="87">
        <v>5625</v>
      </c>
      <c r="H624" s="87">
        <v>0</v>
      </c>
    </row>
    <row r="625" spans="1:8" x14ac:dyDescent="0.3">
      <c r="A625" t="s">
        <v>33</v>
      </c>
      <c r="B625" t="s">
        <v>53</v>
      </c>
      <c r="C625" t="s">
        <v>91</v>
      </c>
      <c r="D625" t="s">
        <v>214</v>
      </c>
      <c r="E625" t="s">
        <v>217</v>
      </c>
      <c r="F625" s="88">
        <v>46600</v>
      </c>
      <c r="G625" s="87">
        <v>5625</v>
      </c>
      <c r="H625" s="87">
        <v>80.368152193060482</v>
      </c>
    </row>
    <row r="626" spans="1:8" x14ac:dyDescent="0.3">
      <c r="A626" t="s">
        <v>33</v>
      </c>
      <c r="B626" t="s">
        <v>53</v>
      </c>
      <c r="C626" t="s">
        <v>91</v>
      </c>
      <c r="D626" t="s">
        <v>214</v>
      </c>
      <c r="E626" t="s">
        <v>215</v>
      </c>
      <c r="F626" s="88">
        <v>46631</v>
      </c>
      <c r="G626" s="87">
        <v>5625</v>
      </c>
      <c r="H626" s="87">
        <v>80.272314970481347</v>
      </c>
    </row>
    <row r="627" spans="1:8" x14ac:dyDescent="0.3">
      <c r="A627" t="s">
        <v>33</v>
      </c>
      <c r="B627" t="s">
        <v>53</v>
      </c>
      <c r="C627" t="s">
        <v>91</v>
      </c>
      <c r="D627" t="s">
        <v>214</v>
      </c>
      <c r="E627" t="s">
        <v>216</v>
      </c>
      <c r="F627" s="88">
        <v>46631</v>
      </c>
      <c r="G627" s="87">
        <v>5625</v>
      </c>
      <c r="H627" s="87">
        <v>0</v>
      </c>
    </row>
    <row r="628" spans="1:8" x14ac:dyDescent="0.3">
      <c r="A628" t="s">
        <v>33</v>
      </c>
      <c r="B628" t="s">
        <v>53</v>
      </c>
      <c r="C628" t="s">
        <v>91</v>
      </c>
      <c r="D628" t="s">
        <v>214</v>
      </c>
      <c r="E628" t="s">
        <v>217</v>
      </c>
      <c r="F628" s="88">
        <v>46631</v>
      </c>
      <c r="G628" s="87">
        <v>5625</v>
      </c>
      <c r="H628" s="87">
        <v>80.272314970481347</v>
      </c>
    </row>
    <row r="629" spans="1:8" x14ac:dyDescent="0.3">
      <c r="A629" t="s">
        <v>33</v>
      </c>
      <c r="B629" t="s">
        <v>53</v>
      </c>
      <c r="C629" t="s">
        <v>91</v>
      </c>
      <c r="D629" t="s">
        <v>214</v>
      </c>
      <c r="E629" t="s">
        <v>215</v>
      </c>
      <c r="F629" s="88">
        <v>46661</v>
      </c>
      <c r="G629" s="87">
        <v>5625</v>
      </c>
      <c r="H629" s="87">
        <v>80.176706043151157</v>
      </c>
    </row>
    <row r="630" spans="1:8" x14ac:dyDescent="0.3">
      <c r="A630" t="s">
        <v>33</v>
      </c>
      <c r="B630" t="s">
        <v>53</v>
      </c>
      <c r="C630" t="s">
        <v>91</v>
      </c>
      <c r="D630" t="s">
        <v>214</v>
      </c>
      <c r="E630" t="s">
        <v>216</v>
      </c>
      <c r="F630" s="88">
        <v>46661</v>
      </c>
      <c r="G630" s="87">
        <v>5625</v>
      </c>
      <c r="H630" s="87">
        <v>0</v>
      </c>
    </row>
    <row r="631" spans="1:8" x14ac:dyDescent="0.3">
      <c r="A631" t="s">
        <v>33</v>
      </c>
      <c r="B631" t="s">
        <v>53</v>
      </c>
      <c r="C631" t="s">
        <v>91</v>
      </c>
      <c r="D631" t="s">
        <v>214</v>
      </c>
      <c r="E631" t="s">
        <v>217</v>
      </c>
      <c r="F631" s="88">
        <v>46661</v>
      </c>
      <c r="G631" s="87">
        <v>5625</v>
      </c>
      <c r="H631" s="87">
        <v>80.176706043151157</v>
      </c>
    </row>
    <row r="632" spans="1:8" x14ac:dyDescent="0.3">
      <c r="A632" t="s">
        <v>33</v>
      </c>
      <c r="B632" t="s">
        <v>53</v>
      </c>
      <c r="C632" t="s">
        <v>91</v>
      </c>
      <c r="D632" t="s">
        <v>214</v>
      </c>
      <c r="E632" t="s">
        <v>215</v>
      </c>
      <c r="F632" s="88">
        <v>46692</v>
      </c>
      <c r="G632" s="87">
        <v>5625</v>
      </c>
      <c r="H632" s="87">
        <v>80.081324596301684</v>
      </c>
    </row>
    <row r="633" spans="1:8" x14ac:dyDescent="0.3">
      <c r="A633" t="s">
        <v>33</v>
      </c>
      <c r="B633" t="s">
        <v>53</v>
      </c>
      <c r="C633" t="s">
        <v>91</v>
      </c>
      <c r="D633" t="s">
        <v>214</v>
      </c>
      <c r="E633" t="s">
        <v>216</v>
      </c>
      <c r="F633" s="88">
        <v>46692</v>
      </c>
      <c r="G633" s="87">
        <v>5625</v>
      </c>
      <c r="H633" s="87">
        <v>0</v>
      </c>
    </row>
    <row r="634" spans="1:8" x14ac:dyDescent="0.3">
      <c r="A634" t="s">
        <v>33</v>
      </c>
      <c r="B634" t="s">
        <v>53</v>
      </c>
      <c r="C634" t="s">
        <v>91</v>
      </c>
      <c r="D634" t="s">
        <v>214</v>
      </c>
      <c r="E634" t="s">
        <v>217</v>
      </c>
      <c r="F634" s="88">
        <v>46692</v>
      </c>
      <c r="G634" s="87">
        <v>5625</v>
      </c>
      <c r="H634" s="87">
        <v>80.081324596301684</v>
      </c>
    </row>
    <row r="635" spans="1:8" x14ac:dyDescent="0.3">
      <c r="A635" t="s">
        <v>33</v>
      </c>
      <c r="B635" t="s">
        <v>53</v>
      </c>
      <c r="C635" t="s">
        <v>91</v>
      </c>
      <c r="D635" t="s">
        <v>214</v>
      </c>
      <c r="E635" t="s">
        <v>215</v>
      </c>
      <c r="F635" s="88">
        <v>46722</v>
      </c>
      <c r="G635" s="87">
        <v>5625</v>
      </c>
      <c r="H635" s="87">
        <v>79.986169819039048</v>
      </c>
    </row>
    <row r="636" spans="1:8" x14ac:dyDescent="0.3">
      <c r="A636" t="s">
        <v>33</v>
      </c>
      <c r="B636" t="s">
        <v>53</v>
      </c>
      <c r="C636" t="s">
        <v>91</v>
      </c>
      <c r="D636" t="s">
        <v>214</v>
      </c>
      <c r="E636" t="s">
        <v>216</v>
      </c>
      <c r="F636" s="88">
        <v>46722</v>
      </c>
      <c r="G636" s="87">
        <v>5625</v>
      </c>
      <c r="H636" s="87">
        <v>0</v>
      </c>
    </row>
    <row r="637" spans="1:8" x14ac:dyDescent="0.3">
      <c r="A637" t="s">
        <v>33</v>
      </c>
      <c r="B637" t="s">
        <v>53</v>
      </c>
      <c r="C637" t="s">
        <v>91</v>
      </c>
      <c r="D637" t="s">
        <v>214</v>
      </c>
      <c r="E637" t="s">
        <v>217</v>
      </c>
      <c r="F637" s="88">
        <v>46722</v>
      </c>
      <c r="G637" s="87">
        <v>5625</v>
      </c>
      <c r="H637" s="87">
        <v>79.986169819039048</v>
      </c>
    </row>
    <row r="638" spans="1:8" x14ac:dyDescent="0.3">
      <c r="A638" t="s">
        <v>33</v>
      </c>
      <c r="B638" t="s">
        <v>53</v>
      </c>
      <c r="C638" t="s">
        <v>93</v>
      </c>
      <c r="D638" t="s">
        <v>198</v>
      </c>
      <c r="E638" t="s">
        <v>135</v>
      </c>
      <c r="G638" s="87">
        <v>49500</v>
      </c>
      <c r="H638" s="87">
        <v>32571</v>
      </c>
    </row>
    <row r="639" spans="1:8" x14ac:dyDescent="0.3">
      <c r="A639" t="s">
        <v>33</v>
      </c>
      <c r="B639" t="s">
        <v>53</v>
      </c>
      <c r="C639" t="s">
        <v>93</v>
      </c>
      <c r="D639" t="s">
        <v>198</v>
      </c>
      <c r="E639" t="s">
        <v>199</v>
      </c>
      <c r="G639" s="87">
        <v>49500</v>
      </c>
      <c r="H639" s="87">
        <v>49499.999999999993</v>
      </c>
    </row>
    <row r="640" spans="1:8" x14ac:dyDescent="0.3">
      <c r="A640" t="s">
        <v>33</v>
      </c>
      <c r="B640" t="s">
        <v>53</v>
      </c>
      <c r="C640" t="s">
        <v>93</v>
      </c>
      <c r="D640" t="s">
        <v>198</v>
      </c>
      <c r="E640" t="s">
        <v>200</v>
      </c>
      <c r="G640" s="87">
        <v>49500</v>
      </c>
      <c r="H640" s="87">
        <v>50148.861546319211</v>
      </c>
    </row>
    <row r="641" spans="1:8" x14ac:dyDescent="0.3">
      <c r="A641" t="s">
        <v>33</v>
      </c>
      <c r="B641" t="s">
        <v>53</v>
      </c>
      <c r="C641" t="s">
        <v>93</v>
      </c>
      <c r="D641" t="s">
        <v>198</v>
      </c>
      <c r="E641" t="s">
        <v>201</v>
      </c>
      <c r="G641" s="87">
        <v>49500</v>
      </c>
      <c r="H641" s="87">
        <v>49500</v>
      </c>
    </row>
    <row r="642" spans="1:8" x14ac:dyDescent="0.3">
      <c r="A642" t="s">
        <v>33</v>
      </c>
      <c r="B642" t="s">
        <v>53</v>
      </c>
      <c r="C642" t="s">
        <v>93</v>
      </c>
      <c r="D642" t="s">
        <v>198</v>
      </c>
      <c r="E642" t="s">
        <v>202</v>
      </c>
      <c r="G642" s="87">
        <v>49500</v>
      </c>
      <c r="H642" s="87">
        <v>32997.950897478033</v>
      </c>
    </row>
    <row r="643" spans="1:8" x14ac:dyDescent="0.3">
      <c r="A643" t="s">
        <v>33</v>
      </c>
      <c r="B643" t="s">
        <v>53</v>
      </c>
      <c r="C643" t="s">
        <v>93</v>
      </c>
      <c r="D643" t="s">
        <v>198</v>
      </c>
      <c r="E643" t="s">
        <v>139</v>
      </c>
      <c r="G643" s="87">
        <v>49500</v>
      </c>
      <c r="H643" s="87">
        <v>32422.5</v>
      </c>
    </row>
    <row r="644" spans="1:8" x14ac:dyDescent="0.3">
      <c r="A644" t="s">
        <v>33</v>
      </c>
      <c r="B644" t="s">
        <v>53</v>
      </c>
      <c r="C644" t="s">
        <v>93</v>
      </c>
      <c r="D644" t="s">
        <v>198</v>
      </c>
      <c r="E644" t="s">
        <v>65</v>
      </c>
      <c r="G644" s="87">
        <v>49500</v>
      </c>
      <c r="H644" s="87">
        <v>32997.950897478033</v>
      </c>
    </row>
    <row r="645" spans="1:8" x14ac:dyDescent="0.3">
      <c r="A645" t="s">
        <v>33</v>
      </c>
      <c r="B645" t="s">
        <v>53</v>
      </c>
      <c r="C645" t="s">
        <v>93</v>
      </c>
      <c r="D645" t="s">
        <v>203</v>
      </c>
      <c r="E645" t="s">
        <v>204</v>
      </c>
      <c r="G645" s="87">
        <v>49500</v>
      </c>
      <c r="H645" s="87">
        <v>33129.452588063577</v>
      </c>
    </row>
    <row r="646" spans="1:8" x14ac:dyDescent="0.3">
      <c r="A646" t="s">
        <v>33</v>
      </c>
      <c r="B646" t="s">
        <v>53</v>
      </c>
      <c r="C646" t="s">
        <v>93</v>
      </c>
      <c r="D646" t="s">
        <v>203</v>
      </c>
      <c r="E646" t="s">
        <v>142</v>
      </c>
      <c r="G646" s="87">
        <v>49500</v>
      </c>
      <c r="H646" s="87">
        <v>49499.999999999993</v>
      </c>
    </row>
    <row r="647" spans="1:8" x14ac:dyDescent="0.3">
      <c r="A647" t="s">
        <v>33</v>
      </c>
      <c r="B647" t="s">
        <v>53</v>
      </c>
      <c r="C647" t="s">
        <v>93</v>
      </c>
      <c r="D647" t="s">
        <v>203</v>
      </c>
      <c r="E647" t="s">
        <v>143</v>
      </c>
      <c r="G647" s="87">
        <v>49500</v>
      </c>
      <c r="H647" s="87">
        <v>50348.712139914263</v>
      </c>
    </row>
    <row r="648" spans="1:8" x14ac:dyDescent="0.3">
      <c r="A648" t="s">
        <v>33</v>
      </c>
      <c r="B648" t="s">
        <v>53</v>
      </c>
      <c r="C648" t="s">
        <v>93</v>
      </c>
      <c r="D648" t="s">
        <v>203</v>
      </c>
      <c r="E648" t="s">
        <v>141</v>
      </c>
      <c r="G648" s="87">
        <v>49500</v>
      </c>
      <c r="H648" s="87">
        <v>0</v>
      </c>
    </row>
    <row r="649" spans="1:8" x14ac:dyDescent="0.3">
      <c r="A649" t="s">
        <v>33</v>
      </c>
      <c r="B649" t="s">
        <v>53</v>
      </c>
      <c r="C649" t="s">
        <v>93</v>
      </c>
      <c r="D649" t="s">
        <v>203</v>
      </c>
      <c r="E649" t="s">
        <v>205</v>
      </c>
      <c r="G649" s="87">
        <v>49500</v>
      </c>
      <c r="H649" s="87">
        <v>33129.452588063577</v>
      </c>
    </row>
    <row r="650" spans="1:8" x14ac:dyDescent="0.3">
      <c r="A650" t="s">
        <v>33</v>
      </c>
      <c r="B650" t="s">
        <v>53</v>
      </c>
      <c r="C650" t="s">
        <v>93</v>
      </c>
      <c r="D650" t="s">
        <v>206</v>
      </c>
      <c r="E650" t="s">
        <v>207</v>
      </c>
      <c r="G650" s="87">
        <v>49500</v>
      </c>
      <c r="H650" s="87">
        <v>51480</v>
      </c>
    </row>
    <row r="651" spans="1:8" x14ac:dyDescent="0.3">
      <c r="A651" t="s">
        <v>33</v>
      </c>
      <c r="B651" t="s">
        <v>53</v>
      </c>
      <c r="C651" t="s">
        <v>93</v>
      </c>
      <c r="D651" t="s">
        <v>206</v>
      </c>
      <c r="E651" t="s">
        <v>208</v>
      </c>
      <c r="G651" s="87">
        <v>49500</v>
      </c>
      <c r="H651" s="87">
        <v>51480.000000000007</v>
      </c>
    </row>
    <row r="652" spans="1:8" x14ac:dyDescent="0.3">
      <c r="A652" t="s">
        <v>33</v>
      </c>
      <c r="B652" t="s">
        <v>53</v>
      </c>
      <c r="C652" t="s">
        <v>93</v>
      </c>
      <c r="D652" t="s">
        <v>206</v>
      </c>
      <c r="E652" t="s">
        <v>209</v>
      </c>
      <c r="G652" s="87">
        <v>49500</v>
      </c>
      <c r="H652" s="87">
        <v>41530.603801969373</v>
      </c>
    </row>
    <row r="653" spans="1:8" x14ac:dyDescent="0.3">
      <c r="A653" t="s">
        <v>33</v>
      </c>
      <c r="B653" t="s">
        <v>53</v>
      </c>
      <c r="C653" t="s">
        <v>93</v>
      </c>
      <c r="D653" t="s">
        <v>210</v>
      </c>
      <c r="E653" t="s">
        <v>211</v>
      </c>
      <c r="G653" s="87">
        <v>49500</v>
      </c>
      <c r="H653" s="87">
        <v>42075</v>
      </c>
    </row>
    <row r="654" spans="1:8" x14ac:dyDescent="0.3">
      <c r="A654" t="s">
        <v>33</v>
      </c>
      <c r="B654" t="s">
        <v>53</v>
      </c>
      <c r="C654" t="s">
        <v>93</v>
      </c>
      <c r="D654" t="s">
        <v>210</v>
      </c>
      <c r="E654" t="s">
        <v>212</v>
      </c>
      <c r="G654" s="87">
        <v>49500</v>
      </c>
      <c r="H654" s="87">
        <v>41580</v>
      </c>
    </row>
    <row r="655" spans="1:8" x14ac:dyDescent="0.3">
      <c r="A655" t="s">
        <v>33</v>
      </c>
      <c r="B655" t="s">
        <v>53</v>
      </c>
      <c r="C655" t="s">
        <v>93</v>
      </c>
      <c r="D655" t="s">
        <v>210</v>
      </c>
      <c r="E655" t="s">
        <v>213</v>
      </c>
      <c r="G655" s="87">
        <v>49500</v>
      </c>
      <c r="H655" s="87">
        <v>41332.5</v>
      </c>
    </row>
    <row r="656" spans="1:8" x14ac:dyDescent="0.3">
      <c r="A656" t="s">
        <v>33</v>
      </c>
      <c r="B656" t="s">
        <v>53</v>
      </c>
      <c r="C656" t="s">
        <v>93</v>
      </c>
      <c r="D656" t="s">
        <v>214</v>
      </c>
      <c r="E656" t="s">
        <v>215</v>
      </c>
      <c r="F656" s="88">
        <v>46388</v>
      </c>
      <c r="G656" s="87">
        <v>4125</v>
      </c>
      <c r="H656" s="87">
        <v>-19.545068054807391</v>
      </c>
    </row>
    <row r="657" spans="1:8" x14ac:dyDescent="0.3">
      <c r="A657" t="s">
        <v>33</v>
      </c>
      <c r="B657" t="s">
        <v>53</v>
      </c>
      <c r="C657" t="s">
        <v>93</v>
      </c>
      <c r="D657" t="s">
        <v>214</v>
      </c>
      <c r="E657" t="s">
        <v>216</v>
      </c>
      <c r="F657" s="88">
        <v>46388</v>
      </c>
      <c r="G657" s="87">
        <v>4125</v>
      </c>
      <c r="H657" s="87">
        <v>0</v>
      </c>
    </row>
    <row r="658" spans="1:8" x14ac:dyDescent="0.3">
      <c r="A658" t="s">
        <v>33</v>
      </c>
      <c r="B658" t="s">
        <v>53</v>
      </c>
      <c r="C658" t="s">
        <v>93</v>
      </c>
      <c r="D658" t="s">
        <v>214</v>
      </c>
      <c r="E658" t="s">
        <v>217</v>
      </c>
      <c r="F658" s="88">
        <v>46388</v>
      </c>
      <c r="G658" s="87">
        <v>4125</v>
      </c>
      <c r="H658" s="87">
        <v>-19.545068054807391</v>
      </c>
    </row>
    <row r="659" spans="1:8" x14ac:dyDescent="0.3">
      <c r="A659" t="s">
        <v>33</v>
      </c>
      <c r="B659" t="s">
        <v>53</v>
      </c>
      <c r="C659" t="s">
        <v>93</v>
      </c>
      <c r="D659" t="s">
        <v>214</v>
      </c>
      <c r="E659" t="s">
        <v>215</v>
      </c>
      <c r="F659" s="88">
        <v>46419</v>
      </c>
      <c r="G659" s="87">
        <v>4125</v>
      </c>
      <c r="H659" s="87">
        <v>-19.55255571139157</v>
      </c>
    </row>
    <row r="660" spans="1:8" x14ac:dyDescent="0.3">
      <c r="A660" t="s">
        <v>33</v>
      </c>
      <c r="B660" t="s">
        <v>53</v>
      </c>
      <c r="C660" t="s">
        <v>93</v>
      </c>
      <c r="D660" t="s">
        <v>214</v>
      </c>
      <c r="E660" t="s">
        <v>216</v>
      </c>
      <c r="F660" s="88">
        <v>46419</v>
      </c>
      <c r="G660" s="87">
        <v>4125</v>
      </c>
      <c r="H660" s="87">
        <v>0</v>
      </c>
    </row>
    <row r="661" spans="1:8" x14ac:dyDescent="0.3">
      <c r="A661" t="s">
        <v>33</v>
      </c>
      <c r="B661" t="s">
        <v>53</v>
      </c>
      <c r="C661" t="s">
        <v>93</v>
      </c>
      <c r="D661" t="s">
        <v>214</v>
      </c>
      <c r="E661" t="s">
        <v>217</v>
      </c>
      <c r="F661" s="88">
        <v>46419</v>
      </c>
      <c r="G661" s="87">
        <v>4125</v>
      </c>
      <c r="H661" s="87">
        <v>-19.55255571139157</v>
      </c>
    </row>
    <row r="662" spans="1:8" x14ac:dyDescent="0.3">
      <c r="A662" t="s">
        <v>33</v>
      </c>
      <c r="B662" t="s">
        <v>53</v>
      </c>
      <c r="C662" t="s">
        <v>93</v>
      </c>
      <c r="D662" t="s">
        <v>214</v>
      </c>
      <c r="E662" t="s">
        <v>215</v>
      </c>
      <c r="F662" s="88">
        <v>46447</v>
      </c>
      <c r="G662" s="87">
        <v>4125</v>
      </c>
      <c r="H662" s="87">
        <v>-19.56004910717191</v>
      </c>
    </row>
    <row r="663" spans="1:8" x14ac:dyDescent="0.3">
      <c r="A663" t="s">
        <v>33</v>
      </c>
      <c r="B663" t="s">
        <v>53</v>
      </c>
      <c r="C663" t="s">
        <v>93</v>
      </c>
      <c r="D663" t="s">
        <v>214</v>
      </c>
      <c r="E663" t="s">
        <v>216</v>
      </c>
      <c r="F663" s="88">
        <v>46447</v>
      </c>
      <c r="G663" s="87">
        <v>4125</v>
      </c>
      <c r="H663" s="87">
        <v>0</v>
      </c>
    </row>
    <row r="664" spans="1:8" x14ac:dyDescent="0.3">
      <c r="A664" t="s">
        <v>33</v>
      </c>
      <c r="B664" t="s">
        <v>53</v>
      </c>
      <c r="C664" t="s">
        <v>93</v>
      </c>
      <c r="D664" t="s">
        <v>214</v>
      </c>
      <c r="E664" t="s">
        <v>217</v>
      </c>
      <c r="F664" s="88">
        <v>46447</v>
      </c>
      <c r="G664" s="87">
        <v>4125</v>
      </c>
      <c r="H664" s="87">
        <v>-19.56004910717191</v>
      </c>
    </row>
    <row r="665" spans="1:8" x14ac:dyDescent="0.3">
      <c r="A665" t="s">
        <v>33</v>
      </c>
      <c r="B665" t="s">
        <v>53</v>
      </c>
      <c r="C665" t="s">
        <v>93</v>
      </c>
      <c r="D665" t="s">
        <v>214</v>
      </c>
      <c r="E665" t="s">
        <v>215</v>
      </c>
      <c r="F665" s="88">
        <v>46478</v>
      </c>
      <c r="G665" s="87">
        <v>4125</v>
      </c>
      <c r="H665" s="87">
        <v>-19.567802557704269</v>
      </c>
    </row>
    <row r="666" spans="1:8" x14ac:dyDescent="0.3">
      <c r="A666" t="s">
        <v>33</v>
      </c>
      <c r="B666" t="s">
        <v>53</v>
      </c>
      <c r="C666" t="s">
        <v>93</v>
      </c>
      <c r="D666" t="s">
        <v>214</v>
      </c>
      <c r="E666" t="s">
        <v>216</v>
      </c>
      <c r="F666" s="88">
        <v>46478</v>
      </c>
      <c r="G666" s="87">
        <v>4125</v>
      </c>
      <c r="H666" s="87">
        <v>0</v>
      </c>
    </row>
    <row r="667" spans="1:8" x14ac:dyDescent="0.3">
      <c r="A667" t="s">
        <v>33</v>
      </c>
      <c r="B667" t="s">
        <v>53</v>
      </c>
      <c r="C667" t="s">
        <v>93</v>
      </c>
      <c r="D667" t="s">
        <v>214</v>
      </c>
      <c r="E667" t="s">
        <v>217</v>
      </c>
      <c r="F667" s="88">
        <v>46478</v>
      </c>
      <c r="G667" s="87">
        <v>4125</v>
      </c>
      <c r="H667" s="87">
        <v>-19.567802557704269</v>
      </c>
    </row>
    <row r="668" spans="1:8" x14ac:dyDescent="0.3">
      <c r="A668" t="s">
        <v>33</v>
      </c>
      <c r="B668" t="s">
        <v>53</v>
      </c>
      <c r="C668" t="s">
        <v>93</v>
      </c>
      <c r="D668" t="s">
        <v>214</v>
      </c>
      <c r="E668" t="s">
        <v>215</v>
      </c>
      <c r="F668" s="88">
        <v>46508</v>
      </c>
      <c r="G668" s="87">
        <v>4125</v>
      </c>
      <c r="H668" s="87">
        <v>-19.575562157488651</v>
      </c>
    </row>
    <row r="669" spans="1:8" x14ac:dyDescent="0.3">
      <c r="A669" t="s">
        <v>33</v>
      </c>
      <c r="B669" t="s">
        <v>53</v>
      </c>
      <c r="C669" t="s">
        <v>93</v>
      </c>
      <c r="D669" t="s">
        <v>214</v>
      </c>
      <c r="E669" t="s">
        <v>216</v>
      </c>
      <c r="F669" s="88">
        <v>46508</v>
      </c>
      <c r="G669" s="87">
        <v>4125</v>
      </c>
      <c r="H669" s="87">
        <v>0</v>
      </c>
    </row>
    <row r="670" spans="1:8" x14ac:dyDescent="0.3">
      <c r="A670" t="s">
        <v>33</v>
      </c>
      <c r="B670" t="s">
        <v>53</v>
      </c>
      <c r="C670" t="s">
        <v>93</v>
      </c>
      <c r="D670" t="s">
        <v>214</v>
      </c>
      <c r="E670" t="s">
        <v>217</v>
      </c>
      <c r="F670" s="88">
        <v>46508</v>
      </c>
      <c r="G670" s="87">
        <v>4125</v>
      </c>
      <c r="H670" s="87">
        <v>-19.575562157488651</v>
      </c>
    </row>
    <row r="671" spans="1:8" x14ac:dyDescent="0.3">
      <c r="A671" t="s">
        <v>33</v>
      </c>
      <c r="B671" t="s">
        <v>53</v>
      </c>
      <c r="C671" t="s">
        <v>93</v>
      </c>
      <c r="D671" t="s">
        <v>214</v>
      </c>
      <c r="E671" t="s">
        <v>215</v>
      </c>
      <c r="F671" s="88">
        <v>46539</v>
      </c>
      <c r="G671" s="87">
        <v>4125</v>
      </c>
      <c r="H671" s="87">
        <v>-19.583327913842911</v>
      </c>
    </row>
    <row r="672" spans="1:8" x14ac:dyDescent="0.3">
      <c r="A672" t="s">
        <v>33</v>
      </c>
      <c r="B672" t="s">
        <v>53</v>
      </c>
      <c r="C672" t="s">
        <v>93</v>
      </c>
      <c r="D672" t="s">
        <v>214</v>
      </c>
      <c r="E672" t="s">
        <v>216</v>
      </c>
      <c r="F672" s="88">
        <v>46539</v>
      </c>
      <c r="G672" s="87">
        <v>4125</v>
      </c>
      <c r="H672" s="87">
        <v>0</v>
      </c>
    </row>
    <row r="673" spans="1:8" x14ac:dyDescent="0.3">
      <c r="A673" t="s">
        <v>33</v>
      </c>
      <c r="B673" t="s">
        <v>53</v>
      </c>
      <c r="C673" t="s">
        <v>93</v>
      </c>
      <c r="D673" t="s">
        <v>214</v>
      </c>
      <c r="E673" t="s">
        <v>217</v>
      </c>
      <c r="F673" s="88">
        <v>46539</v>
      </c>
      <c r="G673" s="87">
        <v>4125</v>
      </c>
      <c r="H673" s="87">
        <v>-19.583327913842911</v>
      </c>
    </row>
    <row r="674" spans="1:8" x14ac:dyDescent="0.3">
      <c r="A674" t="s">
        <v>33</v>
      </c>
      <c r="B674" t="s">
        <v>53</v>
      </c>
      <c r="C674" t="s">
        <v>93</v>
      </c>
      <c r="D674" t="s">
        <v>214</v>
      </c>
      <c r="E674" t="s">
        <v>215</v>
      </c>
      <c r="F674" s="88">
        <v>46569</v>
      </c>
      <c r="G674" s="87">
        <v>4125</v>
      </c>
      <c r="H674" s="87">
        <v>-19.59109983409774</v>
      </c>
    </row>
    <row r="675" spans="1:8" x14ac:dyDescent="0.3">
      <c r="A675" t="s">
        <v>33</v>
      </c>
      <c r="B675" t="s">
        <v>53</v>
      </c>
      <c r="C675" t="s">
        <v>93</v>
      </c>
      <c r="D675" t="s">
        <v>214</v>
      </c>
      <c r="E675" t="s">
        <v>216</v>
      </c>
      <c r="F675" s="88">
        <v>46569</v>
      </c>
      <c r="G675" s="87">
        <v>4125</v>
      </c>
      <c r="H675" s="87">
        <v>0</v>
      </c>
    </row>
    <row r="676" spans="1:8" x14ac:dyDescent="0.3">
      <c r="A676" t="s">
        <v>33</v>
      </c>
      <c r="B676" t="s">
        <v>53</v>
      </c>
      <c r="C676" t="s">
        <v>93</v>
      </c>
      <c r="D676" t="s">
        <v>214</v>
      </c>
      <c r="E676" t="s">
        <v>217</v>
      </c>
      <c r="F676" s="88">
        <v>46569</v>
      </c>
      <c r="G676" s="87">
        <v>4125</v>
      </c>
      <c r="H676" s="87">
        <v>-19.59109983409774</v>
      </c>
    </row>
    <row r="677" spans="1:8" x14ac:dyDescent="0.3">
      <c r="A677" t="s">
        <v>33</v>
      </c>
      <c r="B677" t="s">
        <v>53</v>
      </c>
      <c r="C677" t="s">
        <v>93</v>
      </c>
      <c r="D677" t="s">
        <v>214</v>
      </c>
      <c r="E677" t="s">
        <v>215</v>
      </c>
      <c r="F677" s="88">
        <v>46600</v>
      </c>
      <c r="G677" s="87">
        <v>4125</v>
      </c>
      <c r="H677" s="87">
        <v>-19.599005486745011</v>
      </c>
    </row>
    <row r="678" spans="1:8" x14ac:dyDescent="0.3">
      <c r="A678" t="s">
        <v>33</v>
      </c>
      <c r="B678" t="s">
        <v>53</v>
      </c>
      <c r="C678" t="s">
        <v>93</v>
      </c>
      <c r="D678" t="s">
        <v>214</v>
      </c>
      <c r="E678" t="s">
        <v>216</v>
      </c>
      <c r="F678" s="88">
        <v>46600</v>
      </c>
      <c r="G678" s="87">
        <v>4125</v>
      </c>
      <c r="H678" s="87">
        <v>0</v>
      </c>
    </row>
    <row r="679" spans="1:8" x14ac:dyDescent="0.3">
      <c r="A679" t="s">
        <v>33</v>
      </c>
      <c r="B679" t="s">
        <v>53</v>
      </c>
      <c r="C679" t="s">
        <v>93</v>
      </c>
      <c r="D679" t="s">
        <v>214</v>
      </c>
      <c r="E679" t="s">
        <v>217</v>
      </c>
      <c r="F679" s="88">
        <v>46600</v>
      </c>
      <c r="G679" s="87">
        <v>4125</v>
      </c>
      <c r="H679" s="87">
        <v>-19.599005486745011</v>
      </c>
    </row>
    <row r="680" spans="1:8" x14ac:dyDescent="0.3">
      <c r="A680" t="s">
        <v>33</v>
      </c>
      <c r="B680" t="s">
        <v>53</v>
      </c>
      <c r="C680" t="s">
        <v>93</v>
      </c>
      <c r="D680" t="s">
        <v>214</v>
      </c>
      <c r="E680" t="s">
        <v>215</v>
      </c>
      <c r="F680" s="88">
        <v>46631</v>
      </c>
      <c r="G680" s="87">
        <v>4125</v>
      </c>
      <c r="H680" s="87">
        <v>-19.606789858186868</v>
      </c>
    </row>
    <row r="681" spans="1:8" x14ac:dyDescent="0.3">
      <c r="A681" t="s">
        <v>33</v>
      </c>
      <c r="B681" t="s">
        <v>53</v>
      </c>
      <c r="C681" t="s">
        <v>93</v>
      </c>
      <c r="D681" t="s">
        <v>214</v>
      </c>
      <c r="E681" t="s">
        <v>216</v>
      </c>
      <c r="F681" s="88">
        <v>46631</v>
      </c>
      <c r="G681" s="87">
        <v>4125</v>
      </c>
      <c r="H681" s="87">
        <v>0</v>
      </c>
    </row>
    <row r="682" spans="1:8" x14ac:dyDescent="0.3">
      <c r="A682" t="s">
        <v>33</v>
      </c>
      <c r="B682" t="s">
        <v>53</v>
      </c>
      <c r="C682" t="s">
        <v>93</v>
      </c>
      <c r="D682" t="s">
        <v>214</v>
      </c>
      <c r="E682" t="s">
        <v>217</v>
      </c>
      <c r="F682" s="88">
        <v>46631</v>
      </c>
      <c r="G682" s="87">
        <v>4125</v>
      </c>
      <c r="H682" s="87">
        <v>-19.606789858186868</v>
      </c>
    </row>
    <row r="683" spans="1:8" x14ac:dyDescent="0.3">
      <c r="A683" t="s">
        <v>33</v>
      </c>
      <c r="B683" t="s">
        <v>53</v>
      </c>
      <c r="C683" t="s">
        <v>93</v>
      </c>
      <c r="D683" t="s">
        <v>214</v>
      </c>
      <c r="E683" t="s">
        <v>215</v>
      </c>
      <c r="F683" s="88">
        <v>46661</v>
      </c>
      <c r="G683" s="87">
        <v>4125</v>
      </c>
      <c r="H683" s="87">
        <v>-19.61458041570863</v>
      </c>
    </row>
    <row r="684" spans="1:8" x14ac:dyDescent="0.3">
      <c r="A684" t="s">
        <v>33</v>
      </c>
      <c r="B684" t="s">
        <v>53</v>
      </c>
      <c r="C684" t="s">
        <v>93</v>
      </c>
      <c r="D684" t="s">
        <v>214</v>
      </c>
      <c r="E684" t="s">
        <v>216</v>
      </c>
      <c r="F684" s="88">
        <v>46661</v>
      </c>
      <c r="G684" s="87">
        <v>4125</v>
      </c>
      <c r="H684" s="87">
        <v>0</v>
      </c>
    </row>
    <row r="685" spans="1:8" x14ac:dyDescent="0.3">
      <c r="A685" t="s">
        <v>33</v>
      </c>
      <c r="B685" t="s">
        <v>53</v>
      </c>
      <c r="C685" t="s">
        <v>93</v>
      </c>
      <c r="D685" t="s">
        <v>214</v>
      </c>
      <c r="E685" t="s">
        <v>217</v>
      </c>
      <c r="F685" s="88">
        <v>46661</v>
      </c>
      <c r="G685" s="87">
        <v>4125</v>
      </c>
      <c r="H685" s="87">
        <v>-19.61458041570863</v>
      </c>
    </row>
    <row r="686" spans="1:8" x14ac:dyDescent="0.3">
      <c r="A686" t="s">
        <v>33</v>
      </c>
      <c r="B686" t="s">
        <v>53</v>
      </c>
      <c r="C686" t="s">
        <v>93</v>
      </c>
      <c r="D686" t="s">
        <v>214</v>
      </c>
      <c r="E686" t="s">
        <v>215</v>
      </c>
      <c r="F686" s="88">
        <v>46692</v>
      </c>
      <c r="G686" s="87">
        <v>4125</v>
      </c>
      <c r="H686" s="87">
        <v>-19.622377166688128</v>
      </c>
    </row>
    <row r="687" spans="1:8" x14ac:dyDescent="0.3">
      <c r="A687" t="s">
        <v>33</v>
      </c>
      <c r="B687" t="s">
        <v>53</v>
      </c>
      <c r="C687" t="s">
        <v>93</v>
      </c>
      <c r="D687" t="s">
        <v>214</v>
      </c>
      <c r="E687" t="s">
        <v>216</v>
      </c>
      <c r="F687" s="88">
        <v>46692</v>
      </c>
      <c r="G687" s="87">
        <v>4125</v>
      </c>
      <c r="H687" s="87">
        <v>0</v>
      </c>
    </row>
    <row r="688" spans="1:8" x14ac:dyDescent="0.3">
      <c r="A688" t="s">
        <v>33</v>
      </c>
      <c r="B688" t="s">
        <v>53</v>
      </c>
      <c r="C688" t="s">
        <v>93</v>
      </c>
      <c r="D688" t="s">
        <v>214</v>
      </c>
      <c r="E688" t="s">
        <v>217</v>
      </c>
      <c r="F688" s="88">
        <v>46692</v>
      </c>
      <c r="G688" s="87">
        <v>4125</v>
      </c>
      <c r="H688" s="87">
        <v>-19.622377166688128</v>
      </c>
    </row>
    <row r="689" spans="1:8" x14ac:dyDescent="0.3">
      <c r="A689" t="s">
        <v>33</v>
      </c>
      <c r="B689" t="s">
        <v>53</v>
      </c>
      <c r="C689" t="s">
        <v>93</v>
      </c>
      <c r="D689" t="s">
        <v>214</v>
      </c>
      <c r="E689" t="s">
        <v>215</v>
      </c>
      <c r="F689" s="88">
        <v>46722</v>
      </c>
      <c r="G689" s="87">
        <v>4125</v>
      </c>
      <c r="H689" s="87">
        <v>-19.630180118514222</v>
      </c>
    </row>
    <row r="690" spans="1:8" x14ac:dyDescent="0.3">
      <c r="A690" t="s">
        <v>33</v>
      </c>
      <c r="B690" t="s">
        <v>53</v>
      </c>
      <c r="C690" t="s">
        <v>93</v>
      </c>
      <c r="D690" t="s">
        <v>214</v>
      </c>
      <c r="E690" t="s">
        <v>216</v>
      </c>
      <c r="F690" s="88">
        <v>46722</v>
      </c>
      <c r="G690" s="87">
        <v>4125</v>
      </c>
      <c r="H690" s="87">
        <v>0</v>
      </c>
    </row>
    <row r="691" spans="1:8" x14ac:dyDescent="0.3">
      <c r="A691" t="s">
        <v>33</v>
      </c>
      <c r="B691" t="s">
        <v>53</v>
      </c>
      <c r="C691" t="s">
        <v>93</v>
      </c>
      <c r="D691" t="s">
        <v>214</v>
      </c>
      <c r="E691" t="s">
        <v>217</v>
      </c>
      <c r="F691" s="88">
        <v>46722</v>
      </c>
      <c r="G691" s="87">
        <v>4125</v>
      </c>
      <c r="H691" s="87">
        <v>-19.630180118514222</v>
      </c>
    </row>
    <row r="692" spans="1:8" x14ac:dyDescent="0.3">
      <c r="A692" t="s">
        <v>33</v>
      </c>
      <c r="B692" t="s">
        <v>53</v>
      </c>
      <c r="C692" t="s">
        <v>95</v>
      </c>
      <c r="D692" t="s">
        <v>198</v>
      </c>
      <c r="E692" t="s">
        <v>135</v>
      </c>
      <c r="G692" s="87">
        <v>108000</v>
      </c>
      <c r="H692" s="87">
        <v>69336</v>
      </c>
    </row>
    <row r="693" spans="1:8" x14ac:dyDescent="0.3">
      <c r="A693" t="s">
        <v>33</v>
      </c>
      <c r="B693" t="s">
        <v>53</v>
      </c>
      <c r="C693" t="s">
        <v>95</v>
      </c>
      <c r="D693" t="s">
        <v>198</v>
      </c>
      <c r="E693" t="s">
        <v>199</v>
      </c>
      <c r="G693" s="87">
        <v>108000</v>
      </c>
      <c r="H693" s="87">
        <v>106815.9815798425</v>
      </c>
    </row>
    <row r="694" spans="1:8" x14ac:dyDescent="0.3">
      <c r="A694" t="s">
        <v>33</v>
      </c>
      <c r="B694" t="s">
        <v>53</v>
      </c>
      <c r="C694" t="s">
        <v>95</v>
      </c>
      <c r="D694" t="s">
        <v>198</v>
      </c>
      <c r="E694" t="s">
        <v>200</v>
      </c>
      <c r="G694" s="87">
        <v>108000</v>
      </c>
      <c r="H694" s="87">
        <v>109026.6713300798</v>
      </c>
    </row>
    <row r="695" spans="1:8" x14ac:dyDescent="0.3">
      <c r="A695" t="s">
        <v>33</v>
      </c>
      <c r="B695" t="s">
        <v>53</v>
      </c>
      <c r="C695" t="s">
        <v>95</v>
      </c>
      <c r="D695" t="s">
        <v>198</v>
      </c>
      <c r="E695" t="s">
        <v>201</v>
      </c>
      <c r="G695" s="87">
        <v>108000</v>
      </c>
      <c r="H695" s="87">
        <v>108000</v>
      </c>
    </row>
    <row r="696" spans="1:8" x14ac:dyDescent="0.3">
      <c r="A696" t="s">
        <v>33</v>
      </c>
      <c r="B696" t="s">
        <v>53</v>
      </c>
      <c r="C696" t="s">
        <v>95</v>
      </c>
      <c r="D696" t="s">
        <v>198</v>
      </c>
      <c r="E696" t="s">
        <v>202</v>
      </c>
      <c r="G696" s="87">
        <v>108000</v>
      </c>
      <c r="H696" s="87">
        <v>69227.757114781794</v>
      </c>
    </row>
    <row r="697" spans="1:8" x14ac:dyDescent="0.3">
      <c r="A697" t="s">
        <v>33</v>
      </c>
      <c r="B697" t="s">
        <v>53</v>
      </c>
      <c r="C697" t="s">
        <v>95</v>
      </c>
      <c r="D697" t="s">
        <v>198</v>
      </c>
      <c r="E697" t="s">
        <v>139</v>
      </c>
      <c r="G697" s="87">
        <v>108000</v>
      </c>
      <c r="H697" s="87">
        <v>67500</v>
      </c>
    </row>
    <row r="698" spans="1:8" x14ac:dyDescent="0.3">
      <c r="A698" t="s">
        <v>33</v>
      </c>
      <c r="B698" t="s">
        <v>53</v>
      </c>
      <c r="C698" t="s">
        <v>95</v>
      </c>
      <c r="D698" t="s">
        <v>198</v>
      </c>
      <c r="E698" t="s">
        <v>65</v>
      </c>
      <c r="G698" s="87">
        <v>108000</v>
      </c>
      <c r="H698" s="87">
        <v>69227.757114781794</v>
      </c>
    </row>
    <row r="699" spans="1:8" x14ac:dyDescent="0.3">
      <c r="A699" t="s">
        <v>33</v>
      </c>
      <c r="B699" t="s">
        <v>53</v>
      </c>
      <c r="C699" t="s">
        <v>95</v>
      </c>
      <c r="D699" t="s">
        <v>203</v>
      </c>
      <c r="E699" t="s">
        <v>204</v>
      </c>
      <c r="G699" s="87">
        <v>108000</v>
      </c>
      <c r="H699" s="87">
        <v>66855.140228811128</v>
      </c>
    </row>
    <row r="700" spans="1:8" x14ac:dyDescent="0.3">
      <c r="A700" t="s">
        <v>33</v>
      </c>
      <c r="B700" t="s">
        <v>53</v>
      </c>
      <c r="C700" t="s">
        <v>95</v>
      </c>
      <c r="D700" t="s">
        <v>203</v>
      </c>
      <c r="E700" t="s">
        <v>142</v>
      </c>
      <c r="G700" s="87">
        <v>108000</v>
      </c>
      <c r="H700" s="87">
        <v>103971.119133574</v>
      </c>
    </row>
    <row r="701" spans="1:8" x14ac:dyDescent="0.3">
      <c r="A701" t="s">
        <v>33</v>
      </c>
      <c r="B701" t="s">
        <v>53</v>
      </c>
      <c r="C701" t="s">
        <v>95</v>
      </c>
      <c r="D701" t="s">
        <v>203</v>
      </c>
      <c r="E701" t="s">
        <v>143</v>
      </c>
      <c r="G701" s="87">
        <v>108000</v>
      </c>
      <c r="H701" s="87">
        <v>108170.9920758217</v>
      </c>
    </row>
    <row r="702" spans="1:8" x14ac:dyDescent="0.3">
      <c r="A702" t="s">
        <v>33</v>
      </c>
      <c r="B702" t="s">
        <v>53</v>
      </c>
      <c r="C702" t="s">
        <v>95</v>
      </c>
      <c r="D702" t="s">
        <v>203</v>
      </c>
      <c r="E702" t="s">
        <v>141</v>
      </c>
      <c r="G702" s="87">
        <v>108000</v>
      </c>
      <c r="H702" s="87">
        <v>0</v>
      </c>
    </row>
    <row r="703" spans="1:8" x14ac:dyDescent="0.3">
      <c r="A703" t="s">
        <v>33</v>
      </c>
      <c r="B703" t="s">
        <v>53</v>
      </c>
      <c r="C703" t="s">
        <v>95</v>
      </c>
      <c r="D703" t="s">
        <v>203</v>
      </c>
      <c r="E703" t="s">
        <v>205</v>
      </c>
      <c r="G703" s="87">
        <v>108000</v>
      </c>
      <c r="H703" s="87">
        <v>66855.140228811128</v>
      </c>
    </row>
    <row r="704" spans="1:8" x14ac:dyDescent="0.3">
      <c r="A704" t="s">
        <v>33</v>
      </c>
      <c r="B704" t="s">
        <v>53</v>
      </c>
      <c r="C704" t="s">
        <v>95</v>
      </c>
      <c r="D704" t="s">
        <v>206</v>
      </c>
      <c r="E704" t="s">
        <v>207</v>
      </c>
      <c r="G704" s="87">
        <v>108000</v>
      </c>
      <c r="H704" s="87">
        <v>113400</v>
      </c>
    </row>
    <row r="705" spans="1:8" x14ac:dyDescent="0.3">
      <c r="A705" t="s">
        <v>33</v>
      </c>
      <c r="B705" t="s">
        <v>53</v>
      </c>
      <c r="C705" t="s">
        <v>95</v>
      </c>
      <c r="D705" t="s">
        <v>206</v>
      </c>
      <c r="E705" t="s">
        <v>208</v>
      </c>
      <c r="G705" s="87">
        <v>108000</v>
      </c>
      <c r="H705" s="87">
        <v>114657</v>
      </c>
    </row>
    <row r="706" spans="1:8" x14ac:dyDescent="0.3">
      <c r="A706" t="s">
        <v>33</v>
      </c>
      <c r="B706" t="s">
        <v>53</v>
      </c>
      <c r="C706" t="s">
        <v>95</v>
      </c>
      <c r="D706" t="s">
        <v>206</v>
      </c>
      <c r="E706" t="s">
        <v>209</v>
      </c>
      <c r="G706" s="87">
        <v>108000</v>
      </c>
      <c r="H706" s="87">
        <v>90935.547045951826</v>
      </c>
    </row>
    <row r="707" spans="1:8" x14ac:dyDescent="0.3">
      <c r="A707" t="s">
        <v>33</v>
      </c>
      <c r="B707" t="s">
        <v>53</v>
      </c>
      <c r="C707" t="s">
        <v>95</v>
      </c>
      <c r="D707" t="s">
        <v>210</v>
      </c>
      <c r="E707" t="s">
        <v>211</v>
      </c>
      <c r="G707" s="87">
        <v>108000</v>
      </c>
      <c r="H707" s="87">
        <v>91800</v>
      </c>
    </row>
    <row r="708" spans="1:8" x14ac:dyDescent="0.3">
      <c r="A708" t="s">
        <v>33</v>
      </c>
      <c r="B708" t="s">
        <v>53</v>
      </c>
      <c r="C708" t="s">
        <v>95</v>
      </c>
      <c r="D708" t="s">
        <v>210</v>
      </c>
      <c r="E708" t="s">
        <v>212</v>
      </c>
      <c r="G708" s="87">
        <v>108000</v>
      </c>
      <c r="H708" s="87">
        <v>90720</v>
      </c>
    </row>
    <row r="709" spans="1:8" x14ac:dyDescent="0.3">
      <c r="A709" t="s">
        <v>33</v>
      </c>
      <c r="B709" t="s">
        <v>53</v>
      </c>
      <c r="C709" t="s">
        <v>95</v>
      </c>
      <c r="D709" t="s">
        <v>210</v>
      </c>
      <c r="E709" t="s">
        <v>213</v>
      </c>
      <c r="G709" s="87">
        <v>108000</v>
      </c>
      <c r="H709" s="87">
        <v>91800</v>
      </c>
    </row>
    <row r="710" spans="1:8" x14ac:dyDescent="0.3">
      <c r="A710" t="s">
        <v>33</v>
      </c>
      <c r="B710" t="s">
        <v>53</v>
      </c>
      <c r="C710" t="s">
        <v>95</v>
      </c>
      <c r="D710" t="s">
        <v>214</v>
      </c>
      <c r="E710" t="s">
        <v>215</v>
      </c>
      <c r="F710" s="88">
        <v>46388</v>
      </c>
      <c r="G710" s="87">
        <v>9000</v>
      </c>
      <c r="H710" s="87">
        <v>540.45908131286114</v>
      </c>
    </row>
    <row r="711" spans="1:8" x14ac:dyDescent="0.3">
      <c r="A711" t="s">
        <v>33</v>
      </c>
      <c r="B711" t="s">
        <v>53</v>
      </c>
      <c r="C711" t="s">
        <v>95</v>
      </c>
      <c r="D711" t="s">
        <v>214</v>
      </c>
      <c r="E711" t="s">
        <v>216</v>
      </c>
      <c r="F711" s="88">
        <v>46388</v>
      </c>
      <c r="G711" s="87">
        <v>9000</v>
      </c>
      <c r="H711" s="87">
        <v>450.0000000000004</v>
      </c>
    </row>
    <row r="712" spans="1:8" x14ac:dyDescent="0.3">
      <c r="A712" t="s">
        <v>33</v>
      </c>
      <c r="B712" t="s">
        <v>53</v>
      </c>
      <c r="C712" t="s">
        <v>95</v>
      </c>
      <c r="D712" t="s">
        <v>214</v>
      </c>
      <c r="E712" t="s">
        <v>217</v>
      </c>
      <c r="F712" s="88">
        <v>46388</v>
      </c>
      <c r="G712" s="87">
        <v>9000</v>
      </c>
      <c r="H712" s="87">
        <v>86.151506012247751</v>
      </c>
    </row>
    <row r="713" spans="1:8" x14ac:dyDescent="0.3">
      <c r="A713" t="s">
        <v>33</v>
      </c>
      <c r="B713" t="s">
        <v>53</v>
      </c>
      <c r="C713" t="s">
        <v>95</v>
      </c>
      <c r="D713" t="s">
        <v>214</v>
      </c>
      <c r="E713" t="s">
        <v>215</v>
      </c>
      <c r="F713" s="88">
        <v>46419</v>
      </c>
      <c r="G713" s="87">
        <v>9000</v>
      </c>
      <c r="H713" s="87">
        <v>86.084905660376293</v>
      </c>
    </row>
    <row r="714" spans="1:8" x14ac:dyDescent="0.3">
      <c r="A714" t="s">
        <v>33</v>
      </c>
      <c r="B714" t="s">
        <v>53</v>
      </c>
      <c r="C714" t="s">
        <v>95</v>
      </c>
      <c r="D714" t="s">
        <v>214</v>
      </c>
      <c r="E714" t="s">
        <v>216</v>
      </c>
      <c r="F714" s="88">
        <v>46419</v>
      </c>
      <c r="G714" s="87">
        <v>9000</v>
      </c>
      <c r="H714" s="87">
        <v>0</v>
      </c>
    </row>
    <row r="715" spans="1:8" x14ac:dyDescent="0.3">
      <c r="A715" t="s">
        <v>33</v>
      </c>
      <c r="B715" t="s">
        <v>53</v>
      </c>
      <c r="C715" t="s">
        <v>95</v>
      </c>
      <c r="D715" t="s">
        <v>214</v>
      </c>
      <c r="E715" t="s">
        <v>217</v>
      </c>
      <c r="F715" s="88">
        <v>46419</v>
      </c>
      <c r="G715" s="87">
        <v>9000</v>
      </c>
      <c r="H715" s="87">
        <v>86.084905660376293</v>
      </c>
    </row>
    <row r="716" spans="1:8" x14ac:dyDescent="0.3">
      <c r="A716" t="s">
        <v>33</v>
      </c>
      <c r="B716" t="s">
        <v>53</v>
      </c>
      <c r="C716" t="s">
        <v>95</v>
      </c>
      <c r="D716" t="s">
        <v>214</v>
      </c>
      <c r="E716" t="s">
        <v>215</v>
      </c>
      <c r="F716" s="88">
        <v>46447</v>
      </c>
      <c r="G716" s="87">
        <v>9000</v>
      </c>
      <c r="H716" s="87">
        <v>86.018408201207208</v>
      </c>
    </row>
    <row r="717" spans="1:8" x14ac:dyDescent="0.3">
      <c r="A717" t="s">
        <v>33</v>
      </c>
      <c r="B717" t="s">
        <v>53</v>
      </c>
      <c r="C717" t="s">
        <v>95</v>
      </c>
      <c r="D717" t="s">
        <v>214</v>
      </c>
      <c r="E717" t="s">
        <v>216</v>
      </c>
      <c r="F717" s="88">
        <v>46447</v>
      </c>
      <c r="G717" s="87">
        <v>9000</v>
      </c>
      <c r="H717" s="87">
        <v>0</v>
      </c>
    </row>
    <row r="718" spans="1:8" x14ac:dyDescent="0.3">
      <c r="A718" t="s">
        <v>33</v>
      </c>
      <c r="B718" t="s">
        <v>53</v>
      </c>
      <c r="C718" t="s">
        <v>95</v>
      </c>
      <c r="D718" t="s">
        <v>214</v>
      </c>
      <c r="E718" t="s">
        <v>217</v>
      </c>
      <c r="F718" s="88">
        <v>46447</v>
      </c>
      <c r="G718" s="87">
        <v>9000</v>
      </c>
      <c r="H718" s="87">
        <v>86.018408201207208</v>
      </c>
    </row>
    <row r="719" spans="1:8" x14ac:dyDescent="0.3">
      <c r="A719" t="s">
        <v>33</v>
      </c>
      <c r="B719" t="s">
        <v>53</v>
      </c>
      <c r="C719" t="s">
        <v>95</v>
      </c>
      <c r="D719" t="s">
        <v>214</v>
      </c>
      <c r="E719" t="s">
        <v>215</v>
      </c>
      <c r="F719" s="88">
        <v>46478</v>
      </c>
      <c r="G719" s="87">
        <v>9000</v>
      </c>
      <c r="H719" s="87">
        <v>449.3877551020409</v>
      </c>
    </row>
    <row r="720" spans="1:8" x14ac:dyDescent="0.3">
      <c r="A720" t="s">
        <v>33</v>
      </c>
      <c r="B720" t="s">
        <v>53</v>
      </c>
      <c r="C720" t="s">
        <v>95</v>
      </c>
      <c r="D720" t="s">
        <v>214</v>
      </c>
      <c r="E720" t="s">
        <v>216</v>
      </c>
      <c r="F720" s="88">
        <v>46478</v>
      </c>
      <c r="G720" s="87">
        <v>9000</v>
      </c>
      <c r="H720" s="87">
        <v>360.00000000000028</v>
      </c>
    </row>
    <row r="721" spans="1:8" x14ac:dyDescent="0.3">
      <c r="A721" t="s">
        <v>33</v>
      </c>
      <c r="B721" t="s">
        <v>53</v>
      </c>
      <c r="C721" t="s">
        <v>95</v>
      </c>
      <c r="D721" t="s">
        <v>214</v>
      </c>
      <c r="E721" t="s">
        <v>217</v>
      </c>
      <c r="F721" s="88">
        <v>46478</v>
      </c>
      <c r="G721" s="87">
        <v>9000</v>
      </c>
      <c r="H721" s="87">
        <v>85.949764521193075</v>
      </c>
    </row>
    <row r="722" spans="1:8" x14ac:dyDescent="0.3">
      <c r="A722" t="s">
        <v>33</v>
      </c>
      <c r="B722" t="s">
        <v>53</v>
      </c>
      <c r="C722" t="s">
        <v>95</v>
      </c>
      <c r="D722" t="s">
        <v>214</v>
      </c>
      <c r="E722" t="s">
        <v>215</v>
      </c>
      <c r="F722" s="88">
        <v>46508</v>
      </c>
      <c r="G722" s="87">
        <v>9000</v>
      </c>
      <c r="H722" s="87">
        <v>449.31647952314393</v>
      </c>
    </row>
    <row r="723" spans="1:8" x14ac:dyDescent="0.3">
      <c r="A723" t="s">
        <v>33</v>
      </c>
      <c r="B723" t="s">
        <v>53</v>
      </c>
      <c r="C723" t="s">
        <v>95</v>
      </c>
      <c r="D723" t="s">
        <v>214</v>
      </c>
      <c r="E723" t="s">
        <v>216</v>
      </c>
      <c r="F723" s="88">
        <v>46508</v>
      </c>
      <c r="G723" s="87">
        <v>9000</v>
      </c>
      <c r="H723" s="87">
        <v>360.00000000000028</v>
      </c>
    </row>
    <row r="724" spans="1:8" x14ac:dyDescent="0.3">
      <c r="A724" t="s">
        <v>33</v>
      </c>
      <c r="B724" t="s">
        <v>53</v>
      </c>
      <c r="C724" t="s">
        <v>95</v>
      </c>
      <c r="D724" t="s">
        <v>214</v>
      </c>
      <c r="E724" t="s">
        <v>217</v>
      </c>
      <c r="F724" s="88">
        <v>46508</v>
      </c>
      <c r="G724" s="87">
        <v>9000</v>
      </c>
      <c r="H724" s="87">
        <v>85.881230310714372</v>
      </c>
    </row>
    <row r="725" spans="1:8" x14ac:dyDescent="0.3">
      <c r="A725" t="s">
        <v>33</v>
      </c>
      <c r="B725" t="s">
        <v>53</v>
      </c>
      <c r="C725" t="s">
        <v>95</v>
      </c>
      <c r="D725" t="s">
        <v>214</v>
      </c>
      <c r="E725" t="s">
        <v>215</v>
      </c>
      <c r="F725" s="88">
        <v>46539</v>
      </c>
      <c r="G725" s="87">
        <v>9000</v>
      </c>
      <c r="H725" s="87">
        <v>449.2453175204414</v>
      </c>
    </row>
    <row r="726" spans="1:8" x14ac:dyDescent="0.3">
      <c r="A726" t="s">
        <v>33</v>
      </c>
      <c r="B726" t="s">
        <v>53</v>
      </c>
      <c r="C726" t="s">
        <v>95</v>
      </c>
      <c r="D726" t="s">
        <v>214</v>
      </c>
      <c r="E726" t="s">
        <v>216</v>
      </c>
      <c r="F726" s="88">
        <v>46539</v>
      </c>
      <c r="G726" s="87">
        <v>9000</v>
      </c>
      <c r="H726" s="87">
        <v>360.00000000000028</v>
      </c>
    </row>
    <row r="727" spans="1:8" x14ac:dyDescent="0.3">
      <c r="A727" t="s">
        <v>33</v>
      </c>
      <c r="B727" t="s">
        <v>53</v>
      </c>
      <c r="C727" t="s">
        <v>95</v>
      </c>
      <c r="D727" t="s">
        <v>214</v>
      </c>
      <c r="E727" t="s">
        <v>217</v>
      </c>
      <c r="F727" s="88">
        <v>46539</v>
      </c>
      <c r="G727" s="87">
        <v>9000</v>
      </c>
      <c r="H727" s="87">
        <v>85.81280530811641</v>
      </c>
    </row>
    <row r="728" spans="1:8" x14ac:dyDescent="0.3">
      <c r="A728" t="s">
        <v>33</v>
      </c>
      <c r="B728" t="s">
        <v>53</v>
      </c>
      <c r="C728" t="s">
        <v>95</v>
      </c>
      <c r="D728" t="s">
        <v>214</v>
      </c>
      <c r="E728" t="s">
        <v>215</v>
      </c>
      <c r="F728" s="88">
        <v>46569</v>
      </c>
      <c r="G728" s="87">
        <v>9000</v>
      </c>
      <c r="H728" s="87">
        <v>449.17426882267631</v>
      </c>
    </row>
    <row r="729" spans="1:8" x14ac:dyDescent="0.3">
      <c r="A729" t="s">
        <v>33</v>
      </c>
      <c r="B729" t="s">
        <v>53</v>
      </c>
      <c r="C729" t="s">
        <v>95</v>
      </c>
      <c r="D729" t="s">
        <v>214</v>
      </c>
      <c r="E729" t="s">
        <v>216</v>
      </c>
      <c r="F729" s="88">
        <v>46569</v>
      </c>
      <c r="G729" s="87">
        <v>9000</v>
      </c>
      <c r="H729" s="87">
        <v>360.00000000000028</v>
      </c>
    </row>
    <row r="730" spans="1:8" x14ac:dyDescent="0.3">
      <c r="A730" t="s">
        <v>33</v>
      </c>
      <c r="B730" t="s">
        <v>53</v>
      </c>
      <c r="C730" t="s">
        <v>95</v>
      </c>
      <c r="D730" t="s">
        <v>214</v>
      </c>
      <c r="E730" t="s">
        <v>217</v>
      </c>
      <c r="F730" s="88">
        <v>46569</v>
      </c>
      <c r="G730" s="87">
        <v>9000</v>
      </c>
      <c r="H730" s="87">
        <v>85.744489252573828</v>
      </c>
    </row>
    <row r="731" spans="1:8" x14ac:dyDescent="0.3">
      <c r="A731" t="s">
        <v>33</v>
      </c>
      <c r="B731" t="s">
        <v>53</v>
      </c>
      <c r="C731" t="s">
        <v>95</v>
      </c>
      <c r="D731" t="s">
        <v>214</v>
      </c>
      <c r="E731" t="s">
        <v>215</v>
      </c>
      <c r="F731" s="88">
        <v>46600</v>
      </c>
      <c r="G731" s="87">
        <v>9000</v>
      </c>
      <c r="H731" s="87">
        <v>449.10217121992832</v>
      </c>
    </row>
    <row r="732" spans="1:8" x14ac:dyDescent="0.3">
      <c r="A732" t="s">
        <v>33</v>
      </c>
      <c r="B732" t="s">
        <v>53</v>
      </c>
      <c r="C732" t="s">
        <v>95</v>
      </c>
      <c r="D732" t="s">
        <v>214</v>
      </c>
      <c r="E732" t="s">
        <v>216</v>
      </c>
      <c r="F732" s="88">
        <v>46600</v>
      </c>
      <c r="G732" s="87">
        <v>9000</v>
      </c>
      <c r="H732" s="87">
        <v>360.00000000000028</v>
      </c>
    </row>
    <row r="733" spans="1:8" x14ac:dyDescent="0.3">
      <c r="A733" t="s">
        <v>33</v>
      </c>
      <c r="B733" t="s">
        <v>53</v>
      </c>
      <c r="C733" t="s">
        <v>95</v>
      </c>
      <c r="D733" t="s">
        <v>214</v>
      </c>
      <c r="E733" t="s">
        <v>217</v>
      </c>
      <c r="F733" s="88">
        <v>46600</v>
      </c>
      <c r="G733" s="87">
        <v>9000</v>
      </c>
      <c r="H733" s="87">
        <v>85.675164634545723</v>
      </c>
    </row>
    <row r="734" spans="1:8" x14ac:dyDescent="0.3">
      <c r="A734" t="s">
        <v>33</v>
      </c>
      <c r="B734" t="s">
        <v>53</v>
      </c>
      <c r="C734" t="s">
        <v>95</v>
      </c>
      <c r="D734" t="s">
        <v>214</v>
      </c>
      <c r="E734" t="s">
        <v>215</v>
      </c>
      <c r="F734" s="88">
        <v>46631</v>
      </c>
      <c r="G734" s="87">
        <v>9000</v>
      </c>
      <c r="H734" s="87">
        <v>449.03135016808739</v>
      </c>
    </row>
    <row r="735" spans="1:8" x14ac:dyDescent="0.3">
      <c r="A735" t="s">
        <v>33</v>
      </c>
      <c r="B735" t="s">
        <v>53</v>
      </c>
      <c r="C735" t="s">
        <v>95</v>
      </c>
      <c r="D735" t="s">
        <v>214</v>
      </c>
      <c r="E735" t="s">
        <v>216</v>
      </c>
      <c r="F735" s="88">
        <v>46631</v>
      </c>
      <c r="G735" s="87">
        <v>9000</v>
      </c>
      <c r="H735" s="87">
        <v>360.00000000000028</v>
      </c>
    </row>
    <row r="736" spans="1:8" x14ac:dyDescent="0.3">
      <c r="A736" t="s">
        <v>33</v>
      </c>
      <c r="B736" t="s">
        <v>53</v>
      </c>
      <c r="C736" t="s">
        <v>95</v>
      </c>
      <c r="D736" t="s">
        <v>214</v>
      </c>
      <c r="E736" t="s">
        <v>217</v>
      </c>
      <c r="F736" s="88">
        <v>46631</v>
      </c>
      <c r="G736" s="87">
        <v>9000</v>
      </c>
      <c r="H736" s="87">
        <v>85.607067469315012</v>
      </c>
    </row>
    <row r="737" spans="1:8" x14ac:dyDescent="0.3">
      <c r="A737" t="s">
        <v>33</v>
      </c>
      <c r="B737" t="s">
        <v>53</v>
      </c>
      <c r="C737" t="s">
        <v>95</v>
      </c>
      <c r="D737" t="s">
        <v>214</v>
      </c>
      <c r="E737" t="s">
        <v>215</v>
      </c>
      <c r="F737" s="88">
        <v>46661</v>
      </c>
      <c r="G737" s="87">
        <v>9000</v>
      </c>
      <c r="H737" s="87">
        <v>448.96064160818821</v>
      </c>
    </row>
    <row r="738" spans="1:8" x14ac:dyDescent="0.3">
      <c r="A738" t="s">
        <v>33</v>
      </c>
      <c r="B738" t="s">
        <v>53</v>
      </c>
      <c r="C738" t="s">
        <v>95</v>
      </c>
      <c r="D738" t="s">
        <v>214</v>
      </c>
      <c r="E738" t="s">
        <v>216</v>
      </c>
      <c r="F738" s="88">
        <v>46661</v>
      </c>
      <c r="G738" s="87">
        <v>9000</v>
      </c>
      <c r="H738" s="87">
        <v>360.00000000000028</v>
      </c>
    </row>
    <row r="739" spans="1:8" x14ac:dyDescent="0.3">
      <c r="A739" t="s">
        <v>33</v>
      </c>
      <c r="B739" t="s">
        <v>53</v>
      </c>
      <c r="C739" t="s">
        <v>95</v>
      </c>
      <c r="D739" t="s">
        <v>214</v>
      </c>
      <c r="E739" t="s">
        <v>217</v>
      </c>
      <c r="F739" s="88">
        <v>46661</v>
      </c>
      <c r="G739" s="87">
        <v>9000</v>
      </c>
      <c r="H739" s="87">
        <v>85.539078469410995</v>
      </c>
    </row>
    <row r="740" spans="1:8" x14ac:dyDescent="0.3">
      <c r="A740" t="s">
        <v>33</v>
      </c>
      <c r="B740" t="s">
        <v>53</v>
      </c>
      <c r="C740" t="s">
        <v>95</v>
      </c>
      <c r="D740" t="s">
        <v>214</v>
      </c>
      <c r="E740" t="s">
        <v>215</v>
      </c>
      <c r="F740" s="88">
        <v>46692</v>
      </c>
      <c r="G740" s="87">
        <v>9000</v>
      </c>
      <c r="H740" s="87">
        <v>448.89004527241502</v>
      </c>
    </row>
    <row r="741" spans="1:8" x14ac:dyDescent="0.3">
      <c r="A741" t="s">
        <v>33</v>
      </c>
      <c r="B741" t="s">
        <v>53</v>
      </c>
      <c r="C741" t="s">
        <v>95</v>
      </c>
      <c r="D741" t="s">
        <v>214</v>
      </c>
      <c r="E741" t="s">
        <v>216</v>
      </c>
      <c r="F741" s="88">
        <v>46692</v>
      </c>
      <c r="G741" s="87">
        <v>9000</v>
      </c>
      <c r="H741" s="87">
        <v>360.00000000000028</v>
      </c>
    </row>
    <row r="742" spans="1:8" x14ac:dyDescent="0.3">
      <c r="A742" t="s">
        <v>33</v>
      </c>
      <c r="B742" t="s">
        <v>53</v>
      </c>
      <c r="C742" t="s">
        <v>95</v>
      </c>
      <c r="D742" t="s">
        <v>214</v>
      </c>
      <c r="E742" t="s">
        <v>217</v>
      </c>
      <c r="F742" s="88">
        <v>46692</v>
      </c>
      <c r="G742" s="87">
        <v>9000</v>
      </c>
      <c r="H742" s="87">
        <v>85.471197377321673</v>
      </c>
    </row>
    <row r="743" spans="1:8" x14ac:dyDescent="0.3">
      <c r="A743" t="s">
        <v>33</v>
      </c>
      <c r="B743" t="s">
        <v>53</v>
      </c>
      <c r="C743" t="s">
        <v>95</v>
      </c>
      <c r="D743" t="s">
        <v>214</v>
      </c>
      <c r="E743" t="s">
        <v>215</v>
      </c>
      <c r="F743" s="88">
        <v>46722</v>
      </c>
      <c r="G743" s="87">
        <v>9000</v>
      </c>
      <c r="H743" s="87">
        <v>448.81956089381328</v>
      </c>
    </row>
    <row r="744" spans="1:8" x14ac:dyDescent="0.3">
      <c r="A744" t="s">
        <v>33</v>
      </c>
      <c r="B744" t="s">
        <v>53</v>
      </c>
      <c r="C744" t="s">
        <v>95</v>
      </c>
      <c r="D744" t="s">
        <v>214</v>
      </c>
      <c r="E744" t="s">
        <v>216</v>
      </c>
      <c r="F744" s="88">
        <v>46722</v>
      </c>
      <c r="G744" s="87">
        <v>9000</v>
      </c>
      <c r="H744" s="87">
        <v>360.00000000000028</v>
      </c>
    </row>
    <row r="745" spans="1:8" x14ac:dyDescent="0.3">
      <c r="A745" t="s">
        <v>33</v>
      </c>
      <c r="B745" t="s">
        <v>53</v>
      </c>
      <c r="C745" t="s">
        <v>95</v>
      </c>
      <c r="D745" t="s">
        <v>214</v>
      </c>
      <c r="E745" t="s">
        <v>217</v>
      </c>
      <c r="F745" s="88">
        <v>46722</v>
      </c>
      <c r="G745" s="87">
        <v>9000</v>
      </c>
      <c r="H745" s="87">
        <v>85.403423936358365</v>
      </c>
    </row>
    <row r="746" spans="1:8" x14ac:dyDescent="0.3">
      <c r="A746" t="s">
        <v>33</v>
      </c>
      <c r="B746" t="s">
        <v>53</v>
      </c>
      <c r="C746" t="s">
        <v>98</v>
      </c>
      <c r="D746" t="s">
        <v>198</v>
      </c>
      <c r="E746" t="s">
        <v>135</v>
      </c>
      <c r="G746" s="87">
        <v>90000</v>
      </c>
      <c r="H746" s="87">
        <v>60300</v>
      </c>
    </row>
    <row r="747" spans="1:8" x14ac:dyDescent="0.3">
      <c r="A747" t="s">
        <v>33</v>
      </c>
      <c r="B747" t="s">
        <v>53</v>
      </c>
      <c r="C747" t="s">
        <v>98</v>
      </c>
      <c r="D747" t="s">
        <v>198</v>
      </c>
      <c r="E747" t="s">
        <v>199</v>
      </c>
      <c r="G747" s="87">
        <v>90000</v>
      </c>
      <c r="H747" s="87">
        <v>90000</v>
      </c>
    </row>
    <row r="748" spans="1:8" x14ac:dyDescent="0.3">
      <c r="A748" t="s">
        <v>33</v>
      </c>
      <c r="B748" t="s">
        <v>53</v>
      </c>
      <c r="C748" t="s">
        <v>98</v>
      </c>
      <c r="D748" t="s">
        <v>198</v>
      </c>
      <c r="E748" t="s">
        <v>200</v>
      </c>
      <c r="G748" s="87">
        <v>90000</v>
      </c>
      <c r="H748" s="87">
        <v>91288.325936789741</v>
      </c>
    </row>
    <row r="749" spans="1:8" x14ac:dyDescent="0.3">
      <c r="A749" t="s">
        <v>33</v>
      </c>
      <c r="B749" t="s">
        <v>53</v>
      </c>
      <c r="C749" t="s">
        <v>98</v>
      </c>
      <c r="D749" t="s">
        <v>198</v>
      </c>
      <c r="E749" t="s">
        <v>201</v>
      </c>
      <c r="G749" s="87">
        <v>90000</v>
      </c>
      <c r="H749" s="87">
        <v>90000</v>
      </c>
    </row>
    <row r="750" spans="1:8" x14ac:dyDescent="0.3">
      <c r="A750" t="s">
        <v>33</v>
      </c>
      <c r="B750" t="s">
        <v>53</v>
      </c>
      <c r="C750" t="s">
        <v>98</v>
      </c>
      <c r="D750" t="s">
        <v>198</v>
      </c>
      <c r="E750" t="s">
        <v>202</v>
      </c>
      <c r="G750" s="87">
        <v>90000</v>
      </c>
      <c r="H750" s="87">
        <v>61163.178377649143</v>
      </c>
    </row>
    <row r="751" spans="1:8" x14ac:dyDescent="0.3">
      <c r="A751" t="s">
        <v>33</v>
      </c>
      <c r="B751" t="s">
        <v>53</v>
      </c>
      <c r="C751" t="s">
        <v>98</v>
      </c>
      <c r="D751" t="s">
        <v>198</v>
      </c>
      <c r="E751" t="s">
        <v>139</v>
      </c>
      <c r="G751" s="87">
        <v>90000</v>
      </c>
      <c r="H751" s="87">
        <v>58050</v>
      </c>
    </row>
    <row r="752" spans="1:8" x14ac:dyDescent="0.3">
      <c r="A752" t="s">
        <v>33</v>
      </c>
      <c r="B752" t="s">
        <v>53</v>
      </c>
      <c r="C752" t="s">
        <v>98</v>
      </c>
      <c r="D752" t="s">
        <v>198</v>
      </c>
      <c r="E752" t="s">
        <v>65</v>
      </c>
      <c r="G752" s="87">
        <v>90000</v>
      </c>
      <c r="H752" s="87">
        <v>61163.178377649143</v>
      </c>
    </row>
    <row r="753" spans="1:8" x14ac:dyDescent="0.3">
      <c r="A753" t="s">
        <v>33</v>
      </c>
      <c r="B753" t="s">
        <v>53</v>
      </c>
      <c r="C753" t="s">
        <v>98</v>
      </c>
      <c r="D753" t="s">
        <v>203</v>
      </c>
      <c r="E753" t="s">
        <v>204</v>
      </c>
      <c r="G753" s="87">
        <v>90000</v>
      </c>
      <c r="H753" s="87">
        <v>61653.20489635515</v>
      </c>
    </row>
    <row r="754" spans="1:8" x14ac:dyDescent="0.3">
      <c r="A754" t="s">
        <v>33</v>
      </c>
      <c r="B754" t="s">
        <v>53</v>
      </c>
      <c r="C754" t="s">
        <v>98</v>
      </c>
      <c r="D754" t="s">
        <v>203</v>
      </c>
      <c r="E754" t="s">
        <v>142</v>
      </c>
      <c r="G754" s="87">
        <v>90000</v>
      </c>
      <c r="H754" s="87">
        <v>90000</v>
      </c>
    </row>
    <row r="755" spans="1:8" x14ac:dyDescent="0.3">
      <c r="A755" t="s">
        <v>33</v>
      </c>
      <c r="B755" t="s">
        <v>53</v>
      </c>
      <c r="C755" t="s">
        <v>98</v>
      </c>
      <c r="D755" t="s">
        <v>203</v>
      </c>
      <c r="E755" t="s">
        <v>143</v>
      </c>
      <c r="G755" s="87">
        <v>90000</v>
      </c>
      <c r="H755" s="87">
        <v>92019.708800530061</v>
      </c>
    </row>
    <row r="756" spans="1:8" x14ac:dyDescent="0.3">
      <c r="A756" t="s">
        <v>33</v>
      </c>
      <c r="B756" t="s">
        <v>53</v>
      </c>
      <c r="C756" t="s">
        <v>98</v>
      </c>
      <c r="D756" t="s">
        <v>203</v>
      </c>
      <c r="E756" t="s">
        <v>141</v>
      </c>
      <c r="G756" s="87">
        <v>90000</v>
      </c>
      <c r="H756" s="87">
        <v>0</v>
      </c>
    </row>
    <row r="757" spans="1:8" x14ac:dyDescent="0.3">
      <c r="A757" t="s">
        <v>33</v>
      </c>
      <c r="B757" t="s">
        <v>53</v>
      </c>
      <c r="C757" t="s">
        <v>98</v>
      </c>
      <c r="D757" t="s">
        <v>203</v>
      </c>
      <c r="E757" t="s">
        <v>205</v>
      </c>
      <c r="G757" s="87">
        <v>90000</v>
      </c>
      <c r="H757" s="87">
        <v>61653.20489635515</v>
      </c>
    </row>
    <row r="758" spans="1:8" x14ac:dyDescent="0.3">
      <c r="A758" t="s">
        <v>33</v>
      </c>
      <c r="B758" t="s">
        <v>53</v>
      </c>
      <c r="C758" t="s">
        <v>98</v>
      </c>
      <c r="D758" t="s">
        <v>206</v>
      </c>
      <c r="E758" t="s">
        <v>207</v>
      </c>
      <c r="G758" s="87">
        <v>90000</v>
      </c>
      <c r="H758" s="87">
        <v>90000</v>
      </c>
    </row>
    <row r="759" spans="1:8" x14ac:dyDescent="0.3">
      <c r="A759" t="s">
        <v>33</v>
      </c>
      <c r="B759" t="s">
        <v>53</v>
      </c>
      <c r="C759" t="s">
        <v>98</v>
      </c>
      <c r="D759" t="s">
        <v>206</v>
      </c>
      <c r="E759" t="s">
        <v>208</v>
      </c>
      <c r="G759" s="87">
        <v>90000</v>
      </c>
      <c r="H759" s="87">
        <v>90000</v>
      </c>
    </row>
    <row r="760" spans="1:8" x14ac:dyDescent="0.3">
      <c r="A760" t="s">
        <v>33</v>
      </c>
      <c r="B760" t="s">
        <v>53</v>
      </c>
      <c r="C760" t="s">
        <v>98</v>
      </c>
      <c r="D760" t="s">
        <v>206</v>
      </c>
      <c r="E760" t="s">
        <v>209</v>
      </c>
      <c r="G760" s="87">
        <v>90000</v>
      </c>
      <c r="H760" s="87">
        <v>75420.377461706783</v>
      </c>
    </row>
    <row r="761" spans="1:8" x14ac:dyDescent="0.3">
      <c r="A761" t="s">
        <v>33</v>
      </c>
      <c r="B761" t="s">
        <v>53</v>
      </c>
      <c r="C761" t="s">
        <v>98</v>
      </c>
      <c r="D761" t="s">
        <v>210</v>
      </c>
      <c r="E761" t="s">
        <v>211</v>
      </c>
      <c r="G761" s="87">
        <v>90000</v>
      </c>
      <c r="H761" s="87">
        <v>76500</v>
      </c>
    </row>
    <row r="762" spans="1:8" x14ac:dyDescent="0.3">
      <c r="A762" t="s">
        <v>33</v>
      </c>
      <c r="B762" t="s">
        <v>53</v>
      </c>
      <c r="C762" t="s">
        <v>98</v>
      </c>
      <c r="D762" t="s">
        <v>210</v>
      </c>
      <c r="E762" t="s">
        <v>212</v>
      </c>
      <c r="G762" s="87">
        <v>90000</v>
      </c>
      <c r="H762" s="87">
        <v>75600</v>
      </c>
    </row>
    <row r="763" spans="1:8" x14ac:dyDescent="0.3">
      <c r="A763" t="s">
        <v>33</v>
      </c>
      <c r="B763" t="s">
        <v>53</v>
      </c>
      <c r="C763" t="s">
        <v>98</v>
      </c>
      <c r="D763" t="s">
        <v>210</v>
      </c>
      <c r="E763" t="s">
        <v>213</v>
      </c>
      <c r="G763" s="87">
        <v>90000</v>
      </c>
      <c r="H763" s="87">
        <v>74700</v>
      </c>
    </row>
    <row r="764" spans="1:8" x14ac:dyDescent="0.3">
      <c r="A764" t="s">
        <v>33</v>
      </c>
      <c r="B764" t="s">
        <v>53</v>
      </c>
      <c r="C764" t="s">
        <v>98</v>
      </c>
      <c r="D764" t="s">
        <v>214</v>
      </c>
      <c r="E764" t="s">
        <v>215</v>
      </c>
      <c r="F764" s="88">
        <v>46388</v>
      </c>
      <c r="G764" s="87">
        <v>7500</v>
      </c>
      <c r="H764" s="87">
        <v>-70.836190500834505</v>
      </c>
    </row>
    <row r="765" spans="1:8" x14ac:dyDescent="0.3">
      <c r="A765" t="s">
        <v>33</v>
      </c>
      <c r="B765" t="s">
        <v>53</v>
      </c>
      <c r="C765" t="s">
        <v>98</v>
      </c>
      <c r="D765" t="s">
        <v>214</v>
      </c>
      <c r="E765" t="s">
        <v>216</v>
      </c>
      <c r="F765" s="88">
        <v>46388</v>
      </c>
      <c r="G765" s="87">
        <v>7500</v>
      </c>
      <c r="H765" s="87">
        <v>0</v>
      </c>
    </row>
    <row r="766" spans="1:8" x14ac:dyDescent="0.3">
      <c r="A766" t="s">
        <v>33</v>
      </c>
      <c r="B766" t="s">
        <v>53</v>
      </c>
      <c r="C766" t="s">
        <v>98</v>
      </c>
      <c r="D766" t="s">
        <v>214</v>
      </c>
      <c r="E766" t="s">
        <v>217</v>
      </c>
      <c r="F766" s="88">
        <v>46388</v>
      </c>
      <c r="G766" s="87">
        <v>7500</v>
      </c>
      <c r="H766" s="87">
        <v>-70.836190500834505</v>
      </c>
    </row>
    <row r="767" spans="1:8" x14ac:dyDescent="0.3">
      <c r="A767" t="s">
        <v>33</v>
      </c>
      <c r="B767" t="s">
        <v>53</v>
      </c>
      <c r="C767" t="s">
        <v>98</v>
      </c>
      <c r="D767" t="s">
        <v>214</v>
      </c>
      <c r="E767" t="s">
        <v>215</v>
      </c>
      <c r="F767" s="88">
        <v>46419</v>
      </c>
      <c r="G767" s="87">
        <v>7500</v>
      </c>
      <c r="H767" s="87">
        <v>-70.890304536979087</v>
      </c>
    </row>
    <row r="768" spans="1:8" x14ac:dyDescent="0.3">
      <c r="A768" t="s">
        <v>33</v>
      </c>
      <c r="B768" t="s">
        <v>53</v>
      </c>
      <c r="C768" t="s">
        <v>98</v>
      </c>
      <c r="D768" t="s">
        <v>214</v>
      </c>
      <c r="E768" t="s">
        <v>216</v>
      </c>
      <c r="F768" s="88">
        <v>46419</v>
      </c>
      <c r="G768" s="87">
        <v>7500</v>
      </c>
      <c r="H768" s="87">
        <v>0</v>
      </c>
    </row>
    <row r="769" spans="1:8" x14ac:dyDescent="0.3">
      <c r="A769" t="s">
        <v>33</v>
      </c>
      <c r="B769" t="s">
        <v>53</v>
      </c>
      <c r="C769" t="s">
        <v>98</v>
      </c>
      <c r="D769" t="s">
        <v>214</v>
      </c>
      <c r="E769" t="s">
        <v>217</v>
      </c>
      <c r="F769" s="88">
        <v>46419</v>
      </c>
      <c r="G769" s="87">
        <v>7500</v>
      </c>
      <c r="H769" s="87">
        <v>-70.890304536979087</v>
      </c>
    </row>
    <row r="770" spans="1:8" x14ac:dyDescent="0.3">
      <c r="A770" t="s">
        <v>33</v>
      </c>
      <c r="B770" t="s">
        <v>53</v>
      </c>
      <c r="C770" t="s">
        <v>98</v>
      </c>
      <c r="D770" t="s">
        <v>214</v>
      </c>
      <c r="E770" t="s">
        <v>215</v>
      </c>
      <c r="F770" s="88">
        <v>46447</v>
      </c>
      <c r="G770" s="87">
        <v>7500</v>
      </c>
      <c r="H770" s="87">
        <v>-70.944501315226844</v>
      </c>
    </row>
    <row r="771" spans="1:8" x14ac:dyDescent="0.3">
      <c r="A771" t="s">
        <v>33</v>
      </c>
      <c r="B771" t="s">
        <v>53</v>
      </c>
      <c r="C771" t="s">
        <v>98</v>
      </c>
      <c r="D771" t="s">
        <v>214</v>
      </c>
      <c r="E771" t="s">
        <v>216</v>
      </c>
      <c r="F771" s="88">
        <v>46447</v>
      </c>
      <c r="G771" s="87">
        <v>7500</v>
      </c>
      <c r="H771" s="87">
        <v>0</v>
      </c>
    </row>
    <row r="772" spans="1:8" x14ac:dyDescent="0.3">
      <c r="A772" t="s">
        <v>33</v>
      </c>
      <c r="B772" t="s">
        <v>53</v>
      </c>
      <c r="C772" t="s">
        <v>98</v>
      </c>
      <c r="D772" t="s">
        <v>214</v>
      </c>
      <c r="E772" t="s">
        <v>217</v>
      </c>
      <c r="F772" s="88">
        <v>46447</v>
      </c>
      <c r="G772" s="87">
        <v>7500</v>
      </c>
      <c r="H772" s="87">
        <v>-70.944501315226844</v>
      </c>
    </row>
    <row r="773" spans="1:8" x14ac:dyDescent="0.3">
      <c r="A773" t="s">
        <v>33</v>
      </c>
      <c r="B773" t="s">
        <v>53</v>
      </c>
      <c r="C773" t="s">
        <v>98</v>
      </c>
      <c r="D773" t="s">
        <v>214</v>
      </c>
      <c r="E773" t="s">
        <v>215</v>
      </c>
      <c r="F773" s="88">
        <v>46478</v>
      </c>
      <c r="G773" s="87">
        <v>7500</v>
      </c>
      <c r="H773" s="87">
        <v>-71.000622471210079</v>
      </c>
    </row>
    <row r="774" spans="1:8" x14ac:dyDescent="0.3">
      <c r="A774" t="s">
        <v>33</v>
      </c>
      <c r="B774" t="s">
        <v>53</v>
      </c>
      <c r="C774" t="s">
        <v>98</v>
      </c>
      <c r="D774" t="s">
        <v>214</v>
      </c>
      <c r="E774" t="s">
        <v>216</v>
      </c>
      <c r="F774" s="88">
        <v>46478</v>
      </c>
      <c r="G774" s="87">
        <v>7500</v>
      </c>
      <c r="H774" s="87">
        <v>0</v>
      </c>
    </row>
    <row r="775" spans="1:8" x14ac:dyDescent="0.3">
      <c r="A775" t="s">
        <v>33</v>
      </c>
      <c r="B775" t="s">
        <v>53</v>
      </c>
      <c r="C775" t="s">
        <v>98</v>
      </c>
      <c r="D775" t="s">
        <v>214</v>
      </c>
      <c r="E775" t="s">
        <v>217</v>
      </c>
      <c r="F775" s="88">
        <v>46478</v>
      </c>
      <c r="G775" s="87">
        <v>7500</v>
      </c>
      <c r="H775" s="87">
        <v>-71.000622471210079</v>
      </c>
    </row>
    <row r="776" spans="1:8" x14ac:dyDescent="0.3">
      <c r="A776" t="s">
        <v>33</v>
      </c>
      <c r="B776" t="s">
        <v>53</v>
      </c>
      <c r="C776" t="s">
        <v>98</v>
      </c>
      <c r="D776" t="s">
        <v>214</v>
      </c>
      <c r="E776" t="s">
        <v>215</v>
      </c>
      <c r="F776" s="88">
        <v>46508</v>
      </c>
      <c r="G776" s="87">
        <v>7500</v>
      </c>
      <c r="H776" s="87">
        <v>-71.056832487573217</v>
      </c>
    </row>
    <row r="777" spans="1:8" x14ac:dyDescent="0.3">
      <c r="A777" t="s">
        <v>33</v>
      </c>
      <c r="B777" t="s">
        <v>53</v>
      </c>
      <c r="C777" t="s">
        <v>98</v>
      </c>
      <c r="D777" t="s">
        <v>214</v>
      </c>
      <c r="E777" t="s">
        <v>216</v>
      </c>
      <c r="F777" s="88">
        <v>46508</v>
      </c>
      <c r="G777" s="87">
        <v>7500</v>
      </c>
      <c r="H777" s="87">
        <v>0</v>
      </c>
    </row>
    <row r="778" spans="1:8" x14ac:dyDescent="0.3">
      <c r="A778" t="s">
        <v>33</v>
      </c>
      <c r="B778" t="s">
        <v>53</v>
      </c>
      <c r="C778" t="s">
        <v>98</v>
      </c>
      <c r="D778" t="s">
        <v>214</v>
      </c>
      <c r="E778" t="s">
        <v>217</v>
      </c>
      <c r="F778" s="88">
        <v>46508</v>
      </c>
      <c r="G778" s="87">
        <v>7500</v>
      </c>
      <c r="H778" s="87">
        <v>-71.056832487573217</v>
      </c>
    </row>
    <row r="779" spans="1:8" x14ac:dyDescent="0.3">
      <c r="A779" t="s">
        <v>33</v>
      </c>
      <c r="B779" t="s">
        <v>53</v>
      </c>
      <c r="C779" t="s">
        <v>98</v>
      </c>
      <c r="D779" t="s">
        <v>214</v>
      </c>
      <c r="E779" t="s">
        <v>215</v>
      </c>
      <c r="F779" s="88">
        <v>46539</v>
      </c>
      <c r="G779" s="87">
        <v>7500</v>
      </c>
      <c r="H779" s="87">
        <v>-71.113131575528953</v>
      </c>
    </row>
    <row r="780" spans="1:8" x14ac:dyDescent="0.3">
      <c r="A780" t="s">
        <v>33</v>
      </c>
      <c r="B780" t="s">
        <v>53</v>
      </c>
      <c r="C780" t="s">
        <v>98</v>
      </c>
      <c r="D780" t="s">
        <v>214</v>
      </c>
      <c r="E780" t="s">
        <v>216</v>
      </c>
      <c r="F780" s="88">
        <v>46539</v>
      </c>
      <c r="G780" s="87">
        <v>7500</v>
      </c>
      <c r="H780" s="87">
        <v>0</v>
      </c>
    </row>
    <row r="781" spans="1:8" x14ac:dyDescent="0.3">
      <c r="A781" t="s">
        <v>33</v>
      </c>
      <c r="B781" t="s">
        <v>53</v>
      </c>
      <c r="C781" t="s">
        <v>98</v>
      </c>
      <c r="D781" t="s">
        <v>214</v>
      </c>
      <c r="E781" t="s">
        <v>217</v>
      </c>
      <c r="F781" s="88">
        <v>46539</v>
      </c>
      <c r="G781" s="87">
        <v>7500</v>
      </c>
      <c r="H781" s="87">
        <v>-71.113131575528953</v>
      </c>
    </row>
    <row r="782" spans="1:8" x14ac:dyDescent="0.3">
      <c r="A782" t="s">
        <v>33</v>
      </c>
      <c r="B782" t="s">
        <v>53</v>
      </c>
      <c r="C782" t="s">
        <v>98</v>
      </c>
      <c r="D782" t="s">
        <v>214</v>
      </c>
      <c r="E782" t="s">
        <v>215</v>
      </c>
      <c r="F782" s="88">
        <v>46569</v>
      </c>
      <c r="G782" s="87">
        <v>7500</v>
      </c>
      <c r="H782" s="87">
        <v>-71.169519946963632</v>
      </c>
    </row>
    <row r="783" spans="1:8" x14ac:dyDescent="0.3">
      <c r="A783" t="s">
        <v>33</v>
      </c>
      <c r="B783" t="s">
        <v>53</v>
      </c>
      <c r="C783" t="s">
        <v>98</v>
      </c>
      <c r="D783" t="s">
        <v>214</v>
      </c>
      <c r="E783" t="s">
        <v>216</v>
      </c>
      <c r="F783" s="88">
        <v>46569</v>
      </c>
      <c r="G783" s="87">
        <v>7500</v>
      </c>
      <c r="H783" s="87">
        <v>0</v>
      </c>
    </row>
    <row r="784" spans="1:8" x14ac:dyDescent="0.3">
      <c r="A784" t="s">
        <v>33</v>
      </c>
      <c r="B784" t="s">
        <v>53</v>
      </c>
      <c r="C784" t="s">
        <v>98</v>
      </c>
      <c r="D784" t="s">
        <v>214</v>
      </c>
      <c r="E784" t="s">
        <v>217</v>
      </c>
      <c r="F784" s="88">
        <v>46569</v>
      </c>
      <c r="G784" s="87">
        <v>7500</v>
      </c>
      <c r="H784" s="87">
        <v>-71.169519946963632</v>
      </c>
    </row>
    <row r="785" spans="1:8" x14ac:dyDescent="0.3">
      <c r="A785" t="s">
        <v>33</v>
      </c>
      <c r="B785" t="s">
        <v>53</v>
      </c>
      <c r="C785" t="s">
        <v>98</v>
      </c>
      <c r="D785" t="s">
        <v>214</v>
      </c>
      <c r="E785" t="s">
        <v>215</v>
      </c>
      <c r="F785" s="88">
        <v>46600</v>
      </c>
      <c r="G785" s="87">
        <v>7500</v>
      </c>
      <c r="H785" s="87">
        <v>-71.226924427909012</v>
      </c>
    </row>
    <row r="786" spans="1:8" x14ac:dyDescent="0.3">
      <c r="A786" t="s">
        <v>33</v>
      </c>
      <c r="B786" t="s">
        <v>53</v>
      </c>
      <c r="C786" t="s">
        <v>98</v>
      </c>
      <c r="D786" t="s">
        <v>214</v>
      </c>
      <c r="E786" t="s">
        <v>216</v>
      </c>
      <c r="F786" s="88">
        <v>46600</v>
      </c>
      <c r="G786" s="87">
        <v>7500</v>
      </c>
      <c r="H786" s="87">
        <v>0</v>
      </c>
    </row>
    <row r="787" spans="1:8" x14ac:dyDescent="0.3">
      <c r="A787" t="s">
        <v>33</v>
      </c>
      <c r="B787" t="s">
        <v>53</v>
      </c>
      <c r="C787" t="s">
        <v>98</v>
      </c>
      <c r="D787" t="s">
        <v>214</v>
      </c>
      <c r="E787" t="s">
        <v>217</v>
      </c>
      <c r="F787" s="88">
        <v>46600</v>
      </c>
      <c r="G787" s="87">
        <v>7500</v>
      </c>
      <c r="H787" s="87">
        <v>-71.226924427909012</v>
      </c>
    </row>
    <row r="788" spans="1:8" x14ac:dyDescent="0.3">
      <c r="A788" t="s">
        <v>33</v>
      </c>
      <c r="B788" t="s">
        <v>53</v>
      </c>
      <c r="C788" t="s">
        <v>98</v>
      </c>
      <c r="D788" t="s">
        <v>214</v>
      </c>
      <c r="E788" t="s">
        <v>215</v>
      </c>
      <c r="F788" s="88">
        <v>46631</v>
      </c>
      <c r="G788" s="87">
        <v>7500</v>
      </c>
      <c r="H788" s="87">
        <v>-71.283493477071474</v>
      </c>
    </row>
    <row r="789" spans="1:8" x14ac:dyDescent="0.3">
      <c r="A789" t="s">
        <v>33</v>
      </c>
      <c r="B789" t="s">
        <v>53</v>
      </c>
      <c r="C789" t="s">
        <v>98</v>
      </c>
      <c r="D789" t="s">
        <v>214</v>
      </c>
      <c r="E789" t="s">
        <v>216</v>
      </c>
      <c r="F789" s="88">
        <v>46631</v>
      </c>
      <c r="G789" s="87">
        <v>7500</v>
      </c>
      <c r="H789" s="87">
        <v>0</v>
      </c>
    </row>
    <row r="790" spans="1:8" x14ac:dyDescent="0.3">
      <c r="A790" t="s">
        <v>33</v>
      </c>
      <c r="B790" t="s">
        <v>53</v>
      </c>
      <c r="C790" t="s">
        <v>98</v>
      </c>
      <c r="D790" t="s">
        <v>214</v>
      </c>
      <c r="E790" t="s">
        <v>217</v>
      </c>
      <c r="F790" s="88">
        <v>46631</v>
      </c>
      <c r="G790" s="87">
        <v>7500</v>
      </c>
      <c r="H790" s="87">
        <v>-71.283493477071474</v>
      </c>
    </row>
    <row r="791" spans="1:8" x14ac:dyDescent="0.3">
      <c r="A791" t="s">
        <v>33</v>
      </c>
      <c r="B791" t="s">
        <v>53</v>
      </c>
      <c r="C791" t="s">
        <v>98</v>
      </c>
      <c r="D791" t="s">
        <v>214</v>
      </c>
      <c r="E791" t="s">
        <v>215</v>
      </c>
      <c r="F791" s="88">
        <v>46661</v>
      </c>
      <c r="G791" s="87">
        <v>7500</v>
      </c>
      <c r="H791" s="87">
        <v>-71.340152452929189</v>
      </c>
    </row>
    <row r="792" spans="1:8" x14ac:dyDescent="0.3">
      <c r="A792" t="s">
        <v>33</v>
      </c>
      <c r="B792" t="s">
        <v>53</v>
      </c>
      <c r="C792" t="s">
        <v>98</v>
      </c>
      <c r="D792" t="s">
        <v>214</v>
      </c>
      <c r="E792" t="s">
        <v>216</v>
      </c>
      <c r="F792" s="88">
        <v>46661</v>
      </c>
      <c r="G792" s="87">
        <v>7500</v>
      </c>
      <c r="H792" s="87">
        <v>0</v>
      </c>
    </row>
    <row r="793" spans="1:8" x14ac:dyDescent="0.3">
      <c r="A793" t="s">
        <v>33</v>
      </c>
      <c r="B793" t="s">
        <v>53</v>
      </c>
      <c r="C793" t="s">
        <v>98</v>
      </c>
      <c r="D793" t="s">
        <v>214</v>
      </c>
      <c r="E793" t="s">
        <v>217</v>
      </c>
      <c r="F793" s="88">
        <v>46661</v>
      </c>
      <c r="G793" s="87">
        <v>7500</v>
      </c>
      <c r="H793" s="87">
        <v>-71.340152452929189</v>
      </c>
    </row>
    <row r="794" spans="1:8" x14ac:dyDescent="0.3">
      <c r="A794" t="s">
        <v>33</v>
      </c>
      <c r="B794" t="s">
        <v>53</v>
      </c>
      <c r="C794" t="s">
        <v>98</v>
      </c>
      <c r="D794" t="s">
        <v>214</v>
      </c>
      <c r="E794" t="s">
        <v>215</v>
      </c>
      <c r="F794" s="88">
        <v>46692</v>
      </c>
      <c r="G794" s="87">
        <v>7500</v>
      </c>
      <c r="H794" s="87">
        <v>-71.396901570079663</v>
      </c>
    </row>
    <row r="795" spans="1:8" x14ac:dyDescent="0.3">
      <c r="A795" t="s">
        <v>33</v>
      </c>
      <c r="B795" t="s">
        <v>53</v>
      </c>
      <c r="C795" t="s">
        <v>98</v>
      </c>
      <c r="D795" t="s">
        <v>214</v>
      </c>
      <c r="E795" t="s">
        <v>216</v>
      </c>
      <c r="F795" s="88">
        <v>46692</v>
      </c>
      <c r="G795" s="87">
        <v>7500</v>
      </c>
      <c r="H795" s="87">
        <v>0</v>
      </c>
    </row>
    <row r="796" spans="1:8" x14ac:dyDescent="0.3">
      <c r="A796" t="s">
        <v>33</v>
      </c>
      <c r="B796" t="s">
        <v>53</v>
      </c>
      <c r="C796" t="s">
        <v>98</v>
      </c>
      <c r="D796" t="s">
        <v>214</v>
      </c>
      <c r="E796" t="s">
        <v>217</v>
      </c>
      <c r="F796" s="88">
        <v>46692</v>
      </c>
      <c r="G796" s="87">
        <v>7500</v>
      </c>
      <c r="H796" s="87">
        <v>-71.396901570079663</v>
      </c>
    </row>
    <row r="797" spans="1:8" x14ac:dyDescent="0.3">
      <c r="A797" t="s">
        <v>33</v>
      </c>
      <c r="B797" t="s">
        <v>53</v>
      </c>
      <c r="C797" t="s">
        <v>98</v>
      </c>
      <c r="D797" t="s">
        <v>214</v>
      </c>
      <c r="E797" t="s">
        <v>215</v>
      </c>
      <c r="F797" s="88">
        <v>46722</v>
      </c>
      <c r="G797" s="87">
        <v>7500</v>
      </c>
      <c r="H797" s="87">
        <v>-71.453741043812357</v>
      </c>
    </row>
    <row r="798" spans="1:8" x14ac:dyDescent="0.3">
      <c r="A798" t="s">
        <v>33</v>
      </c>
      <c r="B798" t="s">
        <v>53</v>
      </c>
      <c r="C798" t="s">
        <v>98</v>
      </c>
      <c r="D798" t="s">
        <v>214</v>
      </c>
      <c r="E798" t="s">
        <v>216</v>
      </c>
      <c r="F798" s="88">
        <v>46722</v>
      </c>
      <c r="G798" s="87">
        <v>7500</v>
      </c>
      <c r="H798" s="87">
        <v>0</v>
      </c>
    </row>
    <row r="799" spans="1:8" x14ac:dyDescent="0.3">
      <c r="A799" t="s">
        <v>33</v>
      </c>
      <c r="B799" t="s">
        <v>53</v>
      </c>
      <c r="C799" t="s">
        <v>98</v>
      </c>
      <c r="D799" t="s">
        <v>214</v>
      </c>
      <c r="E799" t="s">
        <v>217</v>
      </c>
      <c r="F799" s="88">
        <v>46722</v>
      </c>
      <c r="G799" s="87">
        <v>7500</v>
      </c>
      <c r="H799" s="87">
        <v>-71.453741043812357</v>
      </c>
    </row>
    <row r="800" spans="1:8" x14ac:dyDescent="0.3">
      <c r="A800" t="s">
        <v>33</v>
      </c>
      <c r="B800" t="s">
        <v>53</v>
      </c>
      <c r="C800" t="s">
        <v>100</v>
      </c>
      <c r="D800" t="s">
        <v>198</v>
      </c>
      <c r="E800" t="s">
        <v>135</v>
      </c>
      <c r="G800" s="87">
        <v>72000</v>
      </c>
      <c r="H800" s="87">
        <v>47088</v>
      </c>
    </row>
    <row r="801" spans="1:8" x14ac:dyDescent="0.3">
      <c r="A801" t="s">
        <v>33</v>
      </c>
      <c r="B801" t="s">
        <v>53</v>
      </c>
      <c r="C801" t="s">
        <v>100</v>
      </c>
      <c r="D801" t="s">
        <v>198</v>
      </c>
      <c r="E801" t="s">
        <v>199</v>
      </c>
      <c r="G801" s="87">
        <v>72000</v>
      </c>
      <c r="H801" s="87">
        <v>72044.144696505231</v>
      </c>
    </row>
    <row r="802" spans="1:8" x14ac:dyDescent="0.3">
      <c r="A802" t="s">
        <v>33</v>
      </c>
      <c r="B802" t="s">
        <v>53</v>
      </c>
      <c r="C802" t="s">
        <v>100</v>
      </c>
      <c r="D802" t="s">
        <v>198</v>
      </c>
      <c r="E802" t="s">
        <v>200</v>
      </c>
      <c r="G802" s="87">
        <v>72000</v>
      </c>
      <c r="H802" s="87">
        <v>72770.692747720241</v>
      </c>
    </row>
    <row r="803" spans="1:8" x14ac:dyDescent="0.3">
      <c r="A803" t="s">
        <v>33</v>
      </c>
      <c r="B803" t="s">
        <v>53</v>
      </c>
      <c r="C803" t="s">
        <v>100</v>
      </c>
      <c r="D803" t="s">
        <v>198</v>
      </c>
      <c r="E803" t="s">
        <v>201</v>
      </c>
      <c r="G803" s="87">
        <v>72000</v>
      </c>
      <c r="H803" s="87">
        <v>72000</v>
      </c>
    </row>
    <row r="804" spans="1:8" x14ac:dyDescent="0.3">
      <c r="A804" t="s">
        <v>33</v>
      </c>
      <c r="B804" t="s">
        <v>53</v>
      </c>
      <c r="C804" t="s">
        <v>100</v>
      </c>
      <c r="D804" t="s">
        <v>198</v>
      </c>
      <c r="E804" t="s">
        <v>202</v>
      </c>
      <c r="G804" s="87">
        <v>72000</v>
      </c>
      <c r="H804" s="87">
        <v>47621.212721666932</v>
      </c>
    </row>
    <row r="805" spans="1:8" x14ac:dyDescent="0.3">
      <c r="A805" t="s">
        <v>33</v>
      </c>
      <c r="B805" t="s">
        <v>53</v>
      </c>
      <c r="C805" t="s">
        <v>100</v>
      </c>
      <c r="D805" t="s">
        <v>198</v>
      </c>
      <c r="E805" t="s">
        <v>139</v>
      </c>
      <c r="G805" s="87">
        <v>72000</v>
      </c>
      <c r="H805" s="87">
        <v>44280</v>
      </c>
    </row>
    <row r="806" spans="1:8" x14ac:dyDescent="0.3">
      <c r="A806" t="s">
        <v>33</v>
      </c>
      <c r="B806" t="s">
        <v>53</v>
      </c>
      <c r="C806" t="s">
        <v>100</v>
      </c>
      <c r="D806" t="s">
        <v>198</v>
      </c>
      <c r="E806" t="s">
        <v>65</v>
      </c>
      <c r="G806" s="87">
        <v>72000</v>
      </c>
      <c r="H806" s="87">
        <v>47621.212721666932</v>
      </c>
    </row>
    <row r="807" spans="1:8" x14ac:dyDescent="0.3">
      <c r="A807" t="s">
        <v>33</v>
      </c>
      <c r="B807" t="s">
        <v>53</v>
      </c>
      <c r="C807" t="s">
        <v>100</v>
      </c>
      <c r="D807" t="s">
        <v>203</v>
      </c>
      <c r="E807" t="s">
        <v>204</v>
      </c>
      <c r="G807" s="87">
        <v>72000</v>
      </c>
      <c r="H807" s="87">
        <v>47404.31627668492</v>
      </c>
    </row>
    <row r="808" spans="1:8" x14ac:dyDescent="0.3">
      <c r="A808" t="s">
        <v>33</v>
      </c>
      <c r="B808" t="s">
        <v>53</v>
      </c>
      <c r="C808" t="s">
        <v>100</v>
      </c>
      <c r="D808" t="s">
        <v>203</v>
      </c>
      <c r="E808" t="s">
        <v>142</v>
      </c>
      <c r="G808" s="87">
        <v>72000</v>
      </c>
      <c r="H808" s="87">
        <v>72000.000000000015</v>
      </c>
    </row>
    <row r="809" spans="1:8" x14ac:dyDescent="0.3">
      <c r="A809" t="s">
        <v>33</v>
      </c>
      <c r="B809" t="s">
        <v>53</v>
      </c>
      <c r="C809" t="s">
        <v>100</v>
      </c>
      <c r="D809" t="s">
        <v>203</v>
      </c>
      <c r="E809" t="s">
        <v>143</v>
      </c>
      <c r="G809" s="87">
        <v>72000</v>
      </c>
      <c r="H809" s="87">
        <v>72483.664031628301</v>
      </c>
    </row>
    <row r="810" spans="1:8" x14ac:dyDescent="0.3">
      <c r="A810" t="s">
        <v>33</v>
      </c>
      <c r="B810" t="s">
        <v>53</v>
      </c>
      <c r="C810" t="s">
        <v>100</v>
      </c>
      <c r="D810" t="s">
        <v>203</v>
      </c>
      <c r="E810" t="s">
        <v>141</v>
      </c>
      <c r="G810" s="87">
        <v>72000</v>
      </c>
      <c r="H810" s="87">
        <v>0</v>
      </c>
    </row>
    <row r="811" spans="1:8" x14ac:dyDescent="0.3">
      <c r="A811" t="s">
        <v>33</v>
      </c>
      <c r="B811" t="s">
        <v>53</v>
      </c>
      <c r="C811" t="s">
        <v>100</v>
      </c>
      <c r="D811" t="s">
        <v>203</v>
      </c>
      <c r="E811" t="s">
        <v>205</v>
      </c>
      <c r="G811" s="87">
        <v>72000</v>
      </c>
      <c r="H811" s="87">
        <v>47404.31627668492</v>
      </c>
    </row>
    <row r="812" spans="1:8" x14ac:dyDescent="0.3">
      <c r="A812" t="s">
        <v>33</v>
      </c>
      <c r="B812" t="s">
        <v>53</v>
      </c>
      <c r="C812" t="s">
        <v>100</v>
      </c>
      <c r="D812" t="s">
        <v>206</v>
      </c>
      <c r="E812" t="s">
        <v>207</v>
      </c>
      <c r="G812" s="87">
        <v>72000</v>
      </c>
      <c r="H812" s="87">
        <v>73440</v>
      </c>
    </row>
    <row r="813" spans="1:8" x14ac:dyDescent="0.3">
      <c r="A813" t="s">
        <v>33</v>
      </c>
      <c r="B813" t="s">
        <v>53</v>
      </c>
      <c r="C813" t="s">
        <v>100</v>
      </c>
      <c r="D813" t="s">
        <v>206</v>
      </c>
      <c r="E813" t="s">
        <v>208</v>
      </c>
      <c r="G813" s="87">
        <v>72000</v>
      </c>
      <c r="H813" s="87">
        <v>73395</v>
      </c>
    </row>
    <row r="814" spans="1:8" x14ac:dyDescent="0.3">
      <c r="A814" t="s">
        <v>33</v>
      </c>
      <c r="B814" t="s">
        <v>53</v>
      </c>
      <c r="C814" t="s">
        <v>100</v>
      </c>
      <c r="D814" t="s">
        <v>206</v>
      </c>
      <c r="E814" t="s">
        <v>209</v>
      </c>
      <c r="G814" s="87">
        <v>72000</v>
      </c>
      <c r="H814" s="87">
        <v>60551.849015317282</v>
      </c>
    </row>
    <row r="815" spans="1:8" x14ac:dyDescent="0.3">
      <c r="A815" t="s">
        <v>33</v>
      </c>
      <c r="B815" t="s">
        <v>53</v>
      </c>
      <c r="C815" t="s">
        <v>100</v>
      </c>
      <c r="D815" t="s">
        <v>210</v>
      </c>
      <c r="E815" t="s">
        <v>211</v>
      </c>
      <c r="G815" s="87">
        <v>72000</v>
      </c>
      <c r="H815" s="87">
        <v>61200</v>
      </c>
    </row>
    <row r="816" spans="1:8" x14ac:dyDescent="0.3">
      <c r="A816" t="s">
        <v>33</v>
      </c>
      <c r="B816" t="s">
        <v>53</v>
      </c>
      <c r="C816" t="s">
        <v>100</v>
      </c>
      <c r="D816" t="s">
        <v>210</v>
      </c>
      <c r="E816" t="s">
        <v>212</v>
      </c>
      <c r="G816" s="87">
        <v>72000</v>
      </c>
      <c r="H816" s="87">
        <v>60480</v>
      </c>
    </row>
    <row r="817" spans="1:8" x14ac:dyDescent="0.3">
      <c r="A817" t="s">
        <v>33</v>
      </c>
      <c r="B817" t="s">
        <v>53</v>
      </c>
      <c r="C817" t="s">
        <v>100</v>
      </c>
      <c r="D817" t="s">
        <v>210</v>
      </c>
      <c r="E817" t="s">
        <v>213</v>
      </c>
      <c r="G817" s="87">
        <v>72000</v>
      </c>
      <c r="H817" s="87">
        <v>60840</v>
      </c>
    </row>
    <row r="818" spans="1:8" x14ac:dyDescent="0.3">
      <c r="A818" t="s">
        <v>33</v>
      </c>
      <c r="B818" t="s">
        <v>53</v>
      </c>
      <c r="C818" t="s">
        <v>100</v>
      </c>
      <c r="D818" t="s">
        <v>214</v>
      </c>
      <c r="E818" t="s">
        <v>215</v>
      </c>
      <c r="F818" s="88">
        <v>46388</v>
      </c>
      <c r="G818" s="87">
        <v>6000</v>
      </c>
      <c r="H818" s="87">
        <v>149.19294026934611</v>
      </c>
    </row>
    <row r="819" spans="1:8" x14ac:dyDescent="0.3">
      <c r="A819" t="s">
        <v>33</v>
      </c>
      <c r="B819" t="s">
        <v>53</v>
      </c>
      <c r="C819" t="s">
        <v>100</v>
      </c>
      <c r="D819" t="s">
        <v>214</v>
      </c>
      <c r="E819" t="s">
        <v>216</v>
      </c>
      <c r="F819" s="88">
        <v>46388</v>
      </c>
      <c r="G819" s="87">
        <v>6000</v>
      </c>
      <c r="H819" s="87">
        <v>120.0000000000001</v>
      </c>
    </row>
    <row r="820" spans="1:8" x14ac:dyDescent="0.3">
      <c r="A820" t="s">
        <v>33</v>
      </c>
      <c r="B820" t="s">
        <v>53</v>
      </c>
      <c r="C820" t="s">
        <v>100</v>
      </c>
      <c r="D820" t="s">
        <v>214</v>
      </c>
      <c r="E820" t="s">
        <v>217</v>
      </c>
      <c r="F820" s="88">
        <v>46388</v>
      </c>
      <c r="G820" s="87">
        <v>6000</v>
      </c>
      <c r="H820" s="87">
        <v>28.620529675829509</v>
      </c>
    </row>
    <row r="821" spans="1:8" x14ac:dyDescent="0.3">
      <c r="A821" t="s">
        <v>33</v>
      </c>
      <c r="B821" t="s">
        <v>53</v>
      </c>
      <c r="C821" t="s">
        <v>100</v>
      </c>
      <c r="D821" t="s">
        <v>214</v>
      </c>
      <c r="E821" t="s">
        <v>215</v>
      </c>
      <c r="F821" s="88">
        <v>46419</v>
      </c>
      <c r="G821" s="87">
        <v>6000</v>
      </c>
      <c r="H821" s="87">
        <v>149.1816899200513</v>
      </c>
    </row>
    <row r="822" spans="1:8" x14ac:dyDescent="0.3">
      <c r="A822" t="s">
        <v>33</v>
      </c>
      <c r="B822" t="s">
        <v>53</v>
      </c>
      <c r="C822" t="s">
        <v>100</v>
      </c>
      <c r="D822" t="s">
        <v>214</v>
      </c>
      <c r="E822" t="s">
        <v>216</v>
      </c>
      <c r="F822" s="88">
        <v>46419</v>
      </c>
      <c r="G822" s="87">
        <v>6000</v>
      </c>
      <c r="H822" s="87">
        <v>120.0000000000001</v>
      </c>
    </row>
    <row r="823" spans="1:8" x14ac:dyDescent="0.3">
      <c r="A823" t="s">
        <v>33</v>
      </c>
      <c r="B823" t="s">
        <v>53</v>
      </c>
      <c r="C823" t="s">
        <v>100</v>
      </c>
      <c r="D823" t="s">
        <v>214</v>
      </c>
      <c r="E823" t="s">
        <v>217</v>
      </c>
      <c r="F823" s="88">
        <v>46419</v>
      </c>
      <c r="G823" s="87">
        <v>6000</v>
      </c>
      <c r="H823" s="87">
        <v>28.609499921618209</v>
      </c>
    </row>
    <row r="824" spans="1:8" x14ac:dyDescent="0.3">
      <c r="A824" t="s">
        <v>33</v>
      </c>
      <c r="B824" t="s">
        <v>53</v>
      </c>
      <c r="C824" t="s">
        <v>100</v>
      </c>
      <c r="D824" t="s">
        <v>214</v>
      </c>
      <c r="E824" t="s">
        <v>215</v>
      </c>
      <c r="F824" s="88">
        <v>46447</v>
      </c>
      <c r="G824" s="87">
        <v>6000</v>
      </c>
      <c r="H824" s="87">
        <v>149.1704482387122</v>
      </c>
    </row>
    <row r="825" spans="1:8" x14ac:dyDescent="0.3">
      <c r="A825" t="s">
        <v>33</v>
      </c>
      <c r="B825" t="s">
        <v>53</v>
      </c>
      <c r="C825" t="s">
        <v>100</v>
      </c>
      <c r="D825" t="s">
        <v>214</v>
      </c>
      <c r="E825" t="s">
        <v>216</v>
      </c>
      <c r="F825" s="88">
        <v>46447</v>
      </c>
      <c r="G825" s="87">
        <v>6000</v>
      </c>
      <c r="H825" s="87">
        <v>120.0000000000001</v>
      </c>
    </row>
    <row r="826" spans="1:8" x14ac:dyDescent="0.3">
      <c r="A826" t="s">
        <v>33</v>
      </c>
      <c r="B826" t="s">
        <v>53</v>
      </c>
      <c r="C826" t="s">
        <v>100</v>
      </c>
      <c r="D826" t="s">
        <v>214</v>
      </c>
      <c r="E826" t="s">
        <v>217</v>
      </c>
      <c r="F826" s="88">
        <v>46447</v>
      </c>
      <c r="G826" s="87">
        <v>6000</v>
      </c>
      <c r="H826" s="87">
        <v>28.598478665403881</v>
      </c>
    </row>
    <row r="827" spans="1:8" x14ac:dyDescent="0.3">
      <c r="A827" t="s">
        <v>33</v>
      </c>
      <c r="B827" t="s">
        <v>53</v>
      </c>
      <c r="C827" t="s">
        <v>100</v>
      </c>
      <c r="D827" t="s">
        <v>214</v>
      </c>
      <c r="E827" t="s">
        <v>215</v>
      </c>
      <c r="F827" s="88">
        <v>46478</v>
      </c>
      <c r="G827" s="87">
        <v>6000</v>
      </c>
      <c r="H827" s="87">
        <v>28.587092731829241</v>
      </c>
    </row>
    <row r="828" spans="1:8" x14ac:dyDescent="0.3">
      <c r="A828" t="s">
        <v>33</v>
      </c>
      <c r="B828" t="s">
        <v>53</v>
      </c>
      <c r="C828" t="s">
        <v>100</v>
      </c>
      <c r="D828" t="s">
        <v>214</v>
      </c>
      <c r="E828" t="s">
        <v>216</v>
      </c>
      <c r="F828" s="88">
        <v>46478</v>
      </c>
      <c r="G828" s="87">
        <v>6000</v>
      </c>
      <c r="H828" s="87">
        <v>0</v>
      </c>
    </row>
    <row r="829" spans="1:8" x14ac:dyDescent="0.3">
      <c r="A829" t="s">
        <v>33</v>
      </c>
      <c r="B829" t="s">
        <v>53</v>
      </c>
      <c r="C829" t="s">
        <v>100</v>
      </c>
      <c r="D829" t="s">
        <v>214</v>
      </c>
      <c r="E829" t="s">
        <v>217</v>
      </c>
      <c r="F829" s="88">
        <v>46478</v>
      </c>
      <c r="G829" s="87">
        <v>6000</v>
      </c>
      <c r="H829" s="87">
        <v>28.587092731829241</v>
      </c>
    </row>
    <row r="830" spans="1:8" x14ac:dyDescent="0.3">
      <c r="A830" t="s">
        <v>33</v>
      </c>
      <c r="B830" t="s">
        <v>53</v>
      </c>
      <c r="C830" t="s">
        <v>100</v>
      </c>
      <c r="D830" t="s">
        <v>214</v>
      </c>
      <c r="E830" t="s">
        <v>215</v>
      </c>
      <c r="F830" s="88">
        <v>46508</v>
      </c>
      <c r="G830" s="87">
        <v>6000</v>
      </c>
      <c r="H830" s="87">
        <v>28.57571586082663</v>
      </c>
    </row>
    <row r="831" spans="1:8" x14ac:dyDescent="0.3">
      <c r="A831" t="s">
        <v>33</v>
      </c>
      <c r="B831" t="s">
        <v>53</v>
      </c>
      <c r="C831" t="s">
        <v>100</v>
      </c>
      <c r="D831" t="s">
        <v>214</v>
      </c>
      <c r="E831" t="s">
        <v>216</v>
      </c>
      <c r="F831" s="88">
        <v>46508</v>
      </c>
      <c r="G831" s="87">
        <v>6000</v>
      </c>
      <c r="H831" s="87">
        <v>0</v>
      </c>
    </row>
    <row r="832" spans="1:8" x14ac:dyDescent="0.3">
      <c r="A832" t="s">
        <v>33</v>
      </c>
      <c r="B832" t="s">
        <v>53</v>
      </c>
      <c r="C832" t="s">
        <v>100</v>
      </c>
      <c r="D832" t="s">
        <v>214</v>
      </c>
      <c r="E832" t="s">
        <v>217</v>
      </c>
      <c r="F832" s="88">
        <v>46508</v>
      </c>
      <c r="G832" s="87">
        <v>6000</v>
      </c>
      <c r="H832" s="87">
        <v>28.57571586082663</v>
      </c>
    </row>
    <row r="833" spans="1:8" x14ac:dyDescent="0.3">
      <c r="A833" t="s">
        <v>33</v>
      </c>
      <c r="B833" t="s">
        <v>53</v>
      </c>
      <c r="C833" t="s">
        <v>100</v>
      </c>
      <c r="D833" t="s">
        <v>214</v>
      </c>
      <c r="E833" t="s">
        <v>215</v>
      </c>
      <c r="F833" s="88">
        <v>46539</v>
      </c>
      <c r="G833" s="87">
        <v>6000</v>
      </c>
      <c r="H833" s="87">
        <v>28.564348041580701</v>
      </c>
    </row>
    <row r="834" spans="1:8" x14ac:dyDescent="0.3">
      <c r="A834" t="s">
        <v>33</v>
      </c>
      <c r="B834" t="s">
        <v>53</v>
      </c>
      <c r="C834" t="s">
        <v>100</v>
      </c>
      <c r="D834" t="s">
        <v>214</v>
      </c>
      <c r="E834" t="s">
        <v>216</v>
      </c>
      <c r="F834" s="88">
        <v>46539</v>
      </c>
      <c r="G834" s="87">
        <v>6000</v>
      </c>
      <c r="H834" s="87">
        <v>0</v>
      </c>
    </row>
    <row r="835" spans="1:8" x14ac:dyDescent="0.3">
      <c r="A835" t="s">
        <v>33</v>
      </c>
      <c r="B835" t="s">
        <v>53</v>
      </c>
      <c r="C835" t="s">
        <v>100</v>
      </c>
      <c r="D835" t="s">
        <v>214</v>
      </c>
      <c r="E835" t="s">
        <v>217</v>
      </c>
      <c r="F835" s="88">
        <v>46539</v>
      </c>
      <c r="G835" s="87">
        <v>6000</v>
      </c>
      <c r="H835" s="87">
        <v>28.564348041580701</v>
      </c>
    </row>
    <row r="836" spans="1:8" x14ac:dyDescent="0.3">
      <c r="A836" t="s">
        <v>33</v>
      </c>
      <c r="B836" t="s">
        <v>53</v>
      </c>
      <c r="C836" t="s">
        <v>100</v>
      </c>
      <c r="D836" t="s">
        <v>214</v>
      </c>
      <c r="E836" t="s">
        <v>215</v>
      </c>
      <c r="F836" s="88">
        <v>46569</v>
      </c>
      <c r="G836" s="87">
        <v>6000</v>
      </c>
      <c r="H836" s="87">
        <v>28.552989263293419</v>
      </c>
    </row>
    <row r="837" spans="1:8" x14ac:dyDescent="0.3">
      <c r="A837" t="s">
        <v>33</v>
      </c>
      <c r="B837" t="s">
        <v>53</v>
      </c>
      <c r="C837" t="s">
        <v>100</v>
      </c>
      <c r="D837" t="s">
        <v>214</v>
      </c>
      <c r="E837" t="s">
        <v>216</v>
      </c>
      <c r="F837" s="88">
        <v>46569</v>
      </c>
      <c r="G837" s="87">
        <v>6000</v>
      </c>
      <c r="H837" s="87">
        <v>0</v>
      </c>
    </row>
    <row r="838" spans="1:8" x14ac:dyDescent="0.3">
      <c r="A838" t="s">
        <v>33</v>
      </c>
      <c r="B838" t="s">
        <v>53</v>
      </c>
      <c r="C838" t="s">
        <v>100</v>
      </c>
      <c r="D838" t="s">
        <v>214</v>
      </c>
      <c r="E838" t="s">
        <v>217</v>
      </c>
      <c r="F838" s="88">
        <v>46569</v>
      </c>
      <c r="G838" s="87">
        <v>6000</v>
      </c>
      <c r="H838" s="87">
        <v>28.552989263293419</v>
      </c>
    </row>
    <row r="839" spans="1:8" x14ac:dyDescent="0.3">
      <c r="A839" t="s">
        <v>33</v>
      </c>
      <c r="B839" t="s">
        <v>53</v>
      </c>
      <c r="C839" t="s">
        <v>100</v>
      </c>
      <c r="D839" t="s">
        <v>214</v>
      </c>
      <c r="E839" t="s">
        <v>215</v>
      </c>
      <c r="F839" s="88">
        <v>46600</v>
      </c>
      <c r="G839" s="87">
        <v>6000</v>
      </c>
      <c r="H839" s="87">
        <v>28.541453528909688</v>
      </c>
    </row>
    <row r="840" spans="1:8" x14ac:dyDescent="0.3">
      <c r="A840" t="s">
        <v>33</v>
      </c>
      <c r="B840" t="s">
        <v>53</v>
      </c>
      <c r="C840" t="s">
        <v>100</v>
      </c>
      <c r="D840" t="s">
        <v>214</v>
      </c>
      <c r="E840" t="s">
        <v>216</v>
      </c>
      <c r="F840" s="88">
        <v>46600</v>
      </c>
      <c r="G840" s="87">
        <v>6000</v>
      </c>
      <c r="H840" s="87">
        <v>0</v>
      </c>
    </row>
    <row r="841" spans="1:8" x14ac:dyDescent="0.3">
      <c r="A841" t="s">
        <v>33</v>
      </c>
      <c r="B841" t="s">
        <v>53</v>
      </c>
      <c r="C841" t="s">
        <v>100</v>
      </c>
      <c r="D841" t="s">
        <v>214</v>
      </c>
      <c r="E841" t="s">
        <v>217</v>
      </c>
      <c r="F841" s="88">
        <v>46600</v>
      </c>
      <c r="G841" s="87">
        <v>6000</v>
      </c>
      <c r="H841" s="87">
        <v>28.541453528909688</v>
      </c>
    </row>
    <row r="842" spans="1:8" x14ac:dyDescent="0.3">
      <c r="A842" t="s">
        <v>33</v>
      </c>
      <c r="B842" t="s">
        <v>53</v>
      </c>
      <c r="C842" t="s">
        <v>100</v>
      </c>
      <c r="D842" t="s">
        <v>214</v>
      </c>
      <c r="E842" t="s">
        <v>215</v>
      </c>
      <c r="F842" s="88">
        <v>46631</v>
      </c>
      <c r="G842" s="87">
        <v>6000</v>
      </c>
      <c r="H842" s="87">
        <v>28.530112947982019</v>
      </c>
    </row>
    <row r="843" spans="1:8" x14ac:dyDescent="0.3">
      <c r="A843" t="s">
        <v>33</v>
      </c>
      <c r="B843" t="s">
        <v>53</v>
      </c>
      <c r="C843" t="s">
        <v>100</v>
      </c>
      <c r="D843" t="s">
        <v>214</v>
      </c>
      <c r="E843" t="s">
        <v>216</v>
      </c>
      <c r="F843" s="88">
        <v>46631</v>
      </c>
      <c r="G843" s="87">
        <v>6000</v>
      </c>
      <c r="H843" s="87">
        <v>0</v>
      </c>
    </row>
    <row r="844" spans="1:8" x14ac:dyDescent="0.3">
      <c r="A844" t="s">
        <v>33</v>
      </c>
      <c r="B844" t="s">
        <v>53</v>
      </c>
      <c r="C844" t="s">
        <v>100</v>
      </c>
      <c r="D844" t="s">
        <v>214</v>
      </c>
      <c r="E844" t="s">
        <v>217</v>
      </c>
      <c r="F844" s="88">
        <v>46631</v>
      </c>
      <c r="G844" s="87">
        <v>6000</v>
      </c>
      <c r="H844" s="87">
        <v>28.530112947982019</v>
      </c>
    </row>
    <row r="845" spans="1:8" x14ac:dyDescent="0.3">
      <c r="A845" t="s">
        <v>33</v>
      </c>
      <c r="B845" t="s">
        <v>53</v>
      </c>
      <c r="C845" t="s">
        <v>100</v>
      </c>
      <c r="D845" t="s">
        <v>214</v>
      </c>
      <c r="E845" t="s">
        <v>215</v>
      </c>
      <c r="F845" s="88">
        <v>46661</v>
      </c>
      <c r="G845" s="87">
        <v>6000</v>
      </c>
      <c r="H845" s="87">
        <v>28.518781375542979</v>
      </c>
    </row>
    <row r="846" spans="1:8" x14ac:dyDescent="0.3">
      <c r="A846" t="s">
        <v>33</v>
      </c>
      <c r="B846" t="s">
        <v>53</v>
      </c>
      <c r="C846" t="s">
        <v>100</v>
      </c>
      <c r="D846" t="s">
        <v>214</v>
      </c>
      <c r="E846" t="s">
        <v>216</v>
      </c>
      <c r="F846" s="88">
        <v>46661</v>
      </c>
      <c r="G846" s="87">
        <v>6000</v>
      </c>
      <c r="H846" s="87">
        <v>0</v>
      </c>
    </row>
    <row r="847" spans="1:8" x14ac:dyDescent="0.3">
      <c r="A847" t="s">
        <v>33</v>
      </c>
      <c r="B847" t="s">
        <v>53</v>
      </c>
      <c r="C847" t="s">
        <v>100</v>
      </c>
      <c r="D847" t="s">
        <v>214</v>
      </c>
      <c r="E847" t="s">
        <v>217</v>
      </c>
      <c r="F847" s="88">
        <v>46661</v>
      </c>
      <c r="G847" s="87">
        <v>6000</v>
      </c>
      <c r="H847" s="87">
        <v>28.518781375542979</v>
      </c>
    </row>
    <row r="848" spans="1:8" x14ac:dyDescent="0.3">
      <c r="A848" t="s">
        <v>33</v>
      </c>
      <c r="B848" t="s">
        <v>53</v>
      </c>
      <c r="C848" t="s">
        <v>100</v>
      </c>
      <c r="D848" t="s">
        <v>214</v>
      </c>
      <c r="E848" t="s">
        <v>215</v>
      </c>
      <c r="F848" s="88">
        <v>46692</v>
      </c>
      <c r="G848" s="87">
        <v>6000</v>
      </c>
      <c r="H848" s="87">
        <v>28.507458800863809</v>
      </c>
    </row>
    <row r="849" spans="1:8" x14ac:dyDescent="0.3">
      <c r="A849" t="s">
        <v>33</v>
      </c>
      <c r="B849" t="s">
        <v>53</v>
      </c>
      <c r="C849" t="s">
        <v>100</v>
      </c>
      <c r="D849" t="s">
        <v>214</v>
      </c>
      <c r="E849" t="s">
        <v>216</v>
      </c>
      <c r="F849" s="88">
        <v>46692</v>
      </c>
      <c r="G849" s="87">
        <v>6000</v>
      </c>
      <c r="H849" s="87">
        <v>0</v>
      </c>
    </row>
    <row r="850" spans="1:8" x14ac:dyDescent="0.3">
      <c r="A850" t="s">
        <v>33</v>
      </c>
      <c r="B850" t="s">
        <v>53</v>
      </c>
      <c r="C850" t="s">
        <v>100</v>
      </c>
      <c r="D850" t="s">
        <v>214</v>
      </c>
      <c r="E850" t="s">
        <v>217</v>
      </c>
      <c r="F850" s="88">
        <v>46692</v>
      </c>
      <c r="G850" s="87">
        <v>6000</v>
      </c>
      <c r="H850" s="87">
        <v>28.507458800863809</v>
      </c>
    </row>
    <row r="851" spans="1:8" x14ac:dyDescent="0.3">
      <c r="A851" t="s">
        <v>33</v>
      </c>
      <c r="B851" t="s">
        <v>53</v>
      </c>
      <c r="C851" t="s">
        <v>100</v>
      </c>
      <c r="D851" t="s">
        <v>214</v>
      </c>
      <c r="E851" t="s">
        <v>215</v>
      </c>
      <c r="F851" s="88">
        <v>46722</v>
      </c>
      <c r="G851" s="87">
        <v>6000</v>
      </c>
      <c r="H851" s="87">
        <v>28.496145213233071</v>
      </c>
    </row>
    <row r="852" spans="1:8" x14ac:dyDescent="0.3">
      <c r="A852" t="s">
        <v>33</v>
      </c>
      <c r="B852" t="s">
        <v>53</v>
      </c>
      <c r="C852" t="s">
        <v>100</v>
      </c>
      <c r="D852" t="s">
        <v>214</v>
      </c>
      <c r="E852" t="s">
        <v>216</v>
      </c>
      <c r="F852" s="88">
        <v>46722</v>
      </c>
      <c r="G852" s="87">
        <v>6000</v>
      </c>
      <c r="H852" s="87">
        <v>0</v>
      </c>
    </row>
    <row r="853" spans="1:8" x14ac:dyDescent="0.3">
      <c r="A853" t="s">
        <v>33</v>
      </c>
      <c r="B853" t="s">
        <v>53</v>
      </c>
      <c r="C853" t="s">
        <v>100</v>
      </c>
      <c r="D853" t="s">
        <v>214</v>
      </c>
      <c r="E853" t="s">
        <v>217</v>
      </c>
      <c r="F853" s="88">
        <v>46722</v>
      </c>
      <c r="G853" s="87">
        <v>6000</v>
      </c>
      <c r="H853" s="87">
        <v>28.496145213233071</v>
      </c>
    </row>
    <row r="854" spans="1:8" x14ac:dyDescent="0.3">
      <c r="A854" t="s">
        <v>33</v>
      </c>
      <c r="B854" t="s">
        <v>53</v>
      </c>
      <c r="C854" t="s">
        <v>102</v>
      </c>
      <c r="D854" t="s">
        <v>198</v>
      </c>
      <c r="E854" t="s">
        <v>135</v>
      </c>
      <c r="G854" s="87">
        <v>54000</v>
      </c>
      <c r="H854" s="87">
        <v>34452</v>
      </c>
    </row>
    <row r="855" spans="1:8" x14ac:dyDescent="0.3">
      <c r="A855" t="s">
        <v>33</v>
      </c>
      <c r="B855" t="s">
        <v>53</v>
      </c>
      <c r="C855" t="s">
        <v>102</v>
      </c>
      <c r="D855" t="s">
        <v>198</v>
      </c>
      <c r="E855" t="s">
        <v>199</v>
      </c>
      <c r="G855" s="87">
        <v>54000</v>
      </c>
      <c r="H855" s="87">
        <v>54087.520259319273</v>
      </c>
    </row>
    <row r="856" spans="1:8" x14ac:dyDescent="0.3">
      <c r="A856" t="s">
        <v>33</v>
      </c>
      <c r="B856" t="s">
        <v>53</v>
      </c>
      <c r="C856" t="s">
        <v>102</v>
      </c>
      <c r="D856" t="s">
        <v>198</v>
      </c>
      <c r="E856" t="s">
        <v>200</v>
      </c>
      <c r="G856" s="87">
        <v>54000</v>
      </c>
      <c r="H856" s="87">
        <v>54384.426751936393</v>
      </c>
    </row>
    <row r="857" spans="1:8" x14ac:dyDescent="0.3">
      <c r="A857" t="s">
        <v>33</v>
      </c>
      <c r="B857" t="s">
        <v>53</v>
      </c>
      <c r="C857" t="s">
        <v>102</v>
      </c>
      <c r="D857" t="s">
        <v>198</v>
      </c>
      <c r="E857" t="s">
        <v>201</v>
      </c>
      <c r="G857" s="87">
        <v>54000</v>
      </c>
      <c r="H857" s="87">
        <v>54000</v>
      </c>
    </row>
    <row r="858" spans="1:8" x14ac:dyDescent="0.3">
      <c r="A858" t="s">
        <v>33</v>
      </c>
      <c r="B858" t="s">
        <v>53</v>
      </c>
      <c r="C858" t="s">
        <v>102</v>
      </c>
      <c r="D858" t="s">
        <v>198</v>
      </c>
      <c r="E858" t="s">
        <v>202</v>
      </c>
      <c r="G858" s="87">
        <v>54000</v>
      </c>
      <c r="H858" s="87">
        <v>34753.499704149886</v>
      </c>
    </row>
    <row r="859" spans="1:8" x14ac:dyDescent="0.3">
      <c r="A859" t="s">
        <v>33</v>
      </c>
      <c r="B859" t="s">
        <v>53</v>
      </c>
      <c r="C859" t="s">
        <v>102</v>
      </c>
      <c r="D859" t="s">
        <v>198</v>
      </c>
      <c r="E859" t="s">
        <v>139</v>
      </c>
      <c r="G859" s="87">
        <v>54000</v>
      </c>
      <c r="H859" s="87">
        <v>34290</v>
      </c>
    </row>
    <row r="860" spans="1:8" x14ac:dyDescent="0.3">
      <c r="A860" t="s">
        <v>33</v>
      </c>
      <c r="B860" t="s">
        <v>53</v>
      </c>
      <c r="C860" t="s">
        <v>102</v>
      </c>
      <c r="D860" t="s">
        <v>198</v>
      </c>
      <c r="E860" t="s">
        <v>65</v>
      </c>
      <c r="G860" s="87">
        <v>54000</v>
      </c>
      <c r="H860" s="87">
        <v>34753.499704149886</v>
      </c>
    </row>
    <row r="861" spans="1:8" x14ac:dyDescent="0.3">
      <c r="A861" t="s">
        <v>33</v>
      </c>
      <c r="B861" t="s">
        <v>53</v>
      </c>
      <c r="C861" t="s">
        <v>102</v>
      </c>
      <c r="D861" t="s">
        <v>203</v>
      </c>
      <c r="E861" t="s">
        <v>204</v>
      </c>
      <c r="G861" s="87">
        <v>54000</v>
      </c>
      <c r="H861" s="87">
        <v>34158.131058623352</v>
      </c>
    </row>
    <row r="862" spans="1:8" x14ac:dyDescent="0.3">
      <c r="A862" t="s">
        <v>33</v>
      </c>
      <c r="B862" t="s">
        <v>53</v>
      </c>
      <c r="C862" t="s">
        <v>102</v>
      </c>
      <c r="D862" t="s">
        <v>203</v>
      </c>
      <c r="E862" t="s">
        <v>142</v>
      </c>
      <c r="G862" s="87">
        <v>54000</v>
      </c>
      <c r="H862" s="87">
        <v>53999.999999999993</v>
      </c>
    </row>
    <row r="863" spans="1:8" x14ac:dyDescent="0.3">
      <c r="A863" t="s">
        <v>33</v>
      </c>
      <c r="B863" t="s">
        <v>53</v>
      </c>
      <c r="C863" t="s">
        <v>102</v>
      </c>
      <c r="D863" t="s">
        <v>203</v>
      </c>
      <c r="E863" t="s">
        <v>143</v>
      </c>
      <c r="G863" s="87">
        <v>54000</v>
      </c>
      <c r="H863" s="87">
        <v>53539.390374017807</v>
      </c>
    </row>
    <row r="864" spans="1:8" x14ac:dyDescent="0.3">
      <c r="A864" t="s">
        <v>33</v>
      </c>
      <c r="B864" t="s">
        <v>53</v>
      </c>
      <c r="C864" t="s">
        <v>102</v>
      </c>
      <c r="D864" t="s">
        <v>203</v>
      </c>
      <c r="E864" t="s">
        <v>141</v>
      </c>
      <c r="G864" s="87">
        <v>54000</v>
      </c>
      <c r="H864" s="87">
        <v>0</v>
      </c>
    </row>
    <row r="865" spans="1:8" x14ac:dyDescent="0.3">
      <c r="A865" t="s">
        <v>33</v>
      </c>
      <c r="B865" t="s">
        <v>53</v>
      </c>
      <c r="C865" t="s">
        <v>102</v>
      </c>
      <c r="D865" t="s">
        <v>203</v>
      </c>
      <c r="E865" t="s">
        <v>205</v>
      </c>
      <c r="G865" s="87">
        <v>54000</v>
      </c>
      <c r="H865" s="87">
        <v>34158.131058623352</v>
      </c>
    </row>
    <row r="866" spans="1:8" x14ac:dyDescent="0.3">
      <c r="A866" t="s">
        <v>33</v>
      </c>
      <c r="B866" t="s">
        <v>53</v>
      </c>
      <c r="C866" t="s">
        <v>102</v>
      </c>
      <c r="D866" t="s">
        <v>206</v>
      </c>
      <c r="E866" t="s">
        <v>207</v>
      </c>
      <c r="G866" s="87">
        <v>54000</v>
      </c>
      <c r="H866" s="87">
        <v>55620</v>
      </c>
    </row>
    <row r="867" spans="1:8" x14ac:dyDescent="0.3">
      <c r="A867" t="s">
        <v>33</v>
      </c>
      <c r="B867" t="s">
        <v>53</v>
      </c>
      <c r="C867" t="s">
        <v>102</v>
      </c>
      <c r="D867" t="s">
        <v>206</v>
      </c>
      <c r="E867" t="s">
        <v>208</v>
      </c>
      <c r="G867" s="87">
        <v>54000</v>
      </c>
      <c r="H867" s="87">
        <v>55530.000000000007</v>
      </c>
    </row>
    <row r="868" spans="1:8" x14ac:dyDescent="0.3">
      <c r="A868" t="s">
        <v>33</v>
      </c>
      <c r="B868" t="s">
        <v>53</v>
      </c>
      <c r="C868" t="s">
        <v>102</v>
      </c>
      <c r="D868" t="s">
        <v>206</v>
      </c>
      <c r="E868" t="s">
        <v>209</v>
      </c>
      <c r="G868" s="87">
        <v>54000</v>
      </c>
      <c r="H868" s="87">
        <v>45575.547045951862</v>
      </c>
    </row>
    <row r="869" spans="1:8" x14ac:dyDescent="0.3">
      <c r="A869" t="s">
        <v>33</v>
      </c>
      <c r="B869" t="s">
        <v>53</v>
      </c>
      <c r="C869" t="s">
        <v>102</v>
      </c>
      <c r="D869" t="s">
        <v>210</v>
      </c>
      <c r="E869" t="s">
        <v>211</v>
      </c>
      <c r="G869" s="87">
        <v>54000</v>
      </c>
      <c r="H869" s="87">
        <v>45900</v>
      </c>
    </row>
    <row r="870" spans="1:8" x14ac:dyDescent="0.3">
      <c r="A870" t="s">
        <v>33</v>
      </c>
      <c r="B870" t="s">
        <v>53</v>
      </c>
      <c r="C870" t="s">
        <v>102</v>
      </c>
      <c r="D870" t="s">
        <v>210</v>
      </c>
      <c r="E870" t="s">
        <v>212</v>
      </c>
      <c r="G870" s="87">
        <v>54000</v>
      </c>
      <c r="H870" s="87">
        <v>45360</v>
      </c>
    </row>
    <row r="871" spans="1:8" x14ac:dyDescent="0.3">
      <c r="A871" t="s">
        <v>33</v>
      </c>
      <c r="B871" t="s">
        <v>53</v>
      </c>
      <c r="C871" t="s">
        <v>102</v>
      </c>
      <c r="D871" t="s">
        <v>210</v>
      </c>
      <c r="E871" t="s">
        <v>213</v>
      </c>
      <c r="G871" s="87">
        <v>54000</v>
      </c>
      <c r="H871" s="87">
        <v>46440</v>
      </c>
    </row>
    <row r="872" spans="1:8" x14ac:dyDescent="0.3">
      <c r="A872" t="s">
        <v>33</v>
      </c>
      <c r="B872" t="s">
        <v>53</v>
      </c>
      <c r="C872" t="s">
        <v>102</v>
      </c>
      <c r="D872" t="s">
        <v>214</v>
      </c>
      <c r="E872" t="s">
        <v>215</v>
      </c>
      <c r="F872" s="88">
        <v>46388</v>
      </c>
      <c r="G872" s="87">
        <v>4500</v>
      </c>
      <c r="H872" s="87">
        <v>224.33937105589709</v>
      </c>
    </row>
    <row r="873" spans="1:8" x14ac:dyDescent="0.3">
      <c r="A873" t="s">
        <v>33</v>
      </c>
      <c r="B873" t="s">
        <v>53</v>
      </c>
      <c r="C873" t="s">
        <v>102</v>
      </c>
      <c r="D873" t="s">
        <v>214</v>
      </c>
      <c r="E873" t="s">
        <v>216</v>
      </c>
      <c r="F873" s="88">
        <v>46388</v>
      </c>
      <c r="G873" s="87">
        <v>4500</v>
      </c>
      <c r="H873" s="87">
        <v>135.00000000000011</v>
      </c>
    </row>
    <row r="874" spans="1:8" x14ac:dyDescent="0.3">
      <c r="A874" t="s">
        <v>33</v>
      </c>
      <c r="B874" t="s">
        <v>53</v>
      </c>
      <c r="C874" t="s">
        <v>102</v>
      </c>
      <c r="D874" t="s">
        <v>214</v>
      </c>
      <c r="E874" t="s">
        <v>217</v>
      </c>
      <c r="F874" s="88">
        <v>46388</v>
      </c>
      <c r="G874" s="87">
        <v>4500</v>
      </c>
      <c r="H874" s="87">
        <v>86.737253452327408</v>
      </c>
    </row>
    <row r="875" spans="1:8" x14ac:dyDescent="0.3">
      <c r="A875" t="s">
        <v>33</v>
      </c>
      <c r="B875" t="s">
        <v>53</v>
      </c>
      <c r="C875" t="s">
        <v>102</v>
      </c>
      <c r="D875" t="s">
        <v>214</v>
      </c>
      <c r="E875" t="s">
        <v>215</v>
      </c>
      <c r="F875" s="88">
        <v>46419</v>
      </c>
      <c r="G875" s="87">
        <v>4500</v>
      </c>
      <c r="H875" s="87">
        <v>224.20041126225919</v>
      </c>
    </row>
    <row r="876" spans="1:8" x14ac:dyDescent="0.3">
      <c r="A876" t="s">
        <v>33</v>
      </c>
      <c r="B876" t="s">
        <v>53</v>
      </c>
      <c r="C876" t="s">
        <v>102</v>
      </c>
      <c r="D876" t="s">
        <v>214</v>
      </c>
      <c r="E876" t="s">
        <v>216</v>
      </c>
      <c r="F876" s="88">
        <v>46419</v>
      </c>
      <c r="G876" s="87">
        <v>4500</v>
      </c>
      <c r="H876" s="87">
        <v>135.00000000000011</v>
      </c>
    </row>
    <row r="877" spans="1:8" x14ac:dyDescent="0.3">
      <c r="A877" t="s">
        <v>33</v>
      </c>
      <c r="B877" t="s">
        <v>53</v>
      </c>
      <c r="C877" t="s">
        <v>102</v>
      </c>
      <c r="D877" t="s">
        <v>214</v>
      </c>
      <c r="E877" t="s">
        <v>217</v>
      </c>
      <c r="F877" s="88">
        <v>46419</v>
      </c>
      <c r="G877" s="87">
        <v>4500</v>
      </c>
      <c r="H877" s="87">
        <v>86.602341031319582</v>
      </c>
    </row>
    <row r="878" spans="1:8" x14ac:dyDescent="0.3">
      <c r="A878" t="s">
        <v>33</v>
      </c>
      <c r="B878" t="s">
        <v>53</v>
      </c>
      <c r="C878" t="s">
        <v>102</v>
      </c>
      <c r="D878" t="s">
        <v>214</v>
      </c>
      <c r="E878" t="s">
        <v>215</v>
      </c>
      <c r="F878" s="88">
        <v>46447</v>
      </c>
      <c r="G878" s="87">
        <v>4500</v>
      </c>
      <c r="H878" s="87">
        <v>224.06188307757091</v>
      </c>
    </row>
    <row r="879" spans="1:8" x14ac:dyDescent="0.3">
      <c r="A879" t="s">
        <v>33</v>
      </c>
      <c r="B879" t="s">
        <v>53</v>
      </c>
      <c r="C879" t="s">
        <v>102</v>
      </c>
      <c r="D879" t="s">
        <v>214</v>
      </c>
      <c r="E879" t="s">
        <v>216</v>
      </c>
      <c r="F879" s="88">
        <v>46447</v>
      </c>
      <c r="G879" s="87">
        <v>4500</v>
      </c>
      <c r="H879" s="87">
        <v>135.00000000000011</v>
      </c>
    </row>
    <row r="880" spans="1:8" x14ac:dyDescent="0.3">
      <c r="A880" t="s">
        <v>33</v>
      </c>
      <c r="B880" t="s">
        <v>53</v>
      </c>
      <c r="C880" t="s">
        <v>102</v>
      </c>
      <c r="D880" t="s">
        <v>214</v>
      </c>
      <c r="E880" t="s">
        <v>217</v>
      </c>
      <c r="F880" s="88">
        <v>46447</v>
      </c>
      <c r="G880" s="87">
        <v>4500</v>
      </c>
      <c r="H880" s="87">
        <v>86.467847648127204</v>
      </c>
    </row>
    <row r="881" spans="1:8" x14ac:dyDescent="0.3">
      <c r="A881" t="s">
        <v>33</v>
      </c>
      <c r="B881" t="s">
        <v>53</v>
      </c>
      <c r="C881" t="s">
        <v>102</v>
      </c>
      <c r="D881" t="s">
        <v>214</v>
      </c>
      <c r="E881" t="s">
        <v>215</v>
      </c>
      <c r="F881" s="88">
        <v>46478</v>
      </c>
      <c r="G881" s="87">
        <v>4500</v>
      </c>
      <c r="H881" s="87">
        <v>223.919110690634</v>
      </c>
    </row>
    <row r="882" spans="1:8" x14ac:dyDescent="0.3">
      <c r="A882" t="s">
        <v>33</v>
      </c>
      <c r="B882" t="s">
        <v>53</v>
      </c>
      <c r="C882" t="s">
        <v>102</v>
      </c>
      <c r="D882" t="s">
        <v>214</v>
      </c>
      <c r="E882" t="s">
        <v>216</v>
      </c>
      <c r="F882" s="88">
        <v>46478</v>
      </c>
      <c r="G882" s="87">
        <v>4500</v>
      </c>
      <c r="H882" s="87">
        <v>135.00000000000011</v>
      </c>
    </row>
    <row r="883" spans="1:8" x14ac:dyDescent="0.3">
      <c r="A883" t="s">
        <v>33</v>
      </c>
      <c r="B883" t="s">
        <v>53</v>
      </c>
      <c r="C883" t="s">
        <v>102</v>
      </c>
      <c r="D883" t="s">
        <v>214</v>
      </c>
      <c r="E883" t="s">
        <v>217</v>
      </c>
      <c r="F883" s="88">
        <v>46478</v>
      </c>
      <c r="G883" s="87">
        <v>4500</v>
      </c>
      <c r="H883" s="87">
        <v>86.329233680227375</v>
      </c>
    </row>
    <row r="884" spans="1:8" x14ac:dyDescent="0.3">
      <c r="A884" t="s">
        <v>33</v>
      </c>
      <c r="B884" t="s">
        <v>53</v>
      </c>
      <c r="C884" t="s">
        <v>102</v>
      </c>
      <c r="D884" t="s">
        <v>214</v>
      </c>
      <c r="E884" t="s">
        <v>215</v>
      </c>
      <c r="F884" s="88">
        <v>46508</v>
      </c>
      <c r="G884" s="87">
        <v>4500</v>
      </c>
      <c r="H884" s="87">
        <v>86.191063416681814</v>
      </c>
    </row>
    <row r="885" spans="1:8" x14ac:dyDescent="0.3">
      <c r="A885" t="s">
        <v>33</v>
      </c>
      <c r="B885" t="s">
        <v>53</v>
      </c>
      <c r="C885" t="s">
        <v>102</v>
      </c>
      <c r="D885" t="s">
        <v>214</v>
      </c>
      <c r="E885" t="s">
        <v>216</v>
      </c>
      <c r="F885" s="88">
        <v>46508</v>
      </c>
      <c r="G885" s="87">
        <v>4500</v>
      </c>
      <c r="H885" s="87">
        <v>0</v>
      </c>
    </row>
    <row r="886" spans="1:8" x14ac:dyDescent="0.3">
      <c r="A886" t="s">
        <v>33</v>
      </c>
      <c r="B886" t="s">
        <v>53</v>
      </c>
      <c r="C886" t="s">
        <v>102</v>
      </c>
      <c r="D886" t="s">
        <v>214</v>
      </c>
      <c r="E886" t="s">
        <v>217</v>
      </c>
      <c r="F886" s="88">
        <v>46508</v>
      </c>
      <c r="G886" s="87">
        <v>4500</v>
      </c>
      <c r="H886" s="87">
        <v>86.191063416681814</v>
      </c>
    </row>
    <row r="887" spans="1:8" x14ac:dyDescent="0.3">
      <c r="A887" t="s">
        <v>33</v>
      </c>
      <c r="B887" t="s">
        <v>53</v>
      </c>
      <c r="C887" t="s">
        <v>102</v>
      </c>
      <c r="D887" t="s">
        <v>214</v>
      </c>
      <c r="E887" t="s">
        <v>215</v>
      </c>
      <c r="F887" s="88">
        <v>46539</v>
      </c>
      <c r="G887" s="87">
        <v>4500</v>
      </c>
      <c r="H887" s="87">
        <v>86.053334730444959</v>
      </c>
    </row>
    <row r="888" spans="1:8" x14ac:dyDescent="0.3">
      <c r="A888" t="s">
        <v>33</v>
      </c>
      <c r="B888" t="s">
        <v>53</v>
      </c>
      <c r="C888" t="s">
        <v>102</v>
      </c>
      <c r="D888" t="s">
        <v>214</v>
      </c>
      <c r="E888" t="s">
        <v>216</v>
      </c>
      <c r="F888" s="88">
        <v>46539</v>
      </c>
      <c r="G888" s="87">
        <v>4500</v>
      </c>
      <c r="H888" s="87">
        <v>0</v>
      </c>
    </row>
    <row r="889" spans="1:8" x14ac:dyDescent="0.3">
      <c r="A889" t="s">
        <v>33</v>
      </c>
      <c r="B889" t="s">
        <v>53</v>
      </c>
      <c r="C889" t="s">
        <v>102</v>
      </c>
      <c r="D889" t="s">
        <v>214</v>
      </c>
      <c r="E889" t="s">
        <v>217</v>
      </c>
      <c r="F889" s="88">
        <v>46539</v>
      </c>
      <c r="G889" s="87">
        <v>4500</v>
      </c>
      <c r="H889" s="87">
        <v>86.053334730444959</v>
      </c>
    </row>
    <row r="890" spans="1:8" x14ac:dyDescent="0.3">
      <c r="A890" t="s">
        <v>33</v>
      </c>
      <c r="B890" t="s">
        <v>53</v>
      </c>
      <c r="C890" t="s">
        <v>102</v>
      </c>
      <c r="D890" t="s">
        <v>214</v>
      </c>
      <c r="E890" t="s">
        <v>215</v>
      </c>
      <c r="F890" s="88">
        <v>46569</v>
      </c>
      <c r="G890" s="87">
        <v>4500</v>
      </c>
      <c r="H890" s="87">
        <v>85.916045508042444</v>
      </c>
    </row>
    <row r="891" spans="1:8" x14ac:dyDescent="0.3">
      <c r="A891" t="s">
        <v>33</v>
      </c>
      <c r="B891" t="s">
        <v>53</v>
      </c>
      <c r="C891" t="s">
        <v>102</v>
      </c>
      <c r="D891" t="s">
        <v>214</v>
      </c>
      <c r="E891" t="s">
        <v>216</v>
      </c>
      <c r="F891" s="88">
        <v>46569</v>
      </c>
      <c r="G891" s="87">
        <v>4500</v>
      </c>
      <c r="H891" s="87">
        <v>0</v>
      </c>
    </row>
    <row r="892" spans="1:8" x14ac:dyDescent="0.3">
      <c r="A892" t="s">
        <v>33</v>
      </c>
      <c r="B892" t="s">
        <v>53</v>
      </c>
      <c r="C892" t="s">
        <v>102</v>
      </c>
      <c r="D892" t="s">
        <v>214</v>
      </c>
      <c r="E892" t="s">
        <v>217</v>
      </c>
      <c r="F892" s="88">
        <v>46569</v>
      </c>
      <c r="G892" s="87">
        <v>4500</v>
      </c>
      <c r="H892" s="87">
        <v>85.916045508042444</v>
      </c>
    </row>
    <row r="893" spans="1:8" x14ac:dyDescent="0.3">
      <c r="A893" t="s">
        <v>33</v>
      </c>
      <c r="B893" t="s">
        <v>53</v>
      </c>
      <c r="C893" t="s">
        <v>102</v>
      </c>
      <c r="D893" t="s">
        <v>214</v>
      </c>
      <c r="E893" t="s">
        <v>215</v>
      </c>
      <c r="F893" s="88">
        <v>46600</v>
      </c>
      <c r="G893" s="87">
        <v>4500</v>
      </c>
      <c r="H893" s="87">
        <v>85.776953808392449</v>
      </c>
    </row>
    <row r="894" spans="1:8" x14ac:dyDescent="0.3">
      <c r="A894" t="s">
        <v>33</v>
      </c>
      <c r="B894" t="s">
        <v>53</v>
      </c>
      <c r="C894" t="s">
        <v>102</v>
      </c>
      <c r="D894" t="s">
        <v>214</v>
      </c>
      <c r="E894" t="s">
        <v>216</v>
      </c>
      <c r="F894" s="88">
        <v>46600</v>
      </c>
      <c r="G894" s="87">
        <v>4500</v>
      </c>
      <c r="H894" s="87">
        <v>0</v>
      </c>
    </row>
    <row r="895" spans="1:8" x14ac:dyDescent="0.3">
      <c r="A895" t="s">
        <v>33</v>
      </c>
      <c r="B895" t="s">
        <v>53</v>
      </c>
      <c r="C895" t="s">
        <v>102</v>
      </c>
      <c r="D895" t="s">
        <v>214</v>
      </c>
      <c r="E895" t="s">
        <v>217</v>
      </c>
      <c r="F895" s="88">
        <v>46600</v>
      </c>
      <c r="G895" s="87">
        <v>4500</v>
      </c>
      <c r="H895" s="87">
        <v>85.776953808392449</v>
      </c>
    </row>
    <row r="896" spans="1:8" x14ac:dyDescent="0.3">
      <c r="A896" t="s">
        <v>33</v>
      </c>
      <c r="B896" t="s">
        <v>53</v>
      </c>
      <c r="C896" t="s">
        <v>102</v>
      </c>
      <c r="D896" t="s">
        <v>214</v>
      </c>
      <c r="E896" t="s">
        <v>215</v>
      </c>
      <c r="F896" s="88">
        <v>46631</v>
      </c>
      <c r="G896" s="87">
        <v>4500</v>
      </c>
      <c r="H896" s="87">
        <v>85.64054434537826</v>
      </c>
    </row>
    <row r="897" spans="1:8" x14ac:dyDescent="0.3">
      <c r="A897" t="s">
        <v>33</v>
      </c>
      <c r="B897" t="s">
        <v>53</v>
      </c>
      <c r="C897" t="s">
        <v>102</v>
      </c>
      <c r="D897" t="s">
        <v>214</v>
      </c>
      <c r="E897" t="s">
        <v>216</v>
      </c>
      <c r="F897" s="88">
        <v>46631</v>
      </c>
      <c r="G897" s="87">
        <v>4500</v>
      </c>
      <c r="H897" s="87">
        <v>0</v>
      </c>
    </row>
    <row r="898" spans="1:8" x14ac:dyDescent="0.3">
      <c r="A898" t="s">
        <v>33</v>
      </c>
      <c r="B898" t="s">
        <v>53</v>
      </c>
      <c r="C898" t="s">
        <v>102</v>
      </c>
      <c r="D898" t="s">
        <v>214</v>
      </c>
      <c r="E898" t="s">
        <v>217</v>
      </c>
      <c r="F898" s="88">
        <v>46631</v>
      </c>
      <c r="G898" s="87">
        <v>4500</v>
      </c>
      <c r="H898" s="87">
        <v>85.64054434537826</v>
      </c>
    </row>
    <row r="899" spans="1:8" x14ac:dyDescent="0.3">
      <c r="A899" t="s">
        <v>33</v>
      </c>
      <c r="B899" t="s">
        <v>53</v>
      </c>
      <c r="C899" t="s">
        <v>102</v>
      </c>
      <c r="D899" t="s">
        <v>214</v>
      </c>
      <c r="E899" t="s">
        <v>215</v>
      </c>
      <c r="F899" s="88">
        <v>46661</v>
      </c>
      <c r="G899" s="87">
        <v>4500</v>
      </c>
      <c r="H899" s="87">
        <v>85.504568052265029</v>
      </c>
    </row>
    <row r="900" spans="1:8" x14ac:dyDescent="0.3">
      <c r="A900" t="s">
        <v>33</v>
      </c>
      <c r="B900" t="s">
        <v>53</v>
      </c>
      <c r="C900" t="s">
        <v>102</v>
      </c>
      <c r="D900" t="s">
        <v>214</v>
      </c>
      <c r="E900" t="s">
        <v>216</v>
      </c>
      <c r="F900" s="88">
        <v>46661</v>
      </c>
      <c r="G900" s="87">
        <v>4500</v>
      </c>
      <c r="H900" s="87">
        <v>0</v>
      </c>
    </row>
    <row r="901" spans="1:8" x14ac:dyDescent="0.3">
      <c r="A901" t="s">
        <v>33</v>
      </c>
      <c r="B901" t="s">
        <v>53</v>
      </c>
      <c r="C901" t="s">
        <v>102</v>
      </c>
      <c r="D901" t="s">
        <v>214</v>
      </c>
      <c r="E901" t="s">
        <v>217</v>
      </c>
      <c r="F901" s="88">
        <v>46661</v>
      </c>
      <c r="G901" s="87">
        <v>4500</v>
      </c>
      <c r="H901" s="87">
        <v>85.504568052265029</v>
      </c>
    </row>
    <row r="902" spans="1:8" x14ac:dyDescent="0.3">
      <c r="A902" t="s">
        <v>33</v>
      </c>
      <c r="B902" t="s">
        <v>53</v>
      </c>
      <c r="C902" t="s">
        <v>102</v>
      </c>
      <c r="D902" t="s">
        <v>214</v>
      </c>
      <c r="E902" t="s">
        <v>215</v>
      </c>
      <c r="F902" s="88">
        <v>46692</v>
      </c>
      <c r="G902" s="87">
        <v>4500</v>
      </c>
      <c r="H902" s="87">
        <v>85.369022869022587</v>
      </c>
    </row>
    <row r="903" spans="1:8" x14ac:dyDescent="0.3">
      <c r="A903" t="s">
        <v>33</v>
      </c>
      <c r="B903" t="s">
        <v>53</v>
      </c>
      <c r="C903" t="s">
        <v>102</v>
      </c>
      <c r="D903" t="s">
        <v>214</v>
      </c>
      <c r="E903" t="s">
        <v>216</v>
      </c>
      <c r="F903" s="88">
        <v>46692</v>
      </c>
      <c r="G903" s="87">
        <v>4500</v>
      </c>
      <c r="H903" s="87">
        <v>0</v>
      </c>
    </row>
    <row r="904" spans="1:8" x14ac:dyDescent="0.3">
      <c r="A904" t="s">
        <v>33</v>
      </c>
      <c r="B904" t="s">
        <v>53</v>
      </c>
      <c r="C904" t="s">
        <v>102</v>
      </c>
      <c r="D904" t="s">
        <v>214</v>
      </c>
      <c r="E904" t="s">
        <v>217</v>
      </c>
      <c r="F904" s="88">
        <v>46692</v>
      </c>
      <c r="G904" s="87">
        <v>4500</v>
      </c>
      <c r="H904" s="87">
        <v>85.369022869022587</v>
      </c>
    </row>
    <row r="905" spans="1:8" x14ac:dyDescent="0.3">
      <c r="A905" t="s">
        <v>33</v>
      </c>
      <c r="B905" t="s">
        <v>53</v>
      </c>
      <c r="C905" t="s">
        <v>102</v>
      </c>
      <c r="D905" t="s">
        <v>214</v>
      </c>
      <c r="E905" t="s">
        <v>215</v>
      </c>
      <c r="F905" s="88">
        <v>46722</v>
      </c>
      <c r="G905" s="87">
        <v>4500</v>
      </c>
      <c r="H905" s="87">
        <v>85.23390674865739</v>
      </c>
    </row>
    <row r="906" spans="1:8" x14ac:dyDescent="0.3">
      <c r="A906" t="s">
        <v>33</v>
      </c>
      <c r="B906" t="s">
        <v>53</v>
      </c>
      <c r="C906" t="s">
        <v>102</v>
      </c>
      <c r="D906" t="s">
        <v>214</v>
      </c>
      <c r="E906" t="s">
        <v>216</v>
      </c>
      <c r="F906" s="88">
        <v>46722</v>
      </c>
      <c r="G906" s="87">
        <v>4500</v>
      </c>
      <c r="H906" s="87">
        <v>0</v>
      </c>
    </row>
    <row r="907" spans="1:8" x14ac:dyDescent="0.3">
      <c r="A907" t="s">
        <v>33</v>
      </c>
      <c r="B907" t="s">
        <v>53</v>
      </c>
      <c r="C907" t="s">
        <v>102</v>
      </c>
      <c r="D907" t="s">
        <v>214</v>
      </c>
      <c r="E907" t="s">
        <v>217</v>
      </c>
      <c r="F907" s="88">
        <v>46722</v>
      </c>
      <c r="G907" s="87">
        <v>4500</v>
      </c>
      <c r="H907" s="87">
        <v>85.23390674865739</v>
      </c>
    </row>
    <row r="908" spans="1:8" x14ac:dyDescent="0.3">
      <c r="A908" t="s">
        <v>33</v>
      </c>
      <c r="B908" t="s">
        <v>53</v>
      </c>
      <c r="C908" t="s">
        <v>103</v>
      </c>
      <c r="D908" t="s">
        <v>198</v>
      </c>
      <c r="E908" t="s">
        <v>135</v>
      </c>
      <c r="G908" s="87">
        <v>36000</v>
      </c>
      <c r="H908" s="87">
        <v>23976</v>
      </c>
    </row>
    <row r="909" spans="1:8" x14ac:dyDescent="0.3">
      <c r="A909" t="s">
        <v>33</v>
      </c>
      <c r="B909" t="s">
        <v>53</v>
      </c>
      <c r="C909" t="s">
        <v>103</v>
      </c>
      <c r="D909" t="s">
        <v>198</v>
      </c>
      <c r="E909" t="s">
        <v>199</v>
      </c>
      <c r="G909" s="87">
        <v>36000</v>
      </c>
      <c r="H909" s="87">
        <v>35875.432525951554</v>
      </c>
    </row>
    <row r="910" spans="1:8" x14ac:dyDescent="0.3">
      <c r="A910" t="s">
        <v>33</v>
      </c>
      <c r="B910" t="s">
        <v>53</v>
      </c>
      <c r="C910" t="s">
        <v>103</v>
      </c>
      <c r="D910" t="s">
        <v>198</v>
      </c>
      <c r="E910" t="s">
        <v>200</v>
      </c>
      <c r="G910" s="87">
        <v>36000</v>
      </c>
      <c r="H910" s="87">
        <v>36428.571428571428</v>
      </c>
    </row>
    <row r="911" spans="1:8" x14ac:dyDescent="0.3">
      <c r="A911" t="s">
        <v>33</v>
      </c>
      <c r="B911" t="s">
        <v>53</v>
      </c>
      <c r="C911" t="s">
        <v>103</v>
      </c>
      <c r="D911" t="s">
        <v>198</v>
      </c>
      <c r="E911" t="s">
        <v>201</v>
      </c>
      <c r="G911" s="87">
        <v>36000</v>
      </c>
      <c r="H911" s="87">
        <v>36000</v>
      </c>
    </row>
    <row r="912" spans="1:8" x14ac:dyDescent="0.3">
      <c r="A912" t="s">
        <v>33</v>
      </c>
      <c r="B912" t="s">
        <v>53</v>
      </c>
      <c r="C912" t="s">
        <v>103</v>
      </c>
      <c r="D912" t="s">
        <v>198</v>
      </c>
      <c r="E912" t="s">
        <v>202</v>
      </c>
      <c r="G912" s="87">
        <v>36000</v>
      </c>
      <c r="H912" s="87">
        <v>24177.478991596639</v>
      </c>
    </row>
    <row r="913" spans="1:8" x14ac:dyDescent="0.3">
      <c r="A913" t="s">
        <v>33</v>
      </c>
      <c r="B913" t="s">
        <v>53</v>
      </c>
      <c r="C913" t="s">
        <v>103</v>
      </c>
      <c r="D913" t="s">
        <v>198</v>
      </c>
      <c r="E913" t="s">
        <v>139</v>
      </c>
      <c r="G913" s="87">
        <v>36000</v>
      </c>
      <c r="H913" s="87">
        <v>23580</v>
      </c>
    </row>
    <row r="914" spans="1:8" x14ac:dyDescent="0.3">
      <c r="A914" t="s">
        <v>33</v>
      </c>
      <c r="B914" t="s">
        <v>53</v>
      </c>
      <c r="C914" t="s">
        <v>103</v>
      </c>
      <c r="D914" t="s">
        <v>198</v>
      </c>
      <c r="E914" t="s">
        <v>65</v>
      </c>
      <c r="G914" s="87">
        <v>36000</v>
      </c>
      <c r="H914" s="87">
        <v>24177.478991596639</v>
      </c>
    </row>
    <row r="915" spans="1:8" x14ac:dyDescent="0.3">
      <c r="A915" t="s">
        <v>33</v>
      </c>
      <c r="B915" t="s">
        <v>53</v>
      </c>
      <c r="C915" t="s">
        <v>103</v>
      </c>
      <c r="D915" t="s">
        <v>203</v>
      </c>
      <c r="E915" t="s">
        <v>204</v>
      </c>
      <c r="G915" s="87">
        <v>36000</v>
      </c>
      <c r="H915" s="87">
        <v>23481.958020471258</v>
      </c>
    </row>
    <row r="916" spans="1:8" x14ac:dyDescent="0.3">
      <c r="A916" t="s">
        <v>33</v>
      </c>
      <c r="B916" t="s">
        <v>53</v>
      </c>
      <c r="C916" t="s">
        <v>103</v>
      </c>
      <c r="D916" t="s">
        <v>203</v>
      </c>
      <c r="E916" t="s">
        <v>142</v>
      </c>
      <c r="G916" s="87">
        <v>36000</v>
      </c>
      <c r="H916" s="87">
        <v>34843.39292915714</v>
      </c>
    </row>
    <row r="917" spans="1:8" x14ac:dyDescent="0.3">
      <c r="A917" t="s">
        <v>33</v>
      </c>
      <c r="B917" t="s">
        <v>53</v>
      </c>
      <c r="C917" t="s">
        <v>103</v>
      </c>
      <c r="D917" t="s">
        <v>203</v>
      </c>
      <c r="E917" t="s">
        <v>143</v>
      </c>
      <c r="G917" s="87">
        <v>36000</v>
      </c>
      <c r="H917" s="87">
        <v>36428.571428571428</v>
      </c>
    </row>
    <row r="918" spans="1:8" x14ac:dyDescent="0.3">
      <c r="A918" t="s">
        <v>33</v>
      </c>
      <c r="B918" t="s">
        <v>53</v>
      </c>
      <c r="C918" t="s">
        <v>103</v>
      </c>
      <c r="D918" t="s">
        <v>203</v>
      </c>
      <c r="E918" t="s">
        <v>141</v>
      </c>
      <c r="G918" s="87">
        <v>36000</v>
      </c>
      <c r="H918" s="87">
        <v>0</v>
      </c>
    </row>
    <row r="919" spans="1:8" x14ac:dyDescent="0.3">
      <c r="A919" t="s">
        <v>33</v>
      </c>
      <c r="B919" t="s">
        <v>53</v>
      </c>
      <c r="C919" t="s">
        <v>103</v>
      </c>
      <c r="D919" t="s">
        <v>203</v>
      </c>
      <c r="E919" t="s">
        <v>205</v>
      </c>
      <c r="G919" s="87">
        <v>36000</v>
      </c>
      <c r="H919" s="87">
        <v>23481.958020471258</v>
      </c>
    </row>
    <row r="920" spans="1:8" x14ac:dyDescent="0.3">
      <c r="A920" t="s">
        <v>33</v>
      </c>
      <c r="B920" t="s">
        <v>53</v>
      </c>
      <c r="C920" t="s">
        <v>103</v>
      </c>
      <c r="D920" t="s">
        <v>206</v>
      </c>
      <c r="E920" t="s">
        <v>207</v>
      </c>
      <c r="G920" s="87">
        <v>36000</v>
      </c>
      <c r="H920" s="87">
        <v>36000</v>
      </c>
    </row>
    <row r="921" spans="1:8" x14ac:dyDescent="0.3">
      <c r="A921" t="s">
        <v>33</v>
      </c>
      <c r="B921" t="s">
        <v>53</v>
      </c>
      <c r="C921" t="s">
        <v>103</v>
      </c>
      <c r="D921" t="s">
        <v>206</v>
      </c>
      <c r="E921" t="s">
        <v>208</v>
      </c>
      <c r="G921" s="87">
        <v>36000</v>
      </c>
      <c r="H921" s="87">
        <v>36125</v>
      </c>
    </row>
    <row r="922" spans="1:8" x14ac:dyDescent="0.3">
      <c r="A922" t="s">
        <v>33</v>
      </c>
      <c r="B922" t="s">
        <v>53</v>
      </c>
      <c r="C922" t="s">
        <v>103</v>
      </c>
      <c r="D922" t="s">
        <v>206</v>
      </c>
      <c r="E922" t="s">
        <v>209</v>
      </c>
      <c r="G922" s="87">
        <v>36000</v>
      </c>
      <c r="H922" s="87">
        <v>30240</v>
      </c>
    </row>
    <row r="923" spans="1:8" x14ac:dyDescent="0.3">
      <c r="A923" t="s">
        <v>33</v>
      </c>
      <c r="B923" t="s">
        <v>53</v>
      </c>
      <c r="C923" t="s">
        <v>103</v>
      </c>
      <c r="D923" t="s">
        <v>210</v>
      </c>
      <c r="E923" t="s">
        <v>211</v>
      </c>
      <c r="G923" s="87">
        <v>36000</v>
      </c>
      <c r="H923" s="87">
        <v>30600</v>
      </c>
    </row>
    <row r="924" spans="1:8" x14ac:dyDescent="0.3">
      <c r="A924" t="s">
        <v>33</v>
      </c>
      <c r="B924" t="s">
        <v>53</v>
      </c>
      <c r="C924" t="s">
        <v>103</v>
      </c>
      <c r="D924" t="s">
        <v>210</v>
      </c>
      <c r="E924" t="s">
        <v>212</v>
      </c>
      <c r="G924" s="87">
        <v>36000</v>
      </c>
      <c r="H924" s="87">
        <v>30240</v>
      </c>
    </row>
    <row r="925" spans="1:8" x14ac:dyDescent="0.3">
      <c r="A925" t="s">
        <v>33</v>
      </c>
      <c r="B925" t="s">
        <v>53</v>
      </c>
      <c r="C925" t="s">
        <v>103</v>
      </c>
      <c r="D925" t="s">
        <v>210</v>
      </c>
      <c r="E925" t="s">
        <v>213</v>
      </c>
      <c r="G925" s="87">
        <v>36000</v>
      </c>
      <c r="H925" s="87">
        <v>30240</v>
      </c>
    </row>
    <row r="926" spans="1:8" x14ac:dyDescent="0.3">
      <c r="A926" t="s">
        <v>33</v>
      </c>
      <c r="B926" t="s">
        <v>53</v>
      </c>
      <c r="C926" t="s">
        <v>103</v>
      </c>
      <c r="D926" t="s">
        <v>214</v>
      </c>
      <c r="E926" t="s">
        <v>215</v>
      </c>
      <c r="F926" s="88">
        <v>46388</v>
      </c>
      <c r="G926" s="87">
        <v>3000</v>
      </c>
      <c r="H926" s="87">
        <v>0</v>
      </c>
    </row>
    <row r="927" spans="1:8" x14ac:dyDescent="0.3">
      <c r="A927" t="s">
        <v>33</v>
      </c>
      <c r="B927" t="s">
        <v>53</v>
      </c>
      <c r="C927" t="s">
        <v>103</v>
      </c>
      <c r="D927" t="s">
        <v>214</v>
      </c>
      <c r="E927" t="s">
        <v>216</v>
      </c>
      <c r="F927" s="88">
        <v>46388</v>
      </c>
      <c r="G927" s="87">
        <v>3000</v>
      </c>
      <c r="H927" s="87">
        <v>0</v>
      </c>
    </row>
    <row r="928" spans="1:8" x14ac:dyDescent="0.3">
      <c r="A928" t="s">
        <v>33</v>
      </c>
      <c r="B928" t="s">
        <v>53</v>
      </c>
      <c r="C928" t="s">
        <v>103</v>
      </c>
      <c r="D928" t="s">
        <v>214</v>
      </c>
      <c r="E928" t="s">
        <v>217</v>
      </c>
      <c r="F928" s="88">
        <v>46388</v>
      </c>
      <c r="G928" s="87">
        <v>3000</v>
      </c>
      <c r="H928" s="87">
        <v>0</v>
      </c>
    </row>
    <row r="929" spans="1:8" x14ac:dyDescent="0.3">
      <c r="A929" t="s">
        <v>33</v>
      </c>
      <c r="B929" t="s">
        <v>53</v>
      </c>
      <c r="C929" t="s">
        <v>103</v>
      </c>
      <c r="D929" t="s">
        <v>214</v>
      </c>
      <c r="E929" t="s">
        <v>215</v>
      </c>
      <c r="F929" s="88">
        <v>46419</v>
      </c>
      <c r="G929" s="87">
        <v>3000</v>
      </c>
      <c r="H929" s="87">
        <v>0</v>
      </c>
    </row>
    <row r="930" spans="1:8" x14ac:dyDescent="0.3">
      <c r="A930" t="s">
        <v>33</v>
      </c>
      <c r="B930" t="s">
        <v>53</v>
      </c>
      <c r="C930" t="s">
        <v>103</v>
      </c>
      <c r="D930" t="s">
        <v>214</v>
      </c>
      <c r="E930" t="s">
        <v>216</v>
      </c>
      <c r="F930" s="88">
        <v>46419</v>
      </c>
      <c r="G930" s="87">
        <v>3000</v>
      </c>
      <c r="H930" s="87">
        <v>0</v>
      </c>
    </row>
    <row r="931" spans="1:8" x14ac:dyDescent="0.3">
      <c r="A931" t="s">
        <v>33</v>
      </c>
      <c r="B931" t="s">
        <v>53</v>
      </c>
      <c r="C931" t="s">
        <v>103</v>
      </c>
      <c r="D931" t="s">
        <v>214</v>
      </c>
      <c r="E931" t="s">
        <v>217</v>
      </c>
      <c r="F931" s="88">
        <v>46419</v>
      </c>
      <c r="G931" s="87">
        <v>3000</v>
      </c>
      <c r="H931" s="87">
        <v>0</v>
      </c>
    </row>
    <row r="932" spans="1:8" x14ac:dyDescent="0.3">
      <c r="A932" t="s">
        <v>33</v>
      </c>
      <c r="B932" t="s">
        <v>53</v>
      </c>
      <c r="C932" t="s">
        <v>103</v>
      </c>
      <c r="D932" t="s">
        <v>214</v>
      </c>
      <c r="E932" t="s">
        <v>215</v>
      </c>
      <c r="F932" s="88">
        <v>46447</v>
      </c>
      <c r="G932" s="87">
        <v>3000</v>
      </c>
      <c r="H932" s="87">
        <v>0</v>
      </c>
    </row>
    <row r="933" spans="1:8" x14ac:dyDescent="0.3">
      <c r="A933" t="s">
        <v>33</v>
      </c>
      <c r="B933" t="s">
        <v>53</v>
      </c>
      <c r="C933" t="s">
        <v>103</v>
      </c>
      <c r="D933" t="s">
        <v>214</v>
      </c>
      <c r="E933" t="s">
        <v>216</v>
      </c>
      <c r="F933" s="88">
        <v>46447</v>
      </c>
      <c r="G933" s="87">
        <v>3000</v>
      </c>
      <c r="H933" s="87">
        <v>0</v>
      </c>
    </row>
    <row r="934" spans="1:8" x14ac:dyDescent="0.3">
      <c r="A934" t="s">
        <v>33</v>
      </c>
      <c r="B934" t="s">
        <v>53</v>
      </c>
      <c r="C934" t="s">
        <v>103</v>
      </c>
      <c r="D934" t="s">
        <v>214</v>
      </c>
      <c r="E934" t="s">
        <v>217</v>
      </c>
      <c r="F934" s="88">
        <v>46447</v>
      </c>
      <c r="G934" s="87">
        <v>3000</v>
      </c>
      <c r="H934" s="87">
        <v>0</v>
      </c>
    </row>
    <row r="935" spans="1:8" x14ac:dyDescent="0.3">
      <c r="A935" t="s">
        <v>33</v>
      </c>
      <c r="B935" t="s">
        <v>53</v>
      </c>
      <c r="C935" t="s">
        <v>103</v>
      </c>
      <c r="D935" t="s">
        <v>214</v>
      </c>
      <c r="E935" t="s">
        <v>215</v>
      </c>
      <c r="F935" s="88">
        <v>46478</v>
      </c>
      <c r="G935" s="87">
        <v>3000</v>
      </c>
      <c r="H935" s="87">
        <v>0</v>
      </c>
    </row>
    <row r="936" spans="1:8" x14ac:dyDescent="0.3">
      <c r="A936" t="s">
        <v>33</v>
      </c>
      <c r="B936" t="s">
        <v>53</v>
      </c>
      <c r="C936" t="s">
        <v>103</v>
      </c>
      <c r="D936" t="s">
        <v>214</v>
      </c>
      <c r="E936" t="s">
        <v>216</v>
      </c>
      <c r="F936" s="88">
        <v>46478</v>
      </c>
      <c r="G936" s="87">
        <v>3000</v>
      </c>
      <c r="H936" s="87">
        <v>0</v>
      </c>
    </row>
    <row r="937" spans="1:8" x14ac:dyDescent="0.3">
      <c r="A937" t="s">
        <v>33</v>
      </c>
      <c r="B937" t="s">
        <v>53</v>
      </c>
      <c r="C937" t="s">
        <v>103</v>
      </c>
      <c r="D937" t="s">
        <v>214</v>
      </c>
      <c r="E937" t="s">
        <v>217</v>
      </c>
      <c r="F937" s="88">
        <v>46478</v>
      </c>
      <c r="G937" s="87">
        <v>3000</v>
      </c>
      <c r="H937" s="87">
        <v>0</v>
      </c>
    </row>
    <row r="938" spans="1:8" x14ac:dyDescent="0.3">
      <c r="A938" t="s">
        <v>33</v>
      </c>
      <c r="B938" t="s">
        <v>53</v>
      </c>
      <c r="C938" t="s">
        <v>103</v>
      </c>
      <c r="D938" t="s">
        <v>214</v>
      </c>
      <c r="E938" t="s">
        <v>215</v>
      </c>
      <c r="F938" s="88">
        <v>46508</v>
      </c>
      <c r="G938" s="87">
        <v>3000</v>
      </c>
      <c r="H938" s="87">
        <v>0</v>
      </c>
    </row>
    <row r="939" spans="1:8" x14ac:dyDescent="0.3">
      <c r="A939" t="s">
        <v>33</v>
      </c>
      <c r="B939" t="s">
        <v>53</v>
      </c>
      <c r="C939" t="s">
        <v>103</v>
      </c>
      <c r="D939" t="s">
        <v>214</v>
      </c>
      <c r="E939" t="s">
        <v>216</v>
      </c>
      <c r="F939" s="88">
        <v>46508</v>
      </c>
      <c r="G939" s="87">
        <v>3000</v>
      </c>
      <c r="H939" s="87">
        <v>0</v>
      </c>
    </row>
    <row r="940" spans="1:8" x14ac:dyDescent="0.3">
      <c r="A940" t="s">
        <v>33</v>
      </c>
      <c r="B940" t="s">
        <v>53</v>
      </c>
      <c r="C940" t="s">
        <v>103</v>
      </c>
      <c r="D940" t="s">
        <v>214</v>
      </c>
      <c r="E940" t="s">
        <v>217</v>
      </c>
      <c r="F940" s="88">
        <v>46508</v>
      </c>
      <c r="G940" s="87">
        <v>3000</v>
      </c>
      <c r="H940" s="87">
        <v>0</v>
      </c>
    </row>
    <row r="941" spans="1:8" x14ac:dyDescent="0.3">
      <c r="A941" t="s">
        <v>33</v>
      </c>
      <c r="B941" t="s">
        <v>53</v>
      </c>
      <c r="C941" t="s">
        <v>103</v>
      </c>
      <c r="D941" t="s">
        <v>214</v>
      </c>
      <c r="E941" t="s">
        <v>215</v>
      </c>
      <c r="F941" s="88">
        <v>46539</v>
      </c>
      <c r="G941" s="87">
        <v>3000</v>
      </c>
      <c r="H941" s="87">
        <v>0</v>
      </c>
    </row>
    <row r="942" spans="1:8" x14ac:dyDescent="0.3">
      <c r="A942" t="s">
        <v>33</v>
      </c>
      <c r="B942" t="s">
        <v>53</v>
      </c>
      <c r="C942" t="s">
        <v>103</v>
      </c>
      <c r="D942" t="s">
        <v>214</v>
      </c>
      <c r="E942" t="s">
        <v>216</v>
      </c>
      <c r="F942" s="88">
        <v>46539</v>
      </c>
      <c r="G942" s="87">
        <v>3000</v>
      </c>
      <c r="H942" s="87">
        <v>0</v>
      </c>
    </row>
    <row r="943" spans="1:8" x14ac:dyDescent="0.3">
      <c r="A943" t="s">
        <v>33</v>
      </c>
      <c r="B943" t="s">
        <v>53</v>
      </c>
      <c r="C943" t="s">
        <v>103</v>
      </c>
      <c r="D943" t="s">
        <v>214</v>
      </c>
      <c r="E943" t="s">
        <v>217</v>
      </c>
      <c r="F943" s="88">
        <v>46539</v>
      </c>
      <c r="G943" s="87">
        <v>3000</v>
      </c>
      <c r="H943" s="87">
        <v>0</v>
      </c>
    </row>
    <row r="944" spans="1:8" x14ac:dyDescent="0.3">
      <c r="A944" t="s">
        <v>33</v>
      </c>
      <c r="B944" t="s">
        <v>53</v>
      </c>
      <c r="C944" t="s">
        <v>103</v>
      </c>
      <c r="D944" t="s">
        <v>214</v>
      </c>
      <c r="E944" t="s">
        <v>215</v>
      </c>
      <c r="F944" s="88">
        <v>46569</v>
      </c>
      <c r="G944" s="87">
        <v>3000</v>
      </c>
      <c r="H944" s="87">
        <v>0</v>
      </c>
    </row>
    <row r="945" spans="1:8" x14ac:dyDescent="0.3">
      <c r="A945" t="s">
        <v>33</v>
      </c>
      <c r="B945" t="s">
        <v>53</v>
      </c>
      <c r="C945" t="s">
        <v>103</v>
      </c>
      <c r="D945" t="s">
        <v>214</v>
      </c>
      <c r="E945" t="s">
        <v>216</v>
      </c>
      <c r="F945" s="88">
        <v>46569</v>
      </c>
      <c r="G945" s="87">
        <v>3000</v>
      </c>
      <c r="H945" s="87">
        <v>0</v>
      </c>
    </row>
    <row r="946" spans="1:8" x14ac:dyDescent="0.3">
      <c r="A946" t="s">
        <v>33</v>
      </c>
      <c r="B946" t="s">
        <v>53</v>
      </c>
      <c r="C946" t="s">
        <v>103</v>
      </c>
      <c r="D946" t="s">
        <v>214</v>
      </c>
      <c r="E946" t="s">
        <v>217</v>
      </c>
      <c r="F946" s="88">
        <v>46569</v>
      </c>
      <c r="G946" s="87">
        <v>3000</v>
      </c>
      <c r="H946" s="87">
        <v>0</v>
      </c>
    </row>
    <row r="947" spans="1:8" x14ac:dyDescent="0.3">
      <c r="A947" t="s">
        <v>33</v>
      </c>
      <c r="B947" t="s">
        <v>53</v>
      </c>
      <c r="C947" t="s">
        <v>103</v>
      </c>
      <c r="D947" t="s">
        <v>214</v>
      </c>
      <c r="E947" t="s">
        <v>215</v>
      </c>
      <c r="F947" s="88">
        <v>46600</v>
      </c>
      <c r="G947" s="87">
        <v>3000</v>
      </c>
      <c r="H947" s="87">
        <v>120.0000000000001</v>
      </c>
    </row>
    <row r="948" spans="1:8" x14ac:dyDescent="0.3">
      <c r="A948" t="s">
        <v>33</v>
      </c>
      <c r="B948" t="s">
        <v>53</v>
      </c>
      <c r="C948" t="s">
        <v>103</v>
      </c>
      <c r="D948" t="s">
        <v>214</v>
      </c>
      <c r="E948" t="s">
        <v>216</v>
      </c>
      <c r="F948" s="88">
        <v>46600</v>
      </c>
      <c r="G948" s="87">
        <v>3000</v>
      </c>
      <c r="H948" s="87">
        <v>120.0000000000001</v>
      </c>
    </row>
    <row r="949" spans="1:8" x14ac:dyDescent="0.3">
      <c r="A949" t="s">
        <v>33</v>
      </c>
      <c r="B949" t="s">
        <v>53</v>
      </c>
      <c r="C949" t="s">
        <v>103</v>
      </c>
      <c r="D949" t="s">
        <v>214</v>
      </c>
      <c r="E949" t="s">
        <v>217</v>
      </c>
      <c r="F949" s="88">
        <v>46600</v>
      </c>
      <c r="G949" s="87">
        <v>3000</v>
      </c>
      <c r="H949" s="87">
        <v>0</v>
      </c>
    </row>
    <row r="950" spans="1:8" x14ac:dyDescent="0.3">
      <c r="A950" t="s">
        <v>33</v>
      </c>
      <c r="B950" t="s">
        <v>53</v>
      </c>
      <c r="C950" t="s">
        <v>103</v>
      </c>
      <c r="D950" t="s">
        <v>214</v>
      </c>
      <c r="E950" t="s">
        <v>215</v>
      </c>
      <c r="F950" s="88">
        <v>46631</v>
      </c>
      <c r="G950" s="87">
        <v>3000</v>
      </c>
      <c r="H950" s="87">
        <v>120.0000000000001</v>
      </c>
    </row>
    <row r="951" spans="1:8" x14ac:dyDescent="0.3">
      <c r="A951" t="s">
        <v>33</v>
      </c>
      <c r="B951" t="s">
        <v>53</v>
      </c>
      <c r="C951" t="s">
        <v>103</v>
      </c>
      <c r="D951" t="s">
        <v>214</v>
      </c>
      <c r="E951" t="s">
        <v>216</v>
      </c>
      <c r="F951" s="88">
        <v>46631</v>
      </c>
      <c r="G951" s="87">
        <v>3000</v>
      </c>
      <c r="H951" s="87">
        <v>120.0000000000001</v>
      </c>
    </row>
    <row r="952" spans="1:8" x14ac:dyDescent="0.3">
      <c r="A952" t="s">
        <v>33</v>
      </c>
      <c r="B952" t="s">
        <v>53</v>
      </c>
      <c r="C952" t="s">
        <v>103</v>
      </c>
      <c r="D952" t="s">
        <v>214</v>
      </c>
      <c r="E952" t="s">
        <v>217</v>
      </c>
      <c r="F952" s="88">
        <v>46631</v>
      </c>
      <c r="G952" s="87">
        <v>3000</v>
      </c>
      <c r="H952" s="87">
        <v>0</v>
      </c>
    </row>
    <row r="953" spans="1:8" x14ac:dyDescent="0.3">
      <c r="A953" t="s">
        <v>33</v>
      </c>
      <c r="B953" t="s">
        <v>53</v>
      </c>
      <c r="C953" t="s">
        <v>103</v>
      </c>
      <c r="D953" t="s">
        <v>214</v>
      </c>
      <c r="E953" t="s">
        <v>215</v>
      </c>
      <c r="F953" s="88">
        <v>46661</v>
      </c>
      <c r="G953" s="87">
        <v>3000</v>
      </c>
      <c r="H953" s="87">
        <v>120.0000000000001</v>
      </c>
    </row>
    <row r="954" spans="1:8" x14ac:dyDescent="0.3">
      <c r="A954" t="s">
        <v>33</v>
      </c>
      <c r="B954" t="s">
        <v>53</v>
      </c>
      <c r="C954" t="s">
        <v>103</v>
      </c>
      <c r="D954" t="s">
        <v>214</v>
      </c>
      <c r="E954" t="s">
        <v>216</v>
      </c>
      <c r="F954" s="88">
        <v>46661</v>
      </c>
      <c r="G954" s="87">
        <v>3000</v>
      </c>
      <c r="H954" s="87">
        <v>120.0000000000001</v>
      </c>
    </row>
    <row r="955" spans="1:8" x14ac:dyDescent="0.3">
      <c r="A955" t="s">
        <v>33</v>
      </c>
      <c r="B955" t="s">
        <v>53</v>
      </c>
      <c r="C955" t="s">
        <v>103</v>
      </c>
      <c r="D955" t="s">
        <v>214</v>
      </c>
      <c r="E955" t="s">
        <v>217</v>
      </c>
      <c r="F955" s="88">
        <v>46661</v>
      </c>
      <c r="G955" s="87">
        <v>3000</v>
      </c>
      <c r="H955" s="87">
        <v>0</v>
      </c>
    </row>
    <row r="956" spans="1:8" x14ac:dyDescent="0.3">
      <c r="A956" t="s">
        <v>33</v>
      </c>
      <c r="B956" t="s">
        <v>53</v>
      </c>
      <c r="C956" t="s">
        <v>103</v>
      </c>
      <c r="D956" t="s">
        <v>214</v>
      </c>
      <c r="E956" t="s">
        <v>215</v>
      </c>
      <c r="F956" s="88">
        <v>46692</v>
      </c>
      <c r="G956" s="87">
        <v>3000</v>
      </c>
      <c r="H956" s="87">
        <v>120.0000000000001</v>
      </c>
    </row>
    <row r="957" spans="1:8" x14ac:dyDescent="0.3">
      <c r="A957" t="s">
        <v>33</v>
      </c>
      <c r="B957" t="s">
        <v>53</v>
      </c>
      <c r="C957" t="s">
        <v>103</v>
      </c>
      <c r="D957" t="s">
        <v>214</v>
      </c>
      <c r="E957" t="s">
        <v>216</v>
      </c>
      <c r="F957" s="88">
        <v>46692</v>
      </c>
      <c r="G957" s="87">
        <v>3000</v>
      </c>
      <c r="H957" s="87">
        <v>120.0000000000001</v>
      </c>
    </row>
    <row r="958" spans="1:8" x14ac:dyDescent="0.3">
      <c r="A958" t="s">
        <v>33</v>
      </c>
      <c r="B958" t="s">
        <v>53</v>
      </c>
      <c r="C958" t="s">
        <v>103</v>
      </c>
      <c r="D958" t="s">
        <v>214</v>
      </c>
      <c r="E958" t="s">
        <v>217</v>
      </c>
      <c r="F958" s="88">
        <v>46692</v>
      </c>
      <c r="G958" s="87">
        <v>3000</v>
      </c>
      <c r="H958" s="87">
        <v>0</v>
      </c>
    </row>
    <row r="959" spans="1:8" x14ac:dyDescent="0.3">
      <c r="A959" t="s">
        <v>33</v>
      </c>
      <c r="B959" t="s">
        <v>53</v>
      </c>
      <c r="C959" t="s">
        <v>103</v>
      </c>
      <c r="D959" t="s">
        <v>214</v>
      </c>
      <c r="E959" t="s">
        <v>215</v>
      </c>
      <c r="F959" s="88">
        <v>46722</v>
      </c>
      <c r="G959" s="87">
        <v>3000</v>
      </c>
      <c r="H959" s="87">
        <v>120.0000000000001</v>
      </c>
    </row>
    <row r="960" spans="1:8" x14ac:dyDescent="0.3">
      <c r="A960" t="s">
        <v>33</v>
      </c>
      <c r="B960" t="s">
        <v>53</v>
      </c>
      <c r="C960" t="s">
        <v>103</v>
      </c>
      <c r="D960" t="s">
        <v>214</v>
      </c>
      <c r="E960" t="s">
        <v>216</v>
      </c>
      <c r="F960" s="88">
        <v>46722</v>
      </c>
      <c r="G960" s="87">
        <v>3000</v>
      </c>
      <c r="H960" s="87">
        <v>120.0000000000001</v>
      </c>
    </row>
    <row r="961" spans="1:8" x14ac:dyDescent="0.3">
      <c r="A961" t="s">
        <v>33</v>
      </c>
      <c r="B961" t="s">
        <v>53</v>
      </c>
      <c r="C961" t="s">
        <v>103</v>
      </c>
      <c r="D961" t="s">
        <v>214</v>
      </c>
      <c r="E961" t="s">
        <v>217</v>
      </c>
      <c r="F961" s="88">
        <v>46722</v>
      </c>
      <c r="G961" s="87">
        <v>3000</v>
      </c>
      <c r="H961" s="87">
        <v>0</v>
      </c>
    </row>
    <row r="962" spans="1:8" x14ac:dyDescent="0.3">
      <c r="A962" t="s">
        <v>33</v>
      </c>
      <c r="B962" t="s">
        <v>53</v>
      </c>
      <c r="C962" t="s">
        <v>105</v>
      </c>
      <c r="D962" t="s">
        <v>198</v>
      </c>
      <c r="E962" t="s">
        <v>135</v>
      </c>
      <c r="G962" s="87">
        <v>94500</v>
      </c>
      <c r="H962" s="87">
        <v>61425</v>
      </c>
    </row>
    <row r="963" spans="1:8" x14ac:dyDescent="0.3">
      <c r="A963" t="s">
        <v>33</v>
      </c>
      <c r="B963" t="s">
        <v>53</v>
      </c>
      <c r="C963" t="s">
        <v>105</v>
      </c>
      <c r="D963" t="s">
        <v>198</v>
      </c>
      <c r="E963" t="s">
        <v>199</v>
      </c>
      <c r="G963" s="87">
        <v>94500</v>
      </c>
      <c r="H963" s="87">
        <v>95065.868263473065</v>
      </c>
    </row>
    <row r="964" spans="1:8" x14ac:dyDescent="0.3">
      <c r="A964" t="s">
        <v>33</v>
      </c>
      <c r="B964" t="s">
        <v>53</v>
      </c>
      <c r="C964" t="s">
        <v>105</v>
      </c>
      <c r="D964" t="s">
        <v>198</v>
      </c>
      <c r="E964" t="s">
        <v>200</v>
      </c>
      <c r="G964" s="87">
        <v>94500</v>
      </c>
      <c r="H964" s="87">
        <v>95285.408592189749</v>
      </c>
    </row>
    <row r="965" spans="1:8" x14ac:dyDescent="0.3">
      <c r="A965" t="s">
        <v>33</v>
      </c>
      <c r="B965" t="s">
        <v>53</v>
      </c>
      <c r="C965" t="s">
        <v>105</v>
      </c>
      <c r="D965" t="s">
        <v>198</v>
      </c>
      <c r="E965" t="s">
        <v>201</v>
      </c>
      <c r="G965" s="87">
        <v>94500</v>
      </c>
      <c r="H965" s="87">
        <v>94500</v>
      </c>
    </row>
    <row r="966" spans="1:8" x14ac:dyDescent="0.3">
      <c r="A966" t="s">
        <v>33</v>
      </c>
      <c r="B966" t="s">
        <v>53</v>
      </c>
      <c r="C966" t="s">
        <v>105</v>
      </c>
      <c r="D966" t="s">
        <v>198</v>
      </c>
      <c r="E966" t="s">
        <v>202</v>
      </c>
      <c r="G966" s="87">
        <v>94500</v>
      </c>
      <c r="H966" s="87">
        <v>62306.386935731272</v>
      </c>
    </row>
    <row r="967" spans="1:8" x14ac:dyDescent="0.3">
      <c r="A967" t="s">
        <v>33</v>
      </c>
      <c r="B967" t="s">
        <v>53</v>
      </c>
      <c r="C967" t="s">
        <v>105</v>
      </c>
      <c r="D967" t="s">
        <v>198</v>
      </c>
      <c r="E967" t="s">
        <v>139</v>
      </c>
      <c r="G967" s="87">
        <v>94500</v>
      </c>
      <c r="H967" s="87">
        <v>59062.5</v>
      </c>
    </row>
    <row r="968" spans="1:8" x14ac:dyDescent="0.3">
      <c r="A968" t="s">
        <v>33</v>
      </c>
      <c r="B968" t="s">
        <v>53</v>
      </c>
      <c r="C968" t="s">
        <v>105</v>
      </c>
      <c r="D968" t="s">
        <v>198</v>
      </c>
      <c r="E968" t="s">
        <v>65</v>
      </c>
      <c r="G968" s="87">
        <v>94500</v>
      </c>
      <c r="H968" s="87">
        <v>62306.386935731272</v>
      </c>
    </row>
    <row r="969" spans="1:8" x14ac:dyDescent="0.3">
      <c r="A969" t="s">
        <v>33</v>
      </c>
      <c r="B969" t="s">
        <v>53</v>
      </c>
      <c r="C969" t="s">
        <v>105</v>
      </c>
      <c r="D969" t="s">
        <v>203</v>
      </c>
      <c r="E969" t="s">
        <v>204</v>
      </c>
      <c r="G969" s="87">
        <v>94500</v>
      </c>
      <c r="H969" s="87">
        <v>61210.078125548011</v>
      </c>
    </row>
    <row r="970" spans="1:8" x14ac:dyDescent="0.3">
      <c r="A970" t="s">
        <v>33</v>
      </c>
      <c r="B970" t="s">
        <v>53</v>
      </c>
      <c r="C970" t="s">
        <v>105</v>
      </c>
      <c r="D970" t="s">
        <v>203</v>
      </c>
      <c r="E970" t="s">
        <v>142</v>
      </c>
      <c r="G970" s="87">
        <v>94500</v>
      </c>
      <c r="H970" s="87">
        <v>94500</v>
      </c>
    </row>
    <row r="971" spans="1:8" x14ac:dyDescent="0.3">
      <c r="A971" t="s">
        <v>33</v>
      </c>
      <c r="B971" t="s">
        <v>53</v>
      </c>
      <c r="C971" t="s">
        <v>105</v>
      </c>
      <c r="D971" t="s">
        <v>203</v>
      </c>
      <c r="E971" t="s">
        <v>143</v>
      </c>
      <c r="G971" s="87">
        <v>94500</v>
      </c>
      <c r="H971" s="87">
        <v>94169.350962381548</v>
      </c>
    </row>
    <row r="972" spans="1:8" x14ac:dyDescent="0.3">
      <c r="A972" t="s">
        <v>33</v>
      </c>
      <c r="B972" t="s">
        <v>53</v>
      </c>
      <c r="C972" t="s">
        <v>105</v>
      </c>
      <c r="D972" t="s">
        <v>203</v>
      </c>
      <c r="E972" t="s">
        <v>141</v>
      </c>
      <c r="G972" s="87">
        <v>94500</v>
      </c>
      <c r="H972" s="87">
        <v>0</v>
      </c>
    </row>
    <row r="973" spans="1:8" x14ac:dyDescent="0.3">
      <c r="A973" t="s">
        <v>33</v>
      </c>
      <c r="B973" t="s">
        <v>53</v>
      </c>
      <c r="C973" t="s">
        <v>105</v>
      </c>
      <c r="D973" t="s">
        <v>203</v>
      </c>
      <c r="E973" t="s">
        <v>205</v>
      </c>
      <c r="G973" s="87">
        <v>94500</v>
      </c>
      <c r="H973" s="87">
        <v>61210.078125548011</v>
      </c>
    </row>
    <row r="974" spans="1:8" x14ac:dyDescent="0.3">
      <c r="A974" t="s">
        <v>33</v>
      </c>
      <c r="B974" t="s">
        <v>53</v>
      </c>
      <c r="C974" t="s">
        <v>105</v>
      </c>
      <c r="D974" t="s">
        <v>206</v>
      </c>
      <c r="E974" t="s">
        <v>207</v>
      </c>
      <c r="G974" s="87">
        <v>94500</v>
      </c>
      <c r="H974" s="87">
        <v>99225</v>
      </c>
    </row>
    <row r="975" spans="1:8" x14ac:dyDescent="0.3">
      <c r="A975" t="s">
        <v>33</v>
      </c>
      <c r="B975" t="s">
        <v>53</v>
      </c>
      <c r="C975" t="s">
        <v>105</v>
      </c>
      <c r="D975" t="s">
        <v>206</v>
      </c>
      <c r="E975" t="s">
        <v>208</v>
      </c>
      <c r="G975" s="87">
        <v>94500</v>
      </c>
      <c r="H975" s="87">
        <v>98634.375</v>
      </c>
    </row>
    <row r="976" spans="1:8" x14ac:dyDescent="0.3">
      <c r="A976" t="s">
        <v>33</v>
      </c>
      <c r="B976" t="s">
        <v>53</v>
      </c>
      <c r="C976" t="s">
        <v>105</v>
      </c>
      <c r="D976" t="s">
        <v>206</v>
      </c>
      <c r="E976" t="s">
        <v>209</v>
      </c>
      <c r="G976" s="87">
        <v>94500</v>
      </c>
      <c r="H976" s="87">
        <v>79662.905497811837</v>
      </c>
    </row>
    <row r="977" spans="1:8" x14ac:dyDescent="0.3">
      <c r="A977" t="s">
        <v>33</v>
      </c>
      <c r="B977" t="s">
        <v>53</v>
      </c>
      <c r="C977" t="s">
        <v>105</v>
      </c>
      <c r="D977" t="s">
        <v>210</v>
      </c>
      <c r="E977" t="s">
        <v>211</v>
      </c>
      <c r="G977" s="87">
        <v>94500</v>
      </c>
      <c r="H977" s="87">
        <v>80325</v>
      </c>
    </row>
    <row r="978" spans="1:8" x14ac:dyDescent="0.3">
      <c r="A978" t="s">
        <v>33</v>
      </c>
      <c r="B978" t="s">
        <v>53</v>
      </c>
      <c r="C978" t="s">
        <v>105</v>
      </c>
      <c r="D978" t="s">
        <v>210</v>
      </c>
      <c r="E978" t="s">
        <v>212</v>
      </c>
      <c r="G978" s="87">
        <v>94500</v>
      </c>
      <c r="H978" s="87">
        <v>79380</v>
      </c>
    </row>
    <row r="979" spans="1:8" x14ac:dyDescent="0.3">
      <c r="A979" t="s">
        <v>33</v>
      </c>
      <c r="B979" t="s">
        <v>53</v>
      </c>
      <c r="C979" t="s">
        <v>105</v>
      </c>
      <c r="D979" t="s">
        <v>210</v>
      </c>
      <c r="E979" t="s">
        <v>213</v>
      </c>
      <c r="G979" s="87">
        <v>94500</v>
      </c>
      <c r="H979" s="87">
        <v>80797.5</v>
      </c>
    </row>
    <row r="980" spans="1:8" x14ac:dyDescent="0.3">
      <c r="A980" t="s">
        <v>33</v>
      </c>
      <c r="B980" t="s">
        <v>53</v>
      </c>
      <c r="C980" t="s">
        <v>105</v>
      </c>
      <c r="D980" t="s">
        <v>214</v>
      </c>
      <c r="E980" t="s">
        <v>215</v>
      </c>
      <c r="F980" s="88">
        <v>46388</v>
      </c>
      <c r="G980" s="87">
        <v>7875</v>
      </c>
      <c r="H980" s="87">
        <v>512.87979336477804</v>
      </c>
    </row>
    <row r="981" spans="1:8" x14ac:dyDescent="0.3">
      <c r="A981" t="s">
        <v>33</v>
      </c>
      <c r="B981" t="s">
        <v>53</v>
      </c>
      <c r="C981" t="s">
        <v>105</v>
      </c>
      <c r="D981" t="s">
        <v>214</v>
      </c>
      <c r="E981" t="s">
        <v>216</v>
      </c>
      <c r="F981" s="88">
        <v>46388</v>
      </c>
      <c r="G981" s="87">
        <v>7875</v>
      </c>
      <c r="H981" s="87">
        <v>393.75000000000028</v>
      </c>
    </row>
    <row r="982" spans="1:8" x14ac:dyDescent="0.3">
      <c r="A982" t="s">
        <v>33</v>
      </c>
      <c r="B982" t="s">
        <v>53</v>
      </c>
      <c r="C982" t="s">
        <v>105</v>
      </c>
      <c r="D982" t="s">
        <v>214</v>
      </c>
      <c r="E982" t="s">
        <v>217</v>
      </c>
      <c r="F982" s="88">
        <v>46388</v>
      </c>
      <c r="G982" s="87">
        <v>7875</v>
      </c>
      <c r="H982" s="87">
        <v>113.4569460616937</v>
      </c>
    </row>
    <row r="983" spans="1:8" x14ac:dyDescent="0.3">
      <c r="A983" t="s">
        <v>33</v>
      </c>
      <c r="B983" t="s">
        <v>53</v>
      </c>
      <c r="C983" t="s">
        <v>105</v>
      </c>
      <c r="D983" t="s">
        <v>214</v>
      </c>
      <c r="E983" t="s">
        <v>215</v>
      </c>
      <c r="F983" s="88">
        <v>46419</v>
      </c>
      <c r="G983" s="87">
        <v>7875</v>
      </c>
      <c r="H983" s="87">
        <v>512.74123758082533</v>
      </c>
    </row>
    <row r="984" spans="1:8" x14ac:dyDescent="0.3">
      <c r="A984" t="s">
        <v>33</v>
      </c>
      <c r="B984" t="s">
        <v>53</v>
      </c>
      <c r="C984" t="s">
        <v>105</v>
      </c>
      <c r="D984" t="s">
        <v>214</v>
      </c>
      <c r="E984" t="s">
        <v>216</v>
      </c>
      <c r="F984" s="88">
        <v>46419</v>
      </c>
      <c r="G984" s="87">
        <v>7875</v>
      </c>
      <c r="H984" s="87">
        <v>393.75000000000028</v>
      </c>
    </row>
    <row r="985" spans="1:8" x14ac:dyDescent="0.3">
      <c r="A985" t="s">
        <v>33</v>
      </c>
      <c r="B985" t="s">
        <v>53</v>
      </c>
      <c r="C985" t="s">
        <v>105</v>
      </c>
      <c r="D985" t="s">
        <v>214</v>
      </c>
      <c r="E985" t="s">
        <v>217</v>
      </c>
      <c r="F985" s="88">
        <v>46419</v>
      </c>
      <c r="G985" s="87">
        <v>7875</v>
      </c>
      <c r="H985" s="87">
        <v>113.32498817221349</v>
      </c>
    </row>
    <row r="986" spans="1:8" x14ac:dyDescent="0.3">
      <c r="A986" t="s">
        <v>33</v>
      </c>
      <c r="B986" t="s">
        <v>53</v>
      </c>
      <c r="C986" t="s">
        <v>105</v>
      </c>
      <c r="D986" t="s">
        <v>214</v>
      </c>
      <c r="E986" t="s">
        <v>215</v>
      </c>
      <c r="F986" s="88">
        <v>46447</v>
      </c>
      <c r="G986" s="87">
        <v>7875</v>
      </c>
      <c r="H986" s="87">
        <v>512.60300372142615</v>
      </c>
    </row>
    <row r="987" spans="1:8" x14ac:dyDescent="0.3">
      <c r="A987" t="s">
        <v>33</v>
      </c>
      <c r="B987" t="s">
        <v>53</v>
      </c>
      <c r="C987" t="s">
        <v>105</v>
      </c>
      <c r="D987" t="s">
        <v>214</v>
      </c>
      <c r="E987" t="s">
        <v>216</v>
      </c>
      <c r="F987" s="88">
        <v>46447</v>
      </c>
      <c r="G987" s="87">
        <v>7875</v>
      </c>
      <c r="H987" s="87">
        <v>393.75000000000028</v>
      </c>
    </row>
    <row r="988" spans="1:8" x14ac:dyDescent="0.3">
      <c r="A988" t="s">
        <v>33</v>
      </c>
      <c r="B988" t="s">
        <v>53</v>
      </c>
      <c r="C988" t="s">
        <v>105</v>
      </c>
      <c r="D988" t="s">
        <v>214</v>
      </c>
      <c r="E988" t="s">
        <v>217</v>
      </c>
      <c r="F988" s="88">
        <v>46447</v>
      </c>
      <c r="G988" s="87">
        <v>7875</v>
      </c>
      <c r="H988" s="87">
        <v>113.19333687754791</v>
      </c>
    </row>
    <row r="989" spans="1:8" x14ac:dyDescent="0.3">
      <c r="A989" t="s">
        <v>33</v>
      </c>
      <c r="B989" t="s">
        <v>53</v>
      </c>
      <c r="C989" t="s">
        <v>105</v>
      </c>
      <c r="D989" t="s">
        <v>214</v>
      </c>
      <c r="E989" t="s">
        <v>215</v>
      </c>
      <c r="F989" s="88">
        <v>46478</v>
      </c>
      <c r="G989" s="87">
        <v>7875</v>
      </c>
      <c r="H989" s="87">
        <v>512.46042125550719</v>
      </c>
    </row>
    <row r="990" spans="1:8" x14ac:dyDescent="0.3">
      <c r="A990" t="s">
        <v>33</v>
      </c>
      <c r="B990" t="s">
        <v>53</v>
      </c>
      <c r="C990" t="s">
        <v>105</v>
      </c>
      <c r="D990" t="s">
        <v>214</v>
      </c>
      <c r="E990" t="s">
        <v>216</v>
      </c>
      <c r="F990" s="88">
        <v>46478</v>
      </c>
      <c r="G990" s="87">
        <v>7875</v>
      </c>
      <c r="H990" s="87">
        <v>393.75000000000028</v>
      </c>
    </row>
    <row r="991" spans="1:8" x14ac:dyDescent="0.3">
      <c r="A991" t="s">
        <v>33</v>
      </c>
      <c r="B991" t="s">
        <v>53</v>
      </c>
      <c r="C991" t="s">
        <v>105</v>
      </c>
      <c r="D991" t="s">
        <v>214</v>
      </c>
      <c r="E991" t="s">
        <v>217</v>
      </c>
      <c r="F991" s="88">
        <v>46478</v>
      </c>
      <c r="G991" s="87">
        <v>7875</v>
      </c>
      <c r="H991" s="87">
        <v>113.05754405286361</v>
      </c>
    </row>
    <row r="992" spans="1:8" x14ac:dyDescent="0.3">
      <c r="A992" t="s">
        <v>33</v>
      </c>
      <c r="B992" t="s">
        <v>53</v>
      </c>
      <c r="C992" t="s">
        <v>105</v>
      </c>
      <c r="D992" t="s">
        <v>214</v>
      </c>
      <c r="E992" t="s">
        <v>215</v>
      </c>
      <c r="F992" s="88">
        <v>46508</v>
      </c>
      <c r="G992" s="87">
        <v>7875</v>
      </c>
      <c r="H992" s="87">
        <v>512.31818047889476</v>
      </c>
    </row>
    <row r="993" spans="1:8" x14ac:dyDescent="0.3">
      <c r="A993" t="s">
        <v>33</v>
      </c>
      <c r="B993" t="s">
        <v>53</v>
      </c>
      <c r="C993" t="s">
        <v>105</v>
      </c>
      <c r="D993" t="s">
        <v>214</v>
      </c>
      <c r="E993" t="s">
        <v>216</v>
      </c>
      <c r="F993" s="88">
        <v>46508</v>
      </c>
      <c r="G993" s="87">
        <v>7875</v>
      </c>
      <c r="H993" s="87">
        <v>393.75000000000028</v>
      </c>
    </row>
    <row r="994" spans="1:8" x14ac:dyDescent="0.3">
      <c r="A994" t="s">
        <v>33</v>
      </c>
      <c r="B994" t="s">
        <v>53</v>
      </c>
      <c r="C994" t="s">
        <v>105</v>
      </c>
      <c r="D994" t="s">
        <v>214</v>
      </c>
      <c r="E994" t="s">
        <v>217</v>
      </c>
      <c r="F994" s="88">
        <v>46508</v>
      </c>
      <c r="G994" s="87">
        <v>7875</v>
      </c>
      <c r="H994" s="87">
        <v>112.9220766465658</v>
      </c>
    </row>
    <row r="995" spans="1:8" x14ac:dyDescent="0.3">
      <c r="A995" t="s">
        <v>33</v>
      </c>
      <c r="B995" t="s">
        <v>53</v>
      </c>
      <c r="C995" t="s">
        <v>105</v>
      </c>
      <c r="D995" t="s">
        <v>214</v>
      </c>
      <c r="E995" t="s">
        <v>215</v>
      </c>
      <c r="F995" s="88">
        <v>46539</v>
      </c>
      <c r="G995" s="87">
        <v>7875</v>
      </c>
      <c r="H995" s="87">
        <v>512.17628016480342</v>
      </c>
    </row>
    <row r="996" spans="1:8" x14ac:dyDescent="0.3">
      <c r="A996" t="s">
        <v>33</v>
      </c>
      <c r="B996" t="s">
        <v>53</v>
      </c>
      <c r="C996" t="s">
        <v>105</v>
      </c>
      <c r="D996" t="s">
        <v>214</v>
      </c>
      <c r="E996" t="s">
        <v>216</v>
      </c>
      <c r="F996" s="88">
        <v>46539</v>
      </c>
      <c r="G996" s="87">
        <v>7875</v>
      </c>
      <c r="H996" s="87">
        <v>393.75000000000028</v>
      </c>
    </row>
    <row r="997" spans="1:8" x14ac:dyDescent="0.3">
      <c r="A997" t="s">
        <v>33</v>
      </c>
      <c r="B997" t="s">
        <v>53</v>
      </c>
      <c r="C997" t="s">
        <v>105</v>
      </c>
      <c r="D997" t="s">
        <v>214</v>
      </c>
      <c r="E997" t="s">
        <v>217</v>
      </c>
      <c r="F997" s="88">
        <v>46539</v>
      </c>
      <c r="G997" s="87">
        <v>7875</v>
      </c>
      <c r="H997" s="87">
        <v>112.78693349028811</v>
      </c>
    </row>
    <row r="998" spans="1:8" x14ac:dyDescent="0.3">
      <c r="A998" t="s">
        <v>33</v>
      </c>
      <c r="B998" t="s">
        <v>53</v>
      </c>
      <c r="C998" t="s">
        <v>105</v>
      </c>
      <c r="D998" t="s">
        <v>214</v>
      </c>
      <c r="E998" t="s">
        <v>215</v>
      </c>
      <c r="F998" s="88">
        <v>46569</v>
      </c>
      <c r="G998" s="87">
        <v>7875</v>
      </c>
      <c r="H998" s="87">
        <v>112.6521134212543</v>
      </c>
    </row>
    <row r="999" spans="1:8" x14ac:dyDescent="0.3">
      <c r="A999" t="s">
        <v>33</v>
      </c>
      <c r="B999" t="s">
        <v>53</v>
      </c>
      <c r="C999" t="s">
        <v>105</v>
      </c>
      <c r="D999" t="s">
        <v>214</v>
      </c>
      <c r="E999" t="s">
        <v>216</v>
      </c>
      <c r="F999" s="88">
        <v>46569</v>
      </c>
      <c r="G999" s="87">
        <v>7875</v>
      </c>
      <c r="H999" s="87">
        <v>0</v>
      </c>
    </row>
    <row r="1000" spans="1:8" x14ac:dyDescent="0.3">
      <c r="A1000" t="s">
        <v>33</v>
      </c>
      <c r="B1000" t="s">
        <v>53</v>
      </c>
      <c r="C1000" t="s">
        <v>105</v>
      </c>
      <c r="D1000" t="s">
        <v>214</v>
      </c>
      <c r="E1000" t="s">
        <v>217</v>
      </c>
      <c r="F1000" s="88">
        <v>46569</v>
      </c>
      <c r="G1000" s="87">
        <v>7875</v>
      </c>
      <c r="H1000" s="87">
        <v>112.6521134212543</v>
      </c>
    </row>
    <row r="1001" spans="1:8" x14ac:dyDescent="0.3">
      <c r="A1001" t="s">
        <v>33</v>
      </c>
      <c r="B1001" t="s">
        <v>53</v>
      </c>
      <c r="C1001" t="s">
        <v>105</v>
      </c>
      <c r="D1001" t="s">
        <v>214</v>
      </c>
      <c r="E1001" t="s">
        <v>215</v>
      </c>
      <c r="F1001" s="88">
        <v>46600</v>
      </c>
      <c r="G1001" s="87">
        <v>7875</v>
      </c>
      <c r="H1001" s="87">
        <v>112.51541307028469</v>
      </c>
    </row>
    <row r="1002" spans="1:8" x14ac:dyDescent="0.3">
      <c r="A1002" t="s">
        <v>33</v>
      </c>
      <c r="B1002" t="s">
        <v>53</v>
      </c>
      <c r="C1002" t="s">
        <v>105</v>
      </c>
      <c r="D1002" t="s">
        <v>214</v>
      </c>
      <c r="E1002" t="s">
        <v>216</v>
      </c>
      <c r="F1002" s="88">
        <v>46600</v>
      </c>
      <c r="G1002" s="87">
        <v>7875</v>
      </c>
      <c r="H1002" s="87">
        <v>0</v>
      </c>
    </row>
    <row r="1003" spans="1:8" x14ac:dyDescent="0.3">
      <c r="A1003" t="s">
        <v>33</v>
      </c>
      <c r="B1003" t="s">
        <v>53</v>
      </c>
      <c r="C1003" t="s">
        <v>105</v>
      </c>
      <c r="D1003" t="s">
        <v>214</v>
      </c>
      <c r="E1003" t="s">
        <v>217</v>
      </c>
      <c r="F1003" s="88">
        <v>46600</v>
      </c>
      <c r="G1003" s="87">
        <v>7875</v>
      </c>
      <c r="H1003" s="87">
        <v>112.51541307028469</v>
      </c>
    </row>
    <row r="1004" spans="1:8" x14ac:dyDescent="0.3">
      <c r="A1004" t="s">
        <v>33</v>
      </c>
      <c r="B1004" t="s">
        <v>53</v>
      </c>
      <c r="C1004" t="s">
        <v>105</v>
      </c>
      <c r="D1004" t="s">
        <v>214</v>
      </c>
      <c r="E1004" t="s">
        <v>215</v>
      </c>
      <c r="F1004" s="88">
        <v>46631</v>
      </c>
      <c r="G1004" s="87">
        <v>7875</v>
      </c>
      <c r="H1004" s="87">
        <v>112.3812409586739</v>
      </c>
    </row>
    <row r="1005" spans="1:8" x14ac:dyDescent="0.3">
      <c r="A1005" t="s">
        <v>33</v>
      </c>
      <c r="B1005" t="s">
        <v>53</v>
      </c>
      <c r="C1005" t="s">
        <v>105</v>
      </c>
      <c r="D1005" t="s">
        <v>214</v>
      </c>
      <c r="E1005" t="s">
        <v>216</v>
      </c>
      <c r="F1005" s="88">
        <v>46631</v>
      </c>
      <c r="G1005" s="87">
        <v>7875</v>
      </c>
      <c r="H1005" s="87">
        <v>0</v>
      </c>
    </row>
    <row r="1006" spans="1:8" x14ac:dyDescent="0.3">
      <c r="A1006" t="s">
        <v>33</v>
      </c>
      <c r="B1006" t="s">
        <v>53</v>
      </c>
      <c r="C1006" t="s">
        <v>105</v>
      </c>
      <c r="D1006" t="s">
        <v>214</v>
      </c>
      <c r="E1006" t="s">
        <v>217</v>
      </c>
      <c r="F1006" s="88">
        <v>46631</v>
      </c>
      <c r="G1006" s="87">
        <v>7875</v>
      </c>
      <c r="H1006" s="87">
        <v>112.3812409586739</v>
      </c>
    </row>
    <row r="1007" spans="1:8" x14ac:dyDescent="0.3">
      <c r="A1007" t="s">
        <v>33</v>
      </c>
      <c r="B1007" t="s">
        <v>53</v>
      </c>
      <c r="C1007" t="s">
        <v>105</v>
      </c>
      <c r="D1007" t="s">
        <v>214</v>
      </c>
      <c r="E1007" t="s">
        <v>215</v>
      </c>
      <c r="F1007" s="88">
        <v>46661</v>
      </c>
      <c r="G1007" s="87">
        <v>7875</v>
      </c>
      <c r="H1007" s="87">
        <v>112.2473884604116</v>
      </c>
    </row>
    <row r="1008" spans="1:8" x14ac:dyDescent="0.3">
      <c r="A1008" t="s">
        <v>33</v>
      </c>
      <c r="B1008" t="s">
        <v>53</v>
      </c>
      <c r="C1008" t="s">
        <v>105</v>
      </c>
      <c r="D1008" t="s">
        <v>214</v>
      </c>
      <c r="E1008" t="s">
        <v>216</v>
      </c>
      <c r="F1008" s="88">
        <v>46661</v>
      </c>
      <c r="G1008" s="87">
        <v>7875</v>
      </c>
      <c r="H1008" s="87">
        <v>0</v>
      </c>
    </row>
    <row r="1009" spans="1:8" x14ac:dyDescent="0.3">
      <c r="A1009" t="s">
        <v>33</v>
      </c>
      <c r="B1009" t="s">
        <v>53</v>
      </c>
      <c r="C1009" t="s">
        <v>105</v>
      </c>
      <c r="D1009" t="s">
        <v>214</v>
      </c>
      <c r="E1009" t="s">
        <v>217</v>
      </c>
      <c r="F1009" s="88">
        <v>46661</v>
      </c>
      <c r="G1009" s="87">
        <v>7875</v>
      </c>
      <c r="H1009" s="87">
        <v>112.2473884604116</v>
      </c>
    </row>
    <row r="1010" spans="1:8" x14ac:dyDescent="0.3">
      <c r="A1010" t="s">
        <v>33</v>
      </c>
      <c r="B1010" t="s">
        <v>53</v>
      </c>
      <c r="C1010" t="s">
        <v>105</v>
      </c>
      <c r="D1010" t="s">
        <v>214</v>
      </c>
      <c r="E1010" t="s">
        <v>215</v>
      </c>
      <c r="F1010" s="88">
        <v>46692</v>
      </c>
      <c r="G1010" s="87">
        <v>7875</v>
      </c>
      <c r="H1010" s="87">
        <v>112.1138544348224</v>
      </c>
    </row>
    <row r="1011" spans="1:8" x14ac:dyDescent="0.3">
      <c r="A1011" t="s">
        <v>33</v>
      </c>
      <c r="B1011" t="s">
        <v>53</v>
      </c>
      <c r="C1011" t="s">
        <v>105</v>
      </c>
      <c r="D1011" t="s">
        <v>214</v>
      </c>
      <c r="E1011" t="s">
        <v>216</v>
      </c>
      <c r="F1011" s="88">
        <v>46692</v>
      </c>
      <c r="G1011" s="87">
        <v>7875</v>
      </c>
      <c r="H1011" s="87">
        <v>0</v>
      </c>
    </row>
    <row r="1012" spans="1:8" x14ac:dyDescent="0.3">
      <c r="A1012" t="s">
        <v>33</v>
      </c>
      <c r="B1012" t="s">
        <v>53</v>
      </c>
      <c r="C1012" t="s">
        <v>105</v>
      </c>
      <c r="D1012" t="s">
        <v>214</v>
      </c>
      <c r="E1012" t="s">
        <v>217</v>
      </c>
      <c r="F1012" s="88">
        <v>46692</v>
      </c>
      <c r="G1012" s="87">
        <v>7875</v>
      </c>
      <c r="H1012" s="87">
        <v>112.1138544348224</v>
      </c>
    </row>
    <row r="1013" spans="1:8" x14ac:dyDescent="0.3">
      <c r="A1013" t="s">
        <v>33</v>
      </c>
      <c r="B1013" t="s">
        <v>53</v>
      </c>
      <c r="C1013" t="s">
        <v>105</v>
      </c>
      <c r="D1013" t="s">
        <v>214</v>
      </c>
      <c r="E1013" t="s">
        <v>215</v>
      </c>
      <c r="F1013" s="88">
        <v>46722</v>
      </c>
      <c r="G1013" s="87">
        <v>7875</v>
      </c>
      <c r="H1013" s="87">
        <v>111.98063774665469</v>
      </c>
    </row>
    <row r="1014" spans="1:8" x14ac:dyDescent="0.3">
      <c r="A1014" t="s">
        <v>33</v>
      </c>
      <c r="B1014" t="s">
        <v>53</v>
      </c>
      <c r="C1014" t="s">
        <v>105</v>
      </c>
      <c r="D1014" t="s">
        <v>214</v>
      </c>
      <c r="E1014" t="s">
        <v>216</v>
      </c>
      <c r="F1014" s="88">
        <v>46722</v>
      </c>
      <c r="G1014" s="87">
        <v>7875</v>
      </c>
      <c r="H1014" s="87">
        <v>0</v>
      </c>
    </row>
    <row r="1015" spans="1:8" x14ac:dyDescent="0.3">
      <c r="A1015" t="s">
        <v>33</v>
      </c>
      <c r="B1015" t="s">
        <v>53</v>
      </c>
      <c r="C1015" t="s">
        <v>105</v>
      </c>
      <c r="D1015" t="s">
        <v>214</v>
      </c>
      <c r="E1015" t="s">
        <v>217</v>
      </c>
      <c r="F1015" s="88">
        <v>46722</v>
      </c>
      <c r="G1015" s="87">
        <v>7875</v>
      </c>
      <c r="H1015" s="87">
        <v>111.98063774665469</v>
      </c>
    </row>
    <row r="1016" spans="1:8" x14ac:dyDescent="0.3">
      <c r="A1016" t="s">
        <v>33</v>
      </c>
      <c r="B1016" t="s">
        <v>53</v>
      </c>
      <c r="C1016" t="s">
        <v>106</v>
      </c>
      <c r="D1016" t="s">
        <v>198</v>
      </c>
      <c r="E1016" t="s">
        <v>135</v>
      </c>
      <c r="G1016" s="87">
        <v>76500</v>
      </c>
      <c r="H1016" s="87">
        <v>48501</v>
      </c>
    </row>
    <row r="1017" spans="1:8" x14ac:dyDescent="0.3">
      <c r="A1017" t="s">
        <v>33</v>
      </c>
      <c r="B1017" t="s">
        <v>53</v>
      </c>
      <c r="C1017" t="s">
        <v>106</v>
      </c>
      <c r="D1017" t="s">
        <v>198</v>
      </c>
      <c r="E1017" t="s">
        <v>199</v>
      </c>
      <c r="G1017" s="87">
        <v>76500</v>
      </c>
      <c r="H1017" s="87">
        <v>77243.89759872992</v>
      </c>
    </row>
    <row r="1018" spans="1:8" x14ac:dyDescent="0.3">
      <c r="A1018" t="s">
        <v>33</v>
      </c>
      <c r="B1018" t="s">
        <v>53</v>
      </c>
      <c r="C1018" t="s">
        <v>106</v>
      </c>
      <c r="D1018" t="s">
        <v>198</v>
      </c>
      <c r="E1018" t="s">
        <v>200</v>
      </c>
      <c r="G1018" s="87">
        <v>76500</v>
      </c>
      <c r="H1018" s="87">
        <v>77502.786026129688</v>
      </c>
    </row>
    <row r="1019" spans="1:8" x14ac:dyDescent="0.3">
      <c r="A1019" t="s">
        <v>33</v>
      </c>
      <c r="B1019" t="s">
        <v>53</v>
      </c>
      <c r="C1019" t="s">
        <v>106</v>
      </c>
      <c r="D1019" t="s">
        <v>198</v>
      </c>
      <c r="E1019" t="s">
        <v>201</v>
      </c>
      <c r="G1019" s="87">
        <v>76500</v>
      </c>
      <c r="H1019" s="87">
        <v>76500</v>
      </c>
    </row>
    <row r="1020" spans="1:8" x14ac:dyDescent="0.3">
      <c r="A1020" t="s">
        <v>33</v>
      </c>
      <c r="B1020" t="s">
        <v>53</v>
      </c>
      <c r="C1020" t="s">
        <v>106</v>
      </c>
      <c r="D1020" t="s">
        <v>198</v>
      </c>
      <c r="E1020" t="s">
        <v>202</v>
      </c>
      <c r="G1020" s="87">
        <v>76500</v>
      </c>
      <c r="H1020" s="87">
        <v>49614.579706449877</v>
      </c>
    </row>
    <row r="1021" spans="1:8" x14ac:dyDescent="0.3">
      <c r="A1021" t="s">
        <v>33</v>
      </c>
      <c r="B1021" t="s">
        <v>53</v>
      </c>
      <c r="C1021" t="s">
        <v>106</v>
      </c>
      <c r="D1021" t="s">
        <v>198</v>
      </c>
      <c r="E1021" t="s">
        <v>139</v>
      </c>
      <c r="G1021" s="87">
        <v>76500</v>
      </c>
      <c r="H1021" s="87">
        <v>49342.5</v>
      </c>
    </row>
    <row r="1022" spans="1:8" x14ac:dyDescent="0.3">
      <c r="A1022" t="s">
        <v>33</v>
      </c>
      <c r="B1022" t="s">
        <v>53</v>
      </c>
      <c r="C1022" t="s">
        <v>106</v>
      </c>
      <c r="D1022" t="s">
        <v>198</v>
      </c>
      <c r="E1022" t="s">
        <v>65</v>
      </c>
      <c r="G1022" s="87">
        <v>76500</v>
      </c>
      <c r="H1022" s="87">
        <v>49614.579706449877</v>
      </c>
    </row>
    <row r="1023" spans="1:8" x14ac:dyDescent="0.3">
      <c r="A1023" t="s">
        <v>33</v>
      </c>
      <c r="B1023" t="s">
        <v>53</v>
      </c>
      <c r="C1023" t="s">
        <v>106</v>
      </c>
      <c r="D1023" t="s">
        <v>203</v>
      </c>
      <c r="E1023" t="s">
        <v>204</v>
      </c>
      <c r="G1023" s="87">
        <v>76500</v>
      </c>
      <c r="H1023" s="87">
        <v>49332.583585817803</v>
      </c>
    </row>
    <row r="1024" spans="1:8" x14ac:dyDescent="0.3">
      <c r="A1024" t="s">
        <v>33</v>
      </c>
      <c r="B1024" t="s">
        <v>53</v>
      </c>
      <c r="C1024" t="s">
        <v>106</v>
      </c>
      <c r="D1024" t="s">
        <v>203</v>
      </c>
      <c r="E1024" t="s">
        <v>142</v>
      </c>
      <c r="G1024" s="87">
        <v>76500</v>
      </c>
      <c r="H1024" s="87">
        <v>76499.999999999985</v>
      </c>
    </row>
    <row r="1025" spans="1:8" x14ac:dyDescent="0.3">
      <c r="A1025" t="s">
        <v>33</v>
      </c>
      <c r="B1025" t="s">
        <v>53</v>
      </c>
      <c r="C1025" t="s">
        <v>106</v>
      </c>
      <c r="D1025" t="s">
        <v>203</v>
      </c>
      <c r="E1025" t="s">
        <v>143</v>
      </c>
      <c r="G1025" s="87">
        <v>76500</v>
      </c>
      <c r="H1025" s="87">
        <v>77811.646034412959</v>
      </c>
    </row>
    <row r="1026" spans="1:8" x14ac:dyDescent="0.3">
      <c r="A1026" t="s">
        <v>33</v>
      </c>
      <c r="B1026" t="s">
        <v>53</v>
      </c>
      <c r="C1026" t="s">
        <v>106</v>
      </c>
      <c r="D1026" t="s">
        <v>203</v>
      </c>
      <c r="E1026" t="s">
        <v>141</v>
      </c>
      <c r="G1026" s="87">
        <v>76500</v>
      </c>
      <c r="H1026" s="87">
        <v>0</v>
      </c>
    </row>
    <row r="1027" spans="1:8" x14ac:dyDescent="0.3">
      <c r="A1027" t="s">
        <v>33</v>
      </c>
      <c r="B1027" t="s">
        <v>53</v>
      </c>
      <c r="C1027" t="s">
        <v>106</v>
      </c>
      <c r="D1027" t="s">
        <v>203</v>
      </c>
      <c r="E1027" t="s">
        <v>205</v>
      </c>
      <c r="G1027" s="87">
        <v>76500</v>
      </c>
      <c r="H1027" s="87">
        <v>49332.583585817803</v>
      </c>
    </row>
    <row r="1028" spans="1:8" x14ac:dyDescent="0.3">
      <c r="A1028" t="s">
        <v>33</v>
      </c>
      <c r="B1028" t="s">
        <v>53</v>
      </c>
      <c r="C1028" t="s">
        <v>106</v>
      </c>
      <c r="D1028" t="s">
        <v>206</v>
      </c>
      <c r="E1028" t="s">
        <v>207</v>
      </c>
      <c r="G1028" s="87">
        <v>76500</v>
      </c>
      <c r="H1028" s="87">
        <v>81090</v>
      </c>
    </row>
    <row r="1029" spans="1:8" x14ac:dyDescent="0.3">
      <c r="A1029" t="s">
        <v>33</v>
      </c>
      <c r="B1029" t="s">
        <v>53</v>
      </c>
      <c r="C1029" t="s">
        <v>106</v>
      </c>
      <c r="D1029" t="s">
        <v>206</v>
      </c>
      <c r="E1029" t="s">
        <v>208</v>
      </c>
      <c r="G1029" s="87">
        <v>76500</v>
      </c>
      <c r="H1029" s="87">
        <v>80309.0625</v>
      </c>
    </row>
    <row r="1030" spans="1:8" x14ac:dyDescent="0.3">
      <c r="A1030" t="s">
        <v>33</v>
      </c>
      <c r="B1030" t="s">
        <v>53</v>
      </c>
      <c r="C1030" t="s">
        <v>106</v>
      </c>
      <c r="D1030" t="s">
        <v>206</v>
      </c>
      <c r="E1030" t="s">
        <v>209</v>
      </c>
      <c r="G1030" s="87">
        <v>76500</v>
      </c>
      <c r="H1030" s="87">
        <v>64183.660421225381</v>
      </c>
    </row>
    <row r="1031" spans="1:8" x14ac:dyDescent="0.3">
      <c r="A1031" t="s">
        <v>33</v>
      </c>
      <c r="B1031" t="s">
        <v>53</v>
      </c>
      <c r="C1031" t="s">
        <v>106</v>
      </c>
      <c r="D1031" t="s">
        <v>210</v>
      </c>
      <c r="E1031" t="s">
        <v>211</v>
      </c>
      <c r="G1031" s="87">
        <v>76500</v>
      </c>
      <c r="H1031" s="87">
        <v>65025</v>
      </c>
    </row>
    <row r="1032" spans="1:8" x14ac:dyDescent="0.3">
      <c r="A1032" t="s">
        <v>33</v>
      </c>
      <c r="B1032" t="s">
        <v>53</v>
      </c>
      <c r="C1032" t="s">
        <v>106</v>
      </c>
      <c r="D1032" t="s">
        <v>210</v>
      </c>
      <c r="E1032" t="s">
        <v>212</v>
      </c>
      <c r="G1032" s="87">
        <v>76500</v>
      </c>
      <c r="H1032" s="87">
        <v>64260</v>
      </c>
    </row>
    <row r="1033" spans="1:8" x14ac:dyDescent="0.3">
      <c r="A1033" t="s">
        <v>33</v>
      </c>
      <c r="B1033" t="s">
        <v>53</v>
      </c>
      <c r="C1033" t="s">
        <v>106</v>
      </c>
      <c r="D1033" t="s">
        <v>210</v>
      </c>
      <c r="E1033" t="s">
        <v>213</v>
      </c>
      <c r="G1033" s="87">
        <v>76500</v>
      </c>
      <c r="H1033" s="87">
        <v>63877.5</v>
      </c>
    </row>
    <row r="1034" spans="1:8" x14ac:dyDescent="0.3">
      <c r="A1034" t="s">
        <v>33</v>
      </c>
      <c r="B1034" t="s">
        <v>53</v>
      </c>
      <c r="C1034" t="s">
        <v>106</v>
      </c>
      <c r="D1034" t="s">
        <v>214</v>
      </c>
      <c r="E1034" t="s">
        <v>215</v>
      </c>
      <c r="F1034" s="88">
        <v>46388</v>
      </c>
      <c r="G1034" s="87">
        <v>6375</v>
      </c>
      <c r="H1034" s="87">
        <v>350.4816248774884</v>
      </c>
    </row>
    <row r="1035" spans="1:8" x14ac:dyDescent="0.3">
      <c r="A1035" t="s">
        <v>33</v>
      </c>
      <c r="B1035" t="s">
        <v>53</v>
      </c>
      <c r="C1035" t="s">
        <v>106</v>
      </c>
      <c r="D1035" t="s">
        <v>214</v>
      </c>
      <c r="E1035" t="s">
        <v>216</v>
      </c>
      <c r="F1035" s="88">
        <v>46388</v>
      </c>
      <c r="G1035" s="87">
        <v>6375</v>
      </c>
      <c r="H1035" s="87">
        <v>382.50000000000028</v>
      </c>
    </row>
    <row r="1036" spans="1:8" x14ac:dyDescent="0.3">
      <c r="A1036" t="s">
        <v>33</v>
      </c>
      <c r="B1036" t="s">
        <v>53</v>
      </c>
      <c r="C1036" t="s">
        <v>106</v>
      </c>
      <c r="D1036" t="s">
        <v>214</v>
      </c>
      <c r="E1036" t="s">
        <v>217</v>
      </c>
      <c r="F1036" s="88">
        <v>46388</v>
      </c>
      <c r="G1036" s="87">
        <v>6375</v>
      </c>
      <c r="H1036" s="87">
        <v>-30.206014266520519</v>
      </c>
    </row>
    <row r="1037" spans="1:8" x14ac:dyDescent="0.3">
      <c r="A1037" t="s">
        <v>33</v>
      </c>
      <c r="B1037" t="s">
        <v>53</v>
      </c>
      <c r="C1037" t="s">
        <v>106</v>
      </c>
      <c r="D1037" t="s">
        <v>214</v>
      </c>
      <c r="E1037" t="s">
        <v>215</v>
      </c>
      <c r="F1037" s="88">
        <v>46419</v>
      </c>
      <c r="G1037" s="87">
        <v>6375</v>
      </c>
      <c r="H1037" s="87">
        <v>350.46935873461217</v>
      </c>
    </row>
    <row r="1038" spans="1:8" x14ac:dyDescent="0.3">
      <c r="A1038" t="s">
        <v>33</v>
      </c>
      <c r="B1038" t="s">
        <v>53</v>
      </c>
      <c r="C1038" t="s">
        <v>106</v>
      </c>
      <c r="D1038" t="s">
        <v>214</v>
      </c>
      <c r="E1038" t="s">
        <v>216</v>
      </c>
      <c r="F1038" s="88">
        <v>46419</v>
      </c>
      <c r="G1038" s="87">
        <v>6375</v>
      </c>
      <c r="H1038" s="87">
        <v>382.50000000000028</v>
      </c>
    </row>
    <row r="1039" spans="1:8" x14ac:dyDescent="0.3">
      <c r="A1039" t="s">
        <v>33</v>
      </c>
      <c r="B1039" t="s">
        <v>53</v>
      </c>
      <c r="C1039" t="s">
        <v>106</v>
      </c>
      <c r="D1039" t="s">
        <v>214</v>
      </c>
      <c r="E1039" t="s">
        <v>217</v>
      </c>
      <c r="F1039" s="88">
        <v>46419</v>
      </c>
      <c r="G1039" s="87">
        <v>6375</v>
      </c>
      <c r="H1039" s="87">
        <v>-30.21758609942334</v>
      </c>
    </row>
    <row r="1040" spans="1:8" x14ac:dyDescent="0.3">
      <c r="A1040" t="s">
        <v>33</v>
      </c>
      <c r="B1040" t="s">
        <v>53</v>
      </c>
      <c r="C1040" t="s">
        <v>106</v>
      </c>
      <c r="D1040" t="s">
        <v>214</v>
      </c>
      <c r="E1040" t="s">
        <v>215</v>
      </c>
      <c r="F1040" s="88">
        <v>46447</v>
      </c>
      <c r="G1040" s="87">
        <v>6375</v>
      </c>
      <c r="H1040" s="87">
        <v>350.45708318988852</v>
      </c>
    </row>
    <row r="1041" spans="1:8" x14ac:dyDescent="0.3">
      <c r="A1041" t="s">
        <v>33</v>
      </c>
      <c r="B1041" t="s">
        <v>53</v>
      </c>
      <c r="C1041" t="s">
        <v>106</v>
      </c>
      <c r="D1041" t="s">
        <v>214</v>
      </c>
      <c r="E1041" t="s">
        <v>216</v>
      </c>
      <c r="F1041" s="88">
        <v>46447</v>
      </c>
      <c r="G1041" s="87">
        <v>6375</v>
      </c>
      <c r="H1041" s="87">
        <v>382.50000000000028</v>
      </c>
    </row>
    <row r="1042" spans="1:8" x14ac:dyDescent="0.3">
      <c r="A1042" t="s">
        <v>33</v>
      </c>
      <c r="B1042" t="s">
        <v>53</v>
      </c>
      <c r="C1042" t="s">
        <v>106</v>
      </c>
      <c r="D1042" t="s">
        <v>214</v>
      </c>
      <c r="E1042" t="s">
        <v>217</v>
      </c>
      <c r="F1042" s="88">
        <v>46447</v>
      </c>
      <c r="G1042" s="87">
        <v>6375</v>
      </c>
      <c r="H1042" s="87">
        <v>-30.22916680199295</v>
      </c>
    </row>
    <row r="1043" spans="1:8" x14ac:dyDescent="0.3">
      <c r="A1043" t="s">
        <v>33</v>
      </c>
      <c r="B1043" t="s">
        <v>53</v>
      </c>
      <c r="C1043" t="s">
        <v>106</v>
      </c>
      <c r="D1043" t="s">
        <v>214</v>
      </c>
      <c r="E1043" t="s">
        <v>215</v>
      </c>
      <c r="F1043" s="88">
        <v>46478</v>
      </c>
      <c r="G1043" s="87">
        <v>6375</v>
      </c>
      <c r="H1043" s="87">
        <v>350.44438162819699</v>
      </c>
    </row>
    <row r="1044" spans="1:8" x14ac:dyDescent="0.3">
      <c r="A1044" t="s">
        <v>33</v>
      </c>
      <c r="B1044" t="s">
        <v>53</v>
      </c>
      <c r="C1044" t="s">
        <v>106</v>
      </c>
      <c r="D1044" t="s">
        <v>214</v>
      </c>
      <c r="E1044" t="s">
        <v>216</v>
      </c>
      <c r="F1044" s="88">
        <v>46478</v>
      </c>
      <c r="G1044" s="87">
        <v>6375</v>
      </c>
      <c r="H1044" s="87">
        <v>382.50000000000028</v>
      </c>
    </row>
    <row r="1045" spans="1:8" x14ac:dyDescent="0.3">
      <c r="A1045" t="s">
        <v>33</v>
      </c>
      <c r="B1045" t="s">
        <v>53</v>
      </c>
      <c r="C1045" t="s">
        <v>106</v>
      </c>
      <c r="D1045" t="s">
        <v>214</v>
      </c>
      <c r="E1045" t="s">
        <v>217</v>
      </c>
      <c r="F1045" s="88">
        <v>46478</v>
      </c>
      <c r="G1045" s="87">
        <v>6375</v>
      </c>
      <c r="H1045" s="87">
        <v>-30.241149407361139</v>
      </c>
    </row>
    <row r="1046" spans="1:8" x14ac:dyDescent="0.3">
      <c r="A1046" t="s">
        <v>33</v>
      </c>
      <c r="B1046" t="s">
        <v>53</v>
      </c>
      <c r="C1046" t="s">
        <v>106</v>
      </c>
      <c r="D1046" t="s">
        <v>214</v>
      </c>
      <c r="E1046" t="s">
        <v>215</v>
      </c>
      <c r="F1046" s="88">
        <v>46508</v>
      </c>
      <c r="G1046" s="87">
        <v>6375</v>
      </c>
      <c r="H1046" s="87">
        <v>350.43166999291469</v>
      </c>
    </row>
    <row r="1047" spans="1:8" x14ac:dyDescent="0.3">
      <c r="A1047" t="s">
        <v>33</v>
      </c>
      <c r="B1047" t="s">
        <v>53</v>
      </c>
      <c r="C1047" t="s">
        <v>106</v>
      </c>
      <c r="D1047" t="s">
        <v>214</v>
      </c>
      <c r="E1047" t="s">
        <v>216</v>
      </c>
      <c r="F1047" s="88">
        <v>46508</v>
      </c>
      <c r="G1047" s="87">
        <v>6375</v>
      </c>
      <c r="H1047" s="87">
        <v>382.50000000000028</v>
      </c>
    </row>
    <row r="1048" spans="1:8" x14ac:dyDescent="0.3">
      <c r="A1048" t="s">
        <v>33</v>
      </c>
      <c r="B1048" t="s">
        <v>53</v>
      </c>
      <c r="C1048" t="s">
        <v>106</v>
      </c>
      <c r="D1048" t="s">
        <v>214</v>
      </c>
      <c r="E1048" t="s">
        <v>217</v>
      </c>
      <c r="F1048" s="88">
        <v>46508</v>
      </c>
      <c r="G1048" s="87">
        <v>6375</v>
      </c>
      <c r="H1048" s="87">
        <v>-30.253141516118831</v>
      </c>
    </row>
    <row r="1049" spans="1:8" x14ac:dyDescent="0.3">
      <c r="A1049" t="s">
        <v>33</v>
      </c>
      <c r="B1049" t="s">
        <v>53</v>
      </c>
      <c r="C1049" t="s">
        <v>106</v>
      </c>
      <c r="D1049" t="s">
        <v>214</v>
      </c>
      <c r="E1049" t="s">
        <v>215</v>
      </c>
      <c r="F1049" s="88">
        <v>46539</v>
      </c>
      <c r="G1049" s="87">
        <v>6375</v>
      </c>
      <c r="H1049" s="87">
        <v>350.41894827205061</v>
      </c>
    </row>
    <row r="1050" spans="1:8" x14ac:dyDescent="0.3">
      <c r="A1050" t="s">
        <v>33</v>
      </c>
      <c r="B1050" t="s">
        <v>53</v>
      </c>
      <c r="C1050" t="s">
        <v>106</v>
      </c>
      <c r="D1050" t="s">
        <v>214</v>
      </c>
      <c r="E1050" t="s">
        <v>216</v>
      </c>
      <c r="F1050" s="88">
        <v>46539</v>
      </c>
      <c r="G1050" s="87">
        <v>6375</v>
      </c>
      <c r="H1050" s="87">
        <v>382.50000000000028</v>
      </c>
    </row>
    <row r="1051" spans="1:8" x14ac:dyDescent="0.3">
      <c r="A1051" t="s">
        <v>33</v>
      </c>
      <c r="B1051" t="s">
        <v>53</v>
      </c>
      <c r="C1051" t="s">
        <v>106</v>
      </c>
      <c r="D1051" t="s">
        <v>214</v>
      </c>
      <c r="E1051" t="s">
        <v>217</v>
      </c>
      <c r="F1051" s="88">
        <v>46539</v>
      </c>
      <c r="G1051" s="87">
        <v>6375</v>
      </c>
      <c r="H1051" s="87">
        <v>-30.265143139575411</v>
      </c>
    </row>
    <row r="1052" spans="1:8" x14ac:dyDescent="0.3">
      <c r="A1052" t="s">
        <v>33</v>
      </c>
      <c r="B1052" t="s">
        <v>53</v>
      </c>
      <c r="C1052" t="s">
        <v>106</v>
      </c>
      <c r="D1052" t="s">
        <v>214</v>
      </c>
      <c r="E1052" t="s">
        <v>215</v>
      </c>
      <c r="F1052" s="88">
        <v>46569</v>
      </c>
      <c r="G1052" s="87">
        <v>6375</v>
      </c>
      <c r="H1052" s="87">
        <v>350.40621645359681</v>
      </c>
    </row>
    <row r="1053" spans="1:8" x14ac:dyDescent="0.3">
      <c r="A1053" t="s">
        <v>33</v>
      </c>
      <c r="B1053" t="s">
        <v>53</v>
      </c>
      <c r="C1053" t="s">
        <v>106</v>
      </c>
      <c r="D1053" t="s">
        <v>214</v>
      </c>
      <c r="E1053" t="s">
        <v>216</v>
      </c>
      <c r="F1053" s="88">
        <v>46569</v>
      </c>
      <c r="G1053" s="87">
        <v>6375</v>
      </c>
      <c r="H1053" s="87">
        <v>382.50000000000028</v>
      </c>
    </row>
    <row r="1054" spans="1:8" x14ac:dyDescent="0.3">
      <c r="A1054" t="s">
        <v>33</v>
      </c>
      <c r="B1054" t="s">
        <v>53</v>
      </c>
      <c r="C1054" t="s">
        <v>106</v>
      </c>
      <c r="D1054" t="s">
        <v>214</v>
      </c>
      <c r="E1054" t="s">
        <v>217</v>
      </c>
      <c r="F1054" s="88">
        <v>46569</v>
      </c>
      <c r="G1054" s="87">
        <v>6375</v>
      </c>
      <c r="H1054" s="87">
        <v>-30.277154289060139</v>
      </c>
    </row>
    <row r="1055" spans="1:8" x14ac:dyDescent="0.3">
      <c r="A1055" t="s">
        <v>33</v>
      </c>
      <c r="B1055" t="s">
        <v>53</v>
      </c>
      <c r="C1055" t="s">
        <v>106</v>
      </c>
      <c r="D1055" t="s">
        <v>214</v>
      </c>
      <c r="E1055" t="s">
        <v>215</v>
      </c>
      <c r="F1055" s="88">
        <v>46600</v>
      </c>
      <c r="G1055" s="87">
        <v>6375</v>
      </c>
      <c r="H1055" s="87">
        <v>-30.289372115878649</v>
      </c>
    </row>
    <row r="1056" spans="1:8" x14ac:dyDescent="0.3">
      <c r="A1056" t="s">
        <v>33</v>
      </c>
      <c r="B1056" t="s">
        <v>53</v>
      </c>
      <c r="C1056" t="s">
        <v>106</v>
      </c>
      <c r="D1056" t="s">
        <v>214</v>
      </c>
      <c r="E1056" t="s">
        <v>216</v>
      </c>
      <c r="F1056" s="88">
        <v>46600</v>
      </c>
      <c r="G1056" s="87">
        <v>6375</v>
      </c>
      <c r="H1056" s="87">
        <v>0</v>
      </c>
    </row>
    <row r="1057" spans="1:8" x14ac:dyDescent="0.3">
      <c r="A1057" t="s">
        <v>33</v>
      </c>
      <c r="B1057" t="s">
        <v>53</v>
      </c>
      <c r="C1057" t="s">
        <v>106</v>
      </c>
      <c r="D1057" t="s">
        <v>214</v>
      </c>
      <c r="E1057" t="s">
        <v>217</v>
      </c>
      <c r="F1057" s="88">
        <v>46600</v>
      </c>
      <c r="G1057" s="87">
        <v>6375</v>
      </c>
      <c r="H1057" s="87">
        <v>-30.289372115878649</v>
      </c>
    </row>
    <row r="1058" spans="1:8" x14ac:dyDescent="0.3">
      <c r="A1058" t="s">
        <v>33</v>
      </c>
      <c r="B1058" t="s">
        <v>53</v>
      </c>
      <c r="C1058" t="s">
        <v>106</v>
      </c>
      <c r="D1058" t="s">
        <v>214</v>
      </c>
      <c r="E1058" t="s">
        <v>215</v>
      </c>
      <c r="F1058" s="88">
        <v>46631</v>
      </c>
      <c r="G1058" s="87">
        <v>6375</v>
      </c>
      <c r="H1058" s="87">
        <v>-30.301402508106982</v>
      </c>
    </row>
    <row r="1059" spans="1:8" x14ac:dyDescent="0.3">
      <c r="A1059" t="s">
        <v>33</v>
      </c>
      <c r="B1059" t="s">
        <v>53</v>
      </c>
      <c r="C1059" t="s">
        <v>106</v>
      </c>
      <c r="D1059" t="s">
        <v>214</v>
      </c>
      <c r="E1059" t="s">
        <v>216</v>
      </c>
      <c r="F1059" s="88">
        <v>46631</v>
      </c>
      <c r="G1059" s="87">
        <v>6375</v>
      </c>
      <c r="H1059" s="87">
        <v>0</v>
      </c>
    </row>
    <row r="1060" spans="1:8" x14ac:dyDescent="0.3">
      <c r="A1060" t="s">
        <v>33</v>
      </c>
      <c r="B1060" t="s">
        <v>53</v>
      </c>
      <c r="C1060" t="s">
        <v>106</v>
      </c>
      <c r="D1060" t="s">
        <v>214</v>
      </c>
      <c r="E1060" t="s">
        <v>217</v>
      </c>
      <c r="F1060" s="88">
        <v>46631</v>
      </c>
      <c r="G1060" s="87">
        <v>6375</v>
      </c>
      <c r="H1060" s="87">
        <v>-30.301402508106982</v>
      </c>
    </row>
    <row r="1061" spans="1:8" x14ac:dyDescent="0.3">
      <c r="A1061" t="s">
        <v>33</v>
      </c>
      <c r="B1061" t="s">
        <v>53</v>
      </c>
      <c r="C1061" t="s">
        <v>106</v>
      </c>
      <c r="D1061" t="s">
        <v>214</v>
      </c>
      <c r="E1061" t="s">
        <v>215</v>
      </c>
      <c r="F1061" s="88">
        <v>46661</v>
      </c>
      <c r="G1061" s="87">
        <v>6375</v>
      </c>
      <c r="H1061" s="87">
        <v>-30.313442460640601</v>
      </c>
    </row>
    <row r="1062" spans="1:8" x14ac:dyDescent="0.3">
      <c r="A1062" t="s">
        <v>33</v>
      </c>
      <c r="B1062" t="s">
        <v>53</v>
      </c>
      <c r="C1062" t="s">
        <v>106</v>
      </c>
      <c r="D1062" t="s">
        <v>214</v>
      </c>
      <c r="E1062" t="s">
        <v>216</v>
      </c>
      <c r="F1062" s="88">
        <v>46661</v>
      </c>
      <c r="G1062" s="87">
        <v>6375</v>
      </c>
      <c r="H1062" s="87">
        <v>0</v>
      </c>
    </row>
    <row r="1063" spans="1:8" x14ac:dyDescent="0.3">
      <c r="A1063" t="s">
        <v>33</v>
      </c>
      <c r="B1063" t="s">
        <v>53</v>
      </c>
      <c r="C1063" t="s">
        <v>106</v>
      </c>
      <c r="D1063" t="s">
        <v>214</v>
      </c>
      <c r="E1063" t="s">
        <v>217</v>
      </c>
      <c r="F1063" s="88">
        <v>46661</v>
      </c>
      <c r="G1063" s="87">
        <v>6375</v>
      </c>
      <c r="H1063" s="87">
        <v>-30.313442460640601</v>
      </c>
    </row>
    <row r="1064" spans="1:8" x14ac:dyDescent="0.3">
      <c r="A1064" t="s">
        <v>33</v>
      </c>
      <c r="B1064" t="s">
        <v>53</v>
      </c>
      <c r="C1064" t="s">
        <v>106</v>
      </c>
      <c r="D1064" t="s">
        <v>214</v>
      </c>
      <c r="E1064" t="s">
        <v>215</v>
      </c>
      <c r="F1064" s="88">
        <v>46692</v>
      </c>
      <c r="G1064" s="87">
        <v>6375</v>
      </c>
      <c r="H1064" s="87">
        <v>-30.325491984881658</v>
      </c>
    </row>
    <row r="1065" spans="1:8" x14ac:dyDescent="0.3">
      <c r="A1065" t="s">
        <v>33</v>
      </c>
      <c r="B1065" t="s">
        <v>53</v>
      </c>
      <c r="C1065" t="s">
        <v>106</v>
      </c>
      <c r="D1065" t="s">
        <v>214</v>
      </c>
      <c r="E1065" t="s">
        <v>216</v>
      </c>
      <c r="F1065" s="88">
        <v>46692</v>
      </c>
      <c r="G1065" s="87">
        <v>6375</v>
      </c>
      <c r="H1065" s="87">
        <v>0</v>
      </c>
    </row>
    <row r="1066" spans="1:8" x14ac:dyDescent="0.3">
      <c r="A1066" t="s">
        <v>33</v>
      </c>
      <c r="B1066" t="s">
        <v>53</v>
      </c>
      <c r="C1066" t="s">
        <v>106</v>
      </c>
      <c r="D1066" t="s">
        <v>214</v>
      </c>
      <c r="E1066" t="s">
        <v>217</v>
      </c>
      <c r="F1066" s="88">
        <v>46692</v>
      </c>
      <c r="G1066" s="87">
        <v>6375</v>
      </c>
      <c r="H1066" s="87">
        <v>-30.325491984881658</v>
      </c>
    </row>
    <row r="1067" spans="1:8" x14ac:dyDescent="0.3">
      <c r="A1067" t="s">
        <v>33</v>
      </c>
      <c r="B1067" t="s">
        <v>53</v>
      </c>
      <c r="C1067" t="s">
        <v>106</v>
      </c>
      <c r="D1067" t="s">
        <v>214</v>
      </c>
      <c r="E1067" t="s">
        <v>215</v>
      </c>
      <c r="F1067" s="88">
        <v>46722</v>
      </c>
      <c r="G1067" s="87">
        <v>6375</v>
      </c>
      <c r="H1067" s="87">
        <v>-30.33755109224925</v>
      </c>
    </row>
    <row r="1068" spans="1:8" x14ac:dyDescent="0.3">
      <c r="A1068" t="s">
        <v>33</v>
      </c>
      <c r="B1068" t="s">
        <v>53</v>
      </c>
      <c r="C1068" t="s">
        <v>106</v>
      </c>
      <c r="D1068" t="s">
        <v>214</v>
      </c>
      <c r="E1068" t="s">
        <v>216</v>
      </c>
      <c r="F1068" s="88">
        <v>46722</v>
      </c>
      <c r="G1068" s="87">
        <v>6375</v>
      </c>
      <c r="H1068" s="87">
        <v>0</v>
      </c>
    </row>
    <row r="1069" spans="1:8" x14ac:dyDescent="0.3">
      <c r="A1069" t="s">
        <v>33</v>
      </c>
      <c r="B1069" t="s">
        <v>53</v>
      </c>
      <c r="C1069" t="s">
        <v>106</v>
      </c>
      <c r="D1069" t="s">
        <v>214</v>
      </c>
      <c r="E1069" t="s">
        <v>217</v>
      </c>
      <c r="F1069" s="88">
        <v>46722</v>
      </c>
      <c r="G1069" s="87">
        <v>6375</v>
      </c>
      <c r="H1069" s="87">
        <v>-30.33755109224925</v>
      </c>
    </row>
    <row r="1070" spans="1:8" x14ac:dyDescent="0.3">
      <c r="A1070" t="s">
        <v>33</v>
      </c>
      <c r="B1070" t="s">
        <v>53</v>
      </c>
      <c r="C1070" t="s">
        <v>107</v>
      </c>
      <c r="D1070" t="s">
        <v>198</v>
      </c>
      <c r="E1070" t="s">
        <v>135</v>
      </c>
      <c r="G1070" s="87">
        <v>58500</v>
      </c>
      <c r="H1070" s="87">
        <v>38727</v>
      </c>
    </row>
    <row r="1071" spans="1:8" x14ac:dyDescent="0.3">
      <c r="A1071" t="s">
        <v>33</v>
      </c>
      <c r="B1071" t="s">
        <v>53</v>
      </c>
      <c r="C1071" t="s">
        <v>107</v>
      </c>
      <c r="D1071" t="s">
        <v>198</v>
      </c>
      <c r="E1071" t="s">
        <v>199</v>
      </c>
      <c r="G1071" s="87">
        <v>58500</v>
      </c>
      <c r="H1071" s="87">
        <v>58500</v>
      </c>
    </row>
    <row r="1072" spans="1:8" x14ac:dyDescent="0.3">
      <c r="A1072" t="s">
        <v>33</v>
      </c>
      <c r="B1072" t="s">
        <v>53</v>
      </c>
      <c r="C1072" t="s">
        <v>107</v>
      </c>
      <c r="D1072" t="s">
        <v>198</v>
      </c>
      <c r="E1072" t="s">
        <v>200</v>
      </c>
      <c r="G1072" s="87">
        <v>58500</v>
      </c>
      <c r="H1072" s="87">
        <v>59056.113637126567</v>
      </c>
    </row>
    <row r="1073" spans="1:8" x14ac:dyDescent="0.3">
      <c r="A1073" t="s">
        <v>33</v>
      </c>
      <c r="B1073" t="s">
        <v>53</v>
      </c>
      <c r="C1073" t="s">
        <v>107</v>
      </c>
      <c r="D1073" t="s">
        <v>198</v>
      </c>
      <c r="E1073" t="s">
        <v>201</v>
      </c>
      <c r="G1073" s="87">
        <v>58500</v>
      </c>
      <c r="H1073" s="87">
        <v>58500</v>
      </c>
    </row>
    <row r="1074" spans="1:8" x14ac:dyDescent="0.3">
      <c r="A1074" t="s">
        <v>33</v>
      </c>
      <c r="B1074" t="s">
        <v>53</v>
      </c>
      <c r="C1074" t="s">
        <v>107</v>
      </c>
      <c r="D1074" t="s">
        <v>198</v>
      </c>
      <c r="E1074" t="s">
        <v>202</v>
      </c>
      <c r="G1074" s="87">
        <v>58500</v>
      </c>
      <c r="H1074" s="87">
        <v>39095.147227777787</v>
      </c>
    </row>
    <row r="1075" spans="1:8" x14ac:dyDescent="0.3">
      <c r="A1075" t="s">
        <v>33</v>
      </c>
      <c r="B1075" t="s">
        <v>53</v>
      </c>
      <c r="C1075" t="s">
        <v>107</v>
      </c>
      <c r="D1075" t="s">
        <v>198</v>
      </c>
      <c r="E1075" t="s">
        <v>139</v>
      </c>
      <c r="G1075" s="87">
        <v>58500</v>
      </c>
      <c r="H1075" s="87">
        <v>35977.5</v>
      </c>
    </row>
    <row r="1076" spans="1:8" x14ac:dyDescent="0.3">
      <c r="A1076" t="s">
        <v>33</v>
      </c>
      <c r="B1076" t="s">
        <v>53</v>
      </c>
      <c r="C1076" t="s">
        <v>107</v>
      </c>
      <c r="D1076" t="s">
        <v>198</v>
      </c>
      <c r="E1076" t="s">
        <v>65</v>
      </c>
      <c r="G1076" s="87">
        <v>58500</v>
      </c>
      <c r="H1076" s="87">
        <v>39095.147227777787</v>
      </c>
    </row>
    <row r="1077" spans="1:8" x14ac:dyDescent="0.3">
      <c r="A1077" t="s">
        <v>33</v>
      </c>
      <c r="B1077" t="s">
        <v>53</v>
      </c>
      <c r="C1077" t="s">
        <v>107</v>
      </c>
      <c r="D1077" t="s">
        <v>203</v>
      </c>
      <c r="E1077" t="s">
        <v>204</v>
      </c>
      <c r="G1077" s="87">
        <v>58500</v>
      </c>
      <c r="H1077" s="87">
        <v>38788.314908521737</v>
      </c>
    </row>
    <row r="1078" spans="1:8" x14ac:dyDescent="0.3">
      <c r="A1078" t="s">
        <v>33</v>
      </c>
      <c r="B1078" t="s">
        <v>53</v>
      </c>
      <c r="C1078" t="s">
        <v>107</v>
      </c>
      <c r="D1078" t="s">
        <v>203</v>
      </c>
      <c r="E1078" t="s">
        <v>142</v>
      </c>
      <c r="G1078" s="87">
        <v>58500</v>
      </c>
      <c r="H1078" s="87">
        <v>58500</v>
      </c>
    </row>
    <row r="1079" spans="1:8" x14ac:dyDescent="0.3">
      <c r="A1079" t="s">
        <v>33</v>
      </c>
      <c r="B1079" t="s">
        <v>53</v>
      </c>
      <c r="C1079" t="s">
        <v>107</v>
      </c>
      <c r="D1079" t="s">
        <v>203</v>
      </c>
      <c r="E1079" t="s">
        <v>143</v>
      </c>
      <c r="G1079" s="87">
        <v>58500</v>
      </c>
      <c r="H1079" s="87">
        <v>58592.620707736773</v>
      </c>
    </row>
    <row r="1080" spans="1:8" x14ac:dyDescent="0.3">
      <c r="A1080" t="s">
        <v>33</v>
      </c>
      <c r="B1080" t="s">
        <v>53</v>
      </c>
      <c r="C1080" t="s">
        <v>107</v>
      </c>
      <c r="D1080" t="s">
        <v>203</v>
      </c>
      <c r="E1080" t="s">
        <v>141</v>
      </c>
      <c r="G1080" s="87">
        <v>58500</v>
      </c>
      <c r="H1080" s="87">
        <v>0</v>
      </c>
    </row>
    <row r="1081" spans="1:8" x14ac:dyDescent="0.3">
      <c r="A1081" t="s">
        <v>33</v>
      </c>
      <c r="B1081" t="s">
        <v>53</v>
      </c>
      <c r="C1081" t="s">
        <v>107</v>
      </c>
      <c r="D1081" t="s">
        <v>203</v>
      </c>
      <c r="E1081" t="s">
        <v>205</v>
      </c>
      <c r="G1081" s="87">
        <v>58500</v>
      </c>
      <c r="H1081" s="87">
        <v>38788.314908521737</v>
      </c>
    </row>
    <row r="1082" spans="1:8" x14ac:dyDescent="0.3">
      <c r="A1082" t="s">
        <v>33</v>
      </c>
      <c r="B1082" t="s">
        <v>53</v>
      </c>
      <c r="C1082" t="s">
        <v>107</v>
      </c>
      <c r="D1082" t="s">
        <v>206</v>
      </c>
      <c r="E1082" t="s">
        <v>207</v>
      </c>
      <c r="G1082" s="87">
        <v>58500</v>
      </c>
      <c r="H1082" s="87">
        <v>58500</v>
      </c>
    </row>
    <row r="1083" spans="1:8" x14ac:dyDescent="0.3">
      <c r="A1083" t="s">
        <v>33</v>
      </c>
      <c r="B1083" t="s">
        <v>53</v>
      </c>
      <c r="C1083" t="s">
        <v>107</v>
      </c>
      <c r="D1083" t="s">
        <v>206</v>
      </c>
      <c r="E1083" t="s">
        <v>208</v>
      </c>
      <c r="G1083" s="87">
        <v>58500</v>
      </c>
      <c r="H1083" s="87">
        <v>58500</v>
      </c>
    </row>
    <row r="1084" spans="1:8" x14ac:dyDescent="0.3">
      <c r="A1084" t="s">
        <v>33</v>
      </c>
      <c r="B1084" t="s">
        <v>53</v>
      </c>
      <c r="C1084" t="s">
        <v>107</v>
      </c>
      <c r="D1084" t="s">
        <v>206</v>
      </c>
      <c r="E1084" t="s">
        <v>209</v>
      </c>
      <c r="G1084" s="87">
        <v>58500</v>
      </c>
      <c r="H1084" s="87">
        <v>49256.754649890572</v>
      </c>
    </row>
    <row r="1085" spans="1:8" x14ac:dyDescent="0.3">
      <c r="A1085" t="s">
        <v>33</v>
      </c>
      <c r="B1085" t="s">
        <v>53</v>
      </c>
      <c r="C1085" t="s">
        <v>107</v>
      </c>
      <c r="D1085" t="s">
        <v>210</v>
      </c>
      <c r="E1085" t="s">
        <v>211</v>
      </c>
      <c r="G1085" s="87">
        <v>58500</v>
      </c>
      <c r="H1085" s="87">
        <v>49725</v>
      </c>
    </row>
    <row r="1086" spans="1:8" x14ac:dyDescent="0.3">
      <c r="A1086" t="s">
        <v>33</v>
      </c>
      <c r="B1086" t="s">
        <v>53</v>
      </c>
      <c r="C1086" t="s">
        <v>107</v>
      </c>
      <c r="D1086" t="s">
        <v>210</v>
      </c>
      <c r="E1086" t="s">
        <v>212</v>
      </c>
      <c r="G1086" s="87">
        <v>58500</v>
      </c>
      <c r="H1086" s="87">
        <v>49140</v>
      </c>
    </row>
    <row r="1087" spans="1:8" x14ac:dyDescent="0.3">
      <c r="A1087" t="s">
        <v>33</v>
      </c>
      <c r="B1087" t="s">
        <v>53</v>
      </c>
      <c r="C1087" t="s">
        <v>107</v>
      </c>
      <c r="D1087" t="s">
        <v>210</v>
      </c>
      <c r="E1087" t="s">
        <v>213</v>
      </c>
      <c r="G1087" s="87">
        <v>58500</v>
      </c>
      <c r="H1087" s="87">
        <v>49725</v>
      </c>
    </row>
    <row r="1088" spans="1:8" x14ac:dyDescent="0.3">
      <c r="A1088" t="s">
        <v>33</v>
      </c>
      <c r="B1088" t="s">
        <v>53</v>
      </c>
      <c r="C1088" t="s">
        <v>107</v>
      </c>
      <c r="D1088" t="s">
        <v>214</v>
      </c>
      <c r="E1088" t="s">
        <v>215</v>
      </c>
      <c r="F1088" s="88">
        <v>46388</v>
      </c>
      <c r="G1088" s="87">
        <v>4875</v>
      </c>
      <c r="H1088" s="87">
        <v>46.665399089967529</v>
      </c>
    </row>
    <row r="1089" spans="1:8" x14ac:dyDescent="0.3">
      <c r="A1089" t="s">
        <v>33</v>
      </c>
      <c r="B1089" t="s">
        <v>53</v>
      </c>
      <c r="C1089" t="s">
        <v>107</v>
      </c>
      <c r="D1089" t="s">
        <v>214</v>
      </c>
      <c r="E1089" t="s">
        <v>216</v>
      </c>
      <c r="F1089" s="88">
        <v>46388</v>
      </c>
      <c r="G1089" s="87">
        <v>4875</v>
      </c>
      <c r="H1089" s="87">
        <v>0</v>
      </c>
    </row>
    <row r="1090" spans="1:8" x14ac:dyDescent="0.3">
      <c r="A1090" t="s">
        <v>33</v>
      </c>
      <c r="B1090" t="s">
        <v>53</v>
      </c>
      <c r="C1090" t="s">
        <v>107</v>
      </c>
      <c r="D1090" t="s">
        <v>214</v>
      </c>
      <c r="E1090" t="s">
        <v>217</v>
      </c>
      <c r="F1090" s="88">
        <v>46388</v>
      </c>
      <c r="G1090" s="87">
        <v>4875</v>
      </c>
      <c r="H1090" s="87">
        <v>46.665399089967529</v>
      </c>
    </row>
    <row r="1091" spans="1:8" x14ac:dyDescent="0.3">
      <c r="A1091" t="s">
        <v>33</v>
      </c>
      <c r="B1091" t="s">
        <v>53</v>
      </c>
      <c r="C1091" t="s">
        <v>107</v>
      </c>
      <c r="D1091" t="s">
        <v>214</v>
      </c>
      <c r="E1091" t="s">
        <v>215</v>
      </c>
      <c r="F1091" s="88">
        <v>46419</v>
      </c>
      <c r="G1091" s="87">
        <v>4875</v>
      </c>
      <c r="H1091" s="87">
        <v>46.629323899370497</v>
      </c>
    </row>
    <row r="1092" spans="1:8" x14ac:dyDescent="0.3">
      <c r="A1092" t="s">
        <v>33</v>
      </c>
      <c r="B1092" t="s">
        <v>53</v>
      </c>
      <c r="C1092" t="s">
        <v>107</v>
      </c>
      <c r="D1092" t="s">
        <v>214</v>
      </c>
      <c r="E1092" t="s">
        <v>216</v>
      </c>
      <c r="F1092" s="88">
        <v>46419</v>
      </c>
      <c r="G1092" s="87">
        <v>4875</v>
      </c>
      <c r="H1092" s="87">
        <v>0</v>
      </c>
    </row>
    <row r="1093" spans="1:8" x14ac:dyDescent="0.3">
      <c r="A1093" t="s">
        <v>33</v>
      </c>
      <c r="B1093" t="s">
        <v>53</v>
      </c>
      <c r="C1093" t="s">
        <v>107</v>
      </c>
      <c r="D1093" t="s">
        <v>214</v>
      </c>
      <c r="E1093" t="s">
        <v>217</v>
      </c>
      <c r="F1093" s="88">
        <v>46419</v>
      </c>
      <c r="G1093" s="87">
        <v>4875</v>
      </c>
      <c r="H1093" s="87">
        <v>46.629323899370497</v>
      </c>
    </row>
    <row r="1094" spans="1:8" x14ac:dyDescent="0.3">
      <c r="A1094" t="s">
        <v>33</v>
      </c>
      <c r="B1094" t="s">
        <v>53</v>
      </c>
      <c r="C1094" t="s">
        <v>107</v>
      </c>
      <c r="D1094" t="s">
        <v>214</v>
      </c>
      <c r="E1094" t="s">
        <v>215</v>
      </c>
      <c r="F1094" s="88">
        <v>46447</v>
      </c>
      <c r="G1094" s="87">
        <v>4875</v>
      </c>
      <c r="H1094" s="87">
        <v>46.593304442320573</v>
      </c>
    </row>
    <row r="1095" spans="1:8" x14ac:dyDescent="0.3">
      <c r="A1095" t="s">
        <v>33</v>
      </c>
      <c r="B1095" t="s">
        <v>53</v>
      </c>
      <c r="C1095" t="s">
        <v>107</v>
      </c>
      <c r="D1095" t="s">
        <v>214</v>
      </c>
      <c r="E1095" t="s">
        <v>216</v>
      </c>
      <c r="F1095" s="88">
        <v>46447</v>
      </c>
      <c r="G1095" s="87">
        <v>4875</v>
      </c>
      <c r="H1095" s="87">
        <v>0</v>
      </c>
    </row>
    <row r="1096" spans="1:8" x14ac:dyDescent="0.3">
      <c r="A1096" t="s">
        <v>33</v>
      </c>
      <c r="B1096" t="s">
        <v>53</v>
      </c>
      <c r="C1096" t="s">
        <v>107</v>
      </c>
      <c r="D1096" t="s">
        <v>214</v>
      </c>
      <c r="E1096" t="s">
        <v>217</v>
      </c>
      <c r="F1096" s="88">
        <v>46447</v>
      </c>
      <c r="G1096" s="87">
        <v>4875</v>
      </c>
      <c r="H1096" s="87">
        <v>46.593304442320573</v>
      </c>
    </row>
    <row r="1097" spans="1:8" x14ac:dyDescent="0.3">
      <c r="A1097" t="s">
        <v>33</v>
      </c>
      <c r="B1097" t="s">
        <v>53</v>
      </c>
      <c r="C1097" t="s">
        <v>107</v>
      </c>
      <c r="D1097" t="s">
        <v>214</v>
      </c>
      <c r="E1097" t="s">
        <v>215</v>
      </c>
      <c r="F1097" s="88">
        <v>46478</v>
      </c>
      <c r="G1097" s="87">
        <v>4875</v>
      </c>
      <c r="H1097" s="87">
        <v>46.556122448979579</v>
      </c>
    </row>
    <row r="1098" spans="1:8" x14ac:dyDescent="0.3">
      <c r="A1098" t="s">
        <v>33</v>
      </c>
      <c r="B1098" t="s">
        <v>53</v>
      </c>
      <c r="C1098" t="s">
        <v>107</v>
      </c>
      <c r="D1098" t="s">
        <v>214</v>
      </c>
      <c r="E1098" t="s">
        <v>216</v>
      </c>
      <c r="F1098" s="88">
        <v>46478</v>
      </c>
      <c r="G1098" s="87">
        <v>4875</v>
      </c>
      <c r="H1098" s="87">
        <v>0</v>
      </c>
    </row>
    <row r="1099" spans="1:8" x14ac:dyDescent="0.3">
      <c r="A1099" t="s">
        <v>33</v>
      </c>
      <c r="B1099" t="s">
        <v>53</v>
      </c>
      <c r="C1099" t="s">
        <v>107</v>
      </c>
      <c r="D1099" t="s">
        <v>214</v>
      </c>
      <c r="E1099" t="s">
        <v>217</v>
      </c>
      <c r="F1099" s="88">
        <v>46478</v>
      </c>
      <c r="G1099" s="87">
        <v>4875</v>
      </c>
      <c r="H1099" s="87">
        <v>46.556122448979579</v>
      </c>
    </row>
    <row r="1100" spans="1:8" x14ac:dyDescent="0.3">
      <c r="A1100" t="s">
        <v>33</v>
      </c>
      <c r="B1100" t="s">
        <v>53</v>
      </c>
      <c r="C1100" t="s">
        <v>107</v>
      </c>
      <c r="D1100" t="s">
        <v>214</v>
      </c>
      <c r="E1100" t="s">
        <v>215</v>
      </c>
      <c r="F1100" s="88">
        <v>46508</v>
      </c>
      <c r="G1100" s="87">
        <v>4875</v>
      </c>
      <c r="H1100" s="87">
        <v>46.518999751636947</v>
      </c>
    </row>
    <row r="1101" spans="1:8" x14ac:dyDescent="0.3">
      <c r="A1101" t="s">
        <v>33</v>
      </c>
      <c r="B1101" t="s">
        <v>53</v>
      </c>
      <c r="C1101" t="s">
        <v>107</v>
      </c>
      <c r="D1101" t="s">
        <v>214</v>
      </c>
      <c r="E1101" t="s">
        <v>216</v>
      </c>
      <c r="F1101" s="88">
        <v>46508</v>
      </c>
      <c r="G1101" s="87">
        <v>4875</v>
      </c>
      <c r="H1101" s="87">
        <v>0</v>
      </c>
    </row>
    <row r="1102" spans="1:8" x14ac:dyDescent="0.3">
      <c r="A1102" t="s">
        <v>33</v>
      </c>
      <c r="B1102" t="s">
        <v>53</v>
      </c>
      <c r="C1102" t="s">
        <v>107</v>
      </c>
      <c r="D1102" t="s">
        <v>214</v>
      </c>
      <c r="E1102" t="s">
        <v>217</v>
      </c>
      <c r="F1102" s="88">
        <v>46508</v>
      </c>
      <c r="G1102" s="87">
        <v>4875</v>
      </c>
      <c r="H1102" s="87">
        <v>46.518999751636947</v>
      </c>
    </row>
    <row r="1103" spans="1:8" x14ac:dyDescent="0.3">
      <c r="A1103" t="s">
        <v>33</v>
      </c>
      <c r="B1103" t="s">
        <v>53</v>
      </c>
      <c r="C1103" t="s">
        <v>107</v>
      </c>
      <c r="D1103" t="s">
        <v>214</v>
      </c>
      <c r="E1103" t="s">
        <v>215</v>
      </c>
      <c r="F1103" s="88">
        <v>46539</v>
      </c>
      <c r="G1103" s="87">
        <v>4875</v>
      </c>
      <c r="H1103" s="87">
        <v>46.481936208563063</v>
      </c>
    </row>
    <row r="1104" spans="1:8" x14ac:dyDescent="0.3">
      <c r="A1104" t="s">
        <v>33</v>
      </c>
      <c r="B1104" t="s">
        <v>53</v>
      </c>
      <c r="C1104" t="s">
        <v>107</v>
      </c>
      <c r="D1104" t="s">
        <v>214</v>
      </c>
      <c r="E1104" t="s">
        <v>216</v>
      </c>
      <c r="F1104" s="88">
        <v>46539</v>
      </c>
      <c r="G1104" s="87">
        <v>4875</v>
      </c>
      <c r="H1104" s="87">
        <v>0</v>
      </c>
    </row>
    <row r="1105" spans="1:8" x14ac:dyDescent="0.3">
      <c r="A1105" t="s">
        <v>33</v>
      </c>
      <c r="B1105" t="s">
        <v>53</v>
      </c>
      <c r="C1105" t="s">
        <v>107</v>
      </c>
      <c r="D1105" t="s">
        <v>214</v>
      </c>
      <c r="E1105" t="s">
        <v>217</v>
      </c>
      <c r="F1105" s="88">
        <v>46539</v>
      </c>
      <c r="G1105" s="87">
        <v>4875</v>
      </c>
      <c r="H1105" s="87">
        <v>46.481936208563063</v>
      </c>
    </row>
    <row r="1106" spans="1:8" x14ac:dyDescent="0.3">
      <c r="A1106" t="s">
        <v>33</v>
      </c>
      <c r="B1106" t="s">
        <v>53</v>
      </c>
      <c r="C1106" t="s">
        <v>107</v>
      </c>
      <c r="D1106" t="s">
        <v>214</v>
      </c>
      <c r="E1106" t="s">
        <v>215</v>
      </c>
      <c r="F1106" s="88">
        <v>46569</v>
      </c>
      <c r="G1106" s="87">
        <v>4875</v>
      </c>
      <c r="H1106" s="87">
        <v>46.444931678477488</v>
      </c>
    </row>
    <row r="1107" spans="1:8" x14ac:dyDescent="0.3">
      <c r="A1107" t="s">
        <v>33</v>
      </c>
      <c r="B1107" t="s">
        <v>53</v>
      </c>
      <c r="C1107" t="s">
        <v>107</v>
      </c>
      <c r="D1107" t="s">
        <v>214</v>
      </c>
      <c r="E1107" t="s">
        <v>216</v>
      </c>
      <c r="F1107" s="88">
        <v>46569</v>
      </c>
      <c r="G1107" s="87">
        <v>4875</v>
      </c>
      <c r="H1107" s="87">
        <v>0</v>
      </c>
    </row>
    <row r="1108" spans="1:8" x14ac:dyDescent="0.3">
      <c r="A1108" t="s">
        <v>33</v>
      </c>
      <c r="B1108" t="s">
        <v>53</v>
      </c>
      <c r="C1108" t="s">
        <v>107</v>
      </c>
      <c r="D1108" t="s">
        <v>214</v>
      </c>
      <c r="E1108" t="s">
        <v>217</v>
      </c>
      <c r="F1108" s="88">
        <v>46569</v>
      </c>
      <c r="G1108" s="87">
        <v>4875</v>
      </c>
      <c r="H1108" s="87">
        <v>46.444931678477488</v>
      </c>
    </row>
    <row r="1109" spans="1:8" x14ac:dyDescent="0.3">
      <c r="A1109" t="s">
        <v>33</v>
      </c>
      <c r="B1109" t="s">
        <v>53</v>
      </c>
      <c r="C1109" t="s">
        <v>107</v>
      </c>
      <c r="D1109" t="s">
        <v>214</v>
      </c>
      <c r="E1109" t="s">
        <v>215</v>
      </c>
      <c r="F1109" s="88">
        <v>46600</v>
      </c>
      <c r="G1109" s="87">
        <v>4875</v>
      </c>
      <c r="H1109" s="87">
        <v>46.407380843712268</v>
      </c>
    </row>
    <row r="1110" spans="1:8" x14ac:dyDescent="0.3">
      <c r="A1110" t="s">
        <v>33</v>
      </c>
      <c r="B1110" t="s">
        <v>53</v>
      </c>
      <c r="C1110" t="s">
        <v>107</v>
      </c>
      <c r="D1110" t="s">
        <v>214</v>
      </c>
      <c r="E1110" t="s">
        <v>216</v>
      </c>
      <c r="F1110" s="88">
        <v>46600</v>
      </c>
      <c r="G1110" s="87">
        <v>4875</v>
      </c>
      <c r="H1110" s="87">
        <v>0</v>
      </c>
    </row>
    <row r="1111" spans="1:8" x14ac:dyDescent="0.3">
      <c r="A1111" t="s">
        <v>33</v>
      </c>
      <c r="B1111" t="s">
        <v>53</v>
      </c>
      <c r="C1111" t="s">
        <v>107</v>
      </c>
      <c r="D1111" t="s">
        <v>214</v>
      </c>
      <c r="E1111" t="s">
        <v>217</v>
      </c>
      <c r="F1111" s="88">
        <v>46600</v>
      </c>
      <c r="G1111" s="87">
        <v>4875</v>
      </c>
      <c r="H1111" s="87">
        <v>46.407380843712268</v>
      </c>
    </row>
    <row r="1112" spans="1:8" x14ac:dyDescent="0.3">
      <c r="A1112" t="s">
        <v>33</v>
      </c>
      <c r="B1112" t="s">
        <v>53</v>
      </c>
      <c r="C1112" t="s">
        <v>107</v>
      </c>
      <c r="D1112" t="s">
        <v>214</v>
      </c>
      <c r="E1112" t="s">
        <v>215</v>
      </c>
      <c r="F1112" s="88">
        <v>46631</v>
      </c>
      <c r="G1112" s="87">
        <v>4875</v>
      </c>
      <c r="H1112" s="87">
        <v>46.370494879212302</v>
      </c>
    </row>
    <row r="1113" spans="1:8" x14ac:dyDescent="0.3">
      <c r="A1113" t="s">
        <v>33</v>
      </c>
      <c r="B1113" t="s">
        <v>53</v>
      </c>
      <c r="C1113" t="s">
        <v>107</v>
      </c>
      <c r="D1113" t="s">
        <v>214</v>
      </c>
      <c r="E1113" t="s">
        <v>216</v>
      </c>
      <c r="F1113" s="88">
        <v>46631</v>
      </c>
      <c r="G1113" s="87">
        <v>4875</v>
      </c>
      <c r="H1113" s="87">
        <v>0</v>
      </c>
    </row>
    <row r="1114" spans="1:8" x14ac:dyDescent="0.3">
      <c r="A1114" t="s">
        <v>33</v>
      </c>
      <c r="B1114" t="s">
        <v>53</v>
      </c>
      <c r="C1114" t="s">
        <v>107</v>
      </c>
      <c r="D1114" t="s">
        <v>214</v>
      </c>
      <c r="E1114" t="s">
        <v>217</v>
      </c>
      <c r="F1114" s="88">
        <v>46631</v>
      </c>
      <c r="G1114" s="87">
        <v>4875</v>
      </c>
      <c r="H1114" s="87">
        <v>46.370494879212302</v>
      </c>
    </row>
    <row r="1115" spans="1:8" x14ac:dyDescent="0.3">
      <c r="A1115" t="s">
        <v>33</v>
      </c>
      <c r="B1115" t="s">
        <v>53</v>
      </c>
      <c r="C1115" t="s">
        <v>107</v>
      </c>
      <c r="D1115" t="s">
        <v>214</v>
      </c>
      <c r="E1115" t="s">
        <v>215</v>
      </c>
      <c r="F1115" s="88">
        <v>46661</v>
      </c>
      <c r="G1115" s="87">
        <v>4875</v>
      </c>
      <c r="H1115" s="87">
        <v>46.333667504264291</v>
      </c>
    </row>
    <row r="1116" spans="1:8" x14ac:dyDescent="0.3">
      <c r="A1116" t="s">
        <v>33</v>
      </c>
      <c r="B1116" t="s">
        <v>53</v>
      </c>
      <c r="C1116" t="s">
        <v>107</v>
      </c>
      <c r="D1116" t="s">
        <v>214</v>
      </c>
      <c r="E1116" t="s">
        <v>216</v>
      </c>
      <c r="F1116" s="88">
        <v>46661</v>
      </c>
      <c r="G1116" s="87">
        <v>4875</v>
      </c>
      <c r="H1116" s="87">
        <v>0</v>
      </c>
    </row>
    <row r="1117" spans="1:8" x14ac:dyDescent="0.3">
      <c r="A1117" t="s">
        <v>33</v>
      </c>
      <c r="B1117" t="s">
        <v>53</v>
      </c>
      <c r="C1117" t="s">
        <v>107</v>
      </c>
      <c r="D1117" t="s">
        <v>214</v>
      </c>
      <c r="E1117" t="s">
        <v>217</v>
      </c>
      <c r="F1117" s="88">
        <v>46661</v>
      </c>
      <c r="G1117" s="87">
        <v>4875</v>
      </c>
      <c r="H1117" s="87">
        <v>46.333667504264291</v>
      </c>
    </row>
    <row r="1118" spans="1:8" x14ac:dyDescent="0.3">
      <c r="A1118" t="s">
        <v>33</v>
      </c>
      <c r="B1118" t="s">
        <v>53</v>
      </c>
      <c r="C1118" t="s">
        <v>107</v>
      </c>
      <c r="D1118" t="s">
        <v>214</v>
      </c>
      <c r="E1118" t="s">
        <v>215</v>
      </c>
      <c r="F1118" s="88">
        <v>46692</v>
      </c>
      <c r="G1118" s="87">
        <v>4875</v>
      </c>
      <c r="H1118" s="87">
        <v>46.296898579382571</v>
      </c>
    </row>
    <row r="1119" spans="1:8" x14ac:dyDescent="0.3">
      <c r="A1119" t="s">
        <v>33</v>
      </c>
      <c r="B1119" t="s">
        <v>53</v>
      </c>
      <c r="C1119" t="s">
        <v>107</v>
      </c>
      <c r="D1119" t="s">
        <v>214</v>
      </c>
      <c r="E1119" t="s">
        <v>216</v>
      </c>
      <c r="F1119" s="88">
        <v>46692</v>
      </c>
      <c r="G1119" s="87">
        <v>4875</v>
      </c>
      <c r="H1119" s="87">
        <v>0</v>
      </c>
    </row>
    <row r="1120" spans="1:8" x14ac:dyDescent="0.3">
      <c r="A1120" t="s">
        <v>33</v>
      </c>
      <c r="B1120" t="s">
        <v>53</v>
      </c>
      <c r="C1120" t="s">
        <v>107</v>
      </c>
      <c r="D1120" t="s">
        <v>214</v>
      </c>
      <c r="E1120" t="s">
        <v>217</v>
      </c>
      <c r="F1120" s="88">
        <v>46692</v>
      </c>
      <c r="G1120" s="87">
        <v>4875</v>
      </c>
      <c r="H1120" s="87">
        <v>46.296898579382571</v>
      </c>
    </row>
    <row r="1121" spans="1:8" x14ac:dyDescent="0.3">
      <c r="A1121" t="s">
        <v>33</v>
      </c>
      <c r="B1121" t="s">
        <v>53</v>
      </c>
      <c r="C1121" t="s">
        <v>107</v>
      </c>
      <c r="D1121" t="s">
        <v>214</v>
      </c>
      <c r="E1121" t="s">
        <v>215</v>
      </c>
      <c r="F1121" s="88">
        <v>46722</v>
      </c>
      <c r="G1121" s="87">
        <v>4875</v>
      </c>
      <c r="H1121" s="87">
        <v>46.260187965527443</v>
      </c>
    </row>
    <row r="1122" spans="1:8" x14ac:dyDescent="0.3">
      <c r="A1122" t="s">
        <v>33</v>
      </c>
      <c r="B1122" t="s">
        <v>53</v>
      </c>
      <c r="C1122" t="s">
        <v>107</v>
      </c>
      <c r="D1122" t="s">
        <v>214</v>
      </c>
      <c r="E1122" t="s">
        <v>216</v>
      </c>
      <c r="F1122" s="88">
        <v>46722</v>
      </c>
      <c r="G1122" s="87">
        <v>4875</v>
      </c>
      <c r="H1122" s="87">
        <v>0</v>
      </c>
    </row>
    <row r="1123" spans="1:8" x14ac:dyDescent="0.3">
      <c r="A1123" t="s">
        <v>33</v>
      </c>
      <c r="B1123" t="s">
        <v>53</v>
      </c>
      <c r="C1123" t="s">
        <v>107</v>
      </c>
      <c r="D1123" t="s">
        <v>214</v>
      </c>
      <c r="E1123" t="s">
        <v>217</v>
      </c>
      <c r="F1123" s="88">
        <v>46722</v>
      </c>
      <c r="G1123" s="87">
        <v>4875</v>
      </c>
      <c r="H1123" s="87">
        <v>46.260187965527443</v>
      </c>
    </row>
    <row r="1124" spans="1:8" x14ac:dyDescent="0.3">
      <c r="A1124" t="s">
        <v>33</v>
      </c>
      <c r="B1124" t="s">
        <v>56</v>
      </c>
      <c r="C1124" t="s">
        <v>54</v>
      </c>
      <c r="D1124" t="s">
        <v>198</v>
      </c>
      <c r="E1124" t="s">
        <v>135</v>
      </c>
      <c r="G1124" s="87">
        <v>40500</v>
      </c>
      <c r="H1124" s="87">
        <v>26163</v>
      </c>
    </row>
    <row r="1125" spans="1:8" x14ac:dyDescent="0.3">
      <c r="A1125" t="s">
        <v>33</v>
      </c>
      <c r="B1125" t="s">
        <v>56</v>
      </c>
      <c r="C1125" t="s">
        <v>54</v>
      </c>
      <c r="D1125" t="s">
        <v>198</v>
      </c>
      <c r="E1125" t="s">
        <v>199</v>
      </c>
      <c r="G1125" s="87">
        <v>40500</v>
      </c>
      <c r="H1125" s="87">
        <v>40154.120119574109</v>
      </c>
    </row>
    <row r="1126" spans="1:8" x14ac:dyDescent="0.3">
      <c r="A1126" t="s">
        <v>33</v>
      </c>
      <c r="B1126" t="s">
        <v>56</v>
      </c>
      <c r="C1126" t="s">
        <v>54</v>
      </c>
      <c r="D1126" t="s">
        <v>198</v>
      </c>
      <c r="E1126" t="s">
        <v>200</v>
      </c>
      <c r="G1126" s="87">
        <v>40500</v>
      </c>
      <c r="H1126" s="87">
        <v>41079.746671555382</v>
      </c>
    </row>
    <row r="1127" spans="1:8" x14ac:dyDescent="0.3">
      <c r="A1127" t="s">
        <v>33</v>
      </c>
      <c r="B1127" t="s">
        <v>56</v>
      </c>
      <c r="C1127" t="s">
        <v>54</v>
      </c>
      <c r="D1127" t="s">
        <v>198</v>
      </c>
      <c r="E1127" t="s">
        <v>201</v>
      </c>
      <c r="G1127" s="87">
        <v>40500</v>
      </c>
      <c r="H1127" s="87">
        <v>40500</v>
      </c>
    </row>
    <row r="1128" spans="1:8" x14ac:dyDescent="0.3">
      <c r="A1128" t="s">
        <v>33</v>
      </c>
      <c r="B1128" t="s">
        <v>56</v>
      </c>
      <c r="C1128" t="s">
        <v>54</v>
      </c>
      <c r="D1128" t="s">
        <v>198</v>
      </c>
      <c r="E1128" t="s">
        <v>202</v>
      </c>
      <c r="G1128" s="87">
        <v>40500</v>
      </c>
      <c r="H1128" s="87">
        <v>26310.879486074718</v>
      </c>
    </row>
    <row r="1129" spans="1:8" x14ac:dyDescent="0.3">
      <c r="A1129" t="s">
        <v>33</v>
      </c>
      <c r="B1129" t="s">
        <v>56</v>
      </c>
      <c r="C1129" t="s">
        <v>54</v>
      </c>
      <c r="D1129" t="s">
        <v>198</v>
      </c>
      <c r="E1129" t="s">
        <v>139</v>
      </c>
      <c r="G1129" s="87">
        <v>40500</v>
      </c>
      <c r="H1129" s="87">
        <v>25717.5</v>
      </c>
    </row>
    <row r="1130" spans="1:8" x14ac:dyDescent="0.3">
      <c r="A1130" t="s">
        <v>33</v>
      </c>
      <c r="B1130" t="s">
        <v>56</v>
      </c>
      <c r="C1130" t="s">
        <v>54</v>
      </c>
      <c r="D1130" t="s">
        <v>198</v>
      </c>
      <c r="E1130" t="s">
        <v>65</v>
      </c>
      <c r="G1130" s="87">
        <v>40500</v>
      </c>
      <c r="H1130" s="87">
        <v>26310.879486074718</v>
      </c>
    </row>
    <row r="1131" spans="1:8" x14ac:dyDescent="0.3">
      <c r="A1131" t="s">
        <v>33</v>
      </c>
      <c r="B1131" t="s">
        <v>56</v>
      </c>
      <c r="C1131" t="s">
        <v>54</v>
      </c>
      <c r="D1131" t="s">
        <v>203</v>
      </c>
      <c r="E1131" t="s">
        <v>204</v>
      </c>
      <c r="G1131" s="87">
        <v>40500</v>
      </c>
      <c r="H1131" s="87">
        <v>25724.713678090211</v>
      </c>
    </row>
    <row r="1132" spans="1:8" x14ac:dyDescent="0.3">
      <c r="A1132" t="s">
        <v>33</v>
      </c>
      <c r="B1132" t="s">
        <v>56</v>
      </c>
      <c r="C1132" t="s">
        <v>54</v>
      </c>
      <c r="D1132" t="s">
        <v>203</v>
      </c>
      <c r="E1132" t="s">
        <v>142</v>
      </c>
      <c r="G1132" s="87">
        <v>40500</v>
      </c>
      <c r="H1132" s="87">
        <v>38947.509015627082</v>
      </c>
    </row>
    <row r="1133" spans="1:8" x14ac:dyDescent="0.3">
      <c r="A1133" t="s">
        <v>33</v>
      </c>
      <c r="B1133" t="s">
        <v>56</v>
      </c>
      <c r="C1133" t="s">
        <v>54</v>
      </c>
      <c r="D1133" t="s">
        <v>203</v>
      </c>
      <c r="E1133" t="s">
        <v>143</v>
      </c>
      <c r="G1133" s="87">
        <v>40500</v>
      </c>
      <c r="H1133" s="87">
        <v>41408.868960238528</v>
      </c>
    </row>
    <row r="1134" spans="1:8" x14ac:dyDescent="0.3">
      <c r="A1134" t="s">
        <v>33</v>
      </c>
      <c r="B1134" t="s">
        <v>56</v>
      </c>
      <c r="C1134" t="s">
        <v>54</v>
      </c>
      <c r="D1134" t="s">
        <v>203</v>
      </c>
      <c r="E1134" t="s">
        <v>141</v>
      </c>
      <c r="G1134" s="87">
        <v>40500</v>
      </c>
      <c r="H1134" s="87">
        <v>0</v>
      </c>
    </row>
    <row r="1135" spans="1:8" x14ac:dyDescent="0.3">
      <c r="A1135" t="s">
        <v>33</v>
      </c>
      <c r="B1135" t="s">
        <v>56</v>
      </c>
      <c r="C1135" t="s">
        <v>54</v>
      </c>
      <c r="D1135" t="s">
        <v>203</v>
      </c>
      <c r="E1135" t="s">
        <v>205</v>
      </c>
      <c r="G1135" s="87">
        <v>40500</v>
      </c>
      <c r="H1135" s="87">
        <v>25724.713678090211</v>
      </c>
    </row>
    <row r="1136" spans="1:8" x14ac:dyDescent="0.3">
      <c r="A1136" t="s">
        <v>33</v>
      </c>
      <c r="B1136" t="s">
        <v>56</v>
      </c>
      <c r="C1136" t="s">
        <v>54</v>
      </c>
      <c r="D1136" t="s">
        <v>206</v>
      </c>
      <c r="E1136" t="s">
        <v>207</v>
      </c>
      <c r="G1136" s="87">
        <v>40500</v>
      </c>
      <c r="H1136" s="87">
        <v>41715</v>
      </c>
    </row>
    <row r="1137" spans="1:8" x14ac:dyDescent="0.3">
      <c r="A1137" t="s">
        <v>33</v>
      </c>
      <c r="B1137" t="s">
        <v>56</v>
      </c>
      <c r="C1137" t="s">
        <v>54</v>
      </c>
      <c r="D1137" t="s">
        <v>206</v>
      </c>
      <c r="E1137" t="s">
        <v>208</v>
      </c>
      <c r="G1137" s="87">
        <v>40500</v>
      </c>
      <c r="H1137" s="87">
        <v>42074.324999999997</v>
      </c>
    </row>
    <row r="1138" spans="1:8" x14ac:dyDescent="0.3">
      <c r="A1138" t="s">
        <v>33</v>
      </c>
      <c r="B1138" t="s">
        <v>56</v>
      </c>
      <c r="C1138" t="s">
        <v>54</v>
      </c>
      <c r="D1138" t="s">
        <v>206</v>
      </c>
      <c r="E1138" t="s">
        <v>209</v>
      </c>
      <c r="G1138" s="87">
        <v>40500</v>
      </c>
      <c r="H1138" s="87">
        <v>33939.169857768051</v>
      </c>
    </row>
    <row r="1139" spans="1:8" x14ac:dyDescent="0.3">
      <c r="A1139" t="s">
        <v>33</v>
      </c>
      <c r="B1139" t="s">
        <v>56</v>
      </c>
      <c r="C1139" t="s">
        <v>54</v>
      </c>
      <c r="D1139" t="s">
        <v>210</v>
      </c>
      <c r="E1139" t="s">
        <v>211</v>
      </c>
      <c r="G1139" s="87">
        <v>40500</v>
      </c>
      <c r="H1139" s="87">
        <v>34425</v>
      </c>
    </row>
    <row r="1140" spans="1:8" x14ac:dyDescent="0.3">
      <c r="A1140" t="s">
        <v>33</v>
      </c>
      <c r="B1140" t="s">
        <v>56</v>
      </c>
      <c r="C1140" t="s">
        <v>54</v>
      </c>
      <c r="D1140" t="s">
        <v>210</v>
      </c>
      <c r="E1140" t="s">
        <v>212</v>
      </c>
      <c r="G1140" s="87">
        <v>40500</v>
      </c>
      <c r="H1140" s="87">
        <v>34020</v>
      </c>
    </row>
    <row r="1141" spans="1:8" x14ac:dyDescent="0.3">
      <c r="A1141" t="s">
        <v>33</v>
      </c>
      <c r="B1141" t="s">
        <v>56</v>
      </c>
      <c r="C1141" t="s">
        <v>54</v>
      </c>
      <c r="D1141" t="s">
        <v>210</v>
      </c>
      <c r="E1141" t="s">
        <v>213</v>
      </c>
      <c r="G1141" s="87">
        <v>40500</v>
      </c>
      <c r="H1141" s="87">
        <v>33615</v>
      </c>
    </row>
    <row r="1142" spans="1:8" x14ac:dyDescent="0.3">
      <c r="A1142" t="s">
        <v>33</v>
      </c>
      <c r="B1142" t="s">
        <v>56</v>
      </c>
      <c r="C1142" t="s">
        <v>54</v>
      </c>
      <c r="D1142" t="s">
        <v>214</v>
      </c>
      <c r="E1142" t="s">
        <v>215</v>
      </c>
      <c r="F1142" s="88">
        <v>46388</v>
      </c>
      <c r="G1142" s="87">
        <v>3375</v>
      </c>
      <c r="H1142" s="87">
        <v>68.417425702863383</v>
      </c>
    </row>
    <row r="1143" spans="1:8" x14ac:dyDescent="0.3">
      <c r="A1143" t="s">
        <v>33</v>
      </c>
      <c r="B1143" t="s">
        <v>56</v>
      </c>
      <c r="C1143" t="s">
        <v>54</v>
      </c>
      <c r="D1143" t="s">
        <v>214</v>
      </c>
      <c r="E1143" t="s">
        <v>216</v>
      </c>
      <c r="F1143" s="88">
        <v>46388</v>
      </c>
      <c r="G1143" s="87">
        <v>3375</v>
      </c>
      <c r="H1143" s="87">
        <v>101.2500000000001</v>
      </c>
    </row>
    <row r="1144" spans="1:8" x14ac:dyDescent="0.3">
      <c r="A1144" t="s">
        <v>33</v>
      </c>
      <c r="B1144" t="s">
        <v>56</v>
      </c>
      <c r="C1144" t="s">
        <v>54</v>
      </c>
      <c r="D1144" t="s">
        <v>214</v>
      </c>
      <c r="E1144" t="s">
        <v>217</v>
      </c>
      <c r="F1144" s="88">
        <v>46388</v>
      </c>
      <c r="G1144" s="87">
        <v>3375</v>
      </c>
      <c r="H1144" s="87">
        <v>-31.876285725375531</v>
      </c>
    </row>
    <row r="1145" spans="1:8" x14ac:dyDescent="0.3">
      <c r="A1145" t="s">
        <v>33</v>
      </c>
      <c r="B1145" t="s">
        <v>56</v>
      </c>
      <c r="C1145" t="s">
        <v>54</v>
      </c>
      <c r="D1145" t="s">
        <v>214</v>
      </c>
      <c r="E1145" t="s">
        <v>215</v>
      </c>
      <c r="F1145" s="88">
        <v>46419</v>
      </c>
      <c r="G1145" s="87">
        <v>3375</v>
      </c>
      <c r="H1145" s="87">
        <v>206.12803760099541</v>
      </c>
    </row>
    <row r="1146" spans="1:8" x14ac:dyDescent="0.3">
      <c r="A1146" t="s">
        <v>33</v>
      </c>
      <c r="B1146" t="s">
        <v>56</v>
      </c>
      <c r="C1146" t="s">
        <v>54</v>
      </c>
      <c r="D1146" t="s">
        <v>214</v>
      </c>
      <c r="E1146" t="s">
        <v>216</v>
      </c>
      <c r="F1146" s="88">
        <v>46419</v>
      </c>
      <c r="G1146" s="87">
        <v>3375</v>
      </c>
      <c r="H1146" s="87">
        <v>240.30000000000049</v>
      </c>
    </row>
    <row r="1147" spans="1:8" x14ac:dyDescent="0.3">
      <c r="A1147" t="s">
        <v>33</v>
      </c>
      <c r="B1147" t="s">
        <v>56</v>
      </c>
      <c r="C1147" t="s">
        <v>54</v>
      </c>
      <c r="D1147" t="s">
        <v>214</v>
      </c>
      <c r="E1147" t="s">
        <v>217</v>
      </c>
      <c r="F1147" s="88">
        <v>46419</v>
      </c>
      <c r="G1147" s="87">
        <v>3375</v>
      </c>
      <c r="H1147" s="87">
        <v>-31.900637041640589</v>
      </c>
    </row>
    <row r="1148" spans="1:8" x14ac:dyDescent="0.3">
      <c r="A1148" t="s">
        <v>33</v>
      </c>
      <c r="B1148" t="s">
        <v>56</v>
      </c>
      <c r="C1148" t="s">
        <v>54</v>
      </c>
      <c r="D1148" t="s">
        <v>214</v>
      </c>
      <c r="E1148" t="s">
        <v>215</v>
      </c>
      <c r="F1148" s="88">
        <v>46447</v>
      </c>
      <c r="G1148" s="87">
        <v>3375</v>
      </c>
      <c r="H1148" s="87">
        <v>206.10191258600861</v>
      </c>
    </row>
    <row r="1149" spans="1:8" x14ac:dyDescent="0.3">
      <c r="A1149" t="s">
        <v>33</v>
      </c>
      <c r="B1149" t="s">
        <v>56</v>
      </c>
      <c r="C1149" t="s">
        <v>54</v>
      </c>
      <c r="D1149" t="s">
        <v>214</v>
      </c>
      <c r="E1149" t="s">
        <v>216</v>
      </c>
      <c r="F1149" s="88">
        <v>46447</v>
      </c>
      <c r="G1149" s="87">
        <v>3375</v>
      </c>
      <c r="H1149" s="87">
        <v>240.30000000000049</v>
      </c>
    </row>
    <row r="1150" spans="1:8" x14ac:dyDescent="0.3">
      <c r="A1150" t="s">
        <v>33</v>
      </c>
      <c r="B1150" t="s">
        <v>56</v>
      </c>
      <c r="C1150" t="s">
        <v>54</v>
      </c>
      <c r="D1150" t="s">
        <v>214</v>
      </c>
      <c r="E1150" t="s">
        <v>217</v>
      </c>
      <c r="F1150" s="88">
        <v>46447</v>
      </c>
      <c r="G1150" s="87">
        <v>3375</v>
      </c>
      <c r="H1150" s="87">
        <v>-31.92502559185208</v>
      </c>
    </row>
    <row r="1151" spans="1:8" x14ac:dyDescent="0.3">
      <c r="A1151" t="s">
        <v>33</v>
      </c>
      <c r="B1151" t="s">
        <v>56</v>
      </c>
      <c r="C1151" t="s">
        <v>54</v>
      </c>
      <c r="D1151" t="s">
        <v>214</v>
      </c>
      <c r="E1151" t="s">
        <v>215</v>
      </c>
      <c r="F1151" s="88">
        <v>46478</v>
      </c>
      <c r="G1151" s="87">
        <v>3375</v>
      </c>
      <c r="H1151" s="87">
        <v>206.07485994397859</v>
      </c>
    </row>
    <row r="1152" spans="1:8" x14ac:dyDescent="0.3">
      <c r="A1152" t="s">
        <v>33</v>
      </c>
      <c r="B1152" t="s">
        <v>56</v>
      </c>
      <c r="C1152" t="s">
        <v>54</v>
      </c>
      <c r="D1152" t="s">
        <v>214</v>
      </c>
      <c r="E1152" t="s">
        <v>216</v>
      </c>
      <c r="F1152" s="88">
        <v>46478</v>
      </c>
      <c r="G1152" s="87">
        <v>3375</v>
      </c>
      <c r="H1152" s="87">
        <v>240.30000000000049</v>
      </c>
    </row>
    <row r="1153" spans="1:8" x14ac:dyDescent="0.3">
      <c r="A1153" t="s">
        <v>33</v>
      </c>
      <c r="B1153" t="s">
        <v>56</v>
      </c>
      <c r="C1153" t="s">
        <v>54</v>
      </c>
      <c r="D1153" t="s">
        <v>214</v>
      </c>
      <c r="E1153" t="s">
        <v>217</v>
      </c>
      <c r="F1153" s="88">
        <v>46478</v>
      </c>
      <c r="G1153" s="87">
        <v>3375</v>
      </c>
      <c r="H1153" s="87">
        <v>-31.950280112044538</v>
      </c>
    </row>
    <row r="1154" spans="1:8" x14ac:dyDescent="0.3">
      <c r="A1154" t="s">
        <v>33</v>
      </c>
      <c r="B1154" t="s">
        <v>56</v>
      </c>
      <c r="C1154" t="s">
        <v>54</v>
      </c>
      <c r="D1154" t="s">
        <v>214</v>
      </c>
      <c r="E1154" t="s">
        <v>215</v>
      </c>
      <c r="F1154" s="88">
        <v>46508</v>
      </c>
      <c r="G1154" s="87">
        <v>3375</v>
      </c>
      <c r="H1154" s="87">
        <v>206.04776446769071</v>
      </c>
    </row>
    <row r="1155" spans="1:8" x14ac:dyDescent="0.3">
      <c r="A1155" t="s">
        <v>33</v>
      </c>
      <c r="B1155" t="s">
        <v>56</v>
      </c>
      <c r="C1155" t="s">
        <v>54</v>
      </c>
      <c r="D1155" t="s">
        <v>214</v>
      </c>
      <c r="E1155" t="s">
        <v>216</v>
      </c>
      <c r="F1155" s="88">
        <v>46508</v>
      </c>
      <c r="G1155" s="87">
        <v>3375</v>
      </c>
      <c r="H1155" s="87">
        <v>240.30000000000049</v>
      </c>
    </row>
    <row r="1156" spans="1:8" x14ac:dyDescent="0.3">
      <c r="A1156" t="s">
        <v>33</v>
      </c>
      <c r="B1156" t="s">
        <v>56</v>
      </c>
      <c r="C1156" t="s">
        <v>54</v>
      </c>
      <c r="D1156" t="s">
        <v>214</v>
      </c>
      <c r="E1156" t="s">
        <v>217</v>
      </c>
      <c r="F1156" s="88">
        <v>46508</v>
      </c>
      <c r="G1156" s="87">
        <v>3375</v>
      </c>
      <c r="H1156" s="87">
        <v>-31.975574619407951</v>
      </c>
    </row>
    <row r="1157" spans="1:8" x14ac:dyDescent="0.3">
      <c r="A1157" t="s">
        <v>33</v>
      </c>
      <c r="B1157" t="s">
        <v>56</v>
      </c>
      <c r="C1157" t="s">
        <v>54</v>
      </c>
      <c r="D1157" t="s">
        <v>214</v>
      </c>
      <c r="E1157" t="s">
        <v>215</v>
      </c>
      <c r="F1157" s="88">
        <v>46539</v>
      </c>
      <c r="G1157" s="87">
        <v>3375</v>
      </c>
      <c r="H1157" s="87">
        <v>206.0206260553328</v>
      </c>
    </row>
    <row r="1158" spans="1:8" x14ac:dyDescent="0.3">
      <c r="A1158" t="s">
        <v>33</v>
      </c>
      <c r="B1158" t="s">
        <v>56</v>
      </c>
      <c r="C1158" t="s">
        <v>54</v>
      </c>
      <c r="D1158" t="s">
        <v>214</v>
      </c>
      <c r="E1158" t="s">
        <v>216</v>
      </c>
      <c r="F1158" s="88">
        <v>46539</v>
      </c>
      <c r="G1158" s="87">
        <v>3375</v>
      </c>
      <c r="H1158" s="87">
        <v>240.30000000000049</v>
      </c>
    </row>
    <row r="1159" spans="1:8" x14ac:dyDescent="0.3">
      <c r="A1159" t="s">
        <v>33</v>
      </c>
      <c r="B1159" t="s">
        <v>56</v>
      </c>
      <c r="C1159" t="s">
        <v>54</v>
      </c>
      <c r="D1159" t="s">
        <v>214</v>
      </c>
      <c r="E1159" t="s">
        <v>217</v>
      </c>
      <c r="F1159" s="88">
        <v>46539</v>
      </c>
      <c r="G1159" s="87">
        <v>3375</v>
      </c>
      <c r="H1159" s="87">
        <v>-32.000909208988027</v>
      </c>
    </row>
    <row r="1160" spans="1:8" x14ac:dyDescent="0.3">
      <c r="A1160" t="s">
        <v>33</v>
      </c>
      <c r="B1160" t="s">
        <v>56</v>
      </c>
      <c r="C1160" t="s">
        <v>54</v>
      </c>
      <c r="D1160" t="s">
        <v>214</v>
      </c>
      <c r="E1160" t="s">
        <v>215</v>
      </c>
      <c r="F1160" s="88">
        <v>46569</v>
      </c>
      <c r="G1160" s="87">
        <v>3375</v>
      </c>
      <c r="H1160" s="87">
        <v>205.99344460476621</v>
      </c>
    </row>
    <row r="1161" spans="1:8" x14ac:dyDescent="0.3">
      <c r="A1161" t="s">
        <v>33</v>
      </c>
      <c r="B1161" t="s">
        <v>56</v>
      </c>
      <c r="C1161" t="s">
        <v>54</v>
      </c>
      <c r="D1161" t="s">
        <v>214</v>
      </c>
      <c r="E1161" t="s">
        <v>216</v>
      </c>
      <c r="F1161" s="88">
        <v>46569</v>
      </c>
      <c r="G1161" s="87">
        <v>3375</v>
      </c>
      <c r="H1161" s="87">
        <v>240.30000000000049</v>
      </c>
    </row>
    <row r="1162" spans="1:8" x14ac:dyDescent="0.3">
      <c r="A1162" t="s">
        <v>33</v>
      </c>
      <c r="B1162" t="s">
        <v>56</v>
      </c>
      <c r="C1162" t="s">
        <v>54</v>
      </c>
      <c r="D1162" t="s">
        <v>214</v>
      </c>
      <c r="E1162" t="s">
        <v>217</v>
      </c>
      <c r="F1162" s="88">
        <v>46569</v>
      </c>
      <c r="G1162" s="87">
        <v>3375</v>
      </c>
      <c r="H1162" s="87">
        <v>-32.026283976133627</v>
      </c>
    </row>
    <row r="1163" spans="1:8" x14ac:dyDescent="0.3">
      <c r="A1163" t="s">
        <v>33</v>
      </c>
      <c r="B1163" t="s">
        <v>56</v>
      </c>
      <c r="C1163" t="s">
        <v>54</v>
      </c>
      <c r="D1163" t="s">
        <v>214</v>
      </c>
      <c r="E1163" t="s">
        <v>215</v>
      </c>
      <c r="F1163" s="88">
        <v>46600</v>
      </c>
      <c r="G1163" s="87">
        <v>3375</v>
      </c>
      <c r="H1163" s="87">
        <v>205.96577334877091</v>
      </c>
    </row>
    <row r="1164" spans="1:8" x14ac:dyDescent="0.3">
      <c r="A1164" t="s">
        <v>33</v>
      </c>
      <c r="B1164" t="s">
        <v>56</v>
      </c>
      <c r="C1164" t="s">
        <v>54</v>
      </c>
      <c r="D1164" t="s">
        <v>214</v>
      </c>
      <c r="E1164" t="s">
        <v>216</v>
      </c>
      <c r="F1164" s="88">
        <v>46600</v>
      </c>
      <c r="G1164" s="87">
        <v>3375</v>
      </c>
      <c r="H1164" s="87">
        <v>240.30000000000049</v>
      </c>
    </row>
    <row r="1165" spans="1:8" x14ac:dyDescent="0.3">
      <c r="A1165" t="s">
        <v>33</v>
      </c>
      <c r="B1165" t="s">
        <v>56</v>
      </c>
      <c r="C1165" t="s">
        <v>54</v>
      </c>
      <c r="D1165" t="s">
        <v>214</v>
      </c>
      <c r="E1165" t="s">
        <v>217</v>
      </c>
      <c r="F1165" s="88">
        <v>46600</v>
      </c>
      <c r="G1165" s="87">
        <v>3375</v>
      </c>
      <c r="H1165" s="87">
        <v>-32.052115992559052</v>
      </c>
    </row>
    <row r="1166" spans="1:8" x14ac:dyDescent="0.3">
      <c r="A1166" t="s">
        <v>33</v>
      </c>
      <c r="B1166" t="s">
        <v>56</v>
      </c>
      <c r="C1166" t="s">
        <v>54</v>
      </c>
      <c r="D1166" t="s">
        <v>214</v>
      </c>
      <c r="E1166" t="s">
        <v>215</v>
      </c>
      <c r="F1166" s="88">
        <v>46631</v>
      </c>
      <c r="G1166" s="87">
        <v>3375</v>
      </c>
      <c r="H1166" s="87">
        <v>205.938504804313</v>
      </c>
    </row>
    <row r="1167" spans="1:8" x14ac:dyDescent="0.3">
      <c r="A1167" t="s">
        <v>33</v>
      </c>
      <c r="B1167" t="s">
        <v>56</v>
      </c>
      <c r="C1167" t="s">
        <v>54</v>
      </c>
      <c r="D1167" t="s">
        <v>214</v>
      </c>
      <c r="E1167" t="s">
        <v>216</v>
      </c>
      <c r="F1167" s="88">
        <v>46631</v>
      </c>
      <c r="G1167" s="87">
        <v>3375</v>
      </c>
      <c r="H1167" s="87">
        <v>240.30000000000049</v>
      </c>
    </row>
    <row r="1168" spans="1:8" x14ac:dyDescent="0.3">
      <c r="A1168" t="s">
        <v>33</v>
      </c>
      <c r="B1168" t="s">
        <v>56</v>
      </c>
      <c r="C1168" t="s">
        <v>54</v>
      </c>
      <c r="D1168" t="s">
        <v>214</v>
      </c>
      <c r="E1168" t="s">
        <v>217</v>
      </c>
      <c r="F1168" s="88">
        <v>46631</v>
      </c>
      <c r="G1168" s="87">
        <v>3375</v>
      </c>
      <c r="H1168" s="87">
        <v>-32.077572064682158</v>
      </c>
    </row>
    <row r="1169" spans="1:8" x14ac:dyDescent="0.3">
      <c r="A1169" t="s">
        <v>33</v>
      </c>
      <c r="B1169" t="s">
        <v>56</v>
      </c>
      <c r="C1169" t="s">
        <v>54</v>
      </c>
      <c r="D1169" t="s">
        <v>214</v>
      </c>
      <c r="E1169" t="s">
        <v>215</v>
      </c>
      <c r="F1169" s="88">
        <v>46661</v>
      </c>
      <c r="G1169" s="87">
        <v>3375</v>
      </c>
      <c r="H1169" s="87">
        <v>101.6128086520289</v>
      </c>
    </row>
    <row r="1170" spans="1:8" x14ac:dyDescent="0.3">
      <c r="A1170" t="s">
        <v>33</v>
      </c>
      <c r="B1170" t="s">
        <v>56</v>
      </c>
      <c r="C1170" t="s">
        <v>54</v>
      </c>
      <c r="D1170" t="s">
        <v>214</v>
      </c>
      <c r="E1170" t="s">
        <v>216</v>
      </c>
      <c r="F1170" s="88">
        <v>46661</v>
      </c>
      <c r="G1170" s="87">
        <v>3375</v>
      </c>
      <c r="H1170" s="87">
        <v>135.00000000000011</v>
      </c>
    </row>
    <row r="1171" spans="1:8" x14ac:dyDescent="0.3">
      <c r="A1171" t="s">
        <v>33</v>
      </c>
      <c r="B1171" t="s">
        <v>56</v>
      </c>
      <c r="C1171" t="s">
        <v>54</v>
      </c>
      <c r="D1171" t="s">
        <v>214</v>
      </c>
      <c r="E1171" t="s">
        <v>217</v>
      </c>
      <c r="F1171" s="88">
        <v>46661</v>
      </c>
      <c r="G1171" s="87">
        <v>3375</v>
      </c>
      <c r="H1171" s="87">
        <v>-32.10306860381813</v>
      </c>
    </row>
    <row r="1172" spans="1:8" x14ac:dyDescent="0.3">
      <c r="A1172" t="s">
        <v>33</v>
      </c>
      <c r="B1172" t="s">
        <v>56</v>
      </c>
      <c r="C1172" t="s">
        <v>54</v>
      </c>
      <c r="D1172" t="s">
        <v>214</v>
      </c>
      <c r="E1172" t="s">
        <v>215</v>
      </c>
      <c r="F1172" s="88">
        <v>46692</v>
      </c>
      <c r="G1172" s="87">
        <v>3375</v>
      </c>
      <c r="H1172" s="87">
        <v>101.5862500652031</v>
      </c>
    </row>
    <row r="1173" spans="1:8" x14ac:dyDescent="0.3">
      <c r="A1173" t="s">
        <v>33</v>
      </c>
      <c r="B1173" t="s">
        <v>56</v>
      </c>
      <c r="C1173" t="s">
        <v>54</v>
      </c>
      <c r="D1173" t="s">
        <v>214</v>
      </c>
      <c r="E1173" t="s">
        <v>216</v>
      </c>
      <c r="F1173" s="88">
        <v>46692</v>
      </c>
      <c r="G1173" s="87">
        <v>3375</v>
      </c>
      <c r="H1173" s="87">
        <v>135.00000000000011</v>
      </c>
    </row>
    <row r="1174" spans="1:8" x14ac:dyDescent="0.3">
      <c r="A1174" t="s">
        <v>33</v>
      </c>
      <c r="B1174" t="s">
        <v>56</v>
      </c>
      <c r="C1174" t="s">
        <v>54</v>
      </c>
      <c r="D1174" t="s">
        <v>214</v>
      </c>
      <c r="E1174" t="s">
        <v>217</v>
      </c>
      <c r="F1174" s="88">
        <v>46692</v>
      </c>
      <c r="G1174" s="87">
        <v>3375</v>
      </c>
      <c r="H1174" s="87">
        <v>-32.128605706535851</v>
      </c>
    </row>
    <row r="1175" spans="1:8" x14ac:dyDescent="0.3">
      <c r="A1175" t="s">
        <v>33</v>
      </c>
      <c r="B1175" t="s">
        <v>56</v>
      </c>
      <c r="C1175" t="s">
        <v>54</v>
      </c>
      <c r="D1175" t="s">
        <v>214</v>
      </c>
      <c r="E1175" t="s">
        <v>215</v>
      </c>
      <c r="F1175" s="88">
        <v>46722</v>
      </c>
      <c r="G1175" s="87">
        <v>3375</v>
      </c>
      <c r="H1175" s="87">
        <v>101.55964919149589</v>
      </c>
    </row>
    <row r="1176" spans="1:8" x14ac:dyDescent="0.3">
      <c r="A1176" t="s">
        <v>33</v>
      </c>
      <c r="B1176" t="s">
        <v>56</v>
      </c>
      <c r="C1176" t="s">
        <v>54</v>
      </c>
      <c r="D1176" t="s">
        <v>214</v>
      </c>
      <c r="E1176" t="s">
        <v>216</v>
      </c>
      <c r="F1176" s="88">
        <v>46722</v>
      </c>
      <c r="G1176" s="87">
        <v>3375</v>
      </c>
      <c r="H1176" s="87">
        <v>135.00000000000011</v>
      </c>
    </row>
    <row r="1177" spans="1:8" x14ac:dyDescent="0.3">
      <c r="A1177" t="s">
        <v>33</v>
      </c>
      <c r="B1177" t="s">
        <v>56</v>
      </c>
      <c r="C1177" t="s">
        <v>54</v>
      </c>
      <c r="D1177" t="s">
        <v>214</v>
      </c>
      <c r="E1177" t="s">
        <v>217</v>
      </c>
      <c r="F1177" s="88">
        <v>46722</v>
      </c>
      <c r="G1177" s="87">
        <v>3375</v>
      </c>
      <c r="H1177" s="87">
        <v>-32.154183469715562</v>
      </c>
    </row>
    <row r="1178" spans="1:8" x14ac:dyDescent="0.3">
      <c r="A1178" t="s">
        <v>33</v>
      </c>
      <c r="B1178" t="s">
        <v>56</v>
      </c>
      <c r="C1178" t="s">
        <v>57</v>
      </c>
      <c r="D1178" t="s">
        <v>198</v>
      </c>
      <c r="E1178" t="s">
        <v>135</v>
      </c>
      <c r="G1178" s="87">
        <v>99000</v>
      </c>
      <c r="H1178" s="87">
        <v>62370</v>
      </c>
    </row>
    <row r="1179" spans="1:8" x14ac:dyDescent="0.3">
      <c r="A1179" t="s">
        <v>33</v>
      </c>
      <c r="B1179" t="s">
        <v>56</v>
      </c>
      <c r="C1179" t="s">
        <v>57</v>
      </c>
      <c r="D1179" t="s">
        <v>198</v>
      </c>
      <c r="E1179" t="s">
        <v>199</v>
      </c>
      <c r="G1179" s="87">
        <v>99000</v>
      </c>
      <c r="H1179" s="87">
        <v>100340.0108283703</v>
      </c>
    </row>
    <row r="1180" spans="1:8" x14ac:dyDescent="0.3">
      <c r="A1180" t="s">
        <v>33</v>
      </c>
      <c r="B1180" t="s">
        <v>56</v>
      </c>
      <c r="C1180" t="s">
        <v>57</v>
      </c>
      <c r="D1180" t="s">
        <v>198</v>
      </c>
      <c r="E1180" t="s">
        <v>200</v>
      </c>
      <c r="G1180" s="87">
        <v>99000</v>
      </c>
      <c r="H1180" s="87">
        <v>100059.7025281153</v>
      </c>
    </row>
    <row r="1181" spans="1:8" x14ac:dyDescent="0.3">
      <c r="A1181" t="s">
        <v>33</v>
      </c>
      <c r="B1181" t="s">
        <v>56</v>
      </c>
      <c r="C1181" t="s">
        <v>57</v>
      </c>
      <c r="D1181" t="s">
        <v>198</v>
      </c>
      <c r="E1181" t="s">
        <v>201</v>
      </c>
      <c r="G1181" s="87">
        <v>99000</v>
      </c>
      <c r="H1181" s="87">
        <v>99000</v>
      </c>
    </row>
    <row r="1182" spans="1:8" x14ac:dyDescent="0.3">
      <c r="A1182" t="s">
        <v>33</v>
      </c>
      <c r="B1182" t="s">
        <v>56</v>
      </c>
      <c r="C1182" t="s">
        <v>57</v>
      </c>
      <c r="D1182" t="s">
        <v>198</v>
      </c>
      <c r="E1182" t="s">
        <v>202</v>
      </c>
      <c r="G1182" s="87">
        <v>99000</v>
      </c>
      <c r="H1182" s="87">
        <v>63890.855860074756</v>
      </c>
    </row>
    <row r="1183" spans="1:8" x14ac:dyDescent="0.3">
      <c r="A1183" t="s">
        <v>33</v>
      </c>
      <c r="B1183" t="s">
        <v>56</v>
      </c>
      <c r="C1183" t="s">
        <v>57</v>
      </c>
      <c r="D1183" t="s">
        <v>198</v>
      </c>
      <c r="E1183" t="s">
        <v>139</v>
      </c>
      <c r="G1183" s="87">
        <v>99000</v>
      </c>
      <c r="H1183" s="87">
        <v>64845</v>
      </c>
    </row>
    <row r="1184" spans="1:8" x14ac:dyDescent="0.3">
      <c r="A1184" t="s">
        <v>33</v>
      </c>
      <c r="B1184" t="s">
        <v>56</v>
      </c>
      <c r="C1184" t="s">
        <v>57</v>
      </c>
      <c r="D1184" t="s">
        <v>198</v>
      </c>
      <c r="E1184" t="s">
        <v>65</v>
      </c>
      <c r="G1184" s="87">
        <v>99000</v>
      </c>
      <c r="H1184" s="87">
        <v>63890.855860074756</v>
      </c>
    </row>
    <row r="1185" spans="1:8" x14ac:dyDescent="0.3">
      <c r="A1185" t="s">
        <v>33</v>
      </c>
      <c r="B1185" t="s">
        <v>56</v>
      </c>
      <c r="C1185" t="s">
        <v>57</v>
      </c>
      <c r="D1185" t="s">
        <v>203</v>
      </c>
      <c r="E1185" t="s">
        <v>204</v>
      </c>
      <c r="G1185" s="87">
        <v>99000</v>
      </c>
      <c r="H1185" s="87">
        <v>63416.863707071992</v>
      </c>
    </row>
    <row r="1186" spans="1:8" x14ac:dyDescent="0.3">
      <c r="A1186" t="s">
        <v>33</v>
      </c>
      <c r="B1186" t="s">
        <v>56</v>
      </c>
      <c r="C1186" t="s">
        <v>57</v>
      </c>
      <c r="D1186" t="s">
        <v>203</v>
      </c>
      <c r="E1186" t="s">
        <v>142</v>
      </c>
      <c r="G1186" s="87">
        <v>99000</v>
      </c>
      <c r="H1186" s="87">
        <v>98999.999999999971</v>
      </c>
    </row>
    <row r="1187" spans="1:8" x14ac:dyDescent="0.3">
      <c r="A1187" t="s">
        <v>33</v>
      </c>
      <c r="B1187" t="s">
        <v>56</v>
      </c>
      <c r="C1187" t="s">
        <v>57</v>
      </c>
      <c r="D1187" t="s">
        <v>203</v>
      </c>
      <c r="E1187" t="s">
        <v>143</v>
      </c>
      <c r="G1187" s="87">
        <v>99000</v>
      </c>
      <c r="H1187" s="87">
        <v>99665.038043488923</v>
      </c>
    </row>
    <row r="1188" spans="1:8" x14ac:dyDescent="0.3">
      <c r="A1188" t="s">
        <v>33</v>
      </c>
      <c r="B1188" t="s">
        <v>56</v>
      </c>
      <c r="C1188" t="s">
        <v>57</v>
      </c>
      <c r="D1188" t="s">
        <v>203</v>
      </c>
      <c r="E1188" t="s">
        <v>141</v>
      </c>
      <c r="G1188" s="87">
        <v>99000</v>
      </c>
      <c r="H1188" s="87">
        <v>990</v>
      </c>
    </row>
    <row r="1189" spans="1:8" x14ac:dyDescent="0.3">
      <c r="A1189" t="s">
        <v>33</v>
      </c>
      <c r="B1189" t="s">
        <v>56</v>
      </c>
      <c r="C1189" t="s">
        <v>57</v>
      </c>
      <c r="D1189" t="s">
        <v>203</v>
      </c>
      <c r="E1189" t="s">
        <v>205</v>
      </c>
      <c r="G1189" s="87">
        <v>99000</v>
      </c>
      <c r="H1189" s="87">
        <v>63416.863707071992</v>
      </c>
    </row>
    <row r="1190" spans="1:8" x14ac:dyDescent="0.3">
      <c r="A1190" t="s">
        <v>33</v>
      </c>
      <c r="B1190" t="s">
        <v>56</v>
      </c>
      <c r="C1190" t="s">
        <v>57</v>
      </c>
      <c r="D1190" t="s">
        <v>206</v>
      </c>
      <c r="E1190" t="s">
        <v>207</v>
      </c>
      <c r="G1190" s="87">
        <v>99000</v>
      </c>
      <c r="H1190" s="87">
        <v>102960</v>
      </c>
    </row>
    <row r="1191" spans="1:8" x14ac:dyDescent="0.3">
      <c r="A1191" t="s">
        <v>33</v>
      </c>
      <c r="B1191" t="s">
        <v>56</v>
      </c>
      <c r="C1191" t="s">
        <v>57</v>
      </c>
      <c r="D1191" t="s">
        <v>206</v>
      </c>
      <c r="E1191" t="s">
        <v>208</v>
      </c>
      <c r="G1191" s="87">
        <v>99000</v>
      </c>
      <c r="H1191" s="87">
        <v>101585</v>
      </c>
    </row>
    <row r="1192" spans="1:8" x14ac:dyDescent="0.3">
      <c r="A1192" t="s">
        <v>33</v>
      </c>
      <c r="B1192" t="s">
        <v>56</v>
      </c>
      <c r="C1192" t="s">
        <v>57</v>
      </c>
      <c r="D1192" t="s">
        <v>206</v>
      </c>
      <c r="E1192" t="s">
        <v>209</v>
      </c>
      <c r="G1192" s="87">
        <v>99000</v>
      </c>
      <c r="H1192" s="87">
        <v>83258.792396061253</v>
      </c>
    </row>
    <row r="1193" spans="1:8" x14ac:dyDescent="0.3">
      <c r="A1193" t="s">
        <v>33</v>
      </c>
      <c r="B1193" t="s">
        <v>56</v>
      </c>
      <c r="C1193" t="s">
        <v>57</v>
      </c>
      <c r="D1193" t="s">
        <v>210</v>
      </c>
      <c r="E1193" t="s">
        <v>211</v>
      </c>
      <c r="G1193" s="87">
        <v>99000</v>
      </c>
      <c r="H1193" s="87">
        <v>84150</v>
      </c>
    </row>
    <row r="1194" spans="1:8" x14ac:dyDescent="0.3">
      <c r="A1194" t="s">
        <v>33</v>
      </c>
      <c r="B1194" t="s">
        <v>56</v>
      </c>
      <c r="C1194" t="s">
        <v>57</v>
      </c>
      <c r="D1194" t="s">
        <v>210</v>
      </c>
      <c r="E1194" t="s">
        <v>212</v>
      </c>
      <c r="G1194" s="87">
        <v>99000</v>
      </c>
      <c r="H1194" s="87">
        <v>83160</v>
      </c>
    </row>
    <row r="1195" spans="1:8" x14ac:dyDescent="0.3">
      <c r="A1195" t="s">
        <v>33</v>
      </c>
      <c r="B1195" t="s">
        <v>56</v>
      </c>
      <c r="C1195" t="s">
        <v>57</v>
      </c>
      <c r="D1195" t="s">
        <v>210</v>
      </c>
      <c r="E1195" t="s">
        <v>213</v>
      </c>
      <c r="G1195" s="87">
        <v>99000</v>
      </c>
      <c r="H1195" s="87">
        <v>83655</v>
      </c>
    </row>
    <row r="1196" spans="1:8" x14ac:dyDescent="0.3">
      <c r="A1196" t="s">
        <v>33</v>
      </c>
      <c r="B1196" t="s">
        <v>56</v>
      </c>
      <c r="C1196" t="s">
        <v>57</v>
      </c>
      <c r="D1196" t="s">
        <v>214</v>
      </c>
      <c r="E1196" t="s">
        <v>215</v>
      </c>
      <c r="F1196" s="88">
        <v>46388</v>
      </c>
      <c r="G1196" s="87">
        <v>8250</v>
      </c>
      <c r="H1196" s="87">
        <v>370.92735743643641</v>
      </c>
    </row>
    <row r="1197" spans="1:8" x14ac:dyDescent="0.3">
      <c r="A1197" t="s">
        <v>33</v>
      </c>
      <c r="B1197" t="s">
        <v>56</v>
      </c>
      <c r="C1197" t="s">
        <v>57</v>
      </c>
      <c r="D1197" t="s">
        <v>214</v>
      </c>
      <c r="E1197" t="s">
        <v>216</v>
      </c>
      <c r="F1197" s="88">
        <v>46388</v>
      </c>
      <c r="G1197" s="87">
        <v>8250</v>
      </c>
      <c r="H1197" s="87">
        <v>330.00000000000028</v>
      </c>
    </row>
    <row r="1198" spans="1:8" x14ac:dyDescent="0.3">
      <c r="A1198" t="s">
        <v>33</v>
      </c>
      <c r="B1198" t="s">
        <v>56</v>
      </c>
      <c r="C1198" t="s">
        <v>57</v>
      </c>
      <c r="D1198" t="s">
        <v>214</v>
      </c>
      <c r="E1198" t="s">
        <v>217</v>
      </c>
      <c r="F1198" s="88">
        <v>46388</v>
      </c>
      <c r="G1198" s="87">
        <v>8250</v>
      </c>
      <c r="H1198" s="87">
        <v>39.353228304265578</v>
      </c>
    </row>
    <row r="1199" spans="1:8" x14ac:dyDescent="0.3">
      <c r="A1199" t="s">
        <v>33</v>
      </c>
      <c r="B1199" t="s">
        <v>56</v>
      </c>
      <c r="C1199" t="s">
        <v>57</v>
      </c>
      <c r="D1199" t="s">
        <v>214</v>
      </c>
      <c r="E1199" t="s">
        <v>215</v>
      </c>
      <c r="F1199" s="88">
        <v>46419</v>
      </c>
      <c r="G1199" s="87">
        <v>8250</v>
      </c>
      <c r="H1199" s="87">
        <v>370.91158488791427</v>
      </c>
    </row>
    <row r="1200" spans="1:8" x14ac:dyDescent="0.3">
      <c r="A1200" t="s">
        <v>33</v>
      </c>
      <c r="B1200" t="s">
        <v>56</v>
      </c>
      <c r="C1200" t="s">
        <v>57</v>
      </c>
      <c r="D1200" t="s">
        <v>214</v>
      </c>
      <c r="E1200" t="s">
        <v>216</v>
      </c>
      <c r="F1200" s="88">
        <v>46419</v>
      </c>
      <c r="G1200" s="87">
        <v>8250</v>
      </c>
      <c r="H1200" s="87">
        <v>330.00000000000028</v>
      </c>
    </row>
    <row r="1201" spans="1:8" x14ac:dyDescent="0.3">
      <c r="A1201" t="s">
        <v>33</v>
      </c>
      <c r="B1201" t="s">
        <v>56</v>
      </c>
      <c r="C1201" t="s">
        <v>57</v>
      </c>
      <c r="D1201" t="s">
        <v>214</v>
      </c>
      <c r="E1201" t="s">
        <v>217</v>
      </c>
      <c r="F1201" s="88">
        <v>46419</v>
      </c>
      <c r="G1201" s="87">
        <v>8250</v>
      </c>
      <c r="H1201" s="87">
        <v>39.338062392225041</v>
      </c>
    </row>
    <row r="1202" spans="1:8" x14ac:dyDescent="0.3">
      <c r="A1202" t="s">
        <v>33</v>
      </c>
      <c r="B1202" t="s">
        <v>56</v>
      </c>
      <c r="C1202" t="s">
        <v>57</v>
      </c>
      <c r="D1202" t="s">
        <v>214</v>
      </c>
      <c r="E1202" t="s">
        <v>215</v>
      </c>
      <c r="F1202" s="88">
        <v>46447</v>
      </c>
      <c r="G1202" s="87">
        <v>8250</v>
      </c>
      <c r="H1202" s="87">
        <v>370.89582449152812</v>
      </c>
    </row>
    <row r="1203" spans="1:8" x14ac:dyDescent="0.3">
      <c r="A1203" t="s">
        <v>33</v>
      </c>
      <c r="B1203" t="s">
        <v>56</v>
      </c>
      <c r="C1203" t="s">
        <v>57</v>
      </c>
      <c r="D1203" t="s">
        <v>214</v>
      </c>
      <c r="E1203" t="s">
        <v>216</v>
      </c>
      <c r="F1203" s="88">
        <v>46447</v>
      </c>
      <c r="G1203" s="87">
        <v>8250</v>
      </c>
      <c r="H1203" s="87">
        <v>330.00000000000028</v>
      </c>
    </row>
    <row r="1204" spans="1:8" x14ac:dyDescent="0.3">
      <c r="A1204" t="s">
        <v>33</v>
      </c>
      <c r="B1204" t="s">
        <v>56</v>
      </c>
      <c r="C1204" t="s">
        <v>57</v>
      </c>
      <c r="D1204" t="s">
        <v>214</v>
      </c>
      <c r="E1204" t="s">
        <v>217</v>
      </c>
      <c r="F1204" s="88">
        <v>46447</v>
      </c>
      <c r="G1204" s="87">
        <v>8250</v>
      </c>
      <c r="H1204" s="87">
        <v>39.32290816493034</v>
      </c>
    </row>
    <row r="1205" spans="1:8" x14ac:dyDescent="0.3">
      <c r="A1205" t="s">
        <v>33</v>
      </c>
      <c r="B1205" t="s">
        <v>56</v>
      </c>
      <c r="C1205" t="s">
        <v>57</v>
      </c>
      <c r="D1205" t="s">
        <v>214</v>
      </c>
      <c r="E1205" t="s">
        <v>215</v>
      </c>
      <c r="F1205" s="88">
        <v>46478</v>
      </c>
      <c r="G1205" s="87">
        <v>8250</v>
      </c>
      <c r="H1205" s="87">
        <v>370.87954260651532</v>
      </c>
    </row>
    <row r="1206" spans="1:8" x14ac:dyDescent="0.3">
      <c r="A1206" t="s">
        <v>33</v>
      </c>
      <c r="B1206" t="s">
        <v>56</v>
      </c>
      <c r="C1206" t="s">
        <v>57</v>
      </c>
      <c r="D1206" t="s">
        <v>214</v>
      </c>
      <c r="E1206" t="s">
        <v>216</v>
      </c>
      <c r="F1206" s="88">
        <v>46478</v>
      </c>
      <c r="G1206" s="87">
        <v>8250</v>
      </c>
      <c r="H1206" s="87">
        <v>330.00000000000028</v>
      </c>
    </row>
    <row r="1207" spans="1:8" x14ac:dyDescent="0.3">
      <c r="A1207" t="s">
        <v>33</v>
      </c>
      <c r="B1207" t="s">
        <v>56</v>
      </c>
      <c r="C1207" t="s">
        <v>57</v>
      </c>
      <c r="D1207" t="s">
        <v>214</v>
      </c>
      <c r="E1207" t="s">
        <v>217</v>
      </c>
      <c r="F1207" s="88">
        <v>46478</v>
      </c>
      <c r="G1207" s="87">
        <v>8250</v>
      </c>
      <c r="H1207" s="87">
        <v>39.307252506265208</v>
      </c>
    </row>
    <row r="1208" spans="1:8" x14ac:dyDescent="0.3">
      <c r="A1208" t="s">
        <v>33</v>
      </c>
      <c r="B1208" t="s">
        <v>56</v>
      </c>
      <c r="C1208" t="s">
        <v>57</v>
      </c>
      <c r="D1208" t="s">
        <v>214</v>
      </c>
      <c r="E1208" t="s">
        <v>215</v>
      </c>
      <c r="F1208" s="88">
        <v>46508</v>
      </c>
      <c r="G1208" s="87">
        <v>8250</v>
      </c>
      <c r="H1208" s="87">
        <v>370.86327368098279</v>
      </c>
    </row>
    <row r="1209" spans="1:8" x14ac:dyDescent="0.3">
      <c r="A1209" t="s">
        <v>33</v>
      </c>
      <c r="B1209" t="s">
        <v>56</v>
      </c>
      <c r="C1209" t="s">
        <v>57</v>
      </c>
      <c r="D1209" t="s">
        <v>214</v>
      </c>
      <c r="E1209" t="s">
        <v>216</v>
      </c>
      <c r="F1209" s="88">
        <v>46508</v>
      </c>
      <c r="G1209" s="87">
        <v>8250</v>
      </c>
      <c r="H1209" s="87">
        <v>330.00000000000028</v>
      </c>
    </row>
    <row r="1210" spans="1:8" x14ac:dyDescent="0.3">
      <c r="A1210" t="s">
        <v>33</v>
      </c>
      <c r="B1210" t="s">
        <v>56</v>
      </c>
      <c r="C1210" t="s">
        <v>57</v>
      </c>
      <c r="D1210" t="s">
        <v>214</v>
      </c>
      <c r="E1210" t="s">
        <v>217</v>
      </c>
      <c r="F1210" s="88">
        <v>46508</v>
      </c>
      <c r="G1210" s="87">
        <v>8250</v>
      </c>
      <c r="H1210" s="87">
        <v>39.291609308636623</v>
      </c>
    </row>
    <row r="1211" spans="1:8" x14ac:dyDescent="0.3">
      <c r="A1211" t="s">
        <v>33</v>
      </c>
      <c r="B1211" t="s">
        <v>56</v>
      </c>
      <c r="C1211" t="s">
        <v>57</v>
      </c>
      <c r="D1211" t="s">
        <v>214</v>
      </c>
      <c r="E1211" t="s">
        <v>215</v>
      </c>
      <c r="F1211" s="88">
        <v>46539</v>
      </c>
      <c r="G1211" s="87">
        <v>8250</v>
      </c>
      <c r="H1211" s="87">
        <v>370.84701769946082</v>
      </c>
    </row>
    <row r="1212" spans="1:8" x14ac:dyDescent="0.3">
      <c r="A1212" t="s">
        <v>33</v>
      </c>
      <c r="B1212" t="s">
        <v>56</v>
      </c>
      <c r="C1212" t="s">
        <v>57</v>
      </c>
      <c r="D1212" t="s">
        <v>214</v>
      </c>
      <c r="E1212" t="s">
        <v>216</v>
      </c>
      <c r="F1212" s="88">
        <v>46539</v>
      </c>
      <c r="G1212" s="87">
        <v>8250</v>
      </c>
      <c r="H1212" s="87">
        <v>330.00000000000028</v>
      </c>
    </row>
    <row r="1213" spans="1:8" x14ac:dyDescent="0.3">
      <c r="A1213" t="s">
        <v>33</v>
      </c>
      <c r="B1213" t="s">
        <v>56</v>
      </c>
      <c r="C1213" t="s">
        <v>57</v>
      </c>
      <c r="D1213" t="s">
        <v>214</v>
      </c>
      <c r="E1213" t="s">
        <v>217</v>
      </c>
      <c r="F1213" s="88">
        <v>46539</v>
      </c>
      <c r="G1213" s="87">
        <v>8250</v>
      </c>
      <c r="H1213" s="87">
        <v>39.27597855717346</v>
      </c>
    </row>
    <row r="1214" spans="1:8" x14ac:dyDescent="0.3">
      <c r="A1214" t="s">
        <v>33</v>
      </c>
      <c r="B1214" t="s">
        <v>56</v>
      </c>
      <c r="C1214" t="s">
        <v>57</v>
      </c>
      <c r="D1214" t="s">
        <v>214</v>
      </c>
      <c r="E1214" t="s">
        <v>215</v>
      </c>
      <c r="F1214" s="88">
        <v>46569</v>
      </c>
      <c r="G1214" s="87">
        <v>8250</v>
      </c>
      <c r="H1214" s="87">
        <v>370.83077464651012</v>
      </c>
    </row>
    <row r="1215" spans="1:8" x14ac:dyDescent="0.3">
      <c r="A1215" t="s">
        <v>33</v>
      </c>
      <c r="B1215" t="s">
        <v>56</v>
      </c>
      <c r="C1215" t="s">
        <v>57</v>
      </c>
      <c r="D1215" t="s">
        <v>214</v>
      </c>
      <c r="E1215" t="s">
        <v>216</v>
      </c>
      <c r="F1215" s="88">
        <v>46569</v>
      </c>
      <c r="G1215" s="87">
        <v>8250</v>
      </c>
      <c r="H1215" s="87">
        <v>330.00000000000028</v>
      </c>
    </row>
    <row r="1216" spans="1:8" x14ac:dyDescent="0.3">
      <c r="A1216" t="s">
        <v>33</v>
      </c>
      <c r="B1216" t="s">
        <v>56</v>
      </c>
      <c r="C1216" t="s">
        <v>57</v>
      </c>
      <c r="D1216" t="s">
        <v>214</v>
      </c>
      <c r="E1216" t="s">
        <v>217</v>
      </c>
      <c r="F1216" s="88">
        <v>46569</v>
      </c>
      <c r="G1216" s="87">
        <v>8250</v>
      </c>
      <c r="H1216" s="87">
        <v>39.260360237028443</v>
      </c>
    </row>
    <row r="1217" spans="1:8" x14ac:dyDescent="0.3">
      <c r="A1217" t="s">
        <v>33</v>
      </c>
      <c r="B1217" t="s">
        <v>56</v>
      </c>
      <c r="C1217" t="s">
        <v>57</v>
      </c>
      <c r="D1217" t="s">
        <v>214</v>
      </c>
      <c r="E1217" t="s">
        <v>215</v>
      </c>
      <c r="F1217" s="88">
        <v>46600</v>
      </c>
      <c r="G1217" s="87">
        <v>8250</v>
      </c>
      <c r="H1217" s="87">
        <v>370.8142785463404</v>
      </c>
    </row>
    <row r="1218" spans="1:8" x14ac:dyDescent="0.3">
      <c r="A1218" t="s">
        <v>33</v>
      </c>
      <c r="B1218" t="s">
        <v>56</v>
      </c>
      <c r="C1218" t="s">
        <v>57</v>
      </c>
      <c r="D1218" t="s">
        <v>214</v>
      </c>
      <c r="E1218" t="s">
        <v>216</v>
      </c>
      <c r="F1218" s="88">
        <v>46600</v>
      </c>
      <c r="G1218" s="87">
        <v>8250</v>
      </c>
      <c r="H1218" s="87">
        <v>330.00000000000028</v>
      </c>
    </row>
    <row r="1219" spans="1:8" x14ac:dyDescent="0.3">
      <c r="A1219" t="s">
        <v>33</v>
      </c>
      <c r="B1219" t="s">
        <v>56</v>
      </c>
      <c r="C1219" t="s">
        <v>57</v>
      </c>
      <c r="D1219" t="s">
        <v>214</v>
      </c>
      <c r="E1219" t="s">
        <v>217</v>
      </c>
      <c r="F1219" s="88">
        <v>46600</v>
      </c>
      <c r="G1219" s="87">
        <v>8250</v>
      </c>
      <c r="H1219" s="87">
        <v>39.244498602250822</v>
      </c>
    </row>
    <row r="1220" spans="1:8" x14ac:dyDescent="0.3">
      <c r="A1220" t="s">
        <v>33</v>
      </c>
      <c r="B1220" t="s">
        <v>56</v>
      </c>
      <c r="C1220" t="s">
        <v>57</v>
      </c>
      <c r="D1220" t="s">
        <v>214</v>
      </c>
      <c r="E1220" t="s">
        <v>215</v>
      </c>
      <c r="F1220" s="88">
        <v>46631</v>
      </c>
      <c r="G1220" s="87">
        <v>8250</v>
      </c>
      <c r="H1220" s="87">
        <v>370.79806151561502</v>
      </c>
    </row>
    <row r="1221" spans="1:8" x14ac:dyDescent="0.3">
      <c r="A1221" t="s">
        <v>33</v>
      </c>
      <c r="B1221" t="s">
        <v>56</v>
      </c>
      <c r="C1221" t="s">
        <v>57</v>
      </c>
      <c r="D1221" t="s">
        <v>214</v>
      </c>
      <c r="E1221" t="s">
        <v>216</v>
      </c>
      <c r="F1221" s="88">
        <v>46631</v>
      </c>
      <c r="G1221" s="87">
        <v>8250</v>
      </c>
      <c r="H1221" s="87">
        <v>330.00000000000028</v>
      </c>
    </row>
    <row r="1222" spans="1:8" x14ac:dyDescent="0.3">
      <c r="A1222" t="s">
        <v>33</v>
      </c>
      <c r="B1222" t="s">
        <v>56</v>
      </c>
      <c r="C1222" t="s">
        <v>57</v>
      </c>
      <c r="D1222" t="s">
        <v>214</v>
      </c>
      <c r="E1222" t="s">
        <v>217</v>
      </c>
      <c r="F1222" s="88">
        <v>46631</v>
      </c>
      <c r="G1222" s="87">
        <v>8250</v>
      </c>
      <c r="H1222" s="87">
        <v>39.22890530347528</v>
      </c>
    </row>
    <row r="1223" spans="1:8" x14ac:dyDescent="0.3">
      <c r="A1223" t="s">
        <v>33</v>
      </c>
      <c r="B1223" t="s">
        <v>56</v>
      </c>
      <c r="C1223" t="s">
        <v>57</v>
      </c>
      <c r="D1223" t="s">
        <v>214</v>
      </c>
      <c r="E1223" t="s">
        <v>215</v>
      </c>
      <c r="F1223" s="88">
        <v>46661</v>
      </c>
      <c r="G1223" s="87">
        <v>8250</v>
      </c>
      <c r="H1223" s="87">
        <v>370.7818573670267</v>
      </c>
    </row>
    <row r="1224" spans="1:8" x14ac:dyDescent="0.3">
      <c r="A1224" t="s">
        <v>33</v>
      </c>
      <c r="B1224" t="s">
        <v>56</v>
      </c>
      <c r="C1224" t="s">
        <v>57</v>
      </c>
      <c r="D1224" t="s">
        <v>214</v>
      </c>
      <c r="E1224" t="s">
        <v>216</v>
      </c>
      <c r="F1224" s="88">
        <v>46661</v>
      </c>
      <c r="G1224" s="87">
        <v>8250</v>
      </c>
      <c r="H1224" s="87">
        <v>330.00000000000028</v>
      </c>
    </row>
    <row r="1225" spans="1:8" x14ac:dyDescent="0.3">
      <c r="A1225" t="s">
        <v>33</v>
      </c>
      <c r="B1225" t="s">
        <v>56</v>
      </c>
      <c r="C1225" t="s">
        <v>57</v>
      </c>
      <c r="D1225" t="s">
        <v>214</v>
      </c>
      <c r="E1225" t="s">
        <v>217</v>
      </c>
      <c r="F1225" s="88">
        <v>46661</v>
      </c>
      <c r="G1225" s="87">
        <v>8250</v>
      </c>
      <c r="H1225" s="87">
        <v>39.213324391371593</v>
      </c>
    </row>
    <row r="1226" spans="1:8" x14ac:dyDescent="0.3">
      <c r="A1226" t="s">
        <v>33</v>
      </c>
      <c r="B1226" t="s">
        <v>56</v>
      </c>
      <c r="C1226" t="s">
        <v>57</v>
      </c>
      <c r="D1226" t="s">
        <v>214</v>
      </c>
      <c r="E1226" t="s">
        <v>215</v>
      </c>
      <c r="F1226" s="88">
        <v>46692</v>
      </c>
      <c r="G1226" s="87">
        <v>8250</v>
      </c>
      <c r="H1226" s="87">
        <v>39.197755851187729</v>
      </c>
    </row>
    <row r="1227" spans="1:8" x14ac:dyDescent="0.3">
      <c r="A1227" t="s">
        <v>33</v>
      </c>
      <c r="B1227" t="s">
        <v>56</v>
      </c>
      <c r="C1227" t="s">
        <v>57</v>
      </c>
      <c r="D1227" t="s">
        <v>214</v>
      </c>
      <c r="E1227" t="s">
        <v>216</v>
      </c>
      <c r="F1227" s="88">
        <v>46692</v>
      </c>
      <c r="G1227" s="87">
        <v>8250</v>
      </c>
      <c r="H1227" s="87">
        <v>0</v>
      </c>
    </row>
    <row r="1228" spans="1:8" x14ac:dyDescent="0.3">
      <c r="A1228" t="s">
        <v>33</v>
      </c>
      <c r="B1228" t="s">
        <v>56</v>
      </c>
      <c r="C1228" t="s">
        <v>57</v>
      </c>
      <c r="D1228" t="s">
        <v>214</v>
      </c>
      <c r="E1228" t="s">
        <v>217</v>
      </c>
      <c r="F1228" s="88">
        <v>46692</v>
      </c>
      <c r="G1228" s="87">
        <v>8250</v>
      </c>
      <c r="H1228" s="87">
        <v>39.197755851187729</v>
      </c>
    </row>
    <row r="1229" spans="1:8" x14ac:dyDescent="0.3">
      <c r="A1229" t="s">
        <v>33</v>
      </c>
      <c r="B1229" t="s">
        <v>56</v>
      </c>
      <c r="C1229" t="s">
        <v>57</v>
      </c>
      <c r="D1229" t="s">
        <v>214</v>
      </c>
      <c r="E1229" t="s">
        <v>215</v>
      </c>
      <c r="F1229" s="88">
        <v>46722</v>
      </c>
      <c r="G1229" s="87">
        <v>8250</v>
      </c>
      <c r="H1229" s="87">
        <v>39.182199668195473</v>
      </c>
    </row>
    <row r="1230" spans="1:8" x14ac:dyDescent="0.3">
      <c r="A1230" t="s">
        <v>33</v>
      </c>
      <c r="B1230" t="s">
        <v>56</v>
      </c>
      <c r="C1230" t="s">
        <v>57</v>
      </c>
      <c r="D1230" t="s">
        <v>214</v>
      </c>
      <c r="E1230" t="s">
        <v>216</v>
      </c>
      <c r="F1230" s="88">
        <v>46722</v>
      </c>
      <c r="G1230" s="87">
        <v>8250</v>
      </c>
      <c r="H1230" s="87">
        <v>0</v>
      </c>
    </row>
    <row r="1231" spans="1:8" x14ac:dyDescent="0.3">
      <c r="A1231" t="s">
        <v>33</v>
      </c>
      <c r="B1231" t="s">
        <v>56</v>
      </c>
      <c r="C1231" t="s">
        <v>57</v>
      </c>
      <c r="D1231" t="s">
        <v>214</v>
      </c>
      <c r="E1231" t="s">
        <v>217</v>
      </c>
      <c r="F1231" s="88">
        <v>46722</v>
      </c>
      <c r="G1231" s="87">
        <v>8250</v>
      </c>
      <c r="H1231" s="87">
        <v>39.182199668195473</v>
      </c>
    </row>
    <row r="1232" spans="1:8" x14ac:dyDescent="0.3">
      <c r="A1232" t="s">
        <v>33</v>
      </c>
      <c r="B1232" t="s">
        <v>56</v>
      </c>
      <c r="C1232" t="s">
        <v>59</v>
      </c>
      <c r="D1232" t="s">
        <v>198</v>
      </c>
      <c r="E1232" t="s">
        <v>135</v>
      </c>
      <c r="G1232" s="87">
        <v>81000</v>
      </c>
      <c r="H1232" s="87">
        <v>53298</v>
      </c>
    </row>
    <row r="1233" spans="1:8" x14ac:dyDescent="0.3">
      <c r="A1233" t="s">
        <v>33</v>
      </c>
      <c r="B1233" t="s">
        <v>56</v>
      </c>
      <c r="C1233" t="s">
        <v>59</v>
      </c>
      <c r="D1233" t="s">
        <v>198</v>
      </c>
      <c r="E1233" t="s">
        <v>199</v>
      </c>
      <c r="G1233" s="87">
        <v>81000</v>
      </c>
      <c r="H1233" s="87">
        <v>80639.306328547711</v>
      </c>
    </row>
    <row r="1234" spans="1:8" x14ac:dyDescent="0.3">
      <c r="A1234" t="s">
        <v>33</v>
      </c>
      <c r="B1234" t="s">
        <v>56</v>
      </c>
      <c r="C1234" t="s">
        <v>59</v>
      </c>
      <c r="D1234" t="s">
        <v>198</v>
      </c>
      <c r="E1234" t="s">
        <v>200</v>
      </c>
      <c r="G1234" s="87">
        <v>81000</v>
      </c>
      <c r="H1234" s="87">
        <v>81025.344337433227</v>
      </c>
    </row>
    <row r="1235" spans="1:8" x14ac:dyDescent="0.3">
      <c r="A1235" t="s">
        <v>33</v>
      </c>
      <c r="B1235" t="s">
        <v>56</v>
      </c>
      <c r="C1235" t="s">
        <v>59</v>
      </c>
      <c r="D1235" t="s">
        <v>198</v>
      </c>
      <c r="E1235" t="s">
        <v>201</v>
      </c>
      <c r="G1235" s="87">
        <v>81000</v>
      </c>
      <c r="H1235" s="87">
        <v>82620</v>
      </c>
    </row>
    <row r="1236" spans="1:8" x14ac:dyDescent="0.3">
      <c r="A1236" t="s">
        <v>33</v>
      </c>
      <c r="B1236" t="s">
        <v>56</v>
      </c>
      <c r="C1236" t="s">
        <v>59</v>
      </c>
      <c r="D1236" t="s">
        <v>198</v>
      </c>
      <c r="E1236" t="s">
        <v>202</v>
      </c>
      <c r="G1236" s="87">
        <v>81000</v>
      </c>
      <c r="H1236" s="87">
        <v>54138.811194838927</v>
      </c>
    </row>
    <row r="1237" spans="1:8" x14ac:dyDescent="0.3">
      <c r="A1237" t="s">
        <v>33</v>
      </c>
      <c r="B1237" t="s">
        <v>56</v>
      </c>
      <c r="C1237" t="s">
        <v>59</v>
      </c>
      <c r="D1237" t="s">
        <v>198</v>
      </c>
      <c r="E1237" t="s">
        <v>139</v>
      </c>
      <c r="G1237" s="87">
        <v>81000</v>
      </c>
      <c r="H1237" s="87">
        <v>50625</v>
      </c>
    </row>
    <row r="1238" spans="1:8" x14ac:dyDescent="0.3">
      <c r="A1238" t="s">
        <v>33</v>
      </c>
      <c r="B1238" t="s">
        <v>56</v>
      </c>
      <c r="C1238" t="s">
        <v>59</v>
      </c>
      <c r="D1238" t="s">
        <v>198</v>
      </c>
      <c r="E1238" t="s">
        <v>65</v>
      </c>
      <c r="G1238" s="87">
        <v>81000</v>
      </c>
      <c r="H1238" s="87">
        <v>54138.811194838927</v>
      </c>
    </row>
    <row r="1239" spans="1:8" x14ac:dyDescent="0.3">
      <c r="A1239" t="s">
        <v>33</v>
      </c>
      <c r="B1239" t="s">
        <v>56</v>
      </c>
      <c r="C1239" t="s">
        <v>59</v>
      </c>
      <c r="D1239" t="s">
        <v>203</v>
      </c>
      <c r="E1239" t="s">
        <v>204</v>
      </c>
      <c r="G1239" s="87">
        <v>81000</v>
      </c>
      <c r="H1239" s="87">
        <v>51444.723774822363</v>
      </c>
    </row>
    <row r="1240" spans="1:8" x14ac:dyDescent="0.3">
      <c r="A1240" t="s">
        <v>33</v>
      </c>
      <c r="B1240" t="s">
        <v>56</v>
      </c>
      <c r="C1240" t="s">
        <v>59</v>
      </c>
      <c r="D1240" t="s">
        <v>203</v>
      </c>
      <c r="E1240" t="s">
        <v>142</v>
      </c>
      <c r="G1240" s="87">
        <v>81000</v>
      </c>
      <c r="H1240" s="87">
        <v>78800.67733225238</v>
      </c>
    </row>
    <row r="1241" spans="1:8" x14ac:dyDescent="0.3">
      <c r="A1241" t="s">
        <v>33</v>
      </c>
      <c r="B1241" t="s">
        <v>56</v>
      </c>
      <c r="C1241" t="s">
        <v>59</v>
      </c>
      <c r="D1241" t="s">
        <v>203</v>
      </c>
      <c r="E1241" t="s">
        <v>143</v>
      </c>
      <c r="G1241" s="87">
        <v>81000</v>
      </c>
      <c r="H1241" s="87">
        <v>78789.771812283652</v>
      </c>
    </row>
    <row r="1242" spans="1:8" x14ac:dyDescent="0.3">
      <c r="A1242" t="s">
        <v>33</v>
      </c>
      <c r="B1242" t="s">
        <v>56</v>
      </c>
      <c r="C1242" t="s">
        <v>59</v>
      </c>
      <c r="D1242" t="s">
        <v>203</v>
      </c>
      <c r="E1242" t="s">
        <v>141</v>
      </c>
      <c r="G1242" s="87">
        <v>81000</v>
      </c>
      <c r="H1242" s="87">
        <v>0</v>
      </c>
    </row>
    <row r="1243" spans="1:8" x14ac:dyDescent="0.3">
      <c r="A1243" t="s">
        <v>33</v>
      </c>
      <c r="B1243" t="s">
        <v>56</v>
      </c>
      <c r="C1243" t="s">
        <v>59</v>
      </c>
      <c r="D1243" t="s">
        <v>203</v>
      </c>
      <c r="E1243" t="s">
        <v>205</v>
      </c>
      <c r="G1243" s="87">
        <v>81000</v>
      </c>
      <c r="H1243" s="87">
        <v>51444.723774822363</v>
      </c>
    </row>
    <row r="1244" spans="1:8" x14ac:dyDescent="0.3">
      <c r="A1244" t="s">
        <v>33</v>
      </c>
      <c r="B1244" t="s">
        <v>56</v>
      </c>
      <c r="C1244" t="s">
        <v>59</v>
      </c>
      <c r="D1244" t="s">
        <v>206</v>
      </c>
      <c r="E1244" t="s">
        <v>207</v>
      </c>
      <c r="G1244" s="87">
        <v>81000</v>
      </c>
      <c r="H1244" s="87">
        <v>85050</v>
      </c>
    </row>
    <row r="1245" spans="1:8" x14ac:dyDescent="0.3">
      <c r="A1245" t="s">
        <v>33</v>
      </c>
      <c r="B1245" t="s">
        <v>56</v>
      </c>
      <c r="C1245" t="s">
        <v>59</v>
      </c>
      <c r="D1245" t="s">
        <v>206</v>
      </c>
      <c r="E1245" t="s">
        <v>208</v>
      </c>
      <c r="G1245" s="87">
        <v>81000</v>
      </c>
      <c r="H1245" s="87">
        <v>85430.422379032258</v>
      </c>
    </row>
    <row r="1246" spans="1:8" x14ac:dyDescent="0.3">
      <c r="A1246" t="s">
        <v>33</v>
      </c>
      <c r="B1246" t="s">
        <v>56</v>
      </c>
      <c r="C1246" t="s">
        <v>59</v>
      </c>
      <c r="D1246" t="s">
        <v>206</v>
      </c>
      <c r="E1246" t="s">
        <v>209</v>
      </c>
      <c r="G1246" s="87">
        <v>81000</v>
      </c>
      <c r="H1246" s="87">
        <v>68828.464051630421</v>
      </c>
    </row>
    <row r="1247" spans="1:8" x14ac:dyDescent="0.3">
      <c r="A1247" t="s">
        <v>33</v>
      </c>
      <c r="B1247" t="s">
        <v>56</v>
      </c>
      <c r="C1247" t="s">
        <v>59</v>
      </c>
      <c r="D1247" t="s">
        <v>210</v>
      </c>
      <c r="E1247" t="s">
        <v>211</v>
      </c>
      <c r="G1247" s="87">
        <v>81000</v>
      </c>
      <c r="H1247" s="87">
        <v>68850</v>
      </c>
    </row>
    <row r="1248" spans="1:8" x14ac:dyDescent="0.3">
      <c r="A1248" t="s">
        <v>33</v>
      </c>
      <c r="B1248" t="s">
        <v>56</v>
      </c>
      <c r="C1248" t="s">
        <v>59</v>
      </c>
      <c r="D1248" t="s">
        <v>210</v>
      </c>
      <c r="E1248" t="s">
        <v>212</v>
      </c>
      <c r="G1248" s="87">
        <v>81000</v>
      </c>
      <c r="H1248" s="87">
        <v>68040</v>
      </c>
    </row>
    <row r="1249" spans="1:8" x14ac:dyDescent="0.3">
      <c r="A1249" t="s">
        <v>33</v>
      </c>
      <c r="B1249" t="s">
        <v>56</v>
      </c>
      <c r="C1249" t="s">
        <v>59</v>
      </c>
      <c r="D1249" t="s">
        <v>210</v>
      </c>
      <c r="E1249" t="s">
        <v>213</v>
      </c>
      <c r="G1249" s="87">
        <v>81000</v>
      </c>
      <c r="H1249" s="87">
        <v>69660</v>
      </c>
    </row>
    <row r="1250" spans="1:8" x14ac:dyDescent="0.3">
      <c r="A1250" t="s">
        <v>33</v>
      </c>
      <c r="B1250" t="s">
        <v>56</v>
      </c>
      <c r="C1250" t="s">
        <v>59</v>
      </c>
      <c r="D1250" t="s">
        <v>214</v>
      </c>
      <c r="E1250" t="s">
        <v>215</v>
      </c>
      <c r="F1250" s="88">
        <v>46388</v>
      </c>
      <c r="G1250" s="87">
        <v>6750</v>
      </c>
      <c r="H1250" s="87">
        <v>669.08172143765671</v>
      </c>
    </row>
    <row r="1251" spans="1:8" x14ac:dyDescent="0.3">
      <c r="A1251" t="s">
        <v>33</v>
      </c>
      <c r="B1251" t="s">
        <v>56</v>
      </c>
      <c r="C1251" t="s">
        <v>59</v>
      </c>
      <c r="D1251" t="s">
        <v>214</v>
      </c>
      <c r="E1251" t="s">
        <v>216</v>
      </c>
      <c r="F1251" s="88">
        <v>46388</v>
      </c>
      <c r="G1251" s="87">
        <v>6750</v>
      </c>
      <c r="H1251" s="87">
        <v>337.50000000000028</v>
      </c>
    </row>
    <row r="1252" spans="1:8" x14ac:dyDescent="0.3">
      <c r="A1252" t="s">
        <v>33</v>
      </c>
      <c r="B1252" t="s">
        <v>56</v>
      </c>
      <c r="C1252" t="s">
        <v>59</v>
      </c>
      <c r="D1252" t="s">
        <v>214</v>
      </c>
      <c r="E1252" t="s">
        <v>217</v>
      </c>
      <c r="F1252" s="88">
        <v>46388</v>
      </c>
      <c r="G1252" s="87">
        <v>6750</v>
      </c>
      <c r="H1252" s="87">
        <v>315.79211565491022</v>
      </c>
    </row>
    <row r="1253" spans="1:8" x14ac:dyDescent="0.3">
      <c r="A1253" t="s">
        <v>33</v>
      </c>
      <c r="B1253" t="s">
        <v>56</v>
      </c>
      <c r="C1253" t="s">
        <v>59</v>
      </c>
      <c r="D1253" t="s">
        <v>214</v>
      </c>
      <c r="E1253" t="s">
        <v>215</v>
      </c>
      <c r="F1253" s="88">
        <v>46419</v>
      </c>
      <c r="G1253" s="87">
        <v>6750</v>
      </c>
      <c r="H1253" s="87">
        <v>639.9</v>
      </c>
    </row>
    <row r="1254" spans="1:8" x14ac:dyDescent="0.3">
      <c r="A1254" t="s">
        <v>33</v>
      </c>
      <c r="B1254" t="s">
        <v>56</v>
      </c>
      <c r="C1254" t="s">
        <v>59</v>
      </c>
      <c r="D1254" t="s">
        <v>214</v>
      </c>
      <c r="E1254" t="s">
        <v>216</v>
      </c>
      <c r="F1254" s="88">
        <v>46419</v>
      </c>
      <c r="G1254" s="87">
        <v>6750</v>
      </c>
      <c r="H1254" s="87">
        <v>337.50000000000028</v>
      </c>
    </row>
    <row r="1255" spans="1:8" x14ac:dyDescent="0.3">
      <c r="A1255" t="s">
        <v>33</v>
      </c>
      <c r="B1255" t="s">
        <v>56</v>
      </c>
      <c r="C1255" t="s">
        <v>59</v>
      </c>
      <c r="D1255" t="s">
        <v>214</v>
      </c>
      <c r="E1255" t="s">
        <v>217</v>
      </c>
      <c r="F1255" s="88">
        <v>46419</v>
      </c>
      <c r="G1255" s="87">
        <v>6750</v>
      </c>
      <c r="H1255" s="87">
        <v>287.99999999999977</v>
      </c>
    </row>
    <row r="1256" spans="1:8" x14ac:dyDescent="0.3">
      <c r="A1256" t="s">
        <v>33</v>
      </c>
      <c r="B1256" t="s">
        <v>56</v>
      </c>
      <c r="C1256" t="s">
        <v>59</v>
      </c>
      <c r="D1256" t="s">
        <v>214</v>
      </c>
      <c r="E1256" t="s">
        <v>215</v>
      </c>
      <c r="F1256" s="88">
        <v>46447</v>
      </c>
      <c r="G1256" s="87">
        <v>6750</v>
      </c>
      <c r="H1256" s="87">
        <v>758.1658808685844</v>
      </c>
    </row>
    <row r="1257" spans="1:8" x14ac:dyDescent="0.3">
      <c r="A1257" t="s">
        <v>33</v>
      </c>
      <c r="B1257" t="s">
        <v>56</v>
      </c>
      <c r="C1257" t="s">
        <v>59</v>
      </c>
      <c r="D1257" t="s">
        <v>214</v>
      </c>
      <c r="E1257" t="s">
        <v>216</v>
      </c>
      <c r="F1257" s="88">
        <v>46447</v>
      </c>
      <c r="G1257" s="87">
        <v>6750</v>
      </c>
      <c r="H1257" s="87">
        <v>337.50000000000028</v>
      </c>
    </row>
    <row r="1258" spans="1:8" x14ac:dyDescent="0.3">
      <c r="A1258" t="s">
        <v>33</v>
      </c>
      <c r="B1258" t="s">
        <v>56</v>
      </c>
      <c r="C1258" t="s">
        <v>59</v>
      </c>
      <c r="D1258" t="s">
        <v>214</v>
      </c>
      <c r="E1258" t="s">
        <v>217</v>
      </c>
      <c r="F1258" s="88">
        <v>46447</v>
      </c>
      <c r="G1258" s="87">
        <v>6750</v>
      </c>
      <c r="H1258" s="87">
        <v>400.63417225579508</v>
      </c>
    </row>
    <row r="1259" spans="1:8" x14ac:dyDescent="0.3">
      <c r="A1259" t="s">
        <v>33</v>
      </c>
      <c r="B1259" t="s">
        <v>56</v>
      </c>
      <c r="C1259" t="s">
        <v>59</v>
      </c>
      <c r="D1259" t="s">
        <v>214</v>
      </c>
      <c r="E1259" t="s">
        <v>215</v>
      </c>
      <c r="F1259" s="88">
        <v>46478</v>
      </c>
      <c r="G1259" s="87">
        <v>6750</v>
      </c>
      <c r="H1259" s="87">
        <v>371.78571428571558</v>
      </c>
    </row>
    <row r="1260" spans="1:8" x14ac:dyDescent="0.3">
      <c r="A1260" t="s">
        <v>33</v>
      </c>
      <c r="B1260" t="s">
        <v>56</v>
      </c>
      <c r="C1260" t="s">
        <v>59</v>
      </c>
      <c r="D1260" t="s">
        <v>214</v>
      </c>
      <c r="E1260" t="s">
        <v>216</v>
      </c>
      <c r="F1260" s="88">
        <v>46478</v>
      </c>
      <c r="G1260" s="87">
        <v>6750</v>
      </c>
      <c r="H1260" s="87">
        <v>0</v>
      </c>
    </row>
    <row r="1261" spans="1:8" x14ac:dyDescent="0.3">
      <c r="A1261" t="s">
        <v>33</v>
      </c>
      <c r="B1261" t="s">
        <v>56</v>
      </c>
      <c r="C1261" t="s">
        <v>59</v>
      </c>
      <c r="D1261" t="s">
        <v>214</v>
      </c>
      <c r="E1261" t="s">
        <v>217</v>
      </c>
      <c r="F1261" s="88">
        <v>46478</v>
      </c>
      <c r="G1261" s="87">
        <v>6750</v>
      </c>
      <c r="H1261" s="87">
        <v>371.78571428571558</v>
      </c>
    </row>
    <row r="1262" spans="1:8" x14ac:dyDescent="0.3">
      <c r="A1262" t="s">
        <v>33</v>
      </c>
      <c r="B1262" t="s">
        <v>56</v>
      </c>
      <c r="C1262" t="s">
        <v>59</v>
      </c>
      <c r="D1262" t="s">
        <v>214</v>
      </c>
      <c r="E1262" t="s">
        <v>215</v>
      </c>
      <c r="F1262" s="88">
        <v>46508</v>
      </c>
      <c r="G1262" s="87">
        <v>6750</v>
      </c>
      <c r="H1262" s="87">
        <v>459.86316511938662</v>
      </c>
    </row>
    <row r="1263" spans="1:8" x14ac:dyDescent="0.3">
      <c r="A1263" t="s">
        <v>33</v>
      </c>
      <c r="B1263" t="s">
        <v>56</v>
      </c>
      <c r="C1263" t="s">
        <v>59</v>
      </c>
      <c r="D1263" t="s">
        <v>214</v>
      </c>
      <c r="E1263" t="s">
        <v>216</v>
      </c>
      <c r="F1263" s="88">
        <v>46508</v>
      </c>
      <c r="G1263" s="87">
        <v>6750</v>
      </c>
      <c r="H1263" s="87">
        <v>111.0483870967736</v>
      </c>
    </row>
    <row r="1264" spans="1:8" x14ac:dyDescent="0.3">
      <c r="A1264" t="s">
        <v>33</v>
      </c>
      <c r="B1264" t="s">
        <v>56</v>
      </c>
      <c r="C1264" t="s">
        <v>59</v>
      </c>
      <c r="D1264" t="s">
        <v>214</v>
      </c>
      <c r="E1264" t="s">
        <v>217</v>
      </c>
      <c r="F1264" s="88">
        <v>46508</v>
      </c>
      <c r="G1264" s="87">
        <v>6750</v>
      </c>
      <c r="H1264" s="87">
        <v>343.16909294512868</v>
      </c>
    </row>
    <row r="1265" spans="1:8" x14ac:dyDescent="0.3">
      <c r="A1265" t="s">
        <v>33</v>
      </c>
      <c r="B1265" t="s">
        <v>56</v>
      </c>
      <c r="C1265" t="s">
        <v>59</v>
      </c>
      <c r="D1265" t="s">
        <v>214</v>
      </c>
      <c r="E1265" t="s">
        <v>215</v>
      </c>
      <c r="F1265" s="88">
        <v>46539</v>
      </c>
      <c r="G1265" s="87">
        <v>6750</v>
      </c>
      <c r="H1265" s="87">
        <v>526.72497047631543</v>
      </c>
    </row>
    <row r="1266" spans="1:8" x14ac:dyDescent="0.3">
      <c r="A1266" t="s">
        <v>33</v>
      </c>
      <c r="B1266" t="s">
        <v>56</v>
      </c>
      <c r="C1266" t="s">
        <v>59</v>
      </c>
      <c r="D1266" t="s">
        <v>214</v>
      </c>
      <c r="E1266" t="s">
        <v>216</v>
      </c>
      <c r="F1266" s="88">
        <v>46539</v>
      </c>
      <c r="G1266" s="87">
        <v>6750</v>
      </c>
      <c r="H1266" s="87">
        <v>202.5000000000002</v>
      </c>
    </row>
    <row r="1267" spans="1:8" x14ac:dyDescent="0.3">
      <c r="A1267" t="s">
        <v>33</v>
      </c>
      <c r="B1267" t="s">
        <v>56</v>
      </c>
      <c r="C1267" t="s">
        <v>59</v>
      </c>
      <c r="D1267" t="s">
        <v>214</v>
      </c>
      <c r="E1267" t="s">
        <v>217</v>
      </c>
      <c r="F1267" s="88">
        <v>46539</v>
      </c>
      <c r="G1267" s="87">
        <v>6750</v>
      </c>
      <c r="H1267" s="87">
        <v>314.78152473428668</v>
      </c>
    </row>
    <row r="1268" spans="1:8" x14ac:dyDescent="0.3">
      <c r="A1268" t="s">
        <v>33</v>
      </c>
      <c r="B1268" t="s">
        <v>56</v>
      </c>
      <c r="C1268" t="s">
        <v>59</v>
      </c>
      <c r="D1268" t="s">
        <v>214</v>
      </c>
      <c r="E1268" t="s">
        <v>215</v>
      </c>
      <c r="F1268" s="88">
        <v>46569</v>
      </c>
      <c r="G1268" s="87">
        <v>6750</v>
      </c>
      <c r="H1268" s="87">
        <v>497.71887865124643</v>
      </c>
    </row>
    <row r="1269" spans="1:8" x14ac:dyDescent="0.3">
      <c r="A1269" t="s">
        <v>33</v>
      </c>
      <c r="B1269" t="s">
        <v>56</v>
      </c>
      <c r="C1269" t="s">
        <v>59</v>
      </c>
      <c r="D1269" t="s">
        <v>214</v>
      </c>
      <c r="E1269" t="s">
        <v>216</v>
      </c>
      <c r="F1269" s="88">
        <v>46569</v>
      </c>
      <c r="G1269" s="87">
        <v>6750</v>
      </c>
      <c r="H1269" s="87">
        <v>202.5000000000002</v>
      </c>
    </row>
    <row r="1270" spans="1:8" x14ac:dyDescent="0.3">
      <c r="A1270" t="s">
        <v>33</v>
      </c>
      <c r="B1270" t="s">
        <v>56</v>
      </c>
      <c r="C1270" t="s">
        <v>59</v>
      </c>
      <c r="D1270" t="s">
        <v>214</v>
      </c>
      <c r="E1270" t="s">
        <v>217</v>
      </c>
      <c r="F1270" s="88">
        <v>46569</v>
      </c>
      <c r="G1270" s="87">
        <v>6750</v>
      </c>
      <c r="H1270" s="87">
        <v>286.62027053518989</v>
      </c>
    </row>
    <row r="1271" spans="1:8" x14ac:dyDescent="0.3">
      <c r="A1271" t="s">
        <v>33</v>
      </c>
      <c r="B1271" t="s">
        <v>56</v>
      </c>
      <c r="C1271" t="s">
        <v>59</v>
      </c>
      <c r="D1271" t="s">
        <v>214</v>
      </c>
      <c r="E1271" t="s">
        <v>215</v>
      </c>
      <c r="F1271" s="88">
        <v>46600</v>
      </c>
      <c r="G1271" s="87">
        <v>6750</v>
      </c>
      <c r="H1271" s="87">
        <v>468.47328343638179</v>
      </c>
    </row>
    <row r="1272" spans="1:8" x14ac:dyDescent="0.3">
      <c r="A1272" t="s">
        <v>33</v>
      </c>
      <c r="B1272" t="s">
        <v>56</v>
      </c>
      <c r="C1272" t="s">
        <v>59</v>
      </c>
      <c r="D1272" t="s">
        <v>214</v>
      </c>
      <c r="E1272" t="s">
        <v>216</v>
      </c>
      <c r="F1272" s="88">
        <v>46600</v>
      </c>
      <c r="G1272" s="87">
        <v>6750</v>
      </c>
      <c r="H1272" s="87">
        <v>202.5000000000002</v>
      </c>
    </row>
    <row r="1273" spans="1:8" x14ac:dyDescent="0.3">
      <c r="A1273" t="s">
        <v>33</v>
      </c>
      <c r="B1273" t="s">
        <v>56</v>
      </c>
      <c r="C1273" t="s">
        <v>59</v>
      </c>
      <c r="D1273" t="s">
        <v>214</v>
      </c>
      <c r="E1273" t="s">
        <v>217</v>
      </c>
      <c r="F1273" s="88">
        <v>46600</v>
      </c>
      <c r="G1273" s="87">
        <v>6750</v>
      </c>
      <c r="H1273" s="87">
        <v>258.22648877318619</v>
      </c>
    </row>
    <row r="1274" spans="1:8" x14ac:dyDescent="0.3">
      <c r="A1274" t="s">
        <v>33</v>
      </c>
      <c r="B1274" t="s">
        <v>56</v>
      </c>
      <c r="C1274" t="s">
        <v>59</v>
      </c>
      <c r="D1274" t="s">
        <v>214</v>
      </c>
      <c r="E1274" t="s">
        <v>215</v>
      </c>
      <c r="F1274" s="88">
        <v>46631</v>
      </c>
      <c r="G1274" s="87">
        <v>6750</v>
      </c>
      <c r="H1274" s="87">
        <v>515.42307409568286</v>
      </c>
    </row>
    <row r="1275" spans="1:8" x14ac:dyDescent="0.3">
      <c r="A1275" t="s">
        <v>33</v>
      </c>
      <c r="B1275" t="s">
        <v>56</v>
      </c>
      <c r="C1275" t="s">
        <v>59</v>
      </c>
      <c r="D1275" t="s">
        <v>214</v>
      </c>
      <c r="E1275" t="s">
        <v>216</v>
      </c>
      <c r="F1275" s="88">
        <v>46631</v>
      </c>
      <c r="G1275" s="87">
        <v>6750</v>
      </c>
      <c r="H1275" s="87">
        <v>202.5000000000002</v>
      </c>
    </row>
    <row r="1276" spans="1:8" x14ac:dyDescent="0.3">
      <c r="A1276" t="s">
        <v>33</v>
      </c>
      <c r="B1276" t="s">
        <v>56</v>
      </c>
      <c r="C1276" t="s">
        <v>59</v>
      </c>
      <c r="D1276" t="s">
        <v>214</v>
      </c>
      <c r="E1276" t="s">
        <v>217</v>
      </c>
      <c r="F1276" s="88">
        <v>46631</v>
      </c>
      <c r="G1276" s="87">
        <v>6750</v>
      </c>
      <c r="H1276" s="87">
        <v>303.80880980163403</v>
      </c>
    </row>
    <row r="1277" spans="1:8" x14ac:dyDescent="0.3">
      <c r="A1277" t="s">
        <v>33</v>
      </c>
      <c r="B1277" t="s">
        <v>56</v>
      </c>
      <c r="C1277" t="s">
        <v>59</v>
      </c>
      <c r="D1277" t="s">
        <v>214</v>
      </c>
      <c r="E1277" t="s">
        <v>215</v>
      </c>
      <c r="F1277" s="88">
        <v>46661</v>
      </c>
      <c r="G1277" s="87">
        <v>6750</v>
      </c>
      <c r="H1277" s="87">
        <v>486.80611745334761</v>
      </c>
    </row>
    <row r="1278" spans="1:8" x14ac:dyDescent="0.3">
      <c r="A1278" t="s">
        <v>33</v>
      </c>
      <c r="B1278" t="s">
        <v>56</v>
      </c>
      <c r="C1278" t="s">
        <v>59</v>
      </c>
      <c r="D1278" t="s">
        <v>214</v>
      </c>
      <c r="E1278" t="s">
        <v>216</v>
      </c>
      <c r="F1278" s="88">
        <v>46661</v>
      </c>
      <c r="G1278" s="87">
        <v>6750</v>
      </c>
      <c r="H1278" s="87">
        <v>202.5000000000002</v>
      </c>
    </row>
    <row r="1279" spans="1:8" x14ac:dyDescent="0.3">
      <c r="A1279" t="s">
        <v>33</v>
      </c>
      <c r="B1279" t="s">
        <v>56</v>
      </c>
      <c r="C1279" t="s">
        <v>59</v>
      </c>
      <c r="D1279" t="s">
        <v>214</v>
      </c>
      <c r="E1279" t="s">
        <v>217</v>
      </c>
      <c r="F1279" s="88">
        <v>46661</v>
      </c>
      <c r="G1279" s="87">
        <v>6750</v>
      </c>
      <c r="H1279" s="87">
        <v>276.02535675082311</v>
      </c>
    </row>
    <row r="1280" spans="1:8" x14ac:dyDescent="0.3">
      <c r="A1280" t="s">
        <v>33</v>
      </c>
      <c r="B1280" t="s">
        <v>56</v>
      </c>
      <c r="C1280" t="s">
        <v>59</v>
      </c>
      <c r="D1280" t="s">
        <v>214</v>
      </c>
      <c r="E1280" t="s">
        <v>215</v>
      </c>
      <c r="F1280" s="88">
        <v>46692</v>
      </c>
      <c r="G1280" s="87">
        <v>6750</v>
      </c>
      <c r="H1280" s="87">
        <v>458.41370857988221</v>
      </c>
    </row>
    <row r="1281" spans="1:8" x14ac:dyDescent="0.3">
      <c r="A1281" t="s">
        <v>33</v>
      </c>
      <c r="B1281" t="s">
        <v>56</v>
      </c>
      <c r="C1281" t="s">
        <v>59</v>
      </c>
      <c r="D1281" t="s">
        <v>214</v>
      </c>
      <c r="E1281" t="s">
        <v>216</v>
      </c>
      <c r="F1281" s="88">
        <v>46692</v>
      </c>
      <c r="G1281" s="87">
        <v>6750</v>
      </c>
      <c r="H1281" s="87">
        <v>202.5000000000002</v>
      </c>
    </row>
    <row r="1282" spans="1:8" x14ac:dyDescent="0.3">
      <c r="A1282" t="s">
        <v>33</v>
      </c>
      <c r="B1282" t="s">
        <v>56</v>
      </c>
      <c r="C1282" t="s">
        <v>59</v>
      </c>
      <c r="D1282" t="s">
        <v>214</v>
      </c>
      <c r="E1282" t="s">
        <v>217</v>
      </c>
      <c r="F1282" s="88">
        <v>46692</v>
      </c>
      <c r="G1282" s="87">
        <v>6750</v>
      </c>
      <c r="H1282" s="87">
        <v>248.4599112426036</v>
      </c>
    </row>
    <row r="1283" spans="1:8" x14ac:dyDescent="0.3">
      <c r="A1283" t="s">
        <v>33</v>
      </c>
      <c r="B1283" t="s">
        <v>56</v>
      </c>
      <c r="C1283" t="s">
        <v>59</v>
      </c>
      <c r="D1283" t="s">
        <v>214</v>
      </c>
      <c r="E1283" t="s">
        <v>215</v>
      </c>
      <c r="F1283" s="88">
        <v>46722</v>
      </c>
      <c r="G1283" s="87">
        <v>6750</v>
      </c>
      <c r="H1283" s="87">
        <v>430.24321487603419</v>
      </c>
    </row>
    <row r="1284" spans="1:8" x14ac:dyDescent="0.3">
      <c r="A1284" t="s">
        <v>33</v>
      </c>
      <c r="B1284" t="s">
        <v>56</v>
      </c>
      <c r="C1284" t="s">
        <v>59</v>
      </c>
      <c r="D1284" t="s">
        <v>214</v>
      </c>
      <c r="E1284" t="s">
        <v>216</v>
      </c>
      <c r="F1284" s="88">
        <v>46722</v>
      </c>
      <c r="G1284" s="87">
        <v>6750</v>
      </c>
      <c r="H1284" s="87">
        <v>202.5000000000002</v>
      </c>
    </row>
    <row r="1285" spans="1:8" x14ac:dyDescent="0.3">
      <c r="A1285" t="s">
        <v>33</v>
      </c>
      <c r="B1285" t="s">
        <v>56</v>
      </c>
      <c r="C1285" t="s">
        <v>59</v>
      </c>
      <c r="D1285" t="s">
        <v>214</v>
      </c>
      <c r="E1285" t="s">
        <v>217</v>
      </c>
      <c r="F1285" s="88">
        <v>46722</v>
      </c>
      <c r="G1285" s="87">
        <v>6750</v>
      </c>
      <c r="H1285" s="87">
        <v>221.10991735537311</v>
      </c>
    </row>
    <row r="1286" spans="1:8" x14ac:dyDescent="0.3">
      <c r="A1286" t="s">
        <v>33</v>
      </c>
      <c r="B1286" t="s">
        <v>56</v>
      </c>
      <c r="C1286" t="s">
        <v>61</v>
      </c>
      <c r="D1286" t="s">
        <v>198</v>
      </c>
      <c r="E1286" t="s">
        <v>135</v>
      </c>
      <c r="G1286" s="87">
        <v>63000</v>
      </c>
      <c r="H1286" s="87">
        <v>40446</v>
      </c>
    </row>
    <row r="1287" spans="1:8" x14ac:dyDescent="0.3">
      <c r="A1287" t="s">
        <v>33</v>
      </c>
      <c r="B1287" t="s">
        <v>56</v>
      </c>
      <c r="C1287" t="s">
        <v>61</v>
      </c>
      <c r="D1287" t="s">
        <v>198</v>
      </c>
      <c r="E1287" t="s">
        <v>199</v>
      </c>
      <c r="G1287" s="87">
        <v>63000</v>
      </c>
      <c r="H1287" s="87">
        <v>63263.598326359832</v>
      </c>
    </row>
    <row r="1288" spans="1:8" x14ac:dyDescent="0.3">
      <c r="A1288" t="s">
        <v>33</v>
      </c>
      <c r="B1288" t="s">
        <v>56</v>
      </c>
      <c r="C1288" t="s">
        <v>61</v>
      </c>
      <c r="D1288" t="s">
        <v>198</v>
      </c>
      <c r="E1288" t="s">
        <v>200</v>
      </c>
      <c r="G1288" s="87">
        <v>63000</v>
      </c>
      <c r="H1288" s="87">
        <v>63750</v>
      </c>
    </row>
    <row r="1289" spans="1:8" x14ac:dyDescent="0.3">
      <c r="A1289" t="s">
        <v>33</v>
      </c>
      <c r="B1289" t="s">
        <v>56</v>
      </c>
      <c r="C1289" t="s">
        <v>61</v>
      </c>
      <c r="D1289" t="s">
        <v>198</v>
      </c>
      <c r="E1289" t="s">
        <v>201</v>
      </c>
      <c r="G1289" s="87">
        <v>63000</v>
      </c>
      <c r="H1289" s="87">
        <v>63000</v>
      </c>
    </row>
    <row r="1290" spans="1:8" x14ac:dyDescent="0.3">
      <c r="A1290" t="s">
        <v>33</v>
      </c>
      <c r="B1290" t="s">
        <v>56</v>
      </c>
      <c r="C1290" t="s">
        <v>61</v>
      </c>
      <c r="D1290" t="s">
        <v>198</v>
      </c>
      <c r="E1290" t="s">
        <v>202</v>
      </c>
      <c r="G1290" s="87">
        <v>63000</v>
      </c>
      <c r="H1290" s="87">
        <v>41098.744769874473</v>
      </c>
    </row>
    <row r="1291" spans="1:8" x14ac:dyDescent="0.3">
      <c r="A1291" t="s">
        <v>33</v>
      </c>
      <c r="B1291" t="s">
        <v>56</v>
      </c>
      <c r="C1291" t="s">
        <v>61</v>
      </c>
      <c r="D1291" t="s">
        <v>198</v>
      </c>
      <c r="E1291" t="s">
        <v>139</v>
      </c>
      <c r="G1291" s="87">
        <v>63000</v>
      </c>
      <c r="H1291" s="87">
        <v>40635</v>
      </c>
    </row>
    <row r="1292" spans="1:8" x14ac:dyDescent="0.3">
      <c r="A1292" t="s">
        <v>33</v>
      </c>
      <c r="B1292" t="s">
        <v>56</v>
      </c>
      <c r="C1292" t="s">
        <v>61</v>
      </c>
      <c r="D1292" t="s">
        <v>198</v>
      </c>
      <c r="E1292" t="s">
        <v>65</v>
      </c>
      <c r="G1292" s="87">
        <v>63000</v>
      </c>
      <c r="H1292" s="87">
        <v>41098.744769874473</v>
      </c>
    </row>
    <row r="1293" spans="1:8" x14ac:dyDescent="0.3">
      <c r="A1293" t="s">
        <v>33</v>
      </c>
      <c r="B1293" t="s">
        <v>56</v>
      </c>
      <c r="C1293" t="s">
        <v>61</v>
      </c>
      <c r="D1293" t="s">
        <v>203</v>
      </c>
      <c r="E1293" t="s">
        <v>204</v>
      </c>
      <c r="G1293" s="87">
        <v>63000</v>
      </c>
      <c r="H1293" s="87">
        <v>39077.816677275623</v>
      </c>
    </row>
    <row r="1294" spans="1:8" x14ac:dyDescent="0.3">
      <c r="A1294" t="s">
        <v>33</v>
      </c>
      <c r="B1294" t="s">
        <v>56</v>
      </c>
      <c r="C1294" t="s">
        <v>61</v>
      </c>
      <c r="D1294" t="s">
        <v>203</v>
      </c>
      <c r="E1294" t="s">
        <v>142</v>
      </c>
      <c r="G1294" s="87">
        <v>63000</v>
      </c>
      <c r="H1294" s="87">
        <v>60152.768936982808</v>
      </c>
    </row>
    <row r="1295" spans="1:8" x14ac:dyDescent="0.3">
      <c r="A1295" t="s">
        <v>33</v>
      </c>
      <c r="B1295" t="s">
        <v>56</v>
      </c>
      <c r="C1295" t="s">
        <v>61</v>
      </c>
      <c r="D1295" t="s">
        <v>203</v>
      </c>
      <c r="E1295" t="s">
        <v>143</v>
      </c>
      <c r="G1295" s="87">
        <v>63000</v>
      </c>
      <c r="H1295" s="87">
        <v>63750</v>
      </c>
    </row>
    <row r="1296" spans="1:8" x14ac:dyDescent="0.3">
      <c r="A1296" t="s">
        <v>33</v>
      </c>
      <c r="B1296" t="s">
        <v>56</v>
      </c>
      <c r="C1296" t="s">
        <v>61</v>
      </c>
      <c r="D1296" t="s">
        <v>203</v>
      </c>
      <c r="E1296" t="s">
        <v>141</v>
      </c>
      <c r="G1296" s="87">
        <v>63000</v>
      </c>
      <c r="H1296" s="87">
        <v>0</v>
      </c>
    </row>
    <row r="1297" spans="1:8" x14ac:dyDescent="0.3">
      <c r="A1297" t="s">
        <v>33</v>
      </c>
      <c r="B1297" t="s">
        <v>56</v>
      </c>
      <c r="C1297" t="s">
        <v>61</v>
      </c>
      <c r="D1297" t="s">
        <v>203</v>
      </c>
      <c r="E1297" t="s">
        <v>205</v>
      </c>
      <c r="G1297" s="87">
        <v>63000</v>
      </c>
      <c r="H1297" s="87">
        <v>39077.816677275623</v>
      </c>
    </row>
    <row r="1298" spans="1:8" x14ac:dyDescent="0.3">
      <c r="A1298" t="s">
        <v>33</v>
      </c>
      <c r="B1298" t="s">
        <v>56</v>
      </c>
      <c r="C1298" t="s">
        <v>61</v>
      </c>
      <c r="D1298" t="s">
        <v>206</v>
      </c>
      <c r="E1298" t="s">
        <v>207</v>
      </c>
      <c r="G1298" s="87">
        <v>63000</v>
      </c>
      <c r="H1298" s="87">
        <v>68040</v>
      </c>
    </row>
    <row r="1299" spans="1:8" x14ac:dyDescent="0.3">
      <c r="A1299" t="s">
        <v>33</v>
      </c>
      <c r="B1299" t="s">
        <v>56</v>
      </c>
      <c r="C1299" t="s">
        <v>61</v>
      </c>
      <c r="D1299" t="s">
        <v>206</v>
      </c>
      <c r="E1299" t="s">
        <v>208</v>
      </c>
      <c r="G1299" s="87">
        <v>63000</v>
      </c>
      <c r="H1299" s="87">
        <v>67756.500000000015</v>
      </c>
    </row>
    <row r="1300" spans="1:8" x14ac:dyDescent="0.3">
      <c r="A1300" t="s">
        <v>33</v>
      </c>
      <c r="B1300" t="s">
        <v>56</v>
      </c>
      <c r="C1300" t="s">
        <v>61</v>
      </c>
      <c r="D1300" t="s">
        <v>206</v>
      </c>
      <c r="E1300" t="s">
        <v>209</v>
      </c>
      <c r="G1300" s="87">
        <v>63000</v>
      </c>
      <c r="H1300" s="87">
        <v>52920</v>
      </c>
    </row>
    <row r="1301" spans="1:8" x14ac:dyDescent="0.3">
      <c r="A1301" t="s">
        <v>33</v>
      </c>
      <c r="B1301" t="s">
        <v>56</v>
      </c>
      <c r="C1301" t="s">
        <v>61</v>
      </c>
      <c r="D1301" t="s">
        <v>210</v>
      </c>
      <c r="E1301" t="s">
        <v>211</v>
      </c>
      <c r="G1301" s="87">
        <v>63000</v>
      </c>
      <c r="H1301" s="87">
        <v>53550</v>
      </c>
    </row>
    <row r="1302" spans="1:8" x14ac:dyDescent="0.3">
      <c r="A1302" t="s">
        <v>33</v>
      </c>
      <c r="B1302" t="s">
        <v>56</v>
      </c>
      <c r="C1302" t="s">
        <v>61</v>
      </c>
      <c r="D1302" t="s">
        <v>210</v>
      </c>
      <c r="E1302" t="s">
        <v>212</v>
      </c>
      <c r="G1302" s="87">
        <v>63000</v>
      </c>
      <c r="H1302" s="87">
        <v>52920</v>
      </c>
    </row>
    <row r="1303" spans="1:8" x14ac:dyDescent="0.3">
      <c r="A1303" t="s">
        <v>33</v>
      </c>
      <c r="B1303" t="s">
        <v>56</v>
      </c>
      <c r="C1303" t="s">
        <v>61</v>
      </c>
      <c r="D1303" t="s">
        <v>210</v>
      </c>
      <c r="E1303" t="s">
        <v>213</v>
      </c>
      <c r="G1303" s="87">
        <v>63000</v>
      </c>
      <c r="H1303" s="87">
        <v>52920</v>
      </c>
    </row>
    <row r="1304" spans="1:8" x14ac:dyDescent="0.3">
      <c r="A1304" t="s">
        <v>33</v>
      </c>
      <c r="B1304" t="s">
        <v>56</v>
      </c>
      <c r="C1304" t="s">
        <v>61</v>
      </c>
      <c r="D1304" t="s">
        <v>214</v>
      </c>
      <c r="E1304" t="s">
        <v>215</v>
      </c>
      <c r="F1304" s="88">
        <v>46388</v>
      </c>
      <c r="G1304" s="87">
        <v>5250</v>
      </c>
      <c r="H1304" s="87">
        <v>420.0000000000004</v>
      </c>
    </row>
    <row r="1305" spans="1:8" x14ac:dyDescent="0.3">
      <c r="A1305" t="s">
        <v>33</v>
      </c>
      <c r="B1305" t="s">
        <v>56</v>
      </c>
      <c r="C1305" t="s">
        <v>61</v>
      </c>
      <c r="D1305" t="s">
        <v>214</v>
      </c>
      <c r="E1305" t="s">
        <v>216</v>
      </c>
      <c r="F1305" s="88">
        <v>46388</v>
      </c>
      <c r="G1305" s="87">
        <v>5250</v>
      </c>
      <c r="H1305" s="87">
        <v>420.0000000000004</v>
      </c>
    </row>
    <row r="1306" spans="1:8" x14ac:dyDescent="0.3">
      <c r="A1306" t="s">
        <v>33</v>
      </c>
      <c r="B1306" t="s">
        <v>56</v>
      </c>
      <c r="C1306" t="s">
        <v>61</v>
      </c>
      <c r="D1306" t="s">
        <v>214</v>
      </c>
      <c r="E1306" t="s">
        <v>217</v>
      </c>
      <c r="F1306" s="88">
        <v>46388</v>
      </c>
      <c r="G1306" s="87">
        <v>5250</v>
      </c>
      <c r="H1306" s="87">
        <v>0</v>
      </c>
    </row>
    <row r="1307" spans="1:8" x14ac:dyDescent="0.3">
      <c r="A1307" t="s">
        <v>33</v>
      </c>
      <c r="B1307" t="s">
        <v>56</v>
      </c>
      <c r="C1307" t="s">
        <v>61</v>
      </c>
      <c r="D1307" t="s">
        <v>214</v>
      </c>
      <c r="E1307" t="s">
        <v>215</v>
      </c>
      <c r="F1307" s="88">
        <v>46419</v>
      </c>
      <c r="G1307" s="87">
        <v>5250</v>
      </c>
      <c r="H1307" s="87">
        <v>420.0000000000004</v>
      </c>
    </row>
    <row r="1308" spans="1:8" x14ac:dyDescent="0.3">
      <c r="A1308" t="s">
        <v>33</v>
      </c>
      <c r="B1308" t="s">
        <v>56</v>
      </c>
      <c r="C1308" t="s">
        <v>61</v>
      </c>
      <c r="D1308" t="s">
        <v>214</v>
      </c>
      <c r="E1308" t="s">
        <v>216</v>
      </c>
      <c r="F1308" s="88">
        <v>46419</v>
      </c>
      <c r="G1308" s="87">
        <v>5250</v>
      </c>
      <c r="H1308" s="87">
        <v>420.0000000000004</v>
      </c>
    </row>
    <row r="1309" spans="1:8" x14ac:dyDescent="0.3">
      <c r="A1309" t="s">
        <v>33</v>
      </c>
      <c r="B1309" t="s">
        <v>56</v>
      </c>
      <c r="C1309" t="s">
        <v>61</v>
      </c>
      <c r="D1309" t="s">
        <v>214</v>
      </c>
      <c r="E1309" t="s">
        <v>217</v>
      </c>
      <c r="F1309" s="88">
        <v>46419</v>
      </c>
      <c r="G1309" s="87">
        <v>5250</v>
      </c>
      <c r="H1309" s="87">
        <v>0</v>
      </c>
    </row>
    <row r="1310" spans="1:8" x14ac:dyDescent="0.3">
      <c r="A1310" t="s">
        <v>33</v>
      </c>
      <c r="B1310" t="s">
        <v>56</v>
      </c>
      <c r="C1310" t="s">
        <v>61</v>
      </c>
      <c r="D1310" t="s">
        <v>214</v>
      </c>
      <c r="E1310" t="s">
        <v>215</v>
      </c>
      <c r="F1310" s="88">
        <v>46447</v>
      </c>
      <c r="G1310" s="87">
        <v>5250</v>
      </c>
      <c r="H1310" s="87">
        <v>692.16000000000099</v>
      </c>
    </row>
    <row r="1311" spans="1:8" x14ac:dyDescent="0.3">
      <c r="A1311" t="s">
        <v>33</v>
      </c>
      <c r="B1311" t="s">
        <v>56</v>
      </c>
      <c r="C1311" t="s">
        <v>61</v>
      </c>
      <c r="D1311" t="s">
        <v>214</v>
      </c>
      <c r="E1311" t="s">
        <v>216</v>
      </c>
      <c r="F1311" s="88">
        <v>46447</v>
      </c>
      <c r="G1311" s="87">
        <v>5250</v>
      </c>
      <c r="H1311" s="87">
        <v>692.16000000000099</v>
      </c>
    </row>
    <row r="1312" spans="1:8" x14ac:dyDescent="0.3">
      <c r="A1312" t="s">
        <v>33</v>
      </c>
      <c r="B1312" t="s">
        <v>56</v>
      </c>
      <c r="C1312" t="s">
        <v>61</v>
      </c>
      <c r="D1312" t="s">
        <v>214</v>
      </c>
      <c r="E1312" t="s">
        <v>217</v>
      </c>
      <c r="F1312" s="88">
        <v>46447</v>
      </c>
      <c r="G1312" s="87">
        <v>5250</v>
      </c>
      <c r="H1312" s="87">
        <v>0</v>
      </c>
    </row>
    <row r="1313" spans="1:8" x14ac:dyDescent="0.3">
      <c r="A1313" t="s">
        <v>33</v>
      </c>
      <c r="B1313" t="s">
        <v>56</v>
      </c>
      <c r="C1313" t="s">
        <v>61</v>
      </c>
      <c r="D1313" t="s">
        <v>214</v>
      </c>
      <c r="E1313" t="s">
        <v>215</v>
      </c>
      <c r="F1313" s="88">
        <v>46478</v>
      </c>
      <c r="G1313" s="87">
        <v>5250</v>
      </c>
      <c r="H1313" s="87">
        <v>692.16000000000099</v>
      </c>
    </row>
    <row r="1314" spans="1:8" x14ac:dyDescent="0.3">
      <c r="A1314" t="s">
        <v>33</v>
      </c>
      <c r="B1314" t="s">
        <v>56</v>
      </c>
      <c r="C1314" t="s">
        <v>61</v>
      </c>
      <c r="D1314" t="s">
        <v>214</v>
      </c>
      <c r="E1314" t="s">
        <v>216</v>
      </c>
      <c r="F1314" s="88">
        <v>46478</v>
      </c>
      <c r="G1314" s="87">
        <v>5250</v>
      </c>
      <c r="H1314" s="87">
        <v>692.16000000000099</v>
      </c>
    </row>
    <row r="1315" spans="1:8" x14ac:dyDescent="0.3">
      <c r="A1315" t="s">
        <v>33</v>
      </c>
      <c r="B1315" t="s">
        <v>56</v>
      </c>
      <c r="C1315" t="s">
        <v>61</v>
      </c>
      <c r="D1315" t="s">
        <v>214</v>
      </c>
      <c r="E1315" t="s">
        <v>217</v>
      </c>
      <c r="F1315" s="88">
        <v>46478</v>
      </c>
      <c r="G1315" s="87">
        <v>5250</v>
      </c>
      <c r="H1315" s="87">
        <v>0</v>
      </c>
    </row>
    <row r="1316" spans="1:8" x14ac:dyDescent="0.3">
      <c r="A1316" t="s">
        <v>33</v>
      </c>
      <c r="B1316" t="s">
        <v>56</v>
      </c>
      <c r="C1316" t="s">
        <v>61</v>
      </c>
      <c r="D1316" t="s">
        <v>214</v>
      </c>
      <c r="E1316" t="s">
        <v>215</v>
      </c>
      <c r="F1316" s="88">
        <v>46508</v>
      </c>
      <c r="G1316" s="87">
        <v>5250</v>
      </c>
      <c r="H1316" s="87">
        <v>692.16000000000099</v>
      </c>
    </row>
    <row r="1317" spans="1:8" x14ac:dyDescent="0.3">
      <c r="A1317" t="s">
        <v>33</v>
      </c>
      <c r="B1317" t="s">
        <v>56</v>
      </c>
      <c r="C1317" t="s">
        <v>61</v>
      </c>
      <c r="D1317" t="s">
        <v>214</v>
      </c>
      <c r="E1317" t="s">
        <v>216</v>
      </c>
      <c r="F1317" s="88">
        <v>46508</v>
      </c>
      <c r="G1317" s="87">
        <v>5250</v>
      </c>
      <c r="H1317" s="87">
        <v>692.16000000000099</v>
      </c>
    </row>
    <row r="1318" spans="1:8" x14ac:dyDescent="0.3">
      <c r="A1318" t="s">
        <v>33</v>
      </c>
      <c r="B1318" t="s">
        <v>56</v>
      </c>
      <c r="C1318" t="s">
        <v>61</v>
      </c>
      <c r="D1318" t="s">
        <v>214</v>
      </c>
      <c r="E1318" t="s">
        <v>217</v>
      </c>
      <c r="F1318" s="88">
        <v>46508</v>
      </c>
      <c r="G1318" s="87">
        <v>5250</v>
      </c>
      <c r="H1318" s="87">
        <v>0</v>
      </c>
    </row>
    <row r="1319" spans="1:8" x14ac:dyDescent="0.3">
      <c r="A1319" t="s">
        <v>33</v>
      </c>
      <c r="B1319" t="s">
        <v>56</v>
      </c>
      <c r="C1319" t="s">
        <v>61</v>
      </c>
      <c r="D1319" t="s">
        <v>214</v>
      </c>
      <c r="E1319" t="s">
        <v>215</v>
      </c>
      <c r="F1319" s="88">
        <v>46539</v>
      </c>
      <c r="G1319" s="87">
        <v>5250</v>
      </c>
      <c r="H1319" s="87">
        <v>692.16000000000099</v>
      </c>
    </row>
    <row r="1320" spans="1:8" x14ac:dyDescent="0.3">
      <c r="A1320" t="s">
        <v>33</v>
      </c>
      <c r="B1320" t="s">
        <v>56</v>
      </c>
      <c r="C1320" t="s">
        <v>61</v>
      </c>
      <c r="D1320" t="s">
        <v>214</v>
      </c>
      <c r="E1320" t="s">
        <v>216</v>
      </c>
      <c r="F1320" s="88">
        <v>46539</v>
      </c>
      <c r="G1320" s="87">
        <v>5250</v>
      </c>
      <c r="H1320" s="87">
        <v>692.16000000000099</v>
      </c>
    </row>
    <row r="1321" spans="1:8" x14ac:dyDescent="0.3">
      <c r="A1321" t="s">
        <v>33</v>
      </c>
      <c r="B1321" t="s">
        <v>56</v>
      </c>
      <c r="C1321" t="s">
        <v>61</v>
      </c>
      <c r="D1321" t="s">
        <v>214</v>
      </c>
      <c r="E1321" t="s">
        <v>217</v>
      </c>
      <c r="F1321" s="88">
        <v>46539</v>
      </c>
      <c r="G1321" s="87">
        <v>5250</v>
      </c>
      <c r="H1321" s="87">
        <v>0</v>
      </c>
    </row>
    <row r="1322" spans="1:8" x14ac:dyDescent="0.3">
      <c r="A1322" t="s">
        <v>33</v>
      </c>
      <c r="B1322" t="s">
        <v>56</v>
      </c>
      <c r="C1322" t="s">
        <v>61</v>
      </c>
      <c r="D1322" t="s">
        <v>214</v>
      </c>
      <c r="E1322" t="s">
        <v>215</v>
      </c>
      <c r="F1322" s="88">
        <v>46569</v>
      </c>
      <c r="G1322" s="87">
        <v>5250</v>
      </c>
      <c r="H1322" s="87">
        <v>692.16000000000099</v>
      </c>
    </row>
    <row r="1323" spans="1:8" x14ac:dyDescent="0.3">
      <c r="A1323" t="s">
        <v>33</v>
      </c>
      <c r="B1323" t="s">
        <v>56</v>
      </c>
      <c r="C1323" t="s">
        <v>61</v>
      </c>
      <c r="D1323" t="s">
        <v>214</v>
      </c>
      <c r="E1323" t="s">
        <v>216</v>
      </c>
      <c r="F1323" s="88">
        <v>46569</v>
      </c>
      <c r="G1323" s="87">
        <v>5250</v>
      </c>
      <c r="H1323" s="87">
        <v>692.16000000000099</v>
      </c>
    </row>
    <row r="1324" spans="1:8" x14ac:dyDescent="0.3">
      <c r="A1324" t="s">
        <v>33</v>
      </c>
      <c r="B1324" t="s">
        <v>56</v>
      </c>
      <c r="C1324" t="s">
        <v>61</v>
      </c>
      <c r="D1324" t="s">
        <v>214</v>
      </c>
      <c r="E1324" t="s">
        <v>217</v>
      </c>
      <c r="F1324" s="88">
        <v>46569</v>
      </c>
      <c r="G1324" s="87">
        <v>5250</v>
      </c>
      <c r="H1324" s="87">
        <v>0</v>
      </c>
    </row>
    <row r="1325" spans="1:8" x14ac:dyDescent="0.3">
      <c r="A1325" t="s">
        <v>33</v>
      </c>
      <c r="B1325" t="s">
        <v>56</v>
      </c>
      <c r="C1325" t="s">
        <v>61</v>
      </c>
      <c r="D1325" t="s">
        <v>214</v>
      </c>
      <c r="E1325" t="s">
        <v>215</v>
      </c>
      <c r="F1325" s="88">
        <v>46600</v>
      </c>
      <c r="G1325" s="87">
        <v>5250</v>
      </c>
      <c r="H1325" s="87">
        <v>692.16000000000099</v>
      </c>
    </row>
    <row r="1326" spans="1:8" x14ac:dyDescent="0.3">
      <c r="A1326" t="s">
        <v>33</v>
      </c>
      <c r="B1326" t="s">
        <v>56</v>
      </c>
      <c r="C1326" t="s">
        <v>61</v>
      </c>
      <c r="D1326" t="s">
        <v>214</v>
      </c>
      <c r="E1326" t="s">
        <v>216</v>
      </c>
      <c r="F1326" s="88">
        <v>46600</v>
      </c>
      <c r="G1326" s="87">
        <v>5250</v>
      </c>
      <c r="H1326" s="87">
        <v>692.16000000000099</v>
      </c>
    </row>
    <row r="1327" spans="1:8" x14ac:dyDescent="0.3">
      <c r="A1327" t="s">
        <v>33</v>
      </c>
      <c r="B1327" t="s">
        <v>56</v>
      </c>
      <c r="C1327" t="s">
        <v>61</v>
      </c>
      <c r="D1327" t="s">
        <v>214</v>
      </c>
      <c r="E1327" t="s">
        <v>217</v>
      </c>
      <c r="F1327" s="88">
        <v>46600</v>
      </c>
      <c r="G1327" s="87">
        <v>5250</v>
      </c>
      <c r="H1327" s="87">
        <v>0</v>
      </c>
    </row>
    <row r="1328" spans="1:8" x14ac:dyDescent="0.3">
      <c r="A1328" t="s">
        <v>33</v>
      </c>
      <c r="B1328" t="s">
        <v>56</v>
      </c>
      <c r="C1328" t="s">
        <v>61</v>
      </c>
      <c r="D1328" t="s">
        <v>214</v>
      </c>
      <c r="E1328" t="s">
        <v>215</v>
      </c>
      <c r="F1328" s="88">
        <v>46631</v>
      </c>
      <c r="G1328" s="87">
        <v>5250</v>
      </c>
      <c r="H1328" s="87">
        <v>692.16000000000099</v>
      </c>
    </row>
    <row r="1329" spans="1:8" x14ac:dyDescent="0.3">
      <c r="A1329" t="s">
        <v>33</v>
      </c>
      <c r="B1329" t="s">
        <v>56</v>
      </c>
      <c r="C1329" t="s">
        <v>61</v>
      </c>
      <c r="D1329" t="s">
        <v>214</v>
      </c>
      <c r="E1329" t="s">
        <v>216</v>
      </c>
      <c r="F1329" s="88">
        <v>46631</v>
      </c>
      <c r="G1329" s="87">
        <v>5250</v>
      </c>
      <c r="H1329" s="87">
        <v>692.16000000000099</v>
      </c>
    </row>
    <row r="1330" spans="1:8" x14ac:dyDescent="0.3">
      <c r="A1330" t="s">
        <v>33</v>
      </c>
      <c r="B1330" t="s">
        <v>56</v>
      </c>
      <c r="C1330" t="s">
        <v>61</v>
      </c>
      <c r="D1330" t="s">
        <v>214</v>
      </c>
      <c r="E1330" t="s">
        <v>217</v>
      </c>
      <c r="F1330" s="88">
        <v>46631</v>
      </c>
      <c r="G1330" s="87">
        <v>5250</v>
      </c>
      <c r="H1330" s="87">
        <v>0</v>
      </c>
    </row>
    <row r="1331" spans="1:8" x14ac:dyDescent="0.3">
      <c r="A1331" t="s">
        <v>33</v>
      </c>
      <c r="B1331" t="s">
        <v>56</v>
      </c>
      <c r="C1331" t="s">
        <v>61</v>
      </c>
      <c r="D1331" t="s">
        <v>214</v>
      </c>
      <c r="E1331" t="s">
        <v>215</v>
      </c>
      <c r="F1331" s="88">
        <v>46661</v>
      </c>
      <c r="G1331" s="87">
        <v>5250</v>
      </c>
      <c r="H1331" s="87">
        <v>252.0000000000002</v>
      </c>
    </row>
    <row r="1332" spans="1:8" x14ac:dyDescent="0.3">
      <c r="A1332" t="s">
        <v>33</v>
      </c>
      <c r="B1332" t="s">
        <v>56</v>
      </c>
      <c r="C1332" t="s">
        <v>61</v>
      </c>
      <c r="D1332" t="s">
        <v>214</v>
      </c>
      <c r="E1332" t="s">
        <v>216</v>
      </c>
      <c r="F1332" s="88">
        <v>46661</v>
      </c>
      <c r="G1332" s="87">
        <v>5250</v>
      </c>
      <c r="H1332" s="87">
        <v>252.0000000000002</v>
      </c>
    </row>
    <row r="1333" spans="1:8" x14ac:dyDescent="0.3">
      <c r="A1333" t="s">
        <v>33</v>
      </c>
      <c r="B1333" t="s">
        <v>56</v>
      </c>
      <c r="C1333" t="s">
        <v>61</v>
      </c>
      <c r="D1333" t="s">
        <v>214</v>
      </c>
      <c r="E1333" t="s">
        <v>217</v>
      </c>
      <c r="F1333" s="88">
        <v>46661</v>
      </c>
      <c r="G1333" s="87">
        <v>5250</v>
      </c>
      <c r="H1333" s="87">
        <v>0</v>
      </c>
    </row>
    <row r="1334" spans="1:8" x14ac:dyDescent="0.3">
      <c r="A1334" t="s">
        <v>33</v>
      </c>
      <c r="B1334" t="s">
        <v>56</v>
      </c>
      <c r="C1334" t="s">
        <v>61</v>
      </c>
      <c r="D1334" t="s">
        <v>214</v>
      </c>
      <c r="E1334" t="s">
        <v>215</v>
      </c>
      <c r="F1334" s="88">
        <v>46692</v>
      </c>
      <c r="G1334" s="87">
        <v>5250</v>
      </c>
      <c r="H1334" s="87">
        <v>252.0000000000002</v>
      </c>
    </row>
    <row r="1335" spans="1:8" x14ac:dyDescent="0.3">
      <c r="A1335" t="s">
        <v>33</v>
      </c>
      <c r="B1335" t="s">
        <v>56</v>
      </c>
      <c r="C1335" t="s">
        <v>61</v>
      </c>
      <c r="D1335" t="s">
        <v>214</v>
      </c>
      <c r="E1335" t="s">
        <v>216</v>
      </c>
      <c r="F1335" s="88">
        <v>46692</v>
      </c>
      <c r="G1335" s="87">
        <v>5250</v>
      </c>
      <c r="H1335" s="87">
        <v>252.0000000000002</v>
      </c>
    </row>
    <row r="1336" spans="1:8" x14ac:dyDescent="0.3">
      <c r="A1336" t="s">
        <v>33</v>
      </c>
      <c r="B1336" t="s">
        <v>56</v>
      </c>
      <c r="C1336" t="s">
        <v>61</v>
      </c>
      <c r="D1336" t="s">
        <v>214</v>
      </c>
      <c r="E1336" t="s">
        <v>217</v>
      </c>
      <c r="F1336" s="88">
        <v>46692</v>
      </c>
      <c r="G1336" s="87">
        <v>5250</v>
      </c>
      <c r="H1336" s="87">
        <v>0</v>
      </c>
    </row>
    <row r="1337" spans="1:8" x14ac:dyDescent="0.3">
      <c r="A1337" t="s">
        <v>33</v>
      </c>
      <c r="B1337" t="s">
        <v>56</v>
      </c>
      <c r="C1337" t="s">
        <v>61</v>
      </c>
      <c r="D1337" t="s">
        <v>214</v>
      </c>
      <c r="E1337" t="s">
        <v>215</v>
      </c>
      <c r="F1337" s="88">
        <v>46722</v>
      </c>
      <c r="G1337" s="87">
        <v>5250</v>
      </c>
      <c r="H1337" s="87">
        <v>252.0000000000002</v>
      </c>
    </row>
    <row r="1338" spans="1:8" x14ac:dyDescent="0.3">
      <c r="A1338" t="s">
        <v>33</v>
      </c>
      <c r="B1338" t="s">
        <v>56</v>
      </c>
      <c r="C1338" t="s">
        <v>61</v>
      </c>
      <c r="D1338" t="s">
        <v>214</v>
      </c>
      <c r="E1338" t="s">
        <v>216</v>
      </c>
      <c r="F1338" s="88">
        <v>46722</v>
      </c>
      <c r="G1338" s="87">
        <v>5250</v>
      </c>
      <c r="H1338" s="87">
        <v>252.0000000000002</v>
      </c>
    </row>
    <row r="1339" spans="1:8" x14ac:dyDescent="0.3">
      <c r="A1339" t="s">
        <v>33</v>
      </c>
      <c r="B1339" t="s">
        <v>56</v>
      </c>
      <c r="C1339" t="s">
        <v>61</v>
      </c>
      <c r="D1339" t="s">
        <v>214</v>
      </c>
      <c r="E1339" t="s">
        <v>217</v>
      </c>
      <c r="F1339" s="88">
        <v>46722</v>
      </c>
      <c r="G1339" s="87">
        <v>5250</v>
      </c>
      <c r="H1339" s="87">
        <v>0</v>
      </c>
    </row>
    <row r="1340" spans="1:8" x14ac:dyDescent="0.3">
      <c r="A1340" t="s">
        <v>33</v>
      </c>
      <c r="B1340" t="s">
        <v>56</v>
      </c>
      <c r="C1340" t="s">
        <v>68</v>
      </c>
      <c r="D1340" t="s">
        <v>198</v>
      </c>
      <c r="E1340" t="s">
        <v>135</v>
      </c>
      <c r="G1340" s="87">
        <v>45000</v>
      </c>
      <c r="H1340" s="87">
        <v>30150</v>
      </c>
    </row>
    <row r="1341" spans="1:8" x14ac:dyDescent="0.3">
      <c r="A1341" t="s">
        <v>33</v>
      </c>
      <c r="B1341" t="s">
        <v>56</v>
      </c>
      <c r="C1341" t="s">
        <v>68</v>
      </c>
      <c r="D1341" t="s">
        <v>198</v>
      </c>
      <c r="E1341" t="s">
        <v>199</v>
      </c>
      <c r="G1341" s="87">
        <v>45000</v>
      </c>
      <c r="H1341" s="87">
        <v>44698.842764165187</v>
      </c>
    </row>
    <row r="1342" spans="1:8" x14ac:dyDescent="0.3">
      <c r="A1342" t="s">
        <v>33</v>
      </c>
      <c r="B1342" t="s">
        <v>56</v>
      </c>
      <c r="C1342" t="s">
        <v>68</v>
      </c>
      <c r="D1342" t="s">
        <v>198</v>
      </c>
      <c r="E1342" t="s">
        <v>200</v>
      </c>
      <c r="G1342" s="87">
        <v>45000</v>
      </c>
      <c r="H1342" s="87">
        <v>45374.004091518917</v>
      </c>
    </row>
    <row r="1343" spans="1:8" x14ac:dyDescent="0.3">
      <c r="A1343" t="s">
        <v>33</v>
      </c>
      <c r="B1343" t="s">
        <v>56</v>
      </c>
      <c r="C1343" t="s">
        <v>68</v>
      </c>
      <c r="D1343" t="s">
        <v>198</v>
      </c>
      <c r="E1343" t="s">
        <v>201</v>
      </c>
      <c r="G1343" s="87">
        <v>45000</v>
      </c>
      <c r="H1343" s="87">
        <v>45000</v>
      </c>
    </row>
    <row r="1344" spans="1:8" x14ac:dyDescent="0.3">
      <c r="A1344" t="s">
        <v>33</v>
      </c>
      <c r="B1344" t="s">
        <v>56</v>
      </c>
      <c r="C1344" t="s">
        <v>68</v>
      </c>
      <c r="D1344" t="s">
        <v>198</v>
      </c>
      <c r="E1344" t="s">
        <v>202</v>
      </c>
      <c r="G1344" s="87">
        <v>45000</v>
      </c>
      <c r="H1344" s="87">
        <v>30197.13039762562</v>
      </c>
    </row>
    <row r="1345" spans="1:8" x14ac:dyDescent="0.3">
      <c r="A1345" t="s">
        <v>33</v>
      </c>
      <c r="B1345" t="s">
        <v>56</v>
      </c>
      <c r="C1345" t="s">
        <v>68</v>
      </c>
      <c r="D1345" t="s">
        <v>198</v>
      </c>
      <c r="E1345" t="s">
        <v>139</v>
      </c>
      <c r="G1345" s="87">
        <v>45000</v>
      </c>
      <c r="H1345" s="87">
        <v>27675</v>
      </c>
    </row>
    <row r="1346" spans="1:8" x14ac:dyDescent="0.3">
      <c r="A1346" t="s">
        <v>33</v>
      </c>
      <c r="B1346" t="s">
        <v>56</v>
      </c>
      <c r="C1346" t="s">
        <v>68</v>
      </c>
      <c r="D1346" t="s">
        <v>198</v>
      </c>
      <c r="E1346" t="s">
        <v>65</v>
      </c>
      <c r="G1346" s="87">
        <v>45000</v>
      </c>
      <c r="H1346" s="87">
        <v>30197.13039762562</v>
      </c>
    </row>
    <row r="1347" spans="1:8" x14ac:dyDescent="0.3">
      <c r="A1347" t="s">
        <v>33</v>
      </c>
      <c r="B1347" t="s">
        <v>56</v>
      </c>
      <c r="C1347" t="s">
        <v>68</v>
      </c>
      <c r="D1347" t="s">
        <v>203</v>
      </c>
      <c r="E1347" t="s">
        <v>204</v>
      </c>
      <c r="G1347" s="87">
        <v>45000</v>
      </c>
      <c r="H1347" s="87">
        <v>28985.723157579199</v>
      </c>
    </row>
    <row r="1348" spans="1:8" x14ac:dyDescent="0.3">
      <c r="A1348" t="s">
        <v>33</v>
      </c>
      <c r="B1348" t="s">
        <v>56</v>
      </c>
      <c r="C1348" t="s">
        <v>68</v>
      </c>
      <c r="D1348" t="s">
        <v>203</v>
      </c>
      <c r="E1348" t="s">
        <v>142</v>
      </c>
      <c r="G1348" s="87">
        <v>45000</v>
      </c>
      <c r="H1348" s="87">
        <v>43414.176604582593</v>
      </c>
    </row>
    <row r="1349" spans="1:8" x14ac:dyDescent="0.3">
      <c r="A1349" t="s">
        <v>33</v>
      </c>
      <c r="B1349" t="s">
        <v>56</v>
      </c>
      <c r="C1349" t="s">
        <v>68</v>
      </c>
      <c r="D1349" t="s">
        <v>203</v>
      </c>
      <c r="E1349" t="s">
        <v>143</v>
      </c>
      <c r="G1349" s="87">
        <v>45000</v>
      </c>
      <c r="H1349" s="87">
        <v>44842.548077324551</v>
      </c>
    </row>
    <row r="1350" spans="1:8" x14ac:dyDescent="0.3">
      <c r="A1350" t="s">
        <v>33</v>
      </c>
      <c r="B1350" t="s">
        <v>56</v>
      </c>
      <c r="C1350" t="s">
        <v>68</v>
      </c>
      <c r="D1350" t="s">
        <v>203</v>
      </c>
      <c r="E1350" t="s">
        <v>141</v>
      </c>
      <c r="G1350" s="87">
        <v>45000</v>
      </c>
      <c r="H1350" s="87">
        <v>0</v>
      </c>
    </row>
    <row r="1351" spans="1:8" x14ac:dyDescent="0.3">
      <c r="A1351" t="s">
        <v>33</v>
      </c>
      <c r="B1351" t="s">
        <v>56</v>
      </c>
      <c r="C1351" t="s">
        <v>68</v>
      </c>
      <c r="D1351" t="s">
        <v>203</v>
      </c>
      <c r="E1351" t="s">
        <v>205</v>
      </c>
      <c r="G1351" s="87">
        <v>45000</v>
      </c>
      <c r="H1351" s="87">
        <v>28985.723157579199</v>
      </c>
    </row>
    <row r="1352" spans="1:8" x14ac:dyDescent="0.3">
      <c r="A1352" t="s">
        <v>33</v>
      </c>
      <c r="B1352" t="s">
        <v>56</v>
      </c>
      <c r="C1352" t="s">
        <v>68</v>
      </c>
      <c r="D1352" t="s">
        <v>206</v>
      </c>
      <c r="E1352" t="s">
        <v>207</v>
      </c>
      <c r="G1352" s="87">
        <v>45000</v>
      </c>
      <c r="H1352" s="87">
        <v>45900</v>
      </c>
    </row>
    <row r="1353" spans="1:8" x14ac:dyDescent="0.3">
      <c r="A1353" t="s">
        <v>33</v>
      </c>
      <c r="B1353" t="s">
        <v>56</v>
      </c>
      <c r="C1353" t="s">
        <v>68</v>
      </c>
      <c r="D1353" t="s">
        <v>206</v>
      </c>
      <c r="E1353" t="s">
        <v>208</v>
      </c>
      <c r="G1353" s="87">
        <v>45000</v>
      </c>
      <c r="H1353" s="87">
        <v>46209.25</v>
      </c>
    </row>
    <row r="1354" spans="1:8" x14ac:dyDescent="0.3">
      <c r="A1354" t="s">
        <v>33</v>
      </c>
      <c r="B1354" t="s">
        <v>56</v>
      </c>
      <c r="C1354" t="s">
        <v>68</v>
      </c>
      <c r="D1354" t="s">
        <v>206</v>
      </c>
      <c r="E1354" t="s">
        <v>209</v>
      </c>
      <c r="G1354" s="87">
        <v>45000</v>
      </c>
      <c r="H1354" s="87">
        <v>37934.71690371992</v>
      </c>
    </row>
    <row r="1355" spans="1:8" x14ac:dyDescent="0.3">
      <c r="A1355" t="s">
        <v>33</v>
      </c>
      <c r="B1355" t="s">
        <v>56</v>
      </c>
      <c r="C1355" t="s">
        <v>68</v>
      </c>
      <c r="D1355" t="s">
        <v>210</v>
      </c>
      <c r="E1355" t="s">
        <v>211</v>
      </c>
      <c r="G1355" s="87">
        <v>45000</v>
      </c>
      <c r="H1355" s="87">
        <v>38250</v>
      </c>
    </row>
    <row r="1356" spans="1:8" x14ac:dyDescent="0.3">
      <c r="A1356" t="s">
        <v>33</v>
      </c>
      <c r="B1356" t="s">
        <v>56</v>
      </c>
      <c r="C1356" t="s">
        <v>68</v>
      </c>
      <c r="D1356" t="s">
        <v>210</v>
      </c>
      <c r="E1356" t="s">
        <v>212</v>
      </c>
      <c r="G1356" s="87">
        <v>45000</v>
      </c>
      <c r="H1356" s="87">
        <v>37800</v>
      </c>
    </row>
    <row r="1357" spans="1:8" x14ac:dyDescent="0.3">
      <c r="A1357" t="s">
        <v>33</v>
      </c>
      <c r="B1357" t="s">
        <v>56</v>
      </c>
      <c r="C1357" t="s">
        <v>68</v>
      </c>
      <c r="D1357" t="s">
        <v>210</v>
      </c>
      <c r="E1357" t="s">
        <v>213</v>
      </c>
      <c r="G1357" s="87">
        <v>45000</v>
      </c>
      <c r="H1357" s="87">
        <v>38475</v>
      </c>
    </row>
    <row r="1358" spans="1:8" x14ac:dyDescent="0.3">
      <c r="A1358" t="s">
        <v>33</v>
      </c>
      <c r="B1358" t="s">
        <v>56</v>
      </c>
      <c r="C1358" t="s">
        <v>68</v>
      </c>
      <c r="D1358" t="s">
        <v>214</v>
      </c>
      <c r="E1358" t="s">
        <v>215</v>
      </c>
      <c r="F1358" s="88">
        <v>46388</v>
      </c>
      <c r="G1358" s="87">
        <v>3750</v>
      </c>
      <c r="H1358" s="87">
        <v>130.1076595156797</v>
      </c>
    </row>
    <row r="1359" spans="1:8" x14ac:dyDescent="0.3">
      <c r="A1359" t="s">
        <v>33</v>
      </c>
      <c r="B1359" t="s">
        <v>56</v>
      </c>
      <c r="C1359" t="s">
        <v>68</v>
      </c>
      <c r="D1359" t="s">
        <v>214</v>
      </c>
      <c r="E1359" t="s">
        <v>216</v>
      </c>
      <c r="F1359" s="88">
        <v>46388</v>
      </c>
      <c r="G1359" s="87">
        <v>3750</v>
      </c>
      <c r="H1359" s="87">
        <v>75.000000000000071</v>
      </c>
    </row>
    <row r="1360" spans="1:8" x14ac:dyDescent="0.3">
      <c r="A1360" t="s">
        <v>33</v>
      </c>
      <c r="B1360" t="s">
        <v>56</v>
      </c>
      <c r="C1360" t="s">
        <v>68</v>
      </c>
      <c r="D1360" t="s">
        <v>214</v>
      </c>
      <c r="E1360" t="s">
        <v>217</v>
      </c>
      <c r="F1360" s="88">
        <v>46388</v>
      </c>
      <c r="G1360" s="87">
        <v>3750</v>
      </c>
      <c r="H1360" s="87">
        <v>54.027117172235073</v>
      </c>
    </row>
    <row r="1361" spans="1:8" x14ac:dyDescent="0.3">
      <c r="A1361" t="s">
        <v>33</v>
      </c>
      <c r="B1361" t="s">
        <v>56</v>
      </c>
      <c r="C1361" t="s">
        <v>68</v>
      </c>
      <c r="D1361" t="s">
        <v>214</v>
      </c>
      <c r="E1361" t="s">
        <v>215</v>
      </c>
      <c r="F1361" s="88">
        <v>46419</v>
      </c>
      <c r="G1361" s="87">
        <v>3750</v>
      </c>
      <c r="H1361" s="87">
        <v>53.964280082006432</v>
      </c>
    </row>
    <row r="1362" spans="1:8" x14ac:dyDescent="0.3">
      <c r="A1362" t="s">
        <v>33</v>
      </c>
      <c r="B1362" t="s">
        <v>56</v>
      </c>
      <c r="C1362" t="s">
        <v>68</v>
      </c>
      <c r="D1362" t="s">
        <v>214</v>
      </c>
      <c r="E1362" t="s">
        <v>216</v>
      </c>
      <c r="F1362" s="88">
        <v>46419</v>
      </c>
      <c r="G1362" s="87">
        <v>3750</v>
      </c>
      <c r="H1362" s="87">
        <v>0</v>
      </c>
    </row>
    <row r="1363" spans="1:8" x14ac:dyDescent="0.3">
      <c r="A1363" t="s">
        <v>33</v>
      </c>
      <c r="B1363" t="s">
        <v>56</v>
      </c>
      <c r="C1363" t="s">
        <v>68</v>
      </c>
      <c r="D1363" t="s">
        <v>214</v>
      </c>
      <c r="E1363" t="s">
        <v>217</v>
      </c>
      <c r="F1363" s="88">
        <v>46419</v>
      </c>
      <c r="G1363" s="87">
        <v>3750</v>
      </c>
      <c r="H1363" s="87">
        <v>53.964280082006432</v>
      </c>
    </row>
    <row r="1364" spans="1:8" x14ac:dyDescent="0.3">
      <c r="A1364" t="s">
        <v>33</v>
      </c>
      <c r="B1364" t="s">
        <v>56</v>
      </c>
      <c r="C1364" t="s">
        <v>68</v>
      </c>
      <c r="D1364" t="s">
        <v>214</v>
      </c>
      <c r="E1364" t="s">
        <v>215</v>
      </c>
      <c r="F1364" s="88">
        <v>46447</v>
      </c>
      <c r="G1364" s="87">
        <v>3750</v>
      </c>
      <c r="H1364" s="87">
        <v>53.901588989308522</v>
      </c>
    </row>
    <row r="1365" spans="1:8" x14ac:dyDescent="0.3">
      <c r="A1365" t="s">
        <v>33</v>
      </c>
      <c r="B1365" t="s">
        <v>56</v>
      </c>
      <c r="C1365" t="s">
        <v>68</v>
      </c>
      <c r="D1365" t="s">
        <v>214</v>
      </c>
      <c r="E1365" t="s">
        <v>216</v>
      </c>
      <c r="F1365" s="88">
        <v>46447</v>
      </c>
      <c r="G1365" s="87">
        <v>3750</v>
      </c>
      <c r="H1365" s="87">
        <v>0</v>
      </c>
    </row>
    <row r="1366" spans="1:8" x14ac:dyDescent="0.3">
      <c r="A1366" t="s">
        <v>33</v>
      </c>
      <c r="B1366" t="s">
        <v>56</v>
      </c>
      <c r="C1366" t="s">
        <v>68</v>
      </c>
      <c r="D1366" t="s">
        <v>214</v>
      </c>
      <c r="E1366" t="s">
        <v>217</v>
      </c>
      <c r="F1366" s="88">
        <v>46447</v>
      </c>
      <c r="G1366" s="87">
        <v>3750</v>
      </c>
      <c r="H1366" s="87">
        <v>53.901588989308522</v>
      </c>
    </row>
    <row r="1367" spans="1:8" x14ac:dyDescent="0.3">
      <c r="A1367" t="s">
        <v>33</v>
      </c>
      <c r="B1367" t="s">
        <v>56</v>
      </c>
      <c r="C1367" t="s">
        <v>68</v>
      </c>
      <c r="D1367" t="s">
        <v>214</v>
      </c>
      <c r="E1367" t="s">
        <v>215</v>
      </c>
      <c r="F1367" s="88">
        <v>46478</v>
      </c>
      <c r="G1367" s="87">
        <v>3750</v>
      </c>
      <c r="H1367" s="87">
        <v>53.836925739458863</v>
      </c>
    </row>
    <row r="1368" spans="1:8" x14ac:dyDescent="0.3">
      <c r="A1368" t="s">
        <v>33</v>
      </c>
      <c r="B1368" t="s">
        <v>56</v>
      </c>
      <c r="C1368" t="s">
        <v>68</v>
      </c>
      <c r="D1368" t="s">
        <v>214</v>
      </c>
      <c r="E1368" t="s">
        <v>216</v>
      </c>
      <c r="F1368" s="88">
        <v>46478</v>
      </c>
      <c r="G1368" s="87">
        <v>3750</v>
      </c>
      <c r="H1368" s="87">
        <v>0</v>
      </c>
    </row>
    <row r="1369" spans="1:8" x14ac:dyDescent="0.3">
      <c r="A1369" t="s">
        <v>33</v>
      </c>
      <c r="B1369" t="s">
        <v>56</v>
      </c>
      <c r="C1369" t="s">
        <v>68</v>
      </c>
      <c r="D1369" t="s">
        <v>214</v>
      </c>
      <c r="E1369" t="s">
        <v>217</v>
      </c>
      <c r="F1369" s="88">
        <v>46478</v>
      </c>
      <c r="G1369" s="87">
        <v>3750</v>
      </c>
      <c r="H1369" s="87">
        <v>53.836925739458863</v>
      </c>
    </row>
    <row r="1370" spans="1:8" x14ac:dyDescent="0.3">
      <c r="A1370" t="s">
        <v>33</v>
      </c>
      <c r="B1370" t="s">
        <v>56</v>
      </c>
      <c r="C1370" t="s">
        <v>68</v>
      </c>
      <c r="D1370" t="s">
        <v>214</v>
      </c>
      <c r="E1370" t="s">
        <v>215</v>
      </c>
      <c r="F1370" s="88">
        <v>46508</v>
      </c>
      <c r="G1370" s="87">
        <v>3750</v>
      </c>
      <c r="H1370" s="87">
        <v>53.772417450745621</v>
      </c>
    </row>
    <row r="1371" spans="1:8" x14ac:dyDescent="0.3">
      <c r="A1371" t="s">
        <v>33</v>
      </c>
      <c r="B1371" t="s">
        <v>56</v>
      </c>
      <c r="C1371" t="s">
        <v>68</v>
      </c>
      <c r="D1371" t="s">
        <v>214</v>
      </c>
      <c r="E1371" t="s">
        <v>216</v>
      </c>
      <c r="F1371" s="88">
        <v>46508</v>
      </c>
      <c r="G1371" s="87">
        <v>3750</v>
      </c>
      <c r="H1371" s="87">
        <v>0</v>
      </c>
    </row>
    <row r="1372" spans="1:8" x14ac:dyDescent="0.3">
      <c r="A1372" t="s">
        <v>33</v>
      </c>
      <c r="B1372" t="s">
        <v>56</v>
      </c>
      <c r="C1372" t="s">
        <v>68</v>
      </c>
      <c r="D1372" t="s">
        <v>214</v>
      </c>
      <c r="E1372" t="s">
        <v>217</v>
      </c>
      <c r="F1372" s="88">
        <v>46508</v>
      </c>
      <c r="G1372" s="87">
        <v>3750</v>
      </c>
      <c r="H1372" s="87">
        <v>53.772417450745621</v>
      </c>
    </row>
    <row r="1373" spans="1:8" x14ac:dyDescent="0.3">
      <c r="A1373" t="s">
        <v>33</v>
      </c>
      <c r="B1373" t="s">
        <v>56</v>
      </c>
      <c r="C1373" t="s">
        <v>68</v>
      </c>
      <c r="D1373" t="s">
        <v>214</v>
      </c>
      <c r="E1373" t="s">
        <v>215</v>
      </c>
      <c r="F1373" s="88">
        <v>46539</v>
      </c>
      <c r="G1373" s="87">
        <v>3750</v>
      </c>
      <c r="H1373" s="87">
        <v>205.85638610947589</v>
      </c>
    </row>
    <row r="1374" spans="1:8" x14ac:dyDescent="0.3">
      <c r="A1374" t="s">
        <v>33</v>
      </c>
      <c r="B1374" t="s">
        <v>56</v>
      </c>
      <c r="C1374" t="s">
        <v>68</v>
      </c>
      <c r="D1374" t="s">
        <v>214</v>
      </c>
      <c r="E1374" t="s">
        <v>216</v>
      </c>
      <c r="F1374" s="88">
        <v>46539</v>
      </c>
      <c r="G1374" s="87">
        <v>3750</v>
      </c>
      <c r="H1374" s="87">
        <v>150.00000000000011</v>
      </c>
    </row>
    <row r="1375" spans="1:8" x14ac:dyDescent="0.3">
      <c r="A1375" t="s">
        <v>33</v>
      </c>
      <c r="B1375" t="s">
        <v>56</v>
      </c>
      <c r="C1375" t="s">
        <v>68</v>
      </c>
      <c r="D1375" t="s">
        <v>214</v>
      </c>
      <c r="E1375" t="s">
        <v>217</v>
      </c>
      <c r="F1375" s="88">
        <v>46539</v>
      </c>
      <c r="G1375" s="87">
        <v>3750</v>
      </c>
      <c r="H1375" s="87">
        <v>53.708063566803851</v>
      </c>
    </row>
    <row r="1376" spans="1:8" x14ac:dyDescent="0.3">
      <c r="A1376" t="s">
        <v>33</v>
      </c>
      <c r="B1376" t="s">
        <v>56</v>
      </c>
      <c r="C1376" t="s">
        <v>68</v>
      </c>
      <c r="D1376" t="s">
        <v>214</v>
      </c>
      <c r="E1376" t="s">
        <v>215</v>
      </c>
      <c r="F1376" s="88">
        <v>46569</v>
      </c>
      <c r="G1376" s="87">
        <v>3750</v>
      </c>
      <c r="H1376" s="87">
        <v>205.78961807528771</v>
      </c>
    </row>
    <row r="1377" spans="1:8" x14ac:dyDescent="0.3">
      <c r="A1377" t="s">
        <v>33</v>
      </c>
      <c r="B1377" t="s">
        <v>56</v>
      </c>
      <c r="C1377" t="s">
        <v>68</v>
      </c>
      <c r="D1377" t="s">
        <v>214</v>
      </c>
      <c r="E1377" t="s">
        <v>216</v>
      </c>
      <c r="F1377" s="88">
        <v>46569</v>
      </c>
      <c r="G1377" s="87">
        <v>3750</v>
      </c>
      <c r="H1377" s="87">
        <v>150.00000000000011</v>
      </c>
    </row>
    <row r="1378" spans="1:8" x14ac:dyDescent="0.3">
      <c r="A1378" t="s">
        <v>33</v>
      </c>
      <c r="B1378" t="s">
        <v>56</v>
      </c>
      <c r="C1378" t="s">
        <v>68</v>
      </c>
      <c r="D1378" t="s">
        <v>214</v>
      </c>
      <c r="E1378" t="s">
        <v>217</v>
      </c>
      <c r="F1378" s="88">
        <v>46569</v>
      </c>
      <c r="G1378" s="87">
        <v>3750</v>
      </c>
      <c r="H1378" s="87">
        <v>53.643863533930627</v>
      </c>
    </row>
    <row r="1379" spans="1:8" x14ac:dyDescent="0.3">
      <c r="A1379" t="s">
        <v>33</v>
      </c>
      <c r="B1379" t="s">
        <v>56</v>
      </c>
      <c r="C1379" t="s">
        <v>68</v>
      </c>
      <c r="D1379" t="s">
        <v>214</v>
      </c>
      <c r="E1379" t="s">
        <v>215</v>
      </c>
      <c r="F1379" s="88">
        <v>46600</v>
      </c>
      <c r="G1379" s="87">
        <v>3750</v>
      </c>
      <c r="H1379" s="87">
        <v>205.72191885385561</v>
      </c>
    </row>
    <row r="1380" spans="1:8" x14ac:dyDescent="0.3">
      <c r="A1380" t="s">
        <v>33</v>
      </c>
      <c r="B1380" t="s">
        <v>56</v>
      </c>
      <c r="C1380" t="s">
        <v>68</v>
      </c>
      <c r="D1380" t="s">
        <v>214</v>
      </c>
      <c r="E1380" t="s">
        <v>216</v>
      </c>
      <c r="F1380" s="88">
        <v>46600</v>
      </c>
      <c r="G1380" s="87">
        <v>3750</v>
      </c>
      <c r="H1380" s="87">
        <v>150.00000000000011</v>
      </c>
    </row>
    <row r="1381" spans="1:8" x14ac:dyDescent="0.3">
      <c r="A1381" t="s">
        <v>33</v>
      </c>
      <c r="B1381" t="s">
        <v>56</v>
      </c>
      <c r="C1381" t="s">
        <v>68</v>
      </c>
      <c r="D1381" t="s">
        <v>214</v>
      </c>
      <c r="E1381" t="s">
        <v>217</v>
      </c>
      <c r="F1381" s="88">
        <v>46600</v>
      </c>
      <c r="G1381" s="87">
        <v>3750</v>
      </c>
      <c r="H1381" s="87">
        <v>53.57876812870699</v>
      </c>
    </row>
    <row r="1382" spans="1:8" x14ac:dyDescent="0.3">
      <c r="A1382" t="s">
        <v>33</v>
      </c>
      <c r="B1382" t="s">
        <v>56</v>
      </c>
      <c r="C1382" t="s">
        <v>68</v>
      </c>
      <c r="D1382" t="s">
        <v>214</v>
      </c>
      <c r="E1382" t="s">
        <v>215</v>
      </c>
      <c r="F1382" s="88">
        <v>46631</v>
      </c>
      <c r="G1382" s="87">
        <v>3750</v>
      </c>
      <c r="H1382" s="87">
        <v>205.65547171286701</v>
      </c>
    </row>
    <row r="1383" spans="1:8" x14ac:dyDescent="0.3">
      <c r="A1383" t="s">
        <v>33</v>
      </c>
      <c r="B1383" t="s">
        <v>56</v>
      </c>
      <c r="C1383" t="s">
        <v>68</v>
      </c>
      <c r="D1383" t="s">
        <v>214</v>
      </c>
      <c r="E1383" t="s">
        <v>216</v>
      </c>
      <c r="F1383" s="88">
        <v>46631</v>
      </c>
      <c r="G1383" s="87">
        <v>3750</v>
      </c>
      <c r="H1383" s="87">
        <v>150.00000000000011</v>
      </c>
    </row>
    <row r="1384" spans="1:8" x14ac:dyDescent="0.3">
      <c r="A1384" t="s">
        <v>33</v>
      </c>
      <c r="B1384" t="s">
        <v>56</v>
      </c>
      <c r="C1384" t="s">
        <v>68</v>
      </c>
      <c r="D1384" t="s">
        <v>214</v>
      </c>
      <c r="E1384" t="s">
        <v>217</v>
      </c>
      <c r="F1384" s="88">
        <v>46631</v>
      </c>
      <c r="G1384" s="87">
        <v>3750</v>
      </c>
      <c r="H1384" s="87">
        <v>53.514876646987567</v>
      </c>
    </row>
    <row r="1385" spans="1:8" x14ac:dyDescent="0.3">
      <c r="A1385" t="s">
        <v>33</v>
      </c>
      <c r="B1385" t="s">
        <v>56</v>
      </c>
      <c r="C1385" t="s">
        <v>68</v>
      </c>
      <c r="D1385" t="s">
        <v>214</v>
      </c>
      <c r="E1385" t="s">
        <v>215</v>
      </c>
      <c r="F1385" s="88">
        <v>46661</v>
      </c>
      <c r="G1385" s="87">
        <v>3750</v>
      </c>
      <c r="H1385" s="87">
        <v>205.58918285658541</v>
      </c>
    </row>
    <row r="1386" spans="1:8" x14ac:dyDescent="0.3">
      <c r="A1386" t="s">
        <v>33</v>
      </c>
      <c r="B1386" t="s">
        <v>56</v>
      </c>
      <c r="C1386" t="s">
        <v>68</v>
      </c>
      <c r="D1386" t="s">
        <v>214</v>
      </c>
      <c r="E1386" t="s">
        <v>216</v>
      </c>
      <c r="F1386" s="88">
        <v>46661</v>
      </c>
      <c r="G1386" s="87">
        <v>3750</v>
      </c>
      <c r="H1386" s="87">
        <v>150.00000000000011</v>
      </c>
    </row>
    <row r="1387" spans="1:8" x14ac:dyDescent="0.3">
      <c r="A1387" t="s">
        <v>33</v>
      </c>
      <c r="B1387" t="s">
        <v>56</v>
      </c>
      <c r="C1387" t="s">
        <v>68</v>
      </c>
      <c r="D1387" t="s">
        <v>214</v>
      </c>
      <c r="E1387" t="s">
        <v>217</v>
      </c>
      <c r="F1387" s="88">
        <v>46661</v>
      </c>
      <c r="G1387" s="87">
        <v>3750</v>
      </c>
      <c r="H1387" s="87">
        <v>53.451137362100773</v>
      </c>
    </row>
    <row r="1388" spans="1:8" x14ac:dyDescent="0.3">
      <c r="A1388" t="s">
        <v>33</v>
      </c>
      <c r="B1388" t="s">
        <v>56</v>
      </c>
      <c r="C1388" t="s">
        <v>68</v>
      </c>
      <c r="D1388" t="s">
        <v>214</v>
      </c>
      <c r="E1388" t="s">
        <v>215</v>
      </c>
      <c r="F1388" s="88">
        <v>46692</v>
      </c>
      <c r="G1388" s="87">
        <v>3750</v>
      </c>
      <c r="H1388" s="87">
        <v>205.52305172010259</v>
      </c>
    </row>
    <row r="1389" spans="1:8" x14ac:dyDescent="0.3">
      <c r="A1389" t="s">
        <v>33</v>
      </c>
      <c r="B1389" t="s">
        <v>56</v>
      </c>
      <c r="C1389" t="s">
        <v>68</v>
      </c>
      <c r="D1389" t="s">
        <v>214</v>
      </c>
      <c r="E1389" t="s">
        <v>216</v>
      </c>
      <c r="F1389" s="88">
        <v>46692</v>
      </c>
      <c r="G1389" s="87">
        <v>3750</v>
      </c>
      <c r="H1389" s="87">
        <v>150.00000000000011</v>
      </c>
    </row>
    <row r="1390" spans="1:8" x14ac:dyDescent="0.3">
      <c r="A1390" t="s">
        <v>33</v>
      </c>
      <c r="B1390" t="s">
        <v>56</v>
      </c>
      <c r="C1390" t="s">
        <v>68</v>
      </c>
      <c r="D1390" t="s">
        <v>214</v>
      </c>
      <c r="E1390" t="s">
        <v>217</v>
      </c>
      <c r="F1390" s="88">
        <v>46692</v>
      </c>
      <c r="G1390" s="87">
        <v>3750</v>
      </c>
      <c r="H1390" s="87">
        <v>53.387549730867789</v>
      </c>
    </row>
    <row r="1391" spans="1:8" x14ac:dyDescent="0.3">
      <c r="A1391" t="s">
        <v>33</v>
      </c>
      <c r="B1391" t="s">
        <v>56</v>
      </c>
      <c r="C1391" t="s">
        <v>68</v>
      </c>
      <c r="D1391" t="s">
        <v>214</v>
      </c>
      <c r="E1391" t="s">
        <v>215</v>
      </c>
      <c r="F1391" s="88">
        <v>46722</v>
      </c>
      <c r="G1391" s="87">
        <v>3750</v>
      </c>
      <c r="H1391" s="87">
        <v>205.45707774120021</v>
      </c>
    </row>
    <row r="1392" spans="1:8" x14ac:dyDescent="0.3">
      <c r="A1392" t="s">
        <v>33</v>
      </c>
      <c r="B1392" t="s">
        <v>56</v>
      </c>
      <c r="C1392" t="s">
        <v>68</v>
      </c>
      <c r="D1392" t="s">
        <v>214</v>
      </c>
      <c r="E1392" t="s">
        <v>216</v>
      </c>
      <c r="F1392" s="88">
        <v>46722</v>
      </c>
      <c r="G1392" s="87">
        <v>3750</v>
      </c>
      <c r="H1392" s="87">
        <v>150.00000000000011</v>
      </c>
    </row>
    <row r="1393" spans="1:8" x14ac:dyDescent="0.3">
      <c r="A1393" t="s">
        <v>33</v>
      </c>
      <c r="B1393" t="s">
        <v>56</v>
      </c>
      <c r="C1393" t="s">
        <v>68</v>
      </c>
      <c r="D1393" t="s">
        <v>214</v>
      </c>
      <c r="E1393" t="s">
        <v>217</v>
      </c>
      <c r="F1393" s="88">
        <v>46722</v>
      </c>
      <c r="G1393" s="87">
        <v>3750</v>
      </c>
      <c r="H1393" s="87">
        <v>53.324113212692701</v>
      </c>
    </row>
    <row r="1394" spans="1:8" x14ac:dyDescent="0.3">
      <c r="A1394" t="s">
        <v>33</v>
      </c>
      <c r="B1394" t="s">
        <v>56</v>
      </c>
      <c r="C1394" t="s">
        <v>69</v>
      </c>
      <c r="D1394" t="s">
        <v>198</v>
      </c>
      <c r="E1394" t="s">
        <v>135</v>
      </c>
      <c r="G1394" s="87">
        <v>103500</v>
      </c>
      <c r="H1394" s="87">
        <v>67689</v>
      </c>
    </row>
    <row r="1395" spans="1:8" x14ac:dyDescent="0.3">
      <c r="A1395" t="s">
        <v>33</v>
      </c>
      <c r="B1395" t="s">
        <v>56</v>
      </c>
      <c r="C1395" t="s">
        <v>69</v>
      </c>
      <c r="D1395" t="s">
        <v>198</v>
      </c>
      <c r="E1395" t="s">
        <v>199</v>
      </c>
      <c r="G1395" s="87">
        <v>103500</v>
      </c>
      <c r="H1395" s="87">
        <v>103500</v>
      </c>
    </row>
    <row r="1396" spans="1:8" x14ac:dyDescent="0.3">
      <c r="A1396" t="s">
        <v>33</v>
      </c>
      <c r="B1396" t="s">
        <v>56</v>
      </c>
      <c r="C1396" t="s">
        <v>69</v>
      </c>
      <c r="D1396" t="s">
        <v>198</v>
      </c>
      <c r="E1396" t="s">
        <v>200</v>
      </c>
      <c r="G1396" s="87">
        <v>103500</v>
      </c>
      <c r="H1396" s="87">
        <v>104856.71050594019</v>
      </c>
    </row>
    <row r="1397" spans="1:8" x14ac:dyDescent="0.3">
      <c r="A1397" t="s">
        <v>33</v>
      </c>
      <c r="B1397" t="s">
        <v>56</v>
      </c>
      <c r="C1397" t="s">
        <v>69</v>
      </c>
      <c r="D1397" t="s">
        <v>198</v>
      </c>
      <c r="E1397" t="s">
        <v>201</v>
      </c>
      <c r="G1397" s="87">
        <v>103500</v>
      </c>
      <c r="H1397" s="87">
        <v>103500</v>
      </c>
    </row>
    <row r="1398" spans="1:8" x14ac:dyDescent="0.3">
      <c r="A1398" t="s">
        <v>33</v>
      </c>
      <c r="B1398" t="s">
        <v>56</v>
      </c>
      <c r="C1398" t="s">
        <v>69</v>
      </c>
      <c r="D1398" t="s">
        <v>198</v>
      </c>
      <c r="E1398" t="s">
        <v>202</v>
      </c>
      <c r="G1398" s="87">
        <v>103500</v>
      </c>
      <c r="H1398" s="87">
        <v>68576.288670884867</v>
      </c>
    </row>
    <row r="1399" spans="1:8" x14ac:dyDescent="0.3">
      <c r="A1399" t="s">
        <v>33</v>
      </c>
      <c r="B1399" t="s">
        <v>56</v>
      </c>
      <c r="C1399" t="s">
        <v>69</v>
      </c>
      <c r="D1399" t="s">
        <v>198</v>
      </c>
      <c r="E1399" t="s">
        <v>139</v>
      </c>
      <c r="G1399" s="87">
        <v>103500</v>
      </c>
      <c r="H1399" s="87">
        <v>65722.5</v>
      </c>
    </row>
    <row r="1400" spans="1:8" x14ac:dyDescent="0.3">
      <c r="A1400" t="s">
        <v>33</v>
      </c>
      <c r="B1400" t="s">
        <v>56</v>
      </c>
      <c r="C1400" t="s">
        <v>69</v>
      </c>
      <c r="D1400" t="s">
        <v>198</v>
      </c>
      <c r="E1400" t="s">
        <v>65</v>
      </c>
      <c r="G1400" s="87">
        <v>103500</v>
      </c>
      <c r="H1400" s="87">
        <v>68576.288670884867</v>
      </c>
    </row>
    <row r="1401" spans="1:8" x14ac:dyDescent="0.3">
      <c r="A1401" t="s">
        <v>33</v>
      </c>
      <c r="B1401" t="s">
        <v>56</v>
      </c>
      <c r="C1401" t="s">
        <v>69</v>
      </c>
      <c r="D1401" t="s">
        <v>203</v>
      </c>
      <c r="E1401" t="s">
        <v>204</v>
      </c>
      <c r="G1401" s="87">
        <v>103500</v>
      </c>
      <c r="H1401" s="87">
        <v>68849.575273508221</v>
      </c>
    </row>
    <row r="1402" spans="1:8" x14ac:dyDescent="0.3">
      <c r="A1402" t="s">
        <v>33</v>
      </c>
      <c r="B1402" t="s">
        <v>56</v>
      </c>
      <c r="C1402" t="s">
        <v>69</v>
      </c>
      <c r="D1402" t="s">
        <v>203</v>
      </c>
      <c r="E1402" t="s">
        <v>142</v>
      </c>
      <c r="G1402" s="87">
        <v>103500</v>
      </c>
      <c r="H1402" s="87">
        <v>103500</v>
      </c>
    </row>
    <row r="1403" spans="1:8" x14ac:dyDescent="0.3">
      <c r="A1403" t="s">
        <v>33</v>
      </c>
      <c r="B1403" t="s">
        <v>56</v>
      </c>
      <c r="C1403" t="s">
        <v>69</v>
      </c>
      <c r="D1403" t="s">
        <v>203</v>
      </c>
      <c r="E1403" t="s">
        <v>143</v>
      </c>
      <c r="G1403" s="87">
        <v>103500</v>
      </c>
      <c r="H1403" s="87">
        <v>105274.5799289117</v>
      </c>
    </row>
    <row r="1404" spans="1:8" x14ac:dyDescent="0.3">
      <c r="A1404" t="s">
        <v>33</v>
      </c>
      <c r="B1404" t="s">
        <v>56</v>
      </c>
      <c r="C1404" t="s">
        <v>69</v>
      </c>
      <c r="D1404" t="s">
        <v>203</v>
      </c>
      <c r="E1404" t="s">
        <v>141</v>
      </c>
      <c r="G1404" s="87">
        <v>103500</v>
      </c>
      <c r="H1404" s="87">
        <v>0</v>
      </c>
    </row>
    <row r="1405" spans="1:8" x14ac:dyDescent="0.3">
      <c r="A1405" t="s">
        <v>33</v>
      </c>
      <c r="B1405" t="s">
        <v>56</v>
      </c>
      <c r="C1405" t="s">
        <v>69</v>
      </c>
      <c r="D1405" t="s">
        <v>203</v>
      </c>
      <c r="E1405" t="s">
        <v>205</v>
      </c>
      <c r="G1405" s="87">
        <v>103500</v>
      </c>
      <c r="H1405" s="87">
        <v>68849.575273508221</v>
      </c>
    </row>
    <row r="1406" spans="1:8" x14ac:dyDescent="0.3">
      <c r="A1406" t="s">
        <v>33</v>
      </c>
      <c r="B1406" t="s">
        <v>56</v>
      </c>
      <c r="C1406" t="s">
        <v>69</v>
      </c>
      <c r="D1406" t="s">
        <v>206</v>
      </c>
      <c r="E1406" t="s">
        <v>207</v>
      </c>
      <c r="G1406" s="87">
        <v>103500</v>
      </c>
      <c r="H1406" s="87">
        <v>103500</v>
      </c>
    </row>
    <row r="1407" spans="1:8" x14ac:dyDescent="0.3">
      <c r="A1407" t="s">
        <v>33</v>
      </c>
      <c r="B1407" t="s">
        <v>56</v>
      </c>
      <c r="C1407" t="s">
        <v>69</v>
      </c>
      <c r="D1407" t="s">
        <v>206</v>
      </c>
      <c r="E1407" t="s">
        <v>208</v>
      </c>
      <c r="G1407" s="87">
        <v>103500</v>
      </c>
      <c r="H1407" s="87">
        <v>103500</v>
      </c>
    </row>
    <row r="1408" spans="1:8" x14ac:dyDescent="0.3">
      <c r="A1408" t="s">
        <v>33</v>
      </c>
      <c r="B1408" t="s">
        <v>56</v>
      </c>
      <c r="C1408" t="s">
        <v>69</v>
      </c>
      <c r="D1408" t="s">
        <v>206</v>
      </c>
      <c r="E1408" t="s">
        <v>209</v>
      </c>
      <c r="G1408" s="87">
        <v>103500</v>
      </c>
      <c r="H1408" s="87">
        <v>86836.717040481395</v>
      </c>
    </row>
    <row r="1409" spans="1:8" x14ac:dyDescent="0.3">
      <c r="A1409" t="s">
        <v>33</v>
      </c>
      <c r="B1409" t="s">
        <v>56</v>
      </c>
      <c r="C1409" t="s">
        <v>69</v>
      </c>
      <c r="D1409" t="s">
        <v>210</v>
      </c>
      <c r="E1409" t="s">
        <v>211</v>
      </c>
      <c r="G1409" s="87">
        <v>103500</v>
      </c>
      <c r="H1409" s="87">
        <v>87975</v>
      </c>
    </row>
    <row r="1410" spans="1:8" x14ac:dyDescent="0.3">
      <c r="A1410" t="s">
        <v>33</v>
      </c>
      <c r="B1410" t="s">
        <v>56</v>
      </c>
      <c r="C1410" t="s">
        <v>69</v>
      </c>
      <c r="D1410" t="s">
        <v>210</v>
      </c>
      <c r="E1410" t="s">
        <v>212</v>
      </c>
      <c r="G1410" s="87">
        <v>103500</v>
      </c>
      <c r="H1410" s="87">
        <v>86940</v>
      </c>
    </row>
    <row r="1411" spans="1:8" x14ac:dyDescent="0.3">
      <c r="A1411" t="s">
        <v>33</v>
      </c>
      <c r="B1411" t="s">
        <v>56</v>
      </c>
      <c r="C1411" t="s">
        <v>69</v>
      </c>
      <c r="D1411" t="s">
        <v>210</v>
      </c>
      <c r="E1411" t="s">
        <v>213</v>
      </c>
      <c r="G1411" s="87">
        <v>103500</v>
      </c>
      <c r="H1411" s="87">
        <v>86422.5</v>
      </c>
    </row>
    <row r="1412" spans="1:8" x14ac:dyDescent="0.3">
      <c r="A1412" t="s">
        <v>33</v>
      </c>
      <c r="B1412" t="s">
        <v>56</v>
      </c>
      <c r="C1412" t="s">
        <v>69</v>
      </c>
      <c r="D1412" t="s">
        <v>214</v>
      </c>
      <c r="E1412" t="s">
        <v>215</v>
      </c>
      <c r="F1412" s="88">
        <v>46388</v>
      </c>
      <c r="G1412" s="87">
        <v>8625</v>
      </c>
      <c r="H1412" s="87">
        <v>-40.866960478233644</v>
      </c>
    </row>
    <row r="1413" spans="1:8" x14ac:dyDescent="0.3">
      <c r="A1413" t="s">
        <v>33</v>
      </c>
      <c r="B1413" t="s">
        <v>56</v>
      </c>
      <c r="C1413" t="s">
        <v>69</v>
      </c>
      <c r="D1413" t="s">
        <v>214</v>
      </c>
      <c r="E1413" t="s">
        <v>216</v>
      </c>
      <c r="F1413" s="88">
        <v>46388</v>
      </c>
      <c r="G1413" s="87">
        <v>8625</v>
      </c>
      <c r="H1413" s="87">
        <v>0</v>
      </c>
    </row>
    <row r="1414" spans="1:8" x14ac:dyDescent="0.3">
      <c r="A1414" t="s">
        <v>33</v>
      </c>
      <c r="B1414" t="s">
        <v>56</v>
      </c>
      <c r="C1414" t="s">
        <v>69</v>
      </c>
      <c r="D1414" t="s">
        <v>214</v>
      </c>
      <c r="E1414" t="s">
        <v>217</v>
      </c>
      <c r="F1414" s="88">
        <v>46388</v>
      </c>
      <c r="G1414" s="87">
        <v>8625</v>
      </c>
      <c r="H1414" s="87">
        <v>-40.866960478233644</v>
      </c>
    </row>
    <row r="1415" spans="1:8" x14ac:dyDescent="0.3">
      <c r="A1415" t="s">
        <v>33</v>
      </c>
      <c r="B1415" t="s">
        <v>56</v>
      </c>
      <c r="C1415" t="s">
        <v>69</v>
      </c>
      <c r="D1415" t="s">
        <v>214</v>
      </c>
      <c r="E1415" t="s">
        <v>215</v>
      </c>
      <c r="F1415" s="88">
        <v>46419</v>
      </c>
      <c r="G1415" s="87">
        <v>8625</v>
      </c>
      <c r="H1415" s="87">
        <v>-40.882616487455103</v>
      </c>
    </row>
    <row r="1416" spans="1:8" x14ac:dyDescent="0.3">
      <c r="A1416" t="s">
        <v>33</v>
      </c>
      <c r="B1416" t="s">
        <v>56</v>
      </c>
      <c r="C1416" t="s">
        <v>69</v>
      </c>
      <c r="D1416" t="s">
        <v>214</v>
      </c>
      <c r="E1416" t="s">
        <v>216</v>
      </c>
      <c r="F1416" s="88">
        <v>46419</v>
      </c>
      <c r="G1416" s="87">
        <v>8625</v>
      </c>
      <c r="H1416" s="87">
        <v>0</v>
      </c>
    </row>
    <row r="1417" spans="1:8" x14ac:dyDescent="0.3">
      <c r="A1417" t="s">
        <v>33</v>
      </c>
      <c r="B1417" t="s">
        <v>56</v>
      </c>
      <c r="C1417" t="s">
        <v>69</v>
      </c>
      <c r="D1417" t="s">
        <v>214</v>
      </c>
      <c r="E1417" t="s">
        <v>217</v>
      </c>
      <c r="F1417" s="88">
        <v>46419</v>
      </c>
      <c r="G1417" s="87">
        <v>8625</v>
      </c>
      <c r="H1417" s="87">
        <v>-40.882616487455103</v>
      </c>
    </row>
    <row r="1418" spans="1:8" x14ac:dyDescent="0.3">
      <c r="A1418" t="s">
        <v>33</v>
      </c>
      <c r="B1418" t="s">
        <v>56</v>
      </c>
      <c r="C1418" t="s">
        <v>69</v>
      </c>
      <c r="D1418" t="s">
        <v>214</v>
      </c>
      <c r="E1418" t="s">
        <v>215</v>
      </c>
      <c r="F1418" s="88">
        <v>46447</v>
      </c>
      <c r="G1418" s="87">
        <v>8625</v>
      </c>
      <c r="H1418" s="87">
        <v>-40.898284496813993</v>
      </c>
    </row>
    <row r="1419" spans="1:8" x14ac:dyDescent="0.3">
      <c r="A1419" t="s">
        <v>33</v>
      </c>
      <c r="B1419" t="s">
        <v>56</v>
      </c>
      <c r="C1419" t="s">
        <v>69</v>
      </c>
      <c r="D1419" t="s">
        <v>214</v>
      </c>
      <c r="E1419" t="s">
        <v>216</v>
      </c>
      <c r="F1419" s="88">
        <v>46447</v>
      </c>
      <c r="G1419" s="87">
        <v>8625</v>
      </c>
      <c r="H1419" s="87">
        <v>0</v>
      </c>
    </row>
    <row r="1420" spans="1:8" x14ac:dyDescent="0.3">
      <c r="A1420" t="s">
        <v>33</v>
      </c>
      <c r="B1420" t="s">
        <v>56</v>
      </c>
      <c r="C1420" t="s">
        <v>69</v>
      </c>
      <c r="D1420" t="s">
        <v>214</v>
      </c>
      <c r="E1420" t="s">
        <v>217</v>
      </c>
      <c r="F1420" s="88">
        <v>46447</v>
      </c>
      <c r="G1420" s="87">
        <v>8625</v>
      </c>
      <c r="H1420" s="87">
        <v>-40.898284496813993</v>
      </c>
    </row>
    <row r="1421" spans="1:8" x14ac:dyDescent="0.3">
      <c r="A1421" t="s">
        <v>33</v>
      </c>
      <c r="B1421" t="s">
        <v>56</v>
      </c>
      <c r="C1421" t="s">
        <v>69</v>
      </c>
      <c r="D1421" t="s">
        <v>214</v>
      </c>
      <c r="E1421" t="s">
        <v>215</v>
      </c>
      <c r="F1421" s="88">
        <v>46478</v>
      </c>
      <c r="G1421" s="87">
        <v>8625</v>
      </c>
      <c r="H1421" s="87">
        <v>-40.914496257018023</v>
      </c>
    </row>
    <row r="1422" spans="1:8" x14ac:dyDescent="0.3">
      <c r="A1422" t="s">
        <v>33</v>
      </c>
      <c r="B1422" t="s">
        <v>56</v>
      </c>
      <c r="C1422" t="s">
        <v>69</v>
      </c>
      <c r="D1422" t="s">
        <v>214</v>
      </c>
      <c r="E1422" t="s">
        <v>216</v>
      </c>
      <c r="F1422" s="88">
        <v>46478</v>
      </c>
      <c r="G1422" s="87">
        <v>8625</v>
      </c>
      <c r="H1422" s="87">
        <v>0</v>
      </c>
    </row>
    <row r="1423" spans="1:8" x14ac:dyDescent="0.3">
      <c r="A1423" t="s">
        <v>33</v>
      </c>
      <c r="B1423" t="s">
        <v>56</v>
      </c>
      <c r="C1423" t="s">
        <v>69</v>
      </c>
      <c r="D1423" t="s">
        <v>214</v>
      </c>
      <c r="E1423" t="s">
        <v>217</v>
      </c>
      <c r="F1423" s="88">
        <v>46478</v>
      </c>
      <c r="G1423" s="87">
        <v>8625</v>
      </c>
      <c r="H1423" s="87">
        <v>-40.914496257018023</v>
      </c>
    </row>
    <row r="1424" spans="1:8" x14ac:dyDescent="0.3">
      <c r="A1424" t="s">
        <v>33</v>
      </c>
      <c r="B1424" t="s">
        <v>56</v>
      </c>
      <c r="C1424" t="s">
        <v>69</v>
      </c>
      <c r="D1424" t="s">
        <v>214</v>
      </c>
      <c r="E1424" t="s">
        <v>215</v>
      </c>
      <c r="F1424" s="88">
        <v>46508</v>
      </c>
      <c r="G1424" s="87">
        <v>8625</v>
      </c>
      <c r="H1424" s="87">
        <v>-40.930720874748999</v>
      </c>
    </row>
    <row r="1425" spans="1:8" x14ac:dyDescent="0.3">
      <c r="A1425" t="s">
        <v>33</v>
      </c>
      <c r="B1425" t="s">
        <v>56</v>
      </c>
      <c r="C1425" t="s">
        <v>69</v>
      </c>
      <c r="D1425" t="s">
        <v>214</v>
      </c>
      <c r="E1425" t="s">
        <v>216</v>
      </c>
      <c r="F1425" s="88">
        <v>46508</v>
      </c>
      <c r="G1425" s="87">
        <v>8625</v>
      </c>
      <c r="H1425" s="87">
        <v>0</v>
      </c>
    </row>
    <row r="1426" spans="1:8" x14ac:dyDescent="0.3">
      <c r="A1426" t="s">
        <v>33</v>
      </c>
      <c r="B1426" t="s">
        <v>56</v>
      </c>
      <c r="C1426" t="s">
        <v>69</v>
      </c>
      <c r="D1426" t="s">
        <v>214</v>
      </c>
      <c r="E1426" t="s">
        <v>217</v>
      </c>
      <c r="F1426" s="88">
        <v>46508</v>
      </c>
      <c r="G1426" s="87">
        <v>8625</v>
      </c>
      <c r="H1426" s="87">
        <v>-40.930720874748999</v>
      </c>
    </row>
    <row r="1427" spans="1:8" x14ac:dyDescent="0.3">
      <c r="A1427" t="s">
        <v>33</v>
      </c>
      <c r="B1427" t="s">
        <v>56</v>
      </c>
      <c r="C1427" t="s">
        <v>69</v>
      </c>
      <c r="D1427" t="s">
        <v>214</v>
      </c>
      <c r="E1427" t="s">
        <v>215</v>
      </c>
      <c r="F1427" s="88">
        <v>46539</v>
      </c>
      <c r="G1427" s="87">
        <v>8625</v>
      </c>
      <c r="H1427" s="87">
        <v>-40.946958365307907</v>
      </c>
    </row>
    <row r="1428" spans="1:8" x14ac:dyDescent="0.3">
      <c r="A1428" t="s">
        <v>33</v>
      </c>
      <c r="B1428" t="s">
        <v>56</v>
      </c>
      <c r="C1428" t="s">
        <v>69</v>
      </c>
      <c r="D1428" t="s">
        <v>214</v>
      </c>
      <c r="E1428" t="s">
        <v>216</v>
      </c>
      <c r="F1428" s="88">
        <v>46539</v>
      </c>
      <c r="G1428" s="87">
        <v>8625</v>
      </c>
      <c r="H1428" s="87">
        <v>0</v>
      </c>
    </row>
    <row r="1429" spans="1:8" x14ac:dyDescent="0.3">
      <c r="A1429" t="s">
        <v>33</v>
      </c>
      <c r="B1429" t="s">
        <v>56</v>
      </c>
      <c r="C1429" t="s">
        <v>69</v>
      </c>
      <c r="D1429" t="s">
        <v>214</v>
      </c>
      <c r="E1429" t="s">
        <v>217</v>
      </c>
      <c r="F1429" s="88">
        <v>46539</v>
      </c>
      <c r="G1429" s="87">
        <v>8625</v>
      </c>
      <c r="H1429" s="87">
        <v>-40.946958365307907</v>
      </c>
    </row>
    <row r="1430" spans="1:8" x14ac:dyDescent="0.3">
      <c r="A1430" t="s">
        <v>33</v>
      </c>
      <c r="B1430" t="s">
        <v>56</v>
      </c>
      <c r="C1430" t="s">
        <v>69</v>
      </c>
      <c r="D1430" t="s">
        <v>214</v>
      </c>
      <c r="E1430" t="s">
        <v>215</v>
      </c>
      <c r="F1430" s="88">
        <v>46569</v>
      </c>
      <c r="G1430" s="87">
        <v>8625</v>
      </c>
      <c r="H1430" s="87">
        <v>-40.963208744022538</v>
      </c>
    </row>
    <row r="1431" spans="1:8" x14ac:dyDescent="0.3">
      <c r="A1431" t="s">
        <v>33</v>
      </c>
      <c r="B1431" t="s">
        <v>56</v>
      </c>
      <c r="C1431" t="s">
        <v>69</v>
      </c>
      <c r="D1431" t="s">
        <v>214</v>
      </c>
      <c r="E1431" t="s">
        <v>216</v>
      </c>
      <c r="F1431" s="88">
        <v>46569</v>
      </c>
      <c r="G1431" s="87">
        <v>8625</v>
      </c>
      <c r="H1431" s="87">
        <v>0</v>
      </c>
    </row>
    <row r="1432" spans="1:8" x14ac:dyDescent="0.3">
      <c r="A1432" t="s">
        <v>33</v>
      </c>
      <c r="B1432" t="s">
        <v>56</v>
      </c>
      <c r="C1432" t="s">
        <v>69</v>
      </c>
      <c r="D1432" t="s">
        <v>214</v>
      </c>
      <c r="E1432" t="s">
        <v>217</v>
      </c>
      <c r="F1432" s="88">
        <v>46569</v>
      </c>
      <c r="G1432" s="87">
        <v>8625</v>
      </c>
      <c r="H1432" s="87">
        <v>-40.963208744022538</v>
      </c>
    </row>
    <row r="1433" spans="1:8" x14ac:dyDescent="0.3">
      <c r="A1433" t="s">
        <v>33</v>
      </c>
      <c r="B1433" t="s">
        <v>56</v>
      </c>
      <c r="C1433" t="s">
        <v>69</v>
      </c>
      <c r="D1433" t="s">
        <v>214</v>
      </c>
      <c r="E1433" t="s">
        <v>215</v>
      </c>
      <c r="F1433" s="88">
        <v>46600</v>
      </c>
      <c r="G1433" s="87">
        <v>8625</v>
      </c>
      <c r="H1433" s="87">
        <v>-40.979738745012291</v>
      </c>
    </row>
    <row r="1434" spans="1:8" x14ac:dyDescent="0.3">
      <c r="A1434" t="s">
        <v>33</v>
      </c>
      <c r="B1434" t="s">
        <v>56</v>
      </c>
      <c r="C1434" t="s">
        <v>69</v>
      </c>
      <c r="D1434" t="s">
        <v>214</v>
      </c>
      <c r="E1434" t="s">
        <v>216</v>
      </c>
      <c r="F1434" s="88">
        <v>46600</v>
      </c>
      <c r="G1434" s="87">
        <v>8625</v>
      </c>
      <c r="H1434" s="87">
        <v>0</v>
      </c>
    </row>
    <row r="1435" spans="1:8" x14ac:dyDescent="0.3">
      <c r="A1435" t="s">
        <v>33</v>
      </c>
      <c r="B1435" t="s">
        <v>56</v>
      </c>
      <c r="C1435" t="s">
        <v>69</v>
      </c>
      <c r="D1435" t="s">
        <v>214</v>
      </c>
      <c r="E1435" t="s">
        <v>217</v>
      </c>
      <c r="F1435" s="88">
        <v>46600</v>
      </c>
      <c r="G1435" s="87">
        <v>8625</v>
      </c>
      <c r="H1435" s="87">
        <v>-40.979738745012291</v>
      </c>
    </row>
    <row r="1436" spans="1:8" x14ac:dyDescent="0.3">
      <c r="A1436" t="s">
        <v>33</v>
      </c>
      <c r="B1436" t="s">
        <v>56</v>
      </c>
      <c r="C1436" t="s">
        <v>69</v>
      </c>
      <c r="D1436" t="s">
        <v>214</v>
      </c>
      <c r="E1436" t="s">
        <v>215</v>
      </c>
      <c r="F1436" s="88">
        <v>46631</v>
      </c>
      <c r="G1436" s="87">
        <v>8625</v>
      </c>
      <c r="H1436" s="87">
        <v>-40.996015158027092</v>
      </c>
    </row>
    <row r="1437" spans="1:8" x14ac:dyDescent="0.3">
      <c r="A1437" t="s">
        <v>33</v>
      </c>
      <c r="B1437" t="s">
        <v>56</v>
      </c>
      <c r="C1437" t="s">
        <v>69</v>
      </c>
      <c r="D1437" t="s">
        <v>214</v>
      </c>
      <c r="E1437" t="s">
        <v>216</v>
      </c>
      <c r="F1437" s="88">
        <v>46631</v>
      </c>
      <c r="G1437" s="87">
        <v>8625</v>
      </c>
      <c r="H1437" s="87">
        <v>0</v>
      </c>
    </row>
    <row r="1438" spans="1:8" x14ac:dyDescent="0.3">
      <c r="A1438" t="s">
        <v>33</v>
      </c>
      <c r="B1438" t="s">
        <v>56</v>
      </c>
      <c r="C1438" t="s">
        <v>69</v>
      </c>
      <c r="D1438" t="s">
        <v>214</v>
      </c>
      <c r="E1438" t="s">
        <v>217</v>
      </c>
      <c r="F1438" s="88">
        <v>46631</v>
      </c>
      <c r="G1438" s="87">
        <v>8625</v>
      </c>
      <c r="H1438" s="87">
        <v>-40.996015158027092</v>
      </c>
    </row>
    <row r="1439" spans="1:8" x14ac:dyDescent="0.3">
      <c r="A1439" t="s">
        <v>33</v>
      </c>
      <c r="B1439" t="s">
        <v>56</v>
      </c>
      <c r="C1439" t="s">
        <v>69</v>
      </c>
      <c r="D1439" t="s">
        <v>214</v>
      </c>
      <c r="E1439" t="s">
        <v>215</v>
      </c>
      <c r="F1439" s="88">
        <v>46661</v>
      </c>
      <c r="G1439" s="87">
        <v>8625</v>
      </c>
      <c r="H1439" s="87">
        <v>-41.012304505572587</v>
      </c>
    </row>
    <row r="1440" spans="1:8" x14ac:dyDescent="0.3">
      <c r="A1440" t="s">
        <v>33</v>
      </c>
      <c r="B1440" t="s">
        <v>56</v>
      </c>
      <c r="C1440" t="s">
        <v>69</v>
      </c>
      <c r="D1440" t="s">
        <v>214</v>
      </c>
      <c r="E1440" t="s">
        <v>216</v>
      </c>
      <c r="F1440" s="88">
        <v>46661</v>
      </c>
      <c r="G1440" s="87">
        <v>8625</v>
      </c>
      <c r="H1440" s="87">
        <v>0</v>
      </c>
    </row>
    <row r="1441" spans="1:8" x14ac:dyDescent="0.3">
      <c r="A1441" t="s">
        <v>33</v>
      </c>
      <c r="B1441" t="s">
        <v>56</v>
      </c>
      <c r="C1441" t="s">
        <v>69</v>
      </c>
      <c r="D1441" t="s">
        <v>214</v>
      </c>
      <c r="E1441" t="s">
        <v>217</v>
      </c>
      <c r="F1441" s="88">
        <v>46661</v>
      </c>
      <c r="G1441" s="87">
        <v>8625</v>
      </c>
      <c r="H1441" s="87">
        <v>-41.012304505572587</v>
      </c>
    </row>
    <row r="1442" spans="1:8" x14ac:dyDescent="0.3">
      <c r="A1442" t="s">
        <v>33</v>
      </c>
      <c r="B1442" t="s">
        <v>56</v>
      </c>
      <c r="C1442" t="s">
        <v>69</v>
      </c>
      <c r="D1442" t="s">
        <v>214</v>
      </c>
      <c r="E1442" t="s">
        <v>215</v>
      </c>
      <c r="F1442" s="88">
        <v>46692</v>
      </c>
      <c r="G1442" s="87">
        <v>8625</v>
      </c>
      <c r="H1442" s="87">
        <v>-41.028606803075178</v>
      </c>
    </row>
    <row r="1443" spans="1:8" x14ac:dyDescent="0.3">
      <c r="A1443" t="s">
        <v>33</v>
      </c>
      <c r="B1443" t="s">
        <v>56</v>
      </c>
      <c r="C1443" t="s">
        <v>69</v>
      </c>
      <c r="D1443" t="s">
        <v>214</v>
      </c>
      <c r="E1443" t="s">
        <v>216</v>
      </c>
      <c r="F1443" s="88">
        <v>46692</v>
      </c>
      <c r="G1443" s="87">
        <v>8625</v>
      </c>
      <c r="H1443" s="87">
        <v>0</v>
      </c>
    </row>
    <row r="1444" spans="1:8" x14ac:dyDescent="0.3">
      <c r="A1444" t="s">
        <v>33</v>
      </c>
      <c r="B1444" t="s">
        <v>56</v>
      </c>
      <c r="C1444" t="s">
        <v>69</v>
      </c>
      <c r="D1444" t="s">
        <v>214</v>
      </c>
      <c r="E1444" t="s">
        <v>217</v>
      </c>
      <c r="F1444" s="88">
        <v>46692</v>
      </c>
      <c r="G1444" s="87">
        <v>8625</v>
      </c>
      <c r="H1444" s="87">
        <v>-41.028606803075178</v>
      </c>
    </row>
    <row r="1445" spans="1:8" x14ac:dyDescent="0.3">
      <c r="A1445" t="s">
        <v>33</v>
      </c>
      <c r="B1445" t="s">
        <v>56</v>
      </c>
      <c r="C1445" t="s">
        <v>69</v>
      </c>
      <c r="D1445" t="s">
        <v>214</v>
      </c>
      <c r="E1445" t="s">
        <v>215</v>
      </c>
      <c r="F1445" s="88">
        <v>46722</v>
      </c>
      <c r="G1445" s="87">
        <v>8625</v>
      </c>
      <c r="H1445" s="87">
        <v>-41.044922065984288</v>
      </c>
    </row>
    <row r="1446" spans="1:8" x14ac:dyDescent="0.3">
      <c r="A1446" t="s">
        <v>33</v>
      </c>
      <c r="B1446" t="s">
        <v>56</v>
      </c>
      <c r="C1446" t="s">
        <v>69</v>
      </c>
      <c r="D1446" t="s">
        <v>214</v>
      </c>
      <c r="E1446" t="s">
        <v>216</v>
      </c>
      <c r="F1446" s="88">
        <v>46722</v>
      </c>
      <c r="G1446" s="87">
        <v>8625</v>
      </c>
      <c r="H1446" s="87">
        <v>0</v>
      </c>
    </row>
    <row r="1447" spans="1:8" x14ac:dyDescent="0.3">
      <c r="A1447" t="s">
        <v>33</v>
      </c>
      <c r="B1447" t="s">
        <v>56</v>
      </c>
      <c r="C1447" t="s">
        <v>69</v>
      </c>
      <c r="D1447" t="s">
        <v>214</v>
      </c>
      <c r="E1447" t="s">
        <v>217</v>
      </c>
      <c r="F1447" s="88">
        <v>46722</v>
      </c>
      <c r="G1447" s="87">
        <v>8625</v>
      </c>
      <c r="H1447" s="87">
        <v>-41.044922065984288</v>
      </c>
    </row>
    <row r="1448" spans="1:8" x14ac:dyDescent="0.3">
      <c r="A1448" t="s">
        <v>33</v>
      </c>
      <c r="B1448" t="s">
        <v>56</v>
      </c>
      <c r="C1448" t="s">
        <v>76</v>
      </c>
      <c r="D1448" t="s">
        <v>198</v>
      </c>
      <c r="E1448" t="s">
        <v>135</v>
      </c>
      <c r="G1448" s="87">
        <v>85500</v>
      </c>
      <c r="H1448" s="87">
        <v>54549</v>
      </c>
    </row>
    <row r="1449" spans="1:8" x14ac:dyDescent="0.3">
      <c r="A1449" t="s">
        <v>33</v>
      </c>
      <c r="B1449" t="s">
        <v>56</v>
      </c>
      <c r="C1449" t="s">
        <v>76</v>
      </c>
      <c r="D1449" t="s">
        <v>198</v>
      </c>
      <c r="E1449" t="s">
        <v>199</v>
      </c>
      <c r="G1449" s="87">
        <v>85500</v>
      </c>
      <c r="H1449" s="87">
        <v>85602.88808664259</v>
      </c>
    </row>
    <row r="1450" spans="1:8" x14ac:dyDescent="0.3">
      <c r="A1450" t="s">
        <v>33</v>
      </c>
      <c r="B1450" t="s">
        <v>56</v>
      </c>
      <c r="C1450" t="s">
        <v>76</v>
      </c>
      <c r="D1450" t="s">
        <v>198</v>
      </c>
      <c r="E1450" t="s">
        <v>200</v>
      </c>
      <c r="G1450" s="87">
        <v>85500</v>
      </c>
      <c r="H1450" s="87">
        <v>86312.781469646521</v>
      </c>
    </row>
    <row r="1451" spans="1:8" x14ac:dyDescent="0.3">
      <c r="A1451" t="s">
        <v>33</v>
      </c>
      <c r="B1451" t="s">
        <v>56</v>
      </c>
      <c r="C1451" t="s">
        <v>76</v>
      </c>
      <c r="D1451" t="s">
        <v>198</v>
      </c>
      <c r="E1451" t="s">
        <v>201</v>
      </c>
      <c r="G1451" s="87">
        <v>85500</v>
      </c>
      <c r="H1451" s="87">
        <v>85500</v>
      </c>
    </row>
    <row r="1452" spans="1:8" x14ac:dyDescent="0.3">
      <c r="A1452" t="s">
        <v>33</v>
      </c>
      <c r="B1452" t="s">
        <v>56</v>
      </c>
      <c r="C1452" t="s">
        <v>76</v>
      </c>
      <c r="D1452" t="s">
        <v>198</v>
      </c>
      <c r="E1452" t="s">
        <v>202</v>
      </c>
      <c r="G1452" s="87">
        <v>85500</v>
      </c>
      <c r="H1452" s="87">
        <v>55133.821189641261</v>
      </c>
    </row>
    <row r="1453" spans="1:8" x14ac:dyDescent="0.3">
      <c r="A1453" t="s">
        <v>33</v>
      </c>
      <c r="B1453" t="s">
        <v>56</v>
      </c>
      <c r="C1453" t="s">
        <v>76</v>
      </c>
      <c r="D1453" t="s">
        <v>198</v>
      </c>
      <c r="E1453" t="s">
        <v>139</v>
      </c>
      <c r="G1453" s="87">
        <v>85500</v>
      </c>
      <c r="H1453" s="87">
        <v>56002.5</v>
      </c>
    </row>
    <row r="1454" spans="1:8" x14ac:dyDescent="0.3">
      <c r="A1454" t="s">
        <v>33</v>
      </c>
      <c r="B1454" t="s">
        <v>56</v>
      </c>
      <c r="C1454" t="s">
        <v>76</v>
      </c>
      <c r="D1454" t="s">
        <v>198</v>
      </c>
      <c r="E1454" t="s">
        <v>65</v>
      </c>
      <c r="G1454" s="87">
        <v>85500</v>
      </c>
      <c r="H1454" s="87">
        <v>55133.821189641261</v>
      </c>
    </row>
    <row r="1455" spans="1:8" x14ac:dyDescent="0.3">
      <c r="A1455" t="s">
        <v>33</v>
      </c>
      <c r="B1455" t="s">
        <v>56</v>
      </c>
      <c r="C1455" t="s">
        <v>76</v>
      </c>
      <c r="D1455" t="s">
        <v>203</v>
      </c>
      <c r="E1455" t="s">
        <v>204</v>
      </c>
      <c r="G1455" s="87">
        <v>85500</v>
      </c>
      <c r="H1455" s="87">
        <v>54635.365247629619</v>
      </c>
    </row>
    <row r="1456" spans="1:8" x14ac:dyDescent="0.3">
      <c r="A1456" t="s">
        <v>33</v>
      </c>
      <c r="B1456" t="s">
        <v>56</v>
      </c>
      <c r="C1456" t="s">
        <v>76</v>
      </c>
      <c r="D1456" t="s">
        <v>203</v>
      </c>
      <c r="E1456" t="s">
        <v>142</v>
      </c>
      <c r="G1456" s="87">
        <v>85500</v>
      </c>
      <c r="H1456" s="87">
        <v>85499.999999999985</v>
      </c>
    </row>
    <row r="1457" spans="1:8" x14ac:dyDescent="0.3">
      <c r="A1457" t="s">
        <v>33</v>
      </c>
      <c r="B1457" t="s">
        <v>56</v>
      </c>
      <c r="C1457" t="s">
        <v>76</v>
      </c>
      <c r="D1457" t="s">
        <v>203</v>
      </c>
      <c r="E1457" t="s">
        <v>143</v>
      </c>
      <c r="G1457" s="87">
        <v>85500</v>
      </c>
      <c r="H1457" s="87">
        <v>85635.368726692206</v>
      </c>
    </row>
    <row r="1458" spans="1:8" x14ac:dyDescent="0.3">
      <c r="A1458" t="s">
        <v>33</v>
      </c>
      <c r="B1458" t="s">
        <v>56</v>
      </c>
      <c r="C1458" t="s">
        <v>76</v>
      </c>
      <c r="D1458" t="s">
        <v>203</v>
      </c>
      <c r="E1458" t="s">
        <v>141</v>
      </c>
      <c r="G1458" s="87">
        <v>85500</v>
      </c>
      <c r="H1458" s="87">
        <v>0</v>
      </c>
    </row>
    <row r="1459" spans="1:8" x14ac:dyDescent="0.3">
      <c r="A1459" t="s">
        <v>33</v>
      </c>
      <c r="B1459" t="s">
        <v>56</v>
      </c>
      <c r="C1459" t="s">
        <v>76</v>
      </c>
      <c r="D1459" t="s">
        <v>203</v>
      </c>
      <c r="E1459" t="s">
        <v>205</v>
      </c>
      <c r="G1459" s="87">
        <v>85500</v>
      </c>
      <c r="H1459" s="87">
        <v>54635.365247629619</v>
      </c>
    </row>
    <row r="1460" spans="1:8" x14ac:dyDescent="0.3">
      <c r="A1460" t="s">
        <v>33</v>
      </c>
      <c r="B1460" t="s">
        <v>56</v>
      </c>
      <c r="C1460" t="s">
        <v>76</v>
      </c>
      <c r="D1460" t="s">
        <v>206</v>
      </c>
      <c r="E1460" t="s">
        <v>207</v>
      </c>
      <c r="G1460" s="87">
        <v>85500</v>
      </c>
      <c r="H1460" s="87">
        <v>88920</v>
      </c>
    </row>
    <row r="1461" spans="1:8" x14ac:dyDescent="0.3">
      <c r="A1461" t="s">
        <v>33</v>
      </c>
      <c r="B1461" t="s">
        <v>56</v>
      </c>
      <c r="C1461" t="s">
        <v>76</v>
      </c>
      <c r="D1461" t="s">
        <v>206</v>
      </c>
      <c r="E1461" t="s">
        <v>208</v>
      </c>
      <c r="G1461" s="87">
        <v>85500</v>
      </c>
      <c r="H1461" s="87">
        <v>88813.125</v>
      </c>
    </row>
    <row r="1462" spans="1:8" x14ac:dyDescent="0.3">
      <c r="A1462" t="s">
        <v>33</v>
      </c>
      <c r="B1462" t="s">
        <v>56</v>
      </c>
      <c r="C1462" t="s">
        <v>76</v>
      </c>
      <c r="D1462" t="s">
        <v>206</v>
      </c>
      <c r="E1462" t="s">
        <v>209</v>
      </c>
      <c r="G1462" s="87">
        <v>85500</v>
      </c>
      <c r="H1462" s="87">
        <v>71990.641411378529</v>
      </c>
    </row>
    <row r="1463" spans="1:8" x14ac:dyDescent="0.3">
      <c r="A1463" t="s">
        <v>33</v>
      </c>
      <c r="B1463" t="s">
        <v>56</v>
      </c>
      <c r="C1463" t="s">
        <v>76</v>
      </c>
      <c r="D1463" t="s">
        <v>210</v>
      </c>
      <c r="E1463" t="s">
        <v>211</v>
      </c>
      <c r="G1463" s="87">
        <v>85500</v>
      </c>
      <c r="H1463" s="87">
        <v>72675</v>
      </c>
    </row>
    <row r="1464" spans="1:8" x14ac:dyDescent="0.3">
      <c r="A1464" t="s">
        <v>33</v>
      </c>
      <c r="B1464" t="s">
        <v>56</v>
      </c>
      <c r="C1464" t="s">
        <v>76</v>
      </c>
      <c r="D1464" t="s">
        <v>210</v>
      </c>
      <c r="E1464" t="s">
        <v>212</v>
      </c>
      <c r="G1464" s="87">
        <v>85500</v>
      </c>
      <c r="H1464" s="87">
        <v>71820</v>
      </c>
    </row>
    <row r="1465" spans="1:8" x14ac:dyDescent="0.3">
      <c r="A1465" t="s">
        <v>33</v>
      </c>
      <c r="B1465" t="s">
        <v>56</v>
      </c>
      <c r="C1465" t="s">
        <v>76</v>
      </c>
      <c r="D1465" t="s">
        <v>210</v>
      </c>
      <c r="E1465" t="s">
        <v>213</v>
      </c>
      <c r="G1465" s="87">
        <v>85500</v>
      </c>
      <c r="H1465" s="87">
        <v>72675</v>
      </c>
    </row>
    <row r="1466" spans="1:8" x14ac:dyDescent="0.3">
      <c r="A1466" t="s">
        <v>33</v>
      </c>
      <c r="B1466" t="s">
        <v>56</v>
      </c>
      <c r="C1466" t="s">
        <v>76</v>
      </c>
      <c r="D1466" t="s">
        <v>214</v>
      </c>
      <c r="E1466" t="s">
        <v>215</v>
      </c>
      <c r="F1466" s="88">
        <v>46388</v>
      </c>
      <c r="G1466" s="87">
        <v>7125</v>
      </c>
      <c r="H1466" s="87">
        <v>355.93140661675102</v>
      </c>
    </row>
    <row r="1467" spans="1:8" x14ac:dyDescent="0.3">
      <c r="A1467" t="s">
        <v>33</v>
      </c>
      <c r="B1467" t="s">
        <v>56</v>
      </c>
      <c r="C1467" t="s">
        <v>76</v>
      </c>
      <c r="D1467" t="s">
        <v>214</v>
      </c>
      <c r="E1467" t="s">
        <v>216</v>
      </c>
      <c r="F1467" s="88">
        <v>46388</v>
      </c>
      <c r="G1467" s="87">
        <v>7125</v>
      </c>
      <c r="H1467" s="87">
        <v>285.00000000000023</v>
      </c>
    </row>
    <row r="1468" spans="1:8" x14ac:dyDescent="0.3">
      <c r="A1468" t="s">
        <v>33</v>
      </c>
      <c r="B1468" t="s">
        <v>56</v>
      </c>
      <c r="C1468" t="s">
        <v>76</v>
      </c>
      <c r="D1468" t="s">
        <v>214</v>
      </c>
      <c r="E1468" t="s">
        <v>217</v>
      </c>
      <c r="F1468" s="88">
        <v>46388</v>
      </c>
      <c r="G1468" s="87">
        <v>7125</v>
      </c>
      <c r="H1468" s="87">
        <v>68.20327559302946</v>
      </c>
    </row>
    <row r="1469" spans="1:8" x14ac:dyDescent="0.3">
      <c r="A1469" t="s">
        <v>33</v>
      </c>
      <c r="B1469" t="s">
        <v>56</v>
      </c>
      <c r="C1469" t="s">
        <v>76</v>
      </c>
      <c r="D1469" t="s">
        <v>214</v>
      </c>
      <c r="E1469" t="s">
        <v>215</v>
      </c>
      <c r="F1469" s="88">
        <v>46419</v>
      </c>
      <c r="G1469" s="87">
        <v>7125</v>
      </c>
      <c r="H1469" s="87">
        <v>355.87657232704311</v>
      </c>
    </row>
    <row r="1470" spans="1:8" x14ac:dyDescent="0.3">
      <c r="A1470" t="s">
        <v>33</v>
      </c>
      <c r="B1470" t="s">
        <v>56</v>
      </c>
      <c r="C1470" t="s">
        <v>76</v>
      </c>
      <c r="D1470" t="s">
        <v>214</v>
      </c>
      <c r="E1470" t="s">
        <v>216</v>
      </c>
      <c r="F1470" s="88">
        <v>46419</v>
      </c>
      <c r="G1470" s="87">
        <v>7125</v>
      </c>
      <c r="H1470" s="87">
        <v>285.00000000000023</v>
      </c>
    </row>
    <row r="1471" spans="1:8" x14ac:dyDescent="0.3">
      <c r="A1471" t="s">
        <v>33</v>
      </c>
      <c r="B1471" t="s">
        <v>56</v>
      </c>
      <c r="C1471" t="s">
        <v>76</v>
      </c>
      <c r="D1471" t="s">
        <v>214</v>
      </c>
      <c r="E1471" t="s">
        <v>217</v>
      </c>
      <c r="F1471" s="88">
        <v>46419</v>
      </c>
      <c r="G1471" s="87">
        <v>7125</v>
      </c>
      <c r="H1471" s="87">
        <v>68.150550314464567</v>
      </c>
    </row>
    <row r="1472" spans="1:8" x14ac:dyDescent="0.3">
      <c r="A1472" t="s">
        <v>33</v>
      </c>
      <c r="B1472" t="s">
        <v>56</v>
      </c>
      <c r="C1472" t="s">
        <v>76</v>
      </c>
      <c r="D1472" t="s">
        <v>214</v>
      </c>
      <c r="E1472" t="s">
        <v>215</v>
      </c>
      <c r="F1472" s="88">
        <v>46447</v>
      </c>
      <c r="G1472" s="87">
        <v>7125</v>
      </c>
      <c r="H1472" s="87">
        <v>355.82182275232822</v>
      </c>
    </row>
    <row r="1473" spans="1:8" x14ac:dyDescent="0.3">
      <c r="A1473" t="s">
        <v>33</v>
      </c>
      <c r="B1473" t="s">
        <v>56</v>
      </c>
      <c r="C1473" t="s">
        <v>76</v>
      </c>
      <c r="D1473" t="s">
        <v>214</v>
      </c>
      <c r="E1473" t="s">
        <v>216</v>
      </c>
      <c r="F1473" s="88">
        <v>46447</v>
      </c>
      <c r="G1473" s="87">
        <v>7125</v>
      </c>
      <c r="H1473" s="87">
        <v>285.00000000000023</v>
      </c>
    </row>
    <row r="1474" spans="1:8" x14ac:dyDescent="0.3">
      <c r="A1474" t="s">
        <v>33</v>
      </c>
      <c r="B1474" t="s">
        <v>56</v>
      </c>
      <c r="C1474" t="s">
        <v>76</v>
      </c>
      <c r="D1474" t="s">
        <v>214</v>
      </c>
      <c r="E1474" t="s">
        <v>217</v>
      </c>
      <c r="F1474" s="88">
        <v>46447</v>
      </c>
      <c r="G1474" s="87">
        <v>7125</v>
      </c>
      <c r="H1474" s="87">
        <v>68.097906492622371</v>
      </c>
    </row>
    <row r="1475" spans="1:8" x14ac:dyDescent="0.3">
      <c r="A1475" t="s">
        <v>33</v>
      </c>
      <c r="B1475" t="s">
        <v>56</v>
      </c>
      <c r="C1475" t="s">
        <v>76</v>
      </c>
      <c r="D1475" t="s">
        <v>214</v>
      </c>
      <c r="E1475" t="s">
        <v>215</v>
      </c>
      <c r="F1475" s="88">
        <v>46478</v>
      </c>
      <c r="G1475" s="87">
        <v>7125</v>
      </c>
      <c r="H1475" s="87">
        <v>68.043563579277844</v>
      </c>
    </row>
    <row r="1476" spans="1:8" x14ac:dyDescent="0.3">
      <c r="A1476" t="s">
        <v>33</v>
      </c>
      <c r="B1476" t="s">
        <v>56</v>
      </c>
      <c r="C1476" t="s">
        <v>76</v>
      </c>
      <c r="D1476" t="s">
        <v>214</v>
      </c>
      <c r="E1476" t="s">
        <v>216</v>
      </c>
      <c r="F1476" s="88">
        <v>46478</v>
      </c>
      <c r="G1476" s="87">
        <v>7125</v>
      </c>
      <c r="H1476" s="87">
        <v>0</v>
      </c>
    </row>
    <row r="1477" spans="1:8" x14ac:dyDescent="0.3">
      <c r="A1477" t="s">
        <v>33</v>
      </c>
      <c r="B1477" t="s">
        <v>56</v>
      </c>
      <c r="C1477" t="s">
        <v>76</v>
      </c>
      <c r="D1477" t="s">
        <v>214</v>
      </c>
      <c r="E1477" t="s">
        <v>217</v>
      </c>
      <c r="F1477" s="88">
        <v>46478</v>
      </c>
      <c r="G1477" s="87">
        <v>7125</v>
      </c>
      <c r="H1477" s="87">
        <v>68.043563579277844</v>
      </c>
    </row>
    <row r="1478" spans="1:8" x14ac:dyDescent="0.3">
      <c r="A1478" t="s">
        <v>33</v>
      </c>
      <c r="B1478" t="s">
        <v>56</v>
      </c>
      <c r="C1478" t="s">
        <v>76</v>
      </c>
      <c r="D1478" t="s">
        <v>214</v>
      </c>
      <c r="E1478" t="s">
        <v>215</v>
      </c>
      <c r="F1478" s="88">
        <v>46508</v>
      </c>
      <c r="G1478" s="87">
        <v>7125</v>
      </c>
      <c r="H1478" s="87">
        <v>67.989307329315551</v>
      </c>
    </row>
    <row r="1479" spans="1:8" x14ac:dyDescent="0.3">
      <c r="A1479" t="s">
        <v>33</v>
      </c>
      <c r="B1479" t="s">
        <v>56</v>
      </c>
      <c r="C1479" t="s">
        <v>76</v>
      </c>
      <c r="D1479" t="s">
        <v>214</v>
      </c>
      <c r="E1479" t="s">
        <v>216</v>
      </c>
      <c r="F1479" s="88">
        <v>46508</v>
      </c>
      <c r="G1479" s="87">
        <v>7125</v>
      </c>
      <c r="H1479" s="87">
        <v>0</v>
      </c>
    </row>
    <row r="1480" spans="1:8" x14ac:dyDescent="0.3">
      <c r="A1480" t="s">
        <v>33</v>
      </c>
      <c r="B1480" t="s">
        <v>56</v>
      </c>
      <c r="C1480" t="s">
        <v>76</v>
      </c>
      <c r="D1480" t="s">
        <v>214</v>
      </c>
      <c r="E1480" t="s">
        <v>217</v>
      </c>
      <c r="F1480" s="88">
        <v>46508</v>
      </c>
      <c r="G1480" s="87">
        <v>7125</v>
      </c>
      <c r="H1480" s="87">
        <v>67.989307329315551</v>
      </c>
    </row>
    <row r="1481" spans="1:8" x14ac:dyDescent="0.3">
      <c r="A1481" t="s">
        <v>33</v>
      </c>
      <c r="B1481" t="s">
        <v>56</v>
      </c>
      <c r="C1481" t="s">
        <v>76</v>
      </c>
      <c r="D1481" t="s">
        <v>214</v>
      </c>
      <c r="E1481" t="s">
        <v>215</v>
      </c>
      <c r="F1481" s="88">
        <v>46539</v>
      </c>
      <c r="G1481" s="87">
        <v>7125</v>
      </c>
      <c r="H1481" s="87">
        <v>67.935137535592162</v>
      </c>
    </row>
    <row r="1482" spans="1:8" x14ac:dyDescent="0.3">
      <c r="A1482" t="s">
        <v>33</v>
      </c>
      <c r="B1482" t="s">
        <v>56</v>
      </c>
      <c r="C1482" t="s">
        <v>76</v>
      </c>
      <c r="D1482" t="s">
        <v>214</v>
      </c>
      <c r="E1482" t="s">
        <v>216</v>
      </c>
      <c r="F1482" s="88">
        <v>46539</v>
      </c>
      <c r="G1482" s="87">
        <v>7125</v>
      </c>
      <c r="H1482" s="87">
        <v>0</v>
      </c>
    </row>
    <row r="1483" spans="1:8" x14ac:dyDescent="0.3">
      <c r="A1483" t="s">
        <v>33</v>
      </c>
      <c r="B1483" t="s">
        <v>56</v>
      </c>
      <c r="C1483" t="s">
        <v>76</v>
      </c>
      <c r="D1483" t="s">
        <v>214</v>
      </c>
      <c r="E1483" t="s">
        <v>217</v>
      </c>
      <c r="F1483" s="88">
        <v>46539</v>
      </c>
      <c r="G1483" s="87">
        <v>7125</v>
      </c>
      <c r="H1483" s="87">
        <v>67.935137535592162</v>
      </c>
    </row>
    <row r="1484" spans="1:8" x14ac:dyDescent="0.3">
      <c r="A1484" t="s">
        <v>33</v>
      </c>
      <c r="B1484" t="s">
        <v>56</v>
      </c>
      <c r="C1484" t="s">
        <v>76</v>
      </c>
      <c r="D1484" t="s">
        <v>214</v>
      </c>
      <c r="E1484" t="s">
        <v>215</v>
      </c>
      <c r="F1484" s="88">
        <v>46569</v>
      </c>
      <c r="G1484" s="87">
        <v>7125</v>
      </c>
      <c r="H1484" s="87">
        <v>67.881053991620945</v>
      </c>
    </row>
    <row r="1485" spans="1:8" x14ac:dyDescent="0.3">
      <c r="A1485" t="s">
        <v>33</v>
      </c>
      <c r="B1485" t="s">
        <v>56</v>
      </c>
      <c r="C1485" t="s">
        <v>76</v>
      </c>
      <c r="D1485" t="s">
        <v>214</v>
      </c>
      <c r="E1485" t="s">
        <v>216</v>
      </c>
      <c r="F1485" s="88">
        <v>46569</v>
      </c>
      <c r="G1485" s="87">
        <v>7125</v>
      </c>
      <c r="H1485" s="87">
        <v>0</v>
      </c>
    </row>
    <row r="1486" spans="1:8" x14ac:dyDescent="0.3">
      <c r="A1486" t="s">
        <v>33</v>
      </c>
      <c r="B1486" t="s">
        <v>56</v>
      </c>
      <c r="C1486" t="s">
        <v>76</v>
      </c>
      <c r="D1486" t="s">
        <v>214</v>
      </c>
      <c r="E1486" t="s">
        <v>217</v>
      </c>
      <c r="F1486" s="88">
        <v>46569</v>
      </c>
      <c r="G1486" s="87">
        <v>7125</v>
      </c>
      <c r="H1486" s="87">
        <v>67.881053991620945</v>
      </c>
    </row>
    <row r="1487" spans="1:8" x14ac:dyDescent="0.3">
      <c r="A1487" t="s">
        <v>33</v>
      </c>
      <c r="B1487" t="s">
        <v>56</v>
      </c>
      <c r="C1487" t="s">
        <v>76</v>
      </c>
      <c r="D1487" t="s">
        <v>214</v>
      </c>
      <c r="E1487" t="s">
        <v>215</v>
      </c>
      <c r="F1487" s="88">
        <v>46600</v>
      </c>
      <c r="G1487" s="87">
        <v>7125</v>
      </c>
      <c r="H1487" s="87">
        <v>67.826172002348699</v>
      </c>
    </row>
    <row r="1488" spans="1:8" x14ac:dyDescent="0.3">
      <c r="A1488" t="s">
        <v>33</v>
      </c>
      <c r="B1488" t="s">
        <v>56</v>
      </c>
      <c r="C1488" t="s">
        <v>76</v>
      </c>
      <c r="D1488" t="s">
        <v>214</v>
      </c>
      <c r="E1488" t="s">
        <v>216</v>
      </c>
      <c r="F1488" s="88">
        <v>46600</v>
      </c>
      <c r="G1488" s="87">
        <v>7125</v>
      </c>
      <c r="H1488" s="87">
        <v>0</v>
      </c>
    </row>
    <row r="1489" spans="1:8" x14ac:dyDescent="0.3">
      <c r="A1489" t="s">
        <v>33</v>
      </c>
      <c r="B1489" t="s">
        <v>56</v>
      </c>
      <c r="C1489" t="s">
        <v>76</v>
      </c>
      <c r="D1489" t="s">
        <v>214</v>
      </c>
      <c r="E1489" t="s">
        <v>217</v>
      </c>
      <c r="F1489" s="88">
        <v>46600</v>
      </c>
      <c r="G1489" s="87">
        <v>7125</v>
      </c>
      <c r="H1489" s="87">
        <v>67.826172002348699</v>
      </c>
    </row>
    <row r="1490" spans="1:8" x14ac:dyDescent="0.3">
      <c r="A1490" t="s">
        <v>33</v>
      </c>
      <c r="B1490" t="s">
        <v>56</v>
      </c>
      <c r="C1490" t="s">
        <v>76</v>
      </c>
      <c r="D1490" t="s">
        <v>214</v>
      </c>
      <c r="E1490" t="s">
        <v>215</v>
      </c>
      <c r="F1490" s="88">
        <v>46631</v>
      </c>
      <c r="G1490" s="87">
        <v>7125</v>
      </c>
      <c r="H1490" s="87">
        <v>67.772261746541048</v>
      </c>
    </row>
    <row r="1491" spans="1:8" x14ac:dyDescent="0.3">
      <c r="A1491" t="s">
        <v>33</v>
      </c>
      <c r="B1491" t="s">
        <v>56</v>
      </c>
      <c r="C1491" t="s">
        <v>76</v>
      </c>
      <c r="D1491" t="s">
        <v>214</v>
      </c>
      <c r="E1491" t="s">
        <v>216</v>
      </c>
      <c r="F1491" s="88">
        <v>46631</v>
      </c>
      <c r="G1491" s="87">
        <v>7125</v>
      </c>
      <c r="H1491" s="87">
        <v>0</v>
      </c>
    </row>
    <row r="1492" spans="1:8" x14ac:dyDescent="0.3">
      <c r="A1492" t="s">
        <v>33</v>
      </c>
      <c r="B1492" t="s">
        <v>56</v>
      </c>
      <c r="C1492" t="s">
        <v>76</v>
      </c>
      <c r="D1492" t="s">
        <v>214</v>
      </c>
      <c r="E1492" t="s">
        <v>217</v>
      </c>
      <c r="F1492" s="88">
        <v>46631</v>
      </c>
      <c r="G1492" s="87">
        <v>7125</v>
      </c>
      <c r="H1492" s="87">
        <v>67.772261746541048</v>
      </c>
    </row>
    <row r="1493" spans="1:8" x14ac:dyDescent="0.3">
      <c r="A1493" t="s">
        <v>33</v>
      </c>
      <c r="B1493" t="s">
        <v>56</v>
      </c>
      <c r="C1493" t="s">
        <v>76</v>
      </c>
      <c r="D1493" t="s">
        <v>214</v>
      </c>
      <c r="E1493" t="s">
        <v>215</v>
      </c>
      <c r="F1493" s="88">
        <v>46661</v>
      </c>
      <c r="G1493" s="87">
        <v>7125</v>
      </c>
      <c r="H1493" s="87">
        <v>67.718437121617043</v>
      </c>
    </row>
    <row r="1494" spans="1:8" x14ac:dyDescent="0.3">
      <c r="A1494" t="s">
        <v>33</v>
      </c>
      <c r="B1494" t="s">
        <v>56</v>
      </c>
      <c r="C1494" t="s">
        <v>76</v>
      </c>
      <c r="D1494" t="s">
        <v>214</v>
      </c>
      <c r="E1494" t="s">
        <v>216</v>
      </c>
      <c r="F1494" s="88">
        <v>46661</v>
      </c>
      <c r="G1494" s="87">
        <v>7125</v>
      </c>
      <c r="H1494" s="87">
        <v>0</v>
      </c>
    </row>
    <row r="1495" spans="1:8" x14ac:dyDescent="0.3">
      <c r="A1495" t="s">
        <v>33</v>
      </c>
      <c r="B1495" t="s">
        <v>56</v>
      </c>
      <c r="C1495" t="s">
        <v>76</v>
      </c>
      <c r="D1495" t="s">
        <v>214</v>
      </c>
      <c r="E1495" t="s">
        <v>217</v>
      </c>
      <c r="F1495" s="88">
        <v>46661</v>
      </c>
      <c r="G1495" s="87">
        <v>7125</v>
      </c>
      <c r="H1495" s="87">
        <v>67.718437121617043</v>
      </c>
    </row>
    <row r="1496" spans="1:8" x14ac:dyDescent="0.3">
      <c r="A1496" t="s">
        <v>33</v>
      </c>
      <c r="B1496" t="s">
        <v>56</v>
      </c>
      <c r="C1496" t="s">
        <v>76</v>
      </c>
      <c r="D1496" t="s">
        <v>214</v>
      </c>
      <c r="E1496" t="s">
        <v>215</v>
      </c>
      <c r="F1496" s="88">
        <v>46692</v>
      </c>
      <c r="G1496" s="87">
        <v>7125</v>
      </c>
      <c r="H1496" s="87">
        <v>67.664697923712993</v>
      </c>
    </row>
    <row r="1497" spans="1:8" x14ac:dyDescent="0.3">
      <c r="A1497" t="s">
        <v>33</v>
      </c>
      <c r="B1497" t="s">
        <v>56</v>
      </c>
      <c r="C1497" t="s">
        <v>76</v>
      </c>
      <c r="D1497" t="s">
        <v>214</v>
      </c>
      <c r="E1497" t="s">
        <v>216</v>
      </c>
      <c r="F1497" s="88">
        <v>46692</v>
      </c>
      <c r="G1497" s="87">
        <v>7125</v>
      </c>
      <c r="H1497" s="87">
        <v>0</v>
      </c>
    </row>
    <row r="1498" spans="1:8" x14ac:dyDescent="0.3">
      <c r="A1498" t="s">
        <v>33</v>
      </c>
      <c r="B1498" t="s">
        <v>56</v>
      </c>
      <c r="C1498" t="s">
        <v>76</v>
      </c>
      <c r="D1498" t="s">
        <v>214</v>
      </c>
      <c r="E1498" t="s">
        <v>217</v>
      </c>
      <c r="F1498" s="88">
        <v>46692</v>
      </c>
      <c r="G1498" s="87">
        <v>7125</v>
      </c>
      <c r="H1498" s="87">
        <v>67.664697923712993</v>
      </c>
    </row>
    <row r="1499" spans="1:8" x14ac:dyDescent="0.3">
      <c r="A1499" t="s">
        <v>33</v>
      </c>
      <c r="B1499" t="s">
        <v>56</v>
      </c>
      <c r="C1499" t="s">
        <v>76</v>
      </c>
      <c r="D1499" t="s">
        <v>214</v>
      </c>
      <c r="E1499" t="s">
        <v>215</v>
      </c>
      <c r="F1499" s="88">
        <v>46722</v>
      </c>
      <c r="G1499" s="87">
        <v>7125</v>
      </c>
      <c r="H1499" s="87">
        <v>67.611043949617027</v>
      </c>
    </row>
    <row r="1500" spans="1:8" x14ac:dyDescent="0.3">
      <c r="A1500" t="s">
        <v>33</v>
      </c>
      <c r="B1500" t="s">
        <v>56</v>
      </c>
      <c r="C1500" t="s">
        <v>76</v>
      </c>
      <c r="D1500" t="s">
        <v>214</v>
      </c>
      <c r="E1500" t="s">
        <v>216</v>
      </c>
      <c r="F1500" s="88">
        <v>46722</v>
      </c>
      <c r="G1500" s="87">
        <v>7125</v>
      </c>
      <c r="H1500" s="87">
        <v>0</v>
      </c>
    </row>
    <row r="1501" spans="1:8" x14ac:dyDescent="0.3">
      <c r="A1501" t="s">
        <v>33</v>
      </c>
      <c r="B1501" t="s">
        <v>56</v>
      </c>
      <c r="C1501" t="s">
        <v>76</v>
      </c>
      <c r="D1501" t="s">
        <v>214</v>
      </c>
      <c r="E1501" t="s">
        <v>217</v>
      </c>
      <c r="F1501" s="88">
        <v>46722</v>
      </c>
      <c r="G1501" s="87">
        <v>7125</v>
      </c>
      <c r="H1501" s="87">
        <v>67.611043949617027</v>
      </c>
    </row>
    <row r="1502" spans="1:8" x14ac:dyDescent="0.3">
      <c r="A1502" t="s">
        <v>33</v>
      </c>
      <c r="B1502" t="s">
        <v>56</v>
      </c>
      <c r="C1502" t="s">
        <v>77</v>
      </c>
      <c r="D1502" t="s">
        <v>198</v>
      </c>
      <c r="E1502" t="s">
        <v>135</v>
      </c>
      <c r="G1502" s="87">
        <v>67500</v>
      </c>
      <c r="H1502" s="87">
        <v>44955</v>
      </c>
    </row>
    <row r="1503" spans="1:8" x14ac:dyDescent="0.3">
      <c r="A1503" t="s">
        <v>33</v>
      </c>
      <c r="B1503" t="s">
        <v>56</v>
      </c>
      <c r="C1503" t="s">
        <v>77</v>
      </c>
      <c r="D1503" t="s">
        <v>198</v>
      </c>
      <c r="E1503" t="s">
        <v>199</v>
      </c>
      <c r="G1503" s="87">
        <v>67500</v>
      </c>
      <c r="H1503" s="87">
        <v>67679.045092838191</v>
      </c>
    </row>
    <row r="1504" spans="1:8" x14ac:dyDescent="0.3">
      <c r="A1504" t="s">
        <v>33</v>
      </c>
      <c r="B1504" t="s">
        <v>56</v>
      </c>
      <c r="C1504" t="s">
        <v>77</v>
      </c>
      <c r="D1504" t="s">
        <v>198</v>
      </c>
      <c r="E1504" t="s">
        <v>200</v>
      </c>
      <c r="G1504" s="87">
        <v>67500</v>
      </c>
      <c r="H1504" s="87">
        <v>68466.244452592306</v>
      </c>
    </row>
    <row r="1505" spans="1:8" x14ac:dyDescent="0.3">
      <c r="A1505" t="s">
        <v>33</v>
      </c>
      <c r="B1505" t="s">
        <v>56</v>
      </c>
      <c r="C1505" t="s">
        <v>77</v>
      </c>
      <c r="D1505" t="s">
        <v>198</v>
      </c>
      <c r="E1505" t="s">
        <v>201</v>
      </c>
      <c r="G1505" s="87">
        <v>67500</v>
      </c>
      <c r="H1505" s="87">
        <v>67500</v>
      </c>
    </row>
    <row r="1506" spans="1:8" x14ac:dyDescent="0.3">
      <c r="A1506" t="s">
        <v>33</v>
      </c>
      <c r="B1506" t="s">
        <v>56</v>
      </c>
      <c r="C1506" t="s">
        <v>77</v>
      </c>
      <c r="D1506" t="s">
        <v>198</v>
      </c>
      <c r="E1506" t="s">
        <v>202</v>
      </c>
      <c r="G1506" s="87">
        <v>67500</v>
      </c>
      <c r="H1506" s="87">
        <v>45719.469783690212</v>
      </c>
    </row>
    <row r="1507" spans="1:8" x14ac:dyDescent="0.3">
      <c r="A1507" t="s">
        <v>33</v>
      </c>
      <c r="B1507" t="s">
        <v>56</v>
      </c>
      <c r="C1507" t="s">
        <v>77</v>
      </c>
      <c r="D1507" t="s">
        <v>198</v>
      </c>
      <c r="E1507" t="s">
        <v>139</v>
      </c>
      <c r="G1507" s="87">
        <v>67500</v>
      </c>
      <c r="H1507" s="87">
        <v>42187.5</v>
      </c>
    </row>
    <row r="1508" spans="1:8" x14ac:dyDescent="0.3">
      <c r="A1508" t="s">
        <v>33</v>
      </c>
      <c r="B1508" t="s">
        <v>56</v>
      </c>
      <c r="C1508" t="s">
        <v>77</v>
      </c>
      <c r="D1508" t="s">
        <v>198</v>
      </c>
      <c r="E1508" t="s">
        <v>65</v>
      </c>
      <c r="G1508" s="87">
        <v>67500</v>
      </c>
      <c r="H1508" s="87">
        <v>45719.469783690212</v>
      </c>
    </row>
    <row r="1509" spans="1:8" x14ac:dyDescent="0.3">
      <c r="A1509" t="s">
        <v>33</v>
      </c>
      <c r="B1509" t="s">
        <v>56</v>
      </c>
      <c r="C1509" t="s">
        <v>77</v>
      </c>
      <c r="D1509" t="s">
        <v>203</v>
      </c>
      <c r="E1509" t="s">
        <v>204</v>
      </c>
      <c r="G1509" s="87">
        <v>67500</v>
      </c>
      <c r="H1509" s="87">
        <v>45963.844545864769</v>
      </c>
    </row>
    <row r="1510" spans="1:8" x14ac:dyDescent="0.3">
      <c r="A1510" t="s">
        <v>33</v>
      </c>
      <c r="B1510" t="s">
        <v>56</v>
      </c>
      <c r="C1510" t="s">
        <v>77</v>
      </c>
      <c r="D1510" t="s">
        <v>203</v>
      </c>
      <c r="E1510" t="s">
        <v>142</v>
      </c>
      <c r="G1510" s="87">
        <v>67500</v>
      </c>
      <c r="H1510" s="87">
        <v>67500</v>
      </c>
    </row>
    <row r="1511" spans="1:8" x14ac:dyDescent="0.3">
      <c r="A1511" t="s">
        <v>33</v>
      </c>
      <c r="B1511" t="s">
        <v>56</v>
      </c>
      <c r="C1511" t="s">
        <v>77</v>
      </c>
      <c r="D1511" t="s">
        <v>203</v>
      </c>
      <c r="E1511" t="s">
        <v>143</v>
      </c>
      <c r="G1511" s="87">
        <v>67500</v>
      </c>
      <c r="H1511" s="87">
        <v>69014.781600397546</v>
      </c>
    </row>
    <row r="1512" spans="1:8" x14ac:dyDescent="0.3">
      <c r="A1512" t="s">
        <v>33</v>
      </c>
      <c r="B1512" t="s">
        <v>56</v>
      </c>
      <c r="C1512" t="s">
        <v>77</v>
      </c>
      <c r="D1512" t="s">
        <v>203</v>
      </c>
      <c r="E1512" t="s">
        <v>141</v>
      </c>
      <c r="G1512" s="87">
        <v>67500</v>
      </c>
      <c r="H1512" s="87">
        <v>0</v>
      </c>
    </row>
    <row r="1513" spans="1:8" x14ac:dyDescent="0.3">
      <c r="A1513" t="s">
        <v>33</v>
      </c>
      <c r="B1513" t="s">
        <v>56</v>
      </c>
      <c r="C1513" t="s">
        <v>77</v>
      </c>
      <c r="D1513" t="s">
        <v>203</v>
      </c>
      <c r="E1513" t="s">
        <v>205</v>
      </c>
      <c r="G1513" s="87">
        <v>67500</v>
      </c>
      <c r="H1513" s="87">
        <v>45963.844545864769</v>
      </c>
    </row>
    <row r="1514" spans="1:8" x14ac:dyDescent="0.3">
      <c r="A1514" t="s">
        <v>33</v>
      </c>
      <c r="B1514" t="s">
        <v>56</v>
      </c>
      <c r="C1514" t="s">
        <v>77</v>
      </c>
      <c r="D1514" t="s">
        <v>206</v>
      </c>
      <c r="E1514" t="s">
        <v>207</v>
      </c>
      <c r="G1514" s="87">
        <v>67500</v>
      </c>
      <c r="H1514" s="87">
        <v>70875</v>
      </c>
    </row>
    <row r="1515" spans="1:8" x14ac:dyDescent="0.3">
      <c r="A1515" t="s">
        <v>33</v>
      </c>
      <c r="B1515" t="s">
        <v>56</v>
      </c>
      <c r="C1515" t="s">
        <v>77</v>
      </c>
      <c r="D1515" t="s">
        <v>206</v>
      </c>
      <c r="E1515" t="s">
        <v>208</v>
      </c>
      <c r="G1515" s="87">
        <v>67500</v>
      </c>
      <c r="H1515" s="87">
        <v>70687.5</v>
      </c>
    </row>
    <row r="1516" spans="1:8" x14ac:dyDescent="0.3">
      <c r="A1516" t="s">
        <v>33</v>
      </c>
      <c r="B1516" t="s">
        <v>56</v>
      </c>
      <c r="C1516" t="s">
        <v>77</v>
      </c>
      <c r="D1516" t="s">
        <v>206</v>
      </c>
      <c r="E1516" t="s">
        <v>209</v>
      </c>
      <c r="G1516" s="87">
        <v>67500</v>
      </c>
      <c r="H1516" s="87">
        <v>56565.28309628008</v>
      </c>
    </row>
    <row r="1517" spans="1:8" x14ac:dyDescent="0.3">
      <c r="A1517" t="s">
        <v>33</v>
      </c>
      <c r="B1517" t="s">
        <v>56</v>
      </c>
      <c r="C1517" t="s">
        <v>77</v>
      </c>
      <c r="D1517" t="s">
        <v>210</v>
      </c>
      <c r="E1517" t="s">
        <v>211</v>
      </c>
      <c r="G1517" s="87">
        <v>67500</v>
      </c>
      <c r="H1517" s="87">
        <v>57375</v>
      </c>
    </row>
    <row r="1518" spans="1:8" x14ac:dyDescent="0.3">
      <c r="A1518" t="s">
        <v>33</v>
      </c>
      <c r="B1518" t="s">
        <v>56</v>
      </c>
      <c r="C1518" t="s">
        <v>77</v>
      </c>
      <c r="D1518" t="s">
        <v>210</v>
      </c>
      <c r="E1518" t="s">
        <v>212</v>
      </c>
      <c r="G1518" s="87">
        <v>67500</v>
      </c>
      <c r="H1518" s="87">
        <v>56700</v>
      </c>
    </row>
    <row r="1519" spans="1:8" x14ac:dyDescent="0.3">
      <c r="A1519" t="s">
        <v>33</v>
      </c>
      <c r="B1519" t="s">
        <v>56</v>
      </c>
      <c r="C1519" t="s">
        <v>77</v>
      </c>
      <c r="D1519" t="s">
        <v>210</v>
      </c>
      <c r="E1519" t="s">
        <v>213</v>
      </c>
      <c r="G1519" s="87">
        <v>67500</v>
      </c>
      <c r="H1519" s="87">
        <v>56025</v>
      </c>
    </row>
    <row r="1520" spans="1:8" x14ac:dyDescent="0.3">
      <c r="A1520" t="s">
        <v>33</v>
      </c>
      <c r="B1520" t="s">
        <v>56</v>
      </c>
      <c r="C1520" t="s">
        <v>77</v>
      </c>
      <c r="D1520" t="s">
        <v>214</v>
      </c>
      <c r="E1520" t="s">
        <v>215</v>
      </c>
      <c r="F1520" s="88">
        <v>46388</v>
      </c>
      <c r="G1520" s="87">
        <v>5625</v>
      </c>
      <c r="H1520" s="87">
        <v>225.46649998059249</v>
      </c>
    </row>
    <row r="1521" spans="1:8" x14ac:dyDescent="0.3">
      <c r="A1521" t="s">
        <v>33</v>
      </c>
      <c r="B1521" t="s">
        <v>56</v>
      </c>
      <c r="C1521" t="s">
        <v>77</v>
      </c>
      <c r="D1521" t="s">
        <v>214</v>
      </c>
      <c r="E1521" t="s">
        <v>216</v>
      </c>
      <c r="F1521" s="88">
        <v>46388</v>
      </c>
      <c r="G1521" s="87">
        <v>5625</v>
      </c>
      <c r="H1521" s="87">
        <v>281.25000000000023</v>
      </c>
    </row>
    <row r="1522" spans="1:8" x14ac:dyDescent="0.3">
      <c r="A1522" t="s">
        <v>33</v>
      </c>
      <c r="B1522" t="s">
        <v>56</v>
      </c>
      <c r="C1522" t="s">
        <v>77</v>
      </c>
      <c r="D1522" t="s">
        <v>214</v>
      </c>
      <c r="E1522" t="s">
        <v>217</v>
      </c>
      <c r="F1522" s="88">
        <v>46388</v>
      </c>
      <c r="G1522" s="87">
        <v>5625</v>
      </c>
      <c r="H1522" s="87">
        <v>-53.127142875625879</v>
      </c>
    </row>
    <row r="1523" spans="1:8" x14ac:dyDescent="0.3">
      <c r="A1523" t="s">
        <v>33</v>
      </c>
      <c r="B1523" t="s">
        <v>56</v>
      </c>
      <c r="C1523" t="s">
        <v>77</v>
      </c>
      <c r="D1523" t="s">
        <v>214</v>
      </c>
      <c r="E1523" t="s">
        <v>215</v>
      </c>
      <c r="F1523" s="88">
        <v>46419</v>
      </c>
      <c r="G1523" s="87">
        <v>5625</v>
      </c>
      <c r="H1523" s="87">
        <v>225.42388517712899</v>
      </c>
    </row>
    <row r="1524" spans="1:8" x14ac:dyDescent="0.3">
      <c r="A1524" t="s">
        <v>33</v>
      </c>
      <c r="B1524" t="s">
        <v>56</v>
      </c>
      <c r="C1524" t="s">
        <v>77</v>
      </c>
      <c r="D1524" t="s">
        <v>214</v>
      </c>
      <c r="E1524" t="s">
        <v>216</v>
      </c>
      <c r="F1524" s="88">
        <v>46419</v>
      </c>
      <c r="G1524" s="87">
        <v>5625</v>
      </c>
      <c r="H1524" s="87">
        <v>281.25000000000023</v>
      </c>
    </row>
    <row r="1525" spans="1:8" x14ac:dyDescent="0.3">
      <c r="A1525" t="s">
        <v>33</v>
      </c>
      <c r="B1525" t="s">
        <v>56</v>
      </c>
      <c r="C1525" t="s">
        <v>77</v>
      </c>
      <c r="D1525" t="s">
        <v>214</v>
      </c>
      <c r="E1525" t="s">
        <v>217</v>
      </c>
      <c r="F1525" s="88">
        <v>46419</v>
      </c>
      <c r="G1525" s="87">
        <v>5625</v>
      </c>
      <c r="H1525" s="87">
        <v>-53.167728402734312</v>
      </c>
    </row>
    <row r="1526" spans="1:8" x14ac:dyDescent="0.3">
      <c r="A1526" t="s">
        <v>33</v>
      </c>
      <c r="B1526" t="s">
        <v>56</v>
      </c>
      <c r="C1526" t="s">
        <v>77</v>
      </c>
      <c r="D1526" t="s">
        <v>214</v>
      </c>
      <c r="E1526" t="s">
        <v>215</v>
      </c>
      <c r="F1526" s="88">
        <v>46447</v>
      </c>
      <c r="G1526" s="87">
        <v>5625</v>
      </c>
      <c r="H1526" s="87">
        <v>225.38120521425881</v>
      </c>
    </row>
    <row r="1527" spans="1:8" x14ac:dyDescent="0.3">
      <c r="A1527" t="s">
        <v>33</v>
      </c>
      <c r="B1527" t="s">
        <v>56</v>
      </c>
      <c r="C1527" t="s">
        <v>77</v>
      </c>
      <c r="D1527" t="s">
        <v>214</v>
      </c>
      <c r="E1527" t="s">
        <v>216</v>
      </c>
      <c r="F1527" s="88">
        <v>46447</v>
      </c>
      <c r="G1527" s="87">
        <v>5625</v>
      </c>
      <c r="H1527" s="87">
        <v>281.25000000000023</v>
      </c>
    </row>
    <row r="1528" spans="1:8" x14ac:dyDescent="0.3">
      <c r="A1528" t="s">
        <v>33</v>
      </c>
      <c r="B1528" t="s">
        <v>56</v>
      </c>
      <c r="C1528" t="s">
        <v>77</v>
      </c>
      <c r="D1528" t="s">
        <v>214</v>
      </c>
      <c r="E1528" t="s">
        <v>217</v>
      </c>
      <c r="F1528" s="88">
        <v>46447</v>
      </c>
      <c r="G1528" s="87">
        <v>5625</v>
      </c>
      <c r="H1528" s="87">
        <v>-53.20837598642013</v>
      </c>
    </row>
    <row r="1529" spans="1:8" x14ac:dyDescent="0.3">
      <c r="A1529" t="s">
        <v>33</v>
      </c>
      <c r="B1529" t="s">
        <v>56</v>
      </c>
      <c r="C1529" t="s">
        <v>77</v>
      </c>
      <c r="D1529" t="s">
        <v>214</v>
      </c>
      <c r="E1529" t="s">
        <v>215</v>
      </c>
      <c r="F1529" s="88">
        <v>46478</v>
      </c>
      <c r="G1529" s="87">
        <v>5625</v>
      </c>
      <c r="H1529" s="87">
        <v>225.3370098039224</v>
      </c>
    </row>
    <row r="1530" spans="1:8" x14ac:dyDescent="0.3">
      <c r="A1530" t="s">
        <v>33</v>
      </c>
      <c r="B1530" t="s">
        <v>56</v>
      </c>
      <c r="C1530" t="s">
        <v>77</v>
      </c>
      <c r="D1530" t="s">
        <v>214</v>
      </c>
      <c r="E1530" t="s">
        <v>216</v>
      </c>
      <c r="F1530" s="88">
        <v>46478</v>
      </c>
      <c r="G1530" s="87">
        <v>5625</v>
      </c>
      <c r="H1530" s="87">
        <v>281.25000000000023</v>
      </c>
    </row>
    <row r="1531" spans="1:8" x14ac:dyDescent="0.3">
      <c r="A1531" t="s">
        <v>33</v>
      </c>
      <c r="B1531" t="s">
        <v>56</v>
      </c>
      <c r="C1531" t="s">
        <v>77</v>
      </c>
      <c r="D1531" t="s">
        <v>214</v>
      </c>
      <c r="E1531" t="s">
        <v>217</v>
      </c>
      <c r="F1531" s="88">
        <v>46478</v>
      </c>
      <c r="G1531" s="87">
        <v>5625</v>
      </c>
      <c r="H1531" s="87">
        <v>-53.250466853407573</v>
      </c>
    </row>
    <row r="1532" spans="1:8" x14ac:dyDescent="0.3">
      <c r="A1532" t="s">
        <v>33</v>
      </c>
      <c r="B1532" t="s">
        <v>56</v>
      </c>
      <c r="C1532" t="s">
        <v>77</v>
      </c>
      <c r="D1532" t="s">
        <v>214</v>
      </c>
      <c r="E1532" t="s">
        <v>215</v>
      </c>
      <c r="F1532" s="88">
        <v>46508</v>
      </c>
      <c r="G1532" s="87">
        <v>5625</v>
      </c>
      <c r="H1532" s="87">
        <v>-53.292624365679913</v>
      </c>
    </row>
    <row r="1533" spans="1:8" x14ac:dyDescent="0.3">
      <c r="A1533" t="s">
        <v>33</v>
      </c>
      <c r="B1533" t="s">
        <v>56</v>
      </c>
      <c r="C1533" t="s">
        <v>77</v>
      </c>
      <c r="D1533" t="s">
        <v>214</v>
      </c>
      <c r="E1533" t="s">
        <v>216</v>
      </c>
      <c r="F1533" s="88">
        <v>46508</v>
      </c>
      <c r="G1533" s="87">
        <v>5625</v>
      </c>
      <c r="H1533" s="87">
        <v>0</v>
      </c>
    </row>
    <row r="1534" spans="1:8" x14ac:dyDescent="0.3">
      <c r="A1534" t="s">
        <v>33</v>
      </c>
      <c r="B1534" t="s">
        <v>56</v>
      </c>
      <c r="C1534" t="s">
        <v>77</v>
      </c>
      <c r="D1534" t="s">
        <v>214</v>
      </c>
      <c r="E1534" t="s">
        <v>217</v>
      </c>
      <c r="F1534" s="88">
        <v>46508</v>
      </c>
      <c r="G1534" s="87">
        <v>5625</v>
      </c>
      <c r="H1534" s="87">
        <v>-53.292624365679913</v>
      </c>
    </row>
    <row r="1535" spans="1:8" x14ac:dyDescent="0.3">
      <c r="A1535" t="s">
        <v>33</v>
      </c>
      <c r="B1535" t="s">
        <v>56</v>
      </c>
      <c r="C1535" t="s">
        <v>77</v>
      </c>
      <c r="D1535" t="s">
        <v>214</v>
      </c>
      <c r="E1535" t="s">
        <v>215</v>
      </c>
      <c r="F1535" s="88">
        <v>46539</v>
      </c>
      <c r="G1535" s="87">
        <v>5625</v>
      </c>
      <c r="H1535" s="87">
        <v>-53.334848681646719</v>
      </c>
    </row>
    <row r="1536" spans="1:8" x14ac:dyDescent="0.3">
      <c r="A1536" t="s">
        <v>33</v>
      </c>
      <c r="B1536" t="s">
        <v>56</v>
      </c>
      <c r="C1536" t="s">
        <v>77</v>
      </c>
      <c r="D1536" t="s">
        <v>214</v>
      </c>
      <c r="E1536" t="s">
        <v>216</v>
      </c>
      <c r="F1536" s="88">
        <v>46539</v>
      </c>
      <c r="G1536" s="87">
        <v>5625</v>
      </c>
      <c r="H1536" s="87">
        <v>0</v>
      </c>
    </row>
    <row r="1537" spans="1:8" x14ac:dyDescent="0.3">
      <c r="A1537" t="s">
        <v>33</v>
      </c>
      <c r="B1537" t="s">
        <v>56</v>
      </c>
      <c r="C1537" t="s">
        <v>77</v>
      </c>
      <c r="D1537" t="s">
        <v>214</v>
      </c>
      <c r="E1537" t="s">
        <v>217</v>
      </c>
      <c r="F1537" s="88">
        <v>46539</v>
      </c>
      <c r="G1537" s="87">
        <v>5625</v>
      </c>
      <c r="H1537" s="87">
        <v>-53.334848681646719</v>
      </c>
    </row>
    <row r="1538" spans="1:8" x14ac:dyDescent="0.3">
      <c r="A1538" t="s">
        <v>33</v>
      </c>
      <c r="B1538" t="s">
        <v>56</v>
      </c>
      <c r="C1538" t="s">
        <v>77</v>
      </c>
      <c r="D1538" t="s">
        <v>214</v>
      </c>
      <c r="E1538" t="s">
        <v>215</v>
      </c>
      <c r="F1538" s="88">
        <v>46569</v>
      </c>
      <c r="G1538" s="87">
        <v>5625</v>
      </c>
      <c r="H1538" s="87">
        <v>-53.377139960222728</v>
      </c>
    </row>
    <row r="1539" spans="1:8" x14ac:dyDescent="0.3">
      <c r="A1539" t="s">
        <v>33</v>
      </c>
      <c r="B1539" t="s">
        <v>56</v>
      </c>
      <c r="C1539" t="s">
        <v>77</v>
      </c>
      <c r="D1539" t="s">
        <v>214</v>
      </c>
      <c r="E1539" t="s">
        <v>216</v>
      </c>
      <c r="F1539" s="88">
        <v>46569</v>
      </c>
      <c r="G1539" s="87">
        <v>5625</v>
      </c>
      <c r="H1539" s="87">
        <v>0</v>
      </c>
    </row>
    <row r="1540" spans="1:8" x14ac:dyDescent="0.3">
      <c r="A1540" t="s">
        <v>33</v>
      </c>
      <c r="B1540" t="s">
        <v>56</v>
      </c>
      <c r="C1540" t="s">
        <v>77</v>
      </c>
      <c r="D1540" t="s">
        <v>214</v>
      </c>
      <c r="E1540" t="s">
        <v>217</v>
      </c>
      <c r="F1540" s="88">
        <v>46569</v>
      </c>
      <c r="G1540" s="87">
        <v>5625</v>
      </c>
      <c r="H1540" s="87">
        <v>-53.377139960222728</v>
      </c>
    </row>
    <row r="1541" spans="1:8" x14ac:dyDescent="0.3">
      <c r="A1541" t="s">
        <v>33</v>
      </c>
      <c r="B1541" t="s">
        <v>56</v>
      </c>
      <c r="C1541" t="s">
        <v>77</v>
      </c>
      <c r="D1541" t="s">
        <v>214</v>
      </c>
      <c r="E1541" t="s">
        <v>215</v>
      </c>
      <c r="F1541" s="88">
        <v>46600</v>
      </c>
      <c r="G1541" s="87">
        <v>5625</v>
      </c>
      <c r="H1541" s="87">
        <v>-53.420193320931759</v>
      </c>
    </row>
    <row r="1542" spans="1:8" x14ac:dyDescent="0.3">
      <c r="A1542" t="s">
        <v>33</v>
      </c>
      <c r="B1542" t="s">
        <v>56</v>
      </c>
      <c r="C1542" t="s">
        <v>77</v>
      </c>
      <c r="D1542" t="s">
        <v>214</v>
      </c>
      <c r="E1542" t="s">
        <v>216</v>
      </c>
      <c r="F1542" s="88">
        <v>46600</v>
      </c>
      <c r="G1542" s="87">
        <v>5625</v>
      </c>
      <c r="H1542" s="87">
        <v>0</v>
      </c>
    </row>
    <row r="1543" spans="1:8" x14ac:dyDescent="0.3">
      <c r="A1543" t="s">
        <v>33</v>
      </c>
      <c r="B1543" t="s">
        <v>56</v>
      </c>
      <c r="C1543" t="s">
        <v>77</v>
      </c>
      <c r="D1543" t="s">
        <v>214</v>
      </c>
      <c r="E1543" t="s">
        <v>217</v>
      </c>
      <c r="F1543" s="88">
        <v>46600</v>
      </c>
      <c r="G1543" s="87">
        <v>5625</v>
      </c>
      <c r="H1543" s="87">
        <v>-53.420193320931759</v>
      </c>
    </row>
    <row r="1544" spans="1:8" x14ac:dyDescent="0.3">
      <c r="A1544" t="s">
        <v>33</v>
      </c>
      <c r="B1544" t="s">
        <v>56</v>
      </c>
      <c r="C1544" t="s">
        <v>77</v>
      </c>
      <c r="D1544" t="s">
        <v>214</v>
      </c>
      <c r="E1544" t="s">
        <v>215</v>
      </c>
      <c r="F1544" s="88">
        <v>46631</v>
      </c>
      <c r="G1544" s="87">
        <v>5625</v>
      </c>
      <c r="H1544" s="87">
        <v>-53.462620107803602</v>
      </c>
    </row>
    <row r="1545" spans="1:8" x14ac:dyDescent="0.3">
      <c r="A1545" t="s">
        <v>33</v>
      </c>
      <c r="B1545" t="s">
        <v>56</v>
      </c>
      <c r="C1545" t="s">
        <v>77</v>
      </c>
      <c r="D1545" t="s">
        <v>214</v>
      </c>
      <c r="E1545" t="s">
        <v>216</v>
      </c>
      <c r="F1545" s="88">
        <v>46631</v>
      </c>
      <c r="G1545" s="87">
        <v>5625</v>
      </c>
      <c r="H1545" s="87">
        <v>0</v>
      </c>
    </row>
    <row r="1546" spans="1:8" x14ac:dyDescent="0.3">
      <c r="A1546" t="s">
        <v>33</v>
      </c>
      <c r="B1546" t="s">
        <v>56</v>
      </c>
      <c r="C1546" t="s">
        <v>77</v>
      </c>
      <c r="D1546" t="s">
        <v>214</v>
      </c>
      <c r="E1546" t="s">
        <v>217</v>
      </c>
      <c r="F1546" s="88">
        <v>46631</v>
      </c>
      <c r="G1546" s="87">
        <v>5625</v>
      </c>
      <c r="H1546" s="87">
        <v>-53.462620107803602</v>
      </c>
    </row>
    <row r="1547" spans="1:8" x14ac:dyDescent="0.3">
      <c r="A1547" t="s">
        <v>33</v>
      </c>
      <c r="B1547" t="s">
        <v>56</v>
      </c>
      <c r="C1547" t="s">
        <v>77</v>
      </c>
      <c r="D1547" t="s">
        <v>214</v>
      </c>
      <c r="E1547" t="s">
        <v>215</v>
      </c>
      <c r="F1547" s="88">
        <v>46661</v>
      </c>
      <c r="G1547" s="87">
        <v>5625</v>
      </c>
      <c r="H1547" s="87">
        <v>-53.505114339696888</v>
      </c>
    </row>
    <row r="1548" spans="1:8" x14ac:dyDescent="0.3">
      <c r="A1548" t="s">
        <v>33</v>
      </c>
      <c r="B1548" t="s">
        <v>56</v>
      </c>
      <c r="C1548" t="s">
        <v>77</v>
      </c>
      <c r="D1548" t="s">
        <v>214</v>
      </c>
      <c r="E1548" t="s">
        <v>216</v>
      </c>
      <c r="F1548" s="88">
        <v>46661</v>
      </c>
      <c r="G1548" s="87">
        <v>5625</v>
      </c>
      <c r="H1548" s="87">
        <v>0</v>
      </c>
    </row>
    <row r="1549" spans="1:8" x14ac:dyDescent="0.3">
      <c r="A1549" t="s">
        <v>33</v>
      </c>
      <c r="B1549" t="s">
        <v>56</v>
      </c>
      <c r="C1549" t="s">
        <v>77</v>
      </c>
      <c r="D1549" t="s">
        <v>214</v>
      </c>
      <c r="E1549" t="s">
        <v>217</v>
      </c>
      <c r="F1549" s="88">
        <v>46661</v>
      </c>
      <c r="G1549" s="87">
        <v>5625</v>
      </c>
      <c r="H1549" s="87">
        <v>-53.505114339696888</v>
      </c>
    </row>
    <row r="1550" spans="1:8" x14ac:dyDescent="0.3">
      <c r="A1550" t="s">
        <v>33</v>
      </c>
      <c r="B1550" t="s">
        <v>56</v>
      </c>
      <c r="C1550" t="s">
        <v>77</v>
      </c>
      <c r="D1550" t="s">
        <v>214</v>
      </c>
      <c r="E1550" t="s">
        <v>215</v>
      </c>
      <c r="F1550" s="88">
        <v>46692</v>
      </c>
      <c r="G1550" s="87">
        <v>5625</v>
      </c>
      <c r="H1550" s="87">
        <v>-53.547676177559737</v>
      </c>
    </row>
    <row r="1551" spans="1:8" x14ac:dyDescent="0.3">
      <c r="A1551" t="s">
        <v>33</v>
      </c>
      <c r="B1551" t="s">
        <v>56</v>
      </c>
      <c r="C1551" t="s">
        <v>77</v>
      </c>
      <c r="D1551" t="s">
        <v>214</v>
      </c>
      <c r="E1551" t="s">
        <v>216</v>
      </c>
      <c r="F1551" s="88">
        <v>46692</v>
      </c>
      <c r="G1551" s="87">
        <v>5625</v>
      </c>
      <c r="H1551" s="87">
        <v>0</v>
      </c>
    </row>
    <row r="1552" spans="1:8" x14ac:dyDescent="0.3">
      <c r="A1552" t="s">
        <v>33</v>
      </c>
      <c r="B1552" t="s">
        <v>56</v>
      </c>
      <c r="C1552" t="s">
        <v>77</v>
      </c>
      <c r="D1552" t="s">
        <v>214</v>
      </c>
      <c r="E1552" t="s">
        <v>217</v>
      </c>
      <c r="F1552" s="88">
        <v>46692</v>
      </c>
      <c r="G1552" s="87">
        <v>5625</v>
      </c>
      <c r="H1552" s="87">
        <v>-53.547676177559737</v>
      </c>
    </row>
    <row r="1553" spans="1:8" x14ac:dyDescent="0.3">
      <c r="A1553" t="s">
        <v>33</v>
      </c>
      <c r="B1553" t="s">
        <v>56</v>
      </c>
      <c r="C1553" t="s">
        <v>77</v>
      </c>
      <c r="D1553" t="s">
        <v>214</v>
      </c>
      <c r="E1553" t="s">
        <v>215</v>
      </c>
      <c r="F1553" s="88">
        <v>46722</v>
      </c>
      <c r="G1553" s="87">
        <v>5625</v>
      </c>
      <c r="H1553" s="87">
        <v>-53.590305782859268</v>
      </c>
    </row>
    <row r="1554" spans="1:8" x14ac:dyDescent="0.3">
      <c r="A1554" t="s">
        <v>33</v>
      </c>
      <c r="B1554" t="s">
        <v>56</v>
      </c>
      <c r="C1554" t="s">
        <v>77</v>
      </c>
      <c r="D1554" t="s">
        <v>214</v>
      </c>
      <c r="E1554" t="s">
        <v>216</v>
      </c>
      <c r="F1554" s="88">
        <v>46722</v>
      </c>
      <c r="G1554" s="87">
        <v>5625</v>
      </c>
      <c r="H1554" s="87">
        <v>0</v>
      </c>
    </row>
    <row r="1555" spans="1:8" x14ac:dyDescent="0.3">
      <c r="A1555" t="s">
        <v>33</v>
      </c>
      <c r="B1555" t="s">
        <v>56</v>
      </c>
      <c r="C1555" t="s">
        <v>77</v>
      </c>
      <c r="D1555" t="s">
        <v>214</v>
      </c>
      <c r="E1555" t="s">
        <v>217</v>
      </c>
      <c r="F1555" s="88">
        <v>46722</v>
      </c>
      <c r="G1555" s="87">
        <v>5625</v>
      </c>
      <c r="H1555" s="87">
        <v>-53.590305782859268</v>
      </c>
    </row>
    <row r="1556" spans="1:8" x14ac:dyDescent="0.3">
      <c r="A1556" t="s">
        <v>33</v>
      </c>
      <c r="B1556" t="s">
        <v>56</v>
      </c>
      <c r="C1556" t="s">
        <v>78</v>
      </c>
      <c r="D1556" t="s">
        <v>198</v>
      </c>
      <c r="E1556" t="s">
        <v>135</v>
      </c>
      <c r="G1556" s="87">
        <v>49500</v>
      </c>
      <c r="H1556" s="87">
        <v>32175</v>
      </c>
    </row>
    <row r="1557" spans="1:8" x14ac:dyDescent="0.3">
      <c r="A1557" t="s">
        <v>33</v>
      </c>
      <c r="B1557" t="s">
        <v>56</v>
      </c>
      <c r="C1557" t="s">
        <v>78</v>
      </c>
      <c r="D1557" t="s">
        <v>198</v>
      </c>
      <c r="E1557" t="s">
        <v>199</v>
      </c>
      <c r="G1557" s="87">
        <v>49500</v>
      </c>
      <c r="H1557" s="87">
        <v>49438.20224719101</v>
      </c>
    </row>
    <row r="1558" spans="1:8" x14ac:dyDescent="0.3">
      <c r="A1558" t="s">
        <v>33</v>
      </c>
      <c r="B1558" t="s">
        <v>56</v>
      </c>
      <c r="C1558" t="s">
        <v>78</v>
      </c>
      <c r="D1558" t="s">
        <v>198</v>
      </c>
      <c r="E1558" t="s">
        <v>200</v>
      </c>
      <c r="G1558" s="87">
        <v>49500</v>
      </c>
      <c r="H1558" s="87">
        <v>50029.851264057659</v>
      </c>
    </row>
    <row r="1559" spans="1:8" x14ac:dyDescent="0.3">
      <c r="A1559" t="s">
        <v>33</v>
      </c>
      <c r="B1559" t="s">
        <v>56</v>
      </c>
      <c r="C1559" t="s">
        <v>78</v>
      </c>
      <c r="D1559" t="s">
        <v>198</v>
      </c>
      <c r="E1559" t="s">
        <v>201</v>
      </c>
      <c r="G1559" s="87">
        <v>49500</v>
      </c>
      <c r="H1559" s="87">
        <v>49500</v>
      </c>
    </row>
    <row r="1560" spans="1:8" x14ac:dyDescent="0.3">
      <c r="A1560" t="s">
        <v>33</v>
      </c>
      <c r="B1560" t="s">
        <v>56</v>
      </c>
      <c r="C1560" t="s">
        <v>78</v>
      </c>
      <c r="D1560" t="s">
        <v>198</v>
      </c>
      <c r="E1560" t="s">
        <v>202</v>
      </c>
      <c r="G1560" s="87">
        <v>49500</v>
      </c>
      <c r="H1560" s="87">
        <v>32478.804815617961</v>
      </c>
    </row>
    <row r="1561" spans="1:8" x14ac:dyDescent="0.3">
      <c r="A1561" t="s">
        <v>33</v>
      </c>
      <c r="B1561" t="s">
        <v>56</v>
      </c>
      <c r="C1561" t="s">
        <v>78</v>
      </c>
      <c r="D1561" t="s">
        <v>198</v>
      </c>
      <c r="E1561" t="s">
        <v>139</v>
      </c>
      <c r="G1561" s="87">
        <v>49500</v>
      </c>
      <c r="H1561" s="87">
        <v>31927.5</v>
      </c>
    </row>
    <row r="1562" spans="1:8" x14ac:dyDescent="0.3">
      <c r="A1562" t="s">
        <v>33</v>
      </c>
      <c r="B1562" t="s">
        <v>56</v>
      </c>
      <c r="C1562" t="s">
        <v>78</v>
      </c>
      <c r="D1562" t="s">
        <v>198</v>
      </c>
      <c r="E1562" t="s">
        <v>65</v>
      </c>
      <c r="G1562" s="87">
        <v>49500</v>
      </c>
      <c r="H1562" s="87">
        <v>32478.804815617961</v>
      </c>
    </row>
    <row r="1563" spans="1:8" x14ac:dyDescent="0.3">
      <c r="A1563" t="s">
        <v>33</v>
      </c>
      <c r="B1563" t="s">
        <v>56</v>
      </c>
      <c r="C1563" t="s">
        <v>78</v>
      </c>
      <c r="D1563" t="s">
        <v>203</v>
      </c>
      <c r="E1563" t="s">
        <v>204</v>
      </c>
      <c r="G1563" s="87">
        <v>49500</v>
      </c>
      <c r="H1563" s="87">
        <v>31485.917243386539</v>
      </c>
    </row>
    <row r="1564" spans="1:8" x14ac:dyDescent="0.3">
      <c r="A1564" t="s">
        <v>33</v>
      </c>
      <c r="B1564" t="s">
        <v>56</v>
      </c>
      <c r="C1564" t="s">
        <v>78</v>
      </c>
      <c r="D1564" t="s">
        <v>203</v>
      </c>
      <c r="E1564" t="s">
        <v>142</v>
      </c>
      <c r="G1564" s="87">
        <v>49500</v>
      </c>
      <c r="H1564" s="87">
        <v>48116.646415552852</v>
      </c>
    </row>
    <row r="1565" spans="1:8" x14ac:dyDescent="0.3">
      <c r="A1565" t="s">
        <v>33</v>
      </c>
      <c r="B1565" t="s">
        <v>56</v>
      </c>
      <c r="C1565" t="s">
        <v>78</v>
      </c>
      <c r="D1565" t="s">
        <v>203</v>
      </c>
      <c r="E1565" t="s">
        <v>143</v>
      </c>
      <c r="G1565" s="87">
        <v>49500</v>
      </c>
      <c r="H1565" s="87">
        <v>49832.519021744461</v>
      </c>
    </row>
    <row r="1566" spans="1:8" x14ac:dyDescent="0.3">
      <c r="A1566" t="s">
        <v>33</v>
      </c>
      <c r="B1566" t="s">
        <v>56</v>
      </c>
      <c r="C1566" t="s">
        <v>78</v>
      </c>
      <c r="D1566" t="s">
        <v>203</v>
      </c>
      <c r="E1566" t="s">
        <v>141</v>
      </c>
      <c r="G1566" s="87">
        <v>49500</v>
      </c>
      <c r="H1566" s="87">
        <v>0</v>
      </c>
    </row>
    <row r="1567" spans="1:8" x14ac:dyDescent="0.3">
      <c r="A1567" t="s">
        <v>33</v>
      </c>
      <c r="B1567" t="s">
        <v>56</v>
      </c>
      <c r="C1567" t="s">
        <v>78</v>
      </c>
      <c r="D1567" t="s">
        <v>203</v>
      </c>
      <c r="E1567" t="s">
        <v>205</v>
      </c>
      <c r="G1567" s="87">
        <v>49500</v>
      </c>
      <c r="H1567" s="87">
        <v>31485.917243386539</v>
      </c>
    </row>
    <row r="1568" spans="1:8" x14ac:dyDescent="0.3">
      <c r="A1568" t="s">
        <v>33</v>
      </c>
      <c r="B1568" t="s">
        <v>56</v>
      </c>
      <c r="C1568" t="s">
        <v>78</v>
      </c>
      <c r="D1568" t="s">
        <v>206</v>
      </c>
      <c r="E1568" t="s">
        <v>207</v>
      </c>
      <c r="G1568" s="87">
        <v>49500</v>
      </c>
      <c r="H1568" s="87">
        <v>49500</v>
      </c>
    </row>
    <row r="1569" spans="1:8" x14ac:dyDescent="0.3">
      <c r="A1569" t="s">
        <v>33</v>
      </c>
      <c r="B1569" t="s">
        <v>56</v>
      </c>
      <c r="C1569" t="s">
        <v>78</v>
      </c>
      <c r="D1569" t="s">
        <v>206</v>
      </c>
      <c r="E1569" t="s">
        <v>208</v>
      </c>
      <c r="G1569" s="87">
        <v>49500</v>
      </c>
      <c r="H1569" s="87">
        <v>49561.875</v>
      </c>
    </row>
    <row r="1570" spans="1:8" x14ac:dyDescent="0.3">
      <c r="A1570" t="s">
        <v>33</v>
      </c>
      <c r="B1570" t="s">
        <v>56</v>
      </c>
      <c r="C1570" t="s">
        <v>78</v>
      </c>
      <c r="D1570" t="s">
        <v>206</v>
      </c>
      <c r="E1570" t="s">
        <v>209</v>
      </c>
      <c r="G1570" s="87">
        <v>49500</v>
      </c>
      <c r="H1570" s="87">
        <v>41629.396198030627</v>
      </c>
    </row>
    <row r="1571" spans="1:8" x14ac:dyDescent="0.3">
      <c r="A1571" t="s">
        <v>33</v>
      </c>
      <c r="B1571" t="s">
        <v>56</v>
      </c>
      <c r="C1571" t="s">
        <v>78</v>
      </c>
      <c r="D1571" t="s">
        <v>210</v>
      </c>
      <c r="E1571" t="s">
        <v>211</v>
      </c>
      <c r="G1571" s="87">
        <v>49500</v>
      </c>
      <c r="H1571" s="87">
        <v>42075</v>
      </c>
    </row>
    <row r="1572" spans="1:8" x14ac:dyDescent="0.3">
      <c r="A1572" t="s">
        <v>33</v>
      </c>
      <c r="B1572" t="s">
        <v>56</v>
      </c>
      <c r="C1572" t="s">
        <v>78</v>
      </c>
      <c r="D1572" t="s">
        <v>210</v>
      </c>
      <c r="E1572" t="s">
        <v>212</v>
      </c>
      <c r="G1572" s="87">
        <v>49500</v>
      </c>
      <c r="H1572" s="87">
        <v>41580</v>
      </c>
    </row>
    <row r="1573" spans="1:8" x14ac:dyDescent="0.3">
      <c r="A1573" t="s">
        <v>33</v>
      </c>
      <c r="B1573" t="s">
        <v>56</v>
      </c>
      <c r="C1573" t="s">
        <v>78</v>
      </c>
      <c r="D1573" t="s">
        <v>210</v>
      </c>
      <c r="E1573" t="s">
        <v>213</v>
      </c>
      <c r="G1573" s="87">
        <v>49500</v>
      </c>
      <c r="H1573" s="87">
        <v>41827.5</v>
      </c>
    </row>
    <row r="1574" spans="1:8" x14ac:dyDescent="0.3">
      <c r="A1574" t="s">
        <v>33</v>
      </c>
      <c r="B1574" t="s">
        <v>56</v>
      </c>
      <c r="C1574" t="s">
        <v>78</v>
      </c>
      <c r="D1574" t="s">
        <v>214</v>
      </c>
      <c r="E1574" t="s">
        <v>215</v>
      </c>
      <c r="F1574" s="88">
        <v>46388</v>
      </c>
      <c r="G1574" s="87">
        <v>4125</v>
      </c>
      <c r="H1574" s="87">
        <v>19.676614152132789</v>
      </c>
    </row>
    <row r="1575" spans="1:8" x14ac:dyDescent="0.3">
      <c r="A1575" t="s">
        <v>33</v>
      </c>
      <c r="B1575" t="s">
        <v>56</v>
      </c>
      <c r="C1575" t="s">
        <v>78</v>
      </c>
      <c r="D1575" t="s">
        <v>214</v>
      </c>
      <c r="E1575" t="s">
        <v>216</v>
      </c>
      <c r="F1575" s="88">
        <v>46388</v>
      </c>
      <c r="G1575" s="87">
        <v>4125</v>
      </c>
      <c r="H1575" s="87">
        <v>0</v>
      </c>
    </row>
    <row r="1576" spans="1:8" x14ac:dyDescent="0.3">
      <c r="A1576" t="s">
        <v>33</v>
      </c>
      <c r="B1576" t="s">
        <v>56</v>
      </c>
      <c r="C1576" t="s">
        <v>78</v>
      </c>
      <c r="D1576" t="s">
        <v>214</v>
      </c>
      <c r="E1576" t="s">
        <v>217</v>
      </c>
      <c r="F1576" s="88">
        <v>46388</v>
      </c>
      <c r="G1576" s="87">
        <v>4125</v>
      </c>
      <c r="H1576" s="87">
        <v>19.676614152132789</v>
      </c>
    </row>
    <row r="1577" spans="1:8" x14ac:dyDescent="0.3">
      <c r="A1577" t="s">
        <v>33</v>
      </c>
      <c r="B1577" t="s">
        <v>56</v>
      </c>
      <c r="C1577" t="s">
        <v>78</v>
      </c>
      <c r="D1577" t="s">
        <v>214</v>
      </c>
      <c r="E1577" t="s">
        <v>215</v>
      </c>
      <c r="F1577" s="88">
        <v>46419</v>
      </c>
      <c r="G1577" s="87">
        <v>4125</v>
      </c>
      <c r="H1577" s="87">
        <v>19.66903119611252</v>
      </c>
    </row>
    <row r="1578" spans="1:8" x14ac:dyDescent="0.3">
      <c r="A1578" t="s">
        <v>33</v>
      </c>
      <c r="B1578" t="s">
        <v>56</v>
      </c>
      <c r="C1578" t="s">
        <v>78</v>
      </c>
      <c r="D1578" t="s">
        <v>214</v>
      </c>
      <c r="E1578" t="s">
        <v>216</v>
      </c>
      <c r="F1578" s="88">
        <v>46419</v>
      </c>
      <c r="G1578" s="87">
        <v>4125</v>
      </c>
      <c r="H1578" s="87">
        <v>0</v>
      </c>
    </row>
    <row r="1579" spans="1:8" x14ac:dyDescent="0.3">
      <c r="A1579" t="s">
        <v>33</v>
      </c>
      <c r="B1579" t="s">
        <v>56</v>
      </c>
      <c r="C1579" t="s">
        <v>78</v>
      </c>
      <c r="D1579" t="s">
        <v>214</v>
      </c>
      <c r="E1579" t="s">
        <v>217</v>
      </c>
      <c r="F1579" s="88">
        <v>46419</v>
      </c>
      <c r="G1579" s="87">
        <v>4125</v>
      </c>
      <c r="H1579" s="87">
        <v>19.66903119611252</v>
      </c>
    </row>
    <row r="1580" spans="1:8" x14ac:dyDescent="0.3">
      <c r="A1580" t="s">
        <v>33</v>
      </c>
      <c r="B1580" t="s">
        <v>56</v>
      </c>
      <c r="C1580" t="s">
        <v>78</v>
      </c>
      <c r="D1580" t="s">
        <v>214</v>
      </c>
      <c r="E1580" t="s">
        <v>215</v>
      </c>
      <c r="F1580" s="88">
        <v>46447</v>
      </c>
      <c r="G1580" s="87">
        <v>4125</v>
      </c>
      <c r="H1580" s="87">
        <v>19.66145408246517</v>
      </c>
    </row>
    <row r="1581" spans="1:8" x14ac:dyDescent="0.3">
      <c r="A1581" t="s">
        <v>33</v>
      </c>
      <c r="B1581" t="s">
        <v>56</v>
      </c>
      <c r="C1581" t="s">
        <v>78</v>
      </c>
      <c r="D1581" t="s">
        <v>214</v>
      </c>
      <c r="E1581" t="s">
        <v>216</v>
      </c>
      <c r="F1581" s="88">
        <v>46447</v>
      </c>
      <c r="G1581" s="87">
        <v>4125</v>
      </c>
      <c r="H1581" s="87">
        <v>0</v>
      </c>
    </row>
    <row r="1582" spans="1:8" x14ac:dyDescent="0.3">
      <c r="A1582" t="s">
        <v>33</v>
      </c>
      <c r="B1582" t="s">
        <v>56</v>
      </c>
      <c r="C1582" t="s">
        <v>78</v>
      </c>
      <c r="D1582" t="s">
        <v>214</v>
      </c>
      <c r="E1582" t="s">
        <v>217</v>
      </c>
      <c r="F1582" s="88">
        <v>46447</v>
      </c>
      <c r="G1582" s="87">
        <v>4125</v>
      </c>
      <c r="H1582" s="87">
        <v>19.66145408246517</v>
      </c>
    </row>
    <row r="1583" spans="1:8" x14ac:dyDescent="0.3">
      <c r="A1583" t="s">
        <v>33</v>
      </c>
      <c r="B1583" t="s">
        <v>56</v>
      </c>
      <c r="C1583" t="s">
        <v>78</v>
      </c>
      <c r="D1583" t="s">
        <v>214</v>
      </c>
      <c r="E1583" t="s">
        <v>215</v>
      </c>
      <c r="F1583" s="88">
        <v>46478</v>
      </c>
      <c r="G1583" s="87">
        <v>4125</v>
      </c>
      <c r="H1583" s="87">
        <v>19.653626253132611</v>
      </c>
    </row>
    <row r="1584" spans="1:8" x14ac:dyDescent="0.3">
      <c r="A1584" t="s">
        <v>33</v>
      </c>
      <c r="B1584" t="s">
        <v>56</v>
      </c>
      <c r="C1584" t="s">
        <v>78</v>
      </c>
      <c r="D1584" t="s">
        <v>214</v>
      </c>
      <c r="E1584" t="s">
        <v>216</v>
      </c>
      <c r="F1584" s="88">
        <v>46478</v>
      </c>
      <c r="G1584" s="87">
        <v>4125</v>
      </c>
      <c r="H1584" s="87">
        <v>0</v>
      </c>
    </row>
    <row r="1585" spans="1:8" x14ac:dyDescent="0.3">
      <c r="A1585" t="s">
        <v>33</v>
      </c>
      <c r="B1585" t="s">
        <v>56</v>
      </c>
      <c r="C1585" t="s">
        <v>78</v>
      </c>
      <c r="D1585" t="s">
        <v>214</v>
      </c>
      <c r="E1585" t="s">
        <v>217</v>
      </c>
      <c r="F1585" s="88">
        <v>46478</v>
      </c>
      <c r="G1585" s="87">
        <v>4125</v>
      </c>
      <c r="H1585" s="87">
        <v>19.653626253132611</v>
      </c>
    </row>
    <row r="1586" spans="1:8" x14ac:dyDescent="0.3">
      <c r="A1586" t="s">
        <v>33</v>
      </c>
      <c r="B1586" t="s">
        <v>56</v>
      </c>
      <c r="C1586" t="s">
        <v>78</v>
      </c>
      <c r="D1586" t="s">
        <v>214</v>
      </c>
      <c r="E1586" t="s">
        <v>215</v>
      </c>
      <c r="F1586" s="88">
        <v>46508</v>
      </c>
      <c r="G1586" s="87">
        <v>4125</v>
      </c>
      <c r="H1586" s="87">
        <v>19.645804654318312</v>
      </c>
    </row>
    <row r="1587" spans="1:8" x14ac:dyDescent="0.3">
      <c r="A1587" t="s">
        <v>33</v>
      </c>
      <c r="B1587" t="s">
        <v>56</v>
      </c>
      <c r="C1587" t="s">
        <v>78</v>
      </c>
      <c r="D1587" t="s">
        <v>214</v>
      </c>
      <c r="E1587" t="s">
        <v>216</v>
      </c>
      <c r="F1587" s="88">
        <v>46508</v>
      </c>
      <c r="G1587" s="87">
        <v>4125</v>
      </c>
      <c r="H1587" s="87">
        <v>0</v>
      </c>
    </row>
    <row r="1588" spans="1:8" x14ac:dyDescent="0.3">
      <c r="A1588" t="s">
        <v>33</v>
      </c>
      <c r="B1588" t="s">
        <v>56</v>
      </c>
      <c r="C1588" t="s">
        <v>78</v>
      </c>
      <c r="D1588" t="s">
        <v>214</v>
      </c>
      <c r="E1588" t="s">
        <v>217</v>
      </c>
      <c r="F1588" s="88">
        <v>46508</v>
      </c>
      <c r="G1588" s="87">
        <v>4125</v>
      </c>
      <c r="H1588" s="87">
        <v>19.645804654318312</v>
      </c>
    </row>
    <row r="1589" spans="1:8" x14ac:dyDescent="0.3">
      <c r="A1589" t="s">
        <v>33</v>
      </c>
      <c r="B1589" t="s">
        <v>56</v>
      </c>
      <c r="C1589" t="s">
        <v>78</v>
      </c>
      <c r="D1589" t="s">
        <v>214</v>
      </c>
      <c r="E1589" t="s">
        <v>215</v>
      </c>
      <c r="F1589" s="88">
        <v>46539</v>
      </c>
      <c r="G1589" s="87">
        <v>4125</v>
      </c>
      <c r="H1589" s="87">
        <v>19.63798927858673</v>
      </c>
    </row>
    <row r="1590" spans="1:8" x14ac:dyDescent="0.3">
      <c r="A1590" t="s">
        <v>33</v>
      </c>
      <c r="B1590" t="s">
        <v>56</v>
      </c>
      <c r="C1590" t="s">
        <v>78</v>
      </c>
      <c r="D1590" t="s">
        <v>214</v>
      </c>
      <c r="E1590" t="s">
        <v>216</v>
      </c>
      <c r="F1590" s="88">
        <v>46539</v>
      </c>
      <c r="G1590" s="87">
        <v>4125</v>
      </c>
      <c r="H1590" s="87">
        <v>0</v>
      </c>
    </row>
    <row r="1591" spans="1:8" x14ac:dyDescent="0.3">
      <c r="A1591" t="s">
        <v>33</v>
      </c>
      <c r="B1591" t="s">
        <v>56</v>
      </c>
      <c r="C1591" t="s">
        <v>78</v>
      </c>
      <c r="D1591" t="s">
        <v>214</v>
      </c>
      <c r="E1591" t="s">
        <v>217</v>
      </c>
      <c r="F1591" s="88">
        <v>46539</v>
      </c>
      <c r="G1591" s="87">
        <v>4125</v>
      </c>
      <c r="H1591" s="87">
        <v>19.63798927858673</v>
      </c>
    </row>
    <row r="1592" spans="1:8" x14ac:dyDescent="0.3">
      <c r="A1592" t="s">
        <v>33</v>
      </c>
      <c r="B1592" t="s">
        <v>56</v>
      </c>
      <c r="C1592" t="s">
        <v>78</v>
      </c>
      <c r="D1592" t="s">
        <v>214</v>
      </c>
      <c r="E1592" t="s">
        <v>215</v>
      </c>
      <c r="F1592" s="88">
        <v>46569</v>
      </c>
      <c r="G1592" s="87">
        <v>4125</v>
      </c>
      <c r="H1592" s="87">
        <v>19.630180118514222</v>
      </c>
    </row>
    <row r="1593" spans="1:8" x14ac:dyDescent="0.3">
      <c r="A1593" t="s">
        <v>33</v>
      </c>
      <c r="B1593" t="s">
        <v>56</v>
      </c>
      <c r="C1593" t="s">
        <v>78</v>
      </c>
      <c r="D1593" t="s">
        <v>214</v>
      </c>
      <c r="E1593" t="s">
        <v>216</v>
      </c>
      <c r="F1593" s="88">
        <v>46569</v>
      </c>
      <c r="G1593" s="87">
        <v>4125</v>
      </c>
      <c r="H1593" s="87">
        <v>0</v>
      </c>
    </row>
    <row r="1594" spans="1:8" x14ac:dyDescent="0.3">
      <c r="A1594" t="s">
        <v>33</v>
      </c>
      <c r="B1594" t="s">
        <v>56</v>
      </c>
      <c r="C1594" t="s">
        <v>78</v>
      </c>
      <c r="D1594" t="s">
        <v>214</v>
      </c>
      <c r="E1594" t="s">
        <v>217</v>
      </c>
      <c r="F1594" s="88">
        <v>46569</v>
      </c>
      <c r="G1594" s="87">
        <v>4125</v>
      </c>
      <c r="H1594" s="87">
        <v>19.630180118514222</v>
      </c>
    </row>
    <row r="1595" spans="1:8" x14ac:dyDescent="0.3">
      <c r="A1595" t="s">
        <v>33</v>
      </c>
      <c r="B1595" t="s">
        <v>56</v>
      </c>
      <c r="C1595" t="s">
        <v>78</v>
      </c>
      <c r="D1595" t="s">
        <v>214</v>
      </c>
      <c r="E1595" t="s">
        <v>215</v>
      </c>
      <c r="F1595" s="88">
        <v>46600</v>
      </c>
      <c r="G1595" s="87">
        <v>4125</v>
      </c>
      <c r="H1595" s="87">
        <v>19.622249301125411</v>
      </c>
    </row>
    <row r="1596" spans="1:8" x14ac:dyDescent="0.3">
      <c r="A1596" t="s">
        <v>33</v>
      </c>
      <c r="B1596" t="s">
        <v>56</v>
      </c>
      <c r="C1596" t="s">
        <v>78</v>
      </c>
      <c r="D1596" t="s">
        <v>214</v>
      </c>
      <c r="E1596" t="s">
        <v>216</v>
      </c>
      <c r="F1596" s="88">
        <v>46600</v>
      </c>
      <c r="G1596" s="87">
        <v>4125</v>
      </c>
      <c r="H1596" s="87">
        <v>0</v>
      </c>
    </row>
    <row r="1597" spans="1:8" x14ac:dyDescent="0.3">
      <c r="A1597" t="s">
        <v>33</v>
      </c>
      <c r="B1597" t="s">
        <v>56</v>
      </c>
      <c r="C1597" t="s">
        <v>78</v>
      </c>
      <c r="D1597" t="s">
        <v>214</v>
      </c>
      <c r="E1597" t="s">
        <v>217</v>
      </c>
      <c r="F1597" s="88">
        <v>46600</v>
      </c>
      <c r="G1597" s="87">
        <v>4125</v>
      </c>
      <c r="H1597" s="87">
        <v>19.622249301125411</v>
      </c>
    </row>
    <row r="1598" spans="1:8" x14ac:dyDescent="0.3">
      <c r="A1598" t="s">
        <v>33</v>
      </c>
      <c r="B1598" t="s">
        <v>56</v>
      </c>
      <c r="C1598" t="s">
        <v>78</v>
      </c>
      <c r="D1598" t="s">
        <v>214</v>
      </c>
      <c r="E1598" t="s">
        <v>215</v>
      </c>
      <c r="F1598" s="88">
        <v>46631</v>
      </c>
      <c r="G1598" s="87">
        <v>4125</v>
      </c>
      <c r="H1598" s="87">
        <v>19.61445265173764</v>
      </c>
    </row>
    <row r="1599" spans="1:8" x14ac:dyDescent="0.3">
      <c r="A1599" t="s">
        <v>33</v>
      </c>
      <c r="B1599" t="s">
        <v>56</v>
      </c>
      <c r="C1599" t="s">
        <v>78</v>
      </c>
      <c r="D1599" t="s">
        <v>214</v>
      </c>
      <c r="E1599" t="s">
        <v>216</v>
      </c>
      <c r="F1599" s="88">
        <v>46631</v>
      </c>
      <c r="G1599" s="87">
        <v>4125</v>
      </c>
      <c r="H1599" s="87">
        <v>0</v>
      </c>
    </row>
    <row r="1600" spans="1:8" x14ac:dyDescent="0.3">
      <c r="A1600" t="s">
        <v>33</v>
      </c>
      <c r="B1600" t="s">
        <v>56</v>
      </c>
      <c r="C1600" t="s">
        <v>78</v>
      </c>
      <c r="D1600" t="s">
        <v>214</v>
      </c>
      <c r="E1600" t="s">
        <v>217</v>
      </c>
      <c r="F1600" s="88">
        <v>46631</v>
      </c>
      <c r="G1600" s="87">
        <v>4125</v>
      </c>
      <c r="H1600" s="87">
        <v>19.61445265173764</v>
      </c>
    </row>
    <row r="1601" spans="1:8" x14ac:dyDescent="0.3">
      <c r="A1601" t="s">
        <v>33</v>
      </c>
      <c r="B1601" t="s">
        <v>56</v>
      </c>
      <c r="C1601" t="s">
        <v>78</v>
      </c>
      <c r="D1601" t="s">
        <v>214</v>
      </c>
      <c r="E1601" t="s">
        <v>215</v>
      </c>
      <c r="F1601" s="88">
        <v>46661</v>
      </c>
      <c r="G1601" s="87">
        <v>4125</v>
      </c>
      <c r="H1601" s="87">
        <v>185.39092868351341</v>
      </c>
    </row>
    <row r="1602" spans="1:8" x14ac:dyDescent="0.3">
      <c r="A1602" t="s">
        <v>33</v>
      </c>
      <c r="B1602" t="s">
        <v>56</v>
      </c>
      <c r="C1602" t="s">
        <v>78</v>
      </c>
      <c r="D1602" t="s">
        <v>214</v>
      </c>
      <c r="E1602" t="s">
        <v>216</v>
      </c>
      <c r="F1602" s="88">
        <v>46661</v>
      </c>
      <c r="G1602" s="87">
        <v>4125</v>
      </c>
      <c r="H1602" s="87">
        <v>165.00000000000011</v>
      </c>
    </row>
    <row r="1603" spans="1:8" x14ac:dyDescent="0.3">
      <c r="A1603" t="s">
        <v>33</v>
      </c>
      <c r="B1603" t="s">
        <v>56</v>
      </c>
      <c r="C1603" t="s">
        <v>78</v>
      </c>
      <c r="D1603" t="s">
        <v>214</v>
      </c>
      <c r="E1603" t="s">
        <v>217</v>
      </c>
      <c r="F1603" s="88">
        <v>46661</v>
      </c>
      <c r="G1603" s="87">
        <v>4125</v>
      </c>
      <c r="H1603" s="87">
        <v>19.6066621956858</v>
      </c>
    </row>
    <row r="1604" spans="1:8" x14ac:dyDescent="0.3">
      <c r="A1604" t="s">
        <v>33</v>
      </c>
      <c r="B1604" t="s">
        <v>56</v>
      </c>
      <c r="C1604" t="s">
        <v>78</v>
      </c>
      <c r="D1604" t="s">
        <v>214</v>
      </c>
      <c r="E1604" t="s">
        <v>215</v>
      </c>
      <c r="F1604" s="88">
        <v>46692</v>
      </c>
      <c r="G1604" s="87">
        <v>4125</v>
      </c>
      <c r="H1604" s="87">
        <v>185.38283304261779</v>
      </c>
    </row>
    <row r="1605" spans="1:8" x14ac:dyDescent="0.3">
      <c r="A1605" t="s">
        <v>33</v>
      </c>
      <c r="B1605" t="s">
        <v>56</v>
      </c>
      <c r="C1605" t="s">
        <v>78</v>
      </c>
      <c r="D1605" t="s">
        <v>214</v>
      </c>
      <c r="E1605" t="s">
        <v>216</v>
      </c>
      <c r="F1605" s="88">
        <v>46692</v>
      </c>
      <c r="G1605" s="87">
        <v>4125</v>
      </c>
      <c r="H1605" s="87">
        <v>165.00000000000011</v>
      </c>
    </row>
    <row r="1606" spans="1:8" x14ac:dyDescent="0.3">
      <c r="A1606" t="s">
        <v>33</v>
      </c>
      <c r="B1606" t="s">
        <v>56</v>
      </c>
      <c r="C1606" t="s">
        <v>78</v>
      </c>
      <c r="D1606" t="s">
        <v>214</v>
      </c>
      <c r="E1606" t="s">
        <v>217</v>
      </c>
      <c r="F1606" s="88">
        <v>46692</v>
      </c>
      <c r="G1606" s="87">
        <v>4125</v>
      </c>
      <c r="H1606" s="87">
        <v>19.598877925593861</v>
      </c>
    </row>
    <row r="1607" spans="1:8" x14ac:dyDescent="0.3">
      <c r="A1607" t="s">
        <v>33</v>
      </c>
      <c r="B1607" t="s">
        <v>56</v>
      </c>
      <c r="C1607" t="s">
        <v>78</v>
      </c>
      <c r="D1607" t="s">
        <v>214</v>
      </c>
      <c r="E1607" t="s">
        <v>215</v>
      </c>
      <c r="F1607" s="88">
        <v>46722</v>
      </c>
      <c r="G1607" s="87">
        <v>4125</v>
      </c>
      <c r="H1607" s="87">
        <v>185.37474382746171</v>
      </c>
    </row>
    <row r="1608" spans="1:8" x14ac:dyDescent="0.3">
      <c r="A1608" t="s">
        <v>33</v>
      </c>
      <c r="B1608" t="s">
        <v>56</v>
      </c>
      <c r="C1608" t="s">
        <v>78</v>
      </c>
      <c r="D1608" t="s">
        <v>214</v>
      </c>
      <c r="E1608" t="s">
        <v>216</v>
      </c>
      <c r="F1608" s="88">
        <v>46722</v>
      </c>
      <c r="G1608" s="87">
        <v>4125</v>
      </c>
      <c r="H1608" s="87">
        <v>165.00000000000011</v>
      </c>
    </row>
    <row r="1609" spans="1:8" x14ac:dyDescent="0.3">
      <c r="A1609" t="s">
        <v>33</v>
      </c>
      <c r="B1609" t="s">
        <v>56</v>
      </c>
      <c r="C1609" t="s">
        <v>78</v>
      </c>
      <c r="D1609" t="s">
        <v>214</v>
      </c>
      <c r="E1609" t="s">
        <v>217</v>
      </c>
      <c r="F1609" s="88">
        <v>46722</v>
      </c>
      <c r="G1609" s="87">
        <v>4125</v>
      </c>
      <c r="H1609" s="87">
        <v>19.59109983409774</v>
      </c>
    </row>
    <row r="1610" spans="1:8" x14ac:dyDescent="0.3">
      <c r="A1610" t="s">
        <v>33</v>
      </c>
      <c r="B1610" t="s">
        <v>56</v>
      </c>
      <c r="C1610" t="s">
        <v>84</v>
      </c>
      <c r="D1610" t="s">
        <v>198</v>
      </c>
      <c r="E1610" t="s">
        <v>135</v>
      </c>
      <c r="G1610" s="87">
        <v>108000</v>
      </c>
      <c r="H1610" s="87">
        <v>68472</v>
      </c>
    </row>
    <row r="1611" spans="1:8" x14ac:dyDescent="0.3">
      <c r="A1611" t="s">
        <v>33</v>
      </c>
      <c r="B1611" t="s">
        <v>56</v>
      </c>
      <c r="C1611" t="s">
        <v>84</v>
      </c>
      <c r="D1611" t="s">
        <v>198</v>
      </c>
      <c r="E1611" t="s">
        <v>199</v>
      </c>
      <c r="G1611" s="87">
        <v>108000</v>
      </c>
      <c r="H1611" s="87">
        <v>108265.3562653563</v>
      </c>
    </row>
    <row r="1612" spans="1:8" x14ac:dyDescent="0.3">
      <c r="A1612" t="s">
        <v>33</v>
      </c>
      <c r="B1612" t="s">
        <v>56</v>
      </c>
      <c r="C1612" t="s">
        <v>84</v>
      </c>
      <c r="D1612" t="s">
        <v>198</v>
      </c>
      <c r="E1612" t="s">
        <v>200</v>
      </c>
      <c r="G1612" s="87">
        <v>108000</v>
      </c>
      <c r="H1612" s="87">
        <v>108768.8535038728</v>
      </c>
    </row>
    <row r="1613" spans="1:8" x14ac:dyDescent="0.3">
      <c r="A1613" t="s">
        <v>33</v>
      </c>
      <c r="B1613" t="s">
        <v>56</v>
      </c>
      <c r="C1613" t="s">
        <v>84</v>
      </c>
      <c r="D1613" t="s">
        <v>198</v>
      </c>
      <c r="E1613" t="s">
        <v>201</v>
      </c>
      <c r="G1613" s="87">
        <v>108000</v>
      </c>
      <c r="H1613" s="87">
        <v>108000</v>
      </c>
    </row>
    <row r="1614" spans="1:8" x14ac:dyDescent="0.3">
      <c r="A1614" t="s">
        <v>33</v>
      </c>
      <c r="B1614" t="s">
        <v>56</v>
      </c>
      <c r="C1614" t="s">
        <v>84</v>
      </c>
      <c r="D1614" t="s">
        <v>198</v>
      </c>
      <c r="E1614" t="s">
        <v>202</v>
      </c>
      <c r="G1614" s="87">
        <v>108000</v>
      </c>
      <c r="H1614" s="87">
        <v>69128.88666720831</v>
      </c>
    </row>
    <row r="1615" spans="1:8" x14ac:dyDescent="0.3">
      <c r="A1615" t="s">
        <v>33</v>
      </c>
      <c r="B1615" t="s">
        <v>56</v>
      </c>
      <c r="C1615" t="s">
        <v>84</v>
      </c>
      <c r="D1615" t="s">
        <v>198</v>
      </c>
      <c r="E1615" t="s">
        <v>139</v>
      </c>
      <c r="G1615" s="87">
        <v>108000</v>
      </c>
      <c r="H1615" s="87">
        <v>66420</v>
      </c>
    </row>
    <row r="1616" spans="1:8" x14ac:dyDescent="0.3">
      <c r="A1616" t="s">
        <v>33</v>
      </c>
      <c r="B1616" t="s">
        <v>56</v>
      </c>
      <c r="C1616" t="s">
        <v>84</v>
      </c>
      <c r="D1616" t="s">
        <v>198</v>
      </c>
      <c r="E1616" t="s">
        <v>65</v>
      </c>
      <c r="G1616" s="87">
        <v>108000</v>
      </c>
      <c r="H1616" s="87">
        <v>69128.88666720831</v>
      </c>
    </row>
    <row r="1617" spans="1:8" x14ac:dyDescent="0.3">
      <c r="A1617" t="s">
        <v>33</v>
      </c>
      <c r="B1617" t="s">
        <v>56</v>
      </c>
      <c r="C1617" t="s">
        <v>84</v>
      </c>
      <c r="D1617" t="s">
        <v>203</v>
      </c>
      <c r="E1617" t="s">
        <v>204</v>
      </c>
      <c r="G1617" s="87">
        <v>108000</v>
      </c>
      <c r="H1617" s="87">
        <v>67887.946994254598</v>
      </c>
    </row>
    <row r="1618" spans="1:8" x14ac:dyDescent="0.3">
      <c r="A1618" t="s">
        <v>33</v>
      </c>
      <c r="B1618" t="s">
        <v>56</v>
      </c>
      <c r="C1618" t="s">
        <v>84</v>
      </c>
      <c r="D1618" t="s">
        <v>203</v>
      </c>
      <c r="E1618" t="s">
        <v>142</v>
      </c>
      <c r="G1618" s="87">
        <v>108000</v>
      </c>
      <c r="H1618" s="87">
        <v>108000</v>
      </c>
    </row>
    <row r="1619" spans="1:8" x14ac:dyDescent="0.3">
      <c r="A1619" t="s">
        <v>33</v>
      </c>
      <c r="B1619" t="s">
        <v>56</v>
      </c>
      <c r="C1619" t="s">
        <v>84</v>
      </c>
      <c r="D1619" t="s">
        <v>203</v>
      </c>
      <c r="E1619" t="s">
        <v>143</v>
      </c>
      <c r="G1619" s="87">
        <v>108000</v>
      </c>
      <c r="H1619" s="87">
        <v>107078.7807480356</v>
      </c>
    </row>
    <row r="1620" spans="1:8" x14ac:dyDescent="0.3">
      <c r="A1620" t="s">
        <v>33</v>
      </c>
      <c r="B1620" t="s">
        <v>56</v>
      </c>
      <c r="C1620" t="s">
        <v>84</v>
      </c>
      <c r="D1620" t="s">
        <v>203</v>
      </c>
      <c r="E1620" t="s">
        <v>141</v>
      </c>
      <c r="G1620" s="87">
        <v>108000</v>
      </c>
      <c r="H1620" s="87">
        <v>0</v>
      </c>
    </row>
    <row r="1621" spans="1:8" x14ac:dyDescent="0.3">
      <c r="A1621" t="s">
        <v>33</v>
      </c>
      <c r="B1621" t="s">
        <v>56</v>
      </c>
      <c r="C1621" t="s">
        <v>84</v>
      </c>
      <c r="D1621" t="s">
        <v>203</v>
      </c>
      <c r="E1621" t="s">
        <v>205</v>
      </c>
      <c r="G1621" s="87">
        <v>108000</v>
      </c>
      <c r="H1621" s="87">
        <v>67887.946994254598</v>
      </c>
    </row>
    <row r="1622" spans="1:8" x14ac:dyDescent="0.3">
      <c r="A1622" t="s">
        <v>33</v>
      </c>
      <c r="B1622" t="s">
        <v>56</v>
      </c>
      <c r="C1622" t="s">
        <v>84</v>
      </c>
      <c r="D1622" t="s">
        <v>206</v>
      </c>
      <c r="E1622" t="s">
        <v>207</v>
      </c>
      <c r="G1622" s="87">
        <v>108000</v>
      </c>
      <c r="H1622" s="87">
        <v>110160</v>
      </c>
    </row>
    <row r="1623" spans="1:8" x14ac:dyDescent="0.3">
      <c r="A1623" t="s">
        <v>33</v>
      </c>
      <c r="B1623" t="s">
        <v>56</v>
      </c>
      <c r="C1623" t="s">
        <v>84</v>
      </c>
      <c r="D1623" t="s">
        <v>206</v>
      </c>
      <c r="E1623" t="s">
        <v>208</v>
      </c>
      <c r="G1623" s="87">
        <v>108000</v>
      </c>
      <c r="H1623" s="87">
        <v>109890</v>
      </c>
    </row>
    <row r="1624" spans="1:8" x14ac:dyDescent="0.3">
      <c r="A1624" t="s">
        <v>33</v>
      </c>
      <c r="B1624" t="s">
        <v>56</v>
      </c>
      <c r="C1624" t="s">
        <v>84</v>
      </c>
      <c r="D1624" t="s">
        <v>206</v>
      </c>
      <c r="E1624" t="s">
        <v>209</v>
      </c>
      <c r="G1624" s="87">
        <v>108000</v>
      </c>
      <c r="H1624" s="87">
        <v>91151.094091903724</v>
      </c>
    </row>
    <row r="1625" spans="1:8" x14ac:dyDescent="0.3">
      <c r="A1625" t="s">
        <v>33</v>
      </c>
      <c r="B1625" t="s">
        <v>56</v>
      </c>
      <c r="C1625" t="s">
        <v>84</v>
      </c>
      <c r="D1625" t="s">
        <v>210</v>
      </c>
      <c r="E1625" t="s">
        <v>211</v>
      </c>
      <c r="G1625" s="87">
        <v>108000</v>
      </c>
      <c r="H1625" s="87">
        <v>91800</v>
      </c>
    </row>
    <row r="1626" spans="1:8" x14ac:dyDescent="0.3">
      <c r="A1626" t="s">
        <v>33</v>
      </c>
      <c r="B1626" t="s">
        <v>56</v>
      </c>
      <c r="C1626" t="s">
        <v>84</v>
      </c>
      <c r="D1626" t="s">
        <v>210</v>
      </c>
      <c r="E1626" t="s">
        <v>212</v>
      </c>
      <c r="G1626" s="87">
        <v>108000</v>
      </c>
      <c r="H1626" s="87">
        <v>90720</v>
      </c>
    </row>
    <row r="1627" spans="1:8" x14ac:dyDescent="0.3">
      <c r="A1627" t="s">
        <v>33</v>
      </c>
      <c r="B1627" t="s">
        <v>56</v>
      </c>
      <c r="C1627" t="s">
        <v>84</v>
      </c>
      <c r="D1627" t="s">
        <v>210</v>
      </c>
      <c r="E1627" t="s">
        <v>213</v>
      </c>
      <c r="G1627" s="87">
        <v>108000</v>
      </c>
      <c r="H1627" s="87">
        <v>92880</v>
      </c>
    </row>
    <row r="1628" spans="1:8" x14ac:dyDescent="0.3">
      <c r="A1628" t="s">
        <v>33</v>
      </c>
      <c r="B1628" t="s">
        <v>56</v>
      </c>
      <c r="C1628" t="s">
        <v>84</v>
      </c>
      <c r="D1628" t="s">
        <v>214</v>
      </c>
      <c r="E1628" t="s">
        <v>215</v>
      </c>
      <c r="F1628" s="88">
        <v>46388</v>
      </c>
      <c r="G1628" s="87">
        <v>9000</v>
      </c>
      <c r="H1628" s="87">
        <v>356.94399704274912</v>
      </c>
    </row>
    <row r="1629" spans="1:8" x14ac:dyDescent="0.3">
      <c r="A1629" t="s">
        <v>33</v>
      </c>
      <c r="B1629" t="s">
        <v>56</v>
      </c>
      <c r="C1629" t="s">
        <v>84</v>
      </c>
      <c r="D1629" t="s">
        <v>214</v>
      </c>
      <c r="E1629" t="s">
        <v>216</v>
      </c>
      <c r="F1629" s="88">
        <v>46388</v>
      </c>
      <c r="G1629" s="87">
        <v>9000</v>
      </c>
      <c r="H1629" s="87">
        <v>180.0000000000002</v>
      </c>
    </row>
    <row r="1630" spans="1:8" x14ac:dyDescent="0.3">
      <c r="A1630" t="s">
        <v>33</v>
      </c>
      <c r="B1630" t="s">
        <v>56</v>
      </c>
      <c r="C1630" t="s">
        <v>84</v>
      </c>
      <c r="D1630" t="s">
        <v>214</v>
      </c>
      <c r="E1630" t="s">
        <v>217</v>
      </c>
      <c r="F1630" s="88">
        <v>46388</v>
      </c>
      <c r="G1630" s="87">
        <v>9000</v>
      </c>
      <c r="H1630" s="87">
        <v>173.47450690465479</v>
      </c>
    </row>
    <row r="1631" spans="1:8" x14ac:dyDescent="0.3">
      <c r="A1631" t="s">
        <v>33</v>
      </c>
      <c r="B1631" t="s">
        <v>56</v>
      </c>
      <c r="C1631" t="s">
        <v>84</v>
      </c>
      <c r="D1631" t="s">
        <v>214</v>
      </c>
      <c r="E1631" t="s">
        <v>215</v>
      </c>
      <c r="F1631" s="88">
        <v>46419</v>
      </c>
      <c r="G1631" s="87">
        <v>9000</v>
      </c>
      <c r="H1631" s="87">
        <v>356.66877570389198</v>
      </c>
    </row>
    <row r="1632" spans="1:8" x14ac:dyDescent="0.3">
      <c r="A1632" t="s">
        <v>33</v>
      </c>
      <c r="B1632" t="s">
        <v>56</v>
      </c>
      <c r="C1632" t="s">
        <v>84</v>
      </c>
      <c r="D1632" t="s">
        <v>214</v>
      </c>
      <c r="E1632" t="s">
        <v>216</v>
      </c>
      <c r="F1632" s="88">
        <v>46419</v>
      </c>
      <c r="G1632" s="87">
        <v>9000</v>
      </c>
      <c r="H1632" s="87">
        <v>180.0000000000002</v>
      </c>
    </row>
    <row r="1633" spans="1:8" x14ac:dyDescent="0.3">
      <c r="A1633" t="s">
        <v>33</v>
      </c>
      <c r="B1633" t="s">
        <v>56</v>
      </c>
      <c r="C1633" t="s">
        <v>84</v>
      </c>
      <c r="D1633" t="s">
        <v>214</v>
      </c>
      <c r="E1633" t="s">
        <v>217</v>
      </c>
      <c r="F1633" s="88">
        <v>46419</v>
      </c>
      <c r="G1633" s="87">
        <v>9000</v>
      </c>
      <c r="H1633" s="87">
        <v>173.20468206263919</v>
      </c>
    </row>
    <row r="1634" spans="1:8" x14ac:dyDescent="0.3">
      <c r="A1634" t="s">
        <v>33</v>
      </c>
      <c r="B1634" t="s">
        <v>56</v>
      </c>
      <c r="C1634" t="s">
        <v>84</v>
      </c>
      <c r="D1634" t="s">
        <v>214</v>
      </c>
      <c r="E1634" t="s">
        <v>215</v>
      </c>
      <c r="F1634" s="88">
        <v>46447</v>
      </c>
      <c r="G1634" s="87">
        <v>9000</v>
      </c>
      <c r="H1634" s="87">
        <v>356.39440920217999</v>
      </c>
    </row>
    <row r="1635" spans="1:8" x14ac:dyDescent="0.3">
      <c r="A1635" t="s">
        <v>33</v>
      </c>
      <c r="B1635" t="s">
        <v>56</v>
      </c>
      <c r="C1635" t="s">
        <v>84</v>
      </c>
      <c r="D1635" t="s">
        <v>214</v>
      </c>
      <c r="E1635" t="s">
        <v>216</v>
      </c>
      <c r="F1635" s="88">
        <v>46447</v>
      </c>
      <c r="G1635" s="87">
        <v>9000</v>
      </c>
      <c r="H1635" s="87">
        <v>180.0000000000002</v>
      </c>
    </row>
    <row r="1636" spans="1:8" x14ac:dyDescent="0.3">
      <c r="A1636" t="s">
        <v>33</v>
      </c>
      <c r="B1636" t="s">
        <v>56</v>
      </c>
      <c r="C1636" t="s">
        <v>84</v>
      </c>
      <c r="D1636" t="s">
        <v>214</v>
      </c>
      <c r="E1636" t="s">
        <v>217</v>
      </c>
      <c r="F1636" s="88">
        <v>46447</v>
      </c>
      <c r="G1636" s="87">
        <v>9000</v>
      </c>
      <c r="H1636" s="87">
        <v>172.93569529625441</v>
      </c>
    </row>
    <row r="1637" spans="1:8" x14ac:dyDescent="0.3">
      <c r="A1637" t="s">
        <v>33</v>
      </c>
      <c r="B1637" t="s">
        <v>56</v>
      </c>
      <c r="C1637" t="s">
        <v>84</v>
      </c>
      <c r="D1637" t="s">
        <v>214</v>
      </c>
      <c r="E1637" t="s">
        <v>215</v>
      </c>
      <c r="F1637" s="88">
        <v>46478</v>
      </c>
      <c r="G1637" s="87">
        <v>9000</v>
      </c>
      <c r="H1637" s="87">
        <v>356.11163670766422</v>
      </c>
    </row>
    <row r="1638" spans="1:8" x14ac:dyDescent="0.3">
      <c r="A1638" t="s">
        <v>33</v>
      </c>
      <c r="B1638" t="s">
        <v>56</v>
      </c>
      <c r="C1638" t="s">
        <v>84</v>
      </c>
      <c r="D1638" t="s">
        <v>214</v>
      </c>
      <c r="E1638" t="s">
        <v>216</v>
      </c>
      <c r="F1638" s="88">
        <v>46478</v>
      </c>
      <c r="G1638" s="87">
        <v>9000</v>
      </c>
      <c r="H1638" s="87">
        <v>180.0000000000002</v>
      </c>
    </row>
    <row r="1639" spans="1:8" x14ac:dyDescent="0.3">
      <c r="A1639" t="s">
        <v>33</v>
      </c>
      <c r="B1639" t="s">
        <v>56</v>
      </c>
      <c r="C1639" t="s">
        <v>84</v>
      </c>
      <c r="D1639" t="s">
        <v>214</v>
      </c>
      <c r="E1639" t="s">
        <v>217</v>
      </c>
      <c r="F1639" s="88">
        <v>46478</v>
      </c>
      <c r="G1639" s="87">
        <v>9000</v>
      </c>
      <c r="H1639" s="87">
        <v>172.65846736045481</v>
      </c>
    </row>
    <row r="1640" spans="1:8" x14ac:dyDescent="0.3">
      <c r="A1640" t="s">
        <v>33</v>
      </c>
      <c r="B1640" t="s">
        <v>56</v>
      </c>
      <c r="C1640" t="s">
        <v>84</v>
      </c>
      <c r="D1640" t="s">
        <v>214</v>
      </c>
      <c r="E1640" t="s">
        <v>215</v>
      </c>
      <c r="F1640" s="88">
        <v>46508</v>
      </c>
      <c r="G1640" s="87">
        <v>9000</v>
      </c>
      <c r="H1640" s="87">
        <v>355.82976937003178</v>
      </c>
    </row>
    <row r="1641" spans="1:8" x14ac:dyDescent="0.3">
      <c r="A1641" t="s">
        <v>33</v>
      </c>
      <c r="B1641" t="s">
        <v>56</v>
      </c>
      <c r="C1641" t="s">
        <v>84</v>
      </c>
      <c r="D1641" t="s">
        <v>214</v>
      </c>
      <c r="E1641" t="s">
        <v>216</v>
      </c>
      <c r="F1641" s="88">
        <v>46508</v>
      </c>
      <c r="G1641" s="87">
        <v>9000</v>
      </c>
      <c r="H1641" s="87">
        <v>180.0000000000002</v>
      </c>
    </row>
    <row r="1642" spans="1:8" x14ac:dyDescent="0.3">
      <c r="A1642" t="s">
        <v>33</v>
      </c>
      <c r="B1642" t="s">
        <v>56</v>
      </c>
      <c r="C1642" t="s">
        <v>84</v>
      </c>
      <c r="D1642" t="s">
        <v>214</v>
      </c>
      <c r="E1642" t="s">
        <v>217</v>
      </c>
      <c r="F1642" s="88">
        <v>46508</v>
      </c>
      <c r="G1642" s="87">
        <v>9000</v>
      </c>
      <c r="H1642" s="87">
        <v>172.3821268333636</v>
      </c>
    </row>
    <row r="1643" spans="1:8" x14ac:dyDescent="0.3">
      <c r="A1643" t="s">
        <v>33</v>
      </c>
      <c r="B1643" t="s">
        <v>56</v>
      </c>
      <c r="C1643" t="s">
        <v>84</v>
      </c>
      <c r="D1643" t="s">
        <v>214</v>
      </c>
      <c r="E1643" t="s">
        <v>215</v>
      </c>
      <c r="F1643" s="88">
        <v>46539</v>
      </c>
      <c r="G1643" s="87">
        <v>9000</v>
      </c>
      <c r="H1643" s="87">
        <v>355.5488028501079</v>
      </c>
    </row>
    <row r="1644" spans="1:8" x14ac:dyDescent="0.3">
      <c r="A1644" t="s">
        <v>33</v>
      </c>
      <c r="B1644" t="s">
        <v>56</v>
      </c>
      <c r="C1644" t="s">
        <v>84</v>
      </c>
      <c r="D1644" t="s">
        <v>214</v>
      </c>
      <c r="E1644" t="s">
        <v>216</v>
      </c>
      <c r="F1644" s="88">
        <v>46539</v>
      </c>
      <c r="G1644" s="87">
        <v>9000</v>
      </c>
      <c r="H1644" s="87">
        <v>180.0000000000002</v>
      </c>
    </row>
    <row r="1645" spans="1:8" x14ac:dyDescent="0.3">
      <c r="A1645" t="s">
        <v>33</v>
      </c>
      <c r="B1645" t="s">
        <v>56</v>
      </c>
      <c r="C1645" t="s">
        <v>84</v>
      </c>
      <c r="D1645" t="s">
        <v>214</v>
      </c>
      <c r="E1645" t="s">
        <v>217</v>
      </c>
      <c r="F1645" s="88">
        <v>46539</v>
      </c>
      <c r="G1645" s="87">
        <v>9000</v>
      </c>
      <c r="H1645" s="87">
        <v>172.10666946088989</v>
      </c>
    </row>
    <row r="1646" spans="1:8" x14ac:dyDescent="0.3">
      <c r="A1646" t="s">
        <v>33</v>
      </c>
      <c r="B1646" t="s">
        <v>56</v>
      </c>
      <c r="C1646" t="s">
        <v>84</v>
      </c>
      <c r="D1646" t="s">
        <v>214</v>
      </c>
      <c r="E1646" t="s">
        <v>215</v>
      </c>
      <c r="F1646" s="88">
        <v>46569</v>
      </c>
      <c r="G1646" s="87">
        <v>9000</v>
      </c>
      <c r="H1646" s="87">
        <v>171.83209101608489</v>
      </c>
    </row>
    <row r="1647" spans="1:8" x14ac:dyDescent="0.3">
      <c r="A1647" t="s">
        <v>33</v>
      </c>
      <c r="B1647" t="s">
        <v>56</v>
      </c>
      <c r="C1647" t="s">
        <v>84</v>
      </c>
      <c r="D1647" t="s">
        <v>214</v>
      </c>
      <c r="E1647" t="s">
        <v>216</v>
      </c>
      <c r="F1647" s="88">
        <v>46569</v>
      </c>
      <c r="G1647" s="87">
        <v>9000</v>
      </c>
      <c r="H1647" s="87">
        <v>0</v>
      </c>
    </row>
    <row r="1648" spans="1:8" x14ac:dyDescent="0.3">
      <c r="A1648" t="s">
        <v>33</v>
      </c>
      <c r="B1648" t="s">
        <v>56</v>
      </c>
      <c r="C1648" t="s">
        <v>84</v>
      </c>
      <c r="D1648" t="s">
        <v>214</v>
      </c>
      <c r="E1648" t="s">
        <v>217</v>
      </c>
      <c r="F1648" s="88">
        <v>46569</v>
      </c>
      <c r="G1648" s="87">
        <v>9000</v>
      </c>
      <c r="H1648" s="87">
        <v>171.83209101608489</v>
      </c>
    </row>
    <row r="1649" spans="1:8" x14ac:dyDescent="0.3">
      <c r="A1649" t="s">
        <v>33</v>
      </c>
      <c r="B1649" t="s">
        <v>56</v>
      </c>
      <c r="C1649" t="s">
        <v>84</v>
      </c>
      <c r="D1649" t="s">
        <v>214</v>
      </c>
      <c r="E1649" t="s">
        <v>215</v>
      </c>
      <c r="F1649" s="88">
        <v>46600</v>
      </c>
      <c r="G1649" s="87">
        <v>9000</v>
      </c>
      <c r="H1649" s="87">
        <v>171.5539076167849</v>
      </c>
    </row>
    <row r="1650" spans="1:8" x14ac:dyDescent="0.3">
      <c r="A1650" t="s">
        <v>33</v>
      </c>
      <c r="B1650" t="s">
        <v>56</v>
      </c>
      <c r="C1650" t="s">
        <v>84</v>
      </c>
      <c r="D1650" t="s">
        <v>214</v>
      </c>
      <c r="E1650" t="s">
        <v>216</v>
      </c>
      <c r="F1650" s="88">
        <v>46600</v>
      </c>
      <c r="G1650" s="87">
        <v>9000</v>
      </c>
      <c r="H1650" s="87">
        <v>0</v>
      </c>
    </row>
    <row r="1651" spans="1:8" x14ac:dyDescent="0.3">
      <c r="A1651" t="s">
        <v>33</v>
      </c>
      <c r="B1651" t="s">
        <v>56</v>
      </c>
      <c r="C1651" t="s">
        <v>84</v>
      </c>
      <c r="D1651" t="s">
        <v>214</v>
      </c>
      <c r="E1651" t="s">
        <v>217</v>
      </c>
      <c r="F1651" s="88">
        <v>46600</v>
      </c>
      <c r="G1651" s="87">
        <v>9000</v>
      </c>
      <c r="H1651" s="87">
        <v>171.5539076167849</v>
      </c>
    </row>
    <row r="1652" spans="1:8" x14ac:dyDescent="0.3">
      <c r="A1652" t="s">
        <v>33</v>
      </c>
      <c r="B1652" t="s">
        <v>56</v>
      </c>
      <c r="C1652" t="s">
        <v>84</v>
      </c>
      <c r="D1652" t="s">
        <v>214</v>
      </c>
      <c r="E1652" t="s">
        <v>215</v>
      </c>
      <c r="F1652" s="88">
        <v>46631</v>
      </c>
      <c r="G1652" s="87">
        <v>9000</v>
      </c>
      <c r="H1652" s="87">
        <v>171.28108869075649</v>
      </c>
    </row>
    <row r="1653" spans="1:8" x14ac:dyDescent="0.3">
      <c r="A1653" t="s">
        <v>33</v>
      </c>
      <c r="B1653" t="s">
        <v>56</v>
      </c>
      <c r="C1653" t="s">
        <v>84</v>
      </c>
      <c r="D1653" t="s">
        <v>214</v>
      </c>
      <c r="E1653" t="s">
        <v>216</v>
      </c>
      <c r="F1653" s="88">
        <v>46631</v>
      </c>
      <c r="G1653" s="87">
        <v>9000</v>
      </c>
      <c r="H1653" s="87">
        <v>0</v>
      </c>
    </row>
    <row r="1654" spans="1:8" x14ac:dyDescent="0.3">
      <c r="A1654" t="s">
        <v>33</v>
      </c>
      <c r="B1654" t="s">
        <v>56</v>
      </c>
      <c r="C1654" t="s">
        <v>84</v>
      </c>
      <c r="D1654" t="s">
        <v>214</v>
      </c>
      <c r="E1654" t="s">
        <v>217</v>
      </c>
      <c r="F1654" s="88">
        <v>46631</v>
      </c>
      <c r="G1654" s="87">
        <v>9000</v>
      </c>
      <c r="H1654" s="87">
        <v>171.28108869075649</v>
      </c>
    </row>
    <row r="1655" spans="1:8" x14ac:dyDescent="0.3">
      <c r="A1655" t="s">
        <v>33</v>
      </c>
      <c r="B1655" t="s">
        <v>56</v>
      </c>
      <c r="C1655" t="s">
        <v>84</v>
      </c>
      <c r="D1655" t="s">
        <v>214</v>
      </c>
      <c r="E1655" t="s">
        <v>215</v>
      </c>
      <c r="F1655" s="88">
        <v>46661</v>
      </c>
      <c r="G1655" s="87">
        <v>9000</v>
      </c>
      <c r="H1655" s="87">
        <v>171.00913610453011</v>
      </c>
    </row>
    <row r="1656" spans="1:8" x14ac:dyDescent="0.3">
      <c r="A1656" t="s">
        <v>33</v>
      </c>
      <c r="B1656" t="s">
        <v>56</v>
      </c>
      <c r="C1656" t="s">
        <v>84</v>
      </c>
      <c r="D1656" t="s">
        <v>214</v>
      </c>
      <c r="E1656" t="s">
        <v>216</v>
      </c>
      <c r="F1656" s="88">
        <v>46661</v>
      </c>
      <c r="G1656" s="87">
        <v>9000</v>
      </c>
      <c r="H1656" s="87">
        <v>0</v>
      </c>
    </row>
    <row r="1657" spans="1:8" x14ac:dyDescent="0.3">
      <c r="A1657" t="s">
        <v>33</v>
      </c>
      <c r="B1657" t="s">
        <v>56</v>
      </c>
      <c r="C1657" t="s">
        <v>84</v>
      </c>
      <c r="D1657" t="s">
        <v>214</v>
      </c>
      <c r="E1657" t="s">
        <v>217</v>
      </c>
      <c r="F1657" s="88">
        <v>46661</v>
      </c>
      <c r="G1657" s="87">
        <v>9000</v>
      </c>
      <c r="H1657" s="87">
        <v>171.00913610453011</v>
      </c>
    </row>
    <row r="1658" spans="1:8" x14ac:dyDescent="0.3">
      <c r="A1658" t="s">
        <v>33</v>
      </c>
      <c r="B1658" t="s">
        <v>56</v>
      </c>
      <c r="C1658" t="s">
        <v>84</v>
      </c>
      <c r="D1658" t="s">
        <v>214</v>
      </c>
      <c r="E1658" t="s">
        <v>215</v>
      </c>
      <c r="F1658" s="88">
        <v>46692</v>
      </c>
      <c r="G1658" s="87">
        <v>9000</v>
      </c>
      <c r="H1658" s="87">
        <v>170.7380457380452</v>
      </c>
    </row>
    <row r="1659" spans="1:8" x14ac:dyDescent="0.3">
      <c r="A1659" t="s">
        <v>33</v>
      </c>
      <c r="B1659" t="s">
        <v>56</v>
      </c>
      <c r="C1659" t="s">
        <v>84</v>
      </c>
      <c r="D1659" t="s">
        <v>214</v>
      </c>
      <c r="E1659" t="s">
        <v>216</v>
      </c>
      <c r="F1659" s="88">
        <v>46692</v>
      </c>
      <c r="G1659" s="87">
        <v>9000</v>
      </c>
      <c r="H1659" s="87">
        <v>0</v>
      </c>
    </row>
    <row r="1660" spans="1:8" x14ac:dyDescent="0.3">
      <c r="A1660" t="s">
        <v>33</v>
      </c>
      <c r="B1660" t="s">
        <v>56</v>
      </c>
      <c r="C1660" t="s">
        <v>84</v>
      </c>
      <c r="D1660" t="s">
        <v>214</v>
      </c>
      <c r="E1660" t="s">
        <v>217</v>
      </c>
      <c r="F1660" s="88">
        <v>46692</v>
      </c>
      <c r="G1660" s="87">
        <v>9000</v>
      </c>
      <c r="H1660" s="87">
        <v>170.7380457380452</v>
      </c>
    </row>
    <row r="1661" spans="1:8" x14ac:dyDescent="0.3">
      <c r="A1661" t="s">
        <v>33</v>
      </c>
      <c r="B1661" t="s">
        <v>56</v>
      </c>
      <c r="C1661" t="s">
        <v>84</v>
      </c>
      <c r="D1661" t="s">
        <v>214</v>
      </c>
      <c r="E1661" t="s">
        <v>215</v>
      </c>
      <c r="F1661" s="88">
        <v>46722</v>
      </c>
      <c r="G1661" s="87">
        <v>9000</v>
      </c>
      <c r="H1661" s="87">
        <v>170.46781349731481</v>
      </c>
    </row>
    <row r="1662" spans="1:8" x14ac:dyDescent="0.3">
      <c r="A1662" t="s">
        <v>33</v>
      </c>
      <c r="B1662" t="s">
        <v>56</v>
      </c>
      <c r="C1662" t="s">
        <v>84</v>
      </c>
      <c r="D1662" t="s">
        <v>214</v>
      </c>
      <c r="E1662" t="s">
        <v>216</v>
      </c>
      <c r="F1662" s="88">
        <v>46722</v>
      </c>
      <c r="G1662" s="87">
        <v>9000</v>
      </c>
      <c r="H1662" s="87">
        <v>0</v>
      </c>
    </row>
    <row r="1663" spans="1:8" x14ac:dyDescent="0.3">
      <c r="A1663" t="s">
        <v>33</v>
      </c>
      <c r="B1663" t="s">
        <v>56</v>
      </c>
      <c r="C1663" t="s">
        <v>84</v>
      </c>
      <c r="D1663" t="s">
        <v>214</v>
      </c>
      <c r="E1663" t="s">
        <v>217</v>
      </c>
      <c r="F1663" s="88">
        <v>46722</v>
      </c>
      <c r="G1663" s="87">
        <v>9000</v>
      </c>
      <c r="H1663" s="87">
        <v>170.46781349731481</v>
      </c>
    </row>
    <row r="1664" spans="1:8" x14ac:dyDescent="0.3">
      <c r="A1664" t="s">
        <v>33</v>
      </c>
      <c r="B1664" t="s">
        <v>56</v>
      </c>
      <c r="C1664" t="s">
        <v>89</v>
      </c>
      <c r="D1664" t="s">
        <v>198</v>
      </c>
      <c r="E1664" t="s">
        <v>135</v>
      </c>
      <c r="G1664" s="87">
        <v>90000</v>
      </c>
      <c r="H1664" s="87">
        <v>59580</v>
      </c>
    </row>
    <row r="1665" spans="1:8" x14ac:dyDescent="0.3">
      <c r="A1665" t="s">
        <v>33</v>
      </c>
      <c r="B1665" t="s">
        <v>56</v>
      </c>
      <c r="C1665" t="s">
        <v>89</v>
      </c>
      <c r="D1665" t="s">
        <v>198</v>
      </c>
      <c r="E1665" t="s">
        <v>199</v>
      </c>
      <c r="G1665" s="87">
        <v>90000</v>
      </c>
      <c r="H1665" s="87">
        <v>90448.216282142457</v>
      </c>
    </row>
    <row r="1666" spans="1:8" x14ac:dyDescent="0.3">
      <c r="A1666" t="s">
        <v>33</v>
      </c>
      <c r="B1666" t="s">
        <v>56</v>
      </c>
      <c r="C1666" t="s">
        <v>89</v>
      </c>
      <c r="D1666" t="s">
        <v>198</v>
      </c>
      <c r="E1666" t="s">
        <v>200</v>
      </c>
      <c r="G1666" s="87">
        <v>90000</v>
      </c>
      <c r="H1666" s="87">
        <v>91071.428571428565</v>
      </c>
    </row>
    <row r="1667" spans="1:8" x14ac:dyDescent="0.3">
      <c r="A1667" t="s">
        <v>33</v>
      </c>
      <c r="B1667" t="s">
        <v>56</v>
      </c>
      <c r="C1667" t="s">
        <v>89</v>
      </c>
      <c r="D1667" t="s">
        <v>198</v>
      </c>
      <c r="E1667" t="s">
        <v>201</v>
      </c>
      <c r="G1667" s="87">
        <v>90000</v>
      </c>
      <c r="H1667" s="87">
        <v>90000</v>
      </c>
    </row>
    <row r="1668" spans="1:8" x14ac:dyDescent="0.3">
      <c r="A1668" t="s">
        <v>33</v>
      </c>
      <c r="B1668" t="s">
        <v>56</v>
      </c>
      <c r="C1668" t="s">
        <v>89</v>
      </c>
      <c r="D1668" t="s">
        <v>198</v>
      </c>
      <c r="E1668" t="s">
        <v>202</v>
      </c>
      <c r="G1668" s="87">
        <v>90000</v>
      </c>
      <c r="H1668" s="87">
        <v>60589.537264239952</v>
      </c>
    </row>
    <row r="1669" spans="1:8" x14ac:dyDescent="0.3">
      <c r="A1669" t="s">
        <v>33</v>
      </c>
      <c r="B1669" t="s">
        <v>56</v>
      </c>
      <c r="C1669" t="s">
        <v>89</v>
      </c>
      <c r="D1669" t="s">
        <v>198</v>
      </c>
      <c r="E1669" t="s">
        <v>139</v>
      </c>
      <c r="G1669" s="87">
        <v>90000</v>
      </c>
      <c r="H1669" s="87">
        <v>57150</v>
      </c>
    </row>
    <row r="1670" spans="1:8" x14ac:dyDescent="0.3">
      <c r="A1670" t="s">
        <v>33</v>
      </c>
      <c r="B1670" t="s">
        <v>56</v>
      </c>
      <c r="C1670" t="s">
        <v>89</v>
      </c>
      <c r="D1670" t="s">
        <v>198</v>
      </c>
      <c r="E1670" t="s">
        <v>65</v>
      </c>
      <c r="G1670" s="87">
        <v>90000</v>
      </c>
      <c r="H1670" s="87">
        <v>60589.537264239952</v>
      </c>
    </row>
    <row r="1671" spans="1:8" x14ac:dyDescent="0.3">
      <c r="A1671" t="s">
        <v>33</v>
      </c>
      <c r="B1671" t="s">
        <v>56</v>
      </c>
      <c r="C1671" t="s">
        <v>89</v>
      </c>
      <c r="D1671" t="s">
        <v>203</v>
      </c>
      <c r="E1671" t="s">
        <v>204</v>
      </c>
      <c r="G1671" s="87">
        <v>90000</v>
      </c>
      <c r="H1671" s="87">
        <v>60289.285714285703</v>
      </c>
    </row>
    <row r="1672" spans="1:8" x14ac:dyDescent="0.3">
      <c r="A1672" t="s">
        <v>33</v>
      </c>
      <c r="B1672" t="s">
        <v>56</v>
      </c>
      <c r="C1672" t="s">
        <v>89</v>
      </c>
      <c r="D1672" t="s">
        <v>203</v>
      </c>
      <c r="E1672" t="s">
        <v>142</v>
      </c>
      <c r="G1672" s="87">
        <v>90000</v>
      </c>
      <c r="H1672" s="87">
        <v>89999.999999999985</v>
      </c>
    </row>
    <row r="1673" spans="1:8" x14ac:dyDescent="0.3">
      <c r="A1673" t="s">
        <v>33</v>
      </c>
      <c r="B1673" t="s">
        <v>56</v>
      </c>
      <c r="C1673" t="s">
        <v>89</v>
      </c>
      <c r="D1673" t="s">
        <v>203</v>
      </c>
      <c r="E1673" t="s">
        <v>143</v>
      </c>
      <c r="G1673" s="87">
        <v>90000</v>
      </c>
      <c r="H1673" s="87">
        <v>91071.428571428565</v>
      </c>
    </row>
    <row r="1674" spans="1:8" x14ac:dyDescent="0.3">
      <c r="A1674" t="s">
        <v>33</v>
      </c>
      <c r="B1674" t="s">
        <v>56</v>
      </c>
      <c r="C1674" t="s">
        <v>89</v>
      </c>
      <c r="D1674" t="s">
        <v>203</v>
      </c>
      <c r="E1674" t="s">
        <v>141</v>
      </c>
      <c r="G1674" s="87">
        <v>90000</v>
      </c>
      <c r="H1674" s="87">
        <v>0</v>
      </c>
    </row>
    <row r="1675" spans="1:8" x14ac:dyDescent="0.3">
      <c r="A1675" t="s">
        <v>33</v>
      </c>
      <c r="B1675" t="s">
        <v>56</v>
      </c>
      <c r="C1675" t="s">
        <v>89</v>
      </c>
      <c r="D1675" t="s">
        <v>203</v>
      </c>
      <c r="E1675" t="s">
        <v>205</v>
      </c>
      <c r="G1675" s="87">
        <v>90000</v>
      </c>
      <c r="H1675" s="87">
        <v>60289.285714285703</v>
      </c>
    </row>
    <row r="1676" spans="1:8" x14ac:dyDescent="0.3">
      <c r="A1676" t="s">
        <v>33</v>
      </c>
      <c r="B1676" t="s">
        <v>56</v>
      </c>
      <c r="C1676" t="s">
        <v>89</v>
      </c>
      <c r="D1676" t="s">
        <v>206</v>
      </c>
      <c r="E1676" t="s">
        <v>207</v>
      </c>
      <c r="G1676" s="87">
        <v>90000</v>
      </c>
      <c r="H1676" s="87">
        <v>92700</v>
      </c>
    </row>
    <row r="1677" spans="1:8" x14ac:dyDescent="0.3">
      <c r="A1677" t="s">
        <v>33</v>
      </c>
      <c r="B1677" t="s">
        <v>56</v>
      </c>
      <c r="C1677" t="s">
        <v>89</v>
      </c>
      <c r="D1677" t="s">
        <v>206</v>
      </c>
      <c r="E1677" t="s">
        <v>208</v>
      </c>
      <c r="G1677" s="87">
        <v>90000</v>
      </c>
      <c r="H1677" s="87">
        <v>92240.625000000044</v>
      </c>
    </row>
    <row r="1678" spans="1:8" x14ac:dyDescent="0.3">
      <c r="A1678" t="s">
        <v>33</v>
      </c>
      <c r="B1678" t="s">
        <v>56</v>
      </c>
      <c r="C1678" t="s">
        <v>89</v>
      </c>
      <c r="D1678" t="s">
        <v>206</v>
      </c>
      <c r="E1678" t="s">
        <v>209</v>
      </c>
      <c r="G1678" s="87">
        <v>90000</v>
      </c>
      <c r="H1678" s="87">
        <v>75600</v>
      </c>
    </row>
    <row r="1679" spans="1:8" x14ac:dyDescent="0.3">
      <c r="A1679" t="s">
        <v>33</v>
      </c>
      <c r="B1679" t="s">
        <v>56</v>
      </c>
      <c r="C1679" t="s">
        <v>89</v>
      </c>
      <c r="D1679" t="s">
        <v>210</v>
      </c>
      <c r="E1679" t="s">
        <v>211</v>
      </c>
      <c r="G1679" s="87">
        <v>90000</v>
      </c>
      <c r="H1679" s="87">
        <v>76500</v>
      </c>
    </row>
    <row r="1680" spans="1:8" x14ac:dyDescent="0.3">
      <c r="A1680" t="s">
        <v>33</v>
      </c>
      <c r="B1680" t="s">
        <v>56</v>
      </c>
      <c r="C1680" t="s">
        <v>89</v>
      </c>
      <c r="D1680" t="s">
        <v>210</v>
      </c>
      <c r="E1680" t="s">
        <v>212</v>
      </c>
      <c r="G1680" s="87">
        <v>90000</v>
      </c>
      <c r="H1680" s="87">
        <v>75600</v>
      </c>
    </row>
    <row r="1681" spans="1:8" x14ac:dyDescent="0.3">
      <c r="A1681" t="s">
        <v>33</v>
      </c>
      <c r="B1681" t="s">
        <v>56</v>
      </c>
      <c r="C1681" t="s">
        <v>89</v>
      </c>
      <c r="D1681" t="s">
        <v>210</v>
      </c>
      <c r="E1681" t="s">
        <v>213</v>
      </c>
      <c r="G1681" s="87">
        <v>90000</v>
      </c>
      <c r="H1681" s="87">
        <v>75600</v>
      </c>
    </row>
    <row r="1682" spans="1:8" x14ac:dyDescent="0.3">
      <c r="A1682" t="s">
        <v>33</v>
      </c>
      <c r="B1682" t="s">
        <v>56</v>
      </c>
      <c r="C1682" t="s">
        <v>89</v>
      </c>
      <c r="D1682" t="s">
        <v>214</v>
      </c>
      <c r="E1682" t="s">
        <v>215</v>
      </c>
      <c r="F1682" s="88">
        <v>46388</v>
      </c>
      <c r="G1682" s="87">
        <v>7500</v>
      </c>
      <c r="H1682" s="87">
        <v>225.0000000000002</v>
      </c>
    </row>
    <row r="1683" spans="1:8" x14ac:dyDescent="0.3">
      <c r="A1683" t="s">
        <v>33</v>
      </c>
      <c r="B1683" t="s">
        <v>56</v>
      </c>
      <c r="C1683" t="s">
        <v>89</v>
      </c>
      <c r="D1683" t="s">
        <v>214</v>
      </c>
      <c r="E1683" t="s">
        <v>216</v>
      </c>
      <c r="F1683" s="88">
        <v>46388</v>
      </c>
      <c r="G1683" s="87">
        <v>7500</v>
      </c>
      <c r="H1683" s="87">
        <v>225.0000000000002</v>
      </c>
    </row>
    <row r="1684" spans="1:8" x14ac:dyDescent="0.3">
      <c r="A1684" t="s">
        <v>33</v>
      </c>
      <c r="B1684" t="s">
        <v>56</v>
      </c>
      <c r="C1684" t="s">
        <v>89</v>
      </c>
      <c r="D1684" t="s">
        <v>214</v>
      </c>
      <c r="E1684" t="s">
        <v>217</v>
      </c>
      <c r="F1684" s="88">
        <v>46388</v>
      </c>
      <c r="G1684" s="87">
        <v>7500</v>
      </c>
      <c r="H1684" s="87">
        <v>0</v>
      </c>
    </row>
    <row r="1685" spans="1:8" x14ac:dyDescent="0.3">
      <c r="A1685" t="s">
        <v>33</v>
      </c>
      <c r="B1685" t="s">
        <v>56</v>
      </c>
      <c r="C1685" t="s">
        <v>89</v>
      </c>
      <c r="D1685" t="s">
        <v>214</v>
      </c>
      <c r="E1685" t="s">
        <v>215</v>
      </c>
      <c r="F1685" s="88">
        <v>46419</v>
      </c>
      <c r="G1685" s="87">
        <v>7500</v>
      </c>
      <c r="H1685" s="87">
        <v>225.0000000000002</v>
      </c>
    </row>
    <row r="1686" spans="1:8" x14ac:dyDescent="0.3">
      <c r="A1686" t="s">
        <v>33</v>
      </c>
      <c r="B1686" t="s">
        <v>56</v>
      </c>
      <c r="C1686" t="s">
        <v>89</v>
      </c>
      <c r="D1686" t="s">
        <v>214</v>
      </c>
      <c r="E1686" t="s">
        <v>216</v>
      </c>
      <c r="F1686" s="88">
        <v>46419</v>
      </c>
      <c r="G1686" s="87">
        <v>7500</v>
      </c>
      <c r="H1686" s="87">
        <v>225.0000000000002</v>
      </c>
    </row>
    <row r="1687" spans="1:8" x14ac:dyDescent="0.3">
      <c r="A1687" t="s">
        <v>33</v>
      </c>
      <c r="B1687" t="s">
        <v>56</v>
      </c>
      <c r="C1687" t="s">
        <v>89</v>
      </c>
      <c r="D1687" t="s">
        <v>214</v>
      </c>
      <c r="E1687" t="s">
        <v>217</v>
      </c>
      <c r="F1687" s="88">
        <v>46419</v>
      </c>
      <c r="G1687" s="87">
        <v>7500</v>
      </c>
      <c r="H1687" s="87">
        <v>0</v>
      </c>
    </row>
    <row r="1688" spans="1:8" x14ac:dyDescent="0.3">
      <c r="A1688" t="s">
        <v>33</v>
      </c>
      <c r="B1688" t="s">
        <v>56</v>
      </c>
      <c r="C1688" t="s">
        <v>89</v>
      </c>
      <c r="D1688" t="s">
        <v>214</v>
      </c>
      <c r="E1688" t="s">
        <v>215</v>
      </c>
      <c r="F1688" s="88">
        <v>46447</v>
      </c>
      <c r="G1688" s="87">
        <v>7500</v>
      </c>
      <c r="H1688" s="87">
        <v>225.0000000000002</v>
      </c>
    </row>
    <row r="1689" spans="1:8" x14ac:dyDescent="0.3">
      <c r="A1689" t="s">
        <v>33</v>
      </c>
      <c r="B1689" t="s">
        <v>56</v>
      </c>
      <c r="C1689" t="s">
        <v>89</v>
      </c>
      <c r="D1689" t="s">
        <v>214</v>
      </c>
      <c r="E1689" t="s">
        <v>216</v>
      </c>
      <c r="F1689" s="88">
        <v>46447</v>
      </c>
      <c r="G1689" s="87">
        <v>7500</v>
      </c>
      <c r="H1689" s="87">
        <v>225.0000000000002</v>
      </c>
    </row>
    <row r="1690" spans="1:8" x14ac:dyDescent="0.3">
      <c r="A1690" t="s">
        <v>33</v>
      </c>
      <c r="B1690" t="s">
        <v>56</v>
      </c>
      <c r="C1690" t="s">
        <v>89</v>
      </c>
      <c r="D1690" t="s">
        <v>214</v>
      </c>
      <c r="E1690" t="s">
        <v>217</v>
      </c>
      <c r="F1690" s="88">
        <v>46447</v>
      </c>
      <c r="G1690" s="87">
        <v>7500</v>
      </c>
      <c r="H1690" s="87">
        <v>0</v>
      </c>
    </row>
    <row r="1691" spans="1:8" x14ac:dyDescent="0.3">
      <c r="A1691" t="s">
        <v>33</v>
      </c>
      <c r="B1691" t="s">
        <v>56</v>
      </c>
      <c r="C1691" t="s">
        <v>89</v>
      </c>
      <c r="D1691" t="s">
        <v>214</v>
      </c>
      <c r="E1691" t="s">
        <v>215</v>
      </c>
      <c r="F1691" s="88">
        <v>46478</v>
      </c>
      <c r="G1691" s="87">
        <v>7500</v>
      </c>
      <c r="H1691" s="87">
        <v>225.0000000000002</v>
      </c>
    </row>
    <row r="1692" spans="1:8" x14ac:dyDescent="0.3">
      <c r="A1692" t="s">
        <v>33</v>
      </c>
      <c r="B1692" t="s">
        <v>56</v>
      </c>
      <c r="C1692" t="s">
        <v>89</v>
      </c>
      <c r="D1692" t="s">
        <v>214</v>
      </c>
      <c r="E1692" t="s">
        <v>216</v>
      </c>
      <c r="F1692" s="88">
        <v>46478</v>
      </c>
      <c r="G1692" s="87">
        <v>7500</v>
      </c>
      <c r="H1692" s="87">
        <v>225.0000000000002</v>
      </c>
    </row>
    <row r="1693" spans="1:8" x14ac:dyDescent="0.3">
      <c r="A1693" t="s">
        <v>33</v>
      </c>
      <c r="B1693" t="s">
        <v>56</v>
      </c>
      <c r="C1693" t="s">
        <v>89</v>
      </c>
      <c r="D1693" t="s">
        <v>214</v>
      </c>
      <c r="E1693" t="s">
        <v>217</v>
      </c>
      <c r="F1693" s="88">
        <v>46478</v>
      </c>
      <c r="G1693" s="87">
        <v>7500</v>
      </c>
      <c r="H1693" s="87">
        <v>0</v>
      </c>
    </row>
    <row r="1694" spans="1:8" x14ac:dyDescent="0.3">
      <c r="A1694" t="s">
        <v>33</v>
      </c>
      <c r="B1694" t="s">
        <v>56</v>
      </c>
      <c r="C1694" t="s">
        <v>89</v>
      </c>
      <c r="D1694" t="s">
        <v>214</v>
      </c>
      <c r="E1694" t="s">
        <v>215</v>
      </c>
      <c r="F1694" s="88">
        <v>46508</v>
      </c>
      <c r="G1694" s="87">
        <v>7500</v>
      </c>
      <c r="H1694" s="87">
        <v>225.0000000000002</v>
      </c>
    </row>
    <row r="1695" spans="1:8" x14ac:dyDescent="0.3">
      <c r="A1695" t="s">
        <v>33</v>
      </c>
      <c r="B1695" t="s">
        <v>56</v>
      </c>
      <c r="C1695" t="s">
        <v>89</v>
      </c>
      <c r="D1695" t="s">
        <v>214</v>
      </c>
      <c r="E1695" t="s">
        <v>216</v>
      </c>
      <c r="F1695" s="88">
        <v>46508</v>
      </c>
      <c r="G1695" s="87">
        <v>7500</v>
      </c>
      <c r="H1695" s="87">
        <v>225.0000000000002</v>
      </c>
    </row>
    <row r="1696" spans="1:8" x14ac:dyDescent="0.3">
      <c r="A1696" t="s">
        <v>33</v>
      </c>
      <c r="B1696" t="s">
        <v>56</v>
      </c>
      <c r="C1696" t="s">
        <v>89</v>
      </c>
      <c r="D1696" t="s">
        <v>214</v>
      </c>
      <c r="E1696" t="s">
        <v>217</v>
      </c>
      <c r="F1696" s="88">
        <v>46508</v>
      </c>
      <c r="G1696" s="87">
        <v>7500</v>
      </c>
      <c r="H1696" s="87">
        <v>0</v>
      </c>
    </row>
    <row r="1697" spans="1:8" x14ac:dyDescent="0.3">
      <c r="A1697" t="s">
        <v>33</v>
      </c>
      <c r="B1697" t="s">
        <v>56</v>
      </c>
      <c r="C1697" t="s">
        <v>89</v>
      </c>
      <c r="D1697" t="s">
        <v>214</v>
      </c>
      <c r="E1697" t="s">
        <v>215</v>
      </c>
      <c r="F1697" s="88">
        <v>46539</v>
      </c>
      <c r="G1697" s="87">
        <v>7500</v>
      </c>
      <c r="H1697" s="87">
        <v>225.0000000000002</v>
      </c>
    </row>
    <row r="1698" spans="1:8" x14ac:dyDescent="0.3">
      <c r="A1698" t="s">
        <v>33</v>
      </c>
      <c r="B1698" t="s">
        <v>56</v>
      </c>
      <c r="C1698" t="s">
        <v>89</v>
      </c>
      <c r="D1698" t="s">
        <v>214</v>
      </c>
      <c r="E1698" t="s">
        <v>216</v>
      </c>
      <c r="F1698" s="88">
        <v>46539</v>
      </c>
      <c r="G1698" s="87">
        <v>7500</v>
      </c>
      <c r="H1698" s="87">
        <v>225.0000000000002</v>
      </c>
    </row>
    <row r="1699" spans="1:8" x14ac:dyDescent="0.3">
      <c r="A1699" t="s">
        <v>33</v>
      </c>
      <c r="B1699" t="s">
        <v>56</v>
      </c>
      <c r="C1699" t="s">
        <v>89</v>
      </c>
      <c r="D1699" t="s">
        <v>214</v>
      </c>
      <c r="E1699" t="s">
        <v>217</v>
      </c>
      <c r="F1699" s="88">
        <v>46539</v>
      </c>
      <c r="G1699" s="87">
        <v>7500</v>
      </c>
      <c r="H1699" s="87">
        <v>0</v>
      </c>
    </row>
    <row r="1700" spans="1:8" x14ac:dyDescent="0.3">
      <c r="A1700" t="s">
        <v>33</v>
      </c>
      <c r="B1700" t="s">
        <v>56</v>
      </c>
      <c r="C1700" t="s">
        <v>89</v>
      </c>
      <c r="D1700" t="s">
        <v>214</v>
      </c>
      <c r="E1700" t="s">
        <v>215</v>
      </c>
      <c r="F1700" s="88">
        <v>46569</v>
      </c>
      <c r="G1700" s="87">
        <v>7500</v>
      </c>
      <c r="H1700" s="87">
        <v>225.0000000000002</v>
      </c>
    </row>
    <row r="1701" spans="1:8" x14ac:dyDescent="0.3">
      <c r="A1701" t="s">
        <v>33</v>
      </c>
      <c r="B1701" t="s">
        <v>56</v>
      </c>
      <c r="C1701" t="s">
        <v>89</v>
      </c>
      <c r="D1701" t="s">
        <v>214</v>
      </c>
      <c r="E1701" t="s">
        <v>216</v>
      </c>
      <c r="F1701" s="88">
        <v>46569</v>
      </c>
      <c r="G1701" s="87">
        <v>7500</v>
      </c>
      <c r="H1701" s="87">
        <v>225.0000000000002</v>
      </c>
    </row>
    <row r="1702" spans="1:8" x14ac:dyDescent="0.3">
      <c r="A1702" t="s">
        <v>33</v>
      </c>
      <c r="B1702" t="s">
        <v>56</v>
      </c>
      <c r="C1702" t="s">
        <v>89</v>
      </c>
      <c r="D1702" t="s">
        <v>214</v>
      </c>
      <c r="E1702" t="s">
        <v>217</v>
      </c>
      <c r="F1702" s="88">
        <v>46569</v>
      </c>
      <c r="G1702" s="87">
        <v>7500</v>
      </c>
      <c r="H1702" s="87">
        <v>0</v>
      </c>
    </row>
    <row r="1703" spans="1:8" x14ac:dyDescent="0.3">
      <c r="A1703" t="s">
        <v>33</v>
      </c>
      <c r="B1703" t="s">
        <v>56</v>
      </c>
      <c r="C1703" t="s">
        <v>89</v>
      </c>
      <c r="D1703" t="s">
        <v>214</v>
      </c>
      <c r="E1703" t="s">
        <v>215</v>
      </c>
      <c r="F1703" s="88">
        <v>46600</v>
      </c>
      <c r="G1703" s="87">
        <v>7500</v>
      </c>
      <c r="H1703" s="87">
        <v>0</v>
      </c>
    </row>
    <row r="1704" spans="1:8" x14ac:dyDescent="0.3">
      <c r="A1704" t="s">
        <v>33</v>
      </c>
      <c r="B1704" t="s">
        <v>56</v>
      </c>
      <c r="C1704" t="s">
        <v>89</v>
      </c>
      <c r="D1704" t="s">
        <v>214</v>
      </c>
      <c r="E1704" t="s">
        <v>216</v>
      </c>
      <c r="F1704" s="88">
        <v>46600</v>
      </c>
      <c r="G1704" s="87">
        <v>7500</v>
      </c>
      <c r="H1704" s="87">
        <v>0</v>
      </c>
    </row>
    <row r="1705" spans="1:8" x14ac:dyDescent="0.3">
      <c r="A1705" t="s">
        <v>33</v>
      </c>
      <c r="B1705" t="s">
        <v>56</v>
      </c>
      <c r="C1705" t="s">
        <v>89</v>
      </c>
      <c r="D1705" t="s">
        <v>214</v>
      </c>
      <c r="E1705" t="s">
        <v>217</v>
      </c>
      <c r="F1705" s="88">
        <v>46600</v>
      </c>
      <c r="G1705" s="87">
        <v>7500</v>
      </c>
      <c r="H1705" s="87">
        <v>0</v>
      </c>
    </row>
    <row r="1706" spans="1:8" x14ac:dyDescent="0.3">
      <c r="A1706" t="s">
        <v>33</v>
      </c>
      <c r="B1706" t="s">
        <v>56</v>
      </c>
      <c r="C1706" t="s">
        <v>89</v>
      </c>
      <c r="D1706" t="s">
        <v>214</v>
      </c>
      <c r="E1706" t="s">
        <v>215</v>
      </c>
      <c r="F1706" s="88">
        <v>46631</v>
      </c>
      <c r="G1706" s="87">
        <v>7500</v>
      </c>
      <c r="H1706" s="87">
        <v>0</v>
      </c>
    </row>
    <row r="1707" spans="1:8" x14ac:dyDescent="0.3">
      <c r="A1707" t="s">
        <v>33</v>
      </c>
      <c r="B1707" t="s">
        <v>56</v>
      </c>
      <c r="C1707" t="s">
        <v>89</v>
      </c>
      <c r="D1707" t="s">
        <v>214</v>
      </c>
      <c r="E1707" t="s">
        <v>216</v>
      </c>
      <c r="F1707" s="88">
        <v>46631</v>
      </c>
      <c r="G1707" s="87">
        <v>7500</v>
      </c>
      <c r="H1707" s="87">
        <v>0</v>
      </c>
    </row>
    <row r="1708" spans="1:8" x14ac:dyDescent="0.3">
      <c r="A1708" t="s">
        <v>33</v>
      </c>
      <c r="B1708" t="s">
        <v>56</v>
      </c>
      <c r="C1708" t="s">
        <v>89</v>
      </c>
      <c r="D1708" t="s">
        <v>214</v>
      </c>
      <c r="E1708" t="s">
        <v>217</v>
      </c>
      <c r="F1708" s="88">
        <v>46631</v>
      </c>
      <c r="G1708" s="87">
        <v>7500</v>
      </c>
      <c r="H1708" s="87">
        <v>0</v>
      </c>
    </row>
    <row r="1709" spans="1:8" x14ac:dyDescent="0.3">
      <c r="A1709" t="s">
        <v>33</v>
      </c>
      <c r="B1709" t="s">
        <v>56</v>
      </c>
      <c r="C1709" t="s">
        <v>89</v>
      </c>
      <c r="D1709" t="s">
        <v>214</v>
      </c>
      <c r="E1709" t="s">
        <v>215</v>
      </c>
      <c r="F1709" s="88">
        <v>46661</v>
      </c>
      <c r="G1709" s="87">
        <v>7500</v>
      </c>
      <c r="H1709" s="87">
        <v>0</v>
      </c>
    </row>
    <row r="1710" spans="1:8" x14ac:dyDescent="0.3">
      <c r="A1710" t="s">
        <v>33</v>
      </c>
      <c r="B1710" t="s">
        <v>56</v>
      </c>
      <c r="C1710" t="s">
        <v>89</v>
      </c>
      <c r="D1710" t="s">
        <v>214</v>
      </c>
      <c r="E1710" t="s">
        <v>216</v>
      </c>
      <c r="F1710" s="88">
        <v>46661</v>
      </c>
      <c r="G1710" s="87">
        <v>7500</v>
      </c>
      <c r="H1710" s="87">
        <v>0</v>
      </c>
    </row>
    <row r="1711" spans="1:8" x14ac:dyDescent="0.3">
      <c r="A1711" t="s">
        <v>33</v>
      </c>
      <c r="B1711" t="s">
        <v>56</v>
      </c>
      <c r="C1711" t="s">
        <v>89</v>
      </c>
      <c r="D1711" t="s">
        <v>214</v>
      </c>
      <c r="E1711" t="s">
        <v>217</v>
      </c>
      <c r="F1711" s="88">
        <v>46661</v>
      </c>
      <c r="G1711" s="87">
        <v>7500</v>
      </c>
      <c r="H1711" s="87">
        <v>0</v>
      </c>
    </row>
    <row r="1712" spans="1:8" x14ac:dyDescent="0.3">
      <c r="A1712" t="s">
        <v>33</v>
      </c>
      <c r="B1712" t="s">
        <v>56</v>
      </c>
      <c r="C1712" t="s">
        <v>89</v>
      </c>
      <c r="D1712" t="s">
        <v>214</v>
      </c>
      <c r="E1712" t="s">
        <v>215</v>
      </c>
      <c r="F1712" s="88">
        <v>46692</v>
      </c>
      <c r="G1712" s="87">
        <v>7500</v>
      </c>
      <c r="H1712" s="87">
        <v>0</v>
      </c>
    </row>
    <row r="1713" spans="1:8" x14ac:dyDescent="0.3">
      <c r="A1713" t="s">
        <v>33</v>
      </c>
      <c r="B1713" t="s">
        <v>56</v>
      </c>
      <c r="C1713" t="s">
        <v>89</v>
      </c>
      <c r="D1713" t="s">
        <v>214</v>
      </c>
      <c r="E1713" t="s">
        <v>216</v>
      </c>
      <c r="F1713" s="88">
        <v>46692</v>
      </c>
      <c r="G1713" s="87">
        <v>7500</v>
      </c>
      <c r="H1713" s="87">
        <v>0</v>
      </c>
    </row>
    <row r="1714" spans="1:8" x14ac:dyDescent="0.3">
      <c r="A1714" t="s">
        <v>33</v>
      </c>
      <c r="B1714" t="s">
        <v>56</v>
      </c>
      <c r="C1714" t="s">
        <v>89</v>
      </c>
      <c r="D1714" t="s">
        <v>214</v>
      </c>
      <c r="E1714" t="s">
        <v>217</v>
      </c>
      <c r="F1714" s="88">
        <v>46692</v>
      </c>
      <c r="G1714" s="87">
        <v>7500</v>
      </c>
      <c r="H1714" s="87">
        <v>0</v>
      </c>
    </row>
    <row r="1715" spans="1:8" x14ac:dyDescent="0.3">
      <c r="A1715" t="s">
        <v>33</v>
      </c>
      <c r="B1715" t="s">
        <v>56</v>
      </c>
      <c r="C1715" t="s">
        <v>89</v>
      </c>
      <c r="D1715" t="s">
        <v>214</v>
      </c>
      <c r="E1715" t="s">
        <v>215</v>
      </c>
      <c r="F1715" s="88">
        <v>46722</v>
      </c>
      <c r="G1715" s="87">
        <v>7500</v>
      </c>
      <c r="H1715" s="87">
        <v>0</v>
      </c>
    </row>
    <row r="1716" spans="1:8" x14ac:dyDescent="0.3">
      <c r="A1716" t="s">
        <v>33</v>
      </c>
      <c r="B1716" t="s">
        <v>56</v>
      </c>
      <c r="C1716" t="s">
        <v>89</v>
      </c>
      <c r="D1716" t="s">
        <v>214</v>
      </c>
      <c r="E1716" t="s">
        <v>216</v>
      </c>
      <c r="F1716" s="88">
        <v>46722</v>
      </c>
      <c r="G1716" s="87">
        <v>7500</v>
      </c>
      <c r="H1716" s="87">
        <v>0</v>
      </c>
    </row>
    <row r="1717" spans="1:8" x14ac:dyDescent="0.3">
      <c r="A1717" t="s">
        <v>33</v>
      </c>
      <c r="B1717" t="s">
        <v>56</v>
      </c>
      <c r="C1717" t="s">
        <v>89</v>
      </c>
      <c r="D1717" t="s">
        <v>214</v>
      </c>
      <c r="E1717" t="s">
        <v>217</v>
      </c>
      <c r="F1717" s="88">
        <v>46722</v>
      </c>
      <c r="G1717" s="87">
        <v>7500</v>
      </c>
      <c r="H1717" s="87">
        <v>0</v>
      </c>
    </row>
    <row r="1718" spans="1:8" x14ac:dyDescent="0.3">
      <c r="A1718" t="s">
        <v>33</v>
      </c>
      <c r="B1718" t="s">
        <v>56</v>
      </c>
      <c r="C1718" t="s">
        <v>91</v>
      </c>
      <c r="D1718" t="s">
        <v>198</v>
      </c>
      <c r="E1718" t="s">
        <v>135</v>
      </c>
      <c r="G1718" s="87">
        <v>72000</v>
      </c>
      <c r="H1718" s="87">
        <v>46512</v>
      </c>
    </row>
    <row r="1719" spans="1:8" x14ac:dyDescent="0.3">
      <c r="A1719" t="s">
        <v>33</v>
      </c>
      <c r="B1719" t="s">
        <v>56</v>
      </c>
      <c r="C1719" t="s">
        <v>91</v>
      </c>
      <c r="D1719" t="s">
        <v>198</v>
      </c>
      <c r="E1719" t="s">
        <v>199</v>
      </c>
      <c r="G1719" s="87">
        <v>72000</v>
      </c>
      <c r="H1719" s="87">
        <v>72000</v>
      </c>
    </row>
    <row r="1720" spans="1:8" x14ac:dyDescent="0.3">
      <c r="A1720" t="s">
        <v>33</v>
      </c>
      <c r="B1720" t="s">
        <v>56</v>
      </c>
      <c r="C1720" t="s">
        <v>91</v>
      </c>
      <c r="D1720" t="s">
        <v>198</v>
      </c>
      <c r="E1720" t="s">
        <v>200</v>
      </c>
      <c r="G1720" s="87">
        <v>72000</v>
      </c>
      <c r="H1720" s="87">
        <v>72598.406546430284</v>
      </c>
    </row>
    <row r="1721" spans="1:8" x14ac:dyDescent="0.3">
      <c r="A1721" t="s">
        <v>33</v>
      </c>
      <c r="B1721" t="s">
        <v>56</v>
      </c>
      <c r="C1721" t="s">
        <v>91</v>
      </c>
      <c r="D1721" t="s">
        <v>198</v>
      </c>
      <c r="E1721" t="s">
        <v>201</v>
      </c>
      <c r="G1721" s="87">
        <v>72000</v>
      </c>
      <c r="H1721" s="87">
        <v>72000</v>
      </c>
    </row>
    <row r="1722" spans="1:8" x14ac:dyDescent="0.3">
      <c r="A1722" t="s">
        <v>33</v>
      </c>
      <c r="B1722" t="s">
        <v>56</v>
      </c>
      <c r="C1722" t="s">
        <v>91</v>
      </c>
      <c r="D1722" t="s">
        <v>198</v>
      </c>
      <c r="E1722" t="s">
        <v>202</v>
      </c>
      <c r="G1722" s="87">
        <v>72000</v>
      </c>
      <c r="H1722" s="87">
        <v>46898.570628993963</v>
      </c>
    </row>
    <row r="1723" spans="1:8" x14ac:dyDescent="0.3">
      <c r="A1723" t="s">
        <v>33</v>
      </c>
      <c r="B1723" t="s">
        <v>56</v>
      </c>
      <c r="C1723" t="s">
        <v>91</v>
      </c>
      <c r="D1723" t="s">
        <v>198</v>
      </c>
      <c r="E1723" t="s">
        <v>139</v>
      </c>
      <c r="G1723" s="87">
        <v>72000</v>
      </c>
      <c r="H1723" s="87">
        <v>47160</v>
      </c>
    </row>
    <row r="1724" spans="1:8" x14ac:dyDescent="0.3">
      <c r="A1724" t="s">
        <v>33</v>
      </c>
      <c r="B1724" t="s">
        <v>56</v>
      </c>
      <c r="C1724" t="s">
        <v>91</v>
      </c>
      <c r="D1724" t="s">
        <v>198</v>
      </c>
      <c r="E1724" t="s">
        <v>65</v>
      </c>
      <c r="G1724" s="87">
        <v>72000</v>
      </c>
      <c r="H1724" s="87">
        <v>46898.570628993963</v>
      </c>
    </row>
    <row r="1725" spans="1:8" x14ac:dyDescent="0.3">
      <c r="A1725" t="s">
        <v>33</v>
      </c>
      <c r="B1725" t="s">
        <v>56</v>
      </c>
      <c r="C1725" t="s">
        <v>91</v>
      </c>
      <c r="D1725" t="s">
        <v>203</v>
      </c>
      <c r="E1725" t="s">
        <v>204</v>
      </c>
      <c r="G1725" s="87">
        <v>72000</v>
      </c>
      <c r="H1725" s="87">
        <v>46349.257692722647</v>
      </c>
    </row>
    <row r="1726" spans="1:8" x14ac:dyDescent="0.3">
      <c r="A1726" t="s">
        <v>33</v>
      </c>
      <c r="B1726" t="s">
        <v>56</v>
      </c>
      <c r="C1726" t="s">
        <v>91</v>
      </c>
      <c r="D1726" t="s">
        <v>203</v>
      </c>
      <c r="E1726" t="s">
        <v>142</v>
      </c>
      <c r="G1726" s="87">
        <v>72000</v>
      </c>
      <c r="H1726" s="87">
        <v>72000</v>
      </c>
    </row>
    <row r="1727" spans="1:8" x14ac:dyDescent="0.3">
      <c r="A1727" t="s">
        <v>33</v>
      </c>
      <c r="B1727" t="s">
        <v>56</v>
      </c>
      <c r="C1727" t="s">
        <v>91</v>
      </c>
      <c r="D1727" t="s">
        <v>203</v>
      </c>
      <c r="E1727" t="s">
        <v>143</v>
      </c>
      <c r="G1727" s="87">
        <v>72000</v>
      </c>
      <c r="H1727" s="87">
        <v>71748.076923719273</v>
      </c>
    </row>
    <row r="1728" spans="1:8" x14ac:dyDescent="0.3">
      <c r="A1728" t="s">
        <v>33</v>
      </c>
      <c r="B1728" t="s">
        <v>56</v>
      </c>
      <c r="C1728" t="s">
        <v>91</v>
      </c>
      <c r="D1728" t="s">
        <v>203</v>
      </c>
      <c r="E1728" t="s">
        <v>141</v>
      </c>
      <c r="G1728" s="87">
        <v>72000</v>
      </c>
      <c r="H1728" s="87">
        <v>0</v>
      </c>
    </row>
    <row r="1729" spans="1:8" x14ac:dyDescent="0.3">
      <c r="A1729" t="s">
        <v>33</v>
      </c>
      <c r="B1729" t="s">
        <v>56</v>
      </c>
      <c r="C1729" t="s">
        <v>91</v>
      </c>
      <c r="D1729" t="s">
        <v>203</v>
      </c>
      <c r="E1729" t="s">
        <v>205</v>
      </c>
      <c r="G1729" s="87">
        <v>72000</v>
      </c>
      <c r="H1729" s="87">
        <v>46349.257692722647</v>
      </c>
    </row>
    <row r="1730" spans="1:8" x14ac:dyDescent="0.3">
      <c r="A1730" t="s">
        <v>33</v>
      </c>
      <c r="B1730" t="s">
        <v>56</v>
      </c>
      <c r="C1730" t="s">
        <v>91</v>
      </c>
      <c r="D1730" t="s">
        <v>206</v>
      </c>
      <c r="E1730" t="s">
        <v>207</v>
      </c>
      <c r="G1730" s="87">
        <v>72000</v>
      </c>
      <c r="H1730" s="87">
        <v>72000</v>
      </c>
    </row>
    <row r="1731" spans="1:8" x14ac:dyDescent="0.3">
      <c r="A1731" t="s">
        <v>33</v>
      </c>
      <c r="B1731" t="s">
        <v>56</v>
      </c>
      <c r="C1731" t="s">
        <v>91</v>
      </c>
      <c r="D1731" t="s">
        <v>206</v>
      </c>
      <c r="E1731" t="s">
        <v>208</v>
      </c>
      <c r="G1731" s="87">
        <v>72000</v>
      </c>
      <c r="H1731" s="87">
        <v>72000</v>
      </c>
    </row>
    <row r="1732" spans="1:8" x14ac:dyDescent="0.3">
      <c r="A1732" t="s">
        <v>33</v>
      </c>
      <c r="B1732" t="s">
        <v>56</v>
      </c>
      <c r="C1732" t="s">
        <v>91</v>
      </c>
      <c r="D1732" t="s">
        <v>206</v>
      </c>
      <c r="E1732" t="s">
        <v>209</v>
      </c>
      <c r="G1732" s="87">
        <v>72000</v>
      </c>
      <c r="H1732" s="87">
        <v>60695.547045951876</v>
      </c>
    </row>
    <row r="1733" spans="1:8" x14ac:dyDescent="0.3">
      <c r="A1733" t="s">
        <v>33</v>
      </c>
      <c r="B1733" t="s">
        <v>56</v>
      </c>
      <c r="C1733" t="s">
        <v>91</v>
      </c>
      <c r="D1733" t="s">
        <v>210</v>
      </c>
      <c r="E1733" t="s">
        <v>211</v>
      </c>
      <c r="G1733" s="87">
        <v>72000</v>
      </c>
      <c r="H1733" s="87">
        <v>61200</v>
      </c>
    </row>
    <row r="1734" spans="1:8" x14ac:dyDescent="0.3">
      <c r="A1734" t="s">
        <v>33</v>
      </c>
      <c r="B1734" t="s">
        <v>56</v>
      </c>
      <c r="C1734" t="s">
        <v>91</v>
      </c>
      <c r="D1734" t="s">
        <v>210</v>
      </c>
      <c r="E1734" t="s">
        <v>212</v>
      </c>
      <c r="G1734" s="87">
        <v>72000</v>
      </c>
      <c r="H1734" s="87">
        <v>60480</v>
      </c>
    </row>
    <row r="1735" spans="1:8" x14ac:dyDescent="0.3">
      <c r="A1735" t="s">
        <v>33</v>
      </c>
      <c r="B1735" t="s">
        <v>56</v>
      </c>
      <c r="C1735" t="s">
        <v>91</v>
      </c>
      <c r="D1735" t="s">
        <v>210</v>
      </c>
      <c r="E1735" t="s">
        <v>213</v>
      </c>
      <c r="G1735" s="87">
        <v>72000</v>
      </c>
      <c r="H1735" s="87">
        <v>61560</v>
      </c>
    </row>
    <row r="1736" spans="1:8" x14ac:dyDescent="0.3">
      <c r="A1736" t="s">
        <v>33</v>
      </c>
      <c r="B1736" t="s">
        <v>56</v>
      </c>
      <c r="C1736" t="s">
        <v>91</v>
      </c>
      <c r="D1736" t="s">
        <v>214</v>
      </c>
      <c r="E1736" t="s">
        <v>215</v>
      </c>
      <c r="F1736" s="88">
        <v>46388</v>
      </c>
      <c r="G1736" s="87">
        <v>6000</v>
      </c>
      <c r="H1736" s="87">
        <v>86.443387475576117</v>
      </c>
    </row>
    <row r="1737" spans="1:8" x14ac:dyDescent="0.3">
      <c r="A1737" t="s">
        <v>33</v>
      </c>
      <c r="B1737" t="s">
        <v>56</v>
      </c>
      <c r="C1737" t="s">
        <v>91</v>
      </c>
      <c r="D1737" t="s">
        <v>214</v>
      </c>
      <c r="E1737" t="s">
        <v>216</v>
      </c>
      <c r="F1737" s="88">
        <v>46388</v>
      </c>
      <c r="G1737" s="87">
        <v>6000</v>
      </c>
      <c r="H1737" s="87">
        <v>0</v>
      </c>
    </row>
    <row r="1738" spans="1:8" x14ac:dyDescent="0.3">
      <c r="A1738" t="s">
        <v>33</v>
      </c>
      <c r="B1738" t="s">
        <v>56</v>
      </c>
      <c r="C1738" t="s">
        <v>91</v>
      </c>
      <c r="D1738" t="s">
        <v>214</v>
      </c>
      <c r="E1738" t="s">
        <v>217</v>
      </c>
      <c r="F1738" s="88">
        <v>46388</v>
      </c>
      <c r="G1738" s="87">
        <v>6000</v>
      </c>
      <c r="H1738" s="87">
        <v>86.443387475576117</v>
      </c>
    </row>
    <row r="1739" spans="1:8" x14ac:dyDescent="0.3">
      <c r="A1739" t="s">
        <v>33</v>
      </c>
      <c r="B1739" t="s">
        <v>56</v>
      </c>
      <c r="C1739" t="s">
        <v>91</v>
      </c>
      <c r="D1739" t="s">
        <v>214</v>
      </c>
      <c r="E1739" t="s">
        <v>215</v>
      </c>
      <c r="F1739" s="88">
        <v>46419</v>
      </c>
      <c r="G1739" s="87">
        <v>6000</v>
      </c>
      <c r="H1739" s="87">
        <v>86.342848131210289</v>
      </c>
    </row>
    <row r="1740" spans="1:8" x14ac:dyDescent="0.3">
      <c r="A1740" t="s">
        <v>33</v>
      </c>
      <c r="B1740" t="s">
        <v>56</v>
      </c>
      <c r="C1740" t="s">
        <v>91</v>
      </c>
      <c r="D1740" t="s">
        <v>214</v>
      </c>
      <c r="E1740" t="s">
        <v>216</v>
      </c>
      <c r="F1740" s="88">
        <v>46419</v>
      </c>
      <c r="G1740" s="87">
        <v>6000</v>
      </c>
      <c r="H1740" s="87">
        <v>0</v>
      </c>
    </row>
    <row r="1741" spans="1:8" x14ac:dyDescent="0.3">
      <c r="A1741" t="s">
        <v>33</v>
      </c>
      <c r="B1741" t="s">
        <v>56</v>
      </c>
      <c r="C1741" t="s">
        <v>91</v>
      </c>
      <c r="D1741" t="s">
        <v>214</v>
      </c>
      <c r="E1741" t="s">
        <v>217</v>
      </c>
      <c r="F1741" s="88">
        <v>46419</v>
      </c>
      <c r="G1741" s="87">
        <v>6000</v>
      </c>
      <c r="H1741" s="87">
        <v>86.342848131210289</v>
      </c>
    </row>
    <row r="1742" spans="1:8" x14ac:dyDescent="0.3">
      <c r="A1742" t="s">
        <v>33</v>
      </c>
      <c r="B1742" t="s">
        <v>56</v>
      </c>
      <c r="C1742" t="s">
        <v>91</v>
      </c>
      <c r="D1742" t="s">
        <v>214</v>
      </c>
      <c r="E1742" t="s">
        <v>215</v>
      </c>
      <c r="F1742" s="88">
        <v>46447</v>
      </c>
      <c r="G1742" s="87">
        <v>6000</v>
      </c>
      <c r="H1742" s="87">
        <v>86.242542382893646</v>
      </c>
    </row>
    <row r="1743" spans="1:8" x14ac:dyDescent="0.3">
      <c r="A1743" t="s">
        <v>33</v>
      </c>
      <c r="B1743" t="s">
        <v>56</v>
      </c>
      <c r="C1743" t="s">
        <v>91</v>
      </c>
      <c r="D1743" t="s">
        <v>214</v>
      </c>
      <c r="E1743" t="s">
        <v>216</v>
      </c>
      <c r="F1743" s="88">
        <v>46447</v>
      </c>
      <c r="G1743" s="87">
        <v>6000</v>
      </c>
      <c r="H1743" s="87">
        <v>0</v>
      </c>
    </row>
    <row r="1744" spans="1:8" x14ac:dyDescent="0.3">
      <c r="A1744" t="s">
        <v>33</v>
      </c>
      <c r="B1744" t="s">
        <v>56</v>
      </c>
      <c r="C1744" t="s">
        <v>91</v>
      </c>
      <c r="D1744" t="s">
        <v>214</v>
      </c>
      <c r="E1744" t="s">
        <v>217</v>
      </c>
      <c r="F1744" s="88">
        <v>46447</v>
      </c>
      <c r="G1744" s="87">
        <v>6000</v>
      </c>
      <c r="H1744" s="87">
        <v>86.242542382893646</v>
      </c>
    </row>
    <row r="1745" spans="1:8" x14ac:dyDescent="0.3">
      <c r="A1745" t="s">
        <v>33</v>
      </c>
      <c r="B1745" t="s">
        <v>56</v>
      </c>
      <c r="C1745" t="s">
        <v>91</v>
      </c>
      <c r="D1745" t="s">
        <v>214</v>
      </c>
      <c r="E1745" t="s">
        <v>215</v>
      </c>
      <c r="F1745" s="88">
        <v>46478</v>
      </c>
      <c r="G1745" s="87">
        <v>6000</v>
      </c>
      <c r="H1745" s="87">
        <v>86.139081183134181</v>
      </c>
    </row>
    <row r="1746" spans="1:8" x14ac:dyDescent="0.3">
      <c r="A1746" t="s">
        <v>33</v>
      </c>
      <c r="B1746" t="s">
        <v>56</v>
      </c>
      <c r="C1746" t="s">
        <v>91</v>
      </c>
      <c r="D1746" t="s">
        <v>214</v>
      </c>
      <c r="E1746" t="s">
        <v>216</v>
      </c>
      <c r="F1746" s="88">
        <v>46478</v>
      </c>
      <c r="G1746" s="87">
        <v>6000</v>
      </c>
      <c r="H1746" s="87">
        <v>0</v>
      </c>
    </row>
    <row r="1747" spans="1:8" x14ac:dyDescent="0.3">
      <c r="A1747" t="s">
        <v>33</v>
      </c>
      <c r="B1747" t="s">
        <v>56</v>
      </c>
      <c r="C1747" t="s">
        <v>91</v>
      </c>
      <c r="D1747" t="s">
        <v>214</v>
      </c>
      <c r="E1747" t="s">
        <v>217</v>
      </c>
      <c r="F1747" s="88">
        <v>46478</v>
      </c>
      <c r="G1747" s="87">
        <v>6000</v>
      </c>
      <c r="H1747" s="87">
        <v>86.139081183134181</v>
      </c>
    </row>
    <row r="1748" spans="1:8" x14ac:dyDescent="0.3">
      <c r="A1748" t="s">
        <v>33</v>
      </c>
      <c r="B1748" t="s">
        <v>56</v>
      </c>
      <c r="C1748" t="s">
        <v>91</v>
      </c>
      <c r="D1748" t="s">
        <v>214</v>
      </c>
      <c r="E1748" t="s">
        <v>215</v>
      </c>
      <c r="F1748" s="88">
        <v>46508</v>
      </c>
      <c r="G1748" s="87">
        <v>6000</v>
      </c>
      <c r="H1748" s="87">
        <v>86.035867921193002</v>
      </c>
    </row>
    <row r="1749" spans="1:8" x14ac:dyDescent="0.3">
      <c r="A1749" t="s">
        <v>33</v>
      </c>
      <c r="B1749" t="s">
        <v>56</v>
      </c>
      <c r="C1749" t="s">
        <v>91</v>
      </c>
      <c r="D1749" t="s">
        <v>214</v>
      </c>
      <c r="E1749" t="s">
        <v>216</v>
      </c>
      <c r="F1749" s="88">
        <v>46508</v>
      </c>
      <c r="G1749" s="87">
        <v>6000</v>
      </c>
      <c r="H1749" s="87">
        <v>0</v>
      </c>
    </row>
    <row r="1750" spans="1:8" x14ac:dyDescent="0.3">
      <c r="A1750" t="s">
        <v>33</v>
      </c>
      <c r="B1750" t="s">
        <v>56</v>
      </c>
      <c r="C1750" t="s">
        <v>91</v>
      </c>
      <c r="D1750" t="s">
        <v>214</v>
      </c>
      <c r="E1750" t="s">
        <v>217</v>
      </c>
      <c r="F1750" s="88">
        <v>46508</v>
      </c>
      <c r="G1750" s="87">
        <v>6000</v>
      </c>
      <c r="H1750" s="87">
        <v>86.035867921193002</v>
      </c>
    </row>
    <row r="1751" spans="1:8" x14ac:dyDescent="0.3">
      <c r="A1751" t="s">
        <v>33</v>
      </c>
      <c r="B1751" t="s">
        <v>56</v>
      </c>
      <c r="C1751" t="s">
        <v>91</v>
      </c>
      <c r="D1751" t="s">
        <v>214</v>
      </c>
      <c r="E1751" t="s">
        <v>215</v>
      </c>
      <c r="F1751" s="88">
        <v>46539</v>
      </c>
      <c r="G1751" s="87">
        <v>6000</v>
      </c>
      <c r="H1751" s="87">
        <v>85.93290170688617</v>
      </c>
    </row>
    <row r="1752" spans="1:8" x14ac:dyDescent="0.3">
      <c r="A1752" t="s">
        <v>33</v>
      </c>
      <c r="B1752" t="s">
        <v>56</v>
      </c>
      <c r="C1752" t="s">
        <v>91</v>
      </c>
      <c r="D1752" t="s">
        <v>214</v>
      </c>
      <c r="E1752" t="s">
        <v>216</v>
      </c>
      <c r="F1752" s="88">
        <v>46539</v>
      </c>
      <c r="G1752" s="87">
        <v>6000</v>
      </c>
      <c r="H1752" s="87">
        <v>0</v>
      </c>
    </row>
    <row r="1753" spans="1:8" x14ac:dyDescent="0.3">
      <c r="A1753" t="s">
        <v>33</v>
      </c>
      <c r="B1753" t="s">
        <v>56</v>
      </c>
      <c r="C1753" t="s">
        <v>91</v>
      </c>
      <c r="D1753" t="s">
        <v>214</v>
      </c>
      <c r="E1753" t="s">
        <v>217</v>
      </c>
      <c r="F1753" s="88">
        <v>46539</v>
      </c>
      <c r="G1753" s="87">
        <v>6000</v>
      </c>
      <c r="H1753" s="87">
        <v>85.93290170688617</v>
      </c>
    </row>
    <row r="1754" spans="1:8" x14ac:dyDescent="0.3">
      <c r="A1754" t="s">
        <v>33</v>
      </c>
      <c r="B1754" t="s">
        <v>56</v>
      </c>
      <c r="C1754" t="s">
        <v>91</v>
      </c>
      <c r="D1754" t="s">
        <v>214</v>
      </c>
      <c r="E1754" t="s">
        <v>215</v>
      </c>
      <c r="F1754" s="88">
        <v>46569</v>
      </c>
      <c r="G1754" s="87">
        <v>6000</v>
      </c>
      <c r="H1754" s="87">
        <v>85.830181654289021</v>
      </c>
    </row>
    <row r="1755" spans="1:8" x14ac:dyDescent="0.3">
      <c r="A1755" t="s">
        <v>33</v>
      </c>
      <c r="B1755" t="s">
        <v>56</v>
      </c>
      <c r="C1755" t="s">
        <v>91</v>
      </c>
      <c r="D1755" t="s">
        <v>214</v>
      </c>
      <c r="E1755" t="s">
        <v>216</v>
      </c>
      <c r="F1755" s="88">
        <v>46569</v>
      </c>
      <c r="G1755" s="87">
        <v>6000</v>
      </c>
      <c r="H1755" s="87">
        <v>0</v>
      </c>
    </row>
    <row r="1756" spans="1:8" x14ac:dyDescent="0.3">
      <c r="A1756" t="s">
        <v>33</v>
      </c>
      <c r="B1756" t="s">
        <v>56</v>
      </c>
      <c r="C1756" t="s">
        <v>91</v>
      </c>
      <c r="D1756" t="s">
        <v>214</v>
      </c>
      <c r="E1756" t="s">
        <v>217</v>
      </c>
      <c r="F1756" s="88">
        <v>46569</v>
      </c>
      <c r="G1756" s="87">
        <v>6000</v>
      </c>
      <c r="H1756" s="87">
        <v>85.830181654289021</v>
      </c>
    </row>
    <row r="1757" spans="1:8" x14ac:dyDescent="0.3">
      <c r="A1757" t="s">
        <v>33</v>
      </c>
      <c r="B1757" t="s">
        <v>56</v>
      </c>
      <c r="C1757" t="s">
        <v>91</v>
      </c>
      <c r="D1757" t="s">
        <v>214</v>
      </c>
      <c r="E1757" t="s">
        <v>215</v>
      </c>
      <c r="F1757" s="88">
        <v>46600</v>
      </c>
      <c r="G1757" s="87">
        <v>6000</v>
      </c>
      <c r="H1757" s="87">
        <v>85.726029005931181</v>
      </c>
    </row>
    <row r="1758" spans="1:8" x14ac:dyDescent="0.3">
      <c r="A1758" t="s">
        <v>33</v>
      </c>
      <c r="B1758" t="s">
        <v>56</v>
      </c>
      <c r="C1758" t="s">
        <v>91</v>
      </c>
      <c r="D1758" t="s">
        <v>214</v>
      </c>
      <c r="E1758" t="s">
        <v>216</v>
      </c>
      <c r="F1758" s="88">
        <v>46600</v>
      </c>
      <c r="G1758" s="87">
        <v>6000</v>
      </c>
      <c r="H1758" s="87">
        <v>0</v>
      </c>
    </row>
    <row r="1759" spans="1:8" x14ac:dyDescent="0.3">
      <c r="A1759" t="s">
        <v>33</v>
      </c>
      <c r="B1759" t="s">
        <v>56</v>
      </c>
      <c r="C1759" t="s">
        <v>91</v>
      </c>
      <c r="D1759" t="s">
        <v>214</v>
      </c>
      <c r="E1759" t="s">
        <v>217</v>
      </c>
      <c r="F1759" s="88">
        <v>46600</v>
      </c>
      <c r="G1759" s="87">
        <v>6000</v>
      </c>
      <c r="H1759" s="87">
        <v>85.726029005931181</v>
      </c>
    </row>
    <row r="1760" spans="1:8" x14ac:dyDescent="0.3">
      <c r="A1760" t="s">
        <v>33</v>
      </c>
      <c r="B1760" t="s">
        <v>56</v>
      </c>
      <c r="C1760" t="s">
        <v>91</v>
      </c>
      <c r="D1760" t="s">
        <v>214</v>
      </c>
      <c r="E1760" t="s">
        <v>215</v>
      </c>
      <c r="F1760" s="88">
        <v>46631</v>
      </c>
      <c r="G1760" s="87">
        <v>6000</v>
      </c>
      <c r="H1760" s="87">
        <v>85.623802635180098</v>
      </c>
    </row>
    <row r="1761" spans="1:8" x14ac:dyDescent="0.3">
      <c r="A1761" t="s">
        <v>33</v>
      </c>
      <c r="B1761" t="s">
        <v>56</v>
      </c>
      <c r="C1761" t="s">
        <v>91</v>
      </c>
      <c r="D1761" t="s">
        <v>214</v>
      </c>
      <c r="E1761" t="s">
        <v>216</v>
      </c>
      <c r="F1761" s="88">
        <v>46631</v>
      </c>
      <c r="G1761" s="87">
        <v>6000</v>
      </c>
      <c r="H1761" s="87">
        <v>0</v>
      </c>
    </row>
    <row r="1762" spans="1:8" x14ac:dyDescent="0.3">
      <c r="A1762" t="s">
        <v>33</v>
      </c>
      <c r="B1762" t="s">
        <v>56</v>
      </c>
      <c r="C1762" t="s">
        <v>91</v>
      </c>
      <c r="D1762" t="s">
        <v>214</v>
      </c>
      <c r="E1762" t="s">
        <v>217</v>
      </c>
      <c r="F1762" s="88">
        <v>46631</v>
      </c>
      <c r="G1762" s="87">
        <v>6000</v>
      </c>
      <c r="H1762" s="87">
        <v>85.623802635180098</v>
      </c>
    </row>
    <row r="1763" spans="1:8" x14ac:dyDescent="0.3">
      <c r="A1763" t="s">
        <v>33</v>
      </c>
      <c r="B1763" t="s">
        <v>56</v>
      </c>
      <c r="C1763" t="s">
        <v>91</v>
      </c>
      <c r="D1763" t="s">
        <v>214</v>
      </c>
      <c r="E1763" t="s">
        <v>215</v>
      </c>
      <c r="F1763" s="88">
        <v>46661</v>
      </c>
      <c r="G1763" s="87">
        <v>6000</v>
      </c>
      <c r="H1763" s="87">
        <v>85.521819779361238</v>
      </c>
    </row>
    <row r="1764" spans="1:8" x14ac:dyDescent="0.3">
      <c r="A1764" t="s">
        <v>33</v>
      </c>
      <c r="B1764" t="s">
        <v>56</v>
      </c>
      <c r="C1764" t="s">
        <v>91</v>
      </c>
      <c r="D1764" t="s">
        <v>214</v>
      </c>
      <c r="E1764" t="s">
        <v>216</v>
      </c>
      <c r="F1764" s="88">
        <v>46661</v>
      </c>
      <c r="G1764" s="87">
        <v>6000</v>
      </c>
      <c r="H1764" s="87">
        <v>0</v>
      </c>
    </row>
    <row r="1765" spans="1:8" x14ac:dyDescent="0.3">
      <c r="A1765" t="s">
        <v>33</v>
      </c>
      <c r="B1765" t="s">
        <v>56</v>
      </c>
      <c r="C1765" t="s">
        <v>91</v>
      </c>
      <c r="D1765" t="s">
        <v>214</v>
      </c>
      <c r="E1765" t="s">
        <v>217</v>
      </c>
      <c r="F1765" s="88">
        <v>46661</v>
      </c>
      <c r="G1765" s="87">
        <v>6000</v>
      </c>
      <c r="H1765" s="87">
        <v>85.521819779361238</v>
      </c>
    </row>
    <row r="1766" spans="1:8" x14ac:dyDescent="0.3">
      <c r="A1766" t="s">
        <v>33</v>
      </c>
      <c r="B1766" t="s">
        <v>56</v>
      </c>
      <c r="C1766" t="s">
        <v>91</v>
      </c>
      <c r="D1766" t="s">
        <v>214</v>
      </c>
      <c r="E1766" t="s">
        <v>215</v>
      </c>
      <c r="F1766" s="88">
        <v>46692</v>
      </c>
      <c r="G1766" s="87">
        <v>6000</v>
      </c>
      <c r="H1766" s="87">
        <v>85.420079569388463</v>
      </c>
    </row>
    <row r="1767" spans="1:8" x14ac:dyDescent="0.3">
      <c r="A1767" t="s">
        <v>33</v>
      </c>
      <c r="B1767" t="s">
        <v>56</v>
      </c>
      <c r="C1767" t="s">
        <v>91</v>
      </c>
      <c r="D1767" t="s">
        <v>214</v>
      </c>
      <c r="E1767" t="s">
        <v>216</v>
      </c>
      <c r="F1767" s="88">
        <v>46692</v>
      </c>
      <c r="G1767" s="87">
        <v>6000</v>
      </c>
      <c r="H1767" s="87">
        <v>0</v>
      </c>
    </row>
    <row r="1768" spans="1:8" x14ac:dyDescent="0.3">
      <c r="A1768" t="s">
        <v>33</v>
      </c>
      <c r="B1768" t="s">
        <v>56</v>
      </c>
      <c r="C1768" t="s">
        <v>91</v>
      </c>
      <c r="D1768" t="s">
        <v>214</v>
      </c>
      <c r="E1768" t="s">
        <v>217</v>
      </c>
      <c r="F1768" s="88">
        <v>46692</v>
      </c>
      <c r="G1768" s="87">
        <v>6000</v>
      </c>
      <c r="H1768" s="87">
        <v>85.420079569388463</v>
      </c>
    </row>
    <row r="1769" spans="1:8" x14ac:dyDescent="0.3">
      <c r="A1769" t="s">
        <v>33</v>
      </c>
      <c r="B1769" t="s">
        <v>56</v>
      </c>
      <c r="C1769" t="s">
        <v>91</v>
      </c>
      <c r="D1769" t="s">
        <v>214</v>
      </c>
      <c r="E1769" t="s">
        <v>215</v>
      </c>
      <c r="F1769" s="88">
        <v>46722</v>
      </c>
      <c r="G1769" s="87">
        <v>6000</v>
      </c>
      <c r="H1769" s="87">
        <v>85.318581140308325</v>
      </c>
    </row>
    <row r="1770" spans="1:8" x14ac:dyDescent="0.3">
      <c r="A1770" t="s">
        <v>33</v>
      </c>
      <c r="B1770" t="s">
        <v>56</v>
      </c>
      <c r="C1770" t="s">
        <v>91</v>
      </c>
      <c r="D1770" t="s">
        <v>214</v>
      </c>
      <c r="E1770" t="s">
        <v>216</v>
      </c>
      <c r="F1770" s="88">
        <v>46722</v>
      </c>
      <c r="G1770" s="87">
        <v>6000</v>
      </c>
      <c r="H1770" s="87">
        <v>0</v>
      </c>
    </row>
    <row r="1771" spans="1:8" x14ac:dyDescent="0.3">
      <c r="A1771" t="s">
        <v>33</v>
      </c>
      <c r="B1771" t="s">
        <v>56</v>
      </c>
      <c r="C1771" t="s">
        <v>91</v>
      </c>
      <c r="D1771" t="s">
        <v>214</v>
      </c>
      <c r="E1771" t="s">
        <v>217</v>
      </c>
      <c r="F1771" s="88">
        <v>46722</v>
      </c>
      <c r="G1771" s="87">
        <v>6000</v>
      </c>
      <c r="H1771" s="87">
        <v>85.318581140308325</v>
      </c>
    </row>
    <row r="1772" spans="1:8" x14ac:dyDescent="0.3">
      <c r="A1772" t="s">
        <v>33</v>
      </c>
      <c r="B1772" t="s">
        <v>56</v>
      </c>
      <c r="C1772" t="s">
        <v>93</v>
      </c>
      <c r="D1772" t="s">
        <v>198</v>
      </c>
      <c r="E1772" t="s">
        <v>135</v>
      </c>
      <c r="G1772" s="87">
        <v>54000</v>
      </c>
      <c r="H1772" s="87">
        <v>34020</v>
      </c>
    </row>
    <row r="1773" spans="1:8" x14ac:dyDescent="0.3">
      <c r="A1773" t="s">
        <v>33</v>
      </c>
      <c r="B1773" t="s">
        <v>56</v>
      </c>
      <c r="C1773" t="s">
        <v>93</v>
      </c>
      <c r="D1773" t="s">
        <v>198</v>
      </c>
      <c r="E1773" t="s">
        <v>199</v>
      </c>
      <c r="G1773" s="87">
        <v>54000</v>
      </c>
      <c r="H1773" s="87">
        <v>54115.962777380097</v>
      </c>
    </row>
    <row r="1774" spans="1:8" x14ac:dyDescent="0.3">
      <c r="A1774" t="s">
        <v>33</v>
      </c>
      <c r="B1774" t="s">
        <v>56</v>
      </c>
      <c r="C1774" t="s">
        <v>93</v>
      </c>
      <c r="D1774" t="s">
        <v>198</v>
      </c>
      <c r="E1774" t="s">
        <v>200</v>
      </c>
      <c r="G1774" s="87">
        <v>54000</v>
      </c>
      <c r="H1774" s="87">
        <v>54707.848959620947</v>
      </c>
    </row>
    <row r="1775" spans="1:8" x14ac:dyDescent="0.3">
      <c r="A1775" t="s">
        <v>33</v>
      </c>
      <c r="B1775" t="s">
        <v>56</v>
      </c>
      <c r="C1775" t="s">
        <v>93</v>
      </c>
      <c r="D1775" t="s">
        <v>198</v>
      </c>
      <c r="E1775" t="s">
        <v>201</v>
      </c>
      <c r="G1775" s="87">
        <v>54000</v>
      </c>
      <c r="H1775" s="87">
        <v>54000</v>
      </c>
    </row>
    <row r="1776" spans="1:8" x14ac:dyDescent="0.3">
      <c r="A1776" t="s">
        <v>33</v>
      </c>
      <c r="B1776" t="s">
        <v>56</v>
      </c>
      <c r="C1776" t="s">
        <v>93</v>
      </c>
      <c r="D1776" t="s">
        <v>198</v>
      </c>
      <c r="E1776" t="s">
        <v>202</v>
      </c>
      <c r="G1776" s="87">
        <v>54000</v>
      </c>
      <c r="H1776" s="87">
        <v>34539.959042509443</v>
      </c>
    </row>
    <row r="1777" spans="1:8" x14ac:dyDescent="0.3">
      <c r="A1777" t="s">
        <v>33</v>
      </c>
      <c r="B1777" t="s">
        <v>56</v>
      </c>
      <c r="C1777" t="s">
        <v>93</v>
      </c>
      <c r="D1777" t="s">
        <v>198</v>
      </c>
      <c r="E1777" t="s">
        <v>139</v>
      </c>
      <c r="G1777" s="87">
        <v>54000</v>
      </c>
      <c r="H1777" s="87">
        <v>33750</v>
      </c>
    </row>
    <row r="1778" spans="1:8" x14ac:dyDescent="0.3">
      <c r="A1778" t="s">
        <v>33</v>
      </c>
      <c r="B1778" t="s">
        <v>56</v>
      </c>
      <c r="C1778" t="s">
        <v>93</v>
      </c>
      <c r="D1778" t="s">
        <v>198</v>
      </c>
      <c r="E1778" t="s">
        <v>65</v>
      </c>
      <c r="G1778" s="87">
        <v>54000</v>
      </c>
      <c r="H1778" s="87">
        <v>34539.959042509443</v>
      </c>
    </row>
    <row r="1779" spans="1:8" x14ac:dyDescent="0.3">
      <c r="A1779" t="s">
        <v>33</v>
      </c>
      <c r="B1779" t="s">
        <v>56</v>
      </c>
      <c r="C1779" t="s">
        <v>93</v>
      </c>
      <c r="D1779" t="s">
        <v>203</v>
      </c>
      <c r="E1779" t="s">
        <v>204</v>
      </c>
      <c r="G1779" s="87">
        <v>54000</v>
      </c>
      <c r="H1779" s="87">
        <v>33312.439669861233</v>
      </c>
    </row>
    <row r="1780" spans="1:8" x14ac:dyDescent="0.3">
      <c r="A1780" t="s">
        <v>33</v>
      </c>
      <c r="B1780" t="s">
        <v>56</v>
      </c>
      <c r="C1780" t="s">
        <v>93</v>
      </c>
      <c r="D1780" t="s">
        <v>203</v>
      </c>
      <c r="E1780" t="s">
        <v>142</v>
      </c>
      <c r="G1780" s="87">
        <v>54000</v>
      </c>
      <c r="H1780" s="87">
        <v>51985.559566787007</v>
      </c>
    </row>
    <row r="1781" spans="1:8" x14ac:dyDescent="0.3">
      <c r="A1781" t="s">
        <v>33</v>
      </c>
      <c r="B1781" t="s">
        <v>56</v>
      </c>
      <c r="C1781" t="s">
        <v>93</v>
      </c>
      <c r="D1781" t="s">
        <v>203</v>
      </c>
      <c r="E1781" t="s">
        <v>143</v>
      </c>
      <c r="G1781" s="87">
        <v>54000</v>
      </c>
      <c r="H1781" s="87">
        <v>54925.867788997377</v>
      </c>
    </row>
    <row r="1782" spans="1:8" x14ac:dyDescent="0.3">
      <c r="A1782" t="s">
        <v>33</v>
      </c>
      <c r="B1782" t="s">
        <v>56</v>
      </c>
      <c r="C1782" t="s">
        <v>93</v>
      </c>
      <c r="D1782" t="s">
        <v>203</v>
      </c>
      <c r="E1782" t="s">
        <v>141</v>
      </c>
      <c r="G1782" s="87">
        <v>54000</v>
      </c>
      <c r="H1782" s="87">
        <v>0</v>
      </c>
    </row>
    <row r="1783" spans="1:8" x14ac:dyDescent="0.3">
      <c r="A1783" t="s">
        <v>33</v>
      </c>
      <c r="B1783" t="s">
        <v>56</v>
      </c>
      <c r="C1783" t="s">
        <v>93</v>
      </c>
      <c r="D1783" t="s">
        <v>203</v>
      </c>
      <c r="E1783" t="s">
        <v>205</v>
      </c>
      <c r="G1783" s="87">
        <v>54000</v>
      </c>
      <c r="H1783" s="87">
        <v>33312.439669861233</v>
      </c>
    </row>
    <row r="1784" spans="1:8" x14ac:dyDescent="0.3">
      <c r="A1784" t="s">
        <v>33</v>
      </c>
      <c r="B1784" t="s">
        <v>56</v>
      </c>
      <c r="C1784" t="s">
        <v>93</v>
      </c>
      <c r="D1784" t="s">
        <v>206</v>
      </c>
      <c r="E1784" t="s">
        <v>207</v>
      </c>
      <c r="G1784" s="87">
        <v>54000</v>
      </c>
      <c r="H1784" s="87">
        <v>56700</v>
      </c>
    </row>
    <row r="1785" spans="1:8" x14ac:dyDescent="0.3">
      <c r="A1785" t="s">
        <v>33</v>
      </c>
      <c r="B1785" t="s">
        <v>56</v>
      </c>
      <c r="C1785" t="s">
        <v>93</v>
      </c>
      <c r="D1785" t="s">
        <v>206</v>
      </c>
      <c r="E1785" t="s">
        <v>208</v>
      </c>
      <c r="G1785" s="87">
        <v>54000</v>
      </c>
      <c r="H1785" s="87">
        <v>56578.5</v>
      </c>
    </row>
    <row r="1786" spans="1:8" x14ac:dyDescent="0.3">
      <c r="A1786" t="s">
        <v>33</v>
      </c>
      <c r="B1786" t="s">
        <v>56</v>
      </c>
      <c r="C1786" t="s">
        <v>93</v>
      </c>
      <c r="D1786" t="s">
        <v>206</v>
      </c>
      <c r="E1786" t="s">
        <v>209</v>
      </c>
      <c r="G1786" s="87">
        <v>54000</v>
      </c>
      <c r="H1786" s="87">
        <v>45306.113238512044</v>
      </c>
    </row>
    <row r="1787" spans="1:8" x14ac:dyDescent="0.3">
      <c r="A1787" t="s">
        <v>33</v>
      </c>
      <c r="B1787" t="s">
        <v>56</v>
      </c>
      <c r="C1787" t="s">
        <v>93</v>
      </c>
      <c r="D1787" t="s">
        <v>210</v>
      </c>
      <c r="E1787" t="s">
        <v>211</v>
      </c>
      <c r="G1787" s="87">
        <v>54000</v>
      </c>
      <c r="H1787" s="87">
        <v>45900</v>
      </c>
    </row>
    <row r="1788" spans="1:8" x14ac:dyDescent="0.3">
      <c r="A1788" t="s">
        <v>33</v>
      </c>
      <c r="B1788" t="s">
        <v>56</v>
      </c>
      <c r="C1788" t="s">
        <v>93</v>
      </c>
      <c r="D1788" t="s">
        <v>210</v>
      </c>
      <c r="E1788" t="s">
        <v>212</v>
      </c>
      <c r="G1788" s="87">
        <v>54000</v>
      </c>
      <c r="H1788" s="87">
        <v>45360</v>
      </c>
    </row>
    <row r="1789" spans="1:8" x14ac:dyDescent="0.3">
      <c r="A1789" t="s">
        <v>33</v>
      </c>
      <c r="B1789" t="s">
        <v>56</v>
      </c>
      <c r="C1789" t="s">
        <v>93</v>
      </c>
      <c r="D1789" t="s">
        <v>210</v>
      </c>
      <c r="E1789" t="s">
        <v>213</v>
      </c>
      <c r="G1789" s="87">
        <v>54000</v>
      </c>
      <c r="H1789" s="87">
        <v>45090</v>
      </c>
    </row>
    <row r="1790" spans="1:8" x14ac:dyDescent="0.3">
      <c r="A1790" t="s">
        <v>33</v>
      </c>
      <c r="B1790" t="s">
        <v>56</v>
      </c>
      <c r="C1790" t="s">
        <v>93</v>
      </c>
      <c r="D1790" t="s">
        <v>214</v>
      </c>
      <c r="E1790" t="s">
        <v>215</v>
      </c>
      <c r="F1790" s="88">
        <v>46388</v>
      </c>
      <c r="G1790" s="87">
        <v>4500</v>
      </c>
      <c r="H1790" s="87">
        <v>202.6120129554028</v>
      </c>
    </row>
    <row r="1791" spans="1:8" x14ac:dyDescent="0.3">
      <c r="A1791" t="s">
        <v>33</v>
      </c>
      <c r="B1791" t="s">
        <v>56</v>
      </c>
      <c r="C1791" t="s">
        <v>93</v>
      </c>
      <c r="D1791" t="s">
        <v>214</v>
      </c>
      <c r="E1791" t="s">
        <v>216</v>
      </c>
      <c r="F1791" s="88">
        <v>46388</v>
      </c>
      <c r="G1791" s="87">
        <v>4500</v>
      </c>
      <c r="H1791" s="87">
        <v>225.0000000000002</v>
      </c>
    </row>
    <row r="1792" spans="1:8" x14ac:dyDescent="0.3">
      <c r="A1792" t="s">
        <v>33</v>
      </c>
      <c r="B1792" t="s">
        <v>56</v>
      </c>
      <c r="C1792" t="s">
        <v>93</v>
      </c>
      <c r="D1792" t="s">
        <v>214</v>
      </c>
      <c r="E1792" t="s">
        <v>217</v>
      </c>
      <c r="F1792" s="88">
        <v>46388</v>
      </c>
      <c r="G1792" s="87">
        <v>4500</v>
      </c>
      <c r="H1792" s="87">
        <v>-21.321892423426249</v>
      </c>
    </row>
    <row r="1793" spans="1:8" x14ac:dyDescent="0.3">
      <c r="A1793" t="s">
        <v>33</v>
      </c>
      <c r="B1793" t="s">
        <v>56</v>
      </c>
      <c r="C1793" t="s">
        <v>93</v>
      </c>
      <c r="D1793" t="s">
        <v>214</v>
      </c>
      <c r="E1793" t="s">
        <v>215</v>
      </c>
      <c r="F1793" s="88">
        <v>46419</v>
      </c>
      <c r="G1793" s="87">
        <v>4500</v>
      </c>
      <c r="H1793" s="87">
        <v>202.6034361851338</v>
      </c>
    </row>
    <row r="1794" spans="1:8" x14ac:dyDescent="0.3">
      <c r="A1794" t="s">
        <v>33</v>
      </c>
      <c r="B1794" t="s">
        <v>56</v>
      </c>
      <c r="C1794" t="s">
        <v>93</v>
      </c>
      <c r="D1794" t="s">
        <v>214</v>
      </c>
      <c r="E1794" t="s">
        <v>216</v>
      </c>
      <c r="F1794" s="88">
        <v>46419</v>
      </c>
      <c r="G1794" s="87">
        <v>4500</v>
      </c>
      <c r="H1794" s="87">
        <v>225.0000000000002</v>
      </c>
    </row>
    <row r="1795" spans="1:8" x14ac:dyDescent="0.3">
      <c r="A1795" t="s">
        <v>33</v>
      </c>
      <c r="B1795" t="s">
        <v>56</v>
      </c>
      <c r="C1795" t="s">
        <v>93</v>
      </c>
      <c r="D1795" t="s">
        <v>214</v>
      </c>
      <c r="E1795" t="s">
        <v>217</v>
      </c>
      <c r="F1795" s="88">
        <v>46419</v>
      </c>
      <c r="G1795" s="87">
        <v>4500</v>
      </c>
      <c r="H1795" s="87">
        <v>-21.330060776063529</v>
      </c>
    </row>
    <row r="1796" spans="1:8" x14ac:dyDescent="0.3">
      <c r="A1796" t="s">
        <v>33</v>
      </c>
      <c r="B1796" t="s">
        <v>56</v>
      </c>
      <c r="C1796" t="s">
        <v>93</v>
      </c>
      <c r="D1796" t="s">
        <v>214</v>
      </c>
      <c r="E1796" t="s">
        <v>215</v>
      </c>
      <c r="F1796" s="88">
        <v>46447</v>
      </c>
      <c r="G1796" s="87">
        <v>4500</v>
      </c>
      <c r="H1796" s="87">
        <v>202.5948528408764</v>
      </c>
    </row>
    <row r="1797" spans="1:8" x14ac:dyDescent="0.3">
      <c r="A1797" t="s">
        <v>33</v>
      </c>
      <c r="B1797" t="s">
        <v>56</v>
      </c>
      <c r="C1797" t="s">
        <v>93</v>
      </c>
      <c r="D1797" t="s">
        <v>214</v>
      </c>
      <c r="E1797" t="s">
        <v>216</v>
      </c>
      <c r="F1797" s="88">
        <v>46447</v>
      </c>
      <c r="G1797" s="87">
        <v>4500</v>
      </c>
      <c r="H1797" s="87">
        <v>225.0000000000002</v>
      </c>
    </row>
    <row r="1798" spans="1:8" x14ac:dyDescent="0.3">
      <c r="A1798" t="s">
        <v>33</v>
      </c>
      <c r="B1798" t="s">
        <v>56</v>
      </c>
      <c r="C1798" t="s">
        <v>93</v>
      </c>
      <c r="D1798" t="s">
        <v>214</v>
      </c>
      <c r="E1798" t="s">
        <v>217</v>
      </c>
      <c r="F1798" s="88">
        <v>46447</v>
      </c>
      <c r="G1798" s="87">
        <v>4500</v>
      </c>
      <c r="H1798" s="87">
        <v>-21.33823538964208</v>
      </c>
    </row>
    <row r="1799" spans="1:8" x14ac:dyDescent="0.3">
      <c r="A1799" t="s">
        <v>33</v>
      </c>
      <c r="B1799" t="s">
        <v>56</v>
      </c>
      <c r="C1799" t="s">
        <v>93</v>
      </c>
      <c r="D1799" t="s">
        <v>214</v>
      </c>
      <c r="E1799" t="s">
        <v>215</v>
      </c>
      <c r="F1799" s="88">
        <v>46478</v>
      </c>
      <c r="G1799" s="87">
        <v>4500</v>
      </c>
      <c r="H1799" s="87">
        <v>390.68941048034952</v>
      </c>
    </row>
    <row r="1800" spans="1:8" x14ac:dyDescent="0.3">
      <c r="A1800" t="s">
        <v>33</v>
      </c>
      <c r="B1800" t="s">
        <v>56</v>
      </c>
      <c r="C1800" t="s">
        <v>93</v>
      </c>
      <c r="D1800" t="s">
        <v>214</v>
      </c>
      <c r="E1800" t="s">
        <v>216</v>
      </c>
      <c r="F1800" s="88">
        <v>46478</v>
      </c>
      <c r="G1800" s="87">
        <v>4500</v>
      </c>
      <c r="H1800" s="87">
        <v>414.00000000000028</v>
      </c>
    </row>
    <row r="1801" spans="1:8" x14ac:dyDescent="0.3">
      <c r="A1801" t="s">
        <v>33</v>
      </c>
      <c r="B1801" t="s">
        <v>56</v>
      </c>
      <c r="C1801" t="s">
        <v>93</v>
      </c>
      <c r="D1801" t="s">
        <v>214</v>
      </c>
      <c r="E1801" t="s">
        <v>217</v>
      </c>
      <c r="F1801" s="88">
        <v>46478</v>
      </c>
      <c r="G1801" s="87">
        <v>4500</v>
      </c>
      <c r="H1801" s="87">
        <v>-21.34669369931375</v>
      </c>
    </row>
    <row r="1802" spans="1:8" x14ac:dyDescent="0.3">
      <c r="A1802" t="s">
        <v>33</v>
      </c>
      <c r="B1802" t="s">
        <v>56</v>
      </c>
      <c r="C1802" t="s">
        <v>93</v>
      </c>
      <c r="D1802" t="s">
        <v>214</v>
      </c>
      <c r="E1802" t="s">
        <v>215</v>
      </c>
      <c r="F1802" s="88">
        <v>46508</v>
      </c>
      <c r="G1802" s="87">
        <v>4500</v>
      </c>
      <c r="H1802" s="87">
        <v>390.68016668075171</v>
      </c>
    </row>
    <row r="1803" spans="1:8" x14ac:dyDescent="0.3">
      <c r="A1803" t="s">
        <v>33</v>
      </c>
      <c r="B1803" t="s">
        <v>56</v>
      </c>
      <c r="C1803" t="s">
        <v>93</v>
      </c>
      <c r="D1803" t="s">
        <v>214</v>
      </c>
      <c r="E1803" t="s">
        <v>216</v>
      </c>
      <c r="F1803" s="88">
        <v>46508</v>
      </c>
      <c r="G1803" s="87">
        <v>4500</v>
      </c>
      <c r="H1803" s="87">
        <v>414.00000000000028</v>
      </c>
    </row>
    <row r="1804" spans="1:8" x14ac:dyDescent="0.3">
      <c r="A1804" t="s">
        <v>33</v>
      </c>
      <c r="B1804" t="s">
        <v>56</v>
      </c>
      <c r="C1804" t="s">
        <v>93</v>
      </c>
      <c r="D1804" t="s">
        <v>214</v>
      </c>
      <c r="E1804" t="s">
        <v>217</v>
      </c>
      <c r="F1804" s="88">
        <v>46508</v>
      </c>
      <c r="G1804" s="87">
        <v>4500</v>
      </c>
      <c r="H1804" s="87">
        <v>-21.355158717260348</v>
      </c>
    </row>
    <row r="1805" spans="1:8" x14ac:dyDescent="0.3">
      <c r="A1805" t="s">
        <v>33</v>
      </c>
      <c r="B1805" t="s">
        <v>56</v>
      </c>
      <c r="C1805" t="s">
        <v>93</v>
      </c>
      <c r="D1805" t="s">
        <v>214</v>
      </c>
      <c r="E1805" t="s">
        <v>215</v>
      </c>
      <c r="F1805" s="88">
        <v>46539</v>
      </c>
      <c r="G1805" s="87">
        <v>4500</v>
      </c>
      <c r="H1805" s="87">
        <v>390.67091554700062</v>
      </c>
    </row>
    <row r="1806" spans="1:8" x14ac:dyDescent="0.3">
      <c r="A1806" t="s">
        <v>33</v>
      </c>
      <c r="B1806" t="s">
        <v>56</v>
      </c>
      <c r="C1806" t="s">
        <v>93</v>
      </c>
      <c r="D1806" t="s">
        <v>214</v>
      </c>
      <c r="E1806" t="s">
        <v>216</v>
      </c>
      <c r="F1806" s="88">
        <v>46539</v>
      </c>
      <c r="G1806" s="87">
        <v>4500</v>
      </c>
      <c r="H1806" s="87">
        <v>414.00000000000028</v>
      </c>
    </row>
    <row r="1807" spans="1:8" x14ac:dyDescent="0.3">
      <c r="A1807" t="s">
        <v>33</v>
      </c>
      <c r="B1807" t="s">
        <v>56</v>
      </c>
      <c r="C1807" t="s">
        <v>93</v>
      </c>
      <c r="D1807" t="s">
        <v>214</v>
      </c>
      <c r="E1807" t="s">
        <v>217</v>
      </c>
      <c r="F1807" s="88">
        <v>46539</v>
      </c>
      <c r="G1807" s="87">
        <v>4500</v>
      </c>
      <c r="H1807" s="87">
        <v>-21.363630451464999</v>
      </c>
    </row>
    <row r="1808" spans="1:8" x14ac:dyDescent="0.3">
      <c r="A1808" t="s">
        <v>33</v>
      </c>
      <c r="B1808" t="s">
        <v>56</v>
      </c>
      <c r="C1808" t="s">
        <v>93</v>
      </c>
      <c r="D1808" t="s">
        <v>214</v>
      </c>
      <c r="E1808" t="s">
        <v>215</v>
      </c>
      <c r="F1808" s="88">
        <v>46569</v>
      </c>
      <c r="G1808" s="87">
        <v>4500</v>
      </c>
      <c r="H1808" s="87">
        <v>390.66165707036231</v>
      </c>
    </row>
    <row r="1809" spans="1:8" x14ac:dyDescent="0.3">
      <c r="A1809" t="s">
        <v>33</v>
      </c>
      <c r="B1809" t="s">
        <v>56</v>
      </c>
      <c r="C1809" t="s">
        <v>93</v>
      </c>
      <c r="D1809" t="s">
        <v>214</v>
      </c>
      <c r="E1809" t="s">
        <v>216</v>
      </c>
      <c r="F1809" s="88">
        <v>46569</v>
      </c>
      <c r="G1809" s="87">
        <v>4500</v>
      </c>
      <c r="H1809" s="87">
        <v>414.00000000000028</v>
      </c>
    </row>
    <row r="1810" spans="1:8" x14ac:dyDescent="0.3">
      <c r="A1810" t="s">
        <v>33</v>
      </c>
      <c r="B1810" t="s">
        <v>56</v>
      </c>
      <c r="C1810" t="s">
        <v>93</v>
      </c>
      <c r="D1810" t="s">
        <v>214</v>
      </c>
      <c r="E1810" t="s">
        <v>217</v>
      </c>
      <c r="F1810" s="88">
        <v>46569</v>
      </c>
      <c r="G1810" s="87">
        <v>4500</v>
      </c>
      <c r="H1810" s="87">
        <v>-21.372108909924801</v>
      </c>
    </row>
    <row r="1811" spans="1:8" x14ac:dyDescent="0.3">
      <c r="A1811" t="s">
        <v>33</v>
      </c>
      <c r="B1811" t="s">
        <v>56</v>
      </c>
      <c r="C1811" t="s">
        <v>93</v>
      </c>
      <c r="D1811" t="s">
        <v>214</v>
      </c>
      <c r="E1811" t="s">
        <v>215</v>
      </c>
      <c r="F1811" s="88">
        <v>46600</v>
      </c>
      <c r="G1811" s="87">
        <v>4500</v>
      </c>
      <c r="H1811" s="87">
        <v>390.65223928197207</v>
      </c>
    </row>
    <row r="1812" spans="1:8" x14ac:dyDescent="0.3">
      <c r="A1812" t="s">
        <v>33</v>
      </c>
      <c r="B1812" t="s">
        <v>56</v>
      </c>
      <c r="C1812" t="s">
        <v>93</v>
      </c>
      <c r="D1812" t="s">
        <v>214</v>
      </c>
      <c r="E1812" t="s">
        <v>216</v>
      </c>
      <c r="F1812" s="88">
        <v>46600</v>
      </c>
      <c r="G1812" s="87">
        <v>4500</v>
      </c>
      <c r="H1812" s="87">
        <v>414.00000000000028</v>
      </c>
    </row>
    <row r="1813" spans="1:8" x14ac:dyDescent="0.3">
      <c r="A1813" t="s">
        <v>33</v>
      </c>
      <c r="B1813" t="s">
        <v>56</v>
      </c>
      <c r="C1813" t="s">
        <v>93</v>
      </c>
      <c r="D1813" t="s">
        <v>214</v>
      </c>
      <c r="E1813" t="s">
        <v>217</v>
      </c>
      <c r="F1813" s="88">
        <v>46600</v>
      </c>
      <c r="G1813" s="87">
        <v>4500</v>
      </c>
      <c r="H1813" s="87">
        <v>-21.380733258267281</v>
      </c>
    </row>
    <row r="1814" spans="1:8" x14ac:dyDescent="0.3">
      <c r="A1814" t="s">
        <v>33</v>
      </c>
      <c r="B1814" t="s">
        <v>56</v>
      </c>
      <c r="C1814" t="s">
        <v>93</v>
      </c>
      <c r="D1814" t="s">
        <v>214</v>
      </c>
      <c r="E1814" t="s">
        <v>215</v>
      </c>
      <c r="F1814" s="88">
        <v>46631</v>
      </c>
      <c r="G1814" s="87">
        <v>4500</v>
      </c>
      <c r="H1814" s="87">
        <v>390.64296597257481</v>
      </c>
    </row>
    <row r="1815" spans="1:8" x14ac:dyDescent="0.3">
      <c r="A1815" t="s">
        <v>33</v>
      </c>
      <c r="B1815" t="s">
        <v>56</v>
      </c>
      <c r="C1815" t="s">
        <v>93</v>
      </c>
      <c r="D1815" t="s">
        <v>214</v>
      </c>
      <c r="E1815" t="s">
        <v>216</v>
      </c>
      <c r="F1815" s="88">
        <v>46631</v>
      </c>
      <c r="G1815" s="87">
        <v>4500</v>
      </c>
      <c r="H1815" s="87">
        <v>414.00000000000028</v>
      </c>
    </row>
    <row r="1816" spans="1:8" x14ac:dyDescent="0.3">
      <c r="A1816" t="s">
        <v>33</v>
      </c>
      <c r="B1816" t="s">
        <v>56</v>
      </c>
      <c r="C1816" t="s">
        <v>93</v>
      </c>
      <c r="D1816" t="s">
        <v>214</v>
      </c>
      <c r="E1816" t="s">
        <v>217</v>
      </c>
      <c r="F1816" s="88">
        <v>46631</v>
      </c>
      <c r="G1816" s="87">
        <v>4500</v>
      </c>
      <c r="H1816" s="87">
        <v>-21.38922529984022</v>
      </c>
    </row>
    <row r="1817" spans="1:8" x14ac:dyDescent="0.3">
      <c r="A1817" t="s">
        <v>33</v>
      </c>
      <c r="B1817" t="s">
        <v>56</v>
      </c>
      <c r="C1817" t="s">
        <v>93</v>
      </c>
      <c r="D1817" t="s">
        <v>214</v>
      </c>
      <c r="E1817" t="s">
        <v>215</v>
      </c>
      <c r="F1817" s="88">
        <v>46661</v>
      </c>
      <c r="G1817" s="87">
        <v>4500</v>
      </c>
      <c r="H1817" s="87">
        <v>157.7463669465412</v>
      </c>
    </row>
    <row r="1818" spans="1:8" x14ac:dyDescent="0.3">
      <c r="A1818" t="s">
        <v>33</v>
      </c>
      <c r="B1818" t="s">
        <v>56</v>
      </c>
      <c r="C1818" t="s">
        <v>93</v>
      </c>
      <c r="D1818" t="s">
        <v>214</v>
      </c>
      <c r="E1818" t="s">
        <v>216</v>
      </c>
      <c r="F1818" s="88">
        <v>46661</v>
      </c>
      <c r="G1818" s="87">
        <v>4500</v>
      </c>
      <c r="H1818" s="87">
        <v>180.0000000000002</v>
      </c>
    </row>
    <row r="1819" spans="1:8" x14ac:dyDescent="0.3">
      <c r="A1819" t="s">
        <v>33</v>
      </c>
      <c r="B1819" t="s">
        <v>56</v>
      </c>
      <c r="C1819" t="s">
        <v>93</v>
      </c>
      <c r="D1819" t="s">
        <v>214</v>
      </c>
      <c r="E1819" t="s">
        <v>217</v>
      </c>
      <c r="F1819" s="88">
        <v>46661</v>
      </c>
      <c r="G1819" s="87">
        <v>4500</v>
      </c>
      <c r="H1819" s="87">
        <v>-21.39772408986396</v>
      </c>
    </row>
    <row r="1820" spans="1:8" x14ac:dyDescent="0.3">
      <c r="A1820" t="s">
        <v>33</v>
      </c>
      <c r="B1820" t="s">
        <v>56</v>
      </c>
      <c r="C1820" t="s">
        <v>93</v>
      </c>
      <c r="D1820" t="s">
        <v>214</v>
      </c>
      <c r="E1820" t="s">
        <v>215</v>
      </c>
      <c r="F1820" s="88">
        <v>46692</v>
      </c>
      <c r="G1820" s="87">
        <v>4500</v>
      </c>
      <c r="H1820" s="87">
        <v>157.73752117815741</v>
      </c>
    </row>
    <row r="1821" spans="1:8" x14ac:dyDescent="0.3">
      <c r="A1821" t="s">
        <v>33</v>
      </c>
      <c r="B1821" t="s">
        <v>56</v>
      </c>
      <c r="C1821" t="s">
        <v>93</v>
      </c>
      <c r="D1821" t="s">
        <v>214</v>
      </c>
      <c r="E1821" t="s">
        <v>216</v>
      </c>
      <c r="F1821" s="88">
        <v>46692</v>
      </c>
      <c r="G1821" s="87">
        <v>4500</v>
      </c>
      <c r="H1821" s="87">
        <v>180.0000000000002</v>
      </c>
    </row>
    <row r="1822" spans="1:8" x14ac:dyDescent="0.3">
      <c r="A1822" t="s">
        <v>33</v>
      </c>
      <c r="B1822" t="s">
        <v>56</v>
      </c>
      <c r="C1822" t="s">
        <v>93</v>
      </c>
      <c r="D1822" t="s">
        <v>214</v>
      </c>
      <c r="E1822" t="s">
        <v>217</v>
      </c>
      <c r="F1822" s="88">
        <v>46692</v>
      </c>
      <c r="G1822" s="87">
        <v>4500</v>
      </c>
      <c r="H1822" s="87">
        <v>-21.406229636387049</v>
      </c>
    </row>
    <row r="1823" spans="1:8" x14ac:dyDescent="0.3">
      <c r="A1823" t="s">
        <v>33</v>
      </c>
      <c r="B1823" t="s">
        <v>56</v>
      </c>
      <c r="C1823" t="s">
        <v>93</v>
      </c>
      <c r="D1823" t="s">
        <v>214</v>
      </c>
      <c r="E1823" t="s">
        <v>215</v>
      </c>
      <c r="F1823" s="88">
        <v>46722</v>
      </c>
      <c r="G1823" s="87">
        <v>4500</v>
      </c>
      <c r="H1823" s="87">
        <v>157.72866837463121</v>
      </c>
    </row>
    <row r="1824" spans="1:8" x14ac:dyDescent="0.3">
      <c r="A1824" t="s">
        <v>33</v>
      </c>
      <c r="B1824" t="s">
        <v>56</v>
      </c>
      <c r="C1824" t="s">
        <v>93</v>
      </c>
      <c r="D1824" t="s">
        <v>214</v>
      </c>
      <c r="E1824" t="s">
        <v>216</v>
      </c>
      <c r="F1824" s="88">
        <v>46722</v>
      </c>
      <c r="G1824" s="87">
        <v>4500</v>
      </c>
      <c r="H1824" s="87">
        <v>180.0000000000002</v>
      </c>
    </row>
    <row r="1825" spans="1:8" x14ac:dyDescent="0.3">
      <c r="A1825" t="s">
        <v>33</v>
      </c>
      <c r="B1825" t="s">
        <v>56</v>
      </c>
      <c r="C1825" t="s">
        <v>93</v>
      </c>
      <c r="D1825" t="s">
        <v>214</v>
      </c>
      <c r="E1825" t="s">
        <v>217</v>
      </c>
      <c r="F1825" s="88">
        <v>46722</v>
      </c>
      <c r="G1825" s="87">
        <v>4500</v>
      </c>
      <c r="H1825" s="87">
        <v>-21.414741947470059</v>
      </c>
    </row>
    <row r="1826" spans="1:8" x14ac:dyDescent="0.3">
      <c r="A1826" t="s">
        <v>33</v>
      </c>
      <c r="B1826" t="s">
        <v>56</v>
      </c>
      <c r="C1826" t="s">
        <v>95</v>
      </c>
      <c r="D1826" t="s">
        <v>198</v>
      </c>
      <c r="E1826" t="s">
        <v>135</v>
      </c>
      <c r="G1826" s="87">
        <v>36000</v>
      </c>
      <c r="H1826" s="87">
        <v>23688</v>
      </c>
    </row>
    <row r="1827" spans="1:8" x14ac:dyDescent="0.3">
      <c r="A1827" t="s">
        <v>33</v>
      </c>
      <c r="B1827" t="s">
        <v>56</v>
      </c>
      <c r="C1827" t="s">
        <v>95</v>
      </c>
      <c r="D1827" t="s">
        <v>198</v>
      </c>
      <c r="E1827" t="s">
        <v>199</v>
      </c>
      <c r="G1827" s="87">
        <v>36000</v>
      </c>
      <c r="H1827" s="87">
        <v>36721.732157177219</v>
      </c>
    </row>
    <row r="1828" spans="1:8" x14ac:dyDescent="0.3">
      <c r="A1828" t="s">
        <v>33</v>
      </c>
      <c r="B1828" t="s">
        <v>56</v>
      </c>
      <c r="C1828" t="s">
        <v>95</v>
      </c>
      <c r="D1828" t="s">
        <v>198</v>
      </c>
      <c r="E1828" t="s">
        <v>200</v>
      </c>
      <c r="G1828" s="87">
        <v>36000</v>
      </c>
      <c r="H1828" s="87">
        <v>36342.223776693267</v>
      </c>
    </row>
    <row r="1829" spans="1:8" x14ac:dyDescent="0.3">
      <c r="A1829" t="s">
        <v>33</v>
      </c>
      <c r="B1829" t="s">
        <v>56</v>
      </c>
      <c r="C1829" t="s">
        <v>95</v>
      </c>
      <c r="D1829" t="s">
        <v>198</v>
      </c>
      <c r="E1829" t="s">
        <v>201</v>
      </c>
      <c r="G1829" s="87">
        <v>36000</v>
      </c>
      <c r="H1829" s="87">
        <v>36000</v>
      </c>
    </row>
    <row r="1830" spans="1:8" x14ac:dyDescent="0.3">
      <c r="A1830" t="s">
        <v>33</v>
      </c>
      <c r="B1830" t="s">
        <v>56</v>
      </c>
      <c r="C1830" t="s">
        <v>95</v>
      </c>
      <c r="D1830" t="s">
        <v>198</v>
      </c>
      <c r="E1830" t="s">
        <v>202</v>
      </c>
      <c r="G1830" s="87">
        <v>36000</v>
      </c>
      <c r="H1830" s="87">
        <v>24392.59750418735</v>
      </c>
    </row>
    <row r="1831" spans="1:8" x14ac:dyDescent="0.3">
      <c r="A1831" t="s">
        <v>33</v>
      </c>
      <c r="B1831" t="s">
        <v>56</v>
      </c>
      <c r="C1831" t="s">
        <v>95</v>
      </c>
      <c r="D1831" t="s">
        <v>198</v>
      </c>
      <c r="E1831" t="s">
        <v>139</v>
      </c>
      <c r="G1831" s="87">
        <v>36000</v>
      </c>
      <c r="H1831" s="87">
        <v>23220</v>
      </c>
    </row>
    <row r="1832" spans="1:8" x14ac:dyDescent="0.3">
      <c r="A1832" t="s">
        <v>33</v>
      </c>
      <c r="B1832" t="s">
        <v>56</v>
      </c>
      <c r="C1832" t="s">
        <v>95</v>
      </c>
      <c r="D1832" t="s">
        <v>198</v>
      </c>
      <c r="E1832" t="s">
        <v>65</v>
      </c>
      <c r="G1832" s="87">
        <v>36000</v>
      </c>
      <c r="H1832" s="87">
        <v>24392.59750418735</v>
      </c>
    </row>
    <row r="1833" spans="1:8" x14ac:dyDescent="0.3">
      <c r="A1833" t="s">
        <v>33</v>
      </c>
      <c r="B1833" t="s">
        <v>56</v>
      </c>
      <c r="C1833" t="s">
        <v>95</v>
      </c>
      <c r="D1833" t="s">
        <v>203</v>
      </c>
      <c r="E1833" t="s">
        <v>204</v>
      </c>
      <c r="G1833" s="87">
        <v>36000</v>
      </c>
      <c r="H1833" s="87">
        <v>23725.504261963561</v>
      </c>
    </row>
    <row r="1834" spans="1:8" x14ac:dyDescent="0.3">
      <c r="A1834" t="s">
        <v>33</v>
      </c>
      <c r="B1834" t="s">
        <v>56</v>
      </c>
      <c r="C1834" t="s">
        <v>95</v>
      </c>
      <c r="D1834" t="s">
        <v>203</v>
      </c>
      <c r="E1834" t="s">
        <v>142</v>
      </c>
      <c r="G1834" s="87">
        <v>36000</v>
      </c>
      <c r="H1834" s="87">
        <v>35999.999999999993</v>
      </c>
    </row>
    <row r="1835" spans="1:8" x14ac:dyDescent="0.3">
      <c r="A1835" t="s">
        <v>33</v>
      </c>
      <c r="B1835" t="s">
        <v>56</v>
      </c>
      <c r="C1835" t="s">
        <v>95</v>
      </c>
      <c r="D1835" t="s">
        <v>203</v>
      </c>
      <c r="E1835" t="s">
        <v>143</v>
      </c>
      <c r="G1835" s="87">
        <v>36000</v>
      </c>
      <c r="H1835" s="87">
        <v>36056.997358607237</v>
      </c>
    </row>
    <row r="1836" spans="1:8" x14ac:dyDescent="0.3">
      <c r="A1836" t="s">
        <v>33</v>
      </c>
      <c r="B1836" t="s">
        <v>56</v>
      </c>
      <c r="C1836" t="s">
        <v>95</v>
      </c>
      <c r="D1836" t="s">
        <v>203</v>
      </c>
      <c r="E1836" t="s">
        <v>141</v>
      </c>
      <c r="G1836" s="87">
        <v>36000</v>
      </c>
      <c r="H1836" s="87">
        <v>0</v>
      </c>
    </row>
    <row r="1837" spans="1:8" x14ac:dyDescent="0.3">
      <c r="A1837" t="s">
        <v>33</v>
      </c>
      <c r="B1837" t="s">
        <v>56</v>
      </c>
      <c r="C1837" t="s">
        <v>95</v>
      </c>
      <c r="D1837" t="s">
        <v>203</v>
      </c>
      <c r="E1837" t="s">
        <v>205</v>
      </c>
      <c r="G1837" s="87">
        <v>36000</v>
      </c>
      <c r="H1837" s="87">
        <v>23725.504261963561</v>
      </c>
    </row>
    <row r="1838" spans="1:8" x14ac:dyDescent="0.3">
      <c r="A1838" t="s">
        <v>33</v>
      </c>
      <c r="B1838" t="s">
        <v>56</v>
      </c>
      <c r="C1838" t="s">
        <v>95</v>
      </c>
      <c r="D1838" t="s">
        <v>206</v>
      </c>
      <c r="E1838" t="s">
        <v>207</v>
      </c>
      <c r="G1838" s="87">
        <v>36000</v>
      </c>
      <c r="H1838" s="87">
        <v>38160</v>
      </c>
    </row>
    <row r="1839" spans="1:8" x14ac:dyDescent="0.3">
      <c r="A1839" t="s">
        <v>33</v>
      </c>
      <c r="B1839" t="s">
        <v>56</v>
      </c>
      <c r="C1839" t="s">
        <v>95</v>
      </c>
      <c r="D1839" t="s">
        <v>206</v>
      </c>
      <c r="E1839" t="s">
        <v>208</v>
      </c>
      <c r="G1839" s="87">
        <v>36000</v>
      </c>
      <c r="H1839" s="87">
        <v>37410.000000000007</v>
      </c>
    </row>
    <row r="1840" spans="1:8" x14ac:dyDescent="0.3">
      <c r="A1840" t="s">
        <v>33</v>
      </c>
      <c r="B1840" t="s">
        <v>56</v>
      </c>
      <c r="C1840" t="s">
        <v>95</v>
      </c>
      <c r="D1840" t="s">
        <v>206</v>
      </c>
      <c r="E1840" t="s">
        <v>209</v>
      </c>
      <c r="G1840" s="87">
        <v>36000</v>
      </c>
      <c r="H1840" s="87">
        <v>30311.849015317279</v>
      </c>
    </row>
    <row r="1841" spans="1:8" x14ac:dyDescent="0.3">
      <c r="A1841" t="s">
        <v>33</v>
      </c>
      <c r="B1841" t="s">
        <v>56</v>
      </c>
      <c r="C1841" t="s">
        <v>95</v>
      </c>
      <c r="D1841" t="s">
        <v>210</v>
      </c>
      <c r="E1841" t="s">
        <v>211</v>
      </c>
      <c r="G1841" s="87">
        <v>36000</v>
      </c>
      <c r="H1841" s="87">
        <v>30600</v>
      </c>
    </row>
    <row r="1842" spans="1:8" x14ac:dyDescent="0.3">
      <c r="A1842" t="s">
        <v>33</v>
      </c>
      <c r="B1842" t="s">
        <v>56</v>
      </c>
      <c r="C1842" t="s">
        <v>95</v>
      </c>
      <c r="D1842" t="s">
        <v>210</v>
      </c>
      <c r="E1842" t="s">
        <v>212</v>
      </c>
      <c r="G1842" s="87">
        <v>36000</v>
      </c>
      <c r="H1842" s="87">
        <v>30240</v>
      </c>
    </row>
    <row r="1843" spans="1:8" x14ac:dyDescent="0.3">
      <c r="A1843" t="s">
        <v>33</v>
      </c>
      <c r="B1843" t="s">
        <v>56</v>
      </c>
      <c r="C1843" t="s">
        <v>95</v>
      </c>
      <c r="D1843" t="s">
        <v>210</v>
      </c>
      <c r="E1843" t="s">
        <v>213</v>
      </c>
      <c r="G1843" s="87">
        <v>36000</v>
      </c>
      <c r="H1843" s="87">
        <v>30600</v>
      </c>
    </row>
    <row r="1844" spans="1:8" x14ac:dyDescent="0.3">
      <c r="A1844" t="s">
        <v>33</v>
      </c>
      <c r="B1844" t="s">
        <v>56</v>
      </c>
      <c r="C1844" t="s">
        <v>95</v>
      </c>
      <c r="D1844" t="s">
        <v>214</v>
      </c>
      <c r="E1844" t="s">
        <v>215</v>
      </c>
      <c r="F1844" s="88">
        <v>46388</v>
      </c>
      <c r="G1844" s="87">
        <v>3000</v>
      </c>
      <c r="H1844" s="87">
        <v>210.44019879099409</v>
      </c>
    </row>
    <row r="1845" spans="1:8" x14ac:dyDescent="0.3">
      <c r="A1845" t="s">
        <v>33</v>
      </c>
      <c r="B1845" t="s">
        <v>56</v>
      </c>
      <c r="C1845" t="s">
        <v>95</v>
      </c>
      <c r="D1845" t="s">
        <v>214</v>
      </c>
      <c r="E1845" t="s">
        <v>216</v>
      </c>
      <c r="F1845" s="88">
        <v>46388</v>
      </c>
      <c r="G1845" s="87">
        <v>3000</v>
      </c>
      <c r="H1845" s="87">
        <v>180.0000000000002</v>
      </c>
    </row>
    <row r="1846" spans="1:8" x14ac:dyDescent="0.3">
      <c r="A1846" t="s">
        <v>33</v>
      </c>
      <c r="B1846" t="s">
        <v>56</v>
      </c>
      <c r="C1846" t="s">
        <v>95</v>
      </c>
      <c r="D1846" t="s">
        <v>214</v>
      </c>
      <c r="E1846" t="s">
        <v>217</v>
      </c>
      <c r="F1846" s="88">
        <v>46388</v>
      </c>
      <c r="G1846" s="87">
        <v>3000</v>
      </c>
      <c r="H1846" s="87">
        <v>28.717168670749249</v>
      </c>
    </row>
    <row r="1847" spans="1:8" x14ac:dyDescent="0.3">
      <c r="A1847" t="s">
        <v>33</v>
      </c>
      <c r="B1847" t="s">
        <v>56</v>
      </c>
      <c r="C1847" t="s">
        <v>95</v>
      </c>
      <c r="D1847" t="s">
        <v>214</v>
      </c>
      <c r="E1847" t="s">
        <v>215</v>
      </c>
      <c r="F1847" s="88">
        <v>46419</v>
      </c>
      <c r="G1847" s="87">
        <v>3000</v>
      </c>
      <c r="H1847" s="87">
        <v>210.41666666666629</v>
      </c>
    </row>
    <row r="1848" spans="1:8" x14ac:dyDescent="0.3">
      <c r="A1848" t="s">
        <v>33</v>
      </c>
      <c r="B1848" t="s">
        <v>56</v>
      </c>
      <c r="C1848" t="s">
        <v>95</v>
      </c>
      <c r="D1848" t="s">
        <v>214</v>
      </c>
      <c r="E1848" t="s">
        <v>216</v>
      </c>
      <c r="F1848" s="88">
        <v>46419</v>
      </c>
      <c r="G1848" s="87">
        <v>3000</v>
      </c>
      <c r="H1848" s="87">
        <v>180.0000000000002</v>
      </c>
    </row>
    <row r="1849" spans="1:8" x14ac:dyDescent="0.3">
      <c r="A1849" t="s">
        <v>33</v>
      </c>
      <c r="B1849" t="s">
        <v>56</v>
      </c>
      <c r="C1849" t="s">
        <v>95</v>
      </c>
      <c r="D1849" t="s">
        <v>214</v>
      </c>
      <c r="E1849" t="s">
        <v>217</v>
      </c>
      <c r="F1849" s="88">
        <v>46419</v>
      </c>
      <c r="G1849" s="87">
        <v>3000</v>
      </c>
      <c r="H1849" s="87">
        <v>28.694968553458761</v>
      </c>
    </row>
    <row r="1850" spans="1:8" x14ac:dyDescent="0.3">
      <c r="A1850" t="s">
        <v>33</v>
      </c>
      <c r="B1850" t="s">
        <v>56</v>
      </c>
      <c r="C1850" t="s">
        <v>95</v>
      </c>
      <c r="D1850" t="s">
        <v>214</v>
      </c>
      <c r="E1850" t="s">
        <v>215</v>
      </c>
      <c r="F1850" s="88">
        <v>46447</v>
      </c>
      <c r="G1850" s="87">
        <v>3000</v>
      </c>
      <c r="H1850" s="87">
        <v>210.3931708977598</v>
      </c>
    </row>
    <row r="1851" spans="1:8" x14ac:dyDescent="0.3">
      <c r="A1851" t="s">
        <v>33</v>
      </c>
      <c r="B1851" t="s">
        <v>56</v>
      </c>
      <c r="C1851" t="s">
        <v>95</v>
      </c>
      <c r="D1851" t="s">
        <v>214</v>
      </c>
      <c r="E1851" t="s">
        <v>216</v>
      </c>
      <c r="F1851" s="88">
        <v>46447</v>
      </c>
      <c r="G1851" s="87">
        <v>3000</v>
      </c>
      <c r="H1851" s="87">
        <v>180.0000000000002</v>
      </c>
    </row>
    <row r="1852" spans="1:8" x14ac:dyDescent="0.3">
      <c r="A1852" t="s">
        <v>33</v>
      </c>
      <c r="B1852" t="s">
        <v>56</v>
      </c>
      <c r="C1852" t="s">
        <v>95</v>
      </c>
      <c r="D1852" t="s">
        <v>214</v>
      </c>
      <c r="E1852" t="s">
        <v>217</v>
      </c>
      <c r="F1852" s="88">
        <v>46447</v>
      </c>
      <c r="G1852" s="87">
        <v>3000</v>
      </c>
      <c r="H1852" s="87">
        <v>28.67280273373574</v>
      </c>
    </row>
    <row r="1853" spans="1:8" x14ac:dyDescent="0.3">
      <c r="A1853" t="s">
        <v>33</v>
      </c>
      <c r="B1853" t="s">
        <v>56</v>
      </c>
      <c r="C1853" t="s">
        <v>95</v>
      </c>
      <c r="D1853" t="s">
        <v>214</v>
      </c>
      <c r="E1853" t="s">
        <v>215</v>
      </c>
      <c r="F1853" s="88">
        <v>46478</v>
      </c>
      <c r="G1853" s="87">
        <v>3000</v>
      </c>
      <c r="H1853" s="87">
        <v>210.36891679748831</v>
      </c>
    </row>
    <row r="1854" spans="1:8" x14ac:dyDescent="0.3">
      <c r="A1854" t="s">
        <v>33</v>
      </c>
      <c r="B1854" t="s">
        <v>56</v>
      </c>
      <c r="C1854" t="s">
        <v>95</v>
      </c>
      <c r="D1854" t="s">
        <v>214</v>
      </c>
      <c r="E1854" t="s">
        <v>216</v>
      </c>
      <c r="F1854" s="88">
        <v>46478</v>
      </c>
      <c r="G1854" s="87">
        <v>3000</v>
      </c>
      <c r="H1854" s="87">
        <v>180.0000000000002</v>
      </c>
    </row>
    <row r="1855" spans="1:8" x14ac:dyDescent="0.3">
      <c r="A1855" t="s">
        <v>33</v>
      </c>
      <c r="B1855" t="s">
        <v>56</v>
      </c>
      <c r="C1855" t="s">
        <v>95</v>
      </c>
      <c r="D1855" t="s">
        <v>214</v>
      </c>
      <c r="E1855" t="s">
        <v>217</v>
      </c>
      <c r="F1855" s="88">
        <v>46478</v>
      </c>
      <c r="G1855" s="87">
        <v>3000</v>
      </c>
      <c r="H1855" s="87">
        <v>28.649921507064359</v>
      </c>
    </row>
    <row r="1856" spans="1:8" x14ac:dyDescent="0.3">
      <c r="A1856" t="s">
        <v>33</v>
      </c>
      <c r="B1856" t="s">
        <v>56</v>
      </c>
      <c r="C1856" t="s">
        <v>95</v>
      </c>
      <c r="D1856" t="s">
        <v>214</v>
      </c>
      <c r="E1856" t="s">
        <v>215</v>
      </c>
      <c r="F1856" s="88">
        <v>46508</v>
      </c>
      <c r="G1856" s="87">
        <v>3000</v>
      </c>
      <c r="H1856" s="87">
        <v>210.34470137645249</v>
      </c>
    </row>
    <row r="1857" spans="1:8" x14ac:dyDescent="0.3">
      <c r="A1857" t="s">
        <v>33</v>
      </c>
      <c r="B1857" t="s">
        <v>56</v>
      </c>
      <c r="C1857" t="s">
        <v>95</v>
      </c>
      <c r="D1857" t="s">
        <v>214</v>
      </c>
      <c r="E1857" t="s">
        <v>216</v>
      </c>
      <c r="F1857" s="88">
        <v>46508</v>
      </c>
      <c r="G1857" s="87">
        <v>3000</v>
      </c>
      <c r="H1857" s="87">
        <v>180.0000000000002</v>
      </c>
    </row>
    <row r="1858" spans="1:8" x14ac:dyDescent="0.3">
      <c r="A1858" t="s">
        <v>33</v>
      </c>
      <c r="B1858" t="s">
        <v>56</v>
      </c>
      <c r="C1858" t="s">
        <v>95</v>
      </c>
      <c r="D1858" t="s">
        <v>214</v>
      </c>
      <c r="E1858" t="s">
        <v>217</v>
      </c>
      <c r="F1858" s="88">
        <v>46508</v>
      </c>
      <c r="G1858" s="87">
        <v>3000</v>
      </c>
      <c r="H1858" s="87">
        <v>28.62707677023813</v>
      </c>
    </row>
    <row r="1859" spans="1:8" x14ac:dyDescent="0.3">
      <c r="A1859" t="s">
        <v>33</v>
      </c>
      <c r="B1859" t="s">
        <v>56</v>
      </c>
      <c r="C1859" t="s">
        <v>95</v>
      </c>
      <c r="D1859" t="s">
        <v>214</v>
      </c>
      <c r="E1859" t="s">
        <v>215</v>
      </c>
      <c r="F1859" s="88">
        <v>46539</v>
      </c>
      <c r="G1859" s="87">
        <v>3000</v>
      </c>
      <c r="H1859" s="87">
        <v>210.3205245422013</v>
      </c>
    </row>
    <row r="1860" spans="1:8" x14ac:dyDescent="0.3">
      <c r="A1860" t="s">
        <v>33</v>
      </c>
      <c r="B1860" t="s">
        <v>56</v>
      </c>
      <c r="C1860" t="s">
        <v>95</v>
      </c>
      <c r="D1860" t="s">
        <v>214</v>
      </c>
      <c r="E1860" t="s">
        <v>216</v>
      </c>
      <c r="F1860" s="88">
        <v>46539</v>
      </c>
      <c r="G1860" s="87">
        <v>3000</v>
      </c>
      <c r="H1860" s="87">
        <v>180.0000000000002</v>
      </c>
    </row>
    <row r="1861" spans="1:8" x14ac:dyDescent="0.3">
      <c r="A1861" t="s">
        <v>33</v>
      </c>
      <c r="B1861" t="s">
        <v>56</v>
      </c>
      <c r="C1861" t="s">
        <v>95</v>
      </c>
      <c r="D1861" t="s">
        <v>214</v>
      </c>
      <c r="E1861" t="s">
        <v>217</v>
      </c>
      <c r="F1861" s="88">
        <v>46539</v>
      </c>
      <c r="G1861" s="87">
        <v>3000</v>
      </c>
      <c r="H1861" s="87">
        <v>28.604268436038801</v>
      </c>
    </row>
    <row r="1862" spans="1:8" x14ac:dyDescent="0.3">
      <c r="A1862" t="s">
        <v>33</v>
      </c>
      <c r="B1862" t="s">
        <v>56</v>
      </c>
      <c r="C1862" t="s">
        <v>95</v>
      </c>
      <c r="D1862" t="s">
        <v>214</v>
      </c>
      <c r="E1862" t="s">
        <v>215</v>
      </c>
      <c r="F1862" s="88">
        <v>46569</v>
      </c>
      <c r="G1862" s="87">
        <v>3000</v>
      </c>
      <c r="H1862" s="87">
        <v>210.2963862025762</v>
      </c>
    </row>
    <row r="1863" spans="1:8" x14ac:dyDescent="0.3">
      <c r="A1863" t="s">
        <v>33</v>
      </c>
      <c r="B1863" t="s">
        <v>56</v>
      </c>
      <c r="C1863" t="s">
        <v>95</v>
      </c>
      <c r="D1863" t="s">
        <v>214</v>
      </c>
      <c r="E1863" t="s">
        <v>216</v>
      </c>
      <c r="F1863" s="88">
        <v>46569</v>
      </c>
      <c r="G1863" s="87">
        <v>3000</v>
      </c>
      <c r="H1863" s="87">
        <v>180.0000000000002</v>
      </c>
    </row>
    <row r="1864" spans="1:8" x14ac:dyDescent="0.3">
      <c r="A1864" t="s">
        <v>33</v>
      </c>
      <c r="B1864" t="s">
        <v>56</v>
      </c>
      <c r="C1864" t="s">
        <v>95</v>
      </c>
      <c r="D1864" t="s">
        <v>214</v>
      </c>
      <c r="E1864" t="s">
        <v>217</v>
      </c>
      <c r="F1864" s="88">
        <v>46569</v>
      </c>
      <c r="G1864" s="87">
        <v>3000</v>
      </c>
      <c r="H1864" s="87">
        <v>28.581496417524608</v>
      </c>
    </row>
    <row r="1865" spans="1:8" x14ac:dyDescent="0.3">
      <c r="A1865" t="s">
        <v>33</v>
      </c>
      <c r="B1865" t="s">
        <v>56</v>
      </c>
      <c r="C1865" t="s">
        <v>95</v>
      </c>
      <c r="D1865" t="s">
        <v>214</v>
      </c>
      <c r="E1865" t="s">
        <v>215</v>
      </c>
      <c r="F1865" s="88">
        <v>46600</v>
      </c>
      <c r="G1865" s="87">
        <v>3000</v>
      </c>
      <c r="H1865" s="87">
        <v>210.27189150420659</v>
      </c>
    </row>
    <row r="1866" spans="1:8" x14ac:dyDescent="0.3">
      <c r="A1866" t="s">
        <v>33</v>
      </c>
      <c r="B1866" t="s">
        <v>56</v>
      </c>
      <c r="C1866" t="s">
        <v>95</v>
      </c>
      <c r="D1866" t="s">
        <v>214</v>
      </c>
      <c r="E1866" t="s">
        <v>216</v>
      </c>
      <c r="F1866" s="88">
        <v>46600</v>
      </c>
      <c r="G1866" s="87">
        <v>3000</v>
      </c>
      <c r="H1866" s="87">
        <v>180.0000000000002</v>
      </c>
    </row>
    <row r="1867" spans="1:8" x14ac:dyDescent="0.3">
      <c r="A1867" t="s">
        <v>33</v>
      </c>
      <c r="B1867" t="s">
        <v>56</v>
      </c>
      <c r="C1867" t="s">
        <v>95</v>
      </c>
      <c r="D1867" t="s">
        <v>214</v>
      </c>
      <c r="E1867" t="s">
        <v>217</v>
      </c>
      <c r="F1867" s="88">
        <v>46600</v>
      </c>
      <c r="G1867" s="87">
        <v>3000</v>
      </c>
      <c r="H1867" s="87">
        <v>28.55838821151524</v>
      </c>
    </row>
    <row r="1868" spans="1:8" x14ac:dyDescent="0.3">
      <c r="A1868" t="s">
        <v>33</v>
      </c>
      <c r="B1868" t="s">
        <v>56</v>
      </c>
      <c r="C1868" t="s">
        <v>95</v>
      </c>
      <c r="D1868" t="s">
        <v>214</v>
      </c>
      <c r="E1868" t="s">
        <v>215</v>
      </c>
      <c r="F1868" s="88">
        <v>46631</v>
      </c>
      <c r="G1868" s="87">
        <v>3000</v>
      </c>
      <c r="H1868" s="87">
        <v>210.24783050582491</v>
      </c>
    </row>
    <row r="1869" spans="1:8" x14ac:dyDescent="0.3">
      <c r="A1869" t="s">
        <v>33</v>
      </c>
      <c r="B1869" t="s">
        <v>56</v>
      </c>
      <c r="C1869" t="s">
        <v>95</v>
      </c>
      <c r="D1869" t="s">
        <v>214</v>
      </c>
      <c r="E1869" t="s">
        <v>216</v>
      </c>
      <c r="F1869" s="88">
        <v>46631</v>
      </c>
      <c r="G1869" s="87">
        <v>3000</v>
      </c>
      <c r="H1869" s="87">
        <v>180.0000000000002</v>
      </c>
    </row>
    <row r="1870" spans="1:8" x14ac:dyDescent="0.3">
      <c r="A1870" t="s">
        <v>33</v>
      </c>
      <c r="B1870" t="s">
        <v>56</v>
      </c>
      <c r="C1870" t="s">
        <v>95</v>
      </c>
      <c r="D1870" t="s">
        <v>214</v>
      </c>
      <c r="E1870" t="s">
        <v>217</v>
      </c>
      <c r="F1870" s="88">
        <v>46631</v>
      </c>
      <c r="G1870" s="87">
        <v>3000</v>
      </c>
      <c r="H1870" s="87">
        <v>28.535689156438341</v>
      </c>
    </row>
    <row r="1871" spans="1:8" x14ac:dyDescent="0.3">
      <c r="A1871" t="s">
        <v>33</v>
      </c>
      <c r="B1871" t="s">
        <v>56</v>
      </c>
      <c r="C1871" t="s">
        <v>95</v>
      </c>
      <c r="D1871" t="s">
        <v>214</v>
      </c>
      <c r="E1871" t="s">
        <v>215</v>
      </c>
      <c r="F1871" s="88">
        <v>46661</v>
      </c>
      <c r="G1871" s="87">
        <v>3000</v>
      </c>
      <c r="H1871" s="87">
        <v>210.2238077258589</v>
      </c>
    </row>
    <row r="1872" spans="1:8" x14ac:dyDescent="0.3">
      <c r="A1872" t="s">
        <v>33</v>
      </c>
      <c r="B1872" t="s">
        <v>56</v>
      </c>
      <c r="C1872" t="s">
        <v>95</v>
      </c>
      <c r="D1872" t="s">
        <v>214</v>
      </c>
      <c r="E1872" t="s">
        <v>216</v>
      </c>
      <c r="F1872" s="88">
        <v>46661</v>
      </c>
      <c r="G1872" s="87">
        <v>3000</v>
      </c>
      <c r="H1872" s="87">
        <v>180.0000000000002</v>
      </c>
    </row>
    <row r="1873" spans="1:8" x14ac:dyDescent="0.3">
      <c r="A1873" t="s">
        <v>33</v>
      </c>
      <c r="B1873" t="s">
        <v>56</v>
      </c>
      <c r="C1873" t="s">
        <v>95</v>
      </c>
      <c r="D1873" t="s">
        <v>214</v>
      </c>
      <c r="E1873" t="s">
        <v>217</v>
      </c>
      <c r="F1873" s="88">
        <v>46661</v>
      </c>
      <c r="G1873" s="87">
        <v>3000</v>
      </c>
      <c r="H1873" s="87">
        <v>28.513026156470328</v>
      </c>
    </row>
    <row r="1874" spans="1:8" x14ac:dyDescent="0.3">
      <c r="A1874" t="s">
        <v>33</v>
      </c>
      <c r="B1874" t="s">
        <v>56</v>
      </c>
      <c r="C1874" t="s">
        <v>95</v>
      </c>
      <c r="D1874" t="s">
        <v>214</v>
      </c>
      <c r="E1874" t="s">
        <v>215</v>
      </c>
      <c r="F1874" s="88">
        <v>46692</v>
      </c>
      <c r="G1874" s="87">
        <v>3000</v>
      </c>
      <c r="H1874" s="87">
        <v>28.490399125773891</v>
      </c>
    </row>
    <row r="1875" spans="1:8" x14ac:dyDescent="0.3">
      <c r="A1875" t="s">
        <v>33</v>
      </c>
      <c r="B1875" t="s">
        <v>56</v>
      </c>
      <c r="C1875" t="s">
        <v>95</v>
      </c>
      <c r="D1875" t="s">
        <v>214</v>
      </c>
      <c r="E1875" t="s">
        <v>216</v>
      </c>
      <c r="F1875" s="88">
        <v>46692</v>
      </c>
      <c r="G1875" s="87">
        <v>3000</v>
      </c>
      <c r="H1875" s="87">
        <v>0</v>
      </c>
    </row>
    <row r="1876" spans="1:8" x14ac:dyDescent="0.3">
      <c r="A1876" t="s">
        <v>33</v>
      </c>
      <c r="B1876" t="s">
        <v>56</v>
      </c>
      <c r="C1876" t="s">
        <v>95</v>
      </c>
      <c r="D1876" t="s">
        <v>214</v>
      </c>
      <c r="E1876" t="s">
        <v>217</v>
      </c>
      <c r="F1876" s="88">
        <v>46692</v>
      </c>
      <c r="G1876" s="87">
        <v>3000</v>
      </c>
      <c r="H1876" s="87">
        <v>28.490399125773891</v>
      </c>
    </row>
    <row r="1877" spans="1:8" x14ac:dyDescent="0.3">
      <c r="A1877" t="s">
        <v>33</v>
      </c>
      <c r="B1877" t="s">
        <v>56</v>
      </c>
      <c r="C1877" t="s">
        <v>95</v>
      </c>
      <c r="D1877" t="s">
        <v>214</v>
      </c>
      <c r="E1877" t="s">
        <v>215</v>
      </c>
      <c r="F1877" s="88">
        <v>46722</v>
      </c>
      <c r="G1877" s="87">
        <v>3000</v>
      </c>
      <c r="H1877" s="87">
        <v>28.467807978786119</v>
      </c>
    </row>
    <row r="1878" spans="1:8" x14ac:dyDescent="0.3">
      <c r="A1878" t="s">
        <v>33</v>
      </c>
      <c r="B1878" t="s">
        <v>56</v>
      </c>
      <c r="C1878" t="s">
        <v>95</v>
      </c>
      <c r="D1878" t="s">
        <v>214</v>
      </c>
      <c r="E1878" t="s">
        <v>216</v>
      </c>
      <c r="F1878" s="88">
        <v>46722</v>
      </c>
      <c r="G1878" s="87">
        <v>3000</v>
      </c>
      <c r="H1878" s="87">
        <v>0</v>
      </c>
    </row>
    <row r="1879" spans="1:8" x14ac:dyDescent="0.3">
      <c r="A1879" t="s">
        <v>33</v>
      </c>
      <c r="B1879" t="s">
        <v>56</v>
      </c>
      <c r="C1879" t="s">
        <v>95</v>
      </c>
      <c r="D1879" t="s">
        <v>214</v>
      </c>
      <c r="E1879" t="s">
        <v>217</v>
      </c>
      <c r="F1879" s="88">
        <v>46722</v>
      </c>
      <c r="G1879" s="87">
        <v>3000</v>
      </c>
      <c r="H1879" s="87">
        <v>28.467807978786119</v>
      </c>
    </row>
    <row r="1880" spans="1:8" x14ac:dyDescent="0.3">
      <c r="A1880" t="s">
        <v>33</v>
      </c>
      <c r="B1880" t="s">
        <v>56</v>
      </c>
      <c r="C1880" t="s">
        <v>98</v>
      </c>
      <c r="D1880" t="s">
        <v>198</v>
      </c>
      <c r="E1880" t="s">
        <v>135</v>
      </c>
      <c r="G1880" s="87">
        <v>94500</v>
      </c>
      <c r="H1880" s="87">
        <v>60669</v>
      </c>
    </row>
    <row r="1881" spans="1:8" x14ac:dyDescent="0.3">
      <c r="A1881" t="s">
        <v>33</v>
      </c>
      <c r="B1881" t="s">
        <v>56</v>
      </c>
      <c r="C1881" t="s">
        <v>98</v>
      </c>
      <c r="D1881" t="s">
        <v>198</v>
      </c>
      <c r="E1881" t="s">
        <v>199</v>
      </c>
      <c r="G1881" s="87">
        <v>94500</v>
      </c>
      <c r="H1881" s="87">
        <v>94500</v>
      </c>
    </row>
    <row r="1882" spans="1:8" x14ac:dyDescent="0.3">
      <c r="A1882" t="s">
        <v>33</v>
      </c>
      <c r="B1882" t="s">
        <v>56</v>
      </c>
      <c r="C1882" t="s">
        <v>98</v>
      </c>
      <c r="D1882" t="s">
        <v>198</v>
      </c>
      <c r="E1882" t="s">
        <v>200</v>
      </c>
      <c r="G1882" s="87">
        <v>94500</v>
      </c>
      <c r="H1882" s="87">
        <v>95852.742233629237</v>
      </c>
    </row>
    <row r="1883" spans="1:8" x14ac:dyDescent="0.3">
      <c r="A1883" t="s">
        <v>33</v>
      </c>
      <c r="B1883" t="s">
        <v>56</v>
      </c>
      <c r="C1883" t="s">
        <v>98</v>
      </c>
      <c r="D1883" t="s">
        <v>198</v>
      </c>
      <c r="E1883" t="s">
        <v>201</v>
      </c>
      <c r="G1883" s="87">
        <v>94500</v>
      </c>
      <c r="H1883" s="87">
        <v>94500</v>
      </c>
    </row>
    <row r="1884" spans="1:8" x14ac:dyDescent="0.3">
      <c r="A1884" t="s">
        <v>33</v>
      </c>
      <c r="B1884" t="s">
        <v>56</v>
      </c>
      <c r="C1884" t="s">
        <v>98</v>
      </c>
      <c r="D1884" t="s">
        <v>198</v>
      </c>
      <c r="E1884" t="s">
        <v>202</v>
      </c>
      <c r="G1884" s="87">
        <v>94500</v>
      </c>
      <c r="H1884" s="87">
        <v>61537.460513989958</v>
      </c>
    </row>
    <row r="1885" spans="1:8" x14ac:dyDescent="0.3">
      <c r="A1885" t="s">
        <v>33</v>
      </c>
      <c r="B1885" t="s">
        <v>56</v>
      </c>
      <c r="C1885" t="s">
        <v>98</v>
      </c>
      <c r="D1885" t="s">
        <v>198</v>
      </c>
      <c r="E1885" t="s">
        <v>139</v>
      </c>
      <c r="G1885" s="87">
        <v>94500</v>
      </c>
      <c r="H1885" s="87">
        <v>58117.5</v>
      </c>
    </row>
    <row r="1886" spans="1:8" x14ac:dyDescent="0.3">
      <c r="A1886" t="s">
        <v>33</v>
      </c>
      <c r="B1886" t="s">
        <v>56</v>
      </c>
      <c r="C1886" t="s">
        <v>98</v>
      </c>
      <c r="D1886" t="s">
        <v>198</v>
      </c>
      <c r="E1886" t="s">
        <v>65</v>
      </c>
      <c r="G1886" s="87">
        <v>94500</v>
      </c>
      <c r="H1886" s="87">
        <v>61537.460513989958</v>
      </c>
    </row>
    <row r="1887" spans="1:8" x14ac:dyDescent="0.3">
      <c r="A1887" t="s">
        <v>33</v>
      </c>
      <c r="B1887" t="s">
        <v>56</v>
      </c>
      <c r="C1887" t="s">
        <v>98</v>
      </c>
      <c r="D1887" t="s">
        <v>203</v>
      </c>
      <c r="E1887" t="s">
        <v>204</v>
      </c>
      <c r="G1887" s="87">
        <v>94500</v>
      </c>
      <c r="H1887" s="87">
        <v>62030.48570243732</v>
      </c>
    </row>
    <row r="1888" spans="1:8" x14ac:dyDescent="0.3">
      <c r="A1888" t="s">
        <v>33</v>
      </c>
      <c r="B1888" t="s">
        <v>56</v>
      </c>
      <c r="C1888" t="s">
        <v>98</v>
      </c>
      <c r="D1888" t="s">
        <v>203</v>
      </c>
      <c r="E1888" t="s">
        <v>142</v>
      </c>
      <c r="G1888" s="87">
        <v>94500</v>
      </c>
      <c r="H1888" s="87">
        <v>94500</v>
      </c>
    </row>
    <row r="1889" spans="1:8" x14ac:dyDescent="0.3">
      <c r="A1889" t="s">
        <v>33</v>
      </c>
      <c r="B1889" t="s">
        <v>56</v>
      </c>
      <c r="C1889" t="s">
        <v>98</v>
      </c>
      <c r="D1889" t="s">
        <v>203</v>
      </c>
      <c r="E1889" t="s">
        <v>143</v>
      </c>
      <c r="G1889" s="87">
        <v>94500</v>
      </c>
      <c r="H1889" s="87">
        <v>96620.694240556564</v>
      </c>
    </row>
    <row r="1890" spans="1:8" x14ac:dyDescent="0.3">
      <c r="A1890" t="s">
        <v>33</v>
      </c>
      <c r="B1890" t="s">
        <v>56</v>
      </c>
      <c r="C1890" t="s">
        <v>98</v>
      </c>
      <c r="D1890" t="s">
        <v>203</v>
      </c>
      <c r="E1890" t="s">
        <v>141</v>
      </c>
      <c r="G1890" s="87">
        <v>94500</v>
      </c>
      <c r="H1890" s="87">
        <v>0</v>
      </c>
    </row>
    <row r="1891" spans="1:8" x14ac:dyDescent="0.3">
      <c r="A1891" t="s">
        <v>33</v>
      </c>
      <c r="B1891" t="s">
        <v>56</v>
      </c>
      <c r="C1891" t="s">
        <v>98</v>
      </c>
      <c r="D1891" t="s">
        <v>203</v>
      </c>
      <c r="E1891" t="s">
        <v>205</v>
      </c>
      <c r="G1891" s="87">
        <v>94500</v>
      </c>
      <c r="H1891" s="87">
        <v>62030.48570243732</v>
      </c>
    </row>
    <row r="1892" spans="1:8" x14ac:dyDescent="0.3">
      <c r="A1892" t="s">
        <v>33</v>
      </c>
      <c r="B1892" t="s">
        <v>56</v>
      </c>
      <c r="C1892" t="s">
        <v>98</v>
      </c>
      <c r="D1892" t="s">
        <v>206</v>
      </c>
      <c r="E1892" t="s">
        <v>207</v>
      </c>
      <c r="G1892" s="87">
        <v>94500</v>
      </c>
      <c r="H1892" s="87">
        <v>94500</v>
      </c>
    </row>
    <row r="1893" spans="1:8" x14ac:dyDescent="0.3">
      <c r="A1893" t="s">
        <v>33</v>
      </c>
      <c r="B1893" t="s">
        <v>56</v>
      </c>
      <c r="C1893" t="s">
        <v>98</v>
      </c>
      <c r="D1893" t="s">
        <v>206</v>
      </c>
      <c r="E1893" t="s">
        <v>208</v>
      </c>
      <c r="G1893" s="87">
        <v>94500</v>
      </c>
      <c r="H1893" s="87">
        <v>94500</v>
      </c>
    </row>
    <row r="1894" spans="1:8" x14ac:dyDescent="0.3">
      <c r="A1894" t="s">
        <v>33</v>
      </c>
      <c r="B1894" t="s">
        <v>56</v>
      </c>
      <c r="C1894" t="s">
        <v>98</v>
      </c>
      <c r="D1894" t="s">
        <v>206</v>
      </c>
      <c r="E1894" t="s">
        <v>209</v>
      </c>
      <c r="G1894" s="87">
        <v>94500</v>
      </c>
      <c r="H1894" s="87">
        <v>79191.396334792124</v>
      </c>
    </row>
    <row r="1895" spans="1:8" x14ac:dyDescent="0.3">
      <c r="A1895" t="s">
        <v>33</v>
      </c>
      <c r="B1895" t="s">
        <v>56</v>
      </c>
      <c r="C1895" t="s">
        <v>98</v>
      </c>
      <c r="D1895" t="s">
        <v>210</v>
      </c>
      <c r="E1895" t="s">
        <v>211</v>
      </c>
      <c r="G1895" s="87">
        <v>94500</v>
      </c>
      <c r="H1895" s="87">
        <v>80325</v>
      </c>
    </row>
    <row r="1896" spans="1:8" x14ac:dyDescent="0.3">
      <c r="A1896" t="s">
        <v>33</v>
      </c>
      <c r="B1896" t="s">
        <v>56</v>
      </c>
      <c r="C1896" t="s">
        <v>98</v>
      </c>
      <c r="D1896" t="s">
        <v>210</v>
      </c>
      <c r="E1896" t="s">
        <v>212</v>
      </c>
      <c r="G1896" s="87">
        <v>94500</v>
      </c>
      <c r="H1896" s="87">
        <v>79380</v>
      </c>
    </row>
    <row r="1897" spans="1:8" x14ac:dyDescent="0.3">
      <c r="A1897" t="s">
        <v>33</v>
      </c>
      <c r="B1897" t="s">
        <v>56</v>
      </c>
      <c r="C1897" t="s">
        <v>98</v>
      </c>
      <c r="D1897" t="s">
        <v>210</v>
      </c>
      <c r="E1897" t="s">
        <v>213</v>
      </c>
      <c r="G1897" s="87">
        <v>94500</v>
      </c>
      <c r="H1897" s="87">
        <v>78435</v>
      </c>
    </row>
    <row r="1898" spans="1:8" x14ac:dyDescent="0.3">
      <c r="A1898" t="s">
        <v>33</v>
      </c>
      <c r="B1898" t="s">
        <v>56</v>
      </c>
      <c r="C1898" t="s">
        <v>98</v>
      </c>
      <c r="D1898" t="s">
        <v>214</v>
      </c>
      <c r="E1898" t="s">
        <v>215</v>
      </c>
      <c r="F1898" s="88">
        <v>46388</v>
      </c>
      <c r="G1898" s="87">
        <v>7875</v>
      </c>
      <c r="H1898" s="87">
        <v>-74.378000025876233</v>
      </c>
    </row>
    <row r="1899" spans="1:8" x14ac:dyDescent="0.3">
      <c r="A1899" t="s">
        <v>33</v>
      </c>
      <c r="B1899" t="s">
        <v>56</v>
      </c>
      <c r="C1899" t="s">
        <v>98</v>
      </c>
      <c r="D1899" t="s">
        <v>214</v>
      </c>
      <c r="E1899" t="s">
        <v>216</v>
      </c>
      <c r="F1899" s="88">
        <v>46388</v>
      </c>
      <c r="G1899" s="87">
        <v>7875</v>
      </c>
      <c r="H1899" s="87">
        <v>0</v>
      </c>
    </row>
    <row r="1900" spans="1:8" x14ac:dyDescent="0.3">
      <c r="A1900" t="s">
        <v>33</v>
      </c>
      <c r="B1900" t="s">
        <v>56</v>
      </c>
      <c r="C1900" t="s">
        <v>98</v>
      </c>
      <c r="D1900" t="s">
        <v>214</v>
      </c>
      <c r="E1900" t="s">
        <v>217</v>
      </c>
      <c r="F1900" s="88">
        <v>46388</v>
      </c>
      <c r="G1900" s="87">
        <v>7875</v>
      </c>
      <c r="H1900" s="87">
        <v>-74.378000025876233</v>
      </c>
    </row>
    <row r="1901" spans="1:8" x14ac:dyDescent="0.3">
      <c r="A1901" t="s">
        <v>33</v>
      </c>
      <c r="B1901" t="s">
        <v>56</v>
      </c>
      <c r="C1901" t="s">
        <v>98</v>
      </c>
      <c r="D1901" t="s">
        <v>214</v>
      </c>
      <c r="E1901" t="s">
        <v>215</v>
      </c>
      <c r="F1901" s="88">
        <v>46419</v>
      </c>
      <c r="G1901" s="87">
        <v>7875</v>
      </c>
      <c r="H1901" s="87">
        <v>-74.434819763828045</v>
      </c>
    </row>
    <row r="1902" spans="1:8" x14ac:dyDescent="0.3">
      <c r="A1902" t="s">
        <v>33</v>
      </c>
      <c r="B1902" t="s">
        <v>56</v>
      </c>
      <c r="C1902" t="s">
        <v>98</v>
      </c>
      <c r="D1902" t="s">
        <v>214</v>
      </c>
      <c r="E1902" t="s">
        <v>216</v>
      </c>
      <c r="F1902" s="88">
        <v>46419</v>
      </c>
      <c r="G1902" s="87">
        <v>7875</v>
      </c>
      <c r="H1902" s="87">
        <v>0</v>
      </c>
    </row>
    <row r="1903" spans="1:8" x14ac:dyDescent="0.3">
      <c r="A1903" t="s">
        <v>33</v>
      </c>
      <c r="B1903" t="s">
        <v>56</v>
      </c>
      <c r="C1903" t="s">
        <v>98</v>
      </c>
      <c r="D1903" t="s">
        <v>214</v>
      </c>
      <c r="E1903" t="s">
        <v>217</v>
      </c>
      <c r="F1903" s="88">
        <v>46419</v>
      </c>
      <c r="G1903" s="87">
        <v>7875</v>
      </c>
      <c r="H1903" s="87">
        <v>-74.434819763828045</v>
      </c>
    </row>
    <row r="1904" spans="1:8" x14ac:dyDescent="0.3">
      <c r="A1904" t="s">
        <v>33</v>
      </c>
      <c r="B1904" t="s">
        <v>56</v>
      </c>
      <c r="C1904" t="s">
        <v>98</v>
      </c>
      <c r="D1904" t="s">
        <v>214</v>
      </c>
      <c r="E1904" t="s">
        <v>215</v>
      </c>
      <c r="F1904" s="88">
        <v>46447</v>
      </c>
      <c r="G1904" s="87">
        <v>7875</v>
      </c>
      <c r="H1904" s="87">
        <v>-74.491726380988183</v>
      </c>
    </row>
    <row r="1905" spans="1:8" x14ac:dyDescent="0.3">
      <c r="A1905" t="s">
        <v>33</v>
      </c>
      <c r="B1905" t="s">
        <v>56</v>
      </c>
      <c r="C1905" t="s">
        <v>98</v>
      </c>
      <c r="D1905" t="s">
        <v>214</v>
      </c>
      <c r="E1905" t="s">
        <v>216</v>
      </c>
      <c r="F1905" s="88">
        <v>46447</v>
      </c>
      <c r="G1905" s="87">
        <v>7875</v>
      </c>
      <c r="H1905" s="87">
        <v>0</v>
      </c>
    </row>
    <row r="1906" spans="1:8" x14ac:dyDescent="0.3">
      <c r="A1906" t="s">
        <v>33</v>
      </c>
      <c r="B1906" t="s">
        <v>56</v>
      </c>
      <c r="C1906" t="s">
        <v>98</v>
      </c>
      <c r="D1906" t="s">
        <v>214</v>
      </c>
      <c r="E1906" t="s">
        <v>217</v>
      </c>
      <c r="F1906" s="88">
        <v>46447</v>
      </c>
      <c r="G1906" s="87">
        <v>7875</v>
      </c>
      <c r="H1906" s="87">
        <v>-74.491726380988183</v>
      </c>
    </row>
    <row r="1907" spans="1:8" x14ac:dyDescent="0.3">
      <c r="A1907" t="s">
        <v>33</v>
      </c>
      <c r="B1907" t="s">
        <v>56</v>
      </c>
      <c r="C1907" t="s">
        <v>98</v>
      </c>
      <c r="D1907" t="s">
        <v>214</v>
      </c>
      <c r="E1907" t="s">
        <v>215</v>
      </c>
      <c r="F1907" s="88">
        <v>46478</v>
      </c>
      <c r="G1907" s="87">
        <v>7875</v>
      </c>
      <c r="H1907" s="87">
        <v>-74.550653594770594</v>
      </c>
    </row>
    <row r="1908" spans="1:8" x14ac:dyDescent="0.3">
      <c r="A1908" t="s">
        <v>33</v>
      </c>
      <c r="B1908" t="s">
        <v>56</v>
      </c>
      <c r="C1908" t="s">
        <v>98</v>
      </c>
      <c r="D1908" t="s">
        <v>214</v>
      </c>
      <c r="E1908" t="s">
        <v>216</v>
      </c>
      <c r="F1908" s="88">
        <v>46478</v>
      </c>
      <c r="G1908" s="87">
        <v>7875</v>
      </c>
      <c r="H1908" s="87">
        <v>0</v>
      </c>
    </row>
    <row r="1909" spans="1:8" x14ac:dyDescent="0.3">
      <c r="A1909" t="s">
        <v>33</v>
      </c>
      <c r="B1909" t="s">
        <v>56</v>
      </c>
      <c r="C1909" t="s">
        <v>98</v>
      </c>
      <c r="D1909" t="s">
        <v>214</v>
      </c>
      <c r="E1909" t="s">
        <v>217</v>
      </c>
      <c r="F1909" s="88">
        <v>46478</v>
      </c>
      <c r="G1909" s="87">
        <v>7875</v>
      </c>
      <c r="H1909" s="87">
        <v>-74.550653594770594</v>
      </c>
    </row>
    <row r="1910" spans="1:8" x14ac:dyDescent="0.3">
      <c r="A1910" t="s">
        <v>33</v>
      </c>
      <c r="B1910" t="s">
        <v>56</v>
      </c>
      <c r="C1910" t="s">
        <v>98</v>
      </c>
      <c r="D1910" t="s">
        <v>214</v>
      </c>
      <c r="E1910" t="s">
        <v>215</v>
      </c>
      <c r="F1910" s="88">
        <v>46508</v>
      </c>
      <c r="G1910" s="87">
        <v>7875</v>
      </c>
      <c r="H1910" s="87">
        <v>-74.609674111951875</v>
      </c>
    </row>
    <row r="1911" spans="1:8" x14ac:dyDescent="0.3">
      <c r="A1911" t="s">
        <v>33</v>
      </c>
      <c r="B1911" t="s">
        <v>56</v>
      </c>
      <c r="C1911" t="s">
        <v>98</v>
      </c>
      <c r="D1911" t="s">
        <v>214</v>
      </c>
      <c r="E1911" t="s">
        <v>216</v>
      </c>
      <c r="F1911" s="88">
        <v>46508</v>
      </c>
      <c r="G1911" s="87">
        <v>7875</v>
      </c>
      <c r="H1911" s="87">
        <v>0</v>
      </c>
    </row>
    <row r="1912" spans="1:8" x14ac:dyDescent="0.3">
      <c r="A1912" t="s">
        <v>33</v>
      </c>
      <c r="B1912" t="s">
        <v>56</v>
      </c>
      <c r="C1912" t="s">
        <v>98</v>
      </c>
      <c r="D1912" t="s">
        <v>214</v>
      </c>
      <c r="E1912" t="s">
        <v>217</v>
      </c>
      <c r="F1912" s="88">
        <v>46508</v>
      </c>
      <c r="G1912" s="87">
        <v>7875</v>
      </c>
      <c r="H1912" s="87">
        <v>-74.609674111951875</v>
      </c>
    </row>
    <row r="1913" spans="1:8" x14ac:dyDescent="0.3">
      <c r="A1913" t="s">
        <v>33</v>
      </c>
      <c r="B1913" t="s">
        <v>56</v>
      </c>
      <c r="C1913" t="s">
        <v>98</v>
      </c>
      <c r="D1913" t="s">
        <v>214</v>
      </c>
      <c r="E1913" t="s">
        <v>215</v>
      </c>
      <c r="F1913" s="88">
        <v>46539</v>
      </c>
      <c r="G1913" s="87">
        <v>7875</v>
      </c>
      <c r="H1913" s="87">
        <v>-74.668788154305403</v>
      </c>
    </row>
    <row r="1914" spans="1:8" x14ac:dyDescent="0.3">
      <c r="A1914" t="s">
        <v>33</v>
      </c>
      <c r="B1914" t="s">
        <v>56</v>
      </c>
      <c r="C1914" t="s">
        <v>98</v>
      </c>
      <c r="D1914" t="s">
        <v>214</v>
      </c>
      <c r="E1914" t="s">
        <v>216</v>
      </c>
      <c r="F1914" s="88">
        <v>46539</v>
      </c>
      <c r="G1914" s="87">
        <v>7875</v>
      </c>
      <c r="H1914" s="87">
        <v>0</v>
      </c>
    </row>
    <row r="1915" spans="1:8" x14ac:dyDescent="0.3">
      <c r="A1915" t="s">
        <v>33</v>
      </c>
      <c r="B1915" t="s">
        <v>56</v>
      </c>
      <c r="C1915" t="s">
        <v>98</v>
      </c>
      <c r="D1915" t="s">
        <v>214</v>
      </c>
      <c r="E1915" t="s">
        <v>217</v>
      </c>
      <c r="F1915" s="88">
        <v>46539</v>
      </c>
      <c r="G1915" s="87">
        <v>7875</v>
      </c>
      <c r="H1915" s="87">
        <v>-74.668788154305403</v>
      </c>
    </row>
    <row r="1916" spans="1:8" x14ac:dyDescent="0.3">
      <c r="A1916" t="s">
        <v>33</v>
      </c>
      <c r="B1916" t="s">
        <v>56</v>
      </c>
      <c r="C1916" t="s">
        <v>98</v>
      </c>
      <c r="D1916" t="s">
        <v>214</v>
      </c>
      <c r="E1916" t="s">
        <v>215</v>
      </c>
      <c r="F1916" s="88">
        <v>46569</v>
      </c>
      <c r="G1916" s="87">
        <v>7875</v>
      </c>
      <c r="H1916" s="87">
        <v>-74.727995944311814</v>
      </c>
    </row>
    <row r="1917" spans="1:8" x14ac:dyDescent="0.3">
      <c r="A1917" t="s">
        <v>33</v>
      </c>
      <c r="B1917" t="s">
        <v>56</v>
      </c>
      <c r="C1917" t="s">
        <v>98</v>
      </c>
      <c r="D1917" t="s">
        <v>214</v>
      </c>
      <c r="E1917" t="s">
        <v>216</v>
      </c>
      <c r="F1917" s="88">
        <v>46569</v>
      </c>
      <c r="G1917" s="87">
        <v>7875</v>
      </c>
      <c r="H1917" s="87">
        <v>0</v>
      </c>
    </row>
    <row r="1918" spans="1:8" x14ac:dyDescent="0.3">
      <c r="A1918" t="s">
        <v>33</v>
      </c>
      <c r="B1918" t="s">
        <v>56</v>
      </c>
      <c r="C1918" t="s">
        <v>98</v>
      </c>
      <c r="D1918" t="s">
        <v>214</v>
      </c>
      <c r="E1918" t="s">
        <v>217</v>
      </c>
      <c r="F1918" s="88">
        <v>46569</v>
      </c>
      <c r="G1918" s="87">
        <v>7875</v>
      </c>
      <c r="H1918" s="87">
        <v>-74.727995944311814</v>
      </c>
    </row>
    <row r="1919" spans="1:8" x14ac:dyDescent="0.3">
      <c r="A1919" t="s">
        <v>33</v>
      </c>
      <c r="B1919" t="s">
        <v>56</v>
      </c>
      <c r="C1919" t="s">
        <v>98</v>
      </c>
      <c r="D1919" t="s">
        <v>214</v>
      </c>
      <c r="E1919" t="s">
        <v>215</v>
      </c>
      <c r="F1919" s="88">
        <v>46600</v>
      </c>
      <c r="G1919" s="87">
        <v>7875</v>
      </c>
      <c r="H1919" s="87">
        <v>-74.788270649304465</v>
      </c>
    </row>
    <row r="1920" spans="1:8" x14ac:dyDescent="0.3">
      <c r="A1920" t="s">
        <v>33</v>
      </c>
      <c r="B1920" t="s">
        <v>56</v>
      </c>
      <c r="C1920" t="s">
        <v>98</v>
      </c>
      <c r="D1920" t="s">
        <v>214</v>
      </c>
      <c r="E1920" t="s">
        <v>216</v>
      </c>
      <c r="F1920" s="88">
        <v>46600</v>
      </c>
      <c r="G1920" s="87">
        <v>7875</v>
      </c>
      <c r="H1920" s="87">
        <v>0</v>
      </c>
    </row>
    <row r="1921" spans="1:8" x14ac:dyDescent="0.3">
      <c r="A1921" t="s">
        <v>33</v>
      </c>
      <c r="B1921" t="s">
        <v>56</v>
      </c>
      <c r="C1921" t="s">
        <v>98</v>
      </c>
      <c r="D1921" t="s">
        <v>214</v>
      </c>
      <c r="E1921" t="s">
        <v>217</v>
      </c>
      <c r="F1921" s="88">
        <v>46600</v>
      </c>
      <c r="G1921" s="87">
        <v>7875</v>
      </c>
      <c r="H1921" s="87">
        <v>-74.788270649304465</v>
      </c>
    </row>
    <row r="1922" spans="1:8" x14ac:dyDescent="0.3">
      <c r="A1922" t="s">
        <v>33</v>
      </c>
      <c r="B1922" t="s">
        <v>56</v>
      </c>
      <c r="C1922" t="s">
        <v>98</v>
      </c>
      <c r="D1922" t="s">
        <v>214</v>
      </c>
      <c r="E1922" t="s">
        <v>215</v>
      </c>
      <c r="F1922" s="88">
        <v>46631</v>
      </c>
      <c r="G1922" s="87">
        <v>7875</v>
      </c>
      <c r="H1922" s="87">
        <v>-74.847668150925045</v>
      </c>
    </row>
    <row r="1923" spans="1:8" x14ac:dyDescent="0.3">
      <c r="A1923" t="s">
        <v>33</v>
      </c>
      <c r="B1923" t="s">
        <v>56</v>
      </c>
      <c r="C1923" t="s">
        <v>98</v>
      </c>
      <c r="D1923" t="s">
        <v>214</v>
      </c>
      <c r="E1923" t="s">
        <v>216</v>
      </c>
      <c r="F1923" s="88">
        <v>46631</v>
      </c>
      <c r="G1923" s="87">
        <v>7875</v>
      </c>
      <c r="H1923" s="87">
        <v>0</v>
      </c>
    </row>
    <row r="1924" spans="1:8" x14ac:dyDescent="0.3">
      <c r="A1924" t="s">
        <v>33</v>
      </c>
      <c r="B1924" t="s">
        <v>56</v>
      </c>
      <c r="C1924" t="s">
        <v>98</v>
      </c>
      <c r="D1924" t="s">
        <v>214</v>
      </c>
      <c r="E1924" t="s">
        <v>217</v>
      </c>
      <c r="F1924" s="88">
        <v>46631</v>
      </c>
      <c r="G1924" s="87">
        <v>7875</v>
      </c>
      <c r="H1924" s="87">
        <v>-74.847668150925045</v>
      </c>
    </row>
    <row r="1925" spans="1:8" x14ac:dyDescent="0.3">
      <c r="A1925" t="s">
        <v>33</v>
      </c>
      <c r="B1925" t="s">
        <v>56</v>
      </c>
      <c r="C1925" t="s">
        <v>98</v>
      </c>
      <c r="D1925" t="s">
        <v>214</v>
      </c>
      <c r="E1925" t="s">
        <v>215</v>
      </c>
      <c r="F1925" s="88">
        <v>46661</v>
      </c>
      <c r="G1925" s="87">
        <v>7875</v>
      </c>
      <c r="H1925" s="87">
        <v>-74.907160075575646</v>
      </c>
    </row>
    <row r="1926" spans="1:8" x14ac:dyDescent="0.3">
      <c r="A1926" t="s">
        <v>33</v>
      </c>
      <c r="B1926" t="s">
        <v>56</v>
      </c>
      <c r="C1926" t="s">
        <v>98</v>
      </c>
      <c r="D1926" t="s">
        <v>214</v>
      </c>
      <c r="E1926" t="s">
        <v>216</v>
      </c>
      <c r="F1926" s="88">
        <v>46661</v>
      </c>
      <c r="G1926" s="87">
        <v>7875</v>
      </c>
      <c r="H1926" s="87">
        <v>0</v>
      </c>
    </row>
    <row r="1927" spans="1:8" x14ac:dyDescent="0.3">
      <c r="A1927" t="s">
        <v>33</v>
      </c>
      <c r="B1927" t="s">
        <v>56</v>
      </c>
      <c r="C1927" t="s">
        <v>98</v>
      </c>
      <c r="D1927" t="s">
        <v>214</v>
      </c>
      <c r="E1927" t="s">
        <v>217</v>
      </c>
      <c r="F1927" s="88">
        <v>46661</v>
      </c>
      <c r="G1927" s="87">
        <v>7875</v>
      </c>
      <c r="H1927" s="87">
        <v>-74.907160075575646</v>
      </c>
    </row>
    <row r="1928" spans="1:8" x14ac:dyDescent="0.3">
      <c r="A1928" t="s">
        <v>33</v>
      </c>
      <c r="B1928" t="s">
        <v>56</v>
      </c>
      <c r="C1928" t="s">
        <v>98</v>
      </c>
      <c r="D1928" t="s">
        <v>214</v>
      </c>
      <c r="E1928" t="s">
        <v>215</v>
      </c>
      <c r="F1928" s="88">
        <v>46692</v>
      </c>
      <c r="G1928" s="87">
        <v>7875</v>
      </c>
      <c r="H1928" s="87">
        <v>-74.966746648583651</v>
      </c>
    </row>
    <row r="1929" spans="1:8" x14ac:dyDescent="0.3">
      <c r="A1929" t="s">
        <v>33</v>
      </c>
      <c r="B1929" t="s">
        <v>56</v>
      </c>
      <c r="C1929" t="s">
        <v>98</v>
      </c>
      <c r="D1929" t="s">
        <v>214</v>
      </c>
      <c r="E1929" t="s">
        <v>216</v>
      </c>
      <c r="F1929" s="88">
        <v>46692</v>
      </c>
      <c r="G1929" s="87">
        <v>7875</v>
      </c>
      <c r="H1929" s="87">
        <v>0</v>
      </c>
    </row>
    <row r="1930" spans="1:8" x14ac:dyDescent="0.3">
      <c r="A1930" t="s">
        <v>33</v>
      </c>
      <c r="B1930" t="s">
        <v>56</v>
      </c>
      <c r="C1930" t="s">
        <v>98</v>
      </c>
      <c r="D1930" t="s">
        <v>214</v>
      </c>
      <c r="E1930" t="s">
        <v>217</v>
      </c>
      <c r="F1930" s="88">
        <v>46692</v>
      </c>
      <c r="G1930" s="87">
        <v>7875</v>
      </c>
      <c r="H1930" s="87">
        <v>-74.966746648583651</v>
      </c>
    </row>
    <row r="1931" spans="1:8" x14ac:dyDescent="0.3">
      <c r="A1931" t="s">
        <v>33</v>
      </c>
      <c r="B1931" t="s">
        <v>56</v>
      </c>
      <c r="C1931" t="s">
        <v>98</v>
      </c>
      <c r="D1931" t="s">
        <v>214</v>
      </c>
      <c r="E1931" t="s">
        <v>215</v>
      </c>
      <c r="F1931" s="88">
        <v>46722</v>
      </c>
      <c r="G1931" s="87">
        <v>7875</v>
      </c>
      <c r="H1931" s="87">
        <v>-75.026428096002974</v>
      </c>
    </row>
    <row r="1932" spans="1:8" x14ac:dyDescent="0.3">
      <c r="A1932" t="s">
        <v>33</v>
      </c>
      <c r="B1932" t="s">
        <v>56</v>
      </c>
      <c r="C1932" t="s">
        <v>98</v>
      </c>
      <c r="D1932" t="s">
        <v>214</v>
      </c>
      <c r="E1932" t="s">
        <v>216</v>
      </c>
      <c r="F1932" s="88">
        <v>46722</v>
      </c>
      <c r="G1932" s="87">
        <v>7875</v>
      </c>
      <c r="H1932" s="87">
        <v>0</v>
      </c>
    </row>
    <row r="1933" spans="1:8" x14ac:dyDescent="0.3">
      <c r="A1933" t="s">
        <v>33</v>
      </c>
      <c r="B1933" t="s">
        <v>56</v>
      </c>
      <c r="C1933" t="s">
        <v>98</v>
      </c>
      <c r="D1933" t="s">
        <v>214</v>
      </c>
      <c r="E1933" t="s">
        <v>217</v>
      </c>
      <c r="F1933" s="88">
        <v>46722</v>
      </c>
      <c r="G1933" s="87">
        <v>7875</v>
      </c>
      <c r="H1933" s="87">
        <v>-75.026428096002974</v>
      </c>
    </row>
    <row r="1934" spans="1:8" x14ac:dyDescent="0.3">
      <c r="A1934" t="s">
        <v>33</v>
      </c>
      <c r="B1934" t="s">
        <v>56</v>
      </c>
      <c r="C1934" t="s">
        <v>100</v>
      </c>
      <c r="D1934" t="s">
        <v>198</v>
      </c>
      <c r="E1934" t="s">
        <v>135</v>
      </c>
      <c r="G1934" s="87">
        <v>76500</v>
      </c>
      <c r="H1934" s="87">
        <v>51255</v>
      </c>
    </row>
    <row r="1935" spans="1:8" x14ac:dyDescent="0.3">
      <c r="A1935" t="s">
        <v>33</v>
      </c>
      <c r="B1935" t="s">
        <v>56</v>
      </c>
      <c r="C1935" t="s">
        <v>100</v>
      </c>
      <c r="D1935" t="s">
        <v>198</v>
      </c>
      <c r="E1935" t="s">
        <v>199</v>
      </c>
      <c r="G1935" s="87">
        <v>76500</v>
      </c>
      <c r="H1935" s="87">
        <v>76499.999999999985</v>
      </c>
    </row>
    <row r="1936" spans="1:8" x14ac:dyDescent="0.3">
      <c r="A1936" t="s">
        <v>33</v>
      </c>
      <c r="B1936" t="s">
        <v>56</v>
      </c>
      <c r="C1936" t="s">
        <v>100</v>
      </c>
      <c r="D1936" t="s">
        <v>198</v>
      </c>
      <c r="E1936" t="s">
        <v>200</v>
      </c>
      <c r="G1936" s="87">
        <v>76500</v>
      </c>
      <c r="H1936" s="87">
        <v>77318.861044452744</v>
      </c>
    </row>
    <row r="1937" spans="1:8" x14ac:dyDescent="0.3">
      <c r="A1937" t="s">
        <v>33</v>
      </c>
      <c r="B1937" t="s">
        <v>56</v>
      </c>
      <c r="C1937" t="s">
        <v>100</v>
      </c>
      <c r="D1937" t="s">
        <v>198</v>
      </c>
      <c r="E1937" t="s">
        <v>201</v>
      </c>
      <c r="G1937" s="87">
        <v>76500</v>
      </c>
      <c r="H1937" s="87">
        <v>76500</v>
      </c>
    </row>
    <row r="1938" spans="1:8" x14ac:dyDescent="0.3">
      <c r="A1938" t="s">
        <v>33</v>
      </c>
      <c r="B1938" t="s">
        <v>56</v>
      </c>
      <c r="C1938" t="s">
        <v>100</v>
      </c>
      <c r="D1938" t="s">
        <v>198</v>
      </c>
      <c r="E1938" t="s">
        <v>202</v>
      </c>
      <c r="G1938" s="87">
        <v>76500</v>
      </c>
      <c r="H1938" s="87">
        <v>51803.636899783327</v>
      </c>
    </row>
    <row r="1939" spans="1:8" x14ac:dyDescent="0.3">
      <c r="A1939" t="s">
        <v>33</v>
      </c>
      <c r="B1939" t="s">
        <v>56</v>
      </c>
      <c r="C1939" t="s">
        <v>100</v>
      </c>
      <c r="D1939" t="s">
        <v>198</v>
      </c>
      <c r="E1939" t="s">
        <v>139</v>
      </c>
      <c r="G1939" s="87">
        <v>76500</v>
      </c>
      <c r="H1939" s="87">
        <v>48577.5</v>
      </c>
    </row>
    <row r="1940" spans="1:8" x14ac:dyDescent="0.3">
      <c r="A1940" t="s">
        <v>33</v>
      </c>
      <c r="B1940" t="s">
        <v>56</v>
      </c>
      <c r="C1940" t="s">
        <v>100</v>
      </c>
      <c r="D1940" t="s">
        <v>198</v>
      </c>
      <c r="E1940" t="s">
        <v>65</v>
      </c>
      <c r="G1940" s="87">
        <v>76500</v>
      </c>
      <c r="H1940" s="87">
        <v>51803.636899783327</v>
      </c>
    </row>
    <row r="1941" spans="1:8" x14ac:dyDescent="0.3">
      <c r="A1941" t="s">
        <v>33</v>
      </c>
      <c r="B1941" t="s">
        <v>56</v>
      </c>
      <c r="C1941" t="s">
        <v>100</v>
      </c>
      <c r="D1941" t="s">
        <v>203</v>
      </c>
      <c r="E1941" t="s">
        <v>204</v>
      </c>
      <c r="G1941" s="87">
        <v>76500</v>
      </c>
      <c r="H1941" s="87">
        <v>51599.308332515393</v>
      </c>
    </row>
    <row r="1942" spans="1:8" x14ac:dyDescent="0.3">
      <c r="A1942" t="s">
        <v>33</v>
      </c>
      <c r="B1942" t="s">
        <v>56</v>
      </c>
      <c r="C1942" t="s">
        <v>100</v>
      </c>
      <c r="D1942" t="s">
        <v>203</v>
      </c>
      <c r="E1942" t="s">
        <v>142</v>
      </c>
      <c r="G1942" s="87">
        <v>76500</v>
      </c>
      <c r="H1942" s="87">
        <v>76499.999999999985</v>
      </c>
    </row>
    <row r="1943" spans="1:8" x14ac:dyDescent="0.3">
      <c r="A1943" t="s">
        <v>33</v>
      </c>
      <c r="B1943" t="s">
        <v>56</v>
      </c>
      <c r="C1943" t="s">
        <v>100</v>
      </c>
      <c r="D1943" t="s">
        <v>203</v>
      </c>
      <c r="E1943" t="s">
        <v>143</v>
      </c>
      <c r="G1943" s="87">
        <v>76500</v>
      </c>
      <c r="H1943" s="87">
        <v>77013.893033605069</v>
      </c>
    </row>
    <row r="1944" spans="1:8" x14ac:dyDescent="0.3">
      <c r="A1944" t="s">
        <v>33</v>
      </c>
      <c r="B1944" t="s">
        <v>56</v>
      </c>
      <c r="C1944" t="s">
        <v>100</v>
      </c>
      <c r="D1944" t="s">
        <v>203</v>
      </c>
      <c r="E1944" t="s">
        <v>141</v>
      </c>
      <c r="G1944" s="87">
        <v>76500</v>
      </c>
      <c r="H1944" s="87">
        <v>0</v>
      </c>
    </row>
    <row r="1945" spans="1:8" x14ac:dyDescent="0.3">
      <c r="A1945" t="s">
        <v>33</v>
      </c>
      <c r="B1945" t="s">
        <v>56</v>
      </c>
      <c r="C1945" t="s">
        <v>100</v>
      </c>
      <c r="D1945" t="s">
        <v>203</v>
      </c>
      <c r="E1945" t="s">
        <v>205</v>
      </c>
      <c r="G1945" s="87">
        <v>76500</v>
      </c>
      <c r="H1945" s="87">
        <v>51599.308332515393</v>
      </c>
    </row>
    <row r="1946" spans="1:8" x14ac:dyDescent="0.3">
      <c r="A1946" t="s">
        <v>33</v>
      </c>
      <c r="B1946" t="s">
        <v>56</v>
      </c>
      <c r="C1946" t="s">
        <v>100</v>
      </c>
      <c r="D1946" t="s">
        <v>206</v>
      </c>
      <c r="E1946" t="s">
        <v>207</v>
      </c>
      <c r="G1946" s="87">
        <v>76500</v>
      </c>
      <c r="H1946" s="87">
        <v>78795</v>
      </c>
    </row>
    <row r="1947" spans="1:8" x14ac:dyDescent="0.3">
      <c r="A1947" t="s">
        <v>33</v>
      </c>
      <c r="B1947" t="s">
        <v>56</v>
      </c>
      <c r="C1947" t="s">
        <v>100</v>
      </c>
      <c r="D1947" t="s">
        <v>206</v>
      </c>
      <c r="E1947" t="s">
        <v>208</v>
      </c>
      <c r="G1947" s="87">
        <v>76500</v>
      </c>
      <c r="H1947" s="87">
        <v>78795.000000000015</v>
      </c>
    </row>
    <row r="1948" spans="1:8" x14ac:dyDescent="0.3">
      <c r="A1948" t="s">
        <v>33</v>
      </c>
      <c r="B1948" t="s">
        <v>56</v>
      </c>
      <c r="C1948" t="s">
        <v>100</v>
      </c>
      <c r="D1948" t="s">
        <v>206</v>
      </c>
      <c r="E1948" t="s">
        <v>209</v>
      </c>
      <c r="G1948" s="87">
        <v>76500</v>
      </c>
      <c r="H1948" s="87">
        <v>64336.339578774598</v>
      </c>
    </row>
    <row r="1949" spans="1:8" x14ac:dyDescent="0.3">
      <c r="A1949" t="s">
        <v>33</v>
      </c>
      <c r="B1949" t="s">
        <v>56</v>
      </c>
      <c r="C1949" t="s">
        <v>100</v>
      </c>
      <c r="D1949" t="s">
        <v>210</v>
      </c>
      <c r="E1949" t="s">
        <v>211</v>
      </c>
      <c r="G1949" s="87">
        <v>76500</v>
      </c>
      <c r="H1949" s="87">
        <v>65025</v>
      </c>
    </row>
    <row r="1950" spans="1:8" x14ac:dyDescent="0.3">
      <c r="A1950" t="s">
        <v>33</v>
      </c>
      <c r="B1950" t="s">
        <v>56</v>
      </c>
      <c r="C1950" t="s">
        <v>100</v>
      </c>
      <c r="D1950" t="s">
        <v>210</v>
      </c>
      <c r="E1950" t="s">
        <v>212</v>
      </c>
      <c r="G1950" s="87">
        <v>76500</v>
      </c>
      <c r="H1950" s="87">
        <v>64260</v>
      </c>
    </row>
    <row r="1951" spans="1:8" x14ac:dyDescent="0.3">
      <c r="A1951" t="s">
        <v>33</v>
      </c>
      <c r="B1951" t="s">
        <v>56</v>
      </c>
      <c r="C1951" t="s">
        <v>100</v>
      </c>
      <c r="D1951" t="s">
        <v>210</v>
      </c>
      <c r="E1951" t="s">
        <v>213</v>
      </c>
      <c r="G1951" s="87">
        <v>76500</v>
      </c>
      <c r="H1951" s="87">
        <v>64642.5</v>
      </c>
    </row>
    <row r="1952" spans="1:8" x14ac:dyDescent="0.3">
      <c r="A1952" t="s">
        <v>33</v>
      </c>
      <c r="B1952" t="s">
        <v>56</v>
      </c>
      <c r="C1952" t="s">
        <v>100</v>
      </c>
      <c r="D1952" t="s">
        <v>214</v>
      </c>
      <c r="E1952" t="s">
        <v>215</v>
      </c>
      <c r="F1952" s="88">
        <v>46388</v>
      </c>
      <c r="G1952" s="87">
        <v>6375</v>
      </c>
      <c r="H1952" s="87">
        <v>30.40931278056885</v>
      </c>
    </row>
    <row r="1953" spans="1:8" x14ac:dyDescent="0.3">
      <c r="A1953" t="s">
        <v>33</v>
      </c>
      <c r="B1953" t="s">
        <v>56</v>
      </c>
      <c r="C1953" t="s">
        <v>100</v>
      </c>
      <c r="D1953" t="s">
        <v>214</v>
      </c>
      <c r="E1953" t="s">
        <v>216</v>
      </c>
      <c r="F1953" s="88">
        <v>46388</v>
      </c>
      <c r="G1953" s="87">
        <v>6375</v>
      </c>
      <c r="H1953" s="87">
        <v>0</v>
      </c>
    </row>
    <row r="1954" spans="1:8" x14ac:dyDescent="0.3">
      <c r="A1954" t="s">
        <v>33</v>
      </c>
      <c r="B1954" t="s">
        <v>56</v>
      </c>
      <c r="C1954" t="s">
        <v>100</v>
      </c>
      <c r="D1954" t="s">
        <v>214</v>
      </c>
      <c r="E1954" t="s">
        <v>217</v>
      </c>
      <c r="F1954" s="88">
        <v>46388</v>
      </c>
      <c r="G1954" s="87">
        <v>6375</v>
      </c>
      <c r="H1954" s="87">
        <v>30.40931278056885</v>
      </c>
    </row>
    <row r="1955" spans="1:8" x14ac:dyDescent="0.3">
      <c r="A1955" t="s">
        <v>33</v>
      </c>
      <c r="B1955" t="s">
        <v>56</v>
      </c>
      <c r="C1955" t="s">
        <v>100</v>
      </c>
      <c r="D1955" t="s">
        <v>214</v>
      </c>
      <c r="E1955" t="s">
        <v>215</v>
      </c>
      <c r="F1955" s="88">
        <v>46419</v>
      </c>
      <c r="G1955" s="87">
        <v>6375</v>
      </c>
      <c r="H1955" s="87">
        <v>30.397593666719349</v>
      </c>
    </row>
    <row r="1956" spans="1:8" x14ac:dyDescent="0.3">
      <c r="A1956" t="s">
        <v>33</v>
      </c>
      <c r="B1956" t="s">
        <v>56</v>
      </c>
      <c r="C1956" t="s">
        <v>100</v>
      </c>
      <c r="D1956" t="s">
        <v>214</v>
      </c>
      <c r="E1956" t="s">
        <v>216</v>
      </c>
      <c r="F1956" s="88">
        <v>46419</v>
      </c>
      <c r="G1956" s="87">
        <v>6375</v>
      </c>
      <c r="H1956" s="87">
        <v>0</v>
      </c>
    </row>
    <row r="1957" spans="1:8" x14ac:dyDescent="0.3">
      <c r="A1957" t="s">
        <v>33</v>
      </c>
      <c r="B1957" t="s">
        <v>56</v>
      </c>
      <c r="C1957" t="s">
        <v>100</v>
      </c>
      <c r="D1957" t="s">
        <v>214</v>
      </c>
      <c r="E1957" t="s">
        <v>217</v>
      </c>
      <c r="F1957" s="88">
        <v>46419</v>
      </c>
      <c r="G1957" s="87">
        <v>6375</v>
      </c>
      <c r="H1957" s="87">
        <v>30.397593666719349</v>
      </c>
    </row>
    <row r="1958" spans="1:8" x14ac:dyDescent="0.3">
      <c r="A1958" t="s">
        <v>33</v>
      </c>
      <c r="B1958" t="s">
        <v>56</v>
      </c>
      <c r="C1958" t="s">
        <v>100</v>
      </c>
      <c r="D1958" t="s">
        <v>214</v>
      </c>
      <c r="E1958" t="s">
        <v>215</v>
      </c>
      <c r="F1958" s="88">
        <v>46447</v>
      </c>
      <c r="G1958" s="87">
        <v>6375</v>
      </c>
      <c r="H1958" s="87">
        <v>30.385883581991621</v>
      </c>
    </row>
    <row r="1959" spans="1:8" x14ac:dyDescent="0.3">
      <c r="A1959" t="s">
        <v>33</v>
      </c>
      <c r="B1959" t="s">
        <v>56</v>
      </c>
      <c r="C1959" t="s">
        <v>100</v>
      </c>
      <c r="D1959" t="s">
        <v>214</v>
      </c>
      <c r="E1959" t="s">
        <v>216</v>
      </c>
      <c r="F1959" s="88">
        <v>46447</v>
      </c>
      <c r="G1959" s="87">
        <v>6375</v>
      </c>
      <c r="H1959" s="87">
        <v>0</v>
      </c>
    </row>
    <row r="1960" spans="1:8" x14ac:dyDescent="0.3">
      <c r="A1960" t="s">
        <v>33</v>
      </c>
      <c r="B1960" t="s">
        <v>56</v>
      </c>
      <c r="C1960" t="s">
        <v>100</v>
      </c>
      <c r="D1960" t="s">
        <v>214</v>
      </c>
      <c r="E1960" t="s">
        <v>217</v>
      </c>
      <c r="F1960" s="88">
        <v>46447</v>
      </c>
      <c r="G1960" s="87">
        <v>6375</v>
      </c>
      <c r="H1960" s="87">
        <v>30.385883581991621</v>
      </c>
    </row>
    <row r="1961" spans="1:8" x14ac:dyDescent="0.3">
      <c r="A1961" t="s">
        <v>33</v>
      </c>
      <c r="B1961" t="s">
        <v>56</v>
      </c>
      <c r="C1961" t="s">
        <v>100</v>
      </c>
      <c r="D1961" t="s">
        <v>214</v>
      </c>
      <c r="E1961" t="s">
        <v>215</v>
      </c>
      <c r="F1961" s="88">
        <v>46478</v>
      </c>
      <c r="G1961" s="87">
        <v>6375</v>
      </c>
      <c r="H1961" s="87">
        <v>30.37378602756857</v>
      </c>
    </row>
    <row r="1962" spans="1:8" x14ac:dyDescent="0.3">
      <c r="A1962" t="s">
        <v>33</v>
      </c>
      <c r="B1962" t="s">
        <v>56</v>
      </c>
      <c r="C1962" t="s">
        <v>100</v>
      </c>
      <c r="D1962" t="s">
        <v>214</v>
      </c>
      <c r="E1962" t="s">
        <v>216</v>
      </c>
      <c r="F1962" s="88">
        <v>46478</v>
      </c>
      <c r="G1962" s="87">
        <v>6375</v>
      </c>
      <c r="H1962" s="87">
        <v>0</v>
      </c>
    </row>
    <row r="1963" spans="1:8" x14ac:dyDescent="0.3">
      <c r="A1963" t="s">
        <v>33</v>
      </c>
      <c r="B1963" t="s">
        <v>56</v>
      </c>
      <c r="C1963" t="s">
        <v>100</v>
      </c>
      <c r="D1963" t="s">
        <v>214</v>
      </c>
      <c r="E1963" t="s">
        <v>217</v>
      </c>
      <c r="F1963" s="88">
        <v>46478</v>
      </c>
      <c r="G1963" s="87">
        <v>6375</v>
      </c>
      <c r="H1963" s="87">
        <v>30.37378602756857</v>
      </c>
    </row>
    <row r="1964" spans="1:8" x14ac:dyDescent="0.3">
      <c r="A1964" t="s">
        <v>33</v>
      </c>
      <c r="B1964" t="s">
        <v>56</v>
      </c>
      <c r="C1964" t="s">
        <v>100</v>
      </c>
      <c r="D1964" t="s">
        <v>214</v>
      </c>
      <c r="E1964" t="s">
        <v>215</v>
      </c>
      <c r="F1964" s="88">
        <v>46508</v>
      </c>
      <c r="G1964" s="87">
        <v>6375</v>
      </c>
      <c r="H1964" s="87">
        <v>30.361698102128301</v>
      </c>
    </row>
    <row r="1965" spans="1:8" x14ac:dyDescent="0.3">
      <c r="A1965" t="s">
        <v>33</v>
      </c>
      <c r="B1965" t="s">
        <v>56</v>
      </c>
      <c r="C1965" t="s">
        <v>100</v>
      </c>
      <c r="D1965" t="s">
        <v>214</v>
      </c>
      <c r="E1965" t="s">
        <v>216</v>
      </c>
      <c r="F1965" s="88">
        <v>46508</v>
      </c>
      <c r="G1965" s="87">
        <v>6375</v>
      </c>
      <c r="H1965" s="87">
        <v>0</v>
      </c>
    </row>
    <row r="1966" spans="1:8" x14ac:dyDescent="0.3">
      <c r="A1966" t="s">
        <v>33</v>
      </c>
      <c r="B1966" t="s">
        <v>56</v>
      </c>
      <c r="C1966" t="s">
        <v>100</v>
      </c>
      <c r="D1966" t="s">
        <v>214</v>
      </c>
      <c r="E1966" t="s">
        <v>217</v>
      </c>
      <c r="F1966" s="88">
        <v>46508</v>
      </c>
      <c r="G1966" s="87">
        <v>6375</v>
      </c>
      <c r="H1966" s="87">
        <v>30.361698102128301</v>
      </c>
    </row>
    <row r="1967" spans="1:8" x14ac:dyDescent="0.3">
      <c r="A1967" t="s">
        <v>33</v>
      </c>
      <c r="B1967" t="s">
        <v>56</v>
      </c>
      <c r="C1967" t="s">
        <v>100</v>
      </c>
      <c r="D1967" t="s">
        <v>214</v>
      </c>
      <c r="E1967" t="s">
        <v>215</v>
      </c>
      <c r="F1967" s="88">
        <v>46539</v>
      </c>
      <c r="G1967" s="87">
        <v>6375</v>
      </c>
      <c r="H1967" s="87">
        <v>30.3496197941795</v>
      </c>
    </row>
    <row r="1968" spans="1:8" x14ac:dyDescent="0.3">
      <c r="A1968" t="s">
        <v>33</v>
      </c>
      <c r="B1968" t="s">
        <v>56</v>
      </c>
      <c r="C1968" t="s">
        <v>100</v>
      </c>
      <c r="D1968" t="s">
        <v>214</v>
      </c>
      <c r="E1968" t="s">
        <v>216</v>
      </c>
      <c r="F1968" s="88">
        <v>46539</v>
      </c>
      <c r="G1968" s="87">
        <v>6375</v>
      </c>
      <c r="H1968" s="87">
        <v>0</v>
      </c>
    </row>
    <row r="1969" spans="1:8" x14ac:dyDescent="0.3">
      <c r="A1969" t="s">
        <v>33</v>
      </c>
      <c r="B1969" t="s">
        <v>56</v>
      </c>
      <c r="C1969" t="s">
        <v>100</v>
      </c>
      <c r="D1969" t="s">
        <v>214</v>
      </c>
      <c r="E1969" t="s">
        <v>217</v>
      </c>
      <c r="F1969" s="88">
        <v>46539</v>
      </c>
      <c r="G1969" s="87">
        <v>6375</v>
      </c>
      <c r="H1969" s="87">
        <v>30.3496197941795</v>
      </c>
    </row>
    <row r="1970" spans="1:8" x14ac:dyDescent="0.3">
      <c r="A1970" t="s">
        <v>33</v>
      </c>
      <c r="B1970" t="s">
        <v>56</v>
      </c>
      <c r="C1970" t="s">
        <v>100</v>
      </c>
      <c r="D1970" t="s">
        <v>214</v>
      </c>
      <c r="E1970" t="s">
        <v>215</v>
      </c>
      <c r="F1970" s="88">
        <v>46569</v>
      </c>
      <c r="G1970" s="87">
        <v>6375</v>
      </c>
      <c r="H1970" s="87">
        <v>30.33755109224925</v>
      </c>
    </row>
    <row r="1971" spans="1:8" x14ac:dyDescent="0.3">
      <c r="A1971" t="s">
        <v>33</v>
      </c>
      <c r="B1971" t="s">
        <v>56</v>
      </c>
      <c r="C1971" t="s">
        <v>100</v>
      </c>
      <c r="D1971" t="s">
        <v>214</v>
      </c>
      <c r="E1971" t="s">
        <v>216</v>
      </c>
      <c r="F1971" s="88">
        <v>46569</v>
      </c>
      <c r="G1971" s="87">
        <v>6375</v>
      </c>
      <c r="H1971" s="87">
        <v>0</v>
      </c>
    </row>
    <row r="1972" spans="1:8" x14ac:dyDescent="0.3">
      <c r="A1972" t="s">
        <v>33</v>
      </c>
      <c r="B1972" t="s">
        <v>56</v>
      </c>
      <c r="C1972" t="s">
        <v>100</v>
      </c>
      <c r="D1972" t="s">
        <v>214</v>
      </c>
      <c r="E1972" t="s">
        <v>217</v>
      </c>
      <c r="F1972" s="88">
        <v>46569</v>
      </c>
      <c r="G1972" s="87">
        <v>6375</v>
      </c>
      <c r="H1972" s="87">
        <v>30.33755109224925</v>
      </c>
    </row>
    <row r="1973" spans="1:8" x14ac:dyDescent="0.3">
      <c r="A1973" t="s">
        <v>33</v>
      </c>
      <c r="B1973" t="s">
        <v>56</v>
      </c>
      <c r="C1973" t="s">
        <v>100</v>
      </c>
      <c r="D1973" t="s">
        <v>214</v>
      </c>
      <c r="E1973" t="s">
        <v>215</v>
      </c>
      <c r="F1973" s="88">
        <v>46600</v>
      </c>
      <c r="G1973" s="87">
        <v>6375</v>
      </c>
      <c r="H1973" s="87">
        <v>30.325294374466541</v>
      </c>
    </row>
    <row r="1974" spans="1:8" x14ac:dyDescent="0.3">
      <c r="A1974" t="s">
        <v>33</v>
      </c>
      <c r="B1974" t="s">
        <v>56</v>
      </c>
      <c r="C1974" t="s">
        <v>100</v>
      </c>
      <c r="D1974" t="s">
        <v>214</v>
      </c>
      <c r="E1974" t="s">
        <v>216</v>
      </c>
      <c r="F1974" s="88">
        <v>46600</v>
      </c>
      <c r="G1974" s="87">
        <v>6375</v>
      </c>
      <c r="H1974" s="87">
        <v>0</v>
      </c>
    </row>
    <row r="1975" spans="1:8" x14ac:dyDescent="0.3">
      <c r="A1975" t="s">
        <v>33</v>
      </c>
      <c r="B1975" t="s">
        <v>56</v>
      </c>
      <c r="C1975" t="s">
        <v>100</v>
      </c>
      <c r="D1975" t="s">
        <v>214</v>
      </c>
      <c r="E1975" t="s">
        <v>217</v>
      </c>
      <c r="F1975" s="88">
        <v>46600</v>
      </c>
      <c r="G1975" s="87">
        <v>6375</v>
      </c>
      <c r="H1975" s="87">
        <v>30.325294374466541</v>
      </c>
    </row>
    <row r="1976" spans="1:8" x14ac:dyDescent="0.3">
      <c r="A1976" t="s">
        <v>33</v>
      </c>
      <c r="B1976" t="s">
        <v>56</v>
      </c>
      <c r="C1976" t="s">
        <v>100</v>
      </c>
      <c r="D1976" t="s">
        <v>214</v>
      </c>
      <c r="E1976" t="s">
        <v>215</v>
      </c>
      <c r="F1976" s="88">
        <v>46631</v>
      </c>
      <c r="G1976" s="87">
        <v>6375</v>
      </c>
      <c r="H1976" s="87">
        <v>30.313245007230901</v>
      </c>
    </row>
    <row r="1977" spans="1:8" x14ac:dyDescent="0.3">
      <c r="A1977" t="s">
        <v>33</v>
      </c>
      <c r="B1977" t="s">
        <v>56</v>
      </c>
      <c r="C1977" t="s">
        <v>100</v>
      </c>
      <c r="D1977" t="s">
        <v>214</v>
      </c>
      <c r="E1977" t="s">
        <v>216</v>
      </c>
      <c r="F1977" s="88">
        <v>46631</v>
      </c>
      <c r="G1977" s="87">
        <v>6375</v>
      </c>
      <c r="H1977" s="87">
        <v>0</v>
      </c>
    </row>
    <row r="1978" spans="1:8" x14ac:dyDescent="0.3">
      <c r="A1978" t="s">
        <v>33</v>
      </c>
      <c r="B1978" t="s">
        <v>56</v>
      </c>
      <c r="C1978" t="s">
        <v>100</v>
      </c>
      <c r="D1978" t="s">
        <v>214</v>
      </c>
      <c r="E1978" t="s">
        <v>217</v>
      </c>
      <c r="F1978" s="88">
        <v>46631</v>
      </c>
      <c r="G1978" s="87">
        <v>6375</v>
      </c>
      <c r="H1978" s="87">
        <v>30.313245007230901</v>
      </c>
    </row>
    <row r="1979" spans="1:8" x14ac:dyDescent="0.3">
      <c r="A1979" t="s">
        <v>33</v>
      </c>
      <c r="B1979" t="s">
        <v>56</v>
      </c>
      <c r="C1979" t="s">
        <v>100</v>
      </c>
      <c r="D1979" t="s">
        <v>214</v>
      </c>
      <c r="E1979" t="s">
        <v>215</v>
      </c>
      <c r="F1979" s="88">
        <v>46661</v>
      </c>
      <c r="G1979" s="87">
        <v>6375</v>
      </c>
      <c r="H1979" s="87">
        <v>30.301205211514411</v>
      </c>
    </row>
    <row r="1980" spans="1:8" x14ac:dyDescent="0.3">
      <c r="A1980" t="s">
        <v>33</v>
      </c>
      <c r="B1980" t="s">
        <v>56</v>
      </c>
      <c r="C1980" t="s">
        <v>100</v>
      </c>
      <c r="D1980" t="s">
        <v>214</v>
      </c>
      <c r="E1980" t="s">
        <v>216</v>
      </c>
      <c r="F1980" s="88">
        <v>46661</v>
      </c>
      <c r="G1980" s="87">
        <v>6375</v>
      </c>
      <c r="H1980" s="87">
        <v>0</v>
      </c>
    </row>
    <row r="1981" spans="1:8" x14ac:dyDescent="0.3">
      <c r="A1981" t="s">
        <v>33</v>
      </c>
      <c r="B1981" t="s">
        <v>56</v>
      </c>
      <c r="C1981" t="s">
        <v>100</v>
      </c>
      <c r="D1981" t="s">
        <v>214</v>
      </c>
      <c r="E1981" t="s">
        <v>217</v>
      </c>
      <c r="F1981" s="88">
        <v>46661</v>
      </c>
      <c r="G1981" s="87">
        <v>6375</v>
      </c>
      <c r="H1981" s="87">
        <v>30.301205211514411</v>
      </c>
    </row>
    <row r="1982" spans="1:8" x14ac:dyDescent="0.3">
      <c r="A1982" t="s">
        <v>33</v>
      </c>
      <c r="B1982" t="s">
        <v>56</v>
      </c>
      <c r="C1982" t="s">
        <v>100</v>
      </c>
      <c r="D1982" t="s">
        <v>214</v>
      </c>
      <c r="E1982" t="s">
        <v>215</v>
      </c>
      <c r="F1982" s="88">
        <v>46692</v>
      </c>
      <c r="G1982" s="87">
        <v>6375</v>
      </c>
      <c r="H1982" s="87">
        <v>30.289174975917788</v>
      </c>
    </row>
    <row r="1983" spans="1:8" x14ac:dyDescent="0.3">
      <c r="A1983" t="s">
        <v>33</v>
      </c>
      <c r="B1983" t="s">
        <v>56</v>
      </c>
      <c r="C1983" t="s">
        <v>100</v>
      </c>
      <c r="D1983" t="s">
        <v>214</v>
      </c>
      <c r="E1983" t="s">
        <v>216</v>
      </c>
      <c r="F1983" s="88">
        <v>46692</v>
      </c>
      <c r="G1983" s="87">
        <v>6375</v>
      </c>
      <c r="H1983" s="87">
        <v>0</v>
      </c>
    </row>
    <row r="1984" spans="1:8" x14ac:dyDescent="0.3">
      <c r="A1984" t="s">
        <v>33</v>
      </c>
      <c r="B1984" t="s">
        <v>56</v>
      </c>
      <c r="C1984" t="s">
        <v>100</v>
      </c>
      <c r="D1984" t="s">
        <v>214</v>
      </c>
      <c r="E1984" t="s">
        <v>217</v>
      </c>
      <c r="F1984" s="88">
        <v>46692</v>
      </c>
      <c r="G1984" s="87">
        <v>6375</v>
      </c>
      <c r="H1984" s="87">
        <v>30.289174975917788</v>
      </c>
    </row>
    <row r="1985" spans="1:8" x14ac:dyDescent="0.3">
      <c r="A1985" t="s">
        <v>33</v>
      </c>
      <c r="B1985" t="s">
        <v>56</v>
      </c>
      <c r="C1985" t="s">
        <v>100</v>
      </c>
      <c r="D1985" t="s">
        <v>214</v>
      </c>
      <c r="E1985" t="s">
        <v>215</v>
      </c>
      <c r="F1985" s="88">
        <v>46722</v>
      </c>
      <c r="G1985" s="87">
        <v>6375</v>
      </c>
      <c r="H1985" s="87">
        <v>30.277154289060139</v>
      </c>
    </row>
    <row r="1986" spans="1:8" x14ac:dyDescent="0.3">
      <c r="A1986" t="s">
        <v>33</v>
      </c>
      <c r="B1986" t="s">
        <v>56</v>
      </c>
      <c r="C1986" t="s">
        <v>100</v>
      </c>
      <c r="D1986" t="s">
        <v>214</v>
      </c>
      <c r="E1986" t="s">
        <v>216</v>
      </c>
      <c r="F1986" s="88">
        <v>46722</v>
      </c>
      <c r="G1986" s="87">
        <v>6375</v>
      </c>
      <c r="H1986" s="87">
        <v>0</v>
      </c>
    </row>
    <row r="1987" spans="1:8" x14ac:dyDescent="0.3">
      <c r="A1987" t="s">
        <v>33</v>
      </c>
      <c r="B1987" t="s">
        <v>56</v>
      </c>
      <c r="C1987" t="s">
        <v>100</v>
      </c>
      <c r="D1987" t="s">
        <v>214</v>
      </c>
      <c r="E1987" t="s">
        <v>217</v>
      </c>
      <c r="F1987" s="88">
        <v>46722</v>
      </c>
      <c r="G1987" s="87">
        <v>6375</v>
      </c>
      <c r="H1987" s="87">
        <v>30.277154289060139</v>
      </c>
    </row>
    <row r="1988" spans="1:8" x14ac:dyDescent="0.3">
      <c r="A1988" t="s">
        <v>33</v>
      </c>
      <c r="B1988" t="s">
        <v>56</v>
      </c>
      <c r="C1988" t="s">
        <v>102</v>
      </c>
      <c r="D1988" t="s">
        <v>198</v>
      </c>
      <c r="E1988" t="s">
        <v>135</v>
      </c>
      <c r="G1988" s="87">
        <v>58500</v>
      </c>
      <c r="H1988" s="87">
        <v>38259</v>
      </c>
    </row>
    <row r="1989" spans="1:8" x14ac:dyDescent="0.3">
      <c r="A1989" t="s">
        <v>33</v>
      </c>
      <c r="B1989" t="s">
        <v>56</v>
      </c>
      <c r="C1989" t="s">
        <v>102</v>
      </c>
      <c r="D1989" t="s">
        <v>198</v>
      </c>
      <c r="E1989" t="s">
        <v>199</v>
      </c>
      <c r="G1989" s="87">
        <v>58500</v>
      </c>
      <c r="H1989" s="87">
        <v>58305.337415147071</v>
      </c>
    </row>
    <row r="1990" spans="1:8" x14ac:dyDescent="0.3">
      <c r="A1990" t="s">
        <v>33</v>
      </c>
      <c r="B1990" t="s">
        <v>56</v>
      </c>
      <c r="C1990" t="s">
        <v>102</v>
      </c>
      <c r="D1990" t="s">
        <v>198</v>
      </c>
      <c r="E1990" t="s">
        <v>200</v>
      </c>
      <c r="G1990" s="87">
        <v>58500</v>
      </c>
      <c r="H1990" s="87">
        <v>58916.462314597753</v>
      </c>
    </row>
    <row r="1991" spans="1:8" x14ac:dyDescent="0.3">
      <c r="A1991" t="s">
        <v>33</v>
      </c>
      <c r="B1991" t="s">
        <v>56</v>
      </c>
      <c r="C1991" t="s">
        <v>102</v>
      </c>
      <c r="D1991" t="s">
        <v>198</v>
      </c>
      <c r="E1991" t="s">
        <v>201</v>
      </c>
      <c r="G1991" s="87">
        <v>58500</v>
      </c>
      <c r="H1991" s="87">
        <v>58500</v>
      </c>
    </row>
    <row r="1992" spans="1:8" x14ac:dyDescent="0.3">
      <c r="A1992" t="s">
        <v>33</v>
      </c>
      <c r="B1992" t="s">
        <v>56</v>
      </c>
      <c r="C1992" t="s">
        <v>102</v>
      </c>
      <c r="D1992" t="s">
        <v>198</v>
      </c>
      <c r="E1992" t="s">
        <v>202</v>
      </c>
      <c r="G1992" s="87">
        <v>58500</v>
      </c>
      <c r="H1992" s="87">
        <v>38403.15070635658</v>
      </c>
    </row>
    <row r="1993" spans="1:8" x14ac:dyDescent="0.3">
      <c r="A1993" t="s">
        <v>33</v>
      </c>
      <c r="B1993" t="s">
        <v>56</v>
      </c>
      <c r="C1993" t="s">
        <v>102</v>
      </c>
      <c r="D1993" t="s">
        <v>198</v>
      </c>
      <c r="E1993" t="s">
        <v>139</v>
      </c>
      <c r="G1993" s="87">
        <v>58500</v>
      </c>
      <c r="H1993" s="87">
        <v>38317.5</v>
      </c>
    </row>
    <row r="1994" spans="1:8" x14ac:dyDescent="0.3">
      <c r="A1994" t="s">
        <v>33</v>
      </c>
      <c r="B1994" t="s">
        <v>56</v>
      </c>
      <c r="C1994" t="s">
        <v>102</v>
      </c>
      <c r="D1994" t="s">
        <v>198</v>
      </c>
      <c r="E1994" t="s">
        <v>65</v>
      </c>
      <c r="G1994" s="87">
        <v>58500</v>
      </c>
      <c r="H1994" s="87">
        <v>38403.15070635658</v>
      </c>
    </row>
    <row r="1995" spans="1:8" x14ac:dyDescent="0.3">
      <c r="A1995" t="s">
        <v>33</v>
      </c>
      <c r="B1995" t="s">
        <v>56</v>
      </c>
      <c r="C1995" t="s">
        <v>102</v>
      </c>
      <c r="D1995" t="s">
        <v>203</v>
      </c>
      <c r="E1995" t="s">
        <v>204</v>
      </c>
      <c r="G1995" s="87">
        <v>58500</v>
      </c>
      <c r="H1995" s="87">
        <v>36713.958620236532</v>
      </c>
    </row>
    <row r="1996" spans="1:8" x14ac:dyDescent="0.3">
      <c r="A1996" t="s">
        <v>33</v>
      </c>
      <c r="B1996" t="s">
        <v>56</v>
      </c>
      <c r="C1996" t="s">
        <v>102</v>
      </c>
      <c r="D1996" t="s">
        <v>203</v>
      </c>
      <c r="E1996" t="s">
        <v>142</v>
      </c>
      <c r="G1996" s="87">
        <v>58500</v>
      </c>
      <c r="H1996" s="87">
        <v>56620.513509880337</v>
      </c>
    </row>
    <row r="1997" spans="1:8" x14ac:dyDescent="0.3">
      <c r="A1997" t="s">
        <v>33</v>
      </c>
      <c r="B1997" t="s">
        <v>56</v>
      </c>
      <c r="C1997" t="s">
        <v>102</v>
      </c>
      <c r="D1997" t="s">
        <v>203</v>
      </c>
      <c r="E1997" t="s">
        <v>143</v>
      </c>
      <c r="G1997" s="87">
        <v>58500</v>
      </c>
      <c r="H1997" s="87">
        <v>58001.006238519287</v>
      </c>
    </row>
    <row r="1998" spans="1:8" x14ac:dyDescent="0.3">
      <c r="A1998" t="s">
        <v>33</v>
      </c>
      <c r="B1998" t="s">
        <v>56</v>
      </c>
      <c r="C1998" t="s">
        <v>102</v>
      </c>
      <c r="D1998" t="s">
        <v>203</v>
      </c>
      <c r="E1998" t="s">
        <v>141</v>
      </c>
      <c r="G1998" s="87">
        <v>58500</v>
      </c>
      <c r="H1998" s="87">
        <v>0</v>
      </c>
    </row>
    <row r="1999" spans="1:8" x14ac:dyDescent="0.3">
      <c r="A1999" t="s">
        <v>33</v>
      </c>
      <c r="B1999" t="s">
        <v>56</v>
      </c>
      <c r="C1999" t="s">
        <v>102</v>
      </c>
      <c r="D1999" t="s">
        <v>203</v>
      </c>
      <c r="E1999" t="s">
        <v>205</v>
      </c>
      <c r="G1999" s="87">
        <v>58500</v>
      </c>
      <c r="H1999" s="87">
        <v>36713.958620236532</v>
      </c>
    </row>
    <row r="2000" spans="1:8" x14ac:dyDescent="0.3">
      <c r="A2000" t="s">
        <v>33</v>
      </c>
      <c r="B2000" t="s">
        <v>56</v>
      </c>
      <c r="C2000" t="s">
        <v>102</v>
      </c>
      <c r="D2000" t="s">
        <v>206</v>
      </c>
      <c r="E2000" t="s">
        <v>207</v>
      </c>
      <c r="G2000" s="87">
        <v>58500</v>
      </c>
      <c r="H2000" s="87">
        <v>60840</v>
      </c>
    </row>
    <row r="2001" spans="1:8" x14ac:dyDescent="0.3">
      <c r="A2001" t="s">
        <v>33</v>
      </c>
      <c r="B2001" t="s">
        <v>56</v>
      </c>
      <c r="C2001" t="s">
        <v>102</v>
      </c>
      <c r="D2001" t="s">
        <v>206</v>
      </c>
      <c r="E2001" t="s">
        <v>208</v>
      </c>
      <c r="G2001" s="87">
        <v>58500</v>
      </c>
      <c r="H2001" s="87">
        <v>61043.125000000007</v>
      </c>
    </row>
    <row r="2002" spans="1:8" x14ac:dyDescent="0.3">
      <c r="A2002" t="s">
        <v>33</v>
      </c>
      <c r="B2002" t="s">
        <v>56</v>
      </c>
      <c r="C2002" t="s">
        <v>102</v>
      </c>
      <c r="D2002" t="s">
        <v>206</v>
      </c>
      <c r="E2002" t="s">
        <v>209</v>
      </c>
      <c r="G2002" s="87">
        <v>58500</v>
      </c>
      <c r="H2002" s="87">
        <v>49373.509299781181</v>
      </c>
    </row>
    <row r="2003" spans="1:8" x14ac:dyDescent="0.3">
      <c r="A2003" t="s">
        <v>33</v>
      </c>
      <c r="B2003" t="s">
        <v>56</v>
      </c>
      <c r="C2003" t="s">
        <v>102</v>
      </c>
      <c r="D2003" t="s">
        <v>210</v>
      </c>
      <c r="E2003" t="s">
        <v>211</v>
      </c>
      <c r="G2003" s="87">
        <v>58500</v>
      </c>
      <c r="H2003" s="87">
        <v>49725</v>
      </c>
    </row>
    <row r="2004" spans="1:8" x14ac:dyDescent="0.3">
      <c r="A2004" t="s">
        <v>33</v>
      </c>
      <c r="B2004" t="s">
        <v>56</v>
      </c>
      <c r="C2004" t="s">
        <v>102</v>
      </c>
      <c r="D2004" t="s">
        <v>210</v>
      </c>
      <c r="E2004" t="s">
        <v>212</v>
      </c>
      <c r="G2004" s="87">
        <v>58500</v>
      </c>
      <c r="H2004" s="87">
        <v>49140</v>
      </c>
    </row>
    <row r="2005" spans="1:8" x14ac:dyDescent="0.3">
      <c r="A2005" t="s">
        <v>33</v>
      </c>
      <c r="B2005" t="s">
        <v>56</v>
      </c>
      <c r="C2005" t="s">
        <v>102</v>
      </c>
      <c r="D2005" t="s">
        <v>210</v>
      </c>
      <c r="E2005" t="s">
        <v>213</v>
      </c>
      <c r="G2005" s="87">
        <v>58500</v>
      </c>
      <c r="H2005" s="87">
        <v>50310</v>
      </c>
    </row>
    <row r="2006" spans="1:8" x14ac:dyDescent="0.3">
      <c r="A2006" t="s">
        <v>33</v>
      </c>
      <c r="B2006" t="s">
        <v>56</v>
      </c>
      <c r="C2006" t="s">
        <v>102</v>
      </c>
      <c r="D2006" t="s">
        <v>214</v>
      </c>
      <c r="E2006" t="s">
        <v>215</v>
      </c>
      <c r="F2006" s="88">
        <v>46388</v>
      </c>
      <c r="G2006" s="87">
        <v>4875</v>
      </c>
      <c r="H2006" s="87">
        <v>292.72397222295569</v>
      </c>
    </row>
    <row r="2007" spans="1:8" x14ac:dyDescent="0.3">
      <c r="A2007" t="s">
        <v>33</v>
      </c>
      <c r="B2007" t="s">
        <v>56</v>
      </c>
      <c r="C2007" t="s">
        <v>102</v>
      </c>
      <c r="D2007" t="s">
        <v>214</v>
      </c>
      <c r="E2007" t="s">
        <v>216</v>
      </c>
      <c r="F2007" s="88">
        <v>46388</v>
      </c>
      <c r="G2007" s="87">
        <v>4875</v>
      </c>
      <c r="H2007" s="87">
        <v>195.0000000000002</v>
      </c>
    </row>
    <row r="2008" spans="1:8" x14ac:dyDescent="0.3">
      <c r="A2008" t="s">
        <v>33</v>
      </c>
      <c r="B2008" t="s">
        <v>56</v>
      </c>
      <c r="C2008" t="s">
        <v>102</v>
      </c>
      <c r="D2008" t="s">
        <v>214</v>
      </c>
      <c r="E2008" t="s">
        <v>217</v>
      </c>
      <c r="F2008" s="88">
        <v>46388</v>
      </c>
      <c r="G2008" s="87">
        <v>4875</v>
      </c>
      <c r="H2008" s="87">
        <v>93.965357906688027</v>
      </c>
    </row>
    <row r="2009" spans="1:8" x14ac:dyDescent="0.3">
      <c r="A2009" t="s">
        <v>33</v>
      </c>
      <c r="B2009" t="s">
        <v>56</v>
      </c>
      <c r="C2009" t="s">
        <v>102</v>
      </c>
      <c r="D2009" t="s">
        <v>214</v>
      </c>
      <c r="E2009" t="s">
        <v>215</v>
      </c>
      <c r="F2009" s="88">
        <v>46419</v>
      </c>
      <c r="G2009" s="87">
        <v>4875</v>
      </c>
      <c r="H2009" s="87">
        <v>93.819202783929555</v>
      </c>
    </row>
    <row r="2010" spans="1:8" x14ac:dyDescent="0.3">
      <c r="A2010" t="s">
        <v>33</v>
      </c>
      <c r="B2010" t="s">
        <v>56</v>
      </c>
      <c r="C2010" t="s">
        <v>102</v>
      </c>
      <c r="D2010" t="s">
        <v>214</v>
      </c>
      <c r="E2010" t="s">
        <v>216</v>
      </c>
      <c r="F2010" s="88">
        <v>46419</v>
      </c>
      <c r="G2010" s="87">
        <v>4875</v>
      </c>
      <c r="H2010" s="87">
        <v>0</v>
      </c>
    </row>
    <row r="2011" spans="1:8" x14ac:dyDescent="0.3">
      <c r="A2011" t="s">
        <v>33</v>
      </c>
      <c r="B2011" t="s">
        <v>56</v>
      </c>
      <c r="C2011" t="s">
        <v>102</v>
      </c>
      <c r="D2011" t="s">
        <v>214</v>
      </c>
      <c r="E2011" t="s">
        <v>217</v>
      </c>
      <c r="F2011" s="88">
        <v>46419</v>
      </c>
      <c r="G2011" s="87">
        <v>4875</v>
      </c>
      <c r="H2011" s="87">
        <v>93.819202783929555</v>
      </c>
    </row>
    <row r="2012" spans="1:8" x14ac:dyDescent="0.3">
      <c r="A2012" t="s">
        <v>33</v>
      </c>
      <c r="B2012" t="s">
        <v>56</v>
      </c>
      <c r="C2012" t="s">
        <v>102</v>
      </c>
      <c r="D2012" t="s">
        <v>214</v>
      </c>
      <c r="E2012" t="s">
        <v>215</v>
      </c>
      <c r="F2012" s="88">
        <v>46447</v>
      </c>
      <c r="G2012" s="87">
        <v>4875</v>
      </c>
      <c r="H2012" s="87">
        <v>93.673501618804465</v>
      </c>
    </row>
    <row r="2013" spans="1:8" x14ac:dyDescent="0.3">
      <c r="A2013" t="s">
        <v>33</v>
      </c>
      <c r="B2013" t="s">
        <v>56</v>
      </c>
      <c r="C2013" t="s">
        <v>102</v>
      </c>
      <c r="D2013" t="s">
        <v>214</v>
      </c>
      <c r="E2013" t="s">
        <v>216</v>
      </c>
      <c r="F2013" s="88">
        <v>46447</v>
      </c>
      <c r="G2013" s="87">
        <v>4875</v>
      </c>
      <c r="H2013" s="87">
        <v>0</v>
      </c>
    </row>
    <row r="2014" spans="1:8" x14ac:dyDescent="0.3">
      <c r="A2014" t="s">
        <v>33</v>
      </c>
      <c r="B2014" t="s">
        <v>56</v>
      </c>
      <c r="C2014" t="s">
        <v>102</v>
      </c>
      <c r="D2014" t="s">
        <v>214</v>
      </c>
      <c r="E2014" t="s">
        <v>217</v>
      </c>
      <c r="F2014" s="88">
        <v>46447</v>
      </c>
      <c r="G2014" s="87">
        <v>4875</v>
      </c>
      <c r="H2014" s="87">
        <v>93.673501618804465</v>
      </c>
    </row>
    <row r="2015" spans="1:8" x14ac:dyDescent="0.3">
      <c r="A2015" t="s">
        <v>33</v>
      </c>
      <c r="B2015" t="s">
        <v>56</v>
      </c>
      <c r="C2015" t="s">
        <v>102</v>
      </c>
      <c r="D2015" t="s">
        <v>214</v>
      </c>
      <c r="E2015" t="s">
        <v>215</v>
      </c>
      <c r="F2015" s="88">
        <v>46478</v>
      </c>
      <c r="G2015" s="87">
        <v>4875</v>
      </c>
      <c r="H2015" s="87">
        <v>93.523336486912996</v>
      </c>
    </row>
    <row r="2016" spans="1:8" x14ac:dyDescent="0.3">
      <c r="A2016" t="s">
        <v>33</v>
      </c>
      <c r="B2016" t="s">
        <v>56</v>
      </c>
      <c r="C2016" t="s">
        <v>102</v>
      </c>
      <c r="D2016" t="s">
        <v>214</v>
      </c>
      <c r="E2016" t="s">
        <v>216</v>
      </c>
      <c r="F2016" s="88">
        <v>46478</v>
      </c>
      <c r="G2016" s="87">
        <v>4875</v>
      </c>
      <c r="H2016" s="87">
        <v>0</v>
      </c>
    </row>
    <row r="2017" spans="1:8" x14ac:dyDescent="0.3">
      <c r="A2017" t="s">
        <v>33</v>
      </c>
      <c r="B2017" t="s">
        <v>56</v>
      </c>
      <c r="C2017" t="s">
        <v>102</v>
      </c>
      <c r="D2017" t="s">
        <v>214</v>
      </c>
      <c r="E2017" t="s">
        <v>217</v>
      </c>
      <c r="F2017" s="88">
        <v>46478</v>
      </c>
      <c r="G2017" s="87">
        <v>4875</v>
      </c>
      <c r="H2017" s="87">
        <v>93.523336486912996</v>
      </c>
    </row>
    <row r="2018" spans="1:8" x14ac:dyDescent="0.3">
      <c r="A2018" t="s">
        <v>33</v>
      </c>
      <c r="B2018" t="s">
        <v>56</v>
      </c>
      <c r="C2018" t="s">
        <v>102</v>
      </c>
      <c r="D2018" t="s">
        <v>214</v>
      </c>
      <c r="E2018" t="s">
        <v>215</v>
      </c>
      <c r="F2018" s="88">
        <v>46508</v>
      </c>
      <c r="G2018" s="87">
        <v>4875</v>
      </c>
      <c r="H2018" s="87">
        <v>93.373652034738626</v>
      </c>
    </row>
    <row r="2019" spans="1:8" x14ac:dyDescent="0.3">
      <c r="A2019" t="s">
        <v>33</v>
      </c>
      <c r="B2019" t="s">
        <v>56</v>
      </c>
      <c r="C2019" t="s">
        <v>102</v>
      </c>
      <c r="D2019" t="s">
        <v>214</v>
      </c>
      <c r="E2019" t="s">
        <v>216</v>
      </c>
      <c r="F2019" s="88">
        <v>46508</v>
      </c>
      <c r="G2019" s="87">
        <v>4875</v>
      </c>
      <c r="H2019" s="87">
        <v>0</v>
      </c>
    </row>
    <row r="2020" spans="1:8" x14ac:dyDescent="0.3">
      <c r="A2020" t="s">
        <v>33</v>
      </c>
      <c r="B2020" t="s">
        <v>56</v>
      </c>
      <c r="C2020" t="s">
        <v>102</v>
      </c>
      <c r="D2020" t="s">
        <v>214</v>
      </c>
      <c r="E2020" t="s">
        <v>217</v>
      </c>
      <c r="F2020" s="88">
        <v>46508</v>
      </c>
      <c r="G2020" s="87">
        <v>4875</v>
      </c>
      <c r="H2020" s="87">
        <v>93.373652034738626</v>
      </c>
    </row>
    <row r="2021" spans="1:8" x14ac:dyDescent="0.3">
      <c r="A2021" t="s">
        <v>33</v>
      </c>
      <c r="B2021" t="s">
        <v>56</v>
      </c>
      <c r="C2021" t="s">
        <v>102</v>
      </c>
      <c r="D2021" t="s">
        <v>214</v>
      </c>
      <c r="E2021" t="s">
        <v>215</v>
      </c>
      <c r="F2021" s="88">
        <v>46539</v>
      </c>
      <c r="G2021" s="87">
        <v>4875</v>
      </c>
      <c r="H2021" s="87">
        <v>93.224445957982041</v>
      </c>
    </row>
    <row r="2022" spans="1:8" x14ac:dyDescent="0.3">
      <c r="A2022" t="s">
        <v>33</v>
      </c>
      <c r="B2022" t="s">
        <v>56</v>
      </c>
      <c r="C2022" t="s">
        <v>102</v>
      </c>
      <c r="D2022" t="s">
        <v>214</v>
      </c>
      <c r="E2022" t="s">
        <v>216</v>
      </c>
      <c r="F2022" s="88">
        <v>46539</v>
      </c>
      <c r="G2022" s="87">
        <v>4875</v>
      </c>
      <c r="H2022" s="87">
        <v>0</v>
      </c>
    </row>
    <row r="2023" spans="1:8" x14ac:dyDescent="0.3">
      <c r="A2023" t="s">
        <v>33</v>
      </c>
      <c r="B2023" t="s">
        <v>56</v>
      </c>
      <c r="C2023" t="s">
        <v>102</v>
      </c>
      <c r="D2023" t="s">
        <v>214</v>
      </c>
      <c r="E2023" t="s">
        <v>217</v>
      </c>
      <c r="F2023" s="88">
        <v>46539</v>
      </c>
      <c r="G2023" s="87">
        <v>4875</v>
      </c>
      <c r="H2023" s="87">
        <v>93.224445957982041</v>
      </c>
    </row>
    <row r="2024" spans="1:8" x14ac:dyDescent="0.3">
      <c r="A2024" t="s">
        <v>33</v>
      </c>
      <c r="B2024" t="s">
        <v>56</v>
      </c>
      <c r="C2024" t="s">
        <v>102</v>
      </c>
      <c r="D2024" t="s">
        <v>214</v>
      </c>
      <c r="E2024" t="s">
        <v>215</v>
      </c>
      <c r="F2024" s="88">
        <v>46569</v>
      </c>
      <c r="G2024" s="87">
        <v>4875</v>
      </c>
      <c r="H2024" s="87">
        <v>93.07571596704598</v>
      </c>
    </row>
    <row r="2025" spans="1:8" x14ac:dyDescent="0.3">
      <c r="A2025" t="s">
        <v>33</v>
      </c>
      <c r="B2025" t="s">
        <v>56</v>
      </c>
      <c r="C2025" t="s">
        <v>102</v>
      </c>
      <c r="D2025" t="s">
        <v>214</v>
      </c>
      <c r="E2025" t="s">
        <v>216</v>
      </c>
      <c r="F2025" s="88">
        <v>46569</v>
      </c>
      <c r="G2025" s="87">
        <v>4875</v>
      </c>
      <c r="H2025" s="87">
        <v>0</v>
      </c>
    </row>
    <row r="2026" spans="1:8" x14ac:dyDescent="0.3">
      <c r="A2026" t="s">
        <v>33</v>
      </c>
      <c r="B2026" t="s">
        <v>56</v>
      </c>
      <c r="C2026" t="s">
        <v>102</v>
      </c>
      <c r="D2026" t="s">
        <v>214</v>
      </c>
      <c r="E2026" t="s">
        <v>217</v>
      </c>
      <c r="F2026" s="88">
        <v>46569</v>
      </c>
      <c r="G2026" s="87">
        <v>4875</v>
      </c>
      <c r="H2026" s="87">
        <v>93.07571596704598</v>
      </c>
    </row>
    <row r="2027" spans="1:8" x14ac:dyDescent="0.3">
      <c r="A2027" t="s">
        <v>33</v>
      </c>
      <c r="B2027" t="s">
        <v>56</v>
      </c>
      <c r="C2027" t="s">
        <v>102</v>
      </c>
      <c r="D2027" t="s">
        <v>214</v>
      </c>
      <c r="E2027" t="s">
        <v>215</v>
      </c>
      <c r="F2027" s="88">
        <v>46600</v>
      </c>
      <c r="G2027" s="87">
        <v>4875</v>
      </c>
      <c r="H2027" s="87">
        <v>291.64203462412257</v>
      </c>
    </row>
    <row r="2028" spans="1:8" x14ac:dyDescent="0.3">
      <c r="A2028" t="s">
        <v>33</v>
      </c>
      <c r="B2028" t="s">
        <v>56</v>
      </c>
      <c r="C2028" t="s">
        <v>102</v>
      </c>
      <c r="D2028" t="s">
        <v>214</v>
      </c>
      <c r="E2028" t="s">
        <v>216</v>
      </c>
      <c r="F2028" s="88">
        <v>46600</v>
      </c>
      <c r="G2028" s="87">
        <v>4875</v>
      </c>
      <c r="H2028" s="87">
        <v>195.0000000000002</v>
      </c>
    </row>
    <row r="2029" spans="1:8" x14ac:dyDescent="0.3">
      <c r="A2029" t="s">
        <v>33</v>
      </c>
      <c r="B2029" t="s">
        <v>56</v>
      </c>
      <c r="C2029" t="s">
        <v>102</v>
      </c>
      <c r="D2029" t="s">
        <v>214</v>
      </c>
      <c r="E2029" t="s">
        <v>217</v>
      </c>
      <c r="F2029" s="88">
        <v>46600</v>
      </c>
      <c r="G2029" s="87">
        <v>4875</v>
      </c>
      <c r="H2029" s="87">
        <v>92.925033292425155</v>
      </c>
    </row>
    <row r="2030" spans="1:8" x14ac:dyDescent="0.3">
      <c r="A2030" t="s">
        <v>33</v>
      </c>
      <c r="B2030" t="s">
        <v>56</v>
      </c>
      <c r="C2030" t="s">
        <v>102</v>
      </c>
      <c r="D2030" t="s">
        <v>214</v>
      </c>
      <c r="E2030" t="s">
        <v>215</v>
      </c>
      <c r="F2030" s="88">
        <v>46631</v>
      </c>
      <c r="G2030" s="87">
        <v>4875</v>
      </c>
      <c r="H2030" s="87">
        <v>291.48834662912611</v>
      </c>
    </row>
    <row r="2031" spans="1:8" x14ac:dyDescent="0.3">
      <c r="A2031" t="s">
        <v>33</v>
      </c>
      <c r="B2031" t="s">
        <v>56</v>
      </c>
      <c r="C2031" t="s">
        <v>102</v>
      </c>
      <c r="D2031" t="s">
        <v>214</v>
      </c>
      <c r="E2031" t="s">
        <v>216</v>
      </c>
      <c r="F2031" s="88">
        <v>46631</v>
      </c>
      <c r="G2031" s="87">
        <v>4875</v>
      </c>
      <c r="H2031" s="87">
        <v>195.0000000000002</v>
      </c>
    </row>
    <row r="2032" spans="1:8" x14ac:dyDescent="0.3">
      <c r="A2032" t="s">
        <v>33</v>
      </c>
      <c r="B2032" t="s">
        <v>56</v>
      </c>
      <c r="C2032" t="s">
        <v>102</v>
      </c>
      <c r="D2032" t="s">
        <v>214</v>
      </c>
      <c r="E2032" t="s">
        <v>217</v>
      </c>
      <c r="F2032" s="88">
        <v>46631</v>
      </c>
      <c r="G2032" s="87">
        <v>4875</v>
      </c>
      <c r="H2032" s="87">
        <v>92.777256374159791</v>
      </c>
    </row>
    <row r="2033" spans="1:8" x14ac:dyDescent="0.3">
      <c r="A2033" t="s">
        <v>33</v>
      </c>
      <c r="B2033" t="s">
        <v>56</v>
      </c>
      <c r="C2033" t="s">
        <v>102</v>
      </c>
      <c r="D2033" t="s">
        <v>214</v>
      </c>
      <c r="E2033" t="s">
        <v>215</v>
      </c>
      <c r="F2033" s="88">
        <v>46661</v>
      </c>
      <c r="G2033" s="87">
        <v>4875</v>
      </c>
      <c r="H2033" s="87">
        <v>291.33514667221908</v>
      </c>
    </row>
    <row r="2034" spans="1:8" x14ac:dyDescent="0.3">
      <c r="A2034" t="s">
        <v>33</v>
      </c>
      <c r="B2034" t="s">
        <v>56</v>
      </c>
      <c r="C2034" t="s">
        <v>102</v>
      </c>
      <c r="D2034" t="s">
        <v>214</v>
      </c>
      <c r="E2034" t="s">
        <v>216</v>
      </c>
      <c r="F2034" s="88">
        <v>46661</v>
      </c>
      <c r="G2034" s="87">
        <v>4875</v>
      </c>
      <c r="H2034" s="87">
        <v>195.0000000000002</v>
      </c>
    </row>
    <row r="2035" spans="1:8" x14ac:dyDescent="0.3">
      <c r="A2035" t="s">
        <v>33</v>
      </c>
      <c r="B2035" t="s">
        <v>56</v>
      </c>
      <c r="C2035" t="s">
        <v>102</v>
      </c>
      <c r="D2035" t="s">
        <v>214</v>
      </c>
      <c r="E2035" t="s">
        <v>217</v>
      </c>
      <c r="F2035" s="88">
        <v>46661</v>
      </c>
      <c r="G2035" s="87">
        <v>4875</v>
      </c>
      <c r="H2035" s="87">
        <v>92.629948723287114</v>
      </c>
    </row>
    <row r="2036" spans="1:8" x14ac:dyDescent="0.3">
      <c r="A2036" t="s">
        <v>33</v>
      </c>
      <c r="B2036" t="s">
        <v>56</v>
      </c>
      <c r="C2036" t="s">
        <v>102</v>
      </c>
      <c r="D2036" t="s">
        <v>214</v>
      </c>
      <c r="E2036" t="s">
        <v>215</v>
      </c>
      <c r="F2036" s="88">
        <v>46692</v>
      </c>
      <c r="G2036" s="87">
        <v>4875</v>
      </c>
      <c r="H2036" s="87">
        <v>291.18243243243222</v>
      </c>
    </row>
    <row r="2037" spans="1:8" x14ac:dyDescent="0.3">
      <c r="A2037" t="s">
        <v>33</v>
      </c>
      <c r="B2037" t="s">
        <v>56</v>
      </c>
      <c r="C2037" t="s">
        <v>102</v>
      </c>
      <c r="D2037" t="s">
        <v>214</v>
      </c>
      <c r="E2037" t="s">
        <v>216</v>
      </c>
      <c r="F2037" s="88">
        <v>46692</v>
      </c>
      <c r="G2037" s="87">
        <v>4875</v>
      </c>
      <c r="H2037" s="87">
        <v>195.0000000000002</v>
      </c>
    </row>
    <row r="2038" spans="1:8" x14ac:dyDescent="0.3">
      <c r="A2038" t="s">
        <v>33</v>
      </c>
      <c r="B2038" t="s">
        <v>56</v>
      </c>
      <c r="C2038" t="s">
        <v>102</v>
      </c>
      <c r="D2038" t="s">
        <v>214</v>
      </c>
      <c r="E2038" t="s">
        <v>217</v>
      </c>
      <c r="F2038" s="88">
        <v>46692</v>
      </c>
      <c r="G2038" s="87">
        <v>4875</v>
      </c>
      <c r="H2038" s="87">
        <v>92.483108108107814</v>
      </c>
    </row>
    <row r="2039" spans="1:8" x14ac:dyDescent="0.3">
      <c r="A2039" t="s">
        <v>33</v>
      </c>
      <c r="B2039" t="s">
        <v>56</v>
      </c>
      <c r="C2039" t="s">
        <v>102</v>
      </c>
      <c r="D2039" t="s">
        <v>214</v>
      </c>
      <c r="E2039" t="s">
        <v>215</v>
      </c>
      <c r="F2039" s="88">
        <v>46722</v>
      </c>
      <c r="G2039" s="87">
        <v>4875</v>
      </c>
      <c r="H2039" s="87">
        <v>291.03020160348728</v>
      </c>
    </row>
    <row r="2040" spans="1:8" x14ac:dyDescent="0.3">
      <c r="A2040" t="s">
        <v>33</v>
      </c>
      <c r="B2040" t="s">
        <v>56</v>
      </c>
      <c r="C2040" t="s">
        <v>102</v>
      </c>
      <c r="D2040" t="s">
        <v>214</v>
      </c>
      <c r="E2040" t="s">
        <v>216</v>
      </c>
      <c r="F2040" s="88">
        <v>46722</v>
      </c>
      <c r="G2040" s="87">
        <v>4875</v>
      </c>
      <c r="H2040" s="87">
        <v>195.0000000000002</v>
      </c>
    </row>
    <row r="2041" spans="1:8" x14ac:dyDescent="0.3">
      <c r="A2041" t="s">
        <v>33</v>
      </c>
      <c r="B2041" t="s">
        <v>56</v>
      </c>
      <c r="C2041" t="s">
        <v>102</v>
      </c>
      <c r="D2041" t="s">
        <v>214</v>
      </c>
      <c r="E2041" t="s">
        <v>217</v>
      </c>
      <c r="F2041" s="88">
        <v>46722</v>
      </c>
      <c r="G2041" s="87">
        <v>4875</v>
      </c>
      <c r="H2041" s="87">
        <v>92.336732311045495</v>
      </c>
    </row>
    <row r="2042" spans="1:8" x14ac:dyDescent="0.3">
      <c r="A2042" t="s">
        <v>33</v>
      </c>
      <c r="B2042" t="s">
        <v>56</v>
      </c>
      <c r="C2042" t="s">
        <v>103</v>
      </c>
      <c r="D2042" t="s">
        <v>198</v>
      </c>
      <c r="E2042" t="s">
        <v>135</v>
      </c>
      <c r="G2042" s="87">
        <v>40500</v>
      </c>
      <c r="H2042" s="87">
        <v>25839</v>
      </c>
    </row>
    <row r="2043" spans="1:8" x14ac:dyDescent="0.3">
      <c r="A2043" t="s">
        <v>33</v>
      </c>
      <c r="B2043" t="s">
        <v>56</v>
      </c>
      <c r="C2043" t="s">
        <v>103</v>
      </c>
      <c r="D2043" t="s">
        <v>198</v>
      </c>
      <c r="E2043" t="s">
        <v>199</v>
      </c>
      <c r="G2043" s="87">
        <v>40500</v>
      </c>
      <c r="H2043" s="87">
        <v>40500</v>
      </c>
    </row>
    <row r="2044" spans="1:8" x14ac:dyDescent="0.3">
      <c r="A2044" t="s">
        <v>33</v>
      </c>
      <c r="B2044" t="s">
        <v>56</v>
      </c>
      <c r="C2044" t="s">
        <v>103</v>
      </c>
      <c r="D2044" t="s">
        <v>198</v>
      </c>
      <c r="E2044" t="s">
        <v>200</v>
      </c>
      <c r="G2044" s="87">
        <v>40500</v>
      </c>
      <c r="H2044" s="87">
        <v>40982.142857142862</v>
      </c>
    </row>
    <row r="2045" spans="1:8" x14ac:dyDescent="0.3">
      <c r="A2045" t="s">
        <v>33</v>
      </c>
      <c r="B2045" t="s">
        <v>56</v>
      </c>
      <c r="C2045" t="s">
        <v>103</v>
      </c>
      <c r="D2045" t="s">
        <v>198</v>
      </c>
      <c r="E2045" t="s">
        <v>201</v>
      </c>
      <c r="G2045" s="87">
        <v>40500</v>
      </c>
      <c r="H2045" s="87">
        <v>40500</v>
      </c>
    </row>
    <row r="2046" spans="1:8" x14ac:dyDescent="0.3">
      <c r="A2046" t="s">
        <v>33</v>
      </c>
      <c r="B2046" t="s">
        <v>56</v>
      </c>
      <c r="C2046" t="s">
        <v>103</v>
      </c>
      <c r="D2046" t="s">
        <v>198</v>
      </c>
      <c r="E2046" t="s">
        <v>202</v>
      </c>
      <c r="G2046" s="87">
        <v>40500</v>
      </c>
      <c r="H2046" s="87">
        <v>26146.607142857141</v>
      </c>
    </row>
    <row r="2047" spans="1:8" x14ac:dyDescent="0.3">
      <c r="A2047" t="s">
        <v>33</v>
      </c>
      <c r="B2047" t="s">
        <v>56</v>
      </c>
      <c r="C2047" t="s">
        <v>103</v>
      </c>
      <c r="D2047" t="s">
        <v>198</v>
      </c>
      <c r="E2047" t="s">
        <v>139</v>
      </c>
      <c r="G2047" s="87">
        <v>40500</v>
      </c>
      <c r="H2047" s="87">
        <v>25312.5</v>
      </c>
    </row>
    <row r="2048" spans="1:8" x14ac:dyDescent="0.3">
      <c r="A2048" t="s">
        <v>33</v>
      </c>
      <c r="B2048" t="s">
        <v>56</v>
      </c>
      <c r="C2048" t="s">
        <v>103</v>
      </c>
      <c r="D2048" t="s">
        <v>198</v>
      </c>
      <c r="E2048" t="s">
        <v>65</v>
      </c>
      <c r="G2048" s="87">
        <v>40500</v>
      </c>
      <c r="H2048" s="87">
        <v>26146.607142857141</v>
      </c>
    </row>
    <row r="2049" spans="1:8" x14ac:dyDescent="0.3">
      <c r="A2049" t="s">
        <v>33</v>
      </c>
      <c r="B2049" t="s">
        <v>56</v>
      </c>
      <c r="C2049" t="s">
        <v>103</v>
      </c>
      <c r="D2049" t="s">
        <v>203</v>
      </c>
      <c r="E2049" t="s">
        <v>204</v>
      </c>
      <c r="G2049" s="87">
        <v>40500</v>
      </c>
      <c r="H2049" s="87">
        <v>26146.607142857141</v>
      </c>
    </row>
    <row r="2050" spans="1:8" x14ac:dyDescent="0.3">
      <c r="A2050" t="s">
        <v>33</v>
      </c>
      <c r="B2050" t="s">
        <v>56</v>
      </c>
      <c r="C2050" t="s">
        <v>103</v>
      </c>
      <c r="D2050" t="s">
        <v>203</v>
      </c>
      <c r="E2050" t="s">
        <v>142</v>
      </c>
      <c r="G2050" s="87">
        <v>40500</v>
      </c>
      <c r="H2050" s="87">
        <v>40500</v>
      </c>
    </row>
    <row r="2051" spans="1:8" x14ac:dyDescent="0.3">
      <c r="A2051" t="s">
        <v>33</v>
      </c>
      <c r="B2051" t="s">
        <v>56</v>
      </c>
      <c r="C2051" t="s">
        <v>103</v>
      </c>
      <c r="D2051" t="s">
        <v>203</v>
      </c>
      <c r="E2051" t="s">
        <v>143</v>
      </c>
      <c r="G2051" s="87">
        <v>40500</v>
      </c>
      <c r="H2051" s="87">
        <v>40982.142857142862</v>
      </c>
    </row>
    <row r="2052" spans="1:8" x14ac:dyDescent="0.3">
      <c r="A2052" t="s">
        <v>33</v>
      </c>
      <c r="B2052" t="s">
        <v>56</v>
      </c>
      <c r="C2052" t="s">
        <v>103</v>
      </c>
      <c r="D2052" t="s">
        <v>203</v>
      </c>
      <c r="E2052" t="s">
        <v>141</v>
      </c>
      <c r="G2052" s="87">
        <v>40500</v>
      </c>
      <c r="H2052" s="87">
        <v>0</v>
      </c>
    </row>
    <row r="2053" spans="1:8" x14ac:dyDescent="0.3">
      <c r="A2053" t="s">
        <v>33</v>
      </c>
      <c r="B2053" t="s">
        <v>56</v>
      </c>
      <c r="C2053" t="s">
        <v>103</v>
      </c>
      <c r="D2053" t="s">
        <v>203</v>
      </c>
      <c r="E2053" t="s">
        <v>205</v>
      </c>
      <c r="G2053" s="87">
        <v>40500</v>
      </c>
      <c r="H2053" s="87">
        <v>26146.607142857141</v>
      </c>
    </row>
    <row r="2054" spans="1:8" x14ac:dyDescent="0.3">
      <c r="A2054" t="s">
        <v>33</v>
      </c>
      <c r="B2054" t="s">
        <v>56</v>
      </c>
      <c r="C2054" t="s">
        <v>103</v>
      </c>
      <c r="D2054" t="s">
        <v>206</v>
      </c>
      <c r="E2054" t="s">
        <v>207</v>
      </c>
      <c r="G2054" s="87">
        <v>40500</v>
      </c>
      <c r="H2054" s="87">
        <v>40500</v>
      </c>
    </row>
    <row r="2055" spans="1:8" x14ac:dyDescent="0.3">
      <c r="A2055" t="s">
        <v>33</v>
      </c>
      <c r="B2055" t="s">
        <v>56</v>
      </c>
      <c r="C2055" t="s">
        <v>103</v>
      </c>
      <c r="D2055" t="s">
        <v>206</v>
      </c>
      <c r="E2055" t="s">
        <v>208</v>
      </c>
      <c r="G2055" s="87">
        <v>40500</v>
      </c>
      <c r="H2055" s="87">
        <v>40500</v>
      </c>
    </row>
    <row r="2056" spans="1:8" x14ac:dyDescent="0.3">
      <c r="A2056" t="s">
        <v>33</v>
      </c>
      <c r="B2056" t="s">
        <v>56</v>
      </c>
      <c r="C2056" t="s">
        <v>103</v>
      </c>
      <c r="D2056" t="s">
        <v>206</v>
      </c>
      <c r="E2056" t="s">
        <v>209</v>
      </c>
      <c r="G2056" s="87">
        <v>40500</v>
      </c>
      <c r="H2056" s="87">
        <v>34020</v>
      </c>
    </row>
    <row r="2057" spans="1:8" x14ac:dyDescent="0.3">
      <c r="A2057" t="s">
        <v>33</v>
      </c>
      <c r="B2057" t="s">
        <v>56</v>
      </c>
      <c r="C2057" t="s">
        <v>103</v>
      </c>
      <c r="D2057" t="s">
        <v>210</v>
      </c>
      <c r="E2057" t="s">
        <v>211</v>
      </c>
      <c r="G2057" s="87">
        <v>40500</v>
      </c>
      <c r="H2057" s="87">
        <v>34425</v>
      </c>
    </row>
    <row r="2058" spans="1:8" x14ac:dyDescent="0.3">
      <c r="A2058" t="s">
        <v>33</v>
      </c>
      <c r="B2058" t="s">
        <v>56</v>
      </c>
      <c r="C2058" t="s">
        <v>103</v>
      </c>
      <c r="D2058" t="s">
        <v>210</v>
      </c>
      <c r="E2058" t="s">
        <v>212</v>
      </c>
      <c r="G2058" s="87">
        <v>40500</v>
      </c>
      <c r="H2058" s="87">
        <v>34020</v>
      </c>
    </row>
    <row r="2059" spans="1:8" x14ac:dyDescent="0.3">
      <c r="A2059" t="s">
        <v>33</v>
      </c>
      <c r="B2059" t="s">
        <v>56</v>
      </c>
      <c r="C2059" t="s">
        <v>103</v>
      </c>
      <c r="D2059" t="s">
        <v>210</v>
      </c>
      <c r="E2059" t="s">
        <v>213</v>
      </c>
      <c r="G2059" s="87">
        <v>40500</v>
      </c>
      <c r="H2059" s="87">
        <v>34020</v>
      </c>
    </row>
    <row r="2060" spans="1:8" x14ac:dyDescent="0.3">
      <c r="A2060" t="s">
        <v>33</v>
      </c>
      <c r="B2060" t="s">
        <v>56</v>
      </c>
      <c r="C2060" t="s">
        <v>103</v>
      </c>
      <c r="D2060" t="s">
        <v>214</v>
      </c>
      <c r="E2060" t="s">
        <v>215</v>
      </c>
      <c r="F2060" s="88">
        <v>46388</v>
      </c>
      <c r="G2060" s="87">
        <v>3375</v>
      </c>
      <c r="H2060" s="87">
        <v>0</v>
      </c>
    </row>
    <row r="2061" spans="1:8" x14ac:dyDescent="0.3">
      <c r="A2061" t="s">
        <v>33</v>
      </c>
      <c r="B2061" t="s">
        <v>56</v>
      </c>
      <c r="C2061" t="s">
        <v>103</v>
      </c>
      <c r="D2061" t="s">
        <v>214</v>
      </c>
      <c r="E2061" t="s">
        <v>216</v>
      </c>
      <c r="F2061" s="88">
        <v>46388</v>
      </c>
      <c r="G2061" s="87">
        <v>3375</v>
      </c>
      <c r="H2061" s="87">
        <v>0</v>
      </c>
    </row>
    <row r="2062" spans="1:8" x14ac:dyDescent="0.3">
      <c r="A2062" t="s">
        <v>33</v>
      </c>
      <c r="B2062" t="s">
        <v>56</v>
      </c>
      <c r="C2062" t="s">
        <v>103</v>
      </c>
      <c r="D2062" t="s">
        <v>214</v>
      </c>
      <c r="E2062" t="s">
        <v>217</v>
      </c>
      <c r="F2062" s="88">
        <v>46388</v>
      </c>
      <c r="G2062" s="87">
        <v>3375</v>
      </c>
      <c r="H2062" s="87">
        <v>0</v>
      </c>
    </row>
    <row r="2063" spans="1:8" x14ac:dyDescent="0.3">
      <c r="A2063" t="s">
        <v>33</v>
      </c>
      <c r="B2063" t="s">
        <v>56</v>
      </c>
      <c r="C2063" t="s">
        <v>103</v>
      </c>
      <c r="D2063" t="s">
        <v>214</v>
      </c>
      <c r="E2063" t="s">
        <v>215</v>
      </c>
      <c r="F2063" s="88">
        <v>46419</v>
      </c>
      <c r="G2063" s="87">
        <v>3375</v>
      </c>
      <c r="H2063" s="87">
        <v>0</v>
      </c>
    </row>
    <row r="2064" spans="1:8" x14ac:dyDescent="0.3">
      <c r="A2064" t="s">
        <v>33</v>
      </c>
      <c r="B2064" t="s">
        <v>56</v>
      </c>
      <c r="C2064" t="s">
        <v>103</v>
      </c>
      <c r="D2064" t="s">
        <v>214</v>
      </c>
      <c r="E2064" t="s">
        <v>216</v>
      </c>
      <c r="F2064" s="88">
        <v>46419</v>
      </c>
      <c r="G2064" s="87">
        <v>3375</v>
      </c>
      <c r="H2064" s="87">
        <v>0</v>
      </c>
    </row>
    <row r="2065" spans="1:8" x14ac:dyDescent="0.3">
      <c r="A2065" t="s">
        <v>33</v>
      </c>
      <c r="B2065" t="s">
        <v>56</v>
      </c>
      <c r="C2065" t="s">
        <v>103</v>
      </c>
      <c r="D2065" t="s">
        <v>214</v>
      </c>
      <c r="E2065" t="s">
        <v>217</v>
      </c>
      <c r="F2065" s="88">
        <v>46419</v>
      </c>
      <c r="G2065" s="87">
        <v>3375</v>
      </c>
      <c r="H2065" s="87">
        <v>0</v>
      </c>
    </row>
    <row r="2066" spans="1:8" x14ac:dyDescent="0.3">
      <c r="A2066" t="s">
        <v>33</v>
      </c>
      <c r="B2066" t="s">
        <v>56</v>
      </c>
      <c r="C2066" t="s">
        <v>103</v>
      </c>
      <c r="D2066" t="s">
        <v>214</v>
      </c>
      <c r="E2066" t="s">
        <v>215</v>
      </c>
      <c r="F2066" s="88">
        <v>46447</v>
      </c>
      <c r="G2066" s="87">
        <v>3375</v>
      </c>
      <c r="H2066" s="87">
        <v>0</v>
      </c>
    </row>
    <row r="2067" spans="1:8" x14ac:dyDescent="0.3">
      <c r="A2067" t="s">
        <v>33</v>
      </c>
      <c r="B2067" t="s">
        <v>56</v>
      </c>
      <c r="C2067" t="s">
        <v>103</v>
      </c>
      <c r="D2067" t="s">
        <v>214</v>
      </c>
      <c r="E2067" t="s">
        <v>216</v>
      </c>
      <c r="F2067" s="88">
        <v>46447</v>
      </c>
      <c r="G2067" s="87">
        <v>3375</v>
      </c>
      <c r="H2067" s="87">
        <v>0</v>
      </c>
    </row>
    <row r="2068" spans="1:8" x14ac:dyDescent="0.3">
      <c r="A2068" t="s">
        <v>33</v>
      </c>
      <c r="B2068" t="s">
        <v>56</v>
      </c>
      <c r="C2068" t="s">
        <v>103</v>
      </c>
      <c r="D2068" t="s">
        <v>214</v>
      </c>
      <c r="E2068" t="s">
        <v>217</v>
      </c>
      <c r="F2068" s="88">
        <v>46447</v>
      </c>
      <c r="G2068" s="87">
        <v>3375</v>
      </c>
      <c r="H2068" s="87">
        <v>0</v>
      </c>
    </row>
    <row r="2069" spans="1:8" x14ac:dyDescent="0.3">
      <c r="A2069" t="s">
        <v>33</v>
      </c>
      <c r="B2069" t="s">
        <v>56</v>
      </c>
      <c r="C2069" t="s">
        <v>103</v>
      </c>
      <c r="D2069" t="s">
        <v>214</v>
      </c>
      <c r="E2069" t="s">
        <v>215</v>
      </c>
      <c r="F2069" s="88">
        <v>46478</v>
      </c>
      <c r="G2069" s="87">
        <v>3375</v>
      </c>
      <c r="H2069" s="87">
        <v>0</v>
      </c>
    </row>
    <row r="2070" spans="1:8" x14ac:dyDescent="0.3">
      <c r="A2070" t="s">
        <v>33</v>
      </c>
      <c r="B2070" t="s">
        <v>56</v>
      </c>
      <c r="C2070" t="s">
        <v>103</v>
      </c>
      <c r="D2070" t="s">
        <v>214</v>
      </c>
      <c r="E2070" t="s">
        <v>216</v>
      </c>
      <c r="F2070" s="88">
        <v>46478</v>
      </c>
      <c r="G2070" s="87">
        <v>3375</v>
      </c>
      <c r="H2070" s="87">
        <v>0</v>
      </c>
    </row>
    <row r="2071" spans="1:8" x14ac:dyDescent="0.3">
      <c r="A2071" t="s">
        <v>33</v>
      </c>
      <c r="B2071" t="s">
        <v>56</v>
      </c>
      <c r="C2071" t="s">
        <v>103</v>
      </c>
      <c r="D2071" t="s">
        <v>214</v>
      </c>
      <c r="E2071" t="s">
        <v>217</v>
      </c>
      <c r="F2071" s="88">
        <v>46478</v>
      </c>
      <c r="G2071" s="87">
        <v>3375</v>
      </c>
      <c r="H2071" s="87">
        <v>0</v>
      </c>
    </row>
    <row r="2072" spans="1:8" x14ac:dyDescent="0.3">
      <c r="A2072" t="s">
        <v>33</v>
      </c>
      <c r="B2072" t="s">
        <v>56</v>
      </c>
      <c r="C2072" t="s">
        <v>103</v>
      </c>
      <c r="D2072" t="s">
        <v>214</v>
      </c>
      <c r="E2072" t="s">
        <v>215</v>
      </c>
      <c r="F2072" s="88">
        <v>46508</v>
      </c>
      <c r="G2072" s="87">
        <v>3375</v>
      </c>
      <c r="H2072" s="87">
        <v>0</v>
      </c>
    </row>
    <row r="2073" spans="1:8" x14ac:dyDescent="0.3">
      <c r="A2073" t="s">
        <v>33</v>
      </c>
      <c r="B2073" t="s">
        <v>56</v>
      </c>
      <c r="C2073" t="s">
        <v>103</v>
      </c>
      <c r="D2073" t="s">
        <v>214</v>
      </c>
      <c r="E2073" t="s">
        <v>216</v>
      </c>
      <c r="F2073" s="88">
        <v>46508</v>
      </c>
      <c r="G2073" s="87">
        <v>3375</v>
      </c>
      <c r="H2073" s="87">
        <v>0</v>
      </c>
    </row>
    <row r="2074" spans="1:8" x14ac:dyDescent="0.3">
      <c r="A2074" t="s">
        <v>33</v>
      </c>
      <c r="B2074" t="s">
        <v>56</v>
      </c>
      <c r="C2074" t="s">
        <v>103</v>
      </c>
      <c r="D2074" t="s">
        <v>214</v>
      </c>
      <c r="E2074" t="s">
        <v>217</v>
      </c>
      <c r="F2074" s="88">
        <v>46508</v>
      </c>
      <c r="G2074" s="87">
        <v>3375</v>
      </c>
      <c r="H2074" s="87">
        <v>0</v>
      </c>
    </row>
    <row r="2075" spans="1:8" x14ac:dyDescent="0.3">
      <c r="A2075" t="s">
        <v>33</v>
      </c>
      <c r="B2075" t="s">
        <v>56</v>
      </c>
      <c r="C2075" t="s">
        <v>103</v>
      </c>
      <c r="D2075" t="s">
        <v>214</v>
      </c>
      <c r="E2075" t="s">
        <v>215</v>
      </c>
      <c r="F2075" s="88">
        <v>46539</v>
      </c>
      <c r="G2075" s="87">
        <v>3375</v>
      </c>
      <c r="H2075" s="87">
        <v>0</v>
      </c>
    </row>
    <row r="2076" spans="1:8" x14ac:dyDescent="0.3">
      <c r="A2076" t="s">
        <v>33</v>
      </c>
      <c r="B2076" t="s">
        <v>56</v>
      </c>
      <c r="C2076" t="s">
        <v>103</v>
      </c>
      <c r="D2076" t="s">
        <v>214</v>
      </c>
      <c r="E2076" t="s">
        <v>216</v>
      </c>
      <c r="F2076" s="88">
        <v>46539</v>
      </c>
      <c r="G2076" s="87">
        <v>3375</v>
      </c>
      <c r="H2076" s="87">
        <v>0</v>
      </c>
    </row>
    <row r="2077" spans="1:8" x14ac:dyDescent="0.3">
      <c r="A2077" t="s">
        <v>33</v>
      </c>
      <c r="B2077" t="s">
        <v>56</v>
      </c>
      <c r="C2077" t="s">
        <v>103</v>
      </c>
      <c r="D2077" t="s">
        <v>214</v>
      </c>
      <c r="E2077" t="s">
        <v>217</v>
      </c>
      <c r="F2077" s="88">
        <v>46539</v>
      </c>
      <c r="G2077" s="87">
        <v>3375</v>
      </c>
      <c r="H2077" s="87">
        <v>0</v>
      </c>
    </row>
    <row r="2078" spans="1:8" x14ac:dyDescent="0.3">
      <c r="A2078" t="s">
        <v>33</v>
      </c>
      <c r="B2078" t="s">
        <v>56</v>
      </c>
      <c r="C2078" t="s">
        <v>103</v>
      </c>
      <c r="D2078" t="s">
        <v>214</v>
      </c>
      <c r="E2078" t="s">
        <v>215</v>
      </c>
      <c r="F2078" s="88">
        <v>46569</v>
      </c>
      <c r="G2078" s="87">
        <v>3375</v>
      </c>
      <c r="H2078" s="87">
        <v>0</v>
      </c>
    </row>
    <row r="2079" spans="1:8" x14ac:dyDescent="0.3">
      <c r="A2079" t="s">
        <v>33</v>
      </c>
      <c r="B2079" t="s">
        <v>56</v>
      </c>
      <c r="C2079" t="s">
        <v>103</v>
      </c>
      <c r="D2079" t="s">
        <v>214</v>
      </c>
      <c r="E2079" t="s">
        <v>216</v>
      </c>
      <c r="F2079" s="88">
        <v>46569</v>
      </c>
      <c r="G2079" s="87">
        <v>3375</v>
      </c>
      <c r="H2079" s="87">
        <v>0</v>
      </c>
    </row>
    <row r="2080" spans="1:8" x14ac:dyDescent="0.3">
      <c r="A2080" t="s">
        <v>33</v>
      </c>
      <c r="B2080" t="s">
        <v>56</v>
      </c>
      <c r="C2080" t="s">
        <v>103</v>
      </c>
      <c r="D2080" t="s">
        <v>214</v>
      </c>
      <c r="E2080" t="s">
        <v>217</v>
      </c>
      <c r="F2080" s="88">
        <v>46569</v>
      </c>
      <c r="G2080" s="87">
        <v>3375</v>
      </c>
      <c r="H2080" s="87">
        <v>0</v>
      </c>
    </row>
    <row r="2081" spans="1:8" x14ac:dyDescent="0.3">
      <c r="A2081" t="s">
        <v>33</v>
      </c>
      <c r="B2081" t="s">
        <v>56</v>
      </c>
      <c r="C2081" t="s">
        <v>103</v>
      </c>
      <c r="D2081" t="s">
        <v>214</v>
      </c>
      <c r="E2081" t="s">
        <v>215</v>
      </c>
      <c r="F2081" s="88">
        <v>46600</v>
      </c>
      <c r="G2081" s="87">
        <v>3375</v>
      </c>
      <c r="H2081" s="87">
        <v>0</v>
      </c>
    </row>
    <row r="2082" spans="1:8" x14ac:dyDescent="0.3">
      <c r="A2082" t="s">
        <v>33</v>
      </c>
      <c r="B2082" t="s">
        <v>56</v>
      </c>
      <c r="C2082" t="s">
        <v>103</v>
      </c>
      <c r="D2082" t="s">
        <v>214</v>
      </c>
      <c r="E2082" t="s">
        <v>216</v>
      </c>
      <c r="F2082" s="88">
        <v>46600</v>
      </c>
      <c r="G2082" s="87">
        <v>3375</v>
      </c>
      <c r="H2082" s="87">
        <v>0</v>
      </c>
    </row>
    <row r="2083" spans="1:8" x14ac:dyDescent="0.3">
      <c r="A2083" t="s">
        <v>33</v>
      </c>
      <c r="B2083" t="s">
        <v>56</v>
      </c>
      <c r="C2083" t="s">
        <v>103</v>
      </c>
      <c r="D2083" t="s">
        <v>214</v>
      </c>
      <c r="E2083" t="s">
        <v>217</v>
      </c>
      <c r="F2083" s="88">
        <v>46600</v>
      </c>
      <c r="G2083" s="87">
        <v>3375</v>
      </c>
      <c r="H2083" s="87">
        <v>0</v>
      </c>
    </row>
    <row r="2084" spans="1:8" x14ac:dyDescent="0.3">
      <c r="A2084" t="s">
        <v>33</v>
      </c>
      <c r="B2084" t="s">
        <v>56</v>
      </c>
      <c r="C2084" t="s">
        <v>103</v>
      </c>
      <c r="D2084" t="s">
        <v>214</v>
      </c>
      <c r="E2084" t="s">
        <v>215</v>
      </c>
      <c r="F2084" s="88">
        <v>46631</v>
      </c>
      <c r="G2084" s="87">
        <v>3375</v>
      </c>
      <c r="H2084" s="87">
        <v>0</v>
      </c>
    </row>
    <row r="2085" spans="1:8" x14ac:dyDescent="0.3">
      <c r="A2085" t="s">
        <v>33</v>
      </c>
      <c r="B2085" t="s">
        <v>56</v>
      </c>
      <c r="C2085" t="s">
        <v>103</v>
      </c>
      <c r="D2085" t="s">
        <v>214</v>
      </c>
      <c r="E2085" t="s">
        <v>216</v>
      </c>
      <c r="F2085" s="88">
        <v>46631</v>
      </c>
      <c r="G2085" s="87">
        <v>3375</v>
      </c>
      <c r="H2085" s="87">
        <v>0</v>
      </c>
    </row>
    <row r="2086" spans="1:8" x14ac:dyDescent="0.3">
      <c r="A2086" t="s">
        <v>33</v>
      </c>
      <c r="B2086" t="s">
        <v>56</v>
      </c>
      <c r="C2086" t="s">
        <v>103</v>
      </c>
      <c r="D2086" t="s">
        <v>214</v>
      </c>
      <c r="E2086" t="s">
        <v>217</v>
      </c>
      <c r="F2086" s="88">
        <v>46631</v>
      </c>
      <c r="G2086" s="87">
        <v>3375</v>
      </c>
      <c r="H2086" s="87">
        <v>0</v>
      </c>
    </row>
    <row r="2087" spans="1:8" x14ac:dyDescent="0.3">
      <c r="A2087" t="s">
        <v>33</v>
      </c>
      <c r="B2087" t="s">
        <v>56</v>
      </c>
      <c r="C2087" t="s">
        <v>103</v>
      </c>
      <c r="D2087" t="s">
        <v>214</v>
      </c>
      <c r="E2087" t="s">
        <v>215</v>
      </c>
      <c r="F2087" s="88">
        <v>46661</v>
      </c>
      <c r="G2087" s="87">
        <v>3375</v>
      </c>
      <c r="H2087" s="87">
        <v>0</v>
      </c>
    </row>
    <row r="2088" spans="1:8" x14ac:dyDescent="0.3">
      <c r="A2088" t="s">
        <v>33</v>
      </c>
      <c r="B2088" t="s">
        <v>56</v>
      </c>
      <c r="C2088" t="s">
        <v>103</v>
      </c>
      <c r="D2088" t="s">
        <v>214</v>
      </c>
      <c r="E2088" t="s">
        <v>216</v>
      </c>
      <c r="F2088" s="88">
        <v>46661</v>
      </c>
      <c r="G2088" s="87">
        <v>3375</v>
      </c>
      <c r="H2088" s="87">
        <v>0</v>
      </c>
    </row>
    <row r="2089" spans="1:8" x14ac:dyDescent="0.3">
      <c r="A2089" t="s">
        <v>33</v>
      </c>
      <c r="B2089" t="s">
        <v>56</v>
      </c>
      <c r="C2089" t="s">
        <v>103</v>
      </c>
      <c r="D2089" t="s">
        <v>214</v>
      </c>
      <c r="E2089" t="s">
        <v>217</v>
      </c>
      <c r="F2089" s="88">
        <v>46661</v>
      </c>
      <c r="G2089" s="87">
        <v>3375</v>
      </c>
      <c r="H2089" s="87">
        <v>0</v>
      </c>
    </row>
    <row r="2090" spans="1:8" x14ac:dyDescent="0.3">
      <c r="A2090" t="s">
        <v>33</v>
      </c>
      <c r="B2090" t="s">
        <v>56</v>
      </c>
      <c r="C2090" t="s">
        <v>103</v>
      </c>
      <c r="D2090" t="s">
        <v>214</v>
      </c>
      <c r="E2090" t="s">
        <v>215</v>
      </c>
      <c r="F2090" s="88">
        <v>46692</v>
      </c>
      <c r="G2090" s="87">
        <v>3375</v>
      </c>
      <c r="H2090" s="87">
        <v>0</v>
      </c>
    </row>
    <row r="2091" spans="1:8" x14ac:dyDescent="0.3">
      <c r="A2091" t="s">
        <v>33</v>
      </c>
      <c r="B2091" t="s">
        <v>56</v>
      </c>
      <c r="C2091" t="s">
        <v>103</v>
      </c>
      <c r="D2091" t="s">
        <v>214</v>
      </c>
      <c r="E2091" t="s">
        <v>216</v>
      </c>
      <c r="F2091" s="88">
        <v>46692</v>
      </c>
      <c r="G2091" s="87">
        <v>3375</v>
      </c>
      <c r="H2091" s="87">
        <v>0</v>
      </c>
    </row>
    <row r="2092" spans="1:8" x14ac:dyDescent="0.3">
      <c r="A2092" t="s">
        <v>33</v>
      </c>
      <c r="B2092" t="s">
        <v>56</v>
      </c>
      <c r="C2092" t="s">
        <v>103</v>
      </c>
      <c r="D2092" t="s">
        <v>214</v>
      </c>
      <c r="E2092" t="s">
        <v>217</v>
      </c>
      <c r="F2092" s="88">
        <v>46692</v>
      </c>
      <c r="G2092" s="87">
        <v>3375</v>
      </c>
      <c r="H2092" s="87">
        <v>0</v>
      </c>
    </row>
    <row r="2093" spans="1:8" x14ac:dyDescent="0.3">
      <c r="A2093" t="s">
        <v>33</v>
      </c>
      <c r="B2093" t="s">
        <v>56</v>
      </c>
      <c r="C2093" t="s">
        <v>103</v>
      </c>
      <c r="D2093" t="s">
        <v>214</v>
      </c>
      <c r="E2093" t="s">
        <v>215</v>
      </c>
      <c r="F2093" s="88">
        <v>46722</v>
      </c>
      <c r="G2093" s="87">
        <v>3375</v>
      </c>
      <c r="H2093" s="87">
        <v>0</v>
      </c>
    </row>
    <row r="2094" spans="1:8" x14ac:dyDescent="0.3">
      <c r="A2094" t="s">
        <v>33</v>
      </c>
      <c r="B2094" t="s">
        <v>56</v>
      </c>
      <c r="C2094" t="s">
        <v>103</v>
      </c>
      <c r="D2094" t="s">
        <v>214</v>
      </c>
      <c r="E2094" t="s">
        <v>216</v>
      </c>
      <c r="F2094" s="88">
        <v>46722</v>
      </c>
      <c r="G2094" s="87">
        <v>3375</v>
      </c>
      <c r="H2094" s="87">
        <v>0</v>
      </c>
    </row>
    <row r="2095" spans="1:8" x14ac:dyDescent="0.3">
      <c r="A2095" t="s">
        <v>33</v>
      </c>
      <c r="B2095" t="s">
        <v>56</v>
      </c>
      <c r="C2095" t="s">
        <v>103</v>
      </c>
      <c r="D2095" t="s">
        <v>214</v>
      </c>
      <c r="E2095" t="s">
        <v>217</v>
      </c>
      <c r="F2095" s="88">
        <v>46722</v>
      </c>
      <c r="G2095" s="87">
        <v>3375</v>
      </c>
      <c r="H2095" s="87">
        <v>0</v>
      </c>
    </row>
    <row r="2096" spans="1:8" x14ac:dyDescent="0.3">
      <c r="A2096" t="s">
        <v>33</v>
      </c>
      <c r="B2096" t="s">
        <v>56</v>
      </c>
      <c r="C2096" t="s">
        <v>105</v>
      </c>
      <c r="D2096" t="s">
        <v>198</v>
      </c>
      <c r="E2096" t="s">
        <v>135</v>
      </c>
      <c r="G2096" s="87">
        <v>99000</v>
      </c>
      <c r="H2096" s="87">
        <v>65934</v>
      </c>
    </row>
    <row r="2097" spans="1:8" x14ac:dyDescent="0.3">
      <c r="A2097" t="s">
        <v>33</v>
      </c>
      <c r="B2097" t="s">
        <v>56</v>
      </c>
      <c r="C2097" t="s">
        <v>105</v>
      </c>
      <c r="D2097" t="s">
        <v>198</v>
      </c>
      <c r="E2097" t="s">
        <v>199</v>
      </c>
      <c r="G2097" s="87">
        <v>99000</v>
      </c>
      <c r="H2097" s="87">
        <v>99175.428233904298</v>
      </c>
    </row>
    <row r="2098" spans="1:8" x14ac:dyDescent="0.3">
      <c r="A2098" t="s">
        <v>33</v>
      </c>
      <c r="B2098" t="s">
        <v>56</v>
      </c>
      <c r="C2098" t="s">
        <v>105</v>
      </c>
      <c r="D2098" t="s">
        <v>198</v>
      </c>
      <c r="E2098" t="s">
        <v>200</v>
      </c>
      <c r="G2098" s="87">
        <v>99000</v>
      </c>
      <c r="H2098" s="87">
        <v>99822.809001341637</v>
      </c>
    </row>
    <row r="2099" spans="1:8" x14ac:dyDescent="0.3">
      <c r="A2099" t="s">
        <v>33</v>
      </c>
      <c r="B2099" t="s">
        <v>56</v>
      </c>
      <c r="C2099" t="s">
        <v>105</v>
      </c>
      <c r="D2099" t="s">
        <v>198</v>
      </c>
      <c r="E2099" t="s">
        <v>201</v>
      </c>
      <c r="G2099" s="87">
        <v>99000</v>
      </c>
      <c r="H2099" s="87">
        <v>99000</v>
      </c>
    </row>
    <row r="2100" spans="1:8" x14ac:dyDescent="0.3">
      <c r="A2100" t="s">
        <v>33</v>
      </c>
      <c r="B2100" t="s">
        <v>56</v>
      </c>
      <c r="C2100" t="s">
        <v>105</v>
      </c>
      <c r="D2100" t="s">
        <v>198</v>
      </c>
      <c r="E2100" t="s">
        <v>202</v>
      </c>
      <c r="G2100" s="87">
        <v>99000</v>
      </c>
      <c r="H2100" s="87">
        <v>66599.797039657074</v>
      </c>
    </row>
    <row r="2101" spans="1:8" x14ac:dyDescent="0.3">
      <c r="A2101" t="s">
        <v>33</v>
      </c>
      <c r="B2101" t="s">
        <v>56</v>
      </c>
      <c r="C2101" t="s">
        <v>105</v>
      </c>
      <c r="D2101" t="s">
        <v>198</v>
      </c>
      <c r="E2101" t="s">
        <v>139</v>
      </c>
      <c r="G2101" s="87">
        <v>99000</v>
      </c>
      <c r="H2101" s="87">
        <v>63855</v>
      </c>
    </row>
    <row r="2102" spans="1:8" x14ac:dyDescent="0.3">
      <c r="A2102" t="s">
        <v>33</v>
      </c>
      <c r="B2102" t="s">
        <v>56</v>
      </c>
      <c r="C2102" t="s">
        <v>105</v>
      </c>
      <c r="D2102" t="s">
        <v>198</v>
      </c>
      <c r="E2102" t="s">
        <v>65</v>
      </c>
      <c r="G2102" s="87">
        <v>99000</v>
      </c>
      <c r="H2102" s="87">
        <v>66599.797039657074</v>
      </c>
    </row>
    <row r="2103" spans="1:8" x14ac:dyDescent="0.3">
      <c r="A2103" t="s">
        <v>33</v>
      </c>
      <c r="B2103" t="s">
        <v>56</v>
      </c>
      <c r="C2103" t="s">
        <v>105</v>
      </c>
      <c r="D2103" t="s">
        <v>203</v>
      </c>
      <c r="E2103" t="s">
        <v>204</v>
      </c>
      <c r="G2103" s="87">
        <v>99000</v>
      </c>
      <c r="H2103" s="87">
        <v>65703.301442895914</v>
      </c>
    </row>
    <row r="2104" spans="1:8" x14ac:dyDescent="0.3">
      <c r="A2104" t="s">
        <v>33</v>
      </c>
      <c r="B2104" t="s">
        <v>56</v>
      </c>
      <c r="C2104" t="s">
        <v>105</v>
      </c>
      <c r="D2104" t="s">
        <v>203</v>
      </c>
      <c r="E2104" t="s">
        <v>142</v>
      </c>
      <c r="G2104" s="87">
        <v>99000</v>
      </c>
      <c r="H2104" s="87">
        <v>98999.999999999971</v>
      </c>
    </row>
    <row r="2105" spans="1:8" x14ac:dyDescent="0.3">
      <c r="A2105" t="s">
        <v>33</v>
      </c>
      <c r="B2105" t="s">
        <v>56</v>
      </c>
      <c r="C2105" t="s">
        <v>105</v>
      </c>
      <c r="D2105" t="s">
        <v>203</v>
      </c>
      <c r="E2105" t="s">
        <v>143</v>
      </c>
      <c r="G2105" s="87">
        <v>99000</v>
      </c>
      <c r="H2105" s="87">
        <v>98653.605770114009</v>
      </c>
    </row>
    <row r="2106" spans="1:8" x14ac:dyDescent="0.3">
      <c r="A2106" t="s">
        <v>33</v>
      </c>
      <c r="B2106" t="s">
        <v>56</v>
      </c>
      <c r="C2106" t="s">
        <v>105</v>
      </c>
      <c r="D2106" t="s">
        <v>203</v>
      </c>
      <c r="E2106" t="s">
        <v>141</v>
      </c>
      <c r="G2106" s="87">
        <v>99000</v>
      </c>
      <c r="H2106" s="87">
        <v>0</v>
      </c>
    </row>
    <row r="2107" spans="1:8" x14ac:dyDescent="0.3">
      <c r="A2107" t="s">
        <v>33</v>
      </c>
      <c r="B2107" t="s">
        <v>56</v>
      </c>
      <c r="C2107" t="s">
        <v>105</v>
      </c>
      <c r="D2107" t="s">
        <v>203</v>
      </c>
      <c r="E2107" t="s">
        <v>205</v>
      </c>
      <c r="G2107" s="87">
        <v>99000</v>
      </c>
      <c r="H2107" s="87">
        <v>65703.301442895914</v>
      </c>
    </row>
    <row r="2108" spans="1:8" x14ac:dyDescent="0.3">
      <c r="A2108" t="s">
        <v>33</v>
      </c>
      <c r="B2108" t="s">
        <v>56</v>
      </c>
      <c r="C2108" t="s">
        <v>105</v>
      </c>
      <c r="D2108" t="s">
        <v>206</v>
      </c>
      <c r="E2108" t="s">
        <v>207</v>
      </c>
      <c r="G2108" s="87">
        <v>99000</v>
      </c>
      <c r="H2108" s="87">
        <v>104940</v>
      </c>
    </row>
    <row r="2109" spans="1:8" x14ac:dyDescent="0.3">
      <c r="A2109" t="s">
        <v>33</v>
      </c>
      <c r="B2109" t="s">
        <v>56</v>
      </c>
      <c r="C2109" t="s">
        <v>105</v>
      </c>
      <c r="D2109" t="s">
        <v>206</v>
      </c>
      <c r="E2109" t="s">
        <v>208</v>
      </c>
      <c r="G2109" s="87">
        <v>99000</v>
      </c>
      <c r="H2109" s="87">
        <v>104754.375</v>
      </c>
    </row>
    <row r="2110" spans="1:8" x14ac:dyDescent="0.3">
      <c r="A2110" t="s">
        <v>33</v>
      </c>
      <c r="B2110" t="s">
        <v>56</v>
      </c>
      <c r="C2110" t="s">
        <v>105</v>
      </c>
      <c r="D2110" t="s">
        <v>206</v>
      </c>
      <c r="E2110" t="s">
        <v>209</v>
      </c>
      <c r="G2110" s="87">
        <v>99000</v>
      </c>
      <c r="H2110" s="87">
        <v>83456.377188183818</v>
      </c>
    </row>
    <row r="2111" spans="1:8" x14ac:dyDescent="0.3">
      <c r="A2111" t="s">
        <v>33</v>
      </c>
      <c r="B2111" t="s">
        <v>56</v>
      </c>
      <c r="C2111" t="s">
        <v>105</v>
      </c>
      <c r="D2111" t="s">
        <v>210</v>
      </c>
      <c r="E2111" t="s">
        <v>211</v>
      </c>
      <c r="G2111" s="87">
        <v>99000</v>
      </c>
      <c r="H2111" s="87">
        <v>84150</v>
      </c>
    </row>
    <row r="2112" spans="1:8" x14ac:dyDescent="0.3">
      <c r="A2112" t="s">
        <v>33</v>
      </c>
      <c r="B2112" t="s">
        <v>56</v>
      </c>
      <c r="C2112" t="s">
        <v>105</v>
      </c>
      <c r="D2112" t="s">
        <v>210</v>
      </c>
      <c r="E2112" t="s">
        <v>212</v>
      </c>
      <c r="G2112" s="87">
        <v>99000</v>
      </c>
      <c r="H2112" s="87">
        <v>83160</v>
      </c>
    </row>
    <row r="2113" spans="1:8" x14ac:dyDescent="0.3">
      <c r="A2113" t="s">
        <v>33</v>
      </c>
      <c r="B2113" t="s">
        <v>56</v>
      </c>
      <c r="C2113" t="s">
        <v>105</v>
      </c>
      <c r="D2113" t="s">
        <v>210</v>
      </c>
      <c r="E2113" t="s">
        <v>213</v>
      </c>
      <c r="G2113" s="87">
        <v>99000</v>
      </c>
      <c r="H2113" s="87">
        <v>84645</v>
      </c>
    </row>
    <row r="2114" spans="1:8" x14ac:dyDescent="0.3">
      <c r="A2114" t="s">
        <v>33</v>
      </c>
      <c r="B2114" t="s">
        <v>56</v>
      </c>
      <c r="C2114" t="s">
        <v>105</v>
      </c>
      <c r="D2114" t="s">
        <v>214</v>
      </c>
      <c r="E2114" t="s">
        <v>215</v>
      </c>
      <c r="F2114" s="88">
        <v>46388</v>
      </c>
      <c r="G2114" s="87">
        <v>8250</v>
      </c>
      <c r="H2114" s="87">
        <v>620.99123724565175</v>
      </c>
    </row>
    <row r="2115" spans="1:8" x14ac:dyDescent="0.3">
      <c r="A2115" t="s">
        <v>33</v>
      </c>
      <c r="B2115" t="s">
        <v>56</v>
      </c>
      <c r="C2115" t="s">
        <v>105</v>
      </c>
      <c r="D2115" t="s">
        <v>214</v>
      </c>
      <c r="E2115" t="s">
        <v>216</v>
      </c>
      <c r="F2115" s="88">
        <v>46388</v>
      </c>
      <c r="G2115" s="87">
        <v>8250</v>
      </c>
      <c r="H2115" s="87">
        <v>495.00000000000051</v>
      </c>
    </row>
    <row r="2116" spans="1:8" x14ac:dyDescent="0.3">
      <c r="A2116" t="s">
        <v>33</v>
      </c>
      <c r="B2116" t="s">
        <v>56</v>
      </c>
      <c r="C2116" t="s">
        <v>105</v>
      </c>
      <c r="D2116" t="s">
        <v>214</v>
      </c>
      <c r="E2116" t="s">
        <v>217</v>
      </c>
      <c r="F2116" s="88">
        <v>46388</v>
      </c>
      <c r="G2116" s="87">
        <v>8250</v>
      </c>
      <c r="H2116" s="87">
        <v>118.8596577789172</v>
      </c>
    </row>
    <row r="2117" spans="1:8" x14ac:dyDescent="0.3">
      <c r="A2117" t="s">
        <v>33</v>
      </c>
      <c r="B2117" t="s">
        <v>56</v>
      </c>
      <c r="C2117" t="s">
        <v>105</v>
      </c>
      <c r="D2117" t="s">
        <v>214</v>
      </c>
      <c r="E2117" t="s">
        <v>215</v>
      </c>
      <c r="F2117" s="88">
        <v>46419</v>
      </c>
      <c r="G2117" s="87">
        <v>8250</v>
      </c>
      <c r="H2117" s="87">
        <v>620.84470115123895</v>
      </c>
    </row>
    <row r="2118" spans="1:8" x14ac:dyDescent="0.3">
      <c r="A2118" t="s">
        <v>33</v>
      </c>
      <c r="B2118" t="s">
        <v>56</v>
      </c>
      <c r="C2118" t="s">
        <v>105</v>
      </c>
      <c r="D2118" t="s">
        <v>214</v>
      </c>
      <c r="E2118" t="s">
        <v>216</v>
      </c>
      <c r="F2118" s="88">
        <v>46419</v>
      </c>
      <c r="G2118" s="87">
        <v>8250</v>
      </c>
      <c r="H2118" s="87">
        <v>495.00000000000051</v>
      </c>
    </row>
    <row r="2119" spans="1:8" x14ac:dyDescent="0.3">
      <c r="A2119" t="s">
        <v>33</v>
      </c>
      <c r="B2119" t="s">
        <v>56</v>
      </c>
      <c r="C2119" t="s">
        <v>105</v>
      </c>
      <c r="D2119" t="s">
        <v>214</v>
      </c>
      <c r="E2119" t="s">
        <v>217</v>
      </c>
      <c r="F2119" s="88">
        <v>46419</v>
      </c>
      <c r="G2119" s="87">
        <v>8250</v>
      </c>
      <c r="H2119" s="87">
        <v>118.7214161804142</v>
      </c>
    </row>
    <row r="2120" spans="1:8" x14ac:dyDescent="0.3">
      <c r="A2120" t="s">
        <v>33</v>
      </c>
      <c r="B2120" t="s">
        <v>56</v>
      </c>
      <c r="C2120" t="s">
        <v>105</v>
      </c>
      <c r="D2120" t="s">
        <v>214</v>
      </c>
      <c r="E2120" t="s">
        <v>215</v>
      </c>
      <c r="F2120" s="88">
        <v>46447</v>
      </c>
      <c r="G2120" s="87">
        <v>8250</v>
      </c>
      <c r="H2120" s="87">
        <v>620.69850552306821</v>
      </c>
    </row>
    <row r="2121" spans="1:8" x14ac:dyDescent="0.3">
      <c r="A2121" t="s">
        <v>33</v>
      </c>
      <c r="B2121" t="s">
        <v>56</v>
      </c>
      <c r="C2121" t="s">
        <v>105</v>
      </c>
      <c r="D2121" t="s">
        <v>214</v>
      </c>
      <c r="E2121" t="s">
        <v>216</v>
      </c>
      <c r="F2121" s="88">
        <v>46447</v>
      </c>
      <c r="G2121" s="87">
        <v>8250</v>
      </c>
      <c r="H2121" s="87">
        <v>495.00000000000051</v>
      </c>
    </row>
    <row r="2122" spans="1:8" x14ac:dyDescent="0.3">
      <c r="A2122" t="s">
        <v>33</v>
      </c>
      <c r="B2122" t="s">
        <v>56</v>
      </c>
      <c r="C2122" t="s">
        <v>105</v>
      </c>
      <c r="D2122" t="s">
        <v>214</v>
      </c>
      <c r="E2122" t="s">
        <v>217</v>
      </c>
      <c r="F2122" s="88">
        <v>46447</v>
      </c>
      <c r="G2122" s="87">
        <v>8250</v>
      </c>
      <c r="H2122" s="87">
        <v>118.5834957764788</v>
      </c>
    </row>
    <row r="2123" spans="1:8" x14ac:dyDescent="0.3">
      <c r="A2123" t="s">
        <v>33</v>
      </c>
      <c r="B2123" t="s">
        <v>56</v>
      </c>
      <c r="C2123" t="s">
        <v>105</v>
      </c>
      <c r="D2123" t="s">
        <v>214</v>
      </c>
      <c r="E2123" t="s">
        <v>215</v>
      </c>
      <c r="F2123" s="88">
        <v>46478</v>
      </c>
      <c r="G2123" s="87">
        <v>8250</v>
      </c>
      <c r="H2123" s="87">
        <v>118.4412366268095</v>
      </c>
    </row>
    <row r="2124" spans="1:8" x14ac:dyDescent="0.3">
      <c r="A2124" t="s">
        <v>33</v>
      </c>
      <c r="B2124" t="s">
        <v>56</v>
      </c>
      <c r="C2124" t="s">
        <v>105</v>
      </c>
      <c r="D2124" t="s">
        <v>214</v>
      </c>
      <c r="E2124" t="s">
        <v>216</v>
      </c>
      <c r="F2124" s="88">
        <v>46478</v>
      </c>
      <c r="G2124" s="87">
        <v>8250</v>
      </c>
      <c r="H2124" s="87">
        <v>0</v>
      </c>
    </row>
    <row r="2125" spans="1:8" x14ac:dyDescent="0.3">
      <c r="A2125" t="s">
        <v>33</v>
      </c>
      <c r="B2125" t="s">
        <v>56</v>
      </c>
      <c r="C2125" t="s">
        <v>105</v>
      </c>
      <c r="D2125" t="s">
        <v>214</v>
      </c>
      <c r="E2125" t="s">
        <v>217</v>
      </c>
      <c r="F2125" s="88">
        <v>46478</v>
      </c>
      <c r="G2125" s="87">
        <v>8250</v>
      </c>
      <c r="H2125" s="87">
        <v>118.4412366268095</v>
      </c>
    </row>
    <row r="2126" spans="1:8" x14ac:dyDescent="0.3">
      <c r="A2126" t="s">
        <v>33</v>
      </c>
      <c r="B2126" t="s">
        <v>56</v>
      </c>
      <c r="C2126" t="s">
        <v>105</v>
      </c>
      <c r="D2126" t="s">
        <v>214</v>
      </c>
      <c r="E2126" t="s">
        <v>215</v>
      </c>
      <c r="F2126" s="88">
        <v>46508</v>
      </c>
      <c r="G2126" s="87">
        <v>8250</v>
      </c>
      <c r="H2126" s="87">
        <v>118.2993183916404</v>
      </c>
    </row>
    <row r="2127" spans="1:8" x14ac:dyDescent="0.3">
      <c r="A2127" t="s">
        <v>33</v>
      </c>
      <c r="B2127" t="s">
        <v>56</v>
      </c>
      <c r="C2127" t="s">
        <v>105</v>
      </c>
      <c r="D2127" t="s">
        <v>214</v>
      </c>
      <c r="E2127" t="s">
        <v>216</v>
      </c>
      <c r="F2127" s="88">
        <v>46508</v>
      </c>
      <c r="G2127" s="87">
        <v>8250</v>
      </c>
      <c r="H2127" s="87">
        <v>0</v>
      </c>
    </row>
    <row r="2128" spans="1:8" x14ac:dyDescent="0.3">
      <c r="A2128" t="s">
        <v>33</v>
      </c>
      <c r="B2128" t="s">
        <v>56</v>
      </c>
      <c r="C2128" t="s">
        <v>105</v>
      </c>
      <c r="D2128" t="s">
        <v>214</v>
      </c>
      <c r="E2128" t="s">
        <v>217</v>
      </c>
      <c r="F2128" s="88">
        <v>46508</v>
      </c>
      <c r="G2128" s="87">
        <v>8250</v>
      </c>
      <c r="H2128" s="87">
        <v>118.2993183916404</v>
      </c>
    </row>
    <row r="2129" spans="1:8" x14ac:dyDescent="0.3">
      <c r="A2129" t="s">
        <v>33</v>
      </c>
      <c r="B2129" t="s">
        <v>56</v>
      </c>
      <c r="C2129" t="s">
        <v>105</v>
      </c>
      <c r="D2129" t="s">
        <v>214</v>
      </c>
      <c r="E2129" t="s">
        <v>215</v>
      </c>
      <c r="F2129" s="88">
        <v>46539</v>
      </c>
      <c r="G2129" s="87">
        <v>8250</v>
      </c>
      <c r="H2129" s="87">
        <v>118.1577398469685</v>
      </c>
    </row>
    <row r="2130" spans="1:8" x14ac:dyDescent="0.3">
      <c r="A2130" t="s">
        <v>33</v>
      </c>
      <c r="B2130" t="s">
        <v>56</v>
      </c>
      <c r="C2130" t="s">
        <v>105</v>
      </c>
      <c r="D2130" t="s">
        <v>214</v>
      </c>
      <c r="E2130" t="s">
        <v>216</v>
      </c>
      <c r="F2130" s="88">
        <v>46539</v>
      </c>
      <c r="G2130" s="87">
        <v>8250</v>
      </c>
      <c r="H2130" s="87">
        <v>0</v>
      </c>
    </row>
    <row r="2131" spans="1:8" x14ac:dyDescent="0.3">
      <c r="A2131" t="s">
        <v>33</v>
      </c>
      <c r="B2131" t="s">
        <v>56</v>
      </c>
      <c r="C2131" t="s">
        <v>105</v>
      </c>
      <c r="D2131" t="s">
        <v>214</v>
      </c>
      <c r="E2131" t="s">
        <v>217</v>
      </c>
      <c r="F2131" s="88">
        <v>46539</v>
      </c>
      <c r="G2131" s="87">
        <v>8250</v>
      </c>
      <c r="H2131" s="87">
        <v>118.1577398469685</v>
      </c>
    </row>
    <row r="2132" spans="1:8" x14ac:dyDescent="0.3">
      <c r="A2132" t="s">
        <v>33</v>
      </c>
      <c r="B2132" t="s">
        <v>56</v>
      </c>
      <c r="C2132" t="s">
        <v>105</v>
      </c>
      <c r="D2132" t="s">
        <v>214</v>
      </c>
      <c r="E2132" t="s">
        <v>215</v>
      </c>
      <c r="F2132" s="88">
        <v>46569</v>
      </c>
      <c r="G2132" s="87">
        <v>8250</v>
      </c>
      <c r="H2132" s="87">
        <v>118.0164997746474</v>
      </c>
    </row>
    <row r="2133" spans="1:8" x14ac:dyDescent="0.3">
      <c r="A2133" t="s">
        <v>33</v>
      </c>
      <c r="B2133" t="s">
        <v>56</v>
      </c>
      <c r="C2133" t="s">
        <v>105</v>
      </c>
      <c r="D2133" t="s">
        <v>214</v>
      </c>
      <c r="E2133" t="s">
        <v>216</v>
      </c>
      <c r="F2133" s="88">
        <v>46569</v>
      </c>
      <c r="G2133" s="87">
        <v>8250</v>
      </c>
      <c r="H2133" s="87">
        <v>0</v>
      </c>
    </row>
    <row r="2134" spans="1:8" x14ac:dyDescent="0.3">
      <c r="A2134" t="s">
        <v>33</v>
      </c>
      <c r="B2134" t="s">
        <v>56</v>
      </c>
      <c r="C2134" t="s">
        <v>105</v>
      </c>
      <c r="D2134" t="s">
        <v>214</v>
      </c>
      <c r="E2134" t="s">
        <v>217</v>
      </c>
      <c r="F2134" s="88">
        <v>46569</v>
      </c>
      <c r="G2134" s="87">
        <v>8250</v>
      </c>
      <c r="H2134" s="87">
        <v>118.0164997746474</v>
      </c>
    </row>
    <row r="2135" spans="1:8" x14ac:dyDescent="0.3">
      <c r="A2135" t="s">
        <v>33</v>
      </c>
      <c r="B2135" t="s">
        <v>56</v>
      </c>
      <c r="C2135" t="s">
        <v>105</v>
      </c>
      <c r="D2135" t="s">
        <v>214</v>
      </c>
      <c r="E2135" t="s">
        <v>215</v>
      </c>
      <c r="F2135" s="88">
        <v>46600</v>
      </c>
      <c r="G2135" s="87">
        <v>8250</v>
      </c>
      <c r="H2135" s="87">
        <v>117.87328988315539</v>
      </c>
    </row>
    <row r="2136" spans="1:8" x14ac:dyDescent="0.3">
      <c r="A2136" t="s">
        <v>33</v>
      </c>
      <c r="B2136" t="s">
        <v>56</v>
      </c>
      <c r="C2136" t="s">
        <v>105</v>
      </c>
      <c r="D2136" t="s">
        <v>214</v>
      </c>
      <c r="E2136" t="s">
        <v>216</v>
      </c>
      <c r="F2136" s="88">
        <v>46600</v>
      </c>
      <c r="G2136" s="87">
        <v>8250</v>
      </c>
      <c r="H2136" s="87">
        <v>0</v>
      </c>
    </row>
    <row r="2137" spans="1:8" x14ac:dyDescent="0.3">
      <c r="A2137" t="s">
        <v>33</v>
      </c>
      <c r="B2137" t="s">
        <v>56</v>
      </c>
      <c r="C2137" t="s">
        <v>105</v>
      </c>
      <c r="D2137" t="s">
        <v>214</v>
      </c>
      <c r="E2137" t="s">
        <v>217</v>
      </c>
      <c r="F2137" s="88">
        <v>46600</v>
      </c>
      <c r="G2137" s="87">
        <v>8250</v>
      </c>
      <c r="H2137" s="87">
        <v>117.87328988315539</v>
      </c>
    </row>
    <row r="2138" spans="1:8" x14ac:dyDescent="0.3">
      <c r="A2138" t="s">
        <v>33</v>
      </c>
      <c r="B2138" t="s">
        <v>56</v>
      </c>
      <c r="C2138" t="s">
        <v>105</v>
      </c>
      <c r="D2138" t="s">
        <v>214</v>
      </c>
      <c r="E2138" t="s">
        <v>215</v>
      </c>
      <c r="F2138" s="88">
        <v>46631</v>
      </c>
      <c r="G2138" s="87">
        <v>8250</v>
      </c>
      <c r="H2138" s="87">
        <v>117.73272862337259</v>
      </c>
    </row>
    <row r="2139" spans="1:8" x14ac:dyDescent="0.3">
      <c r="A2139" t="s">
        <v>33</v>
      </c>
      <c r="B2139" t="s">
        <v>56</v>
      </c>
      <c r="C2139" t="s">
        <v>105</v>
      </c>
      <c r="D2139" t="s">
        <v>214</v>
      </c>
      <c r="E2139" t="s">
        <v>216</v>
      </c>
      <c r="F2139" s="88">
        <v>46631</v>
      </c>
      <c r="G2139" s="87">
        <v>8250</v>
      </c>
      <c r="H2139" s="87">
        <v>0</v>
      </c>
    </row>
    <row r="2140" spans="1:8" x14ac:dyDescent="0.3">
      <c r="A2140" t="s">
        <v>33</v>
      </c>
      <c r="B2140" t="s">
        <v>56</v>
      </c>
      <c r="C2140" t="s">
        <v>105</v>
      </c>
      <c r="D2140" t="s">
        <v>214</v>
      </c>
      <c r="E2140" t="s">
        <v>217</v>
      </c>
      <c r="F2140" s="88">
        <v>46631</v>
      </c>
      <c r="G2140" s="87">
        <v>8250</v>
      </c>
      <c r="H2140" s="87">
        <v>117.73272862337259</v>
      </c>
    </row>
    <row r="2141" spans="1:8" x14ac:dyDescent="0.3">
      <c r="A2141" t="s">
        <v>33</v>
      </c>
      <c r="B2141" t="s">
        <v>56</v>
      </c>
      <c r="C2141" t="s">
        <v>105</v>
      </c>
      <c r="D2141" t="s">
        <v>214</v>
      </c>
      <c r="E2141" t="s">
        <v>215</v>
      </c>
      <c r="F2141" s="88">
        <v>46661</v>
      </c>
      <c r="G2141" s="87">
        <v>8250</v>
      </c>
      <c r="H2141" s="87">
        <v>117.59250219662169</v>
      </c>
    </row>
    <row r="2142" spans="1:8" x14ac:dyDescent="0.3">
      <c r="A2142" t="s">
        <v>33</v>
      </c>
      <c r="B2142" t="s">
        <v>56</v>
      </c>
      <c r="C2142" t="s">
        <v>105</v>
      </c>
      <c r="D2142" t="s">
        <v>214</v>
      </c>
      <c r="E2142" t="s">
        <v>216</v>
      </c>
      <c r="F2142" s="88">
        <v>46661</v>
      </c>
      <c r="G2142" s="87">
        <v>8250</v>
      </c>
      <c r="H2142" s="87">
        <v>0</v>
      </c>
    </row>
    <row r="2143" spans="1:8" x14ac:dyDescent="0.3">
      <c r="A2143" t="s">
        <v>33</v>
      </c>
      <c r="B2143" t="s">
        <v>56</v>
      </c>
      <c r="C2143" t="s">
        <v>105</v>
      </c>
      <c r="D2143" t="s">
        <v>214</v>
      </c>
      <c r="E2143" t="s">
        <v>217</v>
      </c>
      <c r="F2143" s="88">
        <v>46661</v>
      </c>
      <c r="G2143" s="87">
        <v>8250</v>
      </c>
      <c r="H2143" s="87">
        <v>117.59250219662169</v>
      </c>
    </row>
    <row r="2144" spans="1:8" x14ac:dyDescent="0.3">
      <c r="A2144" t="s">
        <v>33</v>
      </c>
      <c r="B2144" t="s">
        <v>56</v>
      </c>
      <c r="C2144" t="s">
        <v>105</v>
      </c>
      <c r="D2144" t="s">
        <v>214</v>
      </c>
      <c r="E2144" t="s">
        <v>215</v>
      </c>
      <c r="F2144" s="88">
        <v>46692</v>
      </c>
      <c r="G2144" s="87">
        <v>8250</v>
      </c>
      <c r="H2144" s="87">
        <v>117.45260940790909</v>
      </c>
    </row>
    <row r="2145" spans="1:8" x14ac:dyDescent="0.3">
      <c r="A2145" t="s">
        <v>33</v>
      </c>
      <c r="B2145" t="s">
        <v>56</v>
      </c>
      <c r="C2145" t="s">
        <v>105</v>
      </c>
      <c r="D2145" t="s">
        <v>214</v>
      </c>
      <c r="E2145" t="s">
        <v>216</v>
      </c>
      <c r="F2145" s="88">
        <v>46692</v>
      </c>
      <c r="G2145" s="87">
        <v>8250</v>
      </c>
      <c r="H2145" s="87">
        <v>0</v>
      </c>
    </row>
    <row r="2146" spans="1:8" x14ac:dyDescent="0.3">
      <c r="A2146" t="s">
        <v>33</v>
      </c>
      <c r="B2146" t="s">
        <v>56</v>
      </c>
      <c r="C2146" t="s">
        <v>105</v>
      </c>
      <c r="D2146" t="s">
        <v>214</v>
      </c>
      <c r="E2146" t="s">
        <v>217</v>
      </c>
      <c r="F2146" s="88">
        <v>46692</v>
      </c>
      <c r="G2146" s="87">
        <v>8250</v>
      </c>
      <c r="H2146" s="87">
        <v>117.45260940790909</v>
      </c>
    </row>
    <row r="2147" spans="1:8" x14ac:dyDescent="0.3">
      <c r="A2147" t="s">
        <v>33</v>
      </c>
      <c r="B2147" t="s">
        <v>56</v>
      </c>
      <c r="C2147" t="s">
        <v>105</v>
      </c>
      <c r="D2147" t="s">
        <v>214</v>
      </c>
      <c r="E2147" t="s">
        <v>215</v>
      </c>
      <c r="F2147" s="88">
        <v>46722</v>
      </c>
      <c r="G2147" s="87">
        <v>8250</v>
      </c>
      <c r="H2147" s="87">
        <v>117.3130490679239</v>
      </c>
    </row>
    <row r="2148" spans="1:8" x14ac:dyDescent="0.3">
      <c r="A2148" t="s">
        <v>33</v>
      </c>
      <c r="B2148" t="s">
        <v>56</v>
      </c>
      <c r="C2148" t="s">
        <v>105</v>
      </c>
      <c r="D2148" t="s">
        <v>214</v>
      </c>
      <c r="E2148" t="s">
        <v>216</v>
      </c>
      <c r="F2148" s="88">
        <v>46722</v>
      </c>
      <c r="G2148" s="87">
        <v>8250</v>
      </c>
      <c r="H2148" s="87">
        <v>0</v>
      </c>
    </row>
    <row r="2149" spans="1:8" x14ac:dyDescent="0.3">
      <c r="A2149" t="s">
        <v>33</v>
      </c>
      <c r="B2149" t="s">
        <v>56</v>
      </c>
      <c r="C2149" t="s">
        <v>105</v>
      </c>
      <c r="D2149" t="s">
        <v>214</v>
      </c>
      <c r="E2149" t="s">
        <v>217</v>
      </c>
      <c r="F2149" s="88">
        <v>46722</v>
      </c>
      <c r="G2149" s="87">
        <v>8250</v>
      </c>
      <c r="H2149" s="87">
        <v>117.3130490679239</v>
      </c>
    </row>
    <row r="2150" spans="1:8" x14ac:dyDescent="0.3">
      <c r="A2150" t="s">
        <v>33</v>
      </c>
      <c r="B2150" t="s">
        <v>56</v>
      </c>
      <c r="C2150" t="s">
        <v>106</v>
      </c>
      <c r="D2150" t="s">
        <v>198</v>
      </c>
      <c r="E2150" t="s">
        <v>135</v>
      </c>
      <c r="G2150" s="87">
        <v>81000</v>
      </c>
      <c r="H2150" s="87">
        <v>52650</v>
      </c>
    </row>
    <row r="2151" spans="1:8" x14ac:dyDescent="0.3">
      <c r="A2151" t="s">
        <v>33</v>
      </c>
      <c r="B2151" t="s">
        <v>56</v>
      </c>
      <c r="C2151" t="s">
        <v>106</v>
      </c>
      <c r="D2151" t="s">
        <v>198</v>
      </c>
      <c r="E2151" t="s">
        <v>199</v>
      </c>
      <c r="G2151" s="87">
        <v>81000</v>
      </c>
      <c r="H2151" s="87">
        <v>81088.331515812431</v>
      </c>
    </row>
    <row r="2152" spans="1:8" x14ac:dyDescent="0.3">
      <c r="A2152" t="s">
        <v>33</v>
      </c>
      <c r="B2152" t="s">
        <v>56</v>
      </c>
      <c r="C2152" t="s">
        <v>106</v>
      </c>
      <c r="D2152" t="s">
        <v>198</v>
      </c>
      <c r="E2152" t="s">
        <v>200</v>
      </c>
      <c r="G2152" s="87">
        <v>81000</v>
      </c>
      <c r="H2152" s="87">
        <v>82061.773439431432</v>
      </c>
    </row>
    <row r="2153" spans="1:8" x14ac:dyDescent="0.3">
      <c r="A2153" t="s">
        <v>33</v>
      </c>
      <c r="B2153" t="s">
        <v>56</v>
      </c>
      <c r="C2153" t="s">
        <v>106</v>
      </c>
      <c r="D2153" t="s">
        <v>198</v>
      </c>
      <c r="E2153" t="s">
        <v>201</v>
      </c>
      <c r="G2153" s="87">
        <v>81000</v>
      </c>
      <c r="H2153" s="87">
        <v>81000</v>
      </c>
    </row>
    <row r="2154" spans="1:8" x14ac:dyDescent="0.3">
      <c r="A2154" t="s">
        <v>33</v>
      </c>
      <c r="B2154" t="s">
        <v>56</v>
      </c>
      <c r="C2154" t="s">
        <v>106</v>
      </c>
      <c r="D2154" t="s">
        <v>198</v>
      </c>
      <c r="E2154" t="s">
        <v>202</v>
      </c>
      <c r="G2154" s="87">
        <v>81000</v>
      </c>
      <c r="H2154" s="87">
        <v>53398.320841121837</v>
      </c>
    </row>
    <row r="2155" spans="1:8" x14ac:dyDescent="0.3">
      <c r="A2155" t="s">
        <v>33</v>
      </c>
      <c r="B2155" t="s">
        <v>56</v>
      </c>
      <c r="C2155" t="s">
        <v>106</v>
      </c>
      <c r="D2155" t="s">
        <v>198</v>
      </c>
      <c r="E2155" t="s">
        <v>139</v>
      </c>
      <c r="G2155" s="87">
        <v>81000</v>
      </c>
      <c r="H2155" s="87">
        <v>49815</v>
      </c>
    </row>
    <row r="2156" spans="1:8" x14ac:dyDescent="0.3">
      <c r="A2156" t="s">
        <v>33</v>
      </c>
      <c r="B2156" t="s">
        <v>56</v>
      </c>
      <c r="C2156" t="s">
        <v>106</v>
      </c>
      <c r="D2156" t="s">
        <v>198</v>
      </c>
      <c r="E2156" t="s">
        <v>65</v>
      </c>
      <c r="G2156" s="87">
        <v>81000</v>
      </c>
      <c r="H2156" s="87">
        <v>53398.320841121837</v>
      </c>
    </row>
    <row r="2157" spans="1:8" x14ac:dyDescent="0.3">
      <c r="A2157" t="s">
        <v>33</v>
      </c>
      <c r="B2157" t="s">
        <v>56</v>
      </c>
      <c r="C2157" t="s">
        <v>106</v>
      </c>
      <c r="D2157" t="s">
        <v>203</v>
      </c>
      <c r="E2157" t="s">
        <v>204</v>
      </c>
      <c r="G2157" s="87">
        <v>81000</v>
      </c>
      <c r="H2157" s="87">
        <v>53552.721094272463</v>
      </c>
    </row>
    <row r="2158" spans="1:8" x14ac:dyDescent="0.3">
      <c r="A2158" t="s">
        <v>33</v>
      </c>
      <c r="B2158" t="s">
        <v>56</v>
      </c>
      <c r="C2158" t="s">
        <v>106</v>
      </c>
      <c r="D2158" t="s">
        <v>203</v>
      </c>
      <c r="E2158" t="s">
        <v>142</v>
      </c>
      <c r="G2158" s="87">
        <v>81000</v>
      </c>
      <c r="H2158" s="87">
        <v>81000.000000000015</v>
      </c>
    </row>
    <row r="2159" spans="1:8" x14ac:dyDescent="0.3">
      <c r="A2159" t="s">
        <v>33</v>
      </c>
      <c r="B2159" t="s">
        <v>56</v>
      </c>
      <c r="C2159" t="s">
        <v>106</v>
      </c>
      <c r="D2159" t="s">
        <v>203</v>
      </c>
      <c r="E2159" t="s">
        <v>143</v>
      </c>
      <c r="G2159" s="87">
        <v>81000</v>
      </c>
      <c r="H2159" s="87">
        <v>82388.801683496073</v>
      </c>
    </row>
    <row r="2160" spans="1:8" x14ac:dyDescent="0.3">
      <c r="A2160" t="s">
        <v>33</v>
      </c>
      <c r="B2160" t="s">
        <v>56</v>
      </c>
      <c r="C2160" t="s">
        <v>106</v>
      </c>
      <c r="D2160" t="s">
        <v>203</v>
      </c>
      <c r="E2160" t="s">
        <v>141</v>
      </c>
      <c r="G2160" s="87">
        <v>81000</v>
      </c>
      <c r="H2160" s="87">
        <v>0</v>
      </c>
    </row>
    <row r="2161" spans="1:8" x14ac:dyDescent="0.3">
      <c r="A2161" t="s">
        <v>33</v>
      </c>
      <c r="B2161" t="s">
        <v>56</v>
      </c>
      <c r="C2161" t="s">
        <v>106</v>
      </c>
      <c r="D2161" t="s">
        <v>203</v>
      </c>
      <c r="E2161" t="s">
        <v>205</v>
      </c>
      <c r="G2161" s="87">
        <v>81000</v>
      </c>
      <c r="H2161" s="87">
        <v>53552.721094272463</v>
      </c>
    </row>
    <row r="2162" spans="1:8" x14ac:dyDescent="0.3">
      <c r="A2162" t="s">
        <v>33</v>
      </c>
      <c r="B2162" t="s">
        <v>56</v>
      </c>
      <c r="C2162" t="s">
        <v>106</v>
      </c>
      <c r="D2162" t="s">
        <v>206</v>
      </c>
      <c r="E2162" t="s">
        <v>207</v>
      </c>
      <c r="G2162" s="87">
        <v>81000</v>
      </c>
      <c r="H2162" s="87">
        <v>82620</v>
      </c>
    </row>
    <row r="2163" spans="1:8" x14ac:dyDescent="0.3">
      <c r="A2163" t="s">
        <v>33</v>
      </c>
      <c r="B2163" t="s">
        <v>56</v>
      </c>
      <c r="C2163" t="s">
        <v>106</v>
      </c>
      <c r="D2163" t="s">
        <v>206</v>
      </c>
      <c r="E2163" t="s">
        <v>208</v>
      </c>
      <c r="G2163" s="87">
        <v>81000</v>
      </c>
      <c r="H2163" s="87">
        <v>82530</v>
      </c>
    </row>
    <row r="2164" spans="1:8" x14ac:dyDescent="0.3">
      <c r="A2164" t="s">
        <v>33</v>
      </c>
      <c r="B2164" t="s">
        <v>56</v>
      </c>
      <c r="C2164" t="s">
        <v>106</v>
      </c>
      <c r="D2164" t="s">
        <v>206</v>
      </c>
      <c r="E2164" t="s">
        <v>209</v>
      </c>
      <c r="G2164" s="87">
        <v>81000</v>
      </c>
      <c r="H2164" s="87">
        <v>67959.169857768051</v>
      </c>
    </row>
    <row r="2165" spans="1:8" x14ac:dyDescent="0.3">
      <c r="A2165" t="s">
        <v>33</v>
      </c>
      <c r="B2165" t="s">
        <v>56</v>
      </c>
      <c r="C2165" t="s">
        <v>106</v>
      </c>
      <c r="D2165" t="s">
        <v>210</v>
      </c>
      <c r="E2165" t="s">
        <v>211</v>
      </c>
      <c r="G2165" s="87">
        <v>81000</v>
      </c>
      <c r="H2165" s="87">
        <v>68850</v>
      </c>
    </row>
    <row r="2166" spans="1:8" x14ac:dyDescent="0.3">
      <c r="A2166" t="s">
        <v>33</v>
      </c>
      <c r="B2166" t="s">
        <v>56</v>
      </c>
      <c r="C2166" t="s">
        <v>106</v>
      </c>
      <c r="D2166" t="s">
        <v>210</v>
      </c>
      <c r="E2166" t="s">
        <v>212</v>
      </c>
      <c r="G2166" s="87">
        <v>81000</v>
      </c>
      <c r="H2166" s="87">
        <v>68040</v>
      </c>
    </row>
    <row r="2167" spans="1:8" x14ac:dyDescent="0.3">
      <c r="A2167" t="s">
        <v>33</v>
      </c>
      <c r="B2167" t="s">
        <v>56</v>
      </c>
      <c r="C2167" t="s">
        <v>106</v>
      </c>
      <c r="D2167" t="s">
        <v>210</v>
      </c>
      <c r="E2167" t="s">
        <v>213</v>
      </c>
      <c r="G2167" s="87">
        <v>81000</v>
      </c>
      <c r="H2167" s="87">
        <v>67635</v>
      </c>
    </row>
    <row r="2168" spans="1:8" x14ac:dyDescent="0.3">
      <c r="A2168" t="s">
        <v>33</v>
      </c>
      <c r="B2168" t="s">
        <v>56</v>
      </c>
      <c r="C2168" t="s">
        <v>106</v>
      </c>
      <c r="D2168" t="s">
        <v>214</v>
      </c>
      <c r="E2168" t="s">
        <v>215</v>
      </c>
      <c r="F2168" s="88">
        <v>46388</v>
      </c>
      <c r="G2168" s="87">
        <v>6750</v>
      </c>
      <c r="H2168" s="87">
        <v>102.3775045921579</v>
      </c>
    </row>
    <row r="2169" spans="1:8" x14ac:dyDescent="0.3">
      <c r="A2169" t="s">
        <v>33</v>
      </c>
      <c r="B2169" t="s">
        <v>56</v>
      </c>
      <c r="C2169" t="s">
        <v>106</v>
      </c>
      <c r="D2169" t="s">
        <v>214</v>
      </c>
      <c r="E2169" t="s">
        <v>216</v>
      </c>
      <c r="F2169" s="88">
        <v>46388</v>
      </c>
      <c r="G2169" s="87">
        <v>6750</v>
      </c>
      <c r="H2169" s="87">
        <v>135.00000000000011</v>
      </c>
    </row>
    <row r="2170" spans="1:8" x14ac:dyDescent="0.3">
      <c r="A2170" t="s">
        <v>33</v>
      </c>
      <c r="B2170" t="s">
        <v>56</v>
      </c>
      <c r="C2170" t="s">
        <v>106</v>
      </c>
      <c r="D2170" t="s">
        <v>214</v>
      </c>
      <c r="E2170" t="s">
        <v>217</v>
      </c>
      <c r="F2170" s="88">
        <v>46388</v>
      </c>
      <c r="G2170" s="87">
        <v>6750</v>
      </c>
      <c r="H2170" s="87">
        <v>-31.98283863513937</v>
      </c>
    </row>
    <row r="2171" spans="1:8" x14ac:dyDescent="0.3">
      <c r="A2171" t="s">
        <v>33</v>
      </c>
      <c r="B2171" t="s">
        <v>56</v>
      </c>
      <c r="C2171" t="s">
        <v>106</v>
      </c>
      <c r="D2171" t="s">
        <v>214</v>
      </c>
      <c r="E2171" t="s">
        <v>215</v>
      </c>
      <c r="F2171" s="88">
        <v>46419</v>
      </c>
      <c r="G2171" s="87">
        <v>6750</v>
      </c>
      <c r="H2171" s="87">
        <v>102.3650070126226</v>
      </c>
    </row>
    <row r="2172" spans="1:8" x14ac:dyDescent="0.3">
      <c r="A2172" t="s">
        <v>33</v>
      </c>
      <c r="B2172" t="s">
        <v>56</v>
      </c>
      <c r="C2172" t="s">
        <v>106</v>
      </c>
      <c r="D2172" t="s">
        <v>214</v>
      </c>
      <c r="E2172" t="s">
        <v>216</v>
      </c>
      <c r="F2172" s="88">
        <v>46419</v>
      </c>
      <c r="G2172" s="87">
        <v>6750</v>
      </c>
      <c r="H2172" s="87">
        <v>135.00000000000011</v>
      </c>
    </row>
    <row r="2173" spans="1:8" x14ac:dyDescent="0.3">
      <c r="A2173" t="s">
        <v>33</v>
      </c>
      <c r="B2173" t="s">
        <v>56</v>
      </c>
      <c r="C2173" t="s">
        <v>106</v>
      </c>
      <c r="D2173" t="s">
        <v>214</v>
      </c>
      <c r="E2173" t="s">
        <v>217</v>
      </c>
      <c r="F2173" s="88">
        <v>46419</v>
      </c>
      <c r="G2173" s="87">
        <v>6750</v>
      </c>
      <c r="H2173" s="87">
        <v>-31.9950911640953</v>
      </c>
    </row>
    <row r="2174" spans="1:8" x14ac:dyDescent="0.3">
      <c r="A2174" t="s">
        <v>33</v>
      </c>
      <c r="B2174" t="s">
        <v>56</v>
      </c>
      <c r="C2174" t="s">
        <v>106</v>
      </c>
      <c r="D2174" t="s">
        <v>214</v>
      </c>
      <c r="E2174" t="s">
        <v>215</v>
      </c>
      <c r="F2174" s="88">
        <v>46447</v>
      </c>
      <c r="G2174" s="87">
        <v>6750</v>
      </c>
      <c r="H2174" s="87">
        <v>102.352499853848</v>
      </c>
    </row>
    <row r="2175" spans="1:8" x14ac:dyDescent="0.3">
      <c r="A2175" t="s">
        <v>33</v>
      </c>
      <c r="B2175" t="s">
        <v>56</v>
      </c>
      <c r="C2175" t="s">
        <v>106</v>
      </c>
      <c r="D2175" t="s">
        <v>214</v>
      </c>
      <c r="E2175" t="s">
        <v>216</v>
      </c>
      <c r="F2175" s="88">
        <v>46447</v>
      </c>
      <c r="G2175" s="87">
        <v>6750</v>
      </c>
      <c r="H2175" s="87">
        <v>135.00000000000011</v>
      </c>
    </row>
    <row r="2176" spans="1:8" x14ac:dyDescent="0.3">
      <c r="A2176" t="s">
        <v>33</v>
      </c>
      <c r="B2176" t="s">
        <v>56</v>
      </c>
      <c r="C2176" t="s">
        <v>106</v>
      </c>
      <c r="D2176" t="s">
        <v>214</v>
      </c>
      <c r="E2176" t="s">
        <v>217</v>
      </c>
      <c r="F2176" s="88">
        <v>46447</v>
      </c>
      <c r="G2176" s="87">
        <v>6750</v>
      </c>
      <c r="H2176" s="87">
        <v>-32.007353084463119</v>
      </c>
    </row>
    <row r="2177" spans="1:8" x14ac:dyDescent="0.3">
      <c r="A2177" t="s">
        <v>33</v>
      </c>
      <c r="B2177" t="s">
        <v>56</v>
      </c>
      <c r="C2177" t="s">
        <v>106</v>
      </c>
      <c r="D2177" t="s">
        <v>214</v>
      </c>
      <c r="E2177" t="s">
        <v>215</v>
      </c>
      <c r="F2177" s="88">
        <v>46478</v>
      </c>
      <c r="G2177" s="87">
        <v>6750</v>
      </c>
      <c r="H2177" s="87">
        <v>102.3395586400494</v>
      </c>
    </row>
    <row r="2178" spans="1:8" x14ac:dyDescent="0.3">
      <c r="A2178" t="s">
        <v>33</v>
      </c>
      <c r="B2178" t="s">
        <v>56</v>
      </c>
      <c r="C2178" t="s">
        <v>106</v>
      </c>
      <c r="D2178" t="s">
        <v>214</v>
      </c>
      <c r="E2178" t="s">
        <v>216</v>
      </c>
      <c r="F2178" s="88">
        <v>46478</v>
      </c>
      <c r="G2178" s="87">
        <v>6750</v>
      </c>
      <c r="H2178" s="87">
        <v>135.00000000000011</v>
      </c>
    </row>
    <row r="2179" spans="1:8" x14ac:dyDescent="0.3">
      <c r="A2179" t="s">
        <v>33</v>
      </c>
      <c r="B2179" t="s">
        <v>56</v>
      </c>
      <c r="C2179" t="s">
        <v>106</v>
      </c>
      <c r="D2179" t="s">
        <v>214</v>
      </c>
      <c r="E2179" t="s">
        <v>217</v>
      </c>
      <c r="F2179" s="88">
        <v>46478</v>
      </c>
      <c r="G2179" s="87">
        <v>6750</v>
      </c>
      <c r="H2179" s="87">
        <v>-32.02004054897062</v>
      </c>
    </row>
    <row r="2180" spans="1:8" x14ac:dyDescent="0.3">
      <c r="A2180" t="s">
        <v>33</v>
      </c>
      <c r="B2180" t="s">
        <v>56</v>
      </c>
      <c r="C2180" t="s">
        <v>106</v>
      </c>
      <c r="D2180" t="s">
        <v>214</v>
      </c>
      <c r="E2180" t="s">
        <v>215</v>
      </c>
      <c r="F2180" s="88">
        <v>46508</v>
      </c>
      <c r="G2180" s="87">
        <v>6750</v>
      </c>
      <c r="H2180" s="87">
        <v>-32.032738075890521</v>
      </c>
    </row>
    <row r="2181" spans="1:8" x14ac:dyDescent="0.3">
      <c r="A2181" t="s">
        <v>33</v>
      </c>
      <c r="B2181" t="s">
        <v>56</v>
      </c>
      <c r="C2181" t="s">
        <v>106</v>
      </c>
      <c r="D2181" t="s">
        <v>214</v>
      </c>
      <c r="E2181" t="s">
        <v>216</v>
      </c>
      <c r="F2181" s="88">
        <v>46508</v>
      </c>
      <c r="G2181" s="87">
        <v>6750</v>
      </c>
      <c r="H2181" s="87">
        <v>0</v>
      </c>
    </row>
    <row r="2182" spans="1:8" x14ac:dyDescent="0.3">
      <c r="A2182" t="s">
        <v>33</v>
      </c>
      <c r="B2182" t="s">
        <v>56</v>
      </c>
      <c r="C2182" t="s">
        <v>106</v>
      </c>
      <c r="D2182" t="s">
        <v>214</v>
      </c>
      <c r="E2182" t="s">
        <v>217</v>
      </c>
      <c r="F2182" s="88">
        <v>46508</v>
      </c>
      <c r="G2182" s="87">
        <v>6750</v>
      </c>
      <c r="H2182" s="87">
        <v>-32.032738075890521</v>
      </c>
    </row>
    <row r="2183" spans="1:8" x14ac:dyDescent="0.3">
      <c r="A2183" t="s">
        <v>33</v>
      </c>
      <c r="B2183" t="s">
        <v>56</v>
      </c>
      <c r="C2183" t="s">
        <v>106</v>
      </c>
      <c r="D2183" t="s">
        <v>214</v>
      </c>
      <c r="E2183" t="s">
        <v>215</v>
      </c>
      <c r="F2183" s="88">
        <v>46539</v>
      </c>
      <c r="G2183" s="87">
        <v>6750</v>
      </c>
      <c r="H2183" s="87">
        <v>-32.045445677197499</v>
      </c>
    </row>
    <row r="2184" spans="1:8" x14ac:dyDescent="0.3">
      <c r="A2184" t="s">
        <v>33</v>
      </c>
      <c r="B2184" t="s">
        <v>56</v>
      </c>
      <c r="C2184" t="s">
        <v>106</v>
      </c>
      <c r="D2184" t="s">
        <v>214</v>
      </c>
      <c r="E2184" t="s">
        <v>216</v>
      </c>
      <c r="F2184" s="88">
        <v>46539</v>
      </c>
      <c r="G2184" s="87">
        <v>6750</v>
      </c>
      <c r="H2184" s="87">
        <v>0</v>
      </c>
    </row>
    <row r="2185" spans="1:8" x14ac:dyDescent="0.3">
      <c r="A2185" t="s">
        <v>33</v>
      </c>
      <c r="B2185" t="s">
        <v>56</v>
      </c>
      <c r="C2185" t="s">
        <v>106</v>
      </c>
      <c r="D2185" t="s">
        <v>214</v>
      </c>
      <c r="E2185" t="s">
        <v>217</v>
      </c>
      <c r="F2185" s="88">
        <v>46539</v>
      </c>
      <c r="G2185" s="87">
        <v>6750</v>
      </c>
      <c r="H2185" s="87">
        <v>-32.045445677197499</v>
      </c>
    </row>
    <row r="2186" spans="1:8" x14ac:dyDescent="0.3">
      <c r="A2186" t="s">
        <v>33</v>
      </c>
      <c r="B2186" t="s">
        <v>56</v>
      </c>
      <c r="C2186" t="s">
        <v>106</v>
      </c>
      <c r="D2186" t="s">
        <v>214</v>
      </c>
      <c r="E2186" t="s">
        <v>215</v>
      </c>
      <c r="F2186" s="88">
        <v>46569</v>
      </c>
      <c r="G2186" s="87">
        <v>6750</v>
      </c>
      <c r="H2186" s="87">
        <v>-32.058163364887207</v>
      </c>
    </row>
    <row r="2187" spans="1:8" x14ac:dyDescent="0.3">
      <c r="A2187" t="s">
        <v>33</v>
      </c>
      <c r="B2187" t="s">
        <v>56</v>
      </c>
      <c r="C2187" t="s">
        <v>106</v>
      </c>
      <c r="D2187" t="s">
        <v>214</v>
      </c>
      <c r="E2187" t="s">
        <v>216</v>
      </c>
      <c r="F2187" s="88">
        <v>46569</v>
      </c>
      <c r="G2187" s="87">
        <v>6750</v>
      </c>
      <c r="H2187" s="87">
        <v>0</v>
      </c>
    </row>
    <row r="2188" spans="1:8" x14ac:dyDescent="0.3">
      <c r="A2188" t="s">
        <v>33</v>
      </c>
      <c r="B2188" t="s">
        <v>56</v>
      </c>
      <c r="C2188" t="s">
        <v>106</v>
      </c>
      <c r="D2188" t="s">
        <v>214</v>
      </c>
      <c r="E2188" t="s">
        <v>217</v>
      </c>
      <c r="F2188" s="88">
        <v>46569</v>
      </c>
      <c r="G2188" s="87">
        <v>6750</v>
      </c>
      <c r="H2188" s="87">
        <v>-32.058163364887207</v>
      </c>
    </row>
    <row r="2189" spans="1:8" x14ac:dyDescent="0.3">
      <c r="A2189" t="s">
        <v>33</v>
      </c>
      <c r="B2189" t="s">
        <v>56</v>
      </c>
      <c r="C2189" t="s">
        <v>106</v>
      </c>
      <c r="D2189" t="s">
        <v>214</v>
      </c>
      <c r="E2189" t="s">
        <v>215</v>
      </c>
      <c r="F2189" s="88">
        <v>46600</v>
      </c>
      <c r="G2189" s="87">
        <v>6750</v>
      </c>
      <c r="H2189" s="87">
        <v>-32.071099887400919</v>
      </c>
    </row>
    <row r="2190" spans="1:8" x14ac:dyDescent="0.3">
      <c r="A2190" t="s">
        <v>33</v>
      </c>
      <c r="B2190" t="s">
        <v>56</v>
      </c>
      <c r="C2190" t="s">
        <v>106</v>
      </c>
      <c r="D2190" t="s">
        <v>214</v>
      </c>
      <c r="E2190" t="s">
        <v>216</v>
      </c>
      <c r="F2190" s="88">
        <v>46600</v>
      </c>
      <c r="G2190" s="87">
        <v>6750</v>
      </c>
      <c r="H2190" s="87">
        <v>0</v>
      </c>
    </row>
    <row r="2191" spans="1:8" x14ac:dyDescent="0.3">
      <c r="A2191" t="s">
        <v>33</v>
      </c>
      <c r="B2191" t="s">
        <v>56</v>
      </c>
      <c r="C2191" t="s">
        <v>106</v>
      </c>
      <c r="D2191" t="s">
        <v>214</v>
      </c>
      <c r="E2191" t="s">
        <v>217</v>
      </c>
      <c r="F2191" s="88">
        <v>46600</v>
      </c>
      <c r="G2191" s="87">
        <v>6750</v>
      </c>
      <c r="H2191" s="87">
        <v>-32.071099887400919</v>
      </c>
    </row>
    <row r="2192" spans="1:8" x14ac:dyDescent="0.3">
      <c r="A2192" t="s">
        <v>33</v>
      </c>
      <c r="B2192" t="s">
        <v>56</v>
      </c>
      <c r="C2192" t="s">
        <v>106</v>
      </c>
      <c r="D2192" t="s">
        <v>214</v>
      </c>
      <c r="E2192" t="s">
        <v>215</v>
      </c>
      <c r="F2192" s="88">
        <v>46631</v>
      </c>
      <c r="G2192" s="87">
        <v>6750</v>
      </c>
      <c r="H2192" s="87">
        <v>-32.08383794976033</v>
      </c>
    </row>
    <row r="2193" spans="1:8" x14ac:dyDescent="0.3">
      <c r="A2193" t="s">
        <v>33</v>
      </c>
      <c r="B2193" t="s">
        <v>56</v>
      </c>
      <c r="C2193" t="s">
        <v>106</v>
      </c>
      <c r="D2193" t="s">
        <v>214</v>
      </c>
      <c r="E2193" t="s">
        <v>216</v>
      </c>
      <c r="F2193" s="88">
        <v>46631</v>
      </c>
      <c r="G2193" s="87">
        <v>6750</v>
      </c>
      <c r="H2193" s="87">
        <v>0</v>
      </c>
    </row>
    <row r="2194" spans="1:8" x14ac:dyDescent="0.3">
      <c r="A2194" t="s">
        <v>33</v>
      </c>
      <c r="B2194" t="s">
        <v>56</v>
      </c>
      <c r="C2194" t="s">
        <v>106</v>
      </c>
      <c r="D2194" t="s">
        <v>214</v>
      </c>
      <c r="E2194" t="s">
        <v>217</v>
      </c>
      <c r="F2194" s="88">
        <v>46631</v>
      </c>
      <c r="G2194" s="87">
        <v>6750</v>
      </c>
      <c r="H2194" s="87">
        <v>-32.08383794976033</v>
      </c>
    </row>
    <row r="2195" spans="1:8" x14ac:dyDescent="0.3">
      <c r="A2195" t="s">
        <v>33</v>
      </c>
      <c r="B2195" t="s">
        <v>56</v>
      </c>
      <c r="C2195" t="s">
        <v>106</v>
      </c>
      <c r="D2195" t="s">
        <v>214</v>
      </c>
      <c r="E2195" t="s">
        <v>215</v>
      </c>
      <c r="F2195" s="88">
        <v>46661</v>
      </c>
      <c r="G2195" s="87">
        <v>6750</v>
      </c>
      <c r="H2195" s="87">
        <v>-32.096586134795928</v>
      </c>
    </row>
    <row r="2196" spans="1:8" x14ac:dyDescent="0.3">
      <c r="A2196" t="s">
        <v>33</v>
      </c>
      <c r="B2196" t="s">
        <v>56</v>
      </c>
      <c r="C2196" t="s">
        <v>106</v>
      </c>
      <c r="D2196" t="s">
        <v>214</v>
      </c>
      <c r="E2196" t="s">
        <v>216</v>
      </c>
      <c r="F2196" s="88">
        <v>46661</v>
      </c>
      <c r="G2196" s="87">
        <v>6750</v>
      </c>
      <c r="H2196" s="87">
        <v>0</v>
      </c>
    </row>
    <row r="2197" spans="1:8" x14ac:dyDescent="0.3">
      <c r="A2197" t="s">
        <v>33</v>
      </c>
      <c r="B2197" t="s">
        <v>56</v>
      </c>
      <c r="C2197" t="s">
        <v>106</v>
      </c>
      <c r="D2197" t="s">
        <v>214</v>
      </c>
      <c r="E2197" t="s">
        <v>217</v>
      </c>
      <c r="F2197" s="88">
        <v>46661</v>
      </c>
      <c r="G2197" s="87">
        <v>6750</v>
      </c>
      <c r="H2197" s="87">
        <v>-32.096586134795928</v>
      </c>
    </row>
    <row r="2198" spans="1:8" x14ac:dyDescent="0.3">
      <c r="A2198" t="s">
        <v>33</v>
      </c>
      <c r="B2198" t="s">
        <v>56</v>
      </c>
      <c r="C2198" t="s">
        <v>106</v>
      </c>
      <c r="D2198" t="s">
        <v>214</v>
      </c>
      <c r="E2198" t="s">
        <v>215</v>
      </c>
      <c r="F2198" s="88">
        <v>46692</v>
      </c>
      <c r="G2198" s="87">
        <v>6750</v>
      </c>
      <c r="H2198" s="87">
        <v>-32.10934445458058</v>
      </c>
    </row>
    <row r="2199" spans="1:8" x14ac:dyDescent="0.3">
      <c r="A2199" t="s">
        <v>33</v>
      </c>
      <c r="B2199" t="s">
        <v>56</v>
      </c>
      <c r="C2199" t="s">
        <v>106</v>
      </c>
      <c r="D2199" t="s">
        <v>214</v>
      </c>
      <c r="E2199" t="s">
        <v>216</v>
      </c>
      <c r="F2199" s="88">
        <v>46692</v>
      </c>
      <c r="G2199" s="87">
        <v>6750</v>
      </c>
      <c r="H2199" s="87">
        <v>0</v>
      </c>
    </row>
    <row r="2200" spans="1:8" x14ac:dyDescent="0.3">
      <c r="A2200" t="s">
        <v>33</v>
      </c>
      <c r="B2200" t="s">
        <v>56</v>
      </c>
      <c r="C2200" t="s">
        <v>106</v>
      </c>
      <c r="D2200" t="s">
        <v>214</v>
      </c>
      <c r="E2200" t="s">
        <v>217</v>
      </c>
      <c r="F2200" s="88">
        <v>46692</v>
      </c>
      <c r="G2200" s="87">
        <v>6750</v>
      </c>
      <c r="H2200" s="87">
        <v>-32.10934445458058</v>
      </c>
    </row>
    <row r="2201" spans="1:8" x14ac:dyDescent="0.3">
      <c r="A2201" t="s">
        <v>33</v>
      </c>
      <c r="B2201" t="s">
        <v>56</v>
      </c>
      <c r="C2201" t="s">
        <v>106</v>
      </c>
      <c r="D2201" t="s">
        <v>214</v>
      </c>
      <c r="E2201" t="s">
        <v>215</v>
      </c>
      <c r="F2201" s="88">
        <v>46722</v>
      </c>
      <c r="G2201" s="87">
        <v>6750</v>
      </c>
      <c r="H2201" s="87">
        <v>-32.122112921205087</v>
      </c>
    </row>
    <row r="2202" spans="1:8" x14ac:dyDescent="0.3">
      <c r="A2202" t="s">
        <v>33</v>
      </c>
      <c r="B2202" t="s">
        <v>56</v>
      </c>
      <c r="C2202" t="s">
        <v>106</v>
      </c>
      <c r="D2202" t="s">
        <v>214</v>
      </c>
      <c r="E2202" t="s">
        <v>216</v>
      </c>
      <c r="F2202" s="88">
        <v>46722</v>
      </c>
      <c r="G2202" s="87">
        <v>6750</v>
      </c>
      <c r="H2202" s="87">
        <v>0</v>
      </c>
    </row>
    <row r="2203" spans="1:8" x14ac:dyDescent="0.3">
      <c r="A2203" t="s">
        <v>33</v>
      </c>
      <c r="B2203" t="s">
        <v>56</v>
      </c>
      <c r="C2203" t="s">
        <v>106</v>
      </c>
      <c r="D2203" t="s">
        <v>214</v>
      </c>
      <c r="E2203" t="s">
        <v>217</v>
      </c>
      <c r="F2203" s="88">
        <v>46722</v>
      </c>
      <c r="G2203" s="87">
        <v>6750</v>
      </c>
      <c r="H2203" s="87">
        <v>-32.122112921205087</v>
      </c>
    </row>
    <row r="2204" spans="1:8" x14ac:dyDescent="0.3">
      <c r="A2204" t="s">
        <v>33</v>
      </c>
      <c r="B2204" t="s">
        <v>56</v>
      </c>
      <c r="C2204" t="s">
        <v>107</v>
      </c>
      <c r="D2204" t="s">
        <v>198</v>
      </c>
      <c r="E2204" t="s">
        <v>135</v>
      </c>
      <c r="G2204" s="87">
        <v>63000</v>
      </c>
      <c r="H2204" s="87">
        <v>39942</v>
      </c>
    </row>
    <row r="2205" spans="1:8" x14ac:dyDescent="0.3">
      <c r="A2205" t="s">
        <v>33</v>
      </c>
      <c r="B2205" t="s">
        <v>56</v>
      </c>
      <c r="C2205" t="s">
        <v>107</v>
      </c>
      <c r="D2205" t="s">
        <v>198</v>
      </c>
      <c r="E2205" t="s">
        <v>199</v>
      </c>
      <c r="G2205" s="87">
        <v>63000</v>
      </c>
      <c r="H2205" s="87">
        <v>61958.748804808078</v>
      </c>
    </row>
    <row r="2206" spans="1:8" x14ac:dyDescent="0.3">
      <c r="A2206" t="s">
        <v>33</v>
      </c>
      <c r="B2206" t="s">
        <v>56</v>
      </c>
      <c r="C2206" t="s">
        <v>107</v>
      </c>
      <c r="D2206" t="s">
        <v>198</v>
      </c>
      <c r="E2206" t="s">
        <v>200</v>
      </c>
      <c r="G2206" s="87">
        <v>63000</v>
      </c>
      <c r="H2206" s="87">
        <v>63598.891609213228</v>
      </c>
    </row>
    <row r="2207" spans="1:8" x14ac:dyDescent="0.3">
      <c r="A2207" t="s">
        <v>33</v>
      </c>
      <c r="B2207" t="s">
        <v>56</v>
      </c>
      <c r="C2207" t="s">
        <v>107</v>
      </c>
      <c r="D2207" t="s">
        <v>198</v>
      </c>
      <c r="E2207" t="s">
        <v>201</v>
      </c>
      <c r="G2207" s="87">
        <v>63000</v>
      </c>
      <c r="H2207" s="87">
        <v>63000</v>
      </c>
    </row>
    <row r="2208" spans="1:8" x14ac:dyDescent="0.3">
      <c r="A2208" t="s">
        <v>33</v>
      </c>
      <c r="B2208" t="s">
        <v>56</v>
      </c>
      <c r="C2208" t="s">
        <v>107</v>
      </c>
      <c r="D2208" t="s">
        <v>198</v>
      </c>
      <c r="E2208" t="s">
        <v>202</v>
      </c>
      <c r="G2208" s="87">
        <v>63000</v>
      </c>
      <c r="H2208" s="87">
        <v>39655.268463015513</v>
      </c>
    </row>
    <row r="2209" spans="1:8" x14ac:dyDescent="0.3">
      <c r="A2209" t="s">
        <v>33</v>
      </c>
      <c r="B2209" t="s">
        <v>56</v>
      </c>
      <c r="C2209" t="s">
        <v>107</v>
      </c>
      <c r="D2209" t="s">
        <v>198</v>
      </c>
      <c r="E2209" t="s">
        <v>139</v>
      </c>
      <c r="G2209" s="87">
        <v>63000</v>
      </c>
      <c r="H2209" s="87">
        <v>40005</v>
      </c>
    </row>
    <row r="2210" spans="1:8" x14ac:dyDescent="0.3">
      <c r="A2210" t="s">
        <v>33</v>
      </c>
      <c r="B2210" t="s">
        <v>56</v>
      </c>
      <c r="C2210" t="s">
        <v>107</v>
      </c>
      <c r="D2210" t="s">
        <v>198</v>
      </c>
      <c r="E2210" t="s">
        <v>65</v>
      </c>
      <c r="G2210" s="87">
        <v>63000</v>
      </c>
      <c r="H2210" s="87">
        <v>39655.268463015513</v>
      </c>
    </row>
    <row r="2211" spans="1:8" x14ac:dyDescent="0.3">
      <c r="A2211" t="s">
        <v>33</v>
      </c>
      <c r="B2211" t="s">
        <v>56</v>
      </c>
      <c r="C2211" t="s">
        <v>107</v>
      </c>
      <c r="D2211" t="s">
        <v>203</v>
      </c>
      <c r="E2211" t="s">
        <v>204</v>
      </c>
      <c r="G2211" s="87">
        <v>63000</v>
      </c>
      <c r="H2211" s="87">
        <v>38471.713329704558</v>
      </c>
    </row>
    <row r="2212" spans="1:8" x14ac:dyDescent="0.3">
      <c r="A2212" t="s">
        <v>33</v>
      </c>
      <c r="B2212" t="s">
        <v>56</v>
      </c>
      <c r="C2212" t="s">
        <v>107</v>
      </c>
      <c r="D2212" t="s">
        <v>203</v>
      </c>
      <c r="E2212" t="s">
        <v>142</v>
      </c>
      <c r="G2212" s="87">
        <v>63000</v>
      </c>
      <c r="H2212" s="87">
        <v>60585.014024308788</v>
      </c>
    </row>
    <row r="2213" spans="1:8" x14ac:dyDescent="0.3">
      <c r="A2213" t="s">
        <v>33</v>
      </c>
      <c r="B2213" t="s">
        <v>56</v>
      </c>
      <c r="C2213" t="s">
        <v>107</v>
      </c>
      <c r="D2213" t="s">
        <v>203</v>
      </c>
      <c r="E2213" t="s">
        <v>143</v>
      </c>
      <c r="G2213" s="87">
        <v>63000</v>
      </c>
      <c r="H2213" s="87">
        <v>63099.745377562678</v>
      </c>
    </row>
    <row r="2214" spans="1:8" x14ac:dyDescent="0.3">
      <c r="A2214" t="s">
        <v>33</v>
      </c>
      <c r="B2214" t="s">
        <v>56</v>
      </c>
      <c r="C2214" t="s">
        <v>107</v>
      </c>
      <c r="D2214" t="s">
        <v>203</v>
      </c>
      <c r="E2214" t="s">
        <v>141</v>
      </c>
      <c r="G2214" s="87">
        <v>63000</v>
      </c>
      <c r="H2214" s="87">
        <v>0</v>
      </c>
    </row>
    <row r="2215" spans="1:8" x14ac:dyDescent="0.3">
      <c r="A2215" t="s">
        <v>33</v>
      </c>
      <c r="B2215" t="s">
        <v>56</v>
      </c>
      <c r="C2215" t="s">
        <v>107</v>
      </c>
      <c r="D2215" t="s">
        <v>203</v>
      </c>
      <c r="E2215" t="s">
        <v>205</v>
      </c>
      <c r="G2215" s="87">
        <v>63000</v>
      </c>
      <c r="H2215" s="87">
        <v>38471.713329704558</v>
      </c>
    </row>
    <row r="2216" spans="1:8" x14ac:dyDescent="0.3">
      <c r="A2216" t="s">
        <v>33</v>
      </c>
      <c r="B2216" t="s">
        <v>56</v>
      </c>
      <c r="C2216" t="s">
        <v>107</v>
      </c>
      <c r="D2216" t="s">
        <v>206</v>
      </c>
      <c r="E2216" t="s">
        <v>207</v>
      </c>
      <c r="G2216" s="87">
        <v>63000</v>
      </c>
      <c r="H2216" s="87">
        <v>63000</v>
      </c>
    </row>
    <row r="2217" spans="1:8" x14ac:dyDescent="0.3">
      <c r="A2217" t="s">
        <v>33</v>
      </c>
      <c r="B2217" t="s">
        <v>56</v>
      </c>
      <c r="C2217" t="s">
        <v>107</v>
      </c>
      <c r="D2217" t="s">
        <v>206</v>
      </c>
      <c r="E2217" t="s">
        <v>208</v>
      </c>
      <c r="G2217" s="87">
        <v>63000</v>
      </c>
      <c r="H2217" s="87">
        <v>64058.75</v>
      </c>
    </row>
    <row r="2218" spans="1:8" x14ac:dyDescent="0.3">
      <c r="A2218" t="s">
        <v>33</v>
      </c>
      <c r="B2218" t="s">
        <v>56</v>
      </c>
      <c r="C2218" t="s">
        <v>107</v>
      </c>
      <c r="D2218" t="s">
        <v>206</v>
      </c>
      <c r="E2218" t="s">
        <v>209</v>
      </c>
      <c r="G2218" s="87">
        <v>63000</v>
      </c>
      <c r="H2218" s="87">
        <v>53045.735776805232</v>
      </c>
    </row>
    <row r="2219" spans="1:8" x14ac:dyDescent="0.3">
      <c r="A2219" t="s">
        <v>33</v>
      </c>
      <c r="B2219" t="s">
        <v>56</v>
      </c>
      <c r="C2219" t="s">
        <v>107</v>
      </c>
      <c r="D2219" t="s">
        <v>210</v>
      </c>
      <c r="E2219" t="s">
        <v>211</v>
      </c>
      <c r="G2219" s="87">
        <v>63000</v>
      </c>
      <c r="H2219" s="87">
        <v>53550</v>
      </c>
    </row>
    <row r="2220" spans="1:8" x14ac:dyDescent="0.3">
      <c r="A2220" t="s">
        <v>33</v>
      </c>
      <c r="B2220" t="s">
        <v>56</v>
      </c>
      <c r="C2220" t="s">
        <v>107</v>
      </c>
      <c r="D2220" t="s">
        <v>210</v>
      </c>
      <c r="E2220" t="s">
        <v>212</v>
      </c>
      <c r="G2220" s="87">
        <v>63000</v>
      </c>
      <c r="H2220" s="87">
        <v>52920</v>
      </c>
    </row>
    <row r="2221" spans="1:8" x14ac:dyDescent="0.3">
      <c r="A2221" t="s">
        <v>33</v>
      </c>
      <c r="B2221" t="s">
        <v>56</v>
      </c>
      <c r="C2221" t="s">
        <v>107</v>
      </c>
      <c r="D2221" t="s">
        <v>210</v>
      </c>
      <c r="E2221" t="s">
        <v>213</v>
      </c>
      <c r="G2221" s="87">
        <v>63000</v>
      </c>
      <c r="H2221" s="87">
        <v>53550</v>
      </c>
    </row>
    <row r="2222" spans="1:8" x14ac:dyDescent="0.3">
      <c r="A2222" t="s">
        <v>33</v>
      </c>
      <c r="B2222" t="s">
        <v>56</v>
      </c>
      <c r="C2222" t="s">
        <v>107</v>
      </c>
      <c r="D2222" t="s">
        <v>214</v>
      </c>
      <c r="E2222" t="s">
        <v>215</v>
      </c>
      <c r="F2222" s="88">
        <v>46388</v>
      </c>
      <c r="G2222" s="87">
        <v>5250</v>
      </c>
      <c r="H2222" s="87">
        <v>50.255045173811183</v>
      </c>
    </row>
    <row r="2223" spans="1:8" x14ac:dyDescent="0.3">
      <c r="A2223" t="s">
        <v>33</v>
      </c>
      <c r="B2223" t="s">
        <v>56</v>
      </c>
      <c r="C2223" t="s">
        <v>107</v>
      </c>
      <c r="D2223" t="s">
        <v>214</v>
      </c>
      <c r="E2223" t="s">
        <v>216</v>
      </c>
      <c r="F2223" s="88">
        <v>46388</v>
      </c>
      <c r="G2223" s="87">
        <v>5250</v>
      </c>
      <c r="H2223" s="87">
        <v>0</v>
      </c>
    </row>
    <row r="2224" spans="1:8" x14ac:dyDescent="0.3">
      <c r="A2224" t="s">
        <v>33</v>
      </c>
      <c r="B2224" t="s">
        <v>56</v>
      </c>
      <c r="C2224" t="s">
        <v>107</v>
      </c>
      <c r="D2224" t="s">
        <v>214</v>
      </c>
      <c r="E2224" t="s">
        <v>217</v>
      </c>
      <c r="F2224" s="88">
        <v>46388</v>
      </c>
      <c r="G2224" s="87">
        <v>5250</v>
      </c>
      <c r="H2224" s="87">
        <v>50.255045173811183</v>
      </c>
    </row>
    <row r="2225" spans="1:8" x14ac:dyDescent="0.3">
      <c r="A2225" t="s">
        <v>33</v>
      </c>
      <c r="B2225" t="s">
        <v>56</v>
      </c>
      <c r="C2225" t="s">
        <v>107</v>
      </c>
      <c r="D2225" t="s">
        <v>214</v>
      </c>
      <c r="E2225" t="s">
        <v>215</v>
      </c>
      <c r="F2225" s="88">
        <v>46419</v>
      </c>
      <c r="G2225" s="87">
        <v>5250</v>
      </c>
      <c r="H2225" s="87">
        <v>262.22484276729489</v>
      </c>
    </row>
    <row r="2226" spans="1:8" x14ac:dyDescent="0.3">
      <c r="A2226" t="s">
        <v>33</v>
      </c>
      <c r="B2226" t="s">
        <v>56</v>
      </c>
      <c r="C2226" t="s">
        <v>107</v>
      </c>
      <c r="D2226" t="s">
        <v>214</v>
      </c>
      <c r="E2226" t="s">
        <v>216</v>
      </c>
      <c r="F2226" s="88">
        <v>46419</v>
      </c>
      <c r="G2226" s="87">
        <v>5250</v>
      </c>
      <c r="H2226" s="87">
        <v>210.0000000000002</v>
      </c>
    </row>
    <row r="2227" spans="1:8" x14ac:dyDescent="0.3">
      <c r="A2227" t="s">
        <v>33</v>
      </c>
      <c r="B2227" t="s">
        <v>56</v>
      </c>
      <c r="C2227" t="s">
        <v>107</v>
      </c>
      <c r="D2227" t="s">
        <v>214</v>
      </c>
      <c r="E2227" t="s">
        <v>217</v>
      </c>
      <c r="F2227" s="88">
        <v>46419</v>
      </c>
      <c r="G2227" s="87">
        <v>5250</v>
      </c>
      <c r="H2227" s="87">
        <v>50.216194968552841</v>
      </c>
    </row>
    <row r="2228" spans="1:8" x14ac:dyDescent="0.3">
      <c r="A2228" t="s">
        <v>33</v>
      </c>
      <c r="B2228" t="s">
        <v>56</v>
      </c>
      <c r="C2228" t="s">
        <v>107</v>
      </c>
      <c r="D2228" t="s">
        <v>214</v>
      </c>
      <c r="E2228" t="s">
        <v>215</v>
      </c>
      <c r="F2228" s="88">
        <v>46447</v>
      </c>
      <c r="G2228" s="87">
        <v>5250</v>
      </c>
      <c r="H2228" s="87">
        <v>262.18450097539971</v>
      </c>
    </row>
    <row r="2229" spans="1:8" x14ac:dyDescent="0.3">
      <c r="A2229" t="s">
        <v>33</v>
      </c>
      <c r="B2229" t="s">
        <v>56</v>
      </c>
      <c r="C2229" t="s">
        <v>107</v>
      </c>
      <c r="D2229" t="s">
        <v>214</v>
      </c>
      <c r="E2229" t="s">
        <v>216</v>
      </c>
      <c r="F2229" s="88">
        <v>46447</v>
      </c>
      <c r="G2229" s="87">
        <v>5250</v>
      </c>
      <c r="H2229" s="87">
        <v>210.0000000000002</v>
      </c>
    </row>
    <row r="2230" spans="1:8" x14ac:dyDescent="0.3">
      <c r="A2230" t="s">
        <v>33</v>
      </c>
      <c r="B2230" t="s">
        <v>56</v>
      </c>
      <c r="C2230" t="s">
        <v>107</v>
      </c>
      <c r="D2230" t="s">
        <v>214</v>
      </c>
      <c r="E2230" t="s">
        <v>217</v>
      </c>
      <c r="F2230" s="88">
        <v>46447</v>
      </c>
      <c r="G2230" s="87">
        <v>5250</v>
      </c>
      <c r="H2230" s="87">
        <v>50.177404784037527</v>
      </c>
    </row>
    <row r="2231" spans="1:8" x14ac:dyDescent="0.3">
      <c r="A2231" t="s">
        <v>33</v>
      </c>
      <c r="B2231" t="s">
        <v>56</v>
      </c>
      <c r="C2231" t="s">
        <v>107</v>
      </c>
      <c r="D2231" t="s">
        <v>214</v>
      </c>
      <c r="E2231" t="s">
        <v>215</v>
      </c>
      <c r="F2231" s="88">
        <v>46478</v>
      </c>
      <c r="G2231" s="87">
        <v>5250</v>
      </c>
      <c r="H2231" s="87">
        <v>262.14285714285722</v>
      </c>
    </row>
    <row r="2232" spans="1:8" x14ac:dyDescent="0.3">
      <c r="A2232" t="s">
        <v>33</v>
      </c>
      <c r="B2232" t="s">
        <v>56</v>
      </c>
      <c r="C2232" t="s">
        <v>107</v>
      </c>
      <c r="D2232" t="s">
        <v>214</v>
      </c>
      <c r="E2232" t="s">
        <v>216</v>
      </c>
      <c r="F2232" s="88">
        <v>46478</v>
      </c>
      <c r="G2232" s="87">
        <v>5250</v>
      </c>
      <c r="H2232" s="87">
        <v>210.0000000000002</v>
      </c>
    </row>
    <row r="2233" spans="1:8" x14ac:dyDescent="0.3">
      <c r="A2233" t="s">
        <v>33</v>
      </c>
      <c r="B2233" t="s">
        <v>56</v>
      </c>
      <c r="C2233" t="s">
        <v>107</v>
      </c>
      <c r="D2233" t="s">
        <v>214</v>
      </c>
      <c r="E2233" t="s">
        <v>217</v>
      </c>
      <c r="F2233" s="88">
        <v>46478</v>
      </c>
      <c r="G2233" s="87">
        <v>5250</v>
      </c>
      <c r="H2233" s="87">
        <v>50.137362637362628</v>
      </c>
    </row>
    <row r="2234" spans="1:8" x14ac:dyDescent="0.3">
      <c r="A2234" t="s">
        <v>33</v>
      </c>
      <c r="B2234" t="s">
        <v>56</v>
      </c>
      <c r="C2234" t="s">
        <v>107</v>
      </c>
      <c r="D2234" t="s">
        <v>214</v>
      </c>
      <c r="E2234" t="s">
        <v>215</v>
      </c>
      <c r="F2234" s="88">
        <v>46508</v>
      </c>
      <c r="G2234" s="87">
        <v>5250</v>
      </c>
      <c r="H2234" s="87">
        <v>262.10127972183392</v>
      </c>
    </row>
    <row r="2235" spans="1:8" x14ac:dyDescent="0.3">
      <c r="A2235" t="s">
        <v>33</v>
      </c>
      <c r="B2235" t="s">
        <v>56</v>
      </c>
      <c r="C2235" t="s">
        <v>107</v>
      </c>
      <c r="D2235" t="s">
        <v>214</v>
      </c>
      <c r="E2235" t="s">
        <v>216</v>
      </c>
      <c r="F2235" s="88">
        <v>46508</v>
      </c>
      <c r="G2235" s="87">
        <v>5250</v>
      </c>
      <c r="H2235" s="87">
        <v>210.0000000000002</v>
      </c>
    </row>
    <row r="2236" spans="1:8" x14ac:dyDescent="0.3">
      <c r="A2236" t="s">
        <v>33</v>
      </c>
      <c r="B2236" t="s">
        <v>56</v>
      </c>
      <c r="C2236" t="s">
        <v>107</v>
      </c>
      <c r="D2236" t="s">
        <v>214</v>
      </c>
      <c r="E2236" t="s">
        <v>217</v>
      </c>
      <c r="F2236" s="88">
        <v>46508</v>
      </c>
      <c r="G2236" s="87">
        <v>5250</v>
      </c>
      <c r="H2236" s="87">
        <v>50.097384347916723</v>
      </c>
    </row>
    <row r="2237" spans="1:8" x14ac:dyDescent="0.3">
      <c r="A2237" t="s">
        <v>33</v>
      </c>
      <c r="B2237" t="s">
        <v>56</v>
      </c>
      <c r="C2237" t="s">
        <v>107</v>
      </c>
      <c r="D2237" t="s">
        <v>214</v>
      </c>
      <c r="E2237" t="s">
        <v>215</v>
      </c>
      <c r="F2237" s="88">
        <v>46539</v>
      </c>
      <c r="G2237" s="87">
        <v>5250</v>
      </c>
      <c r="H2237" s="87">
        <v>262.0597685535908</v>
      </c>
    </row>
    <row r="2238" spans="1:8" x14ac:dyDescent="0.3">
      <c r="A2238" t="s">
        <v>33</v>
      </c>
      <c r="B2238" t="s">
        <v>56</v>
      </c>
      <c r="C2238" t="s">
        <v>107</v>
      </c>
      <c r="D2238" t="s">
        <v>214</v>
      </c>
      <c r="E2238" t="s">
        <v>216</v>
      </c>
      <c r="F2238" s="88">
        <v>46539</v>
      </c>
      <c r="G2238" s="87">
        <v>5250</v>
      </c>
      <c r="H2238" s="87">
        <v>210.0000000000002</v>
      </c>
    </row>
    <row r="2239" spans="1:8" x14ac:dyDescent="0.3">
      <c r="A2239" t="s">
        <v>33</v>
      </c>
      <c r="B2239" t="s">
        <v>56</v>
      </c>
      <c r="C2239" t="s">
        <v>107</v>
      </c>
      <c r="D2239" t="s">
        <v>214</v>
      </c>
      <c r="E2239" t="s">
        <v>217</v>
      </c>
      <c r="F2239" s="88">
        <v>46539</v>
      </c>
      <c r="G2239" s="87">
        <v>5250</v>
      </c>
      <c r="H2239" s="87">
        <v>50.057469763067907</v>
      </c>
    </row>
    <row r="2240" spans="1:8" x14ac:dyDescent="0.3">
      <c r="A2240" t="s">
        <v>33</v>
      </c>
      <c r="B2240" t="s">
        <v>56</v>
      </c>
      <c r="C2240" t="s">
        <v>107</v>
      </c>
      <c r="D2240" t="s">
        <v>214</v>
      </c>
      <c r="E2240" t="s">
        <v>215</v>
      </c>
      <c r="F2240" s="88">
        <v>46569</v>
      </c>
      <c r="G2240" s="87">
        <v>5250</v>
      </c>
      <c r="H2240" s="87">
        <v>262.01832347989449</v>
      </c>
    </row>
    <row r="2241" spans="1:8" x14ac:dyDescent="0.3">
      <c r="A2241" t="s">
        <v>33</v>
      </c>
      <c r="B2241" t="s">
        <v>56</v>
      </c>
      <c r="C2241" t="s">
        <v>107</v>
      </c>
      <c r="D2241" t="s">
        <v>214</v>
      </c>
      <c r="E2241" t="s">
        <v>216</v>
      </c>
      <c r="F2241" s="88">
        <v>46569</v>
      </c>
      <c r="G2241" s="87">
        <v>5250</v>
      </c>
      <c r="H2241" s="87">
        <v>210.0000000000002</v>
      </c>
    </row>
    <row r="2242" spans="1:8" x14ac:dyDescent="0.3">
      <c r="A2242" t="s">
        <v>33</v>
      </c>
      <c r="B2242" t="s">
        <v>56</v>
      </c>
      <c r="C2242" t="s">
        <v>107</v>
      </c>
      <c r="D2242" t="s">
        <v>214</v>
      </c>
      <c r="E2242" t="s">
        <v>217</v>
      </c>
      <c r="F2242" s="88">
        <v>46569</v>
      </c>
      <c r="G2242" s="87">
        <v>5250</v>
      </c>
      <c r="H2242" s="87">
        <v>50.017618730668069</v>
      </c>
    </row>
    <row r="2243" spans="1:8" x14ac:dyDescent="0.3">
      <c r="A2243" t="s">
        <v>33</v>
      </c>
      <c r="B2243" t="s">
        <v>56</v>
      </c>
      <c r="C2243" t="s">
        <v>107</v>
      </c>
      <c r="D2243" t="s">
        <v>214</v>
      </c>
      <c r="E2243" t="s">
        <v>215</v>
      </c>
      <c r="F2243" s="88">
        <v>46600</v>
      </c>
      <c r="G2243" s="87">
        <v>5250</v>
      </c>
      <c r="H2243" s="87">
        <v>261.97626654495821</v>
      </c>
    </row>
    <row r="2244" spans="1:8" x14ac:dyDescent="0.3">
      <c r="A2244" t="s">
        <v>33</v>
      </c>
      <c r="B2244" t="s">
        <v>56</v>
      </c>
      <c r="C2244" t="s">
        <v>107</v>
      </c>
      <c r="D2244" t="s">
        <v>214</v>
      </c>
      <c r="E2244" t="s">
        <v>216</v>
      </c>
      <c r="F2244" s="88">
        <v>46600</v>
      </c>
      <c r="G2244" s="87">
        <v>5250</v>
      </c>
      <c r="H2244" s="87">
        <v>210.0000000000002</v>
      </c>
    </row>
    <row r="2245" spans="1:8" x14ac:dyDescent="0.3">
      <c r="A2245" t="s">
        <v>33</v>
      </c>
      <c r="B2245" t="s">
        <v>56</v>
      </c>
      <c r="C2245" t="s">
        <v>107</v>
      </c>
      <c r="D2245" t="s">
        <v>214</v>
      </c>
      <c r="E2245" t="s">
        <v>217</v>
      </c>
      <c r="F2245" s="88">
        <v>46600</v>
      </c>
      <c r="G2245" s="87">
        <v>5250</v>
      </c>
      <c r="H2245" s="87">
        <v>49.977179370151667</v>
      </c>
    </row>
    <row r="2246" spans="1:8" x14ac:dyDescent="0.3">
      <c r="A2246" t="s">
        <v>33</v>
      </c>
      <c r="B2246" t="s">
        <v>56</v>
      </c>
      <c r="C2246" t="s">
        <v>107</v>
      </c>
      <c r="D2246" t="s">
        <v>214</v>
      </c>
      <c r="E2246" t="s">
        <v>215</v>
      </c>
      <c r="F2246" s="88">
        <v>46631</v>
      </c>
      <c r="G2246" s="87">
        <v>5250</v>
      </c>
      <c r="H2246" s="87">
        <v>261.93495426471759</v>
      </c>
    </row>
    <row r="2247" spans="1:8" x14ac:dyDescent="0.3">
      <c r="A2247" t="s">
        <v>33</v>
      </c>
      <c r="B2247" t="s">
        <v>56</v>
      </c>
      <c r="C2247" t="s">
        <v>107</v>
      </c>
      <c r="D2247" t="s">
        <v>214</v>
      </c>
      <c r="E2247" t="s">
        <v>216</v>
      </c>
      <c r="F2247" s="88">
        <v>46631</v>
      </c>
      <c r="G2247" s="87">
        <v>5250</v>
      </c>
      <c r="H2247" s="87">
        <v>210.0000000000002</v>
      </c>
    </row>
    <row r="2248" spans="1:8" x14ac:dyDescent="0.3">
      <c r="A2248" t="s">
        <v>33</v>
      </c>
      <c r="B2248" t="s">
        <v>56</v>
      </c>
      <c r="C2248" t="s">
        <v>107</v>
      </c>
      <c r="D2248" t="s">
        <v>214</v>
      </c>
      <c r="E2248" t="s">
        <v>217</v>
      </c>
      <c r="F2248" s="88">
        <v>46631</v>
      </c>
      <c r="G2248" s="87">
        <v>5250</v>
      </c>
      <c r="H2248" s="87">
        <v>49.937456023767091</v>
      </c>
    </row>
    <row r="2249" spans="1:8" x14ac:dyDescent="0.3">
      <c r="A2249" t="s">
        <v>33</v>
      </c>
      <c r="B2249" t="s">
        <v>56</v>
      </c>
      <c r="C2249" t="s">
        <v>107</v>
      </c>
      <c r="D2249" t="s">
        <v>214</v>
      </c>
      <c r="E2249" t="s">
        <v>215</v>
      </c>
      <c r="F2249" s="88">
        <v>46661</v>
      </c>
      <c r="G2249" s="87">
        <v>5250</v>
      </c>
      <c r="H2249" s="87">
        <v>261.89370760477641</v>
      </c>
    </row>
    <row r="2250" spans="1:8" x14ac:dyDescent="0.3">
      <c r="A2250" t="s">
        <v>33</v>
      </c>
      <c r="B2250" t="s">
        <v>56</v>
      </c>
      <c r="C2250" t="s">
        <v>107</v>
      </c>
      <c r="D2250" t="s">
        <v>214</v>
      </c>
      <c r="E2250" t="s">
        <v>216</v>
      </c>
      <c r="F2250" s="88">
        <v>46661</v>
      </c>
      <c r="G2250" s="87">
        <v>5250</v>
      </c>
      <c r="H2250" s="87">
        <v>210.0000000000002</v>
      </c>
    </row>
    <row r="2251" spans="1:8" x14ac:dyDescent="0.3">
      <c r="A2251" t="s">
        <v>33</v>
      </c>
      <c r="B2251" t="s">
        <v>56</v>
      </c>
      <c r="C2251" t="s">
        <v>107</v>
      </c>
      <c r="D2251" t="s">
        <v>214</v>
      </c>
      <c r="E2251" t="s">
        <v>217</v>
      </c>
      <c r="F2251" s="88">
        <v>46661</v>
      </c>
      <c r="G2251" s="87">
        <v>5250</v>
      </c>
      <c r="H2251" s="87">
        <v>49.897795773823077</v>
      </c>
    </row>
    <row r="2252" spans="1:8" x14ac:dyDescent="0.3">
      <c r="A2252" t="s">
        <v>33</v>
      </c>
      <c r="B2252" t="s">
        <v>56</v>
      </c>
      <c r="C2252" t="s">
        <v>107</v>
      </c>
      <c r="D2252" t="s">
        <v>214</v>
      </c>
      <c r="E2252" t="s">
        <v>215</v>
      </c>
      <c r="F2252" s="88">
        <v>46692</v>
      </c>
      <c r="G2252" s="87">
        <v>5250</v>
      </c>
      <c r="H2252" s="87">
        <v>261.85252640890872</v>
      </c>
    </row>
    <row r="2253" spans="1:8" x14ac:dyDescent="0.3">
      <c r="A2253" t="s">
        <v>33</v>
      </c>
      <c r="B2253" t="s">
        <v>56</v>
      </c>
      <c r="C2253" t="s">
        <v>107</v>
      </c>
      <c r="D2253" t="s">
        <v>214</v>
      </c>
      <c r="E2253" t="s">
        <v>216</v>
      </c>
      <c r="F2253" s="88">
        <v>46692</v>
      </c>
      <c r="G2253" s="87">
        <v>5250</v>
      </c>
      <c r="H2253" s="87">
        <v>210.0000000000002</v>
      </c>
    </row>
    <row r="2254" spans="1:8" x14ac:dyDescent="0.3">
      <c r="A2254" t="s">
        <v>33</v>
      </c>
      <c r="B2254" t="s">
        <v>56</v>
      </c>
      <c r="C2254" t="s">
        <v>107</v>
      </c>
      <c r="D2254" t="s">
        <v>214</v>
      </c>
      <c r="E2254" t="s">
        <v>217</v>
      </c>
      <c r="F2254" s="88">
        <v>46692</v>
      </c>
      <c r="G2254" s="87">
        <v>5250</v>
      </c>
      <c r="H2254" s="87">
        <v>49.858198470104313</v>
      </c>
    </row>
    <row r="2255" spans="1:8" x14ac:dyDescent="0.3">
      <c r="A2255" t="s">
        <v>33</v>
      </c>
      <c r="B2255" t="s">
        <v>56</v>
      </c>
      <c r="C2255" t="s">
        <v>107</v>
      </c>
      <c r="D2255" t="s">
        <v>214</v>
      </c>
      <c r="E2255" t="s">
        <v>215</v>
      </c>
      <c r="F2255" s="88">
        <v>46722</v>
      </c>
      <c r="G2255" s="87">
        <v>5250</v>
      </c>
      <c r="H2255" s="87">
        <v>261.81141052139111</v>
      </c>
    </row>
    <row r="2256" spans="1:8" x14ac:dyDescent="0.3">
      <c r="A2256" t="s">
        <v>33</v>
      </c>
      <c r="B2256" t="s">
        <v>56</v>
      </c>
      <c r="C2256" t="s">
        <v>107</v>
      </c>
      <c r="D2256" t="s">
        <v>214</v>
      </c>
      <c r="E2256" t="s">
        <v>216</v>
      </c>
      <c r="F2256" s="88">
        <v>46722</v>
      </c>
      <c r="G2256" s="87">
        <v>5250</v>
      </c>
      <c r="H2256" s="87">
        <v>210.0000000000002</v>
      </c>
    </row>
    <row r="2257" spans="1:8" x14ac:dyDescent="0.3">
      <c r="A2257" t="s">
        <v>33</v>
      </c>
      <c r="B2257" t="s">
        <v>56</v>
      </c>
      <c r="C2257" t="s">
        <v>107</v>
      </c>
      <c r="D2257" t="s">
        <v>214</v>
      </c>
      <c r="E2257" t="s">
        <v>217</v>
      </c>
      <c r="F2257" s="88">
        <v>46722</v>
      </c>
      <c r="G2257" s="87">
        <v>5250</v>
      </c>
      <c r="H2257" s="87">
        <v>49.818663962875711</v>
      </c>
    </row>
    <row r="2258" spans="1:8" x14ac:dyDescent="0.3">
      <c r="A2258" t="s">
        <v>33</v>
      </c>
      <c r="B2258" t="s">
        <v>58</v>
      </c>
      <c r="C2258" t="s">
        <v>54</v>
      </c>
      <c r="D2258" t="s">
        <v>198</v>
      </c>
      <c r="E2258" t="s">
        <v>135</v>
      </c>
      <c r="G2258" s="87">
        <v>45000</v>
      </c>
      <c r="H2258" s="87">
        <v>29790</v>
      </c>
    </row>
    <row r="2259" spans="1:8" x14ac:dyDescent="0.3">
      <c r="A2259" t="s">
        <v>33</v>
      </c>
      <c r="B2259" t="s">
        <v>58</v>
      </c>
      <c r="C2259" t="s">
        <v>54</v>
      </c>
      <c r="D2259" t="s">
        <v>198</v>
      </c>
      <c r="E2259" t="s">
        <v>199</v>
      </c>
      <c r="G2259" s="87">
        <v>45000</v>
      </c>
      <c r="H2259" s="87">
        <v>45217.391304347817</v>
      </c>
    </row>
    <row r="2260" spans="1:8" x14ac:dyDescent="0.3">
      <c r="A2260" t="s">
        <v>33</v>
      </c>
      <c r="B2260" t="s">
        <v>58</v>
      </c>
      <c r="C2260" t="s">
        <v>54</v>
      </c>
      <c r="D2260" t="s">
        <v>198</v>
      </c>
      <c r="E2260" t="s">
        <v>200</v>
      </c>
      <c r="G2260" s="87">
        <v>45000</v>
      </c>
      <c r="H2260" s="87">
        <v>45644.16296839487</v>
      </c>
    </row>
    <row r="2261" spans="1:8" x14ac:dyDescent="0.3">
      <c r="A2261" t="s">
        <v>33</v>
      </c>
      <c r="B2261" t="s">
        <v>58</v>
      </c>
      <c r="C2261" t="s">
        <v>54</v>
      </c>
      <c r="D2261" t="s">
        <v>198</v>
      </c>
      <c r="E2261" t="s">
        <v>201</v>
      </c>
      <c r="G2261" s="87">
        <v>45000</v>
      </c>
      <c r="H2261" s="87">
        <v>45000</v>
      </c>
    </row>
    <row r="2262" spans="1:8" x14ac:dyDescent="0.3">
      <c r="A2262" t="s">
        <v>33</v>
      </c>
      <c r="B2262" t="s">
        <v>58</v>
      </c>
      <c r="C2262" t="s">
        <v>54</v>
      </c>
      <c r="D2262" t="s">
        <v>198</v>
      </c>
      <c r="E2262" t="s">
        <v>202</v>
      </c>
      <c r="G2262" s="87">
        <v>45000</v>
      </c>
      <c r="H2262" s="87">
        <v>30362.409005295169</v>
      </c>
    </row>
    <row r="2263" spans="1:8" x14ac:dyDescent="0.3">
      <c r="A2263" t="s">
        <v>33</v>
      </c>
      <c r="B2263" t="s">
        <v>58</v>
      </c>
      <c r="C2263" t="s">
        <v>54</v>
      </c>
      <c r="D2263" t="s">
        <v>198</v>
      </c>
      <c r="E2263" t="s">
        <v>139</v>
      </c>
      <c r="G2263" s="87">
        <v>45000</v>
      </c>
      <c r="H2263" s="87">
        <v>29475</v>
      </c>
    </row>
    <row r="2264" spans="1:8" x14ac:dyDescent="0.3">
      <c r="A2264" t="s">
        <v>33</v>
      </c>
      <c r="B2264" t="s">
        <v>58</v>
      </c>
      <c r="C2264" t="s">
        <v>54</v>
      </c>
      <c r="D2264" t="s">
        <v>198</v>
      </c>
      <c r="E2264" t="s">
        <v>65</v>
      </c>
      <c r="G2264" s="87">
        <v>45000</v>
      </c>
      <c r="H2264" s="87">
        <v>30362.409005295169</v>
      </c>
    </row>
    <row r="2265" spans="1:8" x14ac:dyDescent="0.3">
      <c r="A2265" t="s">
        <v>33</v>
      </c>
      <c r="B2265" t="s">
        <v>58</v>
      </c>
      <c r="C2265" t="s">
        <v>54</v>
      </c>
      <c r="D2265" t="s">
        <v>203</v>
      </c>
      <c r="E2265" t="s">
        <v>204</v>
      </c>
      <c r="G2265" s="87">
        <v>45000</v>
      </c>
      <c r="H2265" s="87">
        <v>30458.523612975448</v>
      </c>
    </row>
    <row r="2266" spans="1:8" x14ac:dyDescent="0.3">
      <c r="A2266" t="s">
        <v>33</v>
      </c>
      <c r="B2266" t="s">
        <v>58</v>
      </c>
      <c r="C2266" t="s">
        <v>54</v>
      </c>
      <c r="D2266" t="s">
        <v>203</v>
      </c>
      <c r="E2266" t="s">
        <v>142</v>
      </c>
      <c r="G2266" s="87">
        <v>45000</v>
      </c>
      <c r="H2266" s="87">
        <v>44999.999999999993</v>
      </c>
    </row>
    <row r="2267" spans="1:8" x14ac:dyDescent="0.3">
      <c r="A2267" t="s">
        <v>33</v>
      </c>
      <c r="B2267" t="s">
        <v>58</v>
      </c>
      <c r="C2267" t="s">
        <v>54</v>
      </c>
      <c r="D2267" t="s">
        <v>203</v>
      </c>
      <c r="E2267" t="s">
        <v>143</v>
      </c>
      <c r="G2267" s="87">
        <v>45000</v>
      </c>
      <c r="H2267" s="87">
        <v>46009.854400265031</v>
      </c>
    </row>
    <row r="2268" spans="1:8" x14ac:dyDescent="0.3">
      <c r="A2268" t="s">
        <v>33</v>
      </c>
      <c r="B2268" t="s">
        <v>58</v>
      </c>
      <c r="C2268" t="s">
        <v>54</v>
      </c>
      <c r="D2268" t="s">
        <v>203</v>
      </c>
      <c r="E2268" t="s">
        <v>141</v>
      </c>
      <c r="G2268" s="87">
        <v>45000</v>
      </c>
      <c r="H2268" s="87">
        <v>0</v>
      </c>
    </row>
    <row r="2269" spans="1:8" x14ac:dyDescent="0.3">
      <c r="A2269" t="s">
        <v>33</v>
      </c>
      <c r="B2269" t="s">
        <v>58</v>
      </c>
      <c r="C2269" t="s">
        <v>54</v>
      </c>
      <c r="D2269" t="s">
        <v>203</v>
      </c>
      <c r="E2269" t="s">
        <v>205</v>
      </c>
      <c r="G2269" s="87">
        <v>45000</v>
      </c>
      <c r="H2269" s="87">
        <v>30458.523612975448</v>
      </c>
    </row>
    <row r="2270" spans="1:8" x14ac:dyDescent="0.3">
      <c r="A2270" t="s">
        <v>33</v>
      </c>
      <c r="B2270" t="s">
        <v>58</v>
      </c>
      <c r="C2270" t="s">
        <v>54</v>
      </c>
      <c r="D2270" t="s">
        <v>206</v>
      </c>
      <c r="E2270" t="s">
        <v>207</v>
      </c>
      <c r="G2270" s="87">
        <v>45000</v>
      </c>
      <c r="H2270" s="87">
        <v>46800</v>
      </c>
    </row>
    <row r="2271" spans="1:8" x14ac:dyDescent="0.3">
      <c r="A2271" t="s">
        <v>33</v>
      </c>
      <c r="B2271" t="s">
        <v>58</v>
      </c>
      <c r="C2271" t="s">
        <v>54</v>
      </c>
      <c r="D2271" t="s">
        <v>206</v>
      </c>
      <c r="E2271" t="s">
        <v>208</v>
      </c>
      <c r="G2271" s="87">
        <v>45000</v>
      </c>
      <c r="H2271" s="87">
        <v>46575.000000000007</v>
      </c>
    </row>
    <row r="2272" spans="1:8" x14ac:dyDescent="0.3">
      <c r="A2272" t="s">
        <v>33</v>
      </c>
      <c r="B2272" t="s">
        <v>58</v>
      </c>
      <c r="C2272" t="s">
        <v>54</v>
      </c>
      <c r="D2272" t="s">
        <v>206</v>
      </c>
      <c r="E2272" t="s">
        <v>209</v>
      </c>
      <c r="G2272" s="87">
        <v>45000</v>
      </c>
      <c r="H2272" s="87">
        <v>37710.188730853391</v>
      </c>
    </row>
    <row r="2273" spans="1:8" x14ac:dyDescent="0.3">
      <c r="A2273" t="s">
        <v>33</v>
      </c>
      <c r="B2273" t="s">
        <v>58</v>
      </c>
      <c r="C2273" t="s">
        <v>54</v>
      </c>
      <c r="D2273" t="s">
        <v>210</v>
      </c>
      <c r="E2273" t="s">
        <v>211</v>
      </c>
      <c r="G2273" s="87">
        <v>45000</v>
      </c>
      <c r="H2273" s="87">
        <v>38250</v>
      </c>
    </row>
    <row r="2274" spans="1:8" x14ac:dyDescent="0.3">
      <c r="A2274" t="s">
        <v>33</v>
      </c>
      <c r="B2274" t="s">
        <v>58</v>
      </c>
      <c r="C2274" t="s">
        <v>54</v>
      </c>
      <c r="D2274" t="s">
        <v>210</v>
      </c>
      <c r="E2274" t="s">
        <v>212</v>
      </c>
      <c r="G2274" s="87">
        <v>45000</v>
      </c>
      <c r="H2274" s="87">
        <v>37800</v>
      </c>
    </row>
    <row r="2275" spans="1:8" x14ac:dyDescent="0.3">
      <c r="A2275" t="s">
        <v>33</v>
      </c>
      <c r="B2275" t="s">
        <v>58</v>
      </c>
      <c r="C2275" t="s">
        <v>54</v>
      </c>
      <c r="D2275" t="s">
        <v>210</v>
      </c>
      <c r="E2275" t="s">
        <v>213</v>
      </c>
      <c r="G2275" s="87">
        <v>45000</v>
      </c>
      <c r="H2275" s="87">
        <v>37350</v>
      </c>
    </row>
    <row r="2276" spans="1:8" x14ac:dyDescent="0.3">
      <c r="A2276" t="s">
        <v>33</v>
      </c>
      <c r="B2276" t="s">
        <v>58</v>
      </c>
      <c r="C2276" t="s">
        <v>54</v>
      </c>
      <c r="D2276" t="s">
        <v>214</v>
      </c>
      <c r="E2276" t="s">
        <v>215</v>
      </c>
      <c r="F2276" s="88">
        <v>46388</v>
      </c>
      <c r="G2276" s="87">
        <v>3750</v>
      </c>
      <c r="H2276" s="87">
        <v>113.1651809395665</v>
      </c>
    </row>
    <row r="2277" spans="1:8" x14ac:dyDescent="0.3">
      <c r="A2277" t="s">
        <v>33</v>
      </c>
      <c r="B2277" t="s">
        <v>58</v>
      </c>
      <c r="C2277" t="s">
        <v>54</v>
      </c>
      <c r="D2277" t="s">
        <v>214</v>
      </c>
      <c r="E2277" t="s">
        <v>216</v>
      </c>
      <c r="F2277" s="88">
        <v>46388</v>
      </c>
      <c r="G2277" s="87">
        <v>3750</v>
      </c>
      <c r="H2277" s="87">
        <v>150.00000000000011</v>
      </c>
    </row>
    <row r="2278" spans="1:8" x14ac:dyDescent="0.3">
      <c r="A2278" t="s">
        <v>33</v>
      </c>
      <c r="B2278" t="s">
        <v>58</v>
      </c>
      <c r="C2278" t="s">
        <v>54</v>
      </c>
      <c r="D2278" t="s">
        <v>214</v>
      </c>
      <c r="E2278" t="s">
        <v>217</v>
      </c>
      <c r="F2278" s="88">
        <v>46388</v>
      </c>
      <c r="G2278" s="87">
        <v>3750</v>
      </c>
      <c r="H2278" s="87">
        <v>-35.418095250417252</v>
      </c>
    </row>
    <row r="2279" spans="1:8" x14ac:dyDescent="0.3">
      <c r="A2279" t="s">
        <v>33</v>
      </c>
      <c r="B2279" t="s">
        <v>58</v>
      </c>
      <c r="C2279" t="s">
        <v>54</v>
      </c>
      <c r="D2279" t="s">
        <v>214</v>
      </c>
      <c r="E2279" t="s">
        <v>215</v>
      </c>
      <c r="F2279" s="88">
        <v>46419</v>
      </c>
      <c r="G2279" s="87">
        <v>3750</v>
      </c>
      <c r="H2279" s="87">
        <v>113.1370416407712</v>
      </c>
    </row>
    <row r="2280" spans="1:8" x14ac:dyDescent="0.3">
      <c r="A2280" t="s">
        <v>33</v>
      </c>
      <c r="B2280" t="s">
        <v>58</v>
      </c>
      <c r="C2280" t="s">
        <v>54</v>
      </c>
      <c r="D2280" t="s">
        <v>214</v>
      </c>
      <c r="E2280" t="s">
        <v>216</v>
      </c>
      <c r="F2280" s="88">
        <v>46419</v>
      </c>
      <c r="G2280" s="87">
        <v>3750</v>
      </c>
      <c r="H2280" s="87">
        <v>150.00000000000011</v>
      </c>
    </row>
    <row r="2281" spans="1:8" x14ac:dyDescent="0.3">
      <c r="A2281" t="s">
        <v>33</v>
      </c>
      <c r="B2281" t="s">
        <v>58</v>
      </c>
      <c r="C2281" t="s">
        <v>54</v>
      </c>
      <c r="D2281" t="s">
        <v>214</v>
      </c>
      <c r="E2281" t="s">
        <v>217</v>
      </c>
      <c r="F2281" s="88">
        <v>46419</v>
      </c>
      <c r="G2281" s="87">
        <v>3750</v>
      </c>
      <c r="H2281" s="87">
        <v>-35.445152268489537</v>
      </c>
    </row>
    <row r="2282" spans="1:8" x14ac:dyDescent="0.3">
      <c r="A2282" t="s">
        <v>33</v>
      </c>
      <c r="B2282" t="s">
        <v>58</v>
      </c>
      <c r="C2282" t="s">
        <v>54</v>
      </c>
      <c r="D2282" t="s">
        <v>214</v>
      </c>
      <c r="E2282" t="s">
        <v>215</v>
      </c>
      <c r="F2282" s="88">
        <v>46447</v>
      </c>
      <c r="G2282" s="87">
        <v>3750</v>
      </c>
      <c r="H2282" s="87">
        <v>113.1088593160823</v>
      </c>
    </row>
    <row r="2283" spans="1:8" x14ac:dyDescent="0.3">
      <c r="A2283" t="s">
        <v>33</v>
      </c>
      <c r="B2283" t="s">
        <v>58</v>
      </c>
      <c r="C2283" t="s">
        <v>54</v>
      </c>
      <c r="D2283" t="s">
        <v>214</v>
      </c>
      <c r="E2283" t="s">
        <v>216</v>
      </c>
      <c r="F2283" s="88">
        <v>46447</v>
      </c>
      <c r="G2283" s="87">
        <v>3750</v>
      </c>
      <c r="H2283" s="87">
        <v>150.00000000000011</v>
      </c>
    </row>
    <row r="2284" spans="1:8" x14ac:dyDescent="0.3">
      <c r="A2284" t="s">
        <v>33</v>
      </c>
      <c r="B2284" t="s">
        <v>58</v>
      </c>
      <c r="C2284" t="s">
        <v>54</v>
      </c>
      <c r="D2284" t="s">
        <v>214</v>
      </c>
      <c r="E2284" t="s">
        <v>217</v>
      </c>
      <c r="F2284" s="88">
        <v>46447</v>
      </c>
      <c r="G2284" s="87">
        <v>3750</v>
      </c>
      <c r="H2284" s="87">
        <v>-35.472250657613422</v>
      </c>
    </row>
    <row r="2285" spans="1:8" x14ac:dyDescent="0.3">
      <c r="A2285" t="s">
        <v>33</v>
      </c>
      <c r="B2285" t="s">
        <v>58</v>
      </c>
      <c r="C2285" t="s">
        <v>54</v>
      </c>
      <c r="D2285" t="s">
        <v>214</v>
      </c>
      <c r="E2285" t="s">
        <v>215</v>
      </c>
      <c r="F2285" s="88">
        <v>46478</v>
      </c>
      <c r="G2285" s="87">
        <v>3750</v>
      </c>
      <c r="H2285" s="87">
        <v>113.0796763149708</v>
      </c>
    </row>
    <row r="2286" spans="1:8" x14ac:dyDescent="0.3">
      <c r="A2286" t="s">
        <v>33</v>
      </c>
      <c r="B2286" t="s">
        <v>58</v>
      </c>
      <c r="C2286" t="s">
        <v>54</v>
      </c>
      <c r="D2286" t="s">
        <v>214</v>
      </c>
      <c r="E2286" t="s">
        <v>216</v>
      </c>
      <c r="F2286" s="88">
        <v>46478</v>
      </c>
      <c r="G2286" s="87">
        <v>3750</v>
      </c>
      <c r="H2286" s="87">
        <v>150.00000000000011</v>
      </c>
    </row>
    <row r="2287" spans="1:8" x14ac:dyDescent="0.3">
      <c r="A2287" t="s">
        <v>33</v>
      </c>
      <c r="B2287" t="s">
        <v>58</v>
      </c>
      <c r="C2287" t="s">
        <v>54</v>
      </c>
      <c r="D2287" t="s">
        <v>214</v>
      </c>
      <c r="E2287" t="s">
        <v>217</v>
      </c>
      <c r="F2287" s="88">
        <v>46478</v>
      </c>
      <c r="G2287" s="87">
        <v>3750</v>
      </c>
      <c r="H2287" s="87">
        <v>-35.500311235605039</v>
      </c>
    </row>
    <row r="2288" spans="1:8" x14ac:dyDescent="0.3">
      <c r="A2288" t="s">
        <v>33</v>
      </c>
      <c r="B2288" t="s">
        <v>58</v>
      </c>
      <c r="C2288" t="s">
        <v>54</v>
      </c>
      <c r="D2288" t="s">
        <v>214</v>
      </c>
      <c r="E2288" t="s">
        <v>215</v>
      </c>
      <c r="F2288" s="88">
        <v>46508</v>
      </c>
      <c r="G2288" s="87">
        <v>3750</v>
      </c>
      <c r="H2288" s="87">
        <v>113.0504471064622</v>
      </c>
    </row>
    <row r="2289" spans="1:8" x14ac:dyDescent="0.3">
      <c r="A2289" t="s">
        <v>33</v>
      </c>
      <c r="B2289" t="s">
        <v>58</v>
      </c>
      <c r="C2289" t="s">
        <v>54</v>
      </c>
      <c r="D2289" t="s">
        <v>214</v>
      </c>
      <c r="E2289" t="s">
        <v>216</v>
      </c>
      <c r="F2289" s="88">
        <v>46508</v>
      </c>
      <c r="G2289" s="87">
        <v>3750</v>
      </c>
      <c r="H2289" s="87">
        <v>150.00000000000011</v>
      </c>
    </row>
    <row r="2290" spans="1:8" x14ac:dyDescent="0.3">
      <c r="A2290" t="s">
        <v>33</v>
      </c>
      <c r="B2290" t="s">
        <v>58</v>
      </c>
      <c r="C2290" t="s">
        <v>54</v>
      </c>
      <c r="D2290" t="s">
        <v>214</v>
      </c>
      <c r="E2290" t="s">
        <v>217</v>
      </c>
      <c r="F2290" s="88">
        <v>46508</v>
      </c>
      <c r="G2290" s="87">
        <v>3750</v>
      </c>
      <c r="H2290" s="87">
        <v>-35.528416243786609</v>
      </c>
    </row>
    <row r="2291" spans="1:8" x14ac:dyDescent="0.3">
      <c r="A2291" t="s">
        <v>33</v>
      </c>
      <c r="B2291" t="s">
        <v>58</v>
      </c>
      <c r="C2291" t="s">
        <v>54</v>
      </c>
      <c r="D2291" t="s">
        <v>214</v>
      </c>
      <c r="E2291" t="s">
        <v>215</v>
      </c>
      <c r="F2291" s="88">
        <v>46539</v>
      </c>
      <c r="G2291" s="87">
        <v>3750</v>
      </c>
      <c r="H2291" s="87">
        <v>113.02117158072529</v>
      </c>
    </row>
    <row r="2292" spans="1:8" x14ac:dyDescent="0.3">
      <c r="A2292" t="s">
        <v>33</v>
      </c>
      <c r="B2292" t="s">
        <v>58</v>
      </c>
      <c r="C2292" t="s">
        <v>54</v>
      </c>
      <c r="D2292" t="s">
        <v>214</v>
      </c>
      <c r="E2292" t="s">
        <v>216</v>
      </c>
      <c r="F2292" s="88">
        <v>46539</v>
      </c>
      <c r="G2292" s="87">
        <v>3750</v>
      </c>
      <c r="H2292" s="87">
        <v>150.00000000000011</v>
      </c>
    </row>
    <row r="2293" spans="1:8" x14ac:dyDescent="0.3">
      <c r="A2293" t="s">
        <v>33</v>
      </c>
      <c r="B2293" t="s">
        <v>58</v>
      </c>
      <c r="C2293" t="s">
        <v>54</v>
      </c>
      <c r="D2293" t="s">
        <v>214</v>
      </c>
      <c r="E2293" t="s">
        <v>217</v>
      </c>
      <c r="F2293" s="88">
        <v>46539</v>
      </c>
      <c r="G2293" s="87">
        <v>3750</v>
      </c>
      <c r="H2293" s="87">
        <v>-35.556565787764477</v>
      </c>
    </row>
    <row r="2294" spans="1:8" x14ac:dyDescent="0.3">
      <c r="A2294" t="s">
        <v>33</v>
      </c>
      <c r="B2294" t="s">
        <v>58</v>
      </c>
      <c r="C2294" t="s">
        <v>54</v>
      </c>
      <c r="D2294" t="s">
        <v>214</v>
      </c>
      <c r="E2294" t="s">
        <v>215</v>
      </c>
      <c r="F2294" s="88">
        <v>46569</v>
      </c>
      <c r="G2294" s="87">
        <v>3750</v>
      </c>
      <c r="H2294" s="87">
        <v>-35.584759973481823</v>
      </c>
    </row>
    <row r="2295" spans="1:8" x14ac:dyDescent="0.3">
      <c r="A2295" t="s">
        <v>33</v>
      </c>
      <c r="B2295" t="s">
        <v>58</v>
      </c>
      <c r="C2295" t="s">
        <v>54</v>
      </c>
      <c r="D2295" t="s">
        <v>214</v>
      </c>
      <c r="E2295" t="s">
        <v>216</v>
      </c>
      <c r="F2295" s="88">
        <v>46569</v>
      </c>
      <c r="G2295" s="87">
        <v>3750</v>
      </c>
      <c r="H2295" s="87">
        <v>0</v>
      </c>
    </row>
    <row r="2296" spans="1:8" x14ac:dyDescent="0.3">
      <c r="A2296" t="s">
        <v>33</v>
      </c>
      <c r="B2296" t="s">
        <v>58</v>
      </c>
      <c r="C2296" t="s">
        <v>54</v>
      </c>
      <c r="D2296" t="s">
        <v>214</v>
      </c>
      <c r="E2296" t="s">
        <v>217</v>
      </c>
      <c r="F2296" s="88">
        <v>46569</v>
      </c>
      <c r="G2296" s="87">
        <v>3750</v>
      </c>
      <c r="H2296" s="87">
        <v>-35.584759973481823</v>
      </c>
    </row>
    <row r="2297" spans="1:8" x14ac:dyDescent="0.3">
      <c r="A2297" t="s">
        <v>33</v>
      </c>
      <c r="B2297" t="s">
        <v>58</v>
      </c>
      <c r="C2297" t="s">
        <v>54</v>
      </c>
      <c r="D2297" t="s">
        <v>214</v>
      </c>
      <c r="E2297" t="s">
        <v>215</v>
      </c>
      <c r="F2297" s="88">
        <v>46600</v>
      </c>
      <c r="G2297" s="87">
        <v>3750</v>
      </c>
      <c r="H2297" s="87">
        <v>-35.613462213954513</v>
      </c>
    </row>
    <row r="2298" spans="1:8" x14ac:dyDescent="0.3">
      <c r="A2298" t="s">
        <v>33</v>
      </c>
      <c r="B2298" t="s">
        <v>58</v>
      </c>
      <c r="C2298" t="s">
        <v>54</v>
      </c>
      <c r="D2298" t="s">
        <v>214</v>
      </c>
      <c r="E2298" t="s">
        <v>216</v>
      </c>
      <c r="F2298" s="88">
        <v>46600</v>
      </c>
      <c r="G2298" s="87">
        <v>3750</v>
      </c>
      <c r="H2298" s="87">
        <v>0</v>
      </c>
    </row>
    <row r="2299" spans="1:8" x14ac:dyDescent="0.3">
      <c r="A2299" t="s">
        <v>33</v>
      </c>
      <c r="B2299" t="s">
        <v>58</v>
      </c>
      <c r="C2299" t="s">
        <v>54</v>
      </c>
      <c r="D2299" t="s">
        <v>214</v>
      </c>
      <c r="E2299" t="s">
        <v>217</v>
      </c>
      <c r="F2299" s="88">
        <v>46600</v>
      </c>
      <c r="G2299" s="87">
        <v>3750</v>
      </c>
      <c r="H2299" s="87">
        <v>-35.613462213954513</v>
      </c>
    </row>
    <row r="2300" spans="1:8" x14ac:dyDescent="0.3">
      <c r="A2300" t="s">
        <v>33</v>
      </c>
      <c r="B2300" t="s">
        <v>58</v>
      </c>
      <c r="C2300" t="s">
        <v>54</v>
      </c>
      <c r="D2300" t="s">
        <v>214</v>
      </c>
      <c r="E2300" t="s">
        <v>215</v>
      </c>
      <c r="F2300" s="88">
        <v>46631</v>
      </c>
      <c r="G2300" s="87">
        <v>3750</v>
      </c>
      <c r="H2300" s="87">
        <v>-35.641746738535737</v>
      </c>
    </row>
    <row r="2301" spans="1:8" x14ac:dyDescent="0.3">
      <c r="A2301" t="s">
        <v>33</v>
      </c>
      <c r="B2301" t="s">
        <v>58</v>
      </c>
      <c r="C2301" t="s">
        <v>54</v>
      </c>
      <c r="D2301" t="s">
        <v>214</v>
      </c>
      <c r="E2301" t="s">
        <v>216</v>
      </c>
      <c r="F2301" s="88">
        <v>46631</v>
      </c>
      <c r="G2301" s="87">
        <v>3750</v>
      </c>
      <c r="H2301" s="87">
        <v>0</v>
      </c>
    </row>
    <row r="2302" spans="1:8" x14ac:dyDescent="0.3">
      <c r="A2302" t="s">
        <v>33</v>
      </c>
      <c r="B2302" t="s">
        <v>58</v>
      </c>
      <c r="C2302" t="s">
        <v>54</v>
      </c>
      <c r="D2302" t="s">
        <v>214</v>
      </c>
      <c r="E2302" t="s">
        <v>217</v>
      </c>
      <c r="F2302" s="88">
        <v>46631</v>
      </c>
      <c r="G2302" s="87">
        <v>3750</v>
      </c>
      <c r="H2302" s="87">
        <v>-35.641746738535737</v>
      </c>
    </row>
    <row r="2303" spans="1:8" x14ac:dyDescent="0.3">
      <c r="A2303" t="s">
        <v>33</v>
      </c>
      <c r="B2303" t="s">
        <v>58</v>
      </c>
      <c r="C2303" t="s">
        <v>54</v>
      </c>
      <c r="D2303" t="s">
        <v>214</v>
      </c>
      <c r="E2303" t="s">
        <v>215</v>
      </c>
      <c r="F2303" s="88">
        <v>46661</v>
      </c>
      <c r="G2303" s="87">
        <v>3750</v>
      </c>
      <c r="H2303" s="87">
        <v>-35.670076226464587</v>
      </c>
    </row>
    <row r="2304" spans="1:8" x14ac:dyDescent="0.3">
      <c r="A2304" t="s">
        <v>33</v>
      </c>
      <c r="B2304" t="s">
        <v>58</v>
      </c>
      <c r="C2304" t="s">
        <v>54</v>
      </c>
      <c r="D2304" t="s">
        <v>214</v>
      </c>
      <c r="E2304" t="s">
        <v>216</v>
      </c>
      <c r="F2304" s="88">
        <v>46661</v>
      </c>
      <c r="G2304" s="87">
        <v>3750</v>
      </c>
      <c r="H2304" s="87">
        <v>0</v>
      </c>
    </row>
    <row r="2305" spans="1:8" x14ac:dyDescent="0.3">
      <c r="A2305" t="s">
        <v>33</v>
      </c>
      <c r="B2305" t="s">
        <v>58</v>
      </c>
      <c r="C2305" t="s">
        <v>54</v>
      </c>
      <c r="D2305" t="s">
        <v>214</v>
      </c>
      <c r="E2305" t="s">
        <v>217</v>
      </c>
      <c r="F2305" s="88">
        <v>46661</v>
      </c>
      <c r="G2305" s="87">
        <v>3750</v>
      </c>
      <c r="H2305" s="87">
        <v>-35.670076226464587</v>
      </c>
    </row>
    <row r="2306" spans="1:8" x14ac:dyDescent="0.3">
      <c r="A2306" t="s">
        <v>33</v>
      </c>
      <c r="B2306" t="s">
        <v>58</v>
      </c>
      <c r="C2306" t="s">
        <v>54</v>
      </c>
      <c r="D2306" t="s">
        <v>214</v>
      </c>
      <c r="E2306" t="s">
        <v>215</v>
      </c>
      <c r="F2306" s="88">
        <v>46692</v>
      </c>
      <c r="G2306" s="87">
        <v>3750</v>
      </c>
      <c r="H2306" s="87">
        <v>-35.698450785039832</v>
      </c>
    </row>
    <row r="2307" spans="1:8" x14ac:dyDescent="0.3">
      <c r="A2307" t="s">
        <v>33</v>
      </c>
      <c r="B2307" t="s">
        <v>58</v>
      </c>
      <c r="C2307" t="s">
        <v>54</v>
      </c>
      <c r="D2307" t="s">
        <v>214</v>
      </c>
      <c r="E2307" t="s">
        <v>216</v>
      </c>
      <c r="F2307" s="88">
        <v>46692</v>
      </c>
      <c r="G2307" s="87">
        <v>3750</v>
      </c>
      <c r="H2307" s="87">
        <v>0</v>
      </c>
    </row>
    <row r="2308" spans="1:8" x14ac:dyDescent="0.3">
      <c r="A2308" t="s">
        <v>33</v>
      </c>
      <c r="B2308" t="s">
        <v>58</v>
      </c>
      <c r="C2308" t="s">
        <v>54</v>
      </c>
      <c r="D2308" t="s">
        <v>214</v>
      </c>
      <c r="E2308" t="s">
        <v>217</v>
      </c>
      <c r="F2308" s="88">
        <v>46692</v>
      </c>
      <c r="G2308" s="87">
        <v>3750</v>
      </c>
      <c r="H2308" s="87">
        <v>-35.698450785039832</v>
      </c>
    </row>
    <row r="2309" spans="1:8" x14ac:dyDescent="0.3">
      <c r="A2309" t="s">
        <v>33</v>
      </c>
      <c r="B2309" t="s">
        <v>58</v>
      </c>
      <c r="C2309" t="s">
        <v>54</v>
      </c>
      <c r="D2309" t="s">
        <v>214</v>
      </c>
      <c r="E2309" t="s">
        <v>215</v>
      </c>
      <c r="F2309" s="88">
        <v>46722</v>
      </c>
      <c r="G2309" s="87">
        <v>3750</v>
      </c>
      <c r="H2309" s="87">
        <v>-35.726870521906179</v>
      </c>
    </row>
    <row r="2310" spans="1:8" x14ac:dyDescent="0.3">
      <c r="A2310" t="s">
        <v>33</v>
      </c>
      <c r="B2310" t="s">
        <v>58</v>
      </c>
      <c r="C2310" t="s">
        <v>54</v>
      </c>
      <c r="D2310" t="s">
        <v>214</v>
      </c>
      <c r="E2310" t="s">
        <v>216</v>
      </c>
      <c r="F2310" s="88">
        <v>46722</v>
      </c>
      <c r="G2310" s="87">
        <v>3750</v>
      </c>
      <c r="H2310" s="87">
        <v>0</v>
      </c>
    </row>
    <row r="2311" spans="1:8" x14ac:dyDescent="0.3">
      <c r="A2311" t="s">
        <v>33</v>
      </c>
      <c r="B2311" t="s">
        <v>58</v>
      </c>
      <c r="C2311" t="s">
        <v>54</v>
      </c>
      <c r="D2311" t="s">
        <v>214</v>
      </c>
      <c r="E2311" t="s">
        <v>217</v>
      </c>
      <c r="F2311" s="88">
        <v>46722</v>
      </c>
      <c r="G2311" s="87">
        <v>3750</v>
      </c>
      <c r="H2311" s="87">
        <v>-35.726870521906179</v>
      </c>
    </row>
    <row r="2312" spans="1:8" x14ac:dyDescent="0.3">
      <c r="A2312" t="s">
        <v>33</v>
      </c>
      <c r="B2312" t="s">
        <v>58</v>
      </c>
      <c r="C2312" t="s">
        <v>57</v>
      </c>
      <c r="D2312" t="s">
        <v>198</v>
      </c>
      <c r="E2312" t="s">
        <v>135</v>
      </c>
      <c r="G2312" s="87">
        <v>103500</v>
      </c>
      <c r="H2312" s="87">
        <v>66861</v>
      </c>
    </row>
    <row r="2313" spans="1:8" x14ac:dyDescent="0.3">
      <c r="A2313" t="s">
        <v>33</v>
      </c>
      <c r="B2313" t="s">
        <v>58</v>
      </c>
      <c r="C2313" t="s">
        <v>57</v>
      </c>
      <c r="D2313" t="s">
        <v>198</v>
      </c>
      <c r="E2313" t="s">
        <v>199</v>
      </c>
      <c r="G2313" s="87">
        <v>103500</v>
      </c>
      <c r="H2313" s="87">
        <v>104345.39089848311</v>
      </c>
    </row>
    <row r="2314" spans="1:8" x14ac:dyDescent="0.3">
      <c r="A2314" t="s">
        <v>33</v>
      </c>
      <c r="B2314" t="s">
        <v>58</v>
      </c>
      <c r="C2314" t="s">
        <v>57</v>
      </c>
      <c r="D2314" t="s">
        <v>198</v>
      </c>
      <c r="E2314" t="s">
        <v>200</v>
      </c>
      <c r="G2314" s="87">
        <v>103500</v>
      </c>
      <c r="H2314" s="87">
        <v>104607.87082484781</v>
      </c>
    </row>
    <row r="2315" spans="1:8" x14ac:dyDescent="0.3">
      <c r="A2315" t="s">
        <v>33</v>
      </c>
      <c r="B2315" t="s">
        <v>58</v>
      </c>
      <c r="C2315" t="s">
        <v>57</v>
      </c>
      <c r="D2315" t="s">
        <v>198</v>
      </c>
      <c r="E2315" t="s">
        <v>201</v>
      </c>
      <c r="G2315" s="87">
        <v>103500</v>
      </c>
      <c r="H2315" s="87">
        <v>103500</v>
      </c>
    </row>
    <row r="2316" spans="1:8" x14ac:dyDescent="0.3">
      <c r="A2316" t="s">
        <v>33</v>
      </c>
      <c r="B2316" t="s">
        <v>58</v>
      </c>
      <c r="C2316" t="s">
        <v>57</v>
      </c>
      <c r="D2316" t="s">
        <v>198</v>
      </c>
      <c r="E2316" t="s">
        <v>202</v>
      </c>
      <c r="G2316" s="87">
        <v>103500</v>
      </c>
      <c r="H2316" s="87">
        <v>68128.652804742</v>
      </c>
    </row>
    <row r="2317" spans="1:8" x14ac:dyDescent="0.3">
      <c r="A2317" t="s">
        <v>33</v>
      </c>
      <c r="B2317" t="s">
        <v>58</v>
      </c>
      <c r="C2317" t="s">
        <v>57</v>
      </c>
      <c r="D2317" t="s">
        <v>198</v>
      </c>
      <c r="E2317" t="s">
        <v>139</v>
      </c>
      <c r="G2317" s="87">
        <v>103500</v>
      </c>
      <c r="H2317" s="87">
        <v>64687.5</v>
      </c>
    </row>
    <row r="2318" spans="1:8" x14ac:dyDescent="0.3">
      <c r="A2318" t="s">
        <v>33</v>
      </c>
      <c r="B2318" t="s">
        <v>58</v>
      </c>
      <c r="C2318" t="s">
        <v>57</v>
      </c>
      <c r="D2318" t="s">
        <v>198</v>
      </c>
      <c r="E2318" t="s">
        <v>65</v>
      </c>
      <c r="G2318" s="87">
        <v>103500</v>
      </c>
      <c r="H2318" s="87">
        <v>68128.652804742</v>
      </c>
    </row>
    <row r="2319" spans="1:8" x14ac:dyDescent="0.3">
      <c r="A2319" t="s">
        <v>33</v>
      </c>
      <c r="B2319" t="s">
        <v>58</v>
      </c>
      <c r="C2319" t="s">
        <v>57</v>
      </c>
      <c r="D2319" t="s">
        <v>203</v>
      </c>
      <c r="E2319" t="s">
        <v>204</v>
      </c>
      <c r="G2319" s="87">
        <v>103500</v>
      </c>
      <c r="H2319" s="87">
        <v>67310.142511370839</v>
      </c>
    </row>
    <row r="2320" spans="1:8" x14ac:dyDescent="0.3">
      <c r="A2320" t="s">
        <v>33</v>
      </c>
      <c r="B2320" t="s">
        <v>58</v>
      </c>
      <c r="C2320" t="s">
        <v>57</v>
      </c>
      <c r="D2320" t="s">
        <v>203</v>
      </c>
      <c r="E2320" t="s">
        <v>142</v>
      </c>
      <c r="G2320" s="87">
        <v>103500</v>
      </c>
      <c r="H2320" s="87">
        <v>103500</v>
      </c>
    </row>
    <row r="2321" spans="1:8" x14ac:dyDescent="0.3">
      <c r="A2321" t="s">
        <v>33</v>
      </c>
      <c r="B2321" t="s">
        <v>58</v>
      </c>
      <c r="C2321" t="s">
        <v>57</v>
      </c>
      <c r="D2321" t="s">
        <v>203</v>
      </c>
      <c r="E2321" t="s">
        <v>143</v>
      </c>
      <c r="G2321" s="87">
        <v>103500</v>
      </c>
      <c r="H2321" s="87">
        <v>104195.26704546571</v>
      </c>
    </row>
    <row r="2322" spans="1:8" x14ac:dyDescent="0.3">
      <c r="A2322" t="s">
        <v>33</v>
      </c>
      <c r="B2322" t="s">
        <v>58</v>
      </c>
      <c r="C2322" t="s">
        <v>57</v>
      </c>
      <c r="D2322" t="s">
        <v>203</v>
      </c>
      <c r="E2322" t="s">
        <v>141</v>
      </c>
      <c r="G2322" s="87">
        <v>103500</v>
      </c>
      <c r="H2322" s="87">
        <v>0</v>
      </c>
    </row>
    <row r="2323" spans="1:8" x14ac:dyDescent="0.3">
      <c r="A2323" t="s">
        <v>33</v>
      </c>
      <c r="B2323" t="s">
        <v>58</v>
      </c>
      <c r="C2323" t="s">
        <v>57</v>
      </c>
      <c r="D2323" t="s">
        <v>203</v>
      </c>
      <c r="E2323" t="s">
        <v>205</v>
      </c>
      <c r="G2323" s="87">
        <v>103500</v>
      </c>
      <c r="H2323" s="87">
        <v>67310.142511370839</v>
      </c>
    </row>
    <row r="2324" spans="1:8" x14ac:dyDescent="0.3">
      <c r="A2324" t="s">
        <v>33</v>
      </c>
      <c r="B2324" t="s">
        <v>58</v>
      </c>
      <c r="C2324" t="s">
        <v>57</v>
      </c>
      <c r="D2324" t="s">
        <v>206</v>
      </c>
      <c r="E2324" t="s">
        <v>207</v>
      </c>
      <c r="G2324" s="87">
        <v>103500</v>
      </c>
      <c r="H2324" s="87">
        <v>108675</v>
      </c>
    </row>
    <row r="2325" spans="1:8" x14ac:dyDescent="0.3">
      <c r="A2325" t="s">
        <v>33</v>
      </c>
      <c r="B2325" t="s">
        <v>58</v>
      </c>
      <c r="C2325" t="s">
        <v>57</v>
      </c>
      <c r="D2325" t="s">
        <v>206</v>
      </c>
      <c r="E2325" t="s">
        <v>208</v>
      </c>
      <c r="G2325" s="87">
        <v>103500</v>
      </c>
      <c r="H2325" s="87">
        <v>107794.53125</v>
      </c>
    </row>
    <row r="2326" spans="1:8" x14ac:dyDescent="0.3">
      <c r="A2326" t="s">
        <v>33</v>
      </c>
      <c r="B2326" t="s">
        <v>58</v>
      </c>
      <c r="C2326" t="s">
        <v>57</v>
      </c>
      <c r="D2326" t="s">
        <v>206</v>
      </c>
      <c r="E2326" t="s">
        <v>209</v>
      </c>
      <c r="G2326" s="87">
        <v>103500</v>
      </c>
      <c r="H2326" s="87">
        <v>87043.282959518576</v>
      </c>
    </row>
    <row r="2327" spans="1:8" x14ac:dyDescent="0.3">
      <c r="A2327" t="s">
        <v>33</v>
      </c>
      <c r="B2327" t="s">
        <v>58</v>
      </c>
      <c r="C2327" t="s">
        <v>57</v>
      </c>
      <c r="D2327" t="s">
        <v>210</v>
      </c>
      <c r="E2327" t="s">
        <v>211</v>
      </c>
      <c r="G2327" s="87">
        <v>103500</v>
      </c>
      <c r="H2327" s="87">
        <v>87975</v>
      </c>
    </row>
    <row r="2328" spans="1:8" x14ac:dyDescent="0.3">
      <c r="A2328" t="s">
        <v>33</v>
      </c>
      <c r="B2328" t="s">
        <v>58</v>
      </c>
      <c r="C2328" t="s">
        <v>57</v>
      </c>
      <c r="D2328" t="s">
        <v>210</v>
      </c>
      <c r="E2328" t="s">
        <v>212</v>
      </c>
      <c r="G2328" s="87">
        <v>103500</v>
      </c>
      <c r="H2328" s="87">
        <v>86940</v>
      </c>
    </row>
    <row r="2329" spans="1:8" x14ac:dyDescent="0.3">
      <c r="A2329" t="s">
        <v>33</v>
      </c>
      <c r="B2329" t="s">
        <v>58</v>
      </c>
      <c r="C2329" t="s">
        <v>57</v>
      </c>
      <c r="D2329" t="s">
        <v>210</v>
      </c>
      <c r="E2329" t="s">
        <v>213</v>
      </c>
      <c r="G2329" s="87">
        <v>103500</v>
      </c>
      <c r="H2329" s="87">
        <v>87457.5</v>
      </c>
    </row>
    <row r="2330" spans="1:8" x14ac:dyDescent="0.3">
      <c r="A2330" t="s">
        <v>33</v>
      </c>
      <c r="B2330" t="s">
        <v>58</v>
      </c>
      <c r="C2330" t="s">
        <v>57</v>
      </c>
      <c r="D2330" t="s">
        <v>214</v>
      </c>
      <c r="E2330" t="s">
        <v>215</v>
      </c>
      <c r="F2330" s="88">
        <v>46388</v>
      </c>
      <c r="G2330" s="87">
        <v>8625</v>
      </c>
      <c r="H2330" s="87">
        <v>474.44911197945538</v>
      </c>
    </row>
    <row r="2331" spans="1:8" x14ac:dyDescent="0.3">
      <c r="A2331" t="s">
        <v>33</v>
      </c>
      <c r="B2331" t="s">
        <v>58</v>
      </c>
      <c r="C2331" t="s">
        <v>57</v>
      </c>
      <c r="D2331" t="s">
        <v>214</v>
      </c>
      <c r="E2331" t="s">
        <v>216</v>
      </c>
      <c r="F2331" s="88">
        <v>46388</v>
      </c>
      <c r="G2331" s="87">
        <v>8625</v>
      </c>
      <c r="H2331" s="87">
        <v>431.2500000000004</v>
      </c>
    </row>
    <row r="2332" spans="1:8" x14ac:dyDescent="0.3">
      <c r="A2332" t="s">
        <v>33</v>
      </c>
      <c r="B2332" t="s">
        <v>58</v>
      </c>
      <c r="C2332" t="s">
        <v>57</v>
      </c>
      <c r="D2332" t="s">
        <v>214</v>
      </c>
      <c r="E2332" t="s">
        <v>217</v>
      </c>
      <c r="F2332" s="88">
        <v>46388</v>
      </c>
      <c r="G2332" s="87">
        <v>8625</v>
      </c>
      <c r="H2332" s="87">
        <v>41.142011409004922</v>
      </c>
    </row>
    <row r="2333" spans="1:8" x14ac:dyDescent="0.3">
      <c r="A2333" t="s">
        <v>33</v>
      </c>
      <c r="B2333" t="s">
        <v>58</v>
      </c>
      <c r="C2333" t="s">
        <v>57</v>
      </c>
      <c r="D2333" t="s">
        <v>214</v>
      </c>
      <c r="E2333" t="s">
        <v>215</v>
      </c>
      <c r="F2333" s="88">
        <v>46419</v>
      </c>
      <c r="G2333" s="87">
        <v>8625</v>
      </c>
      <c r="H2333" s="87">
        <v>474.43246394419327</v>
      </c>
    </row>
    <row r="2334" spans="1:8" x14ac:dyDescent="0.3">
      <c r="A2334" t="s">
        <v>33</v>
      </c>
      <c r="B2334" t="s">
        <v>58</v>
      </c>
      <c r="C2334" t="s">
        <v>57</v>
      </c>
      <c r="D2334" t="s">
        <v>214</v>
      </c>
      <c r="E2334" t="s">
        <v>216</v>
      </c>
      <c r="F2334" s="88">
        <v>46419</v>
      </c>
      <c r="G2334" s="87">
        <v>8625</v>
      </c>
      <c r="H2334" s="87">
        <v>431.2500000000004</v>
      </c>
    </row>
    <row r="2335" spans="1:8" x14ac:dyDescent="0.3">
      <c r="A2335" t="s">
        <v>33</v>
      </c>
      <c r="B2335" t="s">
        <v>58</v>
      </c>
      <c r="C2335" t="s">
        <v>57</v>
      </c>
      <c r="D2335" t="s">
        <v>214</v>
      </c>
      <c r="E2335" t="s">
        <v>217</v>
      </c>
      <c r="F2335" s="88">
        <v>46419</v>
      </c>
      <c r="G2335" s="87">
        <v>8625</v>
      </c>
      <c r="H2335" s="87">
        <v>41.126156137326177</v>
      </c>
    </row>
    <row r="2336" spans="1:8" x14ac:dyDescent="0.3">
      <c r="A2336" t="s">
        <v>33</v>
      </c>
      <c r="B2336" t="s">
        <v>58</v>
      </c>
      <c r="C2336" t="s">
        <v>57</v>
      </c>
      <c r="D2336" t="s">
        <v>214</v>
      </c>
      <c r="E2336" t="s">
        <v>215</v>
      </c>
      <c r="F2336" s="88">
        <v>46447</v>
      </c>
      <c r="G2336" s="87">
        <v>8625</v>
      </c>
      <c r="H2336" s="87">
        <v>474.41582873559378</v>
      </c>
    </row>
    <row r="2337" spans="1:8" x14ac:dyDescent="0.3">
      <c r="A2337" t="s">
        <v>33</v>
      </c>
      <c r="B2337" t="s">
        <v>58</v>
      </c>
      <c r="C2337" t="s">
        <v>57</v>
      </c>
      <c r="D2337" t="s">
        <v>214</v>
      </c>
      <c r="E2337" t="s">
        <v>216</v>
      </c>
      <c r="F2337" s="88">
        <v>46447</v>
      </c>
      <c r="G2337" s="87">
        <v>8625</v>
      </c>
      <c r="H2337" s="87">
        <v>431.2500000000004</v>
      </c>
    </row>
    <row r="2338" spans="1:8" x14ac:dyDescent="0.3">
      <c r="A2338" t="s">
        <v>33</v>
      </c>
      <c r="B2338" t="s">
        <v>58</v>
      </c>
      <c r="C2338" t="s">
        <v>57</v>
      </c>
      <c r="D2338" t="s">
        <v>214</v>
      </c>
      <c r="E2338" t="s">
        <v>217</v>
      </c>
      <c r="F2338" s="88">
        <v>46447</v>
      </c>
      <c r="G2338" s="87">
        <v>8625</v>
      </c>
      <c r="H2338" s="87">
        <v>41.110313081518079</v>
      </c>
    </row>
    <row r="2339" spans="1:8" x14ac:dyDescent="0.3">
      <c r="A2339" t="s">
        <v>33</v>
      </c>
      <c r="B2339" t="s">
        <v>58</v>
      </c>
      <c r="C2339" t="s">
        <v>57</v>
      </c>
      <c r="D2339" t="s">
        <v>214</v>
      </c>
      <c r="E2339" t="s">
        <v>215</v>
      </c>
      <c r="F2339" s="88">
        <v>46478</v>
      </c>
      <c r="G2339" s="87">
        <v>8625</v>
      </c>
      <c r="H2339" s="87">
        <v>474.39864309210589</v>
      </c>
    </row>
    <row r="2340" spans="1:8" x14ac:dyDescent="0.3">
      <c r="A2340" t="s">
        <v>33</v>
      </c>
      <c r="B2340" t="s">
        <v>58</v>
      </c>
      <c r="C2340" t="s">
        <v>57</v>
      </c>
      <c r="D2340" t="s">
        <v>214</v>
      </c>
      <c r="E2340" t="s">
        <v>216</v>
      </c>
      <c r="F2340" s="88">
        <v>46478</v>
      </c>
      <c r="G2340" s="87">
        <v>8625</v>
      </c>
      <c r="H2340" s="87">
        <v>431.2500000000004</v>
      </c>
    </row>
    <row r="2341" spans="1:8" x14ac:dyDescent="0.3">
      <c r="A2341" t="s">
        <v>33</v>
      </c>
      <c r="B2341" t="s">
        <v>58</v>
      </c>
      <c r="C2341" t="s">
        <v>57</v>
      </c>
      <c r="D2341" t="s">
        <v>214</v>
      </c>
      <c r="E2341" t="s">
        <v>217</v>
      </c>
      <c r="F2341" s="88">
        <v>46478</v>
      </c>
      <c r="G2341" s="87">
        <v>8625</v>
      </c>
      <c r="H2341" s="87">
        <v>41.093945802004541</v>
      </c>
    </row>
    <row r="2342" spans="1:8" x14ac:dyDescent="0.3">
      <c r="A2342" t="s">
        <v>33</v>
      </c>
      <c r="B2342" t="s">
        <v>58</v>
      </c>
      <c r="C2342" t="s">
        <v>57</v>
      </c>
      <c r="D2342" t="s">
        <v>214</v>
      </c>
      <c r="E2342" t="s">
        <v>215</v>
      </c>
      <c r="F2342" s="88">
        <v>46508</v>
      </c>
      <c r="G2342" s="87">
        <v>8625</v>
      </c>
      <c r="H2342" s="87">
        <v>474.38147112743519</v>
      </c>
    </row>
    <row r="2343" spans="1:8" x14ac:dyDescent="0.3">
      <c r="A2343" t="s">
        <v>33</v>
      </c>
      <c r="B2343" t="s">
        <v>58</v>
      </c>
      <c r="C2343" t="s">
        <v>57</v>
      </c>
      <c r="D2343" t="s">
        <v>214</v>
      </c>
      <c r="E2343" t="s">
        <v>216</v>
      </c>
      <c r="F2343" s="88">
        <v>46508</v>
      </c>
      <c r="G2343" s="87">
        <v>8625</v>
      </c>
      <c r="H2343" s="87">
        <v>431.2500000000004</v>
      </c>
    </row>
    <row r="2344" spans="1:8" x14ac:dyDescent="0.3">
      <c r="A2344" t="s">
        <v>33</v>
      </c>
      <c r="B2344" t="s">
        <v>58</v>
      </c>
      <c r="C2344" t="s">
        <v>57</v>
      </c>
      <c r="D2344" t="s">
        <v>214</v>
      </c>
      <c r="E2344" t="s">
        <v>217</v>
      </c>
      <c r="F2344" s="88">
        <v>46508</v>
      </c>
      <c r="G2344" s="87">
        <v>8625</v>
      </c>
      <c r="H2344" s="87">
        <v>41.077591549938283</v>
      </c>
    </row>
    <row r="2345" spans="1:8" x14ac:dyDescent="0.3">
      <c r="A2345" t="s">
        <v>33</v>
      </c>
      <c r="B2345" t="s">
        <v>58</v>
      </c>
      <c r="C2345" t="s">
        <v>57</v>
      </c>
      <c r="D2345" t="s">
        <v>214</v>
      </c>
      <c r="E2345" t="s">
        <v>215</v>
      </c>
      <c r="F2345" s="88">
        <v>46539</v>
      </c>
      <c r="G2345" s="87">
        <v>8625</v>
      </c>
      <c r="H2345" s="87">
        <v>474.36431282526092</v>
      </c>
    </row>
    <row r="2346" spans="1:8" x14ac:dyDescent="0.3">
      <c r="A2346" t="s">
        <v>33</v>
      </c>
      <c r="B2346" t="s">
        <v>58</v>
      </c>
      <c r="C2346" t="s">
        <v>57</v>
      </c>
      <c r="D2346" t="s">
        <v>214</v>
      </c>
      <c r="E2346" t="s">
        <v>216</v>
      </c>
      <c r="F2346" s="88">
        <v>46539</v>
      </c>
      <c r="G2346" s="87">
        <v>8625</v>
      </c>
      <c r="H2346" s="87">
        <v>431.2500000000004</v>
      </c>
    </row>
    <row r="2347" spans="1:8" x14ac:dyDescent="0.3">
      <c r="A2347" t="s">
        <v>33</v>
      </c>
      <c r="B2347" t="s">
        <v>58</v>
      </c>
      <c r="C2347" t="s">
        <v>57</v>
      </c>
      <c r="D2347" t="s">
        <v>214</v>
      </c>
      <c r="E2347" t="s">
        <v>217</v>
      </c>
      <c r="F2347" s="88">
        <v>46539</v>
      </c>
      <c r="G2347" s="87">
        <v>8625</v>
      </c>
      <c r="H2347" s="87">
        <v>41.061250309772262</v>
      </c>
    </row>
    <row r="2348" spans="1:8" x14ac:dyDescent="0.3">
      <c r="A2348" t="s">
        <v>33</v>
      </c>
      <c r="B2348" t="s">
        <v>58</v>
      </c>
      <c r="C2348" t="s">
        <v>57</v>
      </c>
      <c r="D2348" t="s">
        <v>214</v>
      </c>
      <c r="E2348" t="s">
        <v>215</v>
      </c>
      <c r="F2348" s="88">
        <v>46569</v>
      </c>
      <c r="G2348" s="87">
        <v>8625</v>
      </c>
      <c r="H2348" s="87">
        <v>474.34716816928318</v>
      </c>
    </row>
    <row r="2349" spans="1:8" x14ac:dyDescent="0.3">
      <c r="A2349" t="s">
        <v>33</v>
      </c>
      <c r="B2349" t="s">
        <v>58</v>
      </c>
      <c r="C2349" t="s">
        <v>57</v>
      </c>
      <c r="D2349" t="s">
        <v>214</v>
      </c>
      <c r="E2349" t="s">
        <v>216</v>
      </c>
      <c r="F2349" s="88">
        <v>46569</v>
      </c>
      <c r="G2349" s="87">
        <v>8625</v>
      </c>
      <c r="H2349" s="87">
        <v>431.2500000000004</v>
      </c>
    </row>
    <row r="2350" spans="1:8" x14ac:dyDescent="0.3">
      <c r="A2350" t="s">
        <v>33</v>
      </c>
      <c r="B2350" t="s">
        <v>58</v>
      </c>
      <c r="C2350" t="s">
        <v>57</v>
      </c>
      <c r="D2350" t="s">
        <v>214</v>
      </c>
      <c r="E2350" t="s">
        <v>217</v>
      </c>
      <c r="F2350" s="88">
        <v>46569</v>
      </c>
      <c r="G2350" s="87">
        <v>8625</v>
      </c>
      <c r="H2350" s="87">
        <v>41.044922065984288</v>
      </c>
    </row>
    <row r="2351" spans="1:8" x14ac:dyDescent="0.3">
      <c r="A2351" t="s">
        <v>33</v>
      </c>
      <c r="B2351" t="s">
        <v>58</v>
      </c>
      <c r="C2351" t="s">
        <v>57</v>
      </c>
      <c r="D2351" t="s">
        <v>214</v>
      </c>
      <c r="E2351" t="s">
        <v>215</v>
      </c>
      <c r="F2351" s="88">
        <v>46600</v>
      </c>
      <c r="G2351" s="87">
        <v>8625</v>
      </c>
      <c r="H2351" s="87">
        <v>41.028339447807667</v>
      </c>
    </row>
    <row r="2352" spans="1:8" x14ac:dyDescent="0.3">
      <c r="A2352" t="s">
        <v>33</v>
      </c>
      <c r="B2352" t="s">
        <v>58</v>
      </c>
      <c r="C2352" t="s">
        <v>57</v>
      </c>
      <c r="D2352" t="s">
        <v>214</v>
      </c>
      <c r="E2352" t="s">
        <v>216</v>
      </c>
      <c r="F2352" s="88">
        <v>46600</v>
      </c>
      <c r="G2352" s="87">
        <v>8625</v>
      </c>
      <c r="H2352" s="87">
        <v>0</v>
      </c>
    </row>
    <row r="2353" spans="1:8" x14ac:dyDescent="0.3">
      <c r="A2353" t="s">
        <v>33</v>
      </c>
      <c r="B2353" t="s">
        <v>58</v>
      </c>
      <c r="C2353" t="s">
        <v>57</v>
      </c>
      <c r="D2353" t="s">
        <v>214</v>
      </c>
      <c r="E2353" t="s">
        <v>217</v>
      </c>
      <c r="F2353" s="88">
        <v>46600</v>
      </c>
      <c r="G2353" s="87">
        <v>8625</v>
      </c>
      <c r="H2353" s="87">
        <v>41.028339447807667</v>
      </c>
    </row>
    <row r="2354" spans="1:8" x14ac:dyDescent="0.3">
      <c r="A2354" t="s">
        <v>33</v>
      </c>
      <c r="B2354" t="s">
        <v>58</v>
      </c>
      <c r="C2354" t="s">
        <v>57</v>
      </c>
      <c r="D2354" t="s">
        <v>214</v>
      </c>
      <c r="E2354" t="s">
        <v>215</v>
      </c>
      <c r="F2354" s="88">
        <v>46631</v>
      </c>
      <c r="G2354" s="87">
        <v>8625</v>
      </c>
      <c r="H2354" s="87">
        <v>41.012037362724158</v>
      </c>
    </row>
    <row r="2355" spans="1:8" x14ac:dyDescent="0.3">
      <c r="A2355" t="s">
        <v>33</v>
      </c>
      <c r="B2355" t="s">
        <v>58</v>
      </c>
      <c r="C2355" t="s">
        <v>57</v>
      </c>
      <c r="D2355" t="s">
        <v>214</v>
      </c>
      <c r="E2355" t="s">
        <v>216</v>
      </c>
      <c r="F2355" s="88">
        <v>46631</v>
      </c>
      <c r="G2355" s="87">
        <v>8625</v>
      </c>
      <c r="H2355" s="87">
        <v>0</v>
      </c>
    </row>
    <row r="2356" spans="1:8" x14ac:dyDescent="0.3">
      <c r="A2356" t="s">
        <v>33</v>
      </c>
      <c r="B2356" t="s">
        <v>58</v>
      </c>
      <c r="C2356" t="s">
        <v>57</v>
      </c>
      <c r="D2356" t="s">
        <v>214</v>
      </c>
      <c r="E2356" t="s">
        <v>217</v>
      </c>
      <c r="F2356" s="88">
        <v>46631</v>
      </c>
      <c r="G2356" s="87">
        <v>8625</v>
      </c>
      <c r="H2356" s="87">
        <v>41.012037362724158</v>
      </c>
    </row>
    <row r="2357" spans="1:8" x14ac:dyDescent="0.3">
      <c r="A2357" t="s">
        <v>33</v>
      </c>
      <c r="B2357" t="s">
        <v>58</v>
      </c>
      <c r="C2357" t="s">
        <v>57</v>
      </c>
      <c r="D2357" t="s">
        <v>214</v>
      </c>
      <c r="E2357" t="s">
        <v>215</v>
      </c>
      <c r="F2357" s="88">
        <v>46661</v>
      </c>
      <c r="G2357" s="87">
        <v>8625</v>
      </c>
      <c r="H2357" s="87">
        <v>40.995748227343029</v>
      </c>
    </row>
    <row r="2358" spans="1:8" x14ac:dyDescent="0.3">
      <c r="A2358" t="s">
        <v>33</v>
      </c>
      <c r="B2358" t="s">
        <v>58</v>
      </c>
      <c r="C2358" t="s">
        <v>57</v>
      </c>
      <c r="D2358" t="s">
        <v>214</v>
      </c>
      <c r="E2358" t="s">
        <v>216</v>
      </c>
      <c r="F2358" s="88">
        <v>46661</v>
      </c>
      <c r="G2358" s="87">
        <v>8625</v>
      </c>
      <c r="H2358" s="87">
        <v>0</v>
      </c>
    </row>
    <row r="2359" spans="1:8" x14ac:dyDescent="0.3">
      <c r="A2359" t="s">
        <v>33</v>
      </c>
      <c r="B2359" t="s">
        <v>58</v>
      </c>
      <c r="C2359" t="s">
        <v>57</v>
      </c>
      <c r="D2359" t="s">
        <v>214</v>
      </c>
      <c r="E2359" t="s">
        <v>217</v>
      </c>
      <c r="F2359" s="88">
        <v>46661</v>
      </c>
      <c r="G2359" s="87">
        <v>8625</v>
      </c>
      <c r="H2359" s="87">
        <v>40.995748227343029</v>
      </c>
    </row>
    <row r="2360" spans="1:8" x14ac:dyDescent="0.3">
      <c r="A2360" t="s">
        <v>33</v>
      </c>
      <c r="B2360" t="s">
        <v>58</v>
      </c>
      <c r="C2360" t="s">
        <v>57</v>
      </c>
      <c r="D2360" t="s">
        <v>214</v>
      </c>
      <c r="E2360" t="s">
        <v>215</v>
      </c>
      <c r="F2360" s="88">
        <v>46692</v>
      </c>
      <c r="G2360" s="87">
        <v>8625</v>
      </c>
      <c r="H2360" s="87">
        <v>40.979472026241723</v>
      </c>
    </row>
    <row r="2361" spans="1:8" x14ac:dyDescent="0.3">
      <c r="A2361" t="s">
        <v>33</v>
      </c>
      <c r="B2361" t="s">
        <v>58</v>
      </c>
      <c r="C2361" t="s">
        <v>57</v>
      </c>
      <c r="D2361" t="s">
        <v>214</v>
      </c>
      <c r="E2361" t="s">
        <v>216</v>
      </c>
      <c r="F2361" s="88">
        <v>46692</v>
      </c>
      <c r="G2361" s="87">
        <v>8625</v>
      </c>
      <c r="H2361" s="87">
        <v>0</v>
      </c>
    </row>
    <row r="2362" spans="1:8" x14ac:dyDescent="0.3">
      <c r="A2362" t="s">
        <v>33</v>
      </c>
      <c r="B2362" t="s">
        <v>58</v>
      </c>
      <c r="C2362" t="s">
        <v>57</v>
      </c>
      <c r="D2362" t="s">
        <v>214</v>
      </c>
      <c r="E2362" t="s">
        <v>217</v>
      </c>
      <c r="F2362" s="88">
        <v>46692</v>
      </c>
      <c r="G2362" s="87">
        <v>8625</v>
      </c>
      <c r="H2362" s="87">
        <v>40.979472026241723</v>
      </c>
    </row>
    <row r="2363" spans="1:8" x14ac:dyDescent="0.3">
      <c r="A2363" t="s">
        <v>33</v>
      </c>
      <c r="B2363" t="s">
        <v>58</v>
      </c>
      <c r="C2363" t="s">
        <v>57</v>
      </c>
      <c r="D2363" t="s">
        <v>214</v>
      </c>
      <c r="E2363" t="s">
        <v>215</v>
      </c>
      <c r="F2363" s="88">
        <v>46722</v>
      </c>
      <c r="G2363" s="87">
        <v>8625</v>
      </c>
      <c r="H2363" s="87">
        <v>40.963208744022538</v>
      </c>
    </row>
    <row r="2364" spans="1:8" x14ac:dyDescent="0.3">
      <c r="A2364" t="s">
        <v>33</v>
      </c>
      <c r="B2364" t="s">
        <v>58</v>
      </c>
      <c r="C2364" t="s">
        <v>57</v>
      </c>
      <c r="D2364" t="s">
        <v>214</v>
      </c>
      <c r="E2364" t="s">
        <v>216</v>
      </c>
      <c r="F2364" s="88">
        <v>46722</v>
      </c>
      <c r="G2364" s="87">
        <v>8625</v>
      </c>
      <c r="H2364" s="87">
        <v>0</v>
      </c>
    </row>
    <row r="2365" spans="1:8" x14ac:dyDescent="0.3">
      <c r="A2365" t="s">
        <v>33</v>
      </c>
      <c r="B2365" t="s">
        <v>58</v>
      </c>
      <c r="C2365" t="s">
        <v>57</v>
      </c>
      <c r="D2365" t="s">
        <v>214</v>
      </c>
      <c r="E2365" t="s">
        <v>217</v>
      </c>
      <c r="F2365" s="88">
        <v>46722</v>
      </c>
      <c r="G2365" s="87">
        <v>8625</v>
      </c>
      <c r="H2365" s="87">
        <v>40.963208744022538</v>
      </c>
    </row>
    <row r="2366" spans="1:8" x14ac:dyDescent="0.3">
      <c r="A2366" t="s">
        <v>33</v>
      </c>
      <c r="B2366" t="s">
        <v>58</v>
      </c>
      <c r="C2366" t="s">
        <v>59</v>
      </c>
      <c r="D2366" t="s">
        <v>198</v>
      </c>
      <c r="E2366" t="s">
        <v>135</v>
      </c>
      <c r="G2366" s="87">
        <v>85500</v>
      </c>
      <c r="H2366" s="87">
        <v>53865</v>
      </c>
    </row>
    <row r="2367" spans="1:8" x14ac:dyDescent="0.3">
      <c r="A2367" t="s">
        <v>33</v>
      </c>
      <c r="B2367" t="s">
        <v>58</v>
      </c>
      <c r="C2367" t="s">
        <v>59</v>
      </c>
      <c r="D2367" t="s">
        <v>198</v>
      </c>
      <c r="E2367" t="s">
        <v>199</v>
      </c>
      <c r="G2367" s="87">
        <v>85500</v>
      </c>
      <c r="H2367" s="87">
        <v>85500</v>
      </c>
    </row>
    <row r="2368" spans="1:8" x14ac:dyDescent="0.3">
      <c r="A2368" t="s">
        <v>33</v>
      </c>
      <c r="B2368" t="s">
        <v>58</v>
      </c>
      <c r="C2368" t="s">
        <v>59</v>
      </c>
      <c r="D2368" t="s">
        <v>198</v>
      </c>
      <c r="E2368" t="s">
        <v>200</v>
      </c>
      <c r="G2368" s="87">
        <v>85500</v>
      </c>
      <c r="H2368" s="87">
        <v>86108.675690565942</v>
      </c>
    </row>
    <row r="2369" spans="1:8" x14ac:dyDescent="0.3">
      <c r="A2369" t="s">
        <v>33</v>
      </c>
      <c r="B2369" t="s">
        <v>58</v>
      </c>
      <c r="C2369" t="s">
        <v>59</v>
      </c>
      <c r="D2369" t="s">
        <v>198</v>
      </c>
      <c r="E2369" t="s">
        <v>201</v>
      </c>
      <c r="G2369" s="87">
        <v>85500</v>
      </c>
      <c r="H2369" s="87">
        <v>85500</v>
      </c>
    </row>
    <row r="2370" spans="1:8" x14ac:dyDescent="0.3">
      <c r="A2370" t="s">
        <v>33</v>
      </c>
      <c r="B2370" t="s">
        <v>58</v>
      </c>
      <c r="C2370" t="s">
        <v>59</v>
      </c>
      <c r="D2370" t="s">
        <v>198</v>
      </c>
      <c r="E2370" t="s">
        <v>202</v>
      </c>
      <c r="G2370" s="87">
        <v>85500</v>
      </c>
      <c r="H2370" s="87">
        <v>54248.465685056537</v>
      </c>
    </row>
    <row r="2371" spans="1:8" x14ac:dyDescent="0.3">
      <c r="A2371" t="s">
        <v>33</v>
      </c>
      <c r="B2371" t="s">
        <v>58</v>
      </c>
      <c r="C2371" t="s">
        <v>59</v>
      </c>
      <c r="D2371" t="s">
        <v>198</v>
      </c>
      <c r="E2371" t="s">
        <v>139</v>
      </c>
      <c r="G2371" s="87">
        <v>85500</v>
      </c>
      <c r="H2371" s="87">
        <v>55147.5</v>
      </c>
    </row>
    <row r="2372" spans="1:8" x14ac:dyDescent="0.3">
      <c r="A2372" t="s">
        <v>33</v>
      </c>
      <c r="B2372" t="s">
        <v>58</v>
      </c>
      <c r="C2372" t="s">
        <v>59</v>
      </c>
      <c r="D2372" t="s">
        <v>198</v>
      </c>
      <c r="E2372" t="s">
        <v>65</v>
      </c>
      <c r="G2372" s="87">
        <v>85500</v>
      </c>
      <c r="H2372" s="87">
        <v>54248.465685056537</v>
      </c>
    </row>
    <row r="2373" spans="1:8" x14ac:dyDescent="0.3">
      <c r="A2373" t="s">
        <v>33</v>
      </c>
      <c r="B2373" t="s">
        <v>58</v>
      </c>
      <c r="C2373" t="s">
        <v>59</v>
      </c>
      <c r="D2373" t="s">
        <v>203</v>
      </c>
      <c r="E2373" t="s">
        <v>204</v>
      </c>
      <c r="G2373" s="87">
        <v>85500</v>
      </c>
      <c r="H2373" s="87">
        <v>53405.54189808276</v>
      </c>
    </row>
    <row r="2374" spans="1:8" x14ac:dyDescent="0.3">
      <c r="A2374" t="s">
        <v>33</v>
      </c>
      <c r="B2374" t="s">
        <v>58</v>
      </c>
      <c r="C2374" t="s">
        <v>59</v>
      </c>
      <c r="D2374" t="s">
        <v>203</v>
      </c>
      <c r="E2374" t="s">
        <v>142</v>
      </c>
      <c r="G2374" s="87">
        <v>85500</v>
      </c>
      <c r="H2374" s="87">
        <v>85500</v>
      </c>
    </row>
    <row r="2375" spans="1:8" x14ac:dyDescent="0.3">
      <c r="A2375" t="s">
        <v>33</v>
      </c>
      <c r="B2375" t="s">
        <v>58</v>
      </c>
      <c r="C2375" t="s">
        <v>59</v>
      </c>
      <c r="D2375" t="s">
        <v>203</v>
      </c>
      <c r="E2375" t="s">
        <v>143</v>
      </c>
      <c r="G2375" s="87">
        <v>85500</v>
      </c>
      <c r="H2375" s="87">
        <v>84770.701425528197</v>
      </c>
    </row>
    <row r="2376" spans="1:8" x14ac:dyDescent="0.3">
      <c r="A2376" t="s">
        <v>33</v>
      </c>
      <c r="B2376" t="s">
        <v>58</v>
      </c>
      <c r="C2376" t="s">
        <v>59</v>
      </c>
      <c r="D2376" t="s">
        <v>203</v>
      </c>
      <c r="E2376" t="s">
        <v>141</v>
      </c>
      <c r="G2376" s="87">
        <v>85500</v>
      </c>
      <c r="H2376" s="87">
        <v>0</v>
      </c>
    </row>
    <row r="2377" spans="1:8" x14ac:dyDescent="0.3">
      <c r="A2377" t="s">
        <v>33</v>
      </c>
      <c r="B2377" t="s">
        <v>58</v>
      </c>
      <c r="C2377" t="s">
        <v>59</v>
      </c>
      <c r="D2377" t="s">
        <v>203</v>
      </c>
      <c r="E2377" t="s">
        <v>205</v>
      </c>
      <c r="G2377" s="87">
        <v>85500</v>
      </c>
      <c r="H2377" s="87">
        <v>53405.54189808276</v>
      </c>
    </row>
    <row r="2378" spans="1:8" x14ac:dyDescent="0.3">
      <c r="A2378" t="s">
        <v>33</v>
      </c>
      <c r="B2378" t="s">
        <v>58</v>
      </c>
      <c r="C2378" t="s">
        <v>59</v>
      </c>
      <c r="D2378" t="s">
        <v>206</v>
      </c>
      <c r="E2378" t="s">
        <v>207</v>
      </c>
      <c r="G2378" s="87">
        <v>85500</v>
      </c>
      <c r="H2378" s="87">
        <v>85500</v>
      </c>
    </row>
    <row r="2379" spans="1:8" x14ac:dyDescent="0.3">
      <c r="A2379" t="s">
        <v>33</v>
      </c>
      <c r="B2379" t="s">
        <v>58</v>
      </c>
      <c r="C2379" t="s">
        <v>59</v>
      </c>
      <c r="D2379" t="s">
        <v>206</v>
      </c>
      <c r="E2379" t="s">
        <v>208</v>
      </c>
      <c r="G2379" s="87">
        <v>85500</v>
      </c>
      <c r="H2379" s="87">
        <v>85500</v>
      </c>
    </row>
    <row r="2380" spans="1:8" x14ac:dyDescent="0.3">
      <c r="A2380" t="s">
        <v>33</v>
      </c>
      <c r="B2380" t="s">
        <v>58</v>
      </c>
      <c r="C2380" t="s">
        <v>59</v>
      </c>
      <c r="D2380" t="s">
        <v>206</v>
      </c>
      <c r="E2380" t="s">
        <v>209</v>
      </c>
      <c r="G2380" s="87">
        <v>85500</v>
      </c>
      <c r="H2380" s="87">
        <v>72161.282822757115</v>
      </c>
    </row>
    <row r="2381" spans="1:8" x14ac:dyDescent="0.3">
      <c r="A2381" t="s">
        <v>33</v>
      </c>
      <c r="B2381" t="s">
        <v>58</v>
      </c>
      <c r="C2381" t="s">
        <v>59</v>
      </c>
      <c r="D2381" t="s">
        <v>210</v>
      </c>
      <c r="E2381" t="s">
        <v>211</v>
      </c>
      <c r="G2381" s="87">
        <v>85500</v>
      </c>
      <c r="H2381" s="87">
        <v>72675</v>
      </c>
    </row>
    <row r="2382" spans="1:8" x14ac:dyDescent="0.3">
      <c r="A2382" t="s">
        <v>33</v>
      </c>
      <c r="B2382" t="s">
        <v>58</v>
      </c>
      <c r="C2382" t="s">
        <v>59</v>
      </c>
      <c r="D2382" t="s">
        <v>210</v>
      </c>
      <c r="E2382" t="s">
        <v>212</v>
      </c>
      <c r="G2382" s="87">
        <v>85500</v>
      </c>
      <c r="H2382" s="87">
        <v>71820</v>
      </c>
    </row>
    <row r="2383" spans="1:8" x14ac:dyDescent="0.3">
      <c r="A2383" t="s">
        <v>33</v>
      </c>
      <c r="B2383" t="s">
        <v>58</v>
      </c>
      <c r="C2383" t="s">
        <v>59</v>
      </c>
      <c r="D2383" t="s">
        <v>210</v>
      </c>
      <c r="E2383" t="s">
        <v>213</v>
      </c>
      <c r="G2383" s="87">
        <v>85500</v>
      </c>
      <c r="H2383" s="87">
        <v>73530</v>
      </c>
    </row>
    <row r="2384" spans="1:8" x14ac:dyDescent="0.3">
      <c r="A2384" t="s">
        <v>33</v>
      </c>
      <c r="B2384" t="s">
        <v>58</v>
      </c>
      <c r="C2384" t="s">
        <v>59</v>
      </c>
      <c r="D2384" t="s">
        <v>214</v>
      </c>
      <c r="E2384" t="s">
        <v>215</v>
      </c>
      <c r="F2384" s="88">
        <v>46388</v>
      </c>
      <c r="G2384" s="87">
        <v>7125</v>
      </c>
      <c r="H2384" s="87">
        <v>137.3339846328517</v>
      </c>
    </row>
    <row r="2385" spans="1:8" x14ac:dyDescent="0.3">
      <c r="A2385" t="s">
        <v>33</v>
      </c>
      <c r="B2385" t="s">
        <v>58</v>
      </c>
      <c r="C2385" t="s">
        <v>59</v>
      </c>
      <c r="D2385" t="s">
        <v>214</v>
      </c>
      <c r="E2385" t="s">
        <v>216</v>
      </c>
      <c r="F2385" s="88">
        <v>46388</v>
      </c>
      <c r="G2385" s="87">
        <v>7125</v>
      </c>
      <c r="H2385" s="87">
        <v>0</v>
      </c>
    </row>
    <row r="2386" spans="1:8" x14ac:dyDescent="0.3">
      <c r="A2386" t="s">
        <v>33</v>
      </c>
      <c r="B2386" t="s">
        <v>58</v>
      </c>
      <c r="C2386" t="s">
        <v>59</v>
      </c>
      <c r="D2386" t="s">
        <v>214</v>
      </c>
      <c r="E2386" t="s">
        <v>217</v>
      </c>
      <c r="F2386" s="88">
        <v>46388</v>
      </c>
      <c r="G2386" s="87">
        <v>7125</v>
      </c>
      <c r="H2386" s="87">
        <v>137.3339846328517</v>
      </c>
    </row>
    <row r="2387" spans="1:8" x14ac:dyDescent="0.3">
      <c r="A2387" t="s">
        <v>33</v>
      </c>
      <c r="B2387" t="s">
        <v>58</v>
      </c>
      <c r="C2387" t="s">
        <v>59</v>
      </c>
      <c r="D2387" t="s">
        <v>214</v>
      </c>
      <c r="E2387" t="s">
        <v>215</v>
      </c>
      <c r="F2387" s="88">
        <v>46419</v>
      </c>
      <c r="G2387" s="87">
        <v>7125</v>
      </c>
      <c r="H2387" s="87">
        <v>137.12037329958929</v>
      </c>
    </row>
    <row r="2388" spans="1:8" x14ac:dyDescent="0.3">
      <c r="A2388" t="s">
        <v>33</v>
      </c>
      <c r="B2388" t="s">
        <v>58</v>
      </c>
      <c r="C2388" t="s">
        <v>59</v>
      </c>
      <c r="D2388" t="s">
        <v>214</v>
      </c>
      <c r="E2388" t="s">
        <v>216</v>
      </c>
      <c r="F2388" s="88">
        <v>46419</v>
      </c>
      <c r="G2388" s="87">
        <v>7125</v>
      </c>
      <c r="H2388" s="87">
        <v>0</v>
      </c>
    </row>
    <row r="2389" spans="1:8" x14ac:dyDescent="0.3">
      <c r="A2389" t="s">
        <v>33</v>
      </c>
      <c r="B2389" t="s">
        <v>58</v>
      </c>
      <c r="C2389" t="s">
        <v>59</v>
      </c>
      <c r="D2389" t="s">
        <v>214</v>
      </c>
      <c r="E2389" t="s">
        <v>217</v>
      </c>
      <c r="F2389" s="88">
        <v>46419</v>
      </c>
      <c r="G2389" s="87">
        <v>7125</v>
      </c>
      <c r="H2389" s="87">
        <v>137.12037329958929</v>
      </c>
    </row>
    <row r="2390" spans="1:8" x14ac:dyDescent="0.3">
      <c r="A2390" t="s">
        <v>33</v>
      </c>
      <c r="B2390" t="s">
        <v>58</v>
      </c>
      <c r="C2390" t="s">
        <v>59</v>
      </c>
      <c r="D2390" t="s">
        <v>214</v>
      </c>
      <c r="E2390" t="s">
        <v>215</v>
      </c>
      <c r="F2390" s="88">
        <v>46447</v>
      </c>
      <c r="G2390" s="87">
        <v>7125</v>
      </c>
      <c r="H2390" s="87">
        <v>136.90742544286809</v>
      </c>
    </row>
    <row r="2391" spans="1:8" x14ac:dyDescent="0.3">
      <c r="A2391" t="s">
        <v>33</v>
      </c>
      <c r="B2391" t="s">
        <v>58</v>
      </c>
      <c r="C2391" t="s">
        <v>59</v>
      </c>
      <c r="D2391" t="s">
        <v>214</v>
      </c>
      <c r="E2391" t="s">
        <v>216</v>
      </c>
      <c r="F2391" s="88">
        <v>46447</v>
      </c>
      <c r="G2391" s="87">
        <v>7125</v>
      </c>
      <c r="H2391" s="87">
        <v>0</v>
      </c>
    </row>
    <row r="2392" spans="1:8" x14ac:dyDescent="0.3">
      <c r="A2392" t="s">
        <v>33</v>
      </c>
      <c r="B2392" t="s">
        <v>58</v>
      </c>
      <c r="C2392" t="s">
        <v>59</v>
      </c>
      <c r="D2392" t="s">
        <v>214</v>
      </c>
      <c r="E2392" t="s">
        <v>217</v>
      </c>
      <c r="F2392" s="88">
        <v>46447</v>
      </c>
      <c r="G2392" s="87">
        <v>7125</v>
      </c>
      <c r="H2392" s="87">
        <v>136.90742544286809</v>
      </c>
    </row>
    <row r="2393" spans="1:8" x14ac:dyDescent="0.3">
      <c r="A2393" t="s">
        <v>33</v>
      </c>
      <c r="B2393" t="s">
        <v>58</v>
      </c>
      <c r="C2393" t="s">
        <v>59</v>
      </c>
      <c r="D2393" t="s">
        <v>214</v>
      </c>
      <c r="E2393" t="s">
        <v>215</v>
      </c>
      <c r="F2393" s="88">
        <v>46478</v>
      </c>
      <c r="G2393" s="87">
        <v>7125</v>
      </c>
      <c r="H2393" s="87">
        <v>136.68795332702669</v>
      </c>
    </row>
    <row r="2394" spans="1:8" x14ac:dyDescent="0.3">
      <c r="A2394" t="s">
        <v>33</v>
      </c>
      <c r="B2394" t="s">
        <v>58</v>
      </c>
      <c r="C2394" t="s">
        <v>59</v>
      </c>
      <c r="D2394" t="s">
        <v>214</v>
      </c>
      <c r="E2394" t="s">
        <v>216</v>
      </c>
      <c r="F2394" s="88">
        <v>46478</v>
      </c>
      <c r="G2394" s="87">
        <v>7125</v>
      </c>
      <c r="H2394" s="87">
        <v>0</v>
      </c>
    </row>
    <row r="2395" spans="1:8" x14ac:dyDescent="0.3">
      <c r="A2395" t="s">
        <v>33</v>
      </c>
      <c r="B2395" t="s">
        <v>58</v>
      </c>
      <c r="C2395" t="s">
        <v>59</v>
      </c>
      <c r="D2395" t="s">
        <v>214</v>
      </c>
      <c r="E2395" t="s">
        <v>217</v>
      </c>
      <c r="F2395" s="88">
        <v>46478</v>
      </c>
      <c r="G2395" s="87">
        <v>7125</v>
      </c>
      <c r="H2395" s="87">
        <v>136.68795332702669</v>
      </c>
    </row>
    <row r="2396" spans="1:8" x14ac:dyDescent="0.3">
      <c r="A2396" t="s">
        <v>33</v>
      </c>
      <c r="B2396" t="s">
        <v>58</v>
      </c>
      <c r="C2396" t="s">
        <v>59</v>
      </c>
      <c r="D2396" t="s">
        <v>214</v>
      </c>
      <c r="E2396" t="s">
        <v>215</v>
      </c>
      <c r="F2396" s="88">
        <v>46508</v>
      </c>
      <c r="G2396" s="87">
        <v>7125</v>
      </c>
      <c r="H2396" s="87">
        <v>136.4691837430795</v>
      </c>
    </row>
    <row r="2397" spans="1:8" x14ac:dyDescent="0.3">
      <c r="A2397" t="s">
        <v>33</v>
      </c>
      <c r="B2397" t="s">
        <v>58</v>
      </c>
      <c r="C2397" t="s">
        <v>59</v>
      </c>
      <c r="D2397" t="s">
        <v>214</v>
      </c>
      <c r="E2397" t="s">
        <v>216</v>
      </c>
      <c r="F2397" s="88">
        <v>46508</v>
      </c>
      <c r="G2397" s="87">
        <v>7125</v>
      </c>
      <c r="H2397" s="87">
        <v>0</v>
      </c>
    </row>
    <row r="2398" spans="1:8" x14ac:dyDescent="0.3">
      <c r="A2398" t="s">
        <v>33</v>
      </c>
      <c r="B2398" t="s">
        <v>58</v>
      </c>
      <c r="C2398" t="s">
        <v>59</v>
      </c>
      <c r="D2398" t="s">
        <v>214</v>
      </c>
      <c r="E2398" t="s">
        <v>217</v>
      </c>
      <c r="F2398" s="88">
        <v>46508</v>
      </c>
      <c r="G2398" s="87">
        <v>7125</v>
      </c>
      <c r="H2398" s="87">
        <v>136.4691837430795</v>
      </c>
    </row>
    <row r="2399" spans="1:8" x14ac:dyDescent="0.3">
      <c r="A2399" t="s">
        <v>33</v>
      </c>
      <c r="B2399" t="s">
        <v>58</v>
      </c>
      <c r="C2399" t="s">
        <v>59</v>
      </c>
      <c r="D2399" t="s">
        <v>214</v>
      </c>
      <c r="E2399" t="s">
        <v>215</v>
      </c>
      <c r="F2399" s="88">
        <v>46539</v>
      </c>
      <c r="G2399" s="87">
        <v>7125</v>
      </c>
      <c r="H2399" s="87">
        <v>136.25111332320449</v>
      </c>
    </row>
    <row r="2400" spans="1:8" x14ac:dyDescent="0.3">
      <c r="A2400" t="s">
        <v>33</v>
      </c>
      <c r="B2400" t="s">
        <v>58</v>
      </c>
      <c r="C2400" t="s">
        <v>59</v>
      </c>
      <c r="D2400" t="s">
        <v>214</v>
      </c>
      <c r="E2400" t="s">
        <v>216</v>
      </c>
      <c r="F2400" s="88">
        <v>46539</v>
      </c>
      <c r="G2400" s="87">
        <v>7125</v>
      </c>
      <c r="H2400" s="87">
        <v>0</v>
      </c>
    </row>
    <row r="2401" spans="1:8" x14ac:dyDescent="0.3">
      <c r="A2401" t="s">
        <v>33</v>
      </c>
      <c r="B2401" t="s">
        <v>58</v>
      </c>
      <c r="C2401" t="s">
        <v>59</v>
      </c>
      <c r="D2401" t="s">
        <v>214</v>
      </c>
      <c r="E2401" t="s">
        <v>217</v>
      </c>
      <c r="F2401" s="88">
        <v>46539</v>
      </c>
      <c r="G2401" s="87">
        <v>7125</v>
      </c>
      <c r="H2401" s="87">
        <v>136.25111332320449</v>
      </c>
    </row>
    <row r="2402" spans="1:8" x14ac:dyDescent="0.3">
      <c r="A2402" t="s">
        <v>33</v>
      </c>
      <c r="B2402" t="s">
        <v>58</v>
      </c>
      <c r="C2402" t="s">
        <v>59</v>
      </c>
      <c r="D2402" t="s">
        <v>214</v>
      </c>
      <c r="E2402" t="s">
        <v>215</v>
      </c>
      <c r="F2402" s="88">
        <v>46569</v>
      </c>
      <c r="G2402" s="87">
        <v>7125</v>
      </c>
      <c r="H2402" s="87">
        <v>136.03373872106721</v>
      </c>
    </row>
    <row r="2403" spans="1:8" x14ac:dyDescent="0.3">
      <c r="A2403" t="s">
        <v>33</v>
      </c>
      <c r="B2403" t="s">
        <v>58</v>
      </c>
      <c r="C2403" t="s">
        <v>59</v>
      </c>
      <c r="D2403" t="s">
        <v>214</v>
      </c>
      <c r="E2403" t="s">
        <v>216</v>
      </c>
      <c r="F2403" s="88">
        <v>46569</v>
      </c>
      <c r="G2403" s="87">
        <v>7125</v>
      </c>
      <c r="H2403" s="87">
        <v>0</v>
      </c>
    </row>
    <row r="2404" spans="1:8" x14ac:dyDescent="0.3">
      <c r="A2404" t="s">
        <v>33</v>
      </c>
      <c r="B2404" t="s">
        <v>58</v>
      </c>
      <c r="C2404" t="s">
        <v>59</v>
      </c>
      <c r="D2404" t="s">
        <v>214</v>
      </c>
      <c r="E2404" t="s">
        <v>217</v>
      </c>
      <c r="F2404" s="88">
        <v>46569</v>
      </c>
      <c r="G2404" s="87">
        <v>7125</v>
      </c>
      <c r="H2404" s="87">
        <v>136.03373872106721</v>
      </c>
    </row>
    <row r="2405" spans="1:8" x14ac:dyDescent="0.3">
      <c r="A2405" t="s">
        <v>33</v>
      </c>
      <c r="B2405" t="s">
        <v>58</v>
      </c>
      <c r="C2405" t="s">
        <v>59</v>
      </c>
      <c r="D2405" t="s">
        <v>214</v>
      </c>
      <c r="E2405" t="s">
        <v>215</v>
      </c>
      <c r="F2405" s="88">
        <v>46600</v>
      </c>
      <c r="G2405" s="87">
        <v>7125</v>
      </c>
      <c r="H2405" s="87">
        <v>135.81351019662139</v>
      </c>
    </row>
    <row r="2406" spans="1:8" x14ac:dyDescent="0.3">
      <c r="A2406" t="s">
        <v>33</v>
      </c>
      <c r="B2406" t="s">
        <v>58</v>
      </c>
      <c r="C2406" t="s">
        <v>59</v>
      </c>
      <c r="D2406" t="s">
        <v>214</v>
      </c>
      <c r="E2406" t="s">
        <v>216</v>
      </c>
      <c r="F2406" s="88">
        <v>46600</v>
      </c>
      <c r="G2406" s="87">
        <v>7125</v>
      </c>
      <c r="H2406" s="87">
        <v>0</v>
      </c>
    </row>
    <row r="2407" spans="1:8" x14ac:dyDescent="0.3">
      <c r="A2407" t="s">
        <v>33</v>
      </c>
      <c r="B2407" t="s">
        <v>58</v>
      </c>
      <c r="C2407" t="s">
        <v>59</v>
      </c>
      <c r="D2407" t="s">
        <v>214</v>
      </c>
      <c r="E2407" t="s">
        <v>217</v>
      </c>
      <c r="F2407" s="88">
        <v>46600</v>
      </c>
      <c r="G2407" s="87">
        <v>7125</v>
      </c>
      <c r="H2407" s="87">
        <v>135.81351019662139</v>
      </c>
    </row>
    <row r="2408" spans="1:8" x14ac:dyDescent="0.3">
      <c r="A2408" t="s">
        <v>33</v>
      </c>
      <c r="B2408" t="s">
        <v>58</v>
      </c>
      <c r="C2408" t="s">
        <v>59</v>
      </c>
      <c r="D2408" t="s">
        <v>214</v>
      </c>
      <c r="E2408" t="s">
        <v>215</v>
      </c>
      <c r="F2408" s="88">
        <v>46631</v>
      </c>
      <c r="G2408" s="87">
        <v>7125</v>
      </c>
      <c r="H2408" s="87">
        <v>135.59752854684891</v>
      </c>
    </row>
    <row r="2409" spans="1:8" x14ac:dyDescent="0.3">
      <c r="A2409" t="s">
        <v>33</v>
      </c>
      <c r="B2409" t="s">
        <v>58</v>
      </c>
      <c r="C2409" t="s">
        <v>59</v>
      </c>
      <c r="D2409" t="s">
        <v>214</v>
      </c>
      <c r="E2409" t="s">
        <v>216</v>
      </c>
      <c r="F2409" s="88">
        <v>46631</v>
      </c>
      <c r="G2409" s="87">
        <v>7125</v>
      </c>
      <c r="H2409" s="87">
        <v>0</v>
      </c>
    </row>
    <row r="2410" spans="1:8" x14ac:dyDescent="0.3">
      <c r="A2410" t="s">
        <v>33</v>
      </c>
      <c r="B2410" t="s">
        <v>58</v>
      </c>
      <c r="C2410" t="s">
        <v>59</v>
      </c>
      <c r="D2410" t="s">
        <v>214</v>
      </c>
      <c r="E2410" t="s">
        <v>217</v>
      </c>
      <c r="F2410" s="88">
        <v>46631</v>
      </c>
      <c r="G2410" s="87">
        <v>7125</v>
      </c>
      <c r="H2410" s="87">
        <v>135.59752854684891</v>
      </c>
    </row>
    <row r="2411" spans="1:8" x14ac:dyDescent="0.3">
      <c r="A2411" t="s">
        <v>33</v>
      </c>
      <c r="B2411" t="s">
        <v>58</v>
      </c>
      <c r="C2411" t="s">
        <v>59</v>
      </c>
      <c r="D2411" t="s">
        <v>214</v>
      </c>
      <c r="E2411" t="s">
        <v>215</v>
      </c>
      <c r="F2411" s="88">
        <v>46661</v>
      </c>
      <c r="G2411" s="87">
        <v>7125</v>
      </c>
      <c r="H2411" s="87">
        <v>135.38223274941959</v>
      </c>
    </row>
    <row r="2412" spans="1:8" x14ac:dyDescent="0.3">
      <c r="A2412" t="s">
        <v>33</v>
      </c>
      <c r="B2412" t="s">
        <v>58</v>
      </c>
      <c r="C2412" t="s">
        <v>59</v>
      </c>
      <c r="D2412" t="s">
        <v>214</v>
      </c>
      <c r="E2412" t="s">
        <v>216</v>
      </c>
      <c r="F2412" s="88">
        <v>46661</v>
      </c>
      <c r="G2412" s="87">
        <v>7125</v>
      </c>
      <c r="H2412" s="87">
        <v>0</v>
      </c>
    </row>
    <row r="2413" spans="1:8" x14ac:dyDescent="0.3">
      <c r="A2413" t="s">
        <v>33</v>
      </c>
      <c r="B2413" t="s">
        <v>58</v>
      </c>
      <c r="C2413" t="s">
        <v>59</v>
      </c>
      <c r="D2413" t="s">
        <v>214</v>
      </c>
      <c r="E2413" t="s">
        <v>217</v>
      </c>
      <c r="F2413" s="88">
        <v>46661</v>
      </c>
      <c r="G2413" s="87">
        <v>7125</v>
      </c>
      <c r="H2413" s="87">
        <v>135.38223274941959</v>
      </c>
    </row>
    <row r="2414" spans="1:8" x14ac:dyDescent="0.3">
      <c r="A2414" t="s">
        <v>33</v>
      </c>
      <c r="B2414" t="s">
        <v>58</v>
      </c>
      <c r="C2414" t="s">
        <v>59</v>
      </c>
      <c r="D2414" t="s">
        <v>214</v>
      </c>
      <c r="E2414" t="s">
        <v>215</v>
      </c>
      <c r="F2414" s="88">
        <v>46692</v>
      </c>
      <c r="G2414" s="87">
        <v>7125</v>
      </c>
      <c r="H2414" s="87">
        <v>135.16761954261909</v>
      </c>
    </row>
    <row r="2415" spans="1:8" x14ac:dyDescent="0.3">
      <c r="A2415" t="s">
        <v>33</v>
      </c>
      <c r="B2415" t="s">
        <v>58</v>
      </c>
      <c r="C2415" t="s">
        <v>59</v>
      </c>
      <c r="D2415" t="s">
        <v>214</v>
      </c>
      <c r="E2415" t="s">
        <v>216</v>
      </c>
      <c r="F2415" s="88">
        <v>46692</v>
      </c>
      <c r="G2415" s="87">
        <v>7125</v>
      </c>
      <c r="H2415" s="87">
        <v>0</v>
      </c>
    </row>
    <row r="2416" spans="1:8" x14ac:dyDescent="0.3">
      <c r="A2416" t="s">
        <v>33</v>
      </c>
      <c r="B2416" t="s">
        <v>58</v>
      </c>
      <c r="C2416" t="s">
        <v>59</v>
      </c>
      <c r="D2416" t="s">
        <v>214</v>
      </c>
      <c r="E2416" t="s">
        <v>217</v>
      </c>
      <c r="F2416" s="88">
        <v>46692</v>
      </c>
      <c r="G2416" s="87">
        <v>7125</v>
      </c>
      <c r="H2416" s="87">
        <v>135.16761954261909</v>
      </c>
    </row>
    <row r="2417" spans="1:8" x14ac:dyDescent="0.3">
      <c r="A2417" t="s">
        <v>33</v>
      </c>
      <c r="B2417" t="s">
        <v>58</v>
      </c>
      <c r="C2417" t="s">
        <v>59</v>
      </c>
      <c r="D2417" t="s">
        <v>214</v>
      </c>
      <c r="E2417" t="s">
        <v>215</v>
      </c>
      <c r="F2417" s="88">
        <v>46722</v>
      </c>
      <c r="G2417" s="87">
        <v>7125</v>
      </c>
      <c r="H2417" s="87">
        <v>134.95368568537421</v>
      </c>
    </row>
    <row r="2418" spans="1:8" x14ac:dyDescent="0.3">
      <c r="A2418" t="s">
        <v>33</v>
      </c>
      <c r="B2418" t="s">
        <v>58</v>
      </c>
      <c r="C2418" t="s">
        <v>59</v>
      </c>
      <c r="D2418" t="s">
        <v>214</v>
      </c>
      <c r="E2418" t="s">
        <v>216</v>
      </c>
      <c r="F2418" s="88">
        <v>46722</v>
      </c>
      <c r="G2418" s="87">
        <v>7125</v>
      </c>
      <c r="H2418" s="87">
        <v>0</v>
      </c>
    </row>
    <row r="2419" spans="1:8" x14ac:dyDescent="0.3">
      <c r="A2419" t="s">
        <v>33</v>
      </c>
      <c r="B2419" t="s">
        <v>58</v>
      </c>
      <c r="C2419" t="s">
        <v>59</v>
      </c>
      <c r="D2419" t="s">
        <v>214</v>
      </c>
      <c r="E2419" t="s">
        <v>217</v>
      </c>
      <c r="F2419" s="88">
        <v>46722</v>
      </c>
      <c r="G2419" s="87">
        <v>7125</v>
      </c>
      <c r="H2419" s="87">
        <v>134.95368568537421</v>
      </c>
    </row>
    <row r="2420" spans="1:8" x14ac:dyDescent="0.3">
      <c r="A2420" t="s">
        <v>33</v>
      </c>
      <c r="B2420" t="s">
        <v>58</v>
      </c>
      <c r="C2420" t="s">
        <v>61</v>
      </c>
      <c r="D2420" t="s">
        <v>198</v>
      </c>
      <c r="E2420" t="s">
        <v>135</v>
      </c>
      <c r="G2420" s="87">
        <v>67500</v>
      </c>
      <c r="H2420" s="87">
        <v>44415</v>
      </c>
    </row>
    <row r="2421" spans="1:8" x14ac:dyDescent="0.3">
      <c r="A2421" t="s">
        <v>33</v>
      </c>
      <c r="B2421" t="s">
        <v>58</v>
      </c>
      <c r="C2421" t="s">
        <v>61</v>
      </c>
      <c r="D2421" t="s">
        <v>198</v>
      </c>
      <c r="E2421" t="s">
        <v>199</v>
      </c>
      <c r="G2421" s="87">
        <v>67500</v>
      </c>
      <c r="H2421" s="87">
        <v>67412.979976827293</v>
      </c>
    </row>
    <row r="2422" spans="1:8" x14ac:dyDescent="0.3">
      <c r="A2422" t="s">
        <v>33</v>
      </c>
      <c r="B2422" t="s">
        <v>58</v>
      </c>
      <c r="C2422" t="s">
        <v>61</v>
      </c>
      <c r="D2422" t="s">
        <v>198</v>
      </c>
      <c r="E2422" t="s">
        <v>200</v>
      </c>
      <c r="G2422" s="87">
        <v>67500</v>
      </c>
      <c r="H2422" s="87">
        <v>68303.57142857142</v>
      </c>
    </row>
    <row r="2423" spans="1:8" x14ac:dyDescent="0.3">
      <c r="A2423" t="s">
        <v>33</v>
      </c>
      <c r="B2423" t="s">
        <v>58</v>
      </c>
      <c r="C2423" t="s">
        <v>61</v>
      </c>
      <c r="D2423" t="s">
        <v>198</v>
      </c>
      <c r="E2423" t="s">
        <v>201</v>
      </c>
      <c r="G2423" s="87">
        <v>67500</v>
      </c>
      <c r="H2423" s="87">
        <v>67500</v>
      </c>
    </row>
    <row r="2424" spans="1:8" x14ac:dyDescent="0.3">
      <c r="A2424" t="s">
        <v>33</v>
      </c>
      <c r="B2424" t="s">
        <v>58</v>
      </c>
      <c r="C2424" t="s">
        <v>61</v>
      </c>
      <c r="D2424" t="s">
        <v>198</v>
      </c>
      <c r="E2424" t="s">
        <v>202</v>
      </c>
      <c r="G2424" s="87">
        <v>67500</v>
      </c>
      <c r="H2424" s="87">
        <v>44885.809167904183</v>
      </c>
    </row>
    <row r="2425" spans="1:8" x14ac:dyDescent="0.3">
      <c r="A2425" t="s">
        <v>33</v>
      </c>
      <c r="B2425" t="s">
        <v>58</v>
      </c>
      <c r="C2425" t="s">
        <v>61</v>
      </c>
      <c r="D2425" t="s">
        <v>198</v>
      </c>
      <c r="E2425" t="s">
        <v>139</v>
      </c>
      <c r="G2425" s="87">
        <v>67500</v>
      </c>
      <c r="H2425" s="87">
        <v>41512.5</v>
      </c>
    </row>
    <row r="2426" spans="1:8" x14ac:dyDescent="0.3">
      <c r="A2426" t="s">
        <v>33</v>
      </c>
      <c r="B2426" t="s">
        <v>58</v>
      </c>
      <c r="C2426" t="s">
        <v>61</v>
      </c>
      <c r="D2426" t="s">
        <v>198</v>
      </c>
      <c r="E2426" t="s">
        <v>65</v>
      </c>
      <c r="G2426" s="87">
        <v>67500</v>
      </c>
      <c r="H2426" s="87">
        <v>44885.809167904183</v>
      </c>
    </row>
    <row r="2427" spans="1:8" x14ac:dyDescent="0.3">
      <c r="A2427" t="s">
        <v>33</v>
      </c>
      <c r="B2427" t="s">
        <v>58</v>
      </c>
      <c r="C2427" t="s">
        <v>61</v>
      </c>
      <c r="D2427" t="s">
        <v>203</v>
      </c>
      <c r="E2427" t="s">
        <v>204</v>
      </c>
      <c r="G2427" s="87">
        <v>67500</v>
      </c>
      <c r="H2427" s="87">
        <v>43359.908883826873</v>
      </c>
    </row>
    <row r="2428" spans="1:8" x14ac:dyDescent="0.3">
      <c r="A2428" t="s">
        <v>33</v>
      </c>
      <c r="B2428" t="s">
        <v>58</v>
      </c>
      <c r="C2428" t="s">
        <v>61</v>
      </c>
      <c r="D2428" t="s">
        <v>203</v>
      </c>
      <c r="E2428" t="s">
        <v>142</v>
      </c>
      <c r="G2428" s="87">
        <v>67500</v>
      </c>
      <c r="H2428" s="87">
        <v>65121.26490687389</v>
      </c>
    </row>
    <row r="2429" spans="1:8" x14ac:dyDescent="0.3">
      <c r="A2429" t="s">
        <v>33</v>
      </c>
      <c r="B2429" t="s">
        <v>58</v>
      </c>
      <c r="C2429" t="s">
        <v>61</v>
      </c>
      <c r="D2429" t="s">
        <v>203</v>
      </c>
      <c r="E2429" t="s">
        <v>143</v>
      </c>
      <c r="G2429" s="87">
        <v>67500</v>
      </c>
      <c r="H2429" s="87">
        <v>68303.57142857142</v>
      </c>
    </row>
    <row r="2430" spans="1:8" x14ac:dyDescent="0.3">
      <c r="A2430" t="s">
        <v>33</v>
      </c>
      <c r="B2430" t="s">
        <v>58</v>
      </c>
      <c r="C2430" t="s">
        <v>61</v>
      </c>
      <c r="D2430" t="s">
        <v>203</v>
      </c>
      <c r="E2430" t="s">
        <v>141</v>
      </c>
      <c r="G2430" s="87">
        <v>67500</v>
      </c>
      <c r="H2430" s="87">
        <v>0</v>
      </c>
    </row>
    <row r="2431" spans="1:8" x14ac:dyDescent="0.3">
      <c r="A2431" t="s">
        <v>33</v>
      </c>
      <c r="B2431" t="s">
        <v>58</v>
      </c>
      <c r="C2431" t="s">
        <v>61</v>
      </c>
      <c r="D2431" t="s">
        <v>203</v>
      </c>
      <c r="E2431" t="s">
        <v>205</v>
      </c>
      <c r="G2431" s="87">
        <v>67500</v>
      </c>
      <c r="H2431" s="87">
        <v>43359.908883826873</v>
      </c>
    </row>
    <row r="2432" spans="1:8" x14ac:dyDescent="0.3">
      <c r="A2432" t="s">
        <v>33</v>
      </c>
      <c r="B2432" t="s">
        <v>58</v>
      </c>
      <c r="C2432" t="s">
        <v>61</v>
      </c>
      <c r="D2432" t="s">
        <v>206</v>
      </c>
      <c r="E2432" t="s">
        <v>207</v>
      </c>
      <c r="G2432" s="87">
        <v>67500</v>
      </c>
      <c r="H2432" s="87">
        <v>68850</v>
      </c>
    </row>
    <row r="2433" spans="1:8" x14ac:dyDescent="0.3">
      <c r="A2433" t="s">
        <v>33</v>
      </c>
      <c r="B2433" t="s">
        <v>58</v>
      </c>
      <c r="C2433" t="s">
        <v>61</v>
      </c>
      <c r="D2433" t="s">
        <v>206</v>
      </c>
      <c r="E2433" t="s">
        <v>208</v>
      </c>
      <c r="G2433" s="87">
        <v>67500</v>
      </c>
      <c r="H2433" s="87">
        <v>68938.875</v>
      </c>
    </row>
    <row r="2434" spans="1:8" x14ac:dyDescent="0.3">
      <c r="A2434" t="s">
        <v>33</v>
      </c>
      <c r="B2434" t="s">
        <v>58</v>
      </c>
      <c r="C2434" t="s">
        <v>61</v>
      </c>
      <c r="D2434" t="s">
        <v>206</v>
      </c>
      <c r="E2434" t="s">
        <v>209</v>
      </c>
      <c r="G2434" s="87">
        <v>67500</v>
      </c>
      <c r="H2434" s="87">
        <v>56700</v>
      </c>
    </row>
    <row r="2435" spans="1:8" x14ac:dyDescent="0.3">
      <c r="A2435" t="s">
        <v>33</v>
      </c>
      <c r="B2435" t="s">
        <v>58</v>
      </c>
      <c r="C2435" t="s">
        <v>61</v>
      </c>
      <c r="D2435" t="s">
        <v>210</v>
      </c>
      <c r="E2435" t="s">
        <v>211</v>
      </c>
      <c r="G2435" s="87">
        <v>67500</v>
      </c>
      <c r="H2435" s="87">
        <v>57375</v>
      </c>
    </row>
    <row r="2436" spans="1:8" x14ac:dyDescent="0.3">
      <c r="A2436" t="s">
        <v>33</v>
      </c>
      <c r="B2436" t="s">
        <v>58</v>
      </c>
      <c r="C2436" t="s">
        <v>61</v>
      </c>
      <c r="D2436" t="s">
        <v>210</v>
      </c>
      <c r="E2436" t="s">
        <v>212</v>
      </c>
      <c r="G2436" s="87">
        <v>67500</v>
      </c>
      <c r="H2436" s="87">
        <v>56700</v>
      </c>
    </row>
    <row r="2437" spans="1:8" x14ac:dyDescent="0.3">
      <c r="A2437" t="s">
        <v>33</v>
      </c>
      <c r="B2437" t="s">
        <v>58</v>
      </c>
      <c r="C2437" t="s">
        <v>61</v>
      </c>
      <c r="D2437" t="s">
        <v>210</v>
      </c>
      <c r="E2437" t="s">
        <v>213</v>
      </c>
      <c r="G2437" s="87">
        <v>67500</v>
      </c>
      <c r="H2437" s="87">
        <v>56700</v>
      </c>
    </row>
    <row r="2438" spans="1:8" x14ac:dyDescent="0.3">
      <c r="A2438" t="s">
        <v>33</v>
      </c>
      <c r="B2438" t="s">
        <v>58</v>
      </c>
      <c r="C2438" t="s">
        <v>61</v>
      </c>
      <c r="D2438" t="s">
        <v>214</v>
      </c>
      <c r="E2438" t="s">
        <v>215</v>
      </c>
      <c r="F2438" s="88">
        <v>46388</v>
      </c>
      <c r="G2438" s="87">
        <v>5625</v>
      </c>
      <c r="H2438" s="87">
        <v>112.5000000000001</v>
      </c>
    </row>
    <row r="2439" spans="1:8" x14ac:dyDescent="0.3">
      <c r="A2439" t="s">
        <v>33</v>
      </c>
      <c r="B2439" t="s">
        <v>58</v>
      </c>
      <c r="C2439" t="s">
        <v>61</v>
      </c>
      <c r="D2439" t="s">
        <v>214</v>
      </c>
      <c r="E2439" t="s">
        <v>216</v>
      </c>
      <c r="F2439" s="88">
        <v>46388</v>
      </c>
      <c r="G2439" s="87">
        <v>5625</v>
      </c>
      <c r="H2439" s="87">
        <v>112.5000000000001</v>
      </c>
    </row>
    <row r="2440" spans="1:8" x14ac:dyDescent="0.3">
      <c r="A2440" t="s">
        <v>33</v>
      </c>
      <c r="B2440" t="s">
        <v>58</v>
      </c>
      <c r="C2440" t="s">
        <v>61</v>
      </c>
      <c r="D2440" t="s">
        <v>214</v>
      </c>
      <c r="E2440" t="s">
        <v>217</v>
      </c>
      <c r="F2440" s="88">
        <v>46388</v>
      </c>
      <c r="G2440" s="87">
        <v>5625</v>
      </c>
      <c r="H2440" s="87">
        <v>0</v>
      </c>
    </row>
    <row r="2441" spans="1:8" x14ac:dyDescent="0.3">
      <c r="A2441" t="s">
        <v>33</v>
      </c>
      <c r="B2441" t="s">
        <v>58</v>
      </c>
      <c r="C2441" t="s">
        <v>61</v>
      </c>
      <c r="D2441" t="s">
        <v>214</v>
      </c>
      <c r="E2441" t="s">
        <v>215</v>
      </c>
      <c r="F2441" s="88">
        <v>46419</v>
      </c>
      <c r="G2441" s="87">
        <v>5625</v>
      </c>
      <c r="H2441" s="87">
        <v>112.5000000000001</v>
      </c>
    </row>
    <row r="2442" spans="1:8" x14ac:dyDescent="0.3">
      <c r="A2442" t="s">
        <v>33</v>
      </c>
      <c r="B2442" t="s">
        <v>58</v>
      </c>
      <c r="C2442" t="s">
        <v>61</v>
      </c>
      <c r="D2442" t="s">
        <v>214</v>
      </c>
      <c r="E2442" t="s">
        <v>216</v>
      </c>
      <c r="F2442" s="88">
        <v>46419</v>
      </c>
      <c r="G2442" s="87">
        <v>5625</v>
      </c>
      <c r="H2442" s="87">
        <v>112.5000000000001</v>
      </c>
    </row>
    <row r="2443" spans="1:8" x14ac:dyDescent="0.3">
      <c r="A2443" t="s">
        <v>33</v>
      </c>
      <c r="B2443" t="s">
        <v>58</v>
      </c>
      <c r="C2443" t="s">
        <v>61</v>
      </c>
      <c r="D2443" t="s">
        <v>214</v>
      </c>
      <c r="E2443" t="s">
        <v>217</v>
      </c>
      <c r="F2443" s="88">
        <v>46419</v>
      </c>
      <c r="G2443" s="87">
        <v>5625</v>
      </c>
      <c r="H2443" s="87">
        <v>0</v>
      </c>
    </row>
    <row r="2444" spans="1:8" x14ac:dyDescent="0.3">
      <c r="A2444" t="s">
        <v>33</v>
      </c>
      <c r="B2444" t="s">
        <v>58</v>
      </c>
      <c r="C2444" t="s">
        <v>61</v>
      </c>
      <c r="D2444" t="s">
        <v>214</v>
      </c>
      <c r="E2444" t="s">
        <v>215</v>
      </c>
      <c r="F2444" s="88">
        <v>46447</v>
      </c>
      <c r="G2444" s="87">
        <v>5625</v>
      </c>
      <c r="H2444" s="87">
        <v>112.5000000000001</v>
      </c>
    </row>
    <row r="2445" spans="1:8" x14ac:dyDescent="0.3">
      <c r="A2445" t="s">
        <v>33</v>
      </c>
      <c r="B2445" t="s">
        <v>58</v>
      </c>
      <c r="C2445" t="s">
        <v>61</v>
      </c>
      <c r="D2445" t="s">
        <v>214</v>
      </c>
      <c r="E2445" t="s">
        <v>216</v>
      </c>
      <c r="F2445" s="88">
        <v>46447</v>
      </c>
      <c r="G2445" s="87">
        <v>5625</v>
      </c>
      <c r="H2445" s="87">
        <v>112.5000000000001</v>
      </c>
    </row>
    <row r="2446" spans="1:8" x14ac:dyDescent="0.3">
      <c r="A2446" t="s">
        <v>33</v>
      </c>
      <c r="B2446" t="s">
        <v>58</v>
      </c>
      <c r="C2446" t="s">
        <v>61</v>
      </c>
      <c r="D2446" t="s">
        <v>214</v>
      </c>
      <c r="E2446" t="s">
        <v>217</v>
      </c>
      <c r="F2446" s="88">
        <v>46447</v>
      </c>
      <c r="G2446" s="87">
        <v>5625</v>
      </c>
      <c r="H2446" s="87">
        <v>0</v>
      </c>
    </row>
    <row r="2447" spans="1:8" x14ac:dyDescent="0.3">
      <c r="A2447" t="s">
        <v>33</v>
      </c>
      <c r="B2447" t="s">
        <v>58</v>
      </c>
      <c r="C2447" t="s">
        <v>61</v>
      </c>
      <c r="D2447" t="s">
        <v>214</v>
      </c>
      <c r="E2447" t="s">
        <v>215</v>
      </c>
      <c r="F2447" s="88">
        <v>46478</v>
      </c>
      <c r="G2447" s="87">
        <v>5625</v>
      </c>
      <c r="H2447" s="87">
        <v>112.5000000000001</v>
      </c>
    </row>
    <row r="2448" spans="1:8" x14ac:dyDescent="0.3">
      <c r="A2448" t="s">
        <v>33</v>
      </c>
      <c r="B2448" t="s">
        <v>58</v>
      </c>
      <c r="C2448" t="s">
        <v>61</v>
      </c>
      <c r="D2448" t="s">
        <v>214</v>
      </c>
      <c r="E2448" t="s">
        <v>216</v>
      </c>
      <c r="F2448" s="88">
        <v>46478</v>
      </c>
      <c r="G2448" s="87">
        <v>5625</v>
      </c>
      <c r="H2448" s="87">
        <v>112.5000000000001</v>
      </c>
    </row>
    <row r="2449" spans="1:8" x14ac:dyDescent="0.3">
      <c r="A2449" t="s">
        <v>33</v>
      </c>
      <c r="B2449" t="s">
        <v>58</v>
      </c>
      <c r="C2449" t="s">
        <v>61</v>
      </c>
      <c r="D2449" t="s">
        <v>214</v>
      </c>
      <c r="E2449" t="s">
        <v>217</v>
      </c>
      <c r="F2449" s="88">
        <v>46478</v>
      </c>
      <c r="G2449" s="87">
        <v>5625</v>
      </c>
      <c r="H2449" s="87">
        <v>0</v>
      </c>
    </row>
    <row r="2450" spans="1:8" x14ac:dyDescent="0.3">
      <c r="A2450" t="s">
        <v>33</v>
      </c>
      <c r="B2450" t="s">
        <v>58</v>
      </c>
      <c r="C2450" t="s">
        <v>61</v>
      </c>
      <c r="D2450" t="s">
        <v>214</v>
      </c>
      <c r="E2450" t="s">
        <v>215</v>
      </c>
      <c r="F2450" s="88">
        <v>46508</v>
      </c>
      <c r="G2450" s="87">
        <v>5625</v>
      </c>
      <c r="H2450" s="87">
        <v>112.5000000000001</v>
      </c>
    </row>
    <row r="2451" spans="1:8" x14ac:dyDescent="0.3">
      <c r="A2451" t="s">
        <v>33</v>
      </c>
      <c r="B2451" t="s">
        <v>58</v>
      </c>
      <c r="C2451" t="s">
        <v>61</v>
      </c>
      <c r="D2451" t="s">
        <v>214</v>
      </c>
      <c r="E2451" t="s">
        <v>216</v>
      </c>
      <c r="F2451" s="88">
        <v>46508</v>
      </c>
      <c r="G2451" s="87">
        <v>5625</v>
      </c>
      <c r="H2451" s="87">
        <v>112.5000000000001</v>
      </c>
    </row>
    <row r="2452" spans="1:8" x14ac:dyDescent="0.3">
      <c r="A2452" t="s">
        <v>33</v>
      </c>
      <c r="B2452" t="s">
        <v>58</v>
      </c>
      <c r="C2452" t="s">
        <v>61</v>
      </c>
      <c r="D2452" t="s">
        <v>214</v>
      </c>
      <c r="E2452" t="s">
        <v>217</v>
      </c>
      <c r="F2452" s="88">
        <v>46508</v>
      </c>
      <c r="G2452" s="87">
        <v>5625</v>
      </c>
      <c r="H2452" s="87">
        <v>0</v>
      </c>
    </row>
    <row r="2453" spans="1:8" x14ac:dyDescent="0.3">
      <c r="A2453" t="s">
        <v>33</v>
      </c>
      <c r="B2453" t="s">
        <v>58</v>
      </c>
      <c r="C2453" t="s">
        <v>61</v>
      </c>
      <c r="D2453" t="s">
        <v>214</v>
      </c>
      <c r="E2453" t="s">
        <v>215</v>
      </c>
      <c r="F2453" s="88">
        <v>46539</v>
      </c>
      <c r="G2453" s="87">
        <v>5625</v>
      </c>
      <c r="H2453" s="87">
        <v>341.99999999999977</v>
      </c>
    </row>
    <row r="2454" spans="1:8" x14ac:dyDescent="0.3">
      <c r="A2454" t="s">
        <v>33</v>
      </c>
      <c r="B2454" t="s">
        <v>58</v>
      </c>
      <c r="C2454" t="s">
        <v>61</v>
      </c>
      <c r="D2454" t="s">
        <v>214</v>
      </c>
      <c r="E2454" t="s">
        <v>216</v>
      </c>
      <c r="F2454" s="88">
        <v>46539</v>
      </c>
      <c r="G2454" s="87">
        <v>5625</v>
      </c>
      <c r="H2454" s="87">
        <v>341.99999999999977</v>
      </c>
    </row>
    <row r="2455" spans="1:8" x14ac:dyDescent="0.3">
      <c r="A2455" t="s">
        <v>33</v>
      </c>
      <c r="B2455" t="s">
        <v>58</v>
      </c>
      <c r="C2455" t="s">
        <v>61</v>
      </c>
      <c r="D2455" t="s">
        <v>214</v>
      </c>
      <c r="E2455" t="s">
        <v>217</v>
      </c>
      <c r="F2455" s="88">
        <v>46539</v>
      </c>
      <c r="G2455" s="87">
        <v>5625</v>
      </c>
      <c r="H2455" s="87">
        <v>0</v>
      </c>
    </row>
    <row r="2456" spans="1:8" x14ac:dyDescent="0.3">
      <c r="A2456" t="s">
        <v>33</v>
      </c>
      <c r="B2456" t="s">
        <v>58</v>
      </c>
      <c r="C2456" t="s">
        <v>61</v>
      </c>
      <c r="D2456" t="s">
        <v>214</v>
      </c>
      <c r="E2456" t="s">
        <v>215</v>
      </c>
      <c r="F2456" s="88">
        <v>46569</v>
      </c>
      <c r="G2456" s="87">
        <v>5625</v>
      </c>
      <c r="H2456" s="87">
        <v>341.99999999999977</v>
      </c>
    </row>
    <row r="2457" spans="1:8" x14ac:dyDescent="0.3">
      <c r="A2457" t="s">
        <v>33</v>
      </c>
      <c r="B2457" t="s">
        <v>58</v>
      </c>
      <c r="C2457" t="s">
        <v>61</v>
      </c>
      <c r="D2457" t="s">
        <v>214</v>
      </c>
      <c r="E2457" t="s">
        <v>216</v>
      </c>
      <c r="F2457" s="88">
        <v>46569</v>
      </c>
      <c r="G2457" s="87">
        <v>5625</v>
      </c>
      <c r="H2457" s="87">
        <v>341.99999999999977</v>
      </c>
    </row>
    <row r="2458" spans="1:8" x14ac:dyDescent="0.3">
      <c r="A2458" t="s">
        <v>33</v>
      </c>
      <c r="B2458" t="s">
        <v>58</v>
      </c>
      <c r="C2458" t="s">
        <v>61</v>
      </c>
      <c r="D2458" t="s">
        <v>214</v>
      </c>
      <c r="E2458" t="s">
        <v>217</v>
      </c>
      <c r="F2458" s="88">
        <v>46569</v>
      </c>
      <c r="G2458" s="87">
        <v>5625</v>
      </c>
      <c r="H2458" s="87">
        <v>0</v>
      </c>
    </row>
    <row r="2459" spans="1:8" x14ac:dyDescent="0.3">
      <c r="A2459" t="s">
        <v>33</v>
      </c>
      <c r="B2459" t="s">
        <v>58</v>
      </c>
      <c r="C2459" t="s">
        <v>61</v>
      </c>
      <c r="D2459" t="s">
        <v>214</v>
      </c>
      <c r="E2459" t="s">
        <v>215</v>
      </c>
      <c r="F2459" s="88">
        <v>46600</v>
      </c>
      <c r="G2459" s="87">
        <v>5625</v>
      </c>
      <c r="H2459" s="87">
        <v>341.99999999999977</v>
      </c>
    </row>
    <row r="2460" spans="1:8" x14ac:dyDescent="0.3">
      <c r="A2460" t="s">
        <v>33</v>
      </c>
      <c r="B2460" t="s">
        <v>58</v>
      </c>
      <c r="C2460" t="s">
        <v>61</v>
      </c>
      <c r="D2460" t="s">
        <v>214</v>
      </c>
      <c r="E2460" t="s">
        <v>216</v>
      </c>
      <c r="F2460" s="88">
        <v>46600</v>
      </c>
      <c r="G2460" s="87">
        <v>5625</v>
      </c>
      <c r="H2460" s="87">
        <v>341.99999999999977</v>
      </c>
    </row>
    <row r="2461" spans="1:8" x14ac:dyDescent="0.3">
      <c r="A2461" t="s">
        <v>33</v>
      </c>
      <c r="B2461" t="s">
        <v>58</v>
      </c>
      <c r="C2461" t="s">
        <v>61</v>
      </c>
      <c r="D2461" t="s">
        <v>214</v>
      </c>
      <c r="E2461" t="s">
        <v>217</v>
      </c>
      <c r="F2461" s="88">
        <v>46600</v>
      </c>
      <c r="G2461" s="87">
        <v>5625</v>
      </c>
      <c r="H2461" s="87">
        <v>0</v>
      </c>
    </row>
    <row r="2462" spans="1:8" x14ac:dyDescent="0.3">
      <c r="A2462" t="s">
        <v>33</v>
      </c>
      <c r="B2462" t="s">
        <v>58</v>
      </c>
      <c r="C2462" t="s">
        <v>61</v>
      </c>
      <c r="D2462" t="s">
        <v>214</v>
      </c>
      <c r="E2462" t="s">
        <v>215</v>
      </c>
      <c r="F2462" s="88">
        <v>46631</v>
      </c>
      <c r="G2462" s="87">
        <v>5625</v>
      </c>
      <c r="H2462" s="87">
        <v>341.99999999999977</v>
      </c>
    </row>
    <row r="2463" spans="1:8" x14ac:dyDescent="0.3">
      <c r="A2463" t="s">
        <v>33</v>
      </c>
      <c r="B2463" t="s">
        <v>58</v>
      </c>
      <c r="C2463" t="s">
        <v>61</v>
      </c>
      <c r="D2463" t="s">
        <v>214</v>
      </c>
      <c r="E2463" t="s">
        <v>216</v>
      </c>
      <c r="F2463" s="88">
        <v>46631</v>
      </c>
      <c r="G2463" s="87">
        <v>5625</v>
      </c>
      <c r="H2463" s="87">
        <v>341.99999999999977</v>
      </c>
    </row>
    <row r="2464" spans="1:8" x14ac:dyDescent="0.3">
      <c r="A2464" t="s">
        <v>33</v>
      </c>
      <c r="B2464" t="s">
        <v>58</v>
      </c>
      <c r="C2464" t="s">
        <v>61</v>
      </c>
      <c r="D2464" t="s">
        <v>214</v>
      </c>
      <c r="E2464" t="s">
        <v>217</v>
      </c>
      <c r="F2464" s="88">
        <v>46631</v>
      </c>
      <c r="G2464" s="87">
        <v>5625</v>
      </c>
      <c r="H2464" s="87">
        <v>0</v>
      </c>
    </row>
    <row r="2465" spans="1:8" x14ac:dyDescent="0.3">
      <c r="A2465" t="s">
        <v>33</v>
      </c>
      <c r="B2465" t="s">
        <v>58</v>
      </c>
      <c r="C2465" t="s">
        <v>61</v>
      </c>
      <c r="D2465" t="s">
        <v>214</v>
      </c>
      <c r="E2465" t="s">
        <v>215</v>
      </c>
      <c r="F2465" s="88">
        <v>46661</v>
      </c>
      <c r="G2465" s="87">
        <v>5625</v>
      </c>
      <c r="H2465" s="87">
        <v>225.0000000000002</v>
      </c>
    </row>
    <row r="2466" spans="1:8" x14ac:dyDescent="0.3">
      <c r="A2466" t="s">
        <v>33</v>
      </c>
      <c r="B2466" t="s">
        <v>58</v>
      </c>
      <c r="C2466" t="s">
        <v>61</v>
      </c>
      <c r="D2466" t="s">
        <v>214</v>
      </c>
      <c r="E2466" t="s">
        <v>216</v>
      </c>
      <c r="F2466" s="88">
        <v>46661</v>
      </c>
      <c r="G2466" s="87">
        <v>5625</v>
      </c>
      <c r="H2466" s="87">
        <v>225.0000000000002</v>
      </c>
    </row>
    <row r="2467" spans="1:8" x14ac:dyDescent="0.3">
      <c r="A2467" t="s">
        <v>33</v>
      </c>
      <c r="B2467" t="s">
        <v>58</v>
      </c>
      <c r="C2467" t="s">
        <v>61</v>
      </c>
      <c r="D2467" t="s">
        <v>214</v>
      </c>
      <c r="E2467" t="s">
        <v>217</v>
      </c>
      <c r="F2467" s="88">
        <v>46661</v>
      </c>
      <c r="G2467" s="87">
        <v>5625</v>
      </c>
      <c r="H2467" s="87">
        <v>0</v>
      </c>
    </row>
    <row r="2468" spans="1:8" x14ac:dyDescent="0.3">
      <c r="A2468" t="s">
        <v>33</v>
      </c>
      <c r="B2468" t="s">
        <v>58</v>
      </c>
      <c r="C2468" t="s">
        <v>61</v>
      </c>
      <c r="D2468" t="s">
        <v>214</v>
      </c>
      <c r="E2468" t="s">
        <v>215</v>
      </c>
      <c r="F2468" s="88">
        <v>46692</v>
      </c>
      <c r="G2468" s="87">
        <v>5625</v>
      </c>
      <c r="H2468" s="87">
        <v>225.0000000000002</v>
      </c>
    </row>
    <row r="2469" spans="1:8" x14ac:dyDescent="0.3">
      <c r="A2469" t="s">
        <v>33</v>
      </c>
      <c r="B2469" t="s">
        <v>58</v>
      </c>
      <c r="C2469" t="s">
        <v>61</v>
      </c>
      <c r="D2469" t="s">
        <v>214</v>
      </c>
      <c r="E2469" t="s">
        <v>216</v>
      </c>
      <c r="F2469" s="88">
        <v>46692</v>
      </c>
      <c r="G2469" s="87">
        <v>5625</v>
      </c>
      <c r="H2469" s="87">
        <v>225.0000000000002</v>
      </c>
    </row>
    <row r="2470" spans="1:8" x14ac:dyDescent="0.3">
      <c r="A2470" t="s">
        <v>33</v>
      </c>
      <c r="B2470" t="s">
        <v>58</v>
      </c>
      <c r="C2470" t="s">
        <v>61</v>
      </c>
      <c r="D2470" t="s">
        <v>214</v>
      </c>
      <c r="E2470" t="s">
        <v>217</v>
      </c>
      <c r="F2470" s="88">
        <v>46692</v>
      </c>
      <c r="G2470" s="87">
        <v>5625</v>
      </c>
      <c r="H2470" s="87">
        <v>0</v>
      </c>
    </row>
    <row r="2471" spans="1:8" x14ac:dyDescent="0.3">
      <c r="A2471" t="s">
        <v>33</v>
      </c>
      <c r="B2471" t="s">
        <v>58</v>
      </c>
      <c r="C2471" t="s">
        <v>61</v>
      </c>
      <c r="D2471" t="s">
        <v>214</v>
      </c>
      <c r="E2471" t="s">
        <v>215</v>
      </c>
      <c r="F2471" s="88">
        <v>46722</v>
      </c>
      <c r="G2471" s="87">
        <v>5625</v>
      </c>
      <c r="H2471" s="87">
        <v>225.0000000000002</v>
      </c>
    </row>
    <row r="2472" spans="1:8" x14ac:dyDescent="0.3">
      <c r="A2472" t="s">
        <v>33</v>
      </c>
      <c r="B2472" t="s">
        <v>58</v>
      </c>
      <c r="C2472" t="s">
        <v>61</v>
      </c>
      <c r="D2472" t="s">
        <v>214</v>
      </c>
      <c r="E2472" t="s">
        <v>216</v>
      </c>
      <c r="F2472" s="88">
        <v>46722</v>
      </c>
      <c r="G2472" s="87">
        <v>5625</v>
      </c>
      <c r="H2472" s="87">
        <v>225.0000000000002</v>
      </c>
    </row>
    <row r="2473" spans="1:8" x14ac:dyDescent="0.3">
      <c r="A2473" t="s">
        <v>33</v>
      </c>
      <c r="B2473" t="s">
        <v>58</v>
      </c>
      <c r="C2473" t="s">
        <v>61</v>
      </c>
      <c r="D2473" t="s">
        <v>214</v>
      </c>
      <c r="E2473" t="s">
        <v>217</v>
      </c>
      <c r="F2473" s="88">
        <v>46722</v>
      </c>
      <c r="G2473" s="87">
        <v>5625</v>
      </c>
      <c r="H2473" s="87">
        <v>0</v>
      </c>
    </row>
    <row r="2474" spans="1:8" x14ac:dyDescent="0.3">
      <c r="A2474" t="s">
        <v>33</v>
      </c>
      <c r="B2474" t="s">
        <v>58</v>
      </c>
      <c r="C2474" t="s">
        <v>68</v>
      </c>
      <c r="D2474" t="s">
        <v>198</v>
      </c>
      <c r="E2474" t="s">
        <v>135</v>
      </c>
      <c r="G2474" s="87">
        <v>49500</v>
      </c>
      <c r="H2474" s="87">
        <v>31779</v>
      </c>
    </row>
    <row r="2475" spans="1:8" x14ac:dyDescent="0.3">
      <c r="A2475" t="s">
        <v>33</v>
      </c>
      <c r="B2475" t="s">
        <v>58</v>
      </c>
      <c r="C2475" t="s">
        <v>68</v>
      </c>
      <c r="D2475" t="s">
        <v>198</v>
      </c>
      <c r="E2475" t="s">
        <v>199</v>
      </c>
      <c r="G2475" s="87">
        <v>49500</v>
      </c>
      <c r="H2475" s="87">
        <v>49500</v>
      </c>
    </row>
    <row r="2476" spans="1:8" x14ac:dyDescent="0.3">
      <c r="A2476" t="s">
        <v>33</v>
      </c>
      <c r="B2476" t="s">
        <v>58</v>
      </c>
      <c r="C2476" t="s">
        <v>68</v>
      </c>
      <c r="D2476" t="s">
        <v>198</v>
      </c>
      <c r="E2476" t="s">
        <v>200</v>
      </c>
      <c r="G2476" s="87">
        <v>49500</v>
      </c>
      <c r="H2476" s="87">
        <v>49911.404500670818</v>
      </c>
    </row>
    <row r="2477" spans="1:8" x14ac:dyDescent="0.3">
      <c r="A2477" t="s">
        <v>33</v>
      </c>
      <c r="B2477" t="s">
        <v>58</v>
      </c>
      <c r="C2477" t="s">
        <v>68</v>
      </c>
      <c r="D2477" t="s">
        <v>198</v>
      </c>
      <c r="E2477" t="s">
        <v>201</v>
      </c>
      <c r="G2477" s="87">
        <v>49500</v>
      </c>
      <c r="H2477" s="87">
        <v>49500</v>
      </c>
    </row>
    <row r="2478" spans="1:8" x14ac:dyDescent="0.3">
      <c r="A2478" t="s">
        <v>33</v>
      </c>
      <c r="B2478" t="s">
        <v>58</v>
      </c>
      <c r="C2478" t="s">
        <v>68</v>
      </c>
      <c r="D2478" t="s">
        <v>198</v>
      </c>
      <c r="E2478" t="s">
        <v>202</v>
      </c>
      <c r="G2478" s="87">
        <v>49500</v>
      </c>
      <c r="H2478" s="87">
        <v>32043.121689430671</v>
      </c>
    </row>
    <row r="2479" spans="1:8" x14ac:dyDescent="0.3">
      <c r="A2479" t="s">
        <v>33</v>
      </c>
      <c r="B2479" t="s">
        <v>58</v>
      </c>
      <c r="C2479" t="s">
        <v>68</v>
      </c>
      <c r="D2479" t="s">
        <v>198</v>
      </c>
      <c r="E2479" t="s">
        <v>139</v>
      </c>
      <c r="G2479" s="87">
        <v>49500</v>
      </c>
      <c r="H2479" s="87">
        <v>31432.5</v>
      </c>
    </row>
    <row r="2480" spans="1:8" x14ac:dyDescent="0.3">
      <c r="A2480" t="s">
        <v>33</v>
      </c>
      <c r="B2480" t="s">
        <v>58</v>
      </c>
      <c r="C2480" t="s">
        <v>68</v>
      </c>
      <c r="D2480" t="s">
        <v>198</v>
      </c>
      <c r="E2480" t="s">
        <v>65</v>
      </c>
      <c r="G2480" s="87">
        <v>49500</v>
      </c>
      <c r="H2480" s="87">
        <v>32043.121689430671</v>
      </c>
    </row>
    <row r="2481" spans="1:8" x14ac:dyDescent="0.3">
      <c r="A2481" t="s">
        <v>33</v>
      </c>
      <c r="B2481" t="s">
        <v>58</v>
      </c>
      <c r="C2481" t="s">
        <v>68</v>
      </c>
      <c r="D2481" t="s">
        <v>203</v>
      </c>
      <c r="E2481" t="s">
        <v>204</v>
      </c>
      <c r="G2481" s="87">
        <v>49500</v>
      </c>
      <c r="H2481" s="87">
        <v>31667.807452206602</v>
      </c>
    </row>
    <row r="2482" spans="1:8" x14ac:dyDescent="0.3">
      <c r="A2482" t="s">
        <v>33</v>
      </c>
      <c r="B2482" t="s">
        <v>58</v>
      </c>
      <c r="C2482" t="s">
        <v>68</v>
      </c>
      <c r="D2482" t="s">
        <v>203</v>
      </c>
      <c r="E2482" t="s">
        <v>142</v>
      </c>
      <c r="G2482" s="87">
        <v>49500</v>
      </c>
      <c r="H2482" s="87">
        <v>49500</v>
      </c>
    </row>
    <row r="2483" spans="1:8" x14ac:dyDescent="0.3">
      <c r="A2483" t="s">
        <v>33</v>
      </c>
      <c r="B2483" t="s">
        <v>58</v>
      </c>
      <c r="C2483" t="s">
        <v>68</v>
      </c>
      <c r="D2483" t="s">
        <v>203</v>
      </c>
      <c r="E2483" t="s">
        <v>143</v>
      </c>
      <c r="G2483" s="87">
        <v>49500</v>
      </c>
      <c r="H2483" s="87">
        <v>49326.802885056997</v>
      </c>
    </row>
    <row r="2484" spans="1:8" x14ac:dyDescent="0.3">
      <c r="A2484" t="s">
        <v>33</v>
      </c>
      <c r="B2484" t="s">
        <v>58</v>
      </c>
      <c r="C2484" t="s">
        <v>68</v>
      </c>
      <c r="D2484" t="s">
        <v>203</v>
      </c>
      <c r="E2484" t="s">
        <v>141</v>
      </c>
      <c r="G2484" s="87">
        <v>49500</v>
      </c>
      <c r="H2484" s="87">
        <v>0</v>
      </c>
    </row>
    <row r="2485" spans="1:8" x14ac:dyDescent="0.3">
      <c r="A2485" t="s">
        <v>33</v>
      </c>
      <c r="B2485" t="s">
        <v>58</v>
      </c>
      <c r="C2485" t="s">
        <v>68</v>
      </c>
      <c r="D2485" t="s">
        <v>203</v>
      </c>
      <c r="E2485" t="s">
        <v>205</v>
      </c>
      <c r="G2485" s="87">
        <v>49500</v>
      </c>
      <c r="H2485" s="87">
        <v>31667.807452206602</v>
      </c>
    </row>
    <row r="2486" spans="1:8" x14ac:dyDescent="0.3">
      <c r="A2486" t="s">
        <v>33</v>
      </c>
      <c r="B2486" t="s">
        <v>58</v>
      </c>
      <c r="C2486" t="s">
        <v>68</v>
      </c>
      <c r="D2486" t="s">
        <v>206</v>
      </c>
      <c r="E2486" t="s">
        <v>207</v>
      </c>
      <c r="G2486" s="87">
        <v>49500</v>
      </c>
      <c r="H2486" s="87">
        <v>49500</v>
      </c>
    </row>
    <row r="2487" spans="1:8" x14ac:dyDescent="0.3">
      <c r="A2487" t="s">
        <v>33</v>
      </c>
      <c r="B2487" t="s">
        <v>58</v>
      </c>
      <c r="C2487" t="s">
        <v>68</v>
      </c>
      <c r="D2487" t="s">
        <v>206</v>
      </c>
      <c r="E2487" t="s">
        <v>208</v>
      </c>
      <c r="G2487" s="87">
        <v>49500</v>
      </c>
      <c r="H2487" s="87">
        <v>49500</v>
      </c>
    </row>
    <row r="2488" spans="1:8" x14ac:dyDescent="0.3">
      <c r="A2488" t="s">
        <v>33</v>
      </c>
      <c r="B2488" t="s">
        <v>58</v>
      </c>
      <c r="C2488" t="s">
        <v>68</v>
      </c>
      <c r="D2488" t="s">
        <v>206</v>
      </c>
      <c r="E2488" t="s">
        <v>209</v>
      </c>
      <c r="G2488" s="87">
        <v>49500</v>
      </c>
      <c r="H2488" s="87">
        <v>41728.188594091909</v>
      </c>
    </row>
    <row r="2489" spans="1:8" x14ac:dyDescent="0.3">
      <c r="A2489" t="s">
        <v>33</v>
      </c>
      <c r="B2489" t="s">
        <v>58</v>
      </c>
      <c r="C2489" t="s">
        <v>68</v>
      </c>
      <c r="D2489" t="s">
        <v>210</v>
      </c>
      <c r="E2489" t="s">
        <v>211</v>
      </c>
      <c r="G2489" s="87">
        <v>49500</v>
      </c>
      <c r="H2489" s="87">
        <v>42075</v>
      </c>
    </row>
    <row r="2490" spans="1:8" x14ac:dyDescent="0.3">
      <c r="A2490" t="s">
        <v>33</v>
      </c>
      <c r="B2490" t="s">
        <v>58</v>
      </c>
      <c r="C2490" t="s">
        <v>68</v>
      </c>
      <c r="D2490" t="s">
        <v>210</v>
      </c>
      <c r="E2490" t="s">
        <v>212</v>
      </c>
      <c r="G2490" s="87">
        <v>49500</v>
      </c>
      <c r="H2490" s="87">
        <v>41580</v>
      </c>
    </row>
    <row r="2491" spans="1:8" x14ac:dyDescent="0.3">
      <c r="A2491" t="s">
        <v>33</v>
      </c>
      <c r="B2491" t="s">
        <v>58</v>
      </c>
      <c r="C2491" t="s">
        <v>68</v>
      </c>
      <c r="D2491" t="s">
        <v>210</v>
      </c>
      <c r="E2491" t="s">
        <v>213</v>
      </c>
      <c r="G2491" s="87">
        <v>49500</v>
      </c>
      <c r="H2491" s="87">
        <v>42322.5</v>
      </c>
    </row>
    <row r="2492" spans="1:8" x14ac:dyDescent="0.3">
      <c r="A2492" t="s">
        <v>33</v>
      </c>
      <c r="B2492" t="s">
        <v>58</v>
      </c>
      <c r="C2492" t="s">
        <v>68</v>
      </c>
      <c r="D2492" t="s">
        <v>214</v>
      </c>
      <c r="E2492" t="s">
        <v>215</v>
      </c>
      <c r="F2492" s="88">
        <v>46388</v>
      </c>
      <c r="G2492" s="87">
        <v>4125</v>
      </c>
      <c r="H2492" s="87">
        <v>59.429828889458577</v>
      </c>
    </row>
    <row r="2493" spans="1:8" x14ac:dyDescent="0.3">
      <c r="A2493" t="s">
        <v>33</v>
      </c>
      <c r="B2493" t="s">
        <v>58</v>
      </c>
      <c r="C2493" t="s">
        <v>68</v>
      </c>
      <c r="D2493" t="s">
        <v>214</v>
      </c>
      <c r="E2493" t="s">
        <v>216</v>
      </c>
      <c r="F2493" s="88">
        <v>46388</v>
      </c>
      <c r="G2493" s="87">
        <v>4125</v>
      </c>
      <c r="H2493" s="87">
        <v>0</v>
      </c>
    </row>
    <row r="2494" spans="1:8" x14ac:dyDescent="0.3">
      <c r="A2494" t="s">
        <v>33</v>
      </c>
      <c r="B2494" t="s">
        <v>58</v>
      </c>
      <c r="C2494" t="s">
        <v>68</v>
      </c>
      <c r="D2494" t="s">
        <v>214</v>
      </c>
      <c r="E2494" t="s">
        <v>217</v>
      </c>
      <c r="F2494" s="88">
        <v>46388</v>
      </c>
      <c r="G2494" s="87">
        <v>4125</v>
      </c>
      <c r="H2494" s="87">
        <v>59.429828889458577</v>
      </c>
    </row>
    <row r="2495" spans="1:8" x14ac:dyDescent="0.3">
      <c r="A2495" t="s">
        <v>33</v>
      </c>
      <c r="B2495" t="s">
        <v>58</v>
      </c>
      <c r="C2495" t="s">
        <v>68</v>
      </c>
      <c r="D2495" t="s">
        <v>214</v>
      </c>
      <c r="E2495" t="s">
        <v>215</v>
      </c>
      <c r="F2495" s="88">
        <v>46419</v>
      </c>
      <c r="G2495" s="87">
        <v>4125</v>
      </c>
      <c r="H2495" s="87">
        <v>59.360708090207083</v>
      </c>
    </row>
    <row r="2496" spans="1:8" x14ac:dyDescent="0.3">
      <c r="A2496" t="s">
        <v>33</v>
      </c>
      <c r="B2496" t="s">
        <v>58</v>
      </c>
      <c r="C2496" t="s">
        <v>68</v>
      </c>
      <c r="D2496" t="s">
        <v>214</v>
      </c>
      <c r="E2496" t="s">
        <v>216</v>
      </c>
      <c r="F2496" s="88">
        <v>46419</v>
      </c>
      <c r="G2496" s="87">
        <v>4125</v>
      </c>
      <c r="H2496" s="87">
        <v>0</v>
      </c>
    </row>
    <row r="2497" spans="1:8" x14ac:dyDescent="0.3">
      <c r="A2497" t="s">
        <v>33</v>
      </c>
      <c r="B2497" t="s">
        <v>58</v>
      </c>
      <c r="C2497" t="s">
        <v>68</v>
      </c>
      <c r="D2497" t="s">
        <v>214</v>
      </c>
      <c r="E2497" t="s">
        <v>217</v>
      </c>
      <c r="F2497" s="88">
        <v>46419</v>
      </c>
      <c r="G2497" s="87">
        <v>4125</v>
      </c>
      <c r="H2497" s="87">
        <v>59.360708090207083</v>
      </c>
    </row>
    <row r="2498" spans="1:8" x14ac:dyDescent="0.3">
      <c r="A2498" t="s">
        <v>33</v>
      </c>
      <c r="B2498" t="s">
        <v>58</v>
      </c>
      <c r="C2498" t="s">
        <v>68</v>
      </c>
      <c r="D2498" t="s">
        <v>214</v>
      </c>
      <c r="E2498" t="s">
        <v>215</v>
      </c>
      <c r="F2498" s="88">
        <v>46447</v>
      </c>
      <c r="G2498" s="87">
        <v>4125</v>
      </c>
      <c r="H2498" s="87">
        <v>59.291747888239378</v>
      </c>
    </row>
    <row r="2499" spans="1:8" x14ac:dyDescent="0.3">
      <c r="A2499" t="s">
        <v>33</v>
      </c>
      <c r="B2499" t="s">
        <v>58</v>
      </c>
      <c r="C2499" t="s">
        <v>68</v>
      </c>
      <c r="D2499" t="s">
        <v>214</v>
      </c>
      <c r="E2499" t="s">
        <v>216</v>
      </c>
      <c r="F2499" s="88">
        <v>46447</v>
      </c>
      <c r="G2499" s="87">
        <v>4125</v>
      </c>
      <c r="H2499" s="87">
        <v>0</v>
      </c>
    </row>
    <row r="2500" spans="1:8" x14ac:dyDescent="0.3">
      <c r="A2500" t="s">
        <v>33</v>
      </c>
      <c r="B2500" t="s">
        <v>58</v>
      </c>
      <c r="C2500" t="s">
        <v>68</v>
      </c>
      <c r="D2500" t="s">
        <v>214</v>
      </c>
      <c r="E2500" t="s">
        <v>217</v>
      </c>
      <c r="F2500" s="88">
        <v>46447</v>
      </c>
      <c r="G2500" s="87">
        <v>4125</v>
      </c>
      <c r="H2500" s="87">
        <v>59.291747888239378</v>
      </c>
    </row>
    <row r="2501" spans="1:8" x14ac:dyDescent="0.3">
      <c r="A2501" t="s">
        <v>33</v>
      </c>
      <c r="B2501" t="s">
        <v>58</v>
      </c>
      <c r="C2501" t="s">
        <v>68</v>
      </c>
      <c r="D2501" t="s">
        <v>214</v>
      </c>
      <c r="E2501" t="s">
        <v>215</v>
      </c>
      <c r="F2501" s="88">
        <v>46478</v>
      </c>
      <c r="G2501" s="87">
        <v>4125</v>
      </c>
      <c r="H2501" s="87">
        <v>59.220618313404749</v>
      </c>
    </row>
    <row r="2502" spans="1:8" x14ac:dyDescent="0.3">
      <c r="A2502" t="s">
        <v>33</v>
      </c>
      <c r="B2502" t="s">
        <v>58</v>
      </c>
      <c r="C2502" t="s">
        <v>68</v>
      </c>
      <c r="D2502" t="s">
        <v>214</v>
      </c>
      <c r="E2502" t="s">
        <v>216</v>
      </c>
      <c r="F2502" s="88">
        <v>46478</v>
      </c>
      <c r="G2502" s="87">
        <v>4125</v>
      </c>
      <c r="H2502" s="87">
        <v>0</v>
      </c>
    </row>
    <row r="2503" spans="1:8" x14ac:dyDescent="0.3">
      <c r="A2503" t="s">
        <v>33</v>
      </c>
      <c r="B2503" t="s">
        <v>58</v>
      </c>
      <c r="C2503" t="s">
        <v>68</v>
      </c>
      <c r="D2503" t="s">
        <v>214</v>
      </c>
      <c r="E2503" t="s">
        <v>217</v>
      </c>
      <c r="F2503" s="88">
        <v>46478</v>
      </c>
      <c r="G2503" s="87">
        <v>4125</v>
      </c>
      <c r="H2503" s="87">
        <v>59.220618313404749</v>
      </c>
    </row>
    <row r="2504" spans="1:8" x14ac:dyDescent="0.3">
      <c r="A2504" t="s">
        <v>33</v>
      </c>
      <c r="B2504" t="s">
        <v>58</v>
      </c>
      <c r="C2504" t="s">
        <v>68</v>
      </c>
      <c r="D2504" t="s">
        <v>214</v>
      </c>
      <c r="E2504" t="s">
        <v>215</v>
      </c>
      <c r="F2504" s="88">
        <v>46508</v>
      </c>
      <c r="G2504" s="87">
        <v>4125</v>
      </c>
      <c r="H2504" s="87">
        <v>59.149659195820178</v>
      </c>
    </row>
    <row r="2505" spans="1:8" x14ac:dyDescent="0.3">
      <c r="A2505" t="s">
        <v>33</v>
      </c>
      <c r="B2505" t="s">
        <v>58</v>
      </c>
      <c r="C2505" t="s">
        <v>68</v>
      </c>
      <c r="D2505" t="s">
        <v>214</v>
      </c>
      <c r="E2505" t="s">
        <v>216</v>
      </c>
      <c r="F2505" s="88">
        <v>46508</v>
      </c>
      <c r="G2505" s="87">
        <v>4125</v>
      </c>
      <c r="H2505" s="87">
        <v>0</v>
      </c>
    </row>
    <row r="2506" spans="1:8" x14ac:dyDescent="0.3">
      <c r="A2506" t="s">
        <v>33</v>
      </c>
      <c r="B2506" t="s">
        <v>58</v>
      </c>
      <c r="C2506" t="s">
        <v>68</v>
      </c>
      <c r="D2506" t="s">
        <v>214</v>
      </c>
      <c r="E2506" t="s">
        <v>217</v>
      </c>
      <c r="F2506" s="88">
        <v>46508</v>
      </c>
      <c r="G2506" s="87">
        <v>4125</v>
      </c>
      <c r="H2506" s="87">
        <v>59.149659195820178</v>
      </c>
    </row>
    <row r="2507" spans="1:8" x14ac:dyDescent="0.3">
      <c r="A2507" t="s">
        <v>33</v>
      </c>
      <c r="B2507" t="s">
        <v>58</v>
      </c>
      <c r="C2507" t="s">
        <v>68</v>
      </c>
      <c r="D2507" t="s">
        <v>214</v>
      </c>
      <c r="E2507" t="s">
        <v>215</v>
      </c>
      <c r="F2507" s="88">
        <v>46539</v>
      </c>
      <c r="G2507" s="87">
        <v>4125</v>
      </c>
      <c r="H2507" s="87">
        <v>59.078869923484241</v>
      </c>
    </row>
    <row r="2508" spans="1:8" x14ac:dyDescent="0.3">
      <c r="A2508" t="s">
        <v>33</v>
      </c>
      <c r="B2508" t="s">
        <v>58</v>
      </c>
      <c r="C2508" t="s">
        <v>68</v>
      </c>
      <c r="D2508" t="s">
        <v>214</v>
      </c>
      <c r="E2508" t="s">
        <v>216</v>
      </c>
      <c r="F2508" s="88">
        <v>46539</v>
      </c>
      <c r="G2508" s="87">
        <v>4125</v>
      </c>
      <c r="H2508" s="87">
        <v>0</v>
      </c>
    </row>
    <row r="2509" spans="1:8" x14ac:dyDescent="0.3">
      <c r="A2509" t="s">
        <v>33</v>
      </c>
      <c r="B2509" t="s">
        <v>58</v>
      </c>
      <c r="C2509" t="s">
        <v>68</v>
      </c>
      <c r="D2509" t="s">
        <v>214</v>
      </c>
      <c r="E2509" t="s">
        <v>217</v>
      </c>
      <c r="F2509" s="88">
        <v>46539</v>
      </c>
      <c r="G2509" s="87">
        <v>4125</v>
      </c>
      <c r="H2509" s="87">
        <v>59.078869923484241</v>
      </c>
    </row>
    <row r="2510" spans="1:8" x14ac:dyDescent="0.3">
      <c r="A2510" t="s">
        <v>33</v>
      </c>
      <c r="B2510" t="s">
        <v>58</v>
      </c>
      <c r="C2510" t="s">
        <v>68</v>
      </c>
      <c r="D2510" t="s">
        <v>214</v>
      </c>
      <c r="E2510" t="s">
        <v>215</v>
      </c>
      <c r="F2510" s="88">
        <v>46569</v>
      </c>
      <c r="G2510" s="87">
        <v>4125</v>
      </c>
      <c r="H2510" s="87">
        <v>59.0082498873237</v>
      </c>
    </row>
    <row r="2511" spans="1:8" x14ac:dyDescent="0.3">
      <c r="A2511" t="s">
        <v>33</v>
      </c>
      <c r="B2511" t="s">
        <v>58</v>
      </c>
      <c r="C2511" t="s">
        <v>68</v>
      </c>
      <c r="D2511" t="s">
        <v>214</v>
      </c>
      <c r="E2511" t="s">
        <v>216</v>
      </c>
      <c r="F2511" s="88">
        <v>46569</v>
      </c>
      <c r="G2511" s="87">
        <v>4125</v>
      </c>
      <c r="H2511" s="87">
        <v>0</v>
      </c>
    </row>
    <row r="2512" spans="1:8" x14ac:dyDescent="0.3">
      <c r="A2512" t="s">
        <v>33</v>
      </c>
      <c r="B2512" t="s">
        <v>58</v>
      </c>
      <c r="C2512" t="s">
        <v>68</v>
      </c>
      <c r="D2512" t="s">
        <v>214</v>
      </c>
      <c r="E2512" t="s">
        <v>217</v>
      </c>
      <c r="F2512" s="88">
        <v>46569</v>
      </c>
      <c r="G2512" s="87">
        <v>4125</v>
      </c>
      <c r="H2512" s="87">
        <v>59.0082498873237</v>
      </c>
    </row>
    <row r="2513" spans="1:8" x14ac:dyDescent="0.3">
      <c r="A2513" t="s">
        <v>33</v>
      </c>
      <c r="B2513" t="s">
        <v>58</v>
      </c>
      <c r="C2513" t="s">
        <v>68</v>
      </c>
      <c r="D2513" t="s">
        <v>214</v>
      </c>
      <c r="E2513" t="s">
        <v>215</v>
      </c>
      <c r="F2513" s="88">
        <v>46600</v>
      </c>
      <c r="G2513" s="87">
        <v>4125</v>
      </c>
      <c r="H2513" s="87">
        <v>58.93664494157769</v>
      </c>
    </row>
    <row r="2514" spans="1:8" x14ac:dyDescent="0.3">
      <c r="A2514" t="s">
        <v>33</v>
      </c>
      <c r="B2514" t="s">
        <v>58</v>
      </c>
      <c r="C2514" t="s">
        <v>68</v>
      </c>
      <c r="D2514" t="s">
        <v>214</v>
      </c>
      <c r="E2514" t="s">
        <v>216</v>
      </c>
      <c r="F2514" s="88">
        <v>46600</v>
      </c>
      <c r="G2514" s="87">
        <v>4125</v>
      </c>
      <c r="H2514" s="87">
        <v>0</v>
      </c>
    </row>
    <row r="2515" spans="1:8" x14ac:dyDescent="0.3">
      <c r="A2515" t="s">
        <v>33</v>
      </c>
      <c r="B2515" t="s">
        <v>58</v>
      </c>
      <c r="C2515" t="s">
        <v>68</v>
      </c>
      <c r="D2515" t="s">
        <v>214</v>
      </c>
      <c r="E2515" t="s">
        <v>217</v>
      </c>
      <c r="F2515" s="88">
        <v>46600</v>
      </c>
      <c r="G2515" s="87">
        <v>4125</v>
      </c>
      <c r="H2515" s="87">
        <v>58.93664494157769</v>
      </c>
    </row>
    <row r="2516" spans="1:8" x14ac:dyDescent="0.3">
      <c r="A2516" t="s">
        <v>33</v>
      </c>
      <c r="B2516" t="s">
        <v>58</v>
      </c>
      <c r="C2516" t="s">
        <v>68</v>
      </c>
      <c r="D2516" t="s">
        <v>214</v>
      </c>
      <c r="E2516" t="s">
        <v>215</v>
      </c>
      <c r="F2516" s="88">
        <v>46631</v>
      </c>
      <c r="G2516" s="87">
        <v>4125</v>
      </c>
      <c r="H2516" s="87">
        <v>58.866364311686318</v>
      </c>
    </row>
    <row r="2517" spans="1:8" x14ac:dyDescent="0.3">
      <c r="A2517" t="s">
        <v>33</v>
      </c>
      <c r="B2517" t="s">
        <v>58</v>
      </c>
      <c r="C2517" t="s">
        <v>68</v>
      </c>
      <c r="D2517" t="s">
        <v>214</v>
      </c>
      <c r="E2517" t="s">
        <v>216</v>
      </c>
      <c r="F2517" s="88">
        <v>46631</v>
      </c>
      <c r="G2517" s="87">
        <v>4125</v>
      </c>
      <c r="H2517" s="87">
        <v>0</v>
      </c>
    </row>
    <row r="2518" spans="1:8" x14ac:dyDescent="0.3">
      <c r="A2518" t="s">
        <v>33</v>
      </c>
      <c r="B2518" t="s">
        <v>58</v>
      </c>
      <c r="C2518" t="s">
        <v>68</v>
      </c>
      <c r="D2518" t="s">
        <v>214</v>
      </c>
      <c r="E2518" t="s">
        <v>217</v>
      </c>
      <c r="F2518" s="88">
        <v>46631</v>
      </c>
      <c r="G2518" s="87">
        <v>4125</v>
      </c>
      <c r="H2518" s="87">
        <v>58.866364311686318</v>
      </c>
    </row>
    <row r="2519" spans="1:8" x14ac:dyDescent="0.3">
      <c r="A2519" t="s">
        <v>33</v>
      </c>
      <c r="B2519" t="s">
        <v>58</v>
      </c>
      <c r="C2519" t="s">
        <v>68</v>
      </c>
      <c r="D2519" t="s">
        <v>214</v>
      </c>
      <c r="E2519" t="s">
        <v>215</v>
      </c>
      <c r="F2519" s="88">
        <v>46661</v>
      </c>
      <c r="G2519" s="87">
        <v>4125</v>
      </c>
      <c r="H2519" s="87">
        <v>58.796251098310847</v>
      </c>
    </row>
    <row r="2520" spans="1:8" x14ac:dyDescent="0.3">
      <c r="A2520" t="s">
        <v>33</v>
      </c>
      <c r="B2520" t="s">
        <v>58</v>
      </c>
      <c r="C2520" t="s">
        <v>68</v>
      </c>
      <c r="D2520" t="s">
        <v>214</v>
      </c>
      <c r="E2520" t="s">
        <v>216</v>
      </c>
      <c r="F2520" s="88">
        <v>46661</v>
      </c>
      <c r="G2520" s="87">
        <v>4125</v>
      </c>
      <c r="H2520" s="87">
        <v>0</v>
      </c>
    </row>
    <row r="2521" spans="1:8" x14ac:dyDescent="0.3">
      <c r="A2521" t="s">
        <v>33</v>
      </c>
      <c r="B2521" t="s">
        <v>58</v>
      </c>
      <c r="C2521" t="s">
        <v>68</v>
      </c>
      <c r="D2521" t="s">
        <v>214</v>
      </c>
      <c r="E2521" t="s">
        <v>217</v>
      </c>
      <c r="F2521" s="88">
        <v>46661</v>
      </c>
      <c r="G2521" s="87">
        <v>4125</v>
      </c>
      <c r="H2521" s="87">
        <v>58.796251098310847</v>
      </c>
    </row>
    <row r="2522" spans="1:8" x14ac:dyDescent="0.3">
      <c r="A2522" t="s">
        <v>33</v>
      </c>
      <c r="B2522" t="s">
        <v>58</v>
      </c>
      <c r="C2522" t="s">
        <v>68</v>
      </c>
      <c r="D2522" t="s">
        <v>214</v>
      </c>
      <c r="E2522" t="s">
        <v>215</v>
      </c>
      <c r="F2522" s="88">
        <v>46692</v>
      </c>
      <c r="G2522" s="87">
        <v>4125</v>
      </c>
      <c r="H2522" s="87">
        <v>58.726304703954568</v>
      </c>
    </row>
    <row r="2523" spans="1:8" x14ac:dyDescent="0.3">
      <c r="A2523" t="s">
        <v>33</v>
      </c>
      <c r="B2523" t="s">
        <v>58</v>
      </c>
      <c r="C2523" t="s">
        <v>68</v>
      </c>
      <c r="D2523" t="s">
        <v>214</v>
      </c>
      <c r="E2523" t="s">
        <v>216</v>
      </c>
      <c r="F2523" s="88">
        <v>46692</v>
      </c>
      <c r="G2523" s="87">
        <v>4125</v>
      </c>
      <c r="H2523" s="87">
        <v>0</v>
      </c>
    </row>
    <row r="2524" spans="1:8" x14ac:dyDescent="0.3">
      <c r="A2524" t="s">
        <v>33</v>
      </c>
      <c r="B2524" t="s">
        <v>58</v>
      </c>
      <c r="C2524" t="s">
        <v>68</v>
      </c>
      <c r="D2524" t="s">
        <v>214</v>
      </c>
      <c r="E2524" t="s">
        <v>217</v>
      </c>
      <c r="F2524" s="88">
        <v>46692</v>
      </c>
      <c r="G2524" s="87">
        <v>4125</v>
      </c>
      <c r="H2524" s="87">
        <v>58.726304703954568</v>
      </c>
    </row>
    <row r="2525" spans="1:8" x14ac:dyDescent="0.3">
      <c r="A2525" t="s">
        <v>33</v>
      </c>
      <c r="B2525" t="s">
        <v>58</v>
      </c>
      <c r="C2525" t="s">
        <v>68</v>
      </c>
      <c r="D2525" t="s">
        <v>214</v>
      </c>
      <c r="E2525" t="s">
        <v>215</v>
      </c>
      <c r="F2525" s="88">
        <v>46722</v>
      </c>
      <c r="G2525" s="87">
        <v>4125</v>
      </c>
      <c r="H2525" s="87">
        <v>58.656524533961971</v>
      </c>
    </row>
    <row r="2526" spans="1:8" x14ac:dyDescent="0.3">
      <c r="A2526" t="s">
        <v>33</v>
      </c>
      <c r="B2526" t="s">
        <v>58</v>
      </c>
      <c r="C2526" t="s">
        <v>68</v>
      </c>
      <c r="D2526" t="s">
        <v>214</v>
      </c>
      <c r="E2526" t="s">
        <v>216</v>
      </c>
      <c r="F2526" s="88">
        <v>46722</v>
      </c>
      <c r="G2526" s="87">
        <v>4125</v>
      </c>
      <c r="H2526" s="87">
        <v>0</v>
      </c>
    </row>
    <row r="2527" spans="1:8" x14ac:dyDescent="0.3">
      <c r="A2527" t="s">
        <v>33</v>
      </c>
      <c r="B2527" t="s">
        <v>58</v>
      </c>
      <c r="C2527" t="s">
        <v>68</v>
      </c>
      <c r="D2527" t="s">
        <v>214</v>
      </c>
      <c r="E2527" t="s">
        <v>217</v>
      </c>
      <c r="F2527" s="88">
        <v>46722</v>
      </c>
      <c r="G2527" s="87">
        <v>4125</v>
      </c>
      <c r="H2527" s="87">
        <v>58.656524533961971</v>
      </c>
    </row>
    <row r="2528" spans="1:8" x14ac:dyDescent="0.3">
      <c r="A2528" t="s">
        <v>33</v>
      </c>
      <c r="B2528" t="s">
        <v>58</v>
      </c>
      <c r="C2528" t="s">
        <v>69</v>
      </c>
      <c r="D2528" t="s">
        <v>198</v>
      </c>
      <c r="E2528" t="s">
        <v>135</v>
      </c>
      <c r="G2528" s="87">
        <v>108000</v>
      </c>
      <c r="H2528" s="87">
        <v>72360</v>
      </c>
    </row>
    <row r="2529" spans="1:8" x14ac:dyDescent="0.3">
      <c r="A2529" t="s">
        <v>33</v>
      </c>
      <c r="B2529" t="s">
        <v>58</v>
      </c>
      <c r="C2529" t="s">
        <v>69</v>
      </c>
      <c r="D2529" t="s">
        <v>198</v>
      </c>
      <c r="E2529" t="s">
        <v>199</v>
      </c>
      <c r="G2529" s="87">
        <v>108000</v>
      </c>
      <c r="H2529" s="87">
        <v>108000</v>
      </c>
    </row>
    <row r="2530" spans="1:8" x14ac:dyDescent="0.3">
      <c r="A2530" t="s">
        <v>33</v>
      </c>
      <c r="B2530" t="s">
        <v>58</v>
      </c>
      <c r="C2530" t="s">
        <v>69</v>
      </c>
      <c r="D2530" t="s">
        <v>198</v>
      </c>
      <c r="E2530" t="s">
        <v>200</v>
      </c>
      <c r="G2530" s="87">
        <v>108000</v>
      </c>
      <c r="H2530" s="87">
        <v>109415.69791924189</v>
      </c>
    </row>
    <row r="2531" spans="1:8" x14ac:dyDescent="0.3">
      <c r="A2531" t="s">
        <v>33</v>
      </c>
      <c r="B2531" t="s">
        <v>58</v>
      </c>
      <c r="C2531" t="s">
        <v>69</v>
      </c>
      <c r="D2531" t="s">
        <v>198</v>
      </c>
      <c r="E2531" t="s">
        <v>201</v>
      </c>
      <c r="G2531" s="87">
        <v>108000</v>
      </c>
      <c r="H2531" s="87">
        <v>108000</v>
      </c>
    </row>
    <row r="2532" spans="1:8" x14ac:dyDescent="0.3">
      <c r="A2532" t="s">
        <v>33</v>
      </c>
      <c r="B2532" t="s">
        <v>58</v>
      </c>
      <c r="C2532" t="s">
        <v>69</v>
      </c>
      <c r="D2532" t="s">
        <v>198</v>
      </c>
      <c r="E2532" t="s">
        <v>202</v>
      </c>
      <c r="G2532" s="87">
        <v>108000</v>
      </c>
      <c r="H2532" s="87">
        <v>73308.517605892092</v>
      </c>
    </row>
    <row r="2533" spans="1:8" x14ac:dyDescent="0.3">
      <c r="A2533" t="s">
        <v>33</v>
      </c>
      <c r="B2533" t="s">
        <v>58</v>
      </c>
      <c r="C2533" t="s">
        <v>69</v>
      </c>
      <c r="D2533" t="s">
        <v>198</v>
      </c>
      <c r="E2533" t="s">
        <v>139</v>
      </c>
      <c r="G2533" s="87">
        <v>108000</v>
      </c>
      <c r="H2533" s="87">
        <v>70740</v>
      </c>
    </row>
    <row r="2534" spans="1:8" x14ac:dyDescent="0.3">
      <c r="A2534" t="s">
        <v>33</v>
      </c>
      <c r="B2534" t="s">
        <v>58</v>
      </c>
      <c r="C2534" t="s">
        <v>69</v>
      </c>
      <c r="D2534" t="s">
        <v>198</v>
      </c>
      <c r="E2534" t="s">
        <v>65</v>
      </c>
      <c r="G2534" s="87">
        <v>108000</v>
      </c>
      <c r="H2534" s="87">
        <v>73308.517605892092</v>
      </c>
    </row>
    <row r="2535" spans="1:8" x14ac:dyDescent="0.3">
      <c r="A2535" t="s">
        <v>33</v>
      </c>
      <c r="B2535" t="s">
        <v>58</v>
      </c>
      <c r="C2535" t="s">
        <v>69</v>
      </c>
      <c r="D2535" t="s">
        <v>203</v>
      </c>
      <c r="E2535" t="s">
        <v>204</v>
      </c>
      <c r="G2535" s="87">
        <v>108000</v>
      </c>
      <c r="H2535" s="87">
        <v>73600.662837256503</v>
      </c>
    </row>
    <row r="2536" spans="1:8" x14ac:dyDescent="0.3">
      <c r="A2536" t="s">
        <v>33</v>
      </c>
      <c r="B2536" t="s">
        <v>58</v>
      </c>
      <c r="C2536" t="s">
        <v>69</v>
      </c>
      <c r="D2536" t="s">
        <v>203</v>
      </c>
      <c r="E2536" t="s">
        <v>142</v>
      </c>
      <c r="G2536" s="87">
        <v>108000</v>
      </c>
      <c r="H2536" s="87">
        <v>108000</v>
      </c>
    </row>
    <row r="2537" spans="1:8" x14ac:dyDescent="0.3">
      <c r="A2537" t="s">
        <v>33</v>
      </c>
      <c r="B2537" t="s">
        <v>58</v>
      </c>
      <c r="C2537" t="s">
        <v>69</v>
      </c>
      <c r="D2537" t="s">
        <v>203</v>
      </c>
      <c r="E2537" t="s">
        <v>143</v>
      </c>
      <c r="G2537" s="87">
        <v>108000</v>
      </c>
      <c r="H2537" s="87">
        <v>109851.7355779948</v>
      </c>
    </row>
    <row r="2538" spans="1:8" x14ac:dyDescent="0.3">
      <c r="A2538" t="s">
        <v>33</v>
      </c>
      <c r="B2538" t="s">
        <v>58</v>
      </c>
      <c r="C2538" t="s">
        <v>69</v>
      </c>
      <c r="D2538" t="s">
        <v>203</v>
      </c>
      <c r="E2538" t="s">
        <v>141</v>
      </c>
      <c r="G2538" s="87">
        <v>108000</v>
      </c>
      <c r="H2538" s="87">
        <v>0</v>
      </c>
    </row>
    <row r="2539" spans="1:8" x14ac:dyDescent="0.3">
      <c r="A2539" t="s">
        <v>33</v>
      </c>
      <c r="B2539" t="s">
        <v>58</v>
      </c>
      <c r="C2539" t="s">
        <v>69</v>
      </c>
      <c r="D2539" t="s">
        <v>203</v>
      </c>
      <c r="E2539" t="s">
        <v>205</v>
      </c>
      <c r="G2539" s="87">
        <v>108000</v>
      </c>
      <c r="H2539" s="87">
        <v>73600.662837256503</v>
      </c>
    </row>
    <row r="2540" spans="1:8" x14ac:dyDescent="0.3">
      <c r="A2540" t="s">
        <v>33</v>
      </c>
      <c r="B2540" t="s">
        <v>58</v>
      </c>
      <c r="C2540" t="s">
        <v>69</v>
      </c>
      <c r="D2540" t="s">
        <v>206</v>
      </c>
      <c r="E2540" t="s">
        <v>207</v>
      </c>
      <c r="G2540" s="87">
        <v>108000</v>
      </c>
      <c r="H2540" s="87">
        <v>108000</v>
      </c>
    </row>
    <row r="2541" spans="1:8" x14ac:dyDescent="0.3">
      <c r="A2541" t="s">
        <v>33</v>
      </c>
      <c r="B2541" t="s">
        <v>58</v>
      </c>
      <c r="C2541" t="s">
        <v>69</v>
      </c>
      <c r="D2541" t="s">
        <v>206</v>
      </c>
      <c r="E2541" t="s">
        <v>208</v>
      </c>
      <c r="G2541" s="87">
        <v>108000</v>
      </c>
      <c r="H2541" s="87">
        <v>108000</v>
      </c>
    </row>
    <row r="2542" spans="1:8" x14ac:dyDescent="0.3">
      <c r="A2542" t="s">
        <v>33</v>
      </c>
      <c r="B2542" t="s">
        <v>58</v>
      </c>
      <c r="C2542" t="s">
        <v>69</v>
      </c>
      <c r="D2542" t="s">
        <v>206</v>
      </c>
      <c r="E2542" t="s">
        <v>209</v>
      </c>
      <c r="G2542" s="87">
        <v>108000</v>
      </c>
      <c r="H2542" s="87">
        <v>90612.226477024073</v>
      </c>
    </row>
    <row r="2543" spans="1:8" x14ac:dyDescent="0.3">
      <c r="A2543" t="s">
        <v>33</v>
      </c>
      <c r="B2543" t="s">
        <v>58</v>
      </c>
      <c r="C2543" t="s">
        <v>69</v>
      </c>
      <c r="D2543" t="s">
        <v>210</v>
      </c>
      <c r="E2543" t="s">
        <v>211</v>
      </c>
      <c r="G2543" s="87">
        <v>108000</v>
      </c>
      <c r="H2543" s="87">
        <v>91800</v>
      </c>
    </row>
    <row r="2544" spans="1:8" x14ac:dyDescent="0.3">
      <c r="A2544" t="s">
        <v>33</v>
      </c>
      <c r="B2544" t="s">
        <v>58</v>
      </c>
      <c r="C2544" t="s">
        <v>69</v>
      </c>
      <c r="D2544" t="s">
        <v>210</v>
      </c>
      <c r="E2544" t="s">
        <v>212</v>
      </c>
      <c r="G2544" s="87">
        <v>108000</v>
      </c>
      <c r="H2544" s="87">
        <v>90720</v>
      </c>
    </row>
    <row r="2545" spans="1:8" x14ac:dyDescent="0.3">
      <c r="A2545" t="s">
        <v>33</v>
      </c>
      <c r="B2545" t="s">
        <v>58</v>
      </c>
      <c r="C2545" t="s">
        <v>69</v>
      </c>
      <c r="D2545" t="s">
        <v>210</v>
      </c>
      <c r="E2545" t="s">
        <v>213</v>
      </c>
      <c r="G2545" s="87">
        <v>108000</v>
      </c>
      <c r="H2545" s="87">
        <v>90180</v>
      </c>
    </row>
    <row r="2546" spans="1:8" x14ac:dyDescent="0.3">
      <c r="A2546" t="s">
        <v>33</v>
      </c>
      <c r="B2546" t="s">
        <v>58</v>
      </c>
      <c r="C2546" t="s">
        <v>69</v>
      </c>
      <c r="D2546" t="s">
        <v>214</v>
      </c>
      <c r="E2546" t="s">
        <v>215</v>
      </c>
      <c r="F2546" s="88">
        <v>46388</v>
      </c>
      <c r="G2546" s="87">
        <v>9000</v>
      </c>
      <c r="H2546" s="87">
        <v>-42.643784846852498</v>
      </c>
    </row>
    <row r="2547" spans="1:8" x14ac:dyDescent="0.3">
      <c r="A2547" t="s">
        <v>33</v>
      </c>
      <c r="B2547" t="s">
        <v>58</v>
      </c>
      <c r="C2547" t="s">
        <v>69</v>
      </c>
      <c r="D2547" t="s">
        <v>214</v>
      </c>
      <c r="E2547" t="s">
        <v>216</v>
      </c>
      <c r="F2547" s="88">
        <v>46388</v>
      </c>
      <c r="G2547" s="87">
        <v>9000</v>
      </c>
      <c r="H2547" s="87">
        <v>0</v>
      </c>
    </row>
    <row r="2548" spans="1:8" x14ac:dyDescent="0.3">
      <c r="A2548" t="s">
        <v>33</v>
      </c>
      <c r="B2548" t="s">
        <v>58</v>
      </c>
      <c r="C2548" t="s">
        <v>69</v>
      </c>
      <c r="D2548" t="s">
        <v>214</v>
      </c>
      <c r="E2548" t="s">
        <v>217</v>
      </c>
      <c r="F2548" s="88">
        <v>46388</v>
      </c>
      <c r="G2548" s="87">
        <v>9000</v>
      </c>
      <c r="H2548" s="87">
        <v>-42.643784846852498</v>
      </c>
    </row>
    <row r="2549" spans="1:8" x14ac:dyDescent="0.3">
      <c r="A2549" t="s">
        <v>33</v>
      </c>
      <c r="B2549" t="s">
        <v>58</v>
      </c>
      <c r="C2549" t="s">
        <v>69</v>
      </c>
      <c r="D2549" t="s">
        <v>214</v>
      </c>
      <c r="E2549" t="s">
        <v>215</v>
      </c>
      <c r="F2549" s="88">
        <v>46419</v>
      </c>
      <c r="G2549" s="87">
        <v>9000</v>
      </c>
      <c r="H2549" s="87">
        <v>-42.660121552127059</v>
      </c>
    </row>
    <row r="2550" spans="1:8" x14ac:dyDescent="0.3">
      <c r="A2550" t="s">
        <v>33</v>
      </c>
      <c r="B2550" t="s">
        <v>58</v>
      </c>
      <c r="C2550" t="s">
        <v>69</v>
      </c>
      <c r="D2550" t="s">
        <v>214</v>
      </c>
      <c r="E2550" t="s">
        <v>216</v>
      </c>
      <c r="F2550" s="88">
        <v>46419</v>
      </c>
      <c r="G2550" s="87">
        <v>9000</v>
      </c>
      <c r="H2550" s="87">
        <v>0</v>
      </c>
    </row>
    <row r="2551" spans="1:8" x14ac:dyDescent="0.3">
      <c r="A2551" t="s">
        <v>33</v>
      </c>
      <c r="B2551" t="s">
        <v>58</v>
      </c>
      <c r="C2551" t="s">
        <v>69</v>
      </c>
      <c r="D2551" t="s">
        <v>214</v>
      </c>
      <c r="E2551" t="s">
        <v>217</v>
      </c>
      <c r="F2551" s="88">
        <v>46419</v>
      </c>
      <c r="G2551" s="87">
        <v>9000</v>
      </c>
      <c r="H2551" s="87">
        <v>-42.660121552127059</v>
      </c>
    </row>
    <row r="2552" spans="1:8" x14ac:dyDescent="0.3">
      <c r="A2552" t="s">
        <v>33</v>
      </c>
      <c r="B2552" t="s">
        <v>58</v>
      </c>
      <c r="C2552" t="s">
        <v>69</v>
      </c>
      <c r="D2552" t="s">
        <v>214</v>
      </c>
      <c r="E2552" t="s">
        <v>215</v>
      </c>
      <c r="F2552" s="88">
        <v>46447</v>
      </c>
      <c r="G2552" s="87">
        <v>9000</v>
      </c>
      <c r="H2552" s="87">
        <v>-42.676470779284159</v>
      </c>
    </row>
    <row r="2553" spans="1:8" x14ac:dyDescent="0.3">
      <c r="A2553" t="s">
        <v>33</v>
      </c>
      <c r="B2553" t="s">
        <v>58</v>
      </c>
      <c r="C2553" t="s">
        <v>69</v>
      </c>
      <c r="D2553" t="s">
        <v>214</v>
      </c>
      <c r="E2553" t="s">
        <v>216</v>
      </c>
      <c r="F2553" s="88">
        <v>46447</v>
      </c>
      <c r="G2553" s="87">
        <v>9000</v>
      </c>
      <c r="H2553" s="87">
        <v>0</v>
      </c>
    </row>
    <row r="2554" spans="1:8" x14ac:dyDescent="0.3">
      <c r="A2554" t="s">
        <v>33</v>
      </c>
      <c r="B2554" t="s">
        <v>58</v>
      </c>
      <c r="C2554" t="s">
        <v>69</v>
      </c>
      <c r="D2554" t="s">
        <v>214</v>
      </c>
      <c r="E2554" t="s">
        <v>217</v>
      </c>
      <c r="F2554" s="88">
        <v>46447</v>
      </c>
      <c r="G2554" s="87">
        <v>9000</v>
      </c>
      <c r="H2554" s="87">
        <v>-42.676470779284159</v>
      </c>
    </row>
    <row r="2555" spans="1:8" x14ac:dyDescent="0.3">
      <c r="A2555" t="s">
        <v>33</v>
      </c>
      <c r="B2555" t="s">
        <v>58</v>
      </c>
      <c r="C2555" t="s">
        <v>69</v>
      </c>
      <c r="D2555" t="s">
        <v>214</v>
      </c>
      <c r="E2555" t="s">
        <v>215</v>
      </c>
      <c r="F2555" s="88">
        <v>46478</v>
      </c>
      <c r="G2555" s="87">
        <v>9000</v>
      </c>
      <c r="H2555" s="87">
        <v>-42.693387398627493</v>
      </c>
    </row>
    <row r="2556" spans="1:8" x14ac:dyDescent="0.3">
      <c r="A2556" t="s">
        <v>33</v>
      </c>
      <c r="B2556" t="s">
        <v>58</v>
      </c>
      <c r="C2556" t="s">
        <v>69</v>
      </c>
      <c r="D2556" t="s">
        <v>214</v>
      </c>
      <c r="E2556" t="s">
        <v>216</v>
      </c>
      <c r="F2556" s="88">
        <v>46478</v>
      </c>
      <c r="G2556" s="87">
        <v>9000</v>
      </c>
      <c r="H2556" s="87">
        <v>0</v>
      </c>
    </row>
    <row r="2557" spans="1:8" x14ac:dyDescent="0.3">
      <c r="A2557" t="s">
        <v>33</v>
      </c>
      <c r="B2557" t="s">
        <v>58</v>
      </c>
      <c r="C2557" t="s">
        <v>69</v>
      </c>
      <c r="D2557" t="s">
        <v>214</v>
      </c>
      <c r="E2557" t="s">
        <v>217</v>
      </c>
      <c r="F2557" s="88">
        <v>46478</v>
      </c>
      <c r="G2557" s="87">
        <v>9000</v>
      </c>
      <c r="H2557" s="87">
        <v>-42.693387398627493</v>
      </c>
    </row>
    <row r="2558" spans="1:8" x14ac:dyDescent="0.3">
      <c r="A2558" t="s">
        <v>33</v>
      </c>
      <c r="B2558" t="s">
        <v>58</v>
      </c>
      <c r="C2558" t="s">
        <v>69</v>
      </c>
      <c r="D2558" t="s">
        <v>214</v>
      </c>
      <c r="E2558" t="s">
        <v>215</v>
      </c>
      <c r="F2558" s="88">
        <v>46508</v>
      </c>
      <c r="G2558" s="87">
        <v>9000</v>
      </c>
      <c r="H2558" s="87">
        <v>-42.710317434520697</v>
      </c>
    </row>
    <row r="2559" spans="1:8" x14ac:dyDescent="0.3">
      <c r="A2559" t="s">
        <v>33</v>
      </c>
      <c r="B2559" t="s">
        <v>58</v>
      </c>
      <c r="C2559" t="s">
        <v>69</v>
      </c>
      <c r="D2559" t="s">
        <v>214</v>
      </c>
      <c r="E2559" t="s">
        <v>216</v>
      </c>
      <c r="F2559" s="88">
        <v>46508</v>
      </c>
      <c r="G2559" s="87">
        <v>9000</v>
      </c>
      <c r="H2559" s="87">
        <v>0</v>
      </c>
    </row>
    <row r="2560" spans="1:8" x14ac:dyDescent="0.3">
      <c r="A2560" t="s">
        <v>33</v>
      </c>
      <c r="B2560" t="s">
        <v>58</v>
      </c>
      <c r="C2560" t="s">
        <v>69</v>
      </c>
      <c r="D2560" t="s">
        <v>214</v>
      </c>
      <c r="E2560" t="s">
        <v>217</v>
      </c>
      <c r="F2560" s="88">
        <v>46508</v>
      </c>
      <c r="G2560" s="87">
        <v>9000</v>
      </c>
      <c r="H2560" s="87">
        <v>-42.710317434520697</v>
      </c>
    </row>
    <row r="2561" spans="1:8" x14ac:dyDescent="0.3">
      <c r="A2561" t="s">
        <v>33</v>
      </c>
      <c r="B2561" t="s">
        <v>58</v>
      </c>
      <c r="C2561" t="s">
        <v>69</v>
      </c>
      <c r="D2561" t="s">
        <v>214</v>
      </c>
      <c r="E2561" t="s">
        <v>215</v>
      </c>
      <c r="F2561" s="88">
        <v>46539</v>
      </c>
      <c r="G2561" s="87">
        <v>9000</v>
      </c>
      <c r="H2561" s="87">
        <v>-42.727260902929999</v>
      </c>
    </row>
    <row r="2562" spans="1:8" x14ac:dyDescent="0.3">
      <c r="A2562" t="s">
        <v>33</v>
      </c>
      <c r="B2562" t="s">
        <v>58</v>
      </c>
      <c r="C2562" t="s">
        <v>69</v>
      </c>
      <c r="D2562" t="s">
        <v>214</v>
      </c>
      <c r="E2562" t="s">
        <v>216</v>
      </c>
      <c r="F2562" s="88">
        <v>46539</v>
      </c>
      <c r="G2562" s="87">
        <v>9000</v>
      </c>
      <c r="H2562" s="87">
        <v>0</v>
      </c>
    </row>
    <row r="2563" spans="1:8" x14ac:dyDescent="0.3">
      <c r="A2563" t="s">
        <v>33</v>
      </c>
      <c r="B2563" t="s">
        <v>58</v>
      </c>
      <c r="C2563" t="s">
        <v>69</v>
      </c>
      <c r="D2563" t="s">
        <v>214</v>
      </c>
      <c r="E2563" t="s">
        <v>217</v>
      </c>
      <c r="F2563" s="88">
        <v>46539</v>
      </c>
      <c r="G2563" s="87">
        <v>9000</v>
      </c>
      <c r="H2563" s="87">
        <v>-42.727260902929999</v>
      </c>
    </row>
    <row r="2564" spans="1:8" x14ac:dyDescent="0.3">
      <c r="A2564" t="s">
        <v>33</v>
      </c>
      <c r="B2564" t="s">
        <v>58</v>
      </c>
      <c r="C2564" t="s">
        <v>69</v>
      </c>
      <c r="D2564" t="s">
        <v>214</v>
      </c>
      <c r="E2564" t="s">
        <v>215</v>
      </c>
      <c r="F2564" s="88">
        <v>46569</v>
      </c>
      <c r="G2564" s="87">
        <v>9000</v>
      </c>
      <c r="H2564" s="87">
        <v>-42.744217819849609</v>
      </c>
    </row>
    <row r="2565" spans="1:8" x14ac:dyDescent="0.3">
      <c r="A2565" t="s">
        <v>33</v>
      </c>
      <c r="B2565" t="s">
        <v>58</v>
      </c>
      <c r="C2565" t="s">
        <v>69</v>
      </c>
      <c r="D2565" t="s">
        <v>214</v>
      </c>
      <c r="E2565" t="s">
        <v>216</v>
      </c>
      <c r="F2565" s="88">
        <v>46569</v>
      </c>
      <c r="G2565" s="87">
        <v>9000</v>
      </c>
      <c r="H2565" s="87">
        <v>0</v>
      </c>
    </row>
    <row r="2566" spans="1:8" x14ac:dyDescent="0.3">
      <c r="A2566" t="s">
        <v>33</v>
      </c>
      <c r="B2566" t="s">
        <v>58</v>
      </c>
      <c r="C2566" t="s">
        <v>69</v>
      </c>
      <c r="D2566" t="s">
        <v>214</v>
      </c>
      <c r="E2566" t="s">
        <v>217</v>
      </c>
      <c r="F2566" s="88">
        <v>46569</v>
      </c>
      <c r="G2566" s="87">
        <v>9000</v>
      </c>
      <c r="H2566" s="87">
        <v>-42.744217819849609</v>
      </c>
    </row>
    <row r="2567" spans="1:8" x14ac:dyDescent="0.3">
      <c r="A2567" t="s">
        <v>33</v>
      </c>
      <c r="B2567" t="s">
        <v>58</v>
      </c>
      <c r="C2567" t="s">
        <v>69</v>
      </c>
      <c r="D2567" t="s">
        <v>214</v>
      </c>
      <c r="E2567" t="s">
        <v>215</v>
      </c>
      <c r="F2567" s="88">
        <v>46600</v>
      </c>
      <c r="G2567" s="87">
        <v>9000</v>
      </c>
      <c r="H2567" s="87">
        <v>-42.761466516534561</v>
      </c>
    </row>
    <row r="2568" spans="1:8" x14ac:dyDescent="0.3">
      <c r="A2568" t="s">
        <v>33</v>
      </c>
      <c r="B2568" t="s">
        <v>58</v>
      </c>
      <c r="C2568" t="s">
        <v>69</v>
      </c>
      <c r="D2568" t="s">
        <v>214</v>
      </c>
      <c r="E2568" t="s">
        <v>216</v>
      </c>
      <c r="F2568" s="88">
        <v>46600</v>
      </c>
      <c r="G2568" s="87">
        <v>9000</v>
      </c>
      <c r="H2568" s="87">
        <v>0</v>
      </c>
    </row>
    <row r="2569" spans="1:8" x14ac:dyDescent="0.3">
      <c r="A2569" t="s">
        <v>33</v>
      </c>
      <c r="B2569" t="s">
        <v>58</v>
      </c>
      <c r="C2569" t="s">
        <v>69</v>
      </c>
      <c r="D2569" t="s">
        <v>214</v>
      </c>
      <c r="E2569" t="s">
        <v>217</v>
      </c>
      <c r="F2569" s="88">
        <v>46600</v>
      </c>
      <c r="G2569" s="87">
        <v>9000</v>
      </c>
      <c r="H2569" s="87">
        <v>-42.761466516534561</v>
      </c>
    </row>
    <row r="2570" spans="1:8" x14ac:dyDescent="0.3">
      <c r="A2570" t="s">
        <v>33</v>
      </c>
      <c r="B2570" t="s">
        <v>58</v>
      </c>
      <c r="C2570" t="s">
        <v>69</v>
      </c>
      <c r="D2570" t="s">
        <v>214</v>
      </c>
      <c r="E2570" t="s">
        <v>215</v>
      </c>
      <c r="F2570" s="88">
        <v>46631</v>
      </c>
      <c r="G2570" s="87">
        <v>9000</v>
      </c>
      <c r="H2570" s="87">
        <v>-42.77845059968044</v>
      </c>
    </row>
    <row r="2571" spans="1:8" x14ac:dyDescent="0.3">
      <c r="A2571" t="s">
        <v>33</v>
      </c>
      <c r="B2571" t="s">
        <v>58</v>
      </c>
      <c r="C2571" t="s">
        <v>69</v>
      </c>
      <c r="D2571" t="s">
        <v>214</v>
      </c>
      <c r="E2571" t="s">
        <v>216</v>
      </c>
      <c r="F2571" s="88">
        <v>46631</v>
      </c>
      <c r="G2571" s="87">
        <v>9000</v>
      </c>
      <c r="H2571" s="87">
        <v>0</v>
      </c>
    </row>
    <row r="2572" spans="1:8" x14ac:dyDescent="0.3">
      <c r="A2572" t="s">
        <v>33</v>
      </c>
      <c r="B2572" t="s">
        <v>58</v>
      </c>
      <c r="C2572" t="s">
        <v>69</v>
      </c>
      <c r="D2572" t="s">
        <v>214</v>
      </c>
      <c r="E2572" t="s">
        <v>217</v>
      </c>
      <c r="F2572" s="88">
        <v>46631</v>
      </c>
      <c r="G2572" s="87">
        <v>9000</v>
      </c>
      <c r="H2572" s="87">
        <v>-42.77845059968044</v>
      </c>
    </row>
    <row r="2573" spans="1:8" x14ac:dyDescent="0.3">
      <c r="A2573" t="s">
        <v>33</v>
      </c>
      <c r="B2573" t="s">
        <v>58</v>
      </c>
      <c r="C2573" t="s">
        <v>69</v>
      </c>
      <c r="D2573" t="s">
        <v>214</v>
      </c>
      <c r="E2573" t="s">
        <v>215</v>
      </c>
      <c r="F2573" s="88">
        <v>46661</v>
      </c>
      <c r="G2573" s="87">
        <v>9000</v>
      </c>
      <c r="H2573" s="87">
        <v>-42.795448179727913</v>
      </c>
    </row>
    <row r="2574" spans="1:8" x14ac:dyDescent="0.3">
      <c r="A2574" t="s">
        <v>33</v>
      </c>
      <c r="B2574" t="s">
        <v>58</v>
      </c>
      <c r="C2574" t="s">
        <v>69</v>
      </c>
      <c r="D2574" t="s">
        <v>214</v>
      </c>
      <c r="E2574" t="s">
        <v>216</v>
      </c>
      <c r="F2574" s="88">
        <v>46661</v>
      </c>
      <c r="G2574" s="87">
        <v>9000</v>
      </c>
      <c r="H2574" s="87">
        <v>0</v>
      </c>
    </row>
    <row r="2575" spans="1:8" x14ac:dyDescent="0.3">
      <c r="A2575" t="s">
        <v>33</v>
      </c>
      <c r="B2575" t="s">
        <v>58</v>
      </c>
      <c r="C2575" t="s">
        <v>69</v>
      </c>
      <c r="D2575" t="s">
        <v>214</v>
      </c>
      <c r="E2575" t="s">
        <v>217</v>
      </c>
      <c r="F2575" s="88">
        <v>46661</v>
      </c>
      <c r="G2575" s="87">
        <v>9000</v>
      </c>
      <c r="H2575" s="87">
        <v>-42.795448179727913</v>
      </c>
    </row>
    <row r="2576" spans="1:8" x14ac:dyDescent="0.3">
      <c r="A2576" t="s">
        <v>33</v>
      </c>
      <c r="B2576" t="s">
        <v>58</v>
      </c>
      <c r="C2576" t="s">
        <v>69</v>
      </c>
      <c r="D2576" t="s">
        <v>214</v>
      </c>
      <c r="E2576" t="s">
        <v>215</v>
      </c>
      <c r="F2576" s="88">
        <v>46692</v>
      </c>
      <c r="G2576" s="87">
        <v>9000</v>
      </c>
      <c r="H2576" s="87">
        <v>-42.812459272774113</v>
      </c>
    </row>
    <row r="2577" spans="1:8" x14ac:dyDescent="0.3">
      <c r="A2577" t="s">
        <v>33</v>
      </c>
      <c r="B2577" t="s">
        <v>58</v>
      </c>
      <c r="C2577" t="s">
        <v>69</v>
      </c>
      <c r="D2577" t="s">
        <v>214</v>
      </c>
      <c r="E2577" t="s">
        <v>216</v>
      </c>
      <c r="F2577" s="88">
        <v>46692</v>
      </c>
      <c r="G2577" s="87">
        <v>9000</v>
      </c>
      <c r="H2577" s="87">
        <v>0</v>
      </c>
    </row>
    <row r="2578" spans="1:8" x14ac:dyDescent="0.3">
      <c r="A2578" t="s">
        <v>33</v>
      </c>
      <c r="B2578" t="s">
        <v>58</v>
      </c>
      <c r="C2578" t="s">
        <v>69</v>
      </c>
      <c r="D2578" t="s">
        <v>214</v>
      </c>
      <c r="E2578" t="s">
        <v>217</v>
      </c>
      <c r="F2578" s="88">
        <v>46692</v>
      </c>
      <c r="G2578" s="87">
        <v>9000</v>
      </c>
      <c r="H2578" s="87">
        <v>-42.812459272774113</v>
      </c>
    </row>
    <row r="2579" spans="1:8" x14ac:dyDescent="0.3">
      <c r="A2579" t="s">
        <v>33</v>
      </c>
      <c r="B2579" t="s">
        <v>58</v>
      </c>
      <c r="C2579" t="s">
        <v>69</v>
      </c>
      <c r="D2579" t="s">
        <v>214</v>
      </c>
      <c r="E2579" t="s">
        <v>215</v>
      </c>
      <c r="F2579" s="88">
        <v>46722</v>
      </c>
      <c r="G2579" s="87">
        <v>9000</v>
      </c>
      <c r="H2579" s="87">
        <v>-42.829483894940132</v>
      </c>
    </row>
    <row r="2580" spans="1:8" x14ac:dyDescent="0.3">
      <c r="A2580" t="s">
        <v>33</v>
      </c>
      <c r="B2580" t="s">
        <v>58</v>
      </c>
      <c r="C2580" t="s">
        <v>69</v>
      </c>
      <c r="D2580" t="s">
        <v>214</v>
      </c>
      <c r="E2580" t="s">
        <v>216</v>
      </c>
      <c r="F2580" s="88">
        <v>46722</v>
      </c>
      <c r="G2580" s="87">
        <v>9000</v>
      </c>
      <c r="H2580" s="87">
        <v>0</v>
      </c>
    </row>
    <row r="2581" spans="1:8" x14ac:dyDescent="0.3">
      <c r="A2581" t="s">
        <v>33</v>
      </c>
      <c r="B2581" t="s">
        <v>58</v>
      </c>
      <c r="C2581" t="s">
        <v>69</v>
      </c>
      <c r="D2581" t="s">
        <v>214</v>
      </c>
      <c r="E2581" t="s">
        <v>217</v>
      </c>
      <c r="F2581" s="88">
        <v>46722</v>
      </c>
      <c r="G2581" s="87">
        <v>9000</v>
      </c>
      <c r="H2581" s="87">
        <v>-42.829483894940132</v>
      </c>
    </row>
    <row r="2582" spans="1:8" x14ac:dyDescent="0.3">
      <c r="A2582" t="s">
        <v>33</v>
      </c>
      <c r="B2582" t="s">
        <v>58</v>
      </c>
      <c r="C2582" t="s">
        <v>76</v>
      </c>
      <c r="D2582" t="s">
        <v>198</v>
      </c>
      <c r="E2582" t="s">
        <v>135</v>
      </c>
      <c r="G2582" s="87">
        <v>90000</v>
      </c>
      <c r="H2582" s="87">
        <v>58860</v>
      </c>
    </row>
    <row r="2583" spans="1:8" x14ac:dyDescent="0.3">
      <c r="A2583" t="s">
        <v>33</v>
      </c>
      <c r="B2583" t="s">
        <v>58</v>
      </c>
      <c r="C2583" t="s">
        <v>76</v>
      </c>
      <c r="D2583" t="s">
        <v>198</v>
      </c>
      <c r="E2583" t="s">
        <v>199</v>
      </c>
      <c r="G2583" s="87">
        <v>90000</v>
      </c>
      <c r="H2583" s="87">
        <v>85156.712004730929</v>
      </c>
    </row>
    <row r="2584" spans="1:8" x14ac:dyDescent="0.3">
      <c r="A2584" t="s">
        <v>33</v>
      </c>
      <c r="B2584" t="s">
        <v>58</v>
      </c>
      <c r="C2584" t="s">
        <v>76</v>
      </c>
      <c r="D2584" t="s">
        <v>198</v>
      </c>
      <c r="E2584" t="s">
        <v>200</v>
      </c>
      <c r="G2584" s="87">
        <v>90000</v>
      </c>
      <c r="H2584" s="87">
        <v>90430.834758648271</v>
      </c>
    </row>
    <row r="2585" spans="1:8" x14ac:dyDescent="0.3">
      <c r="A2585" t="s">
        <v>33</v>
      </c>
      <c r="B2585" t="s">
        <v>58</v>
      </c>
      <c r="C2585" t="s">
        <v>76</v>
      </c>
      <c r="D2585" t="s">
        <v>198</v>
      </c>
      <c r="E2585" t="s">
        <v>201</v>
      </c>
      <c r="G2585" s="87">
        <v>90000</v>
      </c>
      <c r="H2585" s="87">
        <v>90000</v>
      </c>
    </row>
    <row r="2586" spans="1:8" x14ac:dyDescent="0.3">
      <c r="A2586" t="s">
        <v>33</v>
      </c>
      <c r="B2586" t="s">
        <v>58</v>
      </c>
      <c r="C2586" t="s">
        <v>76</v>
      </c>
      <c r="D2586" t="s">
        <v>198</v>
      </c>
      <c r="E2586" t="s">
        <v>202</v>
      </c>
      <c r="G2586" s="87">
        <v>90000</v>
      </c>
      <c r="H2586" s="87">
        <v>55959.09254373124</v>
      </c>
    </row>
    <row r="2587" spans="1:8" x14ac:dyDescent="0.3">
      <c r="A2587" t="s">
        <v>33</v>
      </c>
      <c r="B2587" t="s">
        <v>58</v>
      </c>
      <c r="C2587" t="s">
        <v>76</v>
      </c>
      <c r="D2587" t="s">
        <v>198</v>
      </c>
      <c r="E2587" t="s">
        <v>139</v>
      </c>
      <c r="G2587" s="87">
        <v>90000</v>
      </c>
      <c r="H2587" s="87">
        <v>56250</v>
      </c>
    </row>
    <row r="2588" spans="1:8" x14ac:dyDescent="0.3">
      <c r="A2588" t="s">
        <v>33</v>
      </c>
      <c r="B2588" t="s">
        <v>58</v>
      </c>
      <c r="C2588" t="s">
        <v>76</v>
      </c>
      <c r="D2588" t="s">
        <v>198</v>
      </c>
      <c r="E2588" t="s">
        <v>65</v>
      </c>
      <c r="G2588" s="87">
        <v>90000</v>
      </c>
      <c r="H2588" s="87">
        <v>55959.09254373124</v>
      </c>
    </row>
    <row r="2589" spans="1:8" x14ac:dyDescent="0.3">
      <c r="A2589" t="s">
        <v>33</v>
      </c>
      <c r="B2589" t="s">
        <v>58</v>
      </c>
      <c r="C2589" t="s">
        <v>76</v>
      </c>
      <c r="D2589" t="s">
        <v>203</v>
      </c>
      <c r="E2589" t="s">
        <v>204</v>
      </c>
      <c r="G2589" s="87">
        <v>90000</v>
      </c>
      <c r="H2589" s="87">
        <v>54550.099499363787</v>
      </c>
    </row>
    <row r="2590" spans="1:8" x14ac:dyDescent="0.3">
      <c r="A2590" t="s">
        <v>33</v>
      </c>
      <c r="B2590" t="s">
        <v>58</v>
      </c>
      <c r="C2590" t="s">
        <v>76</v>
      </c>
      <c r="D2590" t="s">
        <v>203</v>
      </c>
      <c r="E2590" t="s">
        <v>142</v>
      </c>
      <c r="G2590" s="87">
        <v>90000</v>
      </c>
      <c r="H2590" s="87">
        <v>84507.042253521126</v>
      </c>
    </row>
    <row r="2591" spans="1:8" x14ac:dyDescent="0.3">
      <c r="A2591" t="s">
        <v>33</v>
      </c>
      <c r="B2591" t="s">
        <v>58</v>
      </c>
      <c r="C2591" t="s">
        <v>76</v>
      </c>
      <c r="D2591" t="s">
        <v>203</v>
      </c>
      <c r="E2591" t="s">
        <v>143</v>
      </c>
      <c r="G2591" s="87">
        <v>90000</v>
      </c>
      <c r="H2591" s="87">
        <v>88831.584047129101</v>
      </c>
    </row>
    <row r="2592" spans="1:8" x14ac:dyDescent="0.3">
      <c r="A2592" t="s">
        <v>33</v>
      </c>
      <c r="B2592" t="s">
        <v>58</v>
      </c>
      <c r="C2592" t="s">
        <v>76</v>
      </c>
      <c r="D2592" t="s">
        <v>203</v>
      </c>
      <c r="E2592" t="s">
        <v>141</v>
      </c>
      <c r="G2592" s="87">
        <v>90000</v>
      </c>
      <c r="H2592" s="87">
        <v>0</v>
      </c>
    </row>
    <row r="2593" spans="1:8" x14ac:dyDescent="0.3">
      <c r="A2593" t="s">
        <v>33</v>
      </c>
      <c r="B2593" t="s">
        <v>58</v>
      </c>
      <c r="C2593" t="s">
        <v>76</v>
      </c>
      <c r="D2593" t="s">
        <v>203</v>
      </c>
      <c r="E2593" t="s">
        <v>205</v>
      </c>
      <c r="G2593" s="87">
        <v>90000</v>
      </c>
      <c r="H2593" s="87">
        <v>54550.099499363787</v>
      </c>
    </row>
    <row r="2594" spans="1:8" x14ac:dyDescent="0.3">
      <c r="A2594" t="s">
        <v>33</v>
      </c>
      <c r="B2594" t="s">
        <v>58</v>
      </c>
      <c r="C2594" t="s">
        <v>76</v>
      </c>
      <c r="D2594" t="s">
        <v>206</v>
      </c>
      <c r="E2594" t="s">
        <v>207</v>
      </c>
      <c r="G2594" s="87">
        <v>90000</v>
      </c>
      <c r="H2594" s="87">
        <v>90000</v>
      </c>
    </row>
    <row r="2595" spans="1:8" x14ac:dyDescent="0.3">
      <c r="A2595" t="s">
        <v>33</v>
      </c>
      <c r="B2595" t="s">
        <v>58</v>
      </c>
      <c r="C2595" t="s">
        <v>76</v>
      </c>
      <c r="D2595" t="s">
        <v>206</v>
      </c>
      <c r="E2595" t="s">
        <v>208</v>
      </c>
      <c r="G2595" s="87">
        <v>90000</v>
      </c>
      <c r="H2595" s="87">
        <v>95118.75</v>
      </c>
    </row>
    <row r="2596" spans="1:8" x14ac:dyDescent="0.3">
      <c r="A2596" t="s">
        <v>33</v>
      </c>
      <c r="B2596" t="s">
        <v>58</v>
      </c>
      <c r="C2596" t="s">
        <v>76</v>
      </c>
      <c r="D2596" t="s">
        <v>206</v>
      </c>
      <c r="E2596" t="s">
        <v>209</v>
      </c>
      <c r="G2596" s="87">
        <v>90000</v>
      </c>
      <c r="H2596" s="87">
        <v>76135.535167572467</v>
      </c>
    </row>
    <row r="2597" spans="1:8" x14ac:dyDescent="0.3">
      <c r="A2597" t="s">
        <v>33</v>
      </c>
      <c r="B2597" t="s">
        <v>58</v>
      </c>
      <c r="C2597" t="s">
        <v>76</v>
      </c>
      <c r="D2597" t="s">
        <v>210</v>
      </c>
      <c r="E2597" t="s">
        <v>211</v>
      </c>
      <c r="G2597" s="87">
        <v>90000</v>
      </c>
      <c r="H2597" s="87">
        <v>76500</v>
      </c>
    </row>
    <row r="2598" spans="1:8" x14ac:dyDescent="0.3">
      <c r="A2598" t="s">
        <v>33</v>
      </c>
      <c r="B2598" t="s">
        <v>58</v>
      </c>
      <c r="C2598" t="s">
        <v>76</v>
      </c>
      <c r="D2598" t="s">
        <v>210</v>
      </c>
      <c r="E2598" t="s">
        <v>212</v>
      </c>
      <c r="G2598" s="87">
        <v>90000</v>
      </c>
      <c r="H2598" s="87">
        <v>75600</v>
      </c>
    </row>
    <row r="2599" spans="1:8" x14ac:dyDescent="0.3">
      <c r="A2599" t="s">
        <v>33</v>
      </c>
      <c r="B2599" t="s">
        <v>58</v>
      </c>
      <c r="C2599" t="s">
        <v>76</v>
      </c>
      <c r="D2599" t="s">
        <v>210</v>
      </c>
      <c r="E2599" t="s">
        <v>213</v>
      </c>
      <c r="G2599" s="87">
        <v>90000</v>
      </c>
      <c r="H2599" s="87">
        <v>76500</v>
      </c>
    </row>
    <row r="2600" spans="1:8" x14ac:dyDescent="0.3">
      <c r="A2600" t="s">
        <v>33</v>
      </c>
      <c r="B2600" t="s">
        <v>58</v>
      </c>
      <c r="C2600" t="s">
        <v>76</v>
      </c>
      <c r="D2600" t="s">
        <v>214</v>
      </c>
      <c r="E2600" t="s">
        <v>215</v>
      </c>
      <c r="F2600" s="88">
        <v>46388</v>
      </c>
      <c r="G2600" s="87">
        <v>7500</v>
      </c>
      <c r="H2600" s="87">
        <v>671.17807678389147</v>
      </c>
    </row>
    <row r="2601" spans="1:8" x14ac:dyDescent="0.3">
      <c r="A2601" t="s">
        <v>33</v>
      </c>
      <c r="B2601" t="s">
        <v>58</v>
      </c>
      <c r="C2601" t="s">
        <v>76</v>
      </c>
      <c r="D2601" t="s">
        <v>214</v>
      </c>
      <c r="E2601" t="s">
        <v>216</v>
      </c>
      <c r="F2601" s="88">
        <v>46388</v>
      </c>
      <c r="G2601" s="87">
        <v>7500</v>
      </c>
      <c r="H2601" s="87">
        <v>487.4999999999996</v>
      </c>
    </row>
    <row r="2602" spans="1:8" x14ac:dyDescent="0.3">
      <c r="A2602" t="s">
        <v>33</v>
      </c>
      <c r="B2602" t="s">
        <v>58</v>
      </c>
      <c r="C2602" t="s">
        <v>76</v>
      </c>
      <c r="D2602" t="s">
        <v>214</v>
      </c>
      <c r="E2602" t="s">
        <v>217</v>
      </c>
      <c r="F2602" s="88">
        <v>46388</v>
      </c>
      <c r="G2602" s="87">
        <v>7500</v>
      </c>
      <c r="H2602" s="87">
        <v>172.4676777313544</v>
      </c>
    </row>
    <row r="2603" spans="1:8" x14ac:dyDescent="0.3">
      <c r="A2603" t="s">
        <v>33</v>
      </c>
      <c r="B2603" t="s">
        <v>58</v>
      </c>
      <c r="C2603" t="s">
        <v>76</v>
      </c>
      <c r="D2603" t="s">
        <v>214</v>
      </c>
      <c r="E2603" t="s">
        <v>215</v>
      </c>
      <c r="F2603" s="88">
        <v>46419</v>
      </c>
      <c r="G2603" s="87">
        <v>7500</v>
      </c>
      <c r="H2603" s="87">
        <v>655.34869976359323</v>
      </c>
    </row>
    <row r="2604" spans="1:8" x14ac:dyDescent="0.3">
      <c r="A2604" t="s">
        <v>33</v>
      </c>
      <c r="B2604" t="s">
        <v>58</v>
      </c>
      <c r="C2604" t="s">
        <v>76</v>
      </c>
      <c r="D2604" t="s">
        <v>214</v>
      </c>
      <c r="E2604" t="s">
        <v>216</v>
      </c>
      <c r="F2604" s="88">
        <v>46419</v>
      </c>
      <c r="G2604" s="87">
        <v>7500</v>
      </c>
      <c r="H2604" s="87">
        <v>487.4999999999996</v>
      </c>
    </row>
    <row r="2605" spans="1:8" x14ac:dyDescent="0.3">
      <c r="A2605" t="s">
        <v>33</v>
      </c>
      <c r="B2605" t="s">
        <v>58</v>
      </c>
      <c r="C2605" t="s">
        <v>76</v>
      </c>
      <c r="D2605" t="s">
        <v>214</v>
      </c>
      <c r="E2605" t="s">
        <v>217</v>
      </c>
      <c r="F2605" s="88">
        <v>46419</v>
      </c>
      <c r="G2605" s="87">
        <v>7500</v>
      </c>
      <c r="H2605" s="87">
        <v>157.60441292356151</v>
      </c>
    </row>
    <row r="2606" spans="1:8" x14ac:dyDescent="0.3">
      <c r="A2606" t="s">
        <v>33</v>
      </c>
      <c r="B2606" t="s">
        <v>58</v>
      </c>
      <c r="C2606" t="s">
        <v>76</v>
      </c>
      <c r="D2606" t="s">
        <v>214</v>
      </c>
      <c r="E2606" t="s">
        <v>215</v>
      </c>
      <c r="F2606" s="88">
        <v>46447</v>
      </c>
      <c r="G2606" s="87">
        <v>7500</v>
      </c>
      <c r="H2606" s="87">
        <v>639.58053416352743</v>
      </c>
    </row>
    <row r="2607" spans="1:8" x14ac:dyDescent="0.3">
      <c r="A2607" t="s">
        <v>33</v>
      </c>
      <c r="B2607" t="s">
        <v>58</v>
      </c>
      <c r="C2607" t="s">
        <v>76</v>
      </c>
      <c r="D2607" t="s">
        <v>214</v>
      </c>
      <c r="E2607" t="s">
        <v>216</v>
      </c>
      <c r="F2607" s="88">
        <v>46447</v>
      </c>
      <c r="G2607" s="87">
        <v>7500</v>
      </c>
      <c r="H2607" s="87">
        <v>487.4999999999996</v>
      </c>
    </row>
    <row r="2608" spans="1:8" x14ac:dyDescent="0.3">
      <c r="A2608" t="s">
        <v>33</v>
      </c>
      <c r="B2608" t="s">
        <v>58</v>
      </c>
      <c r="C2608" t="s">
        <v>76</v>
      </c>
      <c r="D2608" t="s">
        <v>214</v>
      </c>
      <c r="E2608" t="s">
        <v>217</v>
      </c>
      <c r="F2608" s="88">
        <v>46447</v>
      </c>
      <c r="G2608" s="87">
        <v>7500</v>
      </c>
      <c r="H2608" s="87">
        <v>142.79862362772511</v>
      </c>
    </row>
    <row r="2609" spans="1:8" x14ac:dyDescent="0.3">
      <c r="A2609" t="s">
        <v>33</v>
      </c>
      <c r="B2609" t="s">
        <v>58</v>
      </c>
      <c r="C2609" t="s">
        <v>76</v>
      </c>
      <c r="D2609" t="s">
        <v>214</v>
      </c>
      <c r="E2609" t="s">
        <v>215</v>
      </c>
      <c r="F2609" s="88">
        <v>46478</v>
      </c>
      <c r="G2609" s="87">
        <v>7500</v>
      </c>
      <c r="H2609" s="87">
        <v>709.99081632653167</v>
      </c>
    </row>
    <row r="2610" spans="1:8" x14ac:dyDescent="0.3">
      <c r="A2610" t="s">
        <v>33</v>
      </c>
      <c r="B2610" t="s">
        <v>58</v>
      </c>
      <c r="C2610" t="s">
        <v>76</v>
      </c>
      <c r="D2610" t="s">
        <v>214</v>
      </c>
      <c r="E2610" t="s">
        <v>216</v>
      </c>
      <c r="F2610" s="88">
        <v>46478</v>
      </c>
      <c r="G2610" s="87">
        <v>7500</v>
      </c>
      <c r="H2610" s="87">
        <v>487.4999999999996</v>
      </c>
    </row>
    <row r="2611" spans="1:8" x14ac:dyDescent="0.3">
      <c r="A2611" t="s">
        <v>33</v>
      </c>
      <c r="B2611" t="s">
        <v>58</v>
      </c>
      <c r="C2611" t="s">
        <v>76</v>
      </c>
      <c r="D2611" t="s">
        <v>214</v>
      </c>
      <c r="E2611" t="s">
        <v>217</v>
      </c>
      <c r="F2611" s="88">
        <v>46478</v>
      </c>
      <c r="G2611" s="87">
        <v>7500</v>
      </c>
      <c r="H2611" s="87">
        <v>208.91156462585161</v>
      </c>
    </row>
    <row r="2612" spans="1:8" x14ac:dyDescent="0.3">
      <c r="A2612" t="s">
        <v>33</v>
      </c>
      <c r="B2612" t="s">
        <v>58</v>
      </c>
      <c r="C2612" t="s">
        <v>76</v>
      </c>
      <c r="D2612" t="s">
        <v>214</v>
      </c>
      <c r="E2612" t="s">
        <v>215</v>
      </c>
      <c r="F2612" s="88">
        <v>46508</v>
      </c>
      <c r="G2612" s="87">
        <v>7500</v>
      </c>
      <c r="H2612" s="87">
        <v>769.31115970884923</v>
      </c>
    </row>
    <row r="2613" spans="1:8" x14ac:dyDescent="0.3">
      <c r="A2613" t="s">
        <v>33</v>
      </c>
      <c r="B2613" t="s">
        <v>58</v>
      </c>
      <c r="C2613" t="s">
        <v>76</v>
      </c>
      <c r="D2613" t="s">
        <v>214</v>
      </c>
      <c r="E2613" t="s">
        <v>216</v>
      </c>
      <c r="F2613" s="88">
        <v>46508</v>
      </c>
      <c r="G2613" s="87">
        <v>7500</v>
      </c>
      <c r="H2613" s="87">
        <v>487.4999999999996</v>
      </c>
    </row>
    <row r="2614" spans="1:8" x14ac:dyDescent="0.3">
      <c r="A2614" t="s">
        <v>33</v>
      </c>
      <c r="B2614" t="s">
        <v>58</v>
      </c>
      <c r="C2614" t="s">
        <v>76</v>
      </c>
      <c r="D2614" t="s">
        <v>214</v>
      </c>
      <c r="E2614" t="s">
        <v>217</v>
      </c>
      <c r="F2614" s="88">
        <v>46508</v>
      </c>
      <c r="G2614" s="87">
        <v>7500</v>
      </c>
      <c r="H2614" s="87">
        <v>264.61141756699499</v>
      </c>
    </row>
    <row r="2615" spans="1:8" x14ac:dyDescent="0.3">
      <c r="A2615" t="s">
        <v>33</v>
      </c>
      <c r="B2615" t="s">
        <v>58</v>
      </c>
      <c r="C2615" t="s">
        <v>76</v>
      </c>
      <c r="D2615" t="s">
        <v>214</v>
      </c>
      <c r="E2615" t="s">
        <v>215</v>
      </c>
      <c r="F2615" s="88">
        <v>46539</v>
      </c>
      <c r="G2615" s="87">
        <v>7500</v>
      </c>
      <c r="H2615" s="87">
        <v>752.87921037201056</v>
      </c>
    </row>
    <row r="2616" spans="1:8" x14ac:dyDescent="0.3">
      <c r="A2616" t="s">
        <v>33</v>
      </c>
      <c r="B2616" t="s">
        <v>58</v>
      </c>
      <c r="C2616" t="s">
        <v>76</v>
      </c>
      <c r="D2616" t="s">
        <v>214</v>
      </c>
      <c r="E2616" t="s">
        <v>216</v>
      </c>
      <c r="F2616" s="88">
        <v>46539</v>
      </c>
      <c r="G2616" s="87">
        <v>7500</v>
      </c>
      <c r="H2616" s="87">
        <v>487.4999999999996</v>
      </c>
    </row>
    <row r="2617" spans="1:8" x14ac:dyDescent="0.3">
      <c r="A2617" t="s">
        <v>33</v>
      </c>
      <c r="B2617" t="s">
        <v>58</v>
      </c>
      <c r="C2617" t="s">
        <v>76</v>
      </c>
      <c r="D2617" t="s">
        <v>214</v>
      </c>
      <c r="E2617" t="s">
        <v>217</v>
      </c>
      <c r="F2617" s="88">
        <v>46539</v>
      </c>
      <c r="G2617" s="87">
        <v>7500</v>
      </c>
      <c r="H2617" s="87">
        <v>249.18235715681749</v>
      </c>
    </row>
    <row r="2618" spans="1:8" x14ac:dyDescent="0.3">
      <c r="A2618" t="s">
        <v>33</v>
      </c>
      <c r="B2618" t="s">
        <v>58</v>
      </c>
      <c r="C2618" t="s">
        <v>76</v>
      </c>
      <c r="D2618" t="s">
        <v>214</v>
      </c>
      <c r="E2618" t="s">
        <v>215</v>
      </c>
      <c r="F2618" s="88">
        <v>46569</v>
      </c>
      <c r="G2618" s="87">
        <v>7500</v>
      </c>
      <c r="H2618" s="87">
        <v>233.81449331902951</v>
      </c>
    </row>
    <row r="2619" spans="1:8" x14ac:dyDescent="0.3">
      <c r="A2619" t="s">
        <v>33</v>
      </c>
      <c r="B2619" t="s">
        <v>58</v>
      </c>
      <c r="C2619" t="s">
        <v>76</v>
      </c>
      <c r="D2619" t="s">
        <v>214</v>
      </c>
      <c r="E2619" t="s">
        <v>216</v>
      </c>
      <c r="F2619" s="88">
        <v>46569</v>
      </c>
      <c r="G2619" s="87">
        <v>7500</v>
      </c>
      <c r="H2619" s="87">
        <v>0</v>
      </c>
    </row>
    <row r="2620" spans="1:8" x14ac:dyDescent="0.3">
      <c r="A2620" t="s">
        <v>33</v>
      </c>
      <c r="B2620" t="s">
        <v>58</v>
      </c>
      <c r="C2620" t="s">
        <v>76</v>
      </c>
      <c r="D2620" t="s">
        <v>214</v>
      </c>
      <c r="E2620" t="s">
        <v>217</v>
      </c>
      <c r="F2620" s="88">
        <v>46569</v>
      </c>
      <c r="G2620" s="87">
        <v>7500</v>
      </c>
      <c r="H2620" s="87">
        <v>233.81449331902951</v>
      </c>
    </row>
    <row r="2621" spans="1:8" x14ac:dyDescent="0.3">
      <c r="A2621" t="s">
        <v>33</v>
      </c>
      <c r="B2621" t="s">
        <v>58</v>
      </c>
      <c r="C2621" t="s">
        <v>76</v>
      </c>
      <c r="D2621" t="s">
        <v>214</v>
      </c>
      <c r="E2621" t="s">
        <v>215</v>
      </c>
      <c r="F2621" s="88">
        <v>46600</v>
      </c>
      <c r="G2621" s="87">
        <v>7500</v>
      </c>
      <c r="H2621" s="87">
        <v>218.2570325427474</v>
      </c>
    </row>
    <row r="2622" spans="1:8" x14ac:dyDescent="0.3">
      <c r="A2622" t="s">
        <v>33</v>
      </c>
      <c r="B2622" t="s">
        <v>58</v>
      </c>
      <c r="C2622" t="s">
        <v>76</v>
      </c>
      <c r="D2622" t="s">
        <v>214</v>
      </c>
      <c r="E2622" t="s">
        <v>216</v>
      </c>
      <c r="F2622" s="88">
        <v>46600</v>
      </c>
      <c r="G2622" s="87">
        <v>7500</v>
      </c>
      <c r="H2622" s="87">
        <v>0</v>
      </c>
    </row>
    <row r="2623" spans="1:8" x14ac:dyDescent="0.3">
      <c r="A2623" t="s">
        <v>33</v>
      </c>
      <c r="B2623" t="s">
        <v>58</v>
      </c>
      <c r="C2623" t="s">
        <v>76</v>
      </c>
      <c r="D2623" t="s">
        <v>214</v>
      </c>
      <c r="E2623" t="s">
        <v>217</v>
      </c>
      <c r="F2623" s="88">
        <v>46600</v>
      </c>
      <c r="G2623" s="87">
        <v>7500</v>
      </c>
      <c r="H2623" s="87">
        <v>218.2570325427474</v>
      </c>
    </row>
    <row r="2624" spans="1:8" x14ac:dyDescent="0.3">
      <c r="A2624" t="s">
        <v>33</v>
      </c>
      <c r="B2624" t="s">
        <v>58</v>
      </c>
      <c r="C2624" t="s">
        <v>76</v>
      </c>
      <c r="D2624" t="s">
        <v>214</v>
      </c>
      <c r="E2624" t="s">
        <v>215</v>
      </c>
      <c r="F2624" s="88">
        <v>46631</v>
      </c>
      <c r="G2624" s="87">
        <v>7500</v>
      </c>
      <c r="H2624" s="87">
        <v>203.011462988148</v>
      </c>
    </row>
    <row r="2625" spans="1:8" x14ac:dyDescent="0.3">
      <c r="A2625" t="s">
        <v>33</v>
      </c>
      <c r="B2625" t="s">
        <v>58</v>
      </c>
      <c r="C2625" t="s">
        <v>76</v>
      </c>
      <c r="D2625" t="s">
        <v>214</v>
      </c>
      <c r="E2625" t="s">
        <v>216</v>
      </c>
      <c r="F2625" s="88">
        <v>46631</v>
      </c>
      <c r="G2625" s="87">
        <v>7500</v>
      </c>
      <c r="H2625" s="87">
        <v>0</v>
      </c>
    </row>
    <row r="2626" spans="1:8" x14ac:dyDescent="0.3">
      <c r="A2626" t="s">
        <v>33</v>
      </c>
      <c r="B2626" t="s">
        <v>58</v>
      </c>
      <c r="C2626" t="s">
        <v>76</v>
      </c>
      <c r="D2626" t="s">
        <v>214</v>
      </c>
      <c r="E2626" t="s">
        <v>217</v>
      </c>
      <c r="F2626" s="88">
        <v>46631</v>
      </c>
      <c r="G2626" s="87">
        <v>7500</v>
      </c>
      <c r="H2626" s="87">
        <v>203.011462988148</v>
      </c>
    </row>
    <row r="2627" spans="1:8" x14ac:dyDescent="0.3">
      <c r="A2627" t="s">
        <v>33</v>
      </c>
      <c r="B2627" t="s">
        <v>58</v>
      </c>
      <c r="C2627" t="s">
        <v>76</v>
      </c>
      <c r="D2627" t="s">
        <v>214</v>
      </c>
      <c r="E2627" t="s">
        <v>215</v>
      </c>
      <c r="F2627" s="88">
        <v>46661</v>
      </c>
      <c r="G2627" s="87">
        <v>7500</v>
      </c>
      <c r="H2627" s="87">
        <v>187.8260026500345</v>
      </c>
    </row>
    <row r="2628" spans="1:8" x14ac:dyDescent="0.3">
      <c r="A2628" t="s">
        <v>33</v>
      </c>
      <c r="B2628" t="s">
        <v>58</v>
      </c>
      <c r="C2628" t="s">
        <v>76</v>
      </c>
      <c r="D2628" t="s">
        <v>214</v>
      </c>
      <c r="E2628" t="s">
        <v>216</v>
      </c>
      <c r="F2628" s="88">
        <v>46661</v>
      </c>
      <c r="G2628" s="87">
        <v>7500</v>
      </c>
      <c r="H2628" s="87">
        <v>0</v>
      </c>
    </row>
    <row r="2629" spans="1:8" x14ac:dyDescent="0.3">
      <c r="A2629" t="s">
        <v>33</v>
      </c>
      <c r="B2629" t="s">
        <v>58</v>
      </c>
      <c r="C2629" t="s">
        <v>76</v>
      </c>
      <c r="D2629" t="s">
        <v>214</v>
      </c>
      <c r="E2629" t="s">
        <v>217</v>
      </c>
      <c r="F2629" s="88">
        <v>46661</v>
      </c>
      <c r="G2629" s="87">
        <v>7500</v>
      </c>
      <c r="H2629" s="87">
        <v>187.8260026500345</v>
      </c>
    </row>
    <row r="2630" spans="1:8" x14ac:dyDescent="0.3">
      <c r="A2630" t="s">
        <v>33</v>
      </c>
      <c r="B2630" t="s">
        <v>58</v>
      </c>
      <c r="C2630" t="s">
        <v>76</v>
      </c>
      <c r="D2630" t="s">
        <v>214</v>
      </c>
      <c r="E2630" t="s">
        <v>215</v>
      </c>
      <c r="F2630" s="88">
        <v>46692</v>
      </c>
      <c r="G2630" s="87">
        <v>7500</v>
      </c>
      <c r="H2630" s="87">
        <v>172.7002967359048</v>
      </c>
    </row>
    <row r="2631" spans="1:8" x14ac:dyDescent="0.3">
      <c r="A2631" t="s">
        <v>33</v>
      </c>
      <c r="B2631" t="s">
        <v>58</v>
      </c>
      <c r="C2631" t="s">
        <v>76</v>
      </c>
      <c r="D2631" t="s">
        <v>214</v>
      </c>
      <c r="E2631" t="s">
        <v>216</v>
      </c>
      <c r="F2631" s="88">
        <v>46692</v>
      </c>
      <c r="G2631" s="87">
        <v>7500</v>
      </c>
      <c r="H2631" s="87">
        <v>0</v>
      </c>
    </row>
    <row r="2632" spans="1:8" x14ac:dyDescent="0.3">
      <c r="A2632" t="s">
        <v>33</v>
      </c>
      <c r="B2632" t="s">
        <v>58</v>
      </c>
      <c r="C2632" t="s">
        <v>76</v>
      </c>
      <c r="D2632" t="s">
        <v>214</v>
      </c>
      <c r="E2632" t="s">
        <v>217</v>
      </c>
      <c r="F2632" s="88">
        <v>46692</v>
      </c>
      <c r="G2632" s="87">
        <v>7500</v>
      </c>
      <c r="H2632" s="87">
        <v>172.7002967359048</v>
      </c>
    </row>
    <row r="2633" spans="1:8" x14ac:dyDescent="0.3">
      <c r="A2633" t="s">
        <v>33</v>
      </c>
      <c r="B2633" t="s">
        <v>58</v>
      </c>
      <c r="C2633" t="s">
        <v>76</v>
      </c>
      <c r="D2633" t="s">
        <v>214</v>
      </c>
      <c r="E2633" t="s">
        <v>215</v>
      </c>
      <c r="F2633" s="88">
        <v>46722</v>
      </c>
      <c r="G2633" s="87">
        <v>7500</v>
      </c>
      <c r="H2633" s="87">
        <v>157.63399323998121</v>
      </c>
    </row>
    <row r="2634" spans="1:8" x14ac:dyDescent="0.3">
      <c r="A2634" t="s">
        <v>33</v>
      </c>
      <c r="B2634" t="s">
        <v>58</v>
      </c>
      <c r="C2634" t="s">
        <v>76</v>
      </c>
      <c r="D2634" t="s">
        <v>214</v>
      </c>
      <c r="E2634" t="s">
        <v>216</v>
      </c>
      <c r="F2634" s="88">
        <v>46722</v>
      </c>
      <c r="G2634" s="87">
        <v>7500</v>
      </c>
      <c r="H2634" s="87">
        <v>0</v>
      </c>
    </row>
    <row r="2635" spans="1:8" x14ac:dyDescent="0.3">
      <c r="A2635" t="s">
        <v>33</v>
      </c>
      <c r="B2635" t="s">
        <v>58</v>
      </c>
      <c r="C2635" t="s">
        <v>76</v>
      </c>
      <c r="D2635" t="s">
        <v>214</v>
      </c>
      <c r="E2635" t="s">
        <v>217</v>
      </c>
      <c r="F2635" s="88">
        <v>46722</v>
      </c>
      <c r="G2635" s="87">
        <v>7500</v>
      </c>
      <c r="H2635" s="87">
        <v>157.63399323998121</v>
      </c>
    </row>
    <row r="2636" spans="1:8" x14ac:dyDescent="0.3">
      <c r="A2636" t="s">
        <v>33</v>
      </c>
      <c r="B2636" t="s">
        <v>58</v>
      </c>
      <c r="C2636" t="s">
        <v>77</v>
      </c>
      <c r="D2636" t="s">
        <v>198</v>
      </c>
      <c r="E2636" t="s">
        <v>135</v>
      </c>
      <c r="G2636" s="87">
        <v>72000</v>
      </c>
      <c r="H2636" s="87">
        <v>45936</v>
      </c>
    </row>
    <row r="2637" spans="1:8" x14ac:dyDescent="0.3">
      <c r="A2637" t="s">
        <v>33</v>
      </c>
      <c r="B2637" t="s">
        <v>58</v>
      </c>
      <c r="C2637" t="s">
        <v>77</v>
      </c>
      <c r="D2637" t="s">
        <v>198</v>
      </c>
      <c r="E2637" t="s">
        <v>199</v>
      </c>
      <c r="G2637" s="87">
        <v>72000</v>
      </c>
      <c r="H2637" s="87">
        <v>71924.230763189727</v>
      </c>
    </row>
    <row r="2638" spans="1:8" x14ac:dyDescent="0.3">
      <c r="A2638" t="s">
        <v>33</v>
      </c>
      <c r="B2638" t="s">
        <v>58</v>
      </c>
      <c r="C2638" t="s">
        <v>77</v>
      </c>
      <c r="D2638" t="s">
        <v>198</v>
      </c>
      <c r="E2638" t="s">
        <v>200</v>
      </c>
      <c r="G2638" s="87">
        <v>72000</v>
      </c>
      <c r="H2638" s="87">
        <v>73030.660749431787</v>
      </c>
    </row>
    <row r="2639" spans="1:8" x14ac:dyDescent="0.3">
      <c r="A2639" t="s">
        <v>33</v>
      </c>
      <c r="B2639" t="s">
        <v>58</v>
      </c>
      <c r="C2639" t="s">
        <v>77</v>
      </c>
      <c r="D2639" t="s">
        <v>198</v>
      </c>
      <c r="E2639" t="s">
        <v>201</v>
      </c>
      <c r="G2639" s="87">
        <v>72000</v>
      </c>
      <c r="H2639" s="87">
        <v>72000</v>
      </c>
    </row>
    <row r="2640" spans="1:8" x14ac:dyDescent="0.3">
      <c r="A2640" t="s">
        <v>33</v>
      </c>
      <c r="B2640" t="s">
        <v>58</v>
      </c>
      <c r="C2640" t="s">
        <v>77</v>
      </c>
      <c r="D2640" t="s">
        <v>198</v>
      </c>
      <c r="E2640" t="s">
        <v>202</v>
      </c>
      <c r="G2640" s="87">
        <v>72000</v>
      </c>
      <c r="H2640" s="87">
        <v>46544.528799810643</v>
      </c>
    </row>
    <row r="2641" spans="1:8" x14ac:dyDescent="0.3">
      <c r="A2641" t="s">
        <v>33</v>
      </c>
      <c r="B2641" t="s">
        <v>58</v>
      </c>
      <c r="C2641" t="s">
        <v>77</v>
      </c>
      <c r="D2641" t="s">
        <v>198</v>
      </c>
      <c r="E2641" t="s">
        <v>139</v>
      </c>
      <c r="G2641" s="87">
        <v>72000</v>
      </c>
      <c r="H2641" s="87">
        <v>46440</v>
      </c>
    </row>
    <row r="2642" spans="1:8" x14ac:dyDescent="0.3">
      <c r="A2642" t="s">
        <v>33</v>
      </c>
      <c r="B2642" t="s">
        <v>58</v>
      </c>
      <c r="C2642" t="s">
        <v>77</v>
      </c>
      <c r="D2642" t="s">
        <v>198</v>
      </c>
      <c r="E2642" t="s">
        <v>65</v>
      </c>
      <c r="G2642" s="87">
        <v>72000</v>
      </c>
      <c r="H2642" s="87">
        <v>46544.528799810643</v>
      </c>
    </row>
    <row r="2643" spans="1:8" x14ac:dyDescent="0.3">
      <c r="A2643" t="s">
        <v>33</v>
      </c>
      <c r="B2643" t="s">
        <v>58</v>
      </c>
      <c r="C2643" t="s">
        <v>77</v>
      </c>
      <c r="D2643" t="s">
        <v>203</v>
      </c>
      <c r="E2643" t="s">
        <v>204</v>
      </c>
      <c r="G2643" s="87">
        <v>72000</v>
      </c>
      <c r="H2643" s="87">
        <v>45654.29829578667</v>
      </c>
    </row>
    <row r="2644" spans="1:8" x14ac:dyDescent="0.3">
      <c r="A2644" t="s">
        <v>33</v>
      </c>
      <c r="B2644" t="s">
        <v>58</v>
      </c>
      <c r="C2644" t="s">
        <v>77</v>
      </c>
      <c r="D2644" t="s">
        <v>203</v>
      </c>
      <c r="E2644" t="s">
        <v>142</v>
      </c>
      <c r="G2644" s="87">
        <v>72000</v>
      </c>
      <c r="H2644" s="87">
        <v>69987.849331713223</v>
      </c>
    </row>
    <row r="2645" spans="1:8" x14ac:dyDescent="0.3">
      <c r="A2645" t="s">
        <v>33</v>
      </c>
      <c r="B2645" t="s">
        <v>58</v>
      </c>
      <c r="C2645" t="s">
        <v>77</v>
      </c>
      <c r="D2645" t="s">
        <v>203</v>
      </c>
      <c r="E2645" t="s">
        <v>143</v>
      </c>
      <c r="G2645" s="87">
        <v>72000</v>
      </c>
      <c r="H2645" s="87">
        <v>73615.767040424049</v>
      </c>
    </row>
    <row r="2646" spans="1:8" x14ac:dyDescent="0.3">
      <c r="A2646" t="s">
        <v>33</v>
      </c>
      <c r="B2646" t="s">
        <v>58</v>
      </c>
      <c r="C2646" t="s">
        <v>77</v>
      </c>
      <c r="D2646" t="s">
        <v>203</v>
      </c>
      <c r="E2646" t="s">
        <v>141</v>
      </c>
      <c r="G2646" s="87">
        <v>72000</v>
      </c>
      <c r="H2646" s="87">
        <v>0</v>
      </c>
    </row>
    <row r="2647" spans="1:8" x14ac:dyDescent="0.3">
      <c r="A2647" t="s">
        <v>33</v>
      </c>
      <c r="B2647" t="s">
        <v>58</v>
      </c>
      <c r="C2647" t="s">
        <v>77</v>
      </c>
      <c r="D2647" t="s">
        <v>203</v>
      </c>
      <c r="E2647" t="s">
        <v>205</v>
      </c>
      <c r="G2647" s="87">
        <v>72000</v>
      </c>
      <c r="H2647" s="87">
        <v>45654.29829578667</v>
      </c>
    </row>
    <row r="2648" spans="1:8" x14ac:dyDescent="0.3">
      <c r="A2648" t="s">
        <v>33</v>
      </c>
      <c r="B2648" t="s">
        <v>58</v>
      </c>
      <c r="C2648" t="s">
        <v>77</v>
      </c>
      <c r="D2648" t="s">
        <v>206</v>
      </c>
      <c r="E2648" t="s">
        <v>207</v>
      </c>
      <c r="G2648" s="87">
        <v>72000</v>
      </c>
      <c r="H2648" s="87">
        <v>76320</v>
      </c>
    </row>
    <row r="2649" spans="1:8" x14ac:dyDescent="0.3">
      <c r="A2649" t="s">
        <v>33</v>
      </c>
      <c r="B2649" t="s">
        <v>58</v>
      </c>
      <c r="C2649" t="s">
        <v>77</v>
      </c>
      <c r="D2649" t="s">
        <v>206</v>
      </c>
      <c r="E2649" t="s">
        <v>208</v>
      </c>
      <c r="G2649" s="87">
        <v>72000</v>
      </c>
      <c r="H2649" s="87">
        <v>76400.400000000009</v>
      </c>
    </row>
    <row r="2650" spans="1:8" x14ac:dyDescent="0.3">
      <c r="A2650" t="s">
        <v>33</v>
      </c>
      <c r="B2650" t="s">
        <v>58</v>
      </c>
      <c r="C2650" t="s">
        <v>77</v>
      </c>
      <c r="D2650" t="s">
        <v>206</v>
      </c>
      <c r="E2650" t="s">
        <v>209</v>
      </c>
      <c r="G2650" s="87">
        <v>72000</v>
      </c>
      <c r="H2650" s="87">
        <v>60336.301969365421</v>
      </c>
    </row>
    <row r="2651" spans="1:8" x14ac:dyDescent="0.3">
      <c r="A2651" t="s">
        <v>33</v>
      </c>
      <c r="B2651" t="s">
        <v>58</v>
      </c>
      <c r="C2651" t="s">
        <v>77</v>
      </c>
      <c r="D2651" t="s">
        <v>210</v>
      </c>
      <c r="E2651" t="s">
        <v>211</v>
      </c>
      <c r="G2651" s="87">
        <v>72000</v>
      </c>
      <c r="H2651" s="87">
        <v>61200</v>
      </c>
    </row>
    <row r="2652" spans="1:8" x14ac:dyDescent="0.3">
      <c r="A2652" t="s">
        <v>33</v>
      </c>
      <c r="B2652" t="s">
        <v>58</v>
      </c>
      <c r="C2652" t="s">
        <v>77</v>
      </c>
      <c r="D2652" t="s">
        <v>210</v>
      </c>
      <c r="E2652" t="s">
        <v>212</v>
      </c>
      <c r="G2652" s="87">
        <v>72000</v>
      </c>
      <c r="H2652" s="87">
        <v>60480</v>
      </c>
    </row>
    <row r="2653" spans="1:8" x14ac:dyDescent="0.3">
      <c r="A2653" t="s">
        <v>33</v>
      </c>
      <c r="B2653" t="s">
        <v>58</v>
      </c>
      <c r="C2653" t="s">
        <v>77</v>
      </c>
      <c r="D2653" t="s">
        <v>210</v>
      </c>
      <c r="E2653" t="s">
        <v>213</v>
      </c>
      <c r="G2653" s="87">
        <v>72000</v>
      </c>
      <c r="H2653" s="87">
        <v>59760</v>
      </c>
    </row>
    <row r="2654" spans="1:8" x14ac:dyDescent="0.3">
      <c r="A2654" t="s">
        <v>33</v>
      </c>
      <c r="B2654" t="s">
        <v>58</v>
      </c>
      <c r="C2654" t="s">
        <v>77</v>
      </c>
      <c r="D2654" t="s">
        <v>214</v>
      </c>
      <c r="E2654" t="s">
        <v>215</v>
      </c>
      <c r="F2654" s="88">
        <v>46388</v>
      </c>
      <c r="G2654" s="87">
        <v>6000</v>
      </c>
      <c r="H2654" s="87">
        <v>299.93091045529229</v>
      </c>
    </row>
    <row r="2655" spans="1:8" x14ac:dyDescent="0.3">
      <c r="A2655" t="s">
        <v>33</v>
      </c>
      <c r="B2655" t="s">
        <v>58</v>
      </c>
      <c r="C2655" t="s">
        <v>77</v>
      </c>
      <c r="D2655" t="s">
        <v>214</v>
      </c>
      <c r="E2655" t="s">
        <v>216</v>
      </c>
      <c r="F2655" s="88">
        <v>46388</v>
      </c>
      <c r="G2655" s="87">
        <v>6000</v>
      </c>
      <c r="H2655" s="87">
        <v>360.00000000000028</v>
      </c>
    </row>
    <row r="2656" spans="1:8" x14ac:dyDescent="0.3">
      <c r="A2656" t="s">
        <v>33</v>
      </c>
      <c r="B2656" t="s">
        <v>58</v>
      </c>
      <c r="C2656" t="s">
        <v>77</v>
      </c>
      <c r="D2656" t="s">
        <v>214</v>
      </c>
      <c r="E2656" t="s">
        <v>217</v>
      </c>
      <c r="F2656" s="88">
        <v>46388</v>
      </c>
      <c r="G2656" s="87">
        <v>6000</v>
      </c>
      <c r="H2656" s="87">
        <v>-56.668952400667607</v>
      </c>
    </row>
    <row r="2657" spans="1:8" x14ac:dyDescent="0.3">
      <c r="A2657" t="s">
        <v>33</v>
      </c>
      <c r="B2657" t="s">
        <v>58</v>
      </c>
      <c r="C2657" t="s">
        <v>77</v>
      </c>
      <c r="D2657" t="s">
        <v>214</v>
      </c>
      <c r="E2657" t="s">
        <v>215</v>
      </c>
      <c r="F2657" s="88">
        <v>46419</v>
      </c>
      <c r="G2657" s="87">
        <v>6000</v>
      </c>
      <c r="H2657" s="87">
        <v>-56.71224362958327</v>
      </c>
    </row>
    <row r="2658" spans="1:8" x14ac:dyDescent="0.3">
      <c r="A2658" t="s">
        <v>33</v>
      </c>
      <c r="B2658" t="s">
        <v>58</v>
      </c>
      <c r="C2658" t="s">
        <v>77</v>
      </c>
      <c r="D2658" t="s">
        <v>214</v>
      </c>
      <c r="E2658" t="s">
        <v>216</v>
      </c>
      <c r="F2658" s="88">
        <v>46419</v>
      </c>
      <c r="G2658" s="87">
        <v>6000</v>
      </c>
      <c r="H2658" s="87">
        <v>0</v>
      </c>
    </row>
    <row r="2659" spans="1:8" x14ac:dyDescent="0.3">
      <c r="A2659" t="s">
        <v>33</v>
      </c>
      <c r="B2659" t="s">
        <v>58</v>
      </c>
      <c r="C2659" t="s">
        <v>77</v>
      </c>
      <c r="D2659" t="s">
        <v>214</v>
      </c>
      <c r="E2659" t="s">
        <v>217</v>
      </c>
      <c r="F2659" s="88">
        <v>46419</v>
      </c>
      <c r="G2659" s="87">
        <v>6000</v>
      </c>
      <c r="H2659" s="87">
        <v>-56.71224362958327</v>
      </c>
    </row>
    <row r="2660" spans="1:8" x14ac:dyDescent="0.3">
      <c r="A2660" t="s">
        <v>33</v>
      </c>
      <c r="B2660" t="s">
        <v>58</v>
      </c>
      <c r="C2660" t="s">
        <v>77</v>
      </c>
      <c r="D2660" t="s">
        <v>214</v>
      </c>
      <c r="E2660" t="s">
        <v>215</v>
      </c>
      <c r="F2660" s="88">
        <v>46447</v>
      </c>
      <c r="G2660" s="87">
        <v>6000</v>
      </c>
      <c r="H2660" s="87">
        <v>-56.755601052181468</v>
      </c>
    </row>
    <row r="2661" spans="1:8" x14ac:dyDescent="0.3">
      <c r="A2661" t="s">
        <v>33</v>
      </c>
      <c r="B2661" t="s">
        <v>58</v>
      </c>
      <c r="C2661" t="s">
        <v>77</v>
      </c>
      <c r="D2661" t="s">
        <v>214</v>
      </c>
      <c r="E2661" t="s">
        <v>216</v>
      </c>
      <c r="F2661" s="88">
        <v>46447</v>
      </c>
      <c r="G2661" s="87">
        <v>6000</v>
      </c>
      <c r="H2661" s="87">
        <v>0</v>
      </c>
    </row>
    <row r="2662" spans="1:8" x14ac:dyDescent="0.3">
      <c r="A2662" t="s">
        <v>33</v>
      </c>
      <c r="B2662" t="s">
        <v>58</v>
      </c>
      <c r="C2662" t="s">
        <v>77</v>
      </c>
      <c r="D2662" t="s">
        <v>214</v>
      </c>
      <c r="E2662" t="s">
        <v>217</v>
      </c>
      <c r="F2662" s="88">
        <v>46447</v>
      </c>
      <c r="G2662" s="87">
        <v>6000</v>
      </c>
      <c r="H2662" s="87">
        <v>-56.755601052181468</v>
      </c>
    </row>
    <row r="2663" spans="1:8" x14ac:dyDescent="0.3">
      <c r="A2663" t="s">
        <v>33</v>
      </c>
      <c r="B2663" t="s">
        <v>58</v>
      </c>
      <c r="C2663" t="s">
        <v>77</v>
      </c>
      <c r="D2663" t="s">
        <v>214</v>
      </c>
      <c r="E2663" t="s">
        <v>215</v>
      </c>
      <c r="F2663" s="88">
        <v>46478</v>
      </c>
      <c r="G2663" s="87">
        <v>6000</v>
      </c>
      <c r="H2663" s="87">
        <v>-56.800497976968067</v>
      </c>
    </row>
    <row r="2664" spans="1:8" x14ac:dyDescent="0.3">
      <c r="A2664" t="s">
        <v>33</v>
      </c>
      <c r="B2664" t="s">
        <v>58</v>
      </c>
      <c r="C2664" t="s">
        <v>77</v>
      </c>
      <c r="D2664" t="s">
        <v>214</v>
      </c>
      <c r="E2664" t="s">
        <v>216</v>
      </c>
      <c r="F2664" s="88">
        <v>46478</v>
      </c>
      <c r="G2664" s="87">
        <v>6000</v>
      </c>
      <c r="H2664" s="87">
        <v>0</v>
      </c>
    </row>
    <row r="2665" spans="1:8" x14ac:dyDescent="0.3">
      <c r="A2665" t="s">
        <v>33</v>
      </c>
      <c r="B2665" t="s">
        <v>58</v>
      </c>
      <c r="C2665" t="s">
        <v>77</v>
      </c>
      <c r="D2665" t="s">
        <v>214</v>
      </c>
      <c r="E2665" t="s">
        <v>217</v>
      </c>
      <c r="F2665" s="88">
        <v>46478</v>
      </c>
      <c r="G2665" s="87">
        <v>6000</v>
      </c>
      <c r="H2665" s="87">
        <v>-56.800497976968067</v>
      </c>
    </row>
    <row r="2666" spans="1:8" x14ac:dyDescent="0.3">
      <c r="A2666" t="s">
        <v>33</v>
      </c>
      <c r="B2666" t="s">
        <v>58</v>
      </c>
      <c r="C2666" t="s">
        <v>77</v>
      </c>
      <c r="D2666" t="s">
        <v>214</v>
      </c>
      <c r="E2666" t="s">
        <v>215</v>
      </c>
      <c r="F2666" s="88">
        <v>46508</v>
      </c>
      <c r="G2666" s="87">
        <v>6000</v>
      </c>
      <c r="H2666" s="87">
        <v>-56.845465990058571</v>
      </c>
    </row>
    <row r="2667" spans="1:8" x14ac:dyDescent="0.3">
      <c r="A2667" t="s">
        <v>33</v>
      </c>
      <c r="B2667" t="s">
        <v>58</v>
      </c>
      <c r="C2667" t="s">
        <v>77</v>
      </c>
      <c r="D2667" t="s">
        <v>214</v>
      </c>
      <c r="E2667" t="s">
        <v>216</v>
      </c>
      <c r="F2667" s="88">
        <v>46508</v>
      </c>
      <c r="G2667" s="87">
        <v>6000</v>
      </c>
      <c r="H2667" s="87">
        <v>0</v>
      </c>
    </row>
    <row r="2668" spans="1:8" x14ac:dyDescent="0.3">
      <c r="A2668" t="s">
        <v>33</v>
      </c>
      <c r="B2668" t="s">
        <v>58</v>
      </c>
      <c r="C2668" t="s">
        <v>77</v>
      </c>
      <c r="D2668" t="s">
        <v>214</v>
      </c>
      <c r="E2668" t="s">
        <v>217</v>
      </c>
      <c r="F2668" s="88">
        <v>46508</v>
      </c>
      <c r="G2668" s="87">
        <v>6000</v>
      </c>
      <c r="H2668" s="87">
        <v>-56.845465990058571</v>
      </c>
    </row>
    <row r="2669" spans="1:8" x14ac:dyDescent="0.3">
      <c r="A2669" t="s">
        <v>33</v>
      </c>
      <c r="B2669" t="s">
        <v>58</v>
      </c>
      <c r="C2669" t="s">
        <v>77</v>
      </c>
      <c r="D2669" t="s">
        <v>214</v>
      </c>
      <c r="E2669" t="s">
        <v>215</v>
      </c>
      <c r="F2669" s="88">
        <v>46539</v>
      </c>
      <c r="G2669" s="87">
        <v>6000</v>
      </c>
      <c r="H2669" s="87">
        <v>-56.890505260423161</v>
      </c>
    </row>
    <row r="2670" spans="1:8" x14ac:dyDescent="0.3">
      <c r="A2670" t="s">
        <v>33</v>
      </c>
      <c r="B2670" t="s">
        <v>58</v>
      </c>
      <c r="C2670" t="s">
        <v>77</v>
      </c>
      <c r="D2670" t="s">
        <v>214</v>
      </c>
      <c r="E2670" t="s">
        <v>216</v>
      </c>
      <c r="F2670" s="88">
        <v>46539</v>
      </c>
      <c r="G2670" s="87">
        <v>6000</v>
      </c>
      <c r="H2670" s="87">
        <v>0</v>
      </c>
    </row>
    <row r="2671" spans="1:8" x14ac:dyDescent="0.3">
      <c r="A2671" t="s">
        <v>33</v>
      </c>
      <c r="B2671" t="s">
        <v>58</v>
      </c>
      <c r="C2671" t="s">
        <v>77</v>
      </c>
      <c r="D2671" t="s">
        <v>214</v>
      </c>
      <c r="E2671" t="s">
        <v>217</v>
      </c>
      <c r="F2671" s="88">
        <v>46539</v>
      </c>
      <c r="G2671" s="87">
        <v>6000</v>
      </c>
      <c r="H2671" s="87">
        <v>-56.890505260423161</v>
      </c>
    </row>
    <row r="2672" spans="1:8" x14ac:dyDescent="0.3">
      <c r="A2672" t="s">
        <v>33</v>
      </c>
      <c r="B2672" t="s">
        <v>58</v>
      </c>
      <c r="C2672" t="s">
        <v>77</v>
      </c>
      <c r="D2672" t="s">
        <v>214</v>
      </c>
      <c r="E2672" t="s">
        <v>215</v>
      </c>
      <c r="F2672" s="88">
        <v>46569</v>
      </c>
      <c r="G2672" s="87">
        <v>6000</v>
      </c>
      <c r="H2672" s="87">
        <v>-56.935615957570903</v>
      </c>
    </row>
    <row r="2673" spans="1:8" x14ac:dyDescent="0.3">
      <c r="A2673" t="s">
        <v>33</v>
      </c>
      <c r="B2673" t="s">
        <v>58</v>
      </c>
      <c r="C2673" t="s">
        <v>77</v>
      </c>
      <c r="D2673" t="s">
        <v>214</v>
      </c>
      <c r="E2673" t="s">
        <v>216</v>
      </c>
      <c r="F2673" s="88">
        <v>46569</v>
      </c>
      <c r="G2673" s="87">
        <v>6000</v>
      </c>
      <c r="H2673" s="87">
        <v>0</v>
      </c>
    </row>
    <row r="2674" spans="1:8" x14ac:dyDescent="0.3">
      <c r="A2674" t="s">
        <v>33</v>
      </c>
      <c r="B2674" t="s">
        <v>58</v>
      </c>
      <c r="C2674" t="s">
        <v>77</v>
      </c>
      <c r="D2674" t="s">
        <v>214</v>
      </c>
      <c r="E2674" t="s">
        <v>217</v>
      </c>
      <c r="F2674" s="88">
        <v>46569</v>
      </c>
      <c r="G2674" s="87">
        <v>6000</v>
      </c>
      <c r="H2674" s="87">
        <v>-56.935615957570903</v>
      </c>
    </row>
    <row r="2675" spans="1:8" x14ac:dyDescent="0.3">
      <c r="A2675" t="s">
        <v>33</v>
      </c>
      <c r="B2675" t="s">
        <v>58</v>
      </c>
      <c r="C2675" t="s">
        <v>77</v>
      </c>
      <c r="D2675" t="s">
        <v>214</v>
      </c>
      <c r="E2675" t="s">
        <v>215</v>
      </c>
      <c r="F2675" s="88">
        <v>46600</v>
      </c>
      <c r="G2675" s="87">
        <v>6000</v>
      </c>
      <c r="H2675" s="87">
        <v>-56.981539542327212</v>
      </c>
    </row>
    <row r="2676" spans="1:8" x14ac:dyDescent="0.3">
      <c r="A2676" t="s">
        <v>33</v>
      </c>
      <c r="B2676" t="s">
        <v>58</v>
      </c>
      <c r="C2676" t="s">
        <v>77</v>
      </c>
      <c r="D2676" t="s">
        <v>214</v>
      </c>
      <c r="E2676" t="s">
        <v>216</v>
      </c>
      <c r="F2676" s="88">
        <v>46600</v>
      </c>
      <c r="G2676" s="87">
        <v>6000</v>
      </c>
      <c r="H2676" s="87">
        <v>0</v>
      </c>
    </row>
    <row r="2677" spans="1:8" x14ac:dyDescent="0.3">
      <c r="A2677" t="s">
        <v>33</v>
      </c>
      <c r="B2677" t="s">
        <v>58</v>
      </c>
      <c r="C2677" t="s">
        <v>77</v>
      </c>
      <c r="D2677" t="s">
        <v>214</v>
      </c>
      <c r="E2677" t="s">
        <v>217</v>
      </c>
      <c r="F2677" s="88">
        <v>46600</v>
      </c>
      <c r="G2677" s="87">
        <v>6000</v>
      </c>
      <c r="H2677" s="87">
        <v>-56.981539542327212</v>
      </c>
    </row>
    <row r="2678" spans="1:8" x14ac:dyDescent="0.3">
      <c r="A2678" t="s">
        <v>33</v>
      </c>
      <c r="B2678" t="s">
        <v>58</v>
      </c>
      <c r="C2678" t="s">
        <v>77</v>
      </c>
      <c r="D2678" t="s">
        <v>214</v>
      </c>
      <c r="E2678" t="s">
        <v>215</v>
      </c>
      <c r="F2678" s="88">
        <v>46631</v>
      </c>
      <c r="G2678" s="87">
        <v>6000</v>
      </c>
      <c r="H2678" s="87">
        <v>-57.026794781657173</v>
      </c>
    </row>
    <row r="2679" spans="1:8" x14ac:dyDescent="0.3">
      <c r="A2679" t="s">
        <v>33</v>
      </c>
      <c r="B2679" t="s">
        <v>58</v>
      </c>
      <c r="C2679" t="s">
        <v>77</v>
      </c>
      <c r="D2679" t="s">
        <v>214</v>
      </c>
      <c r="E2679" t="s">
        <v>216</v>
      </c>
      <c r="F2679" s="88">
        <v>46631</v>
      </c>
      <c r="G2679" s="87">
        <v>6000</v>
      </c>
      <c r="H2679" s="87">
        <v>0</v>
      </c>
    </row>
    <row r="2680" spans="1:8" x14ac:dyDescent="0.3">
      <c r="A2680" t="s">
        <v>33</v>
      </c>
      <c r="B2680" t="s">
        <v>58</v>
      </c>
      <c r="C2680" t="s">
        <v>77</v>
      </c>
      <c r="D2680" t="s">
        <v>214</v>
      </c>
      <c r="E2680" t="s">
        <v>217</v>
      </c>
      <c r="F2680" s="88">
        <v>46631</v>
      </c>
      <c r="G2680" s="87">
        <v>6000</v>
      </c>
      <c r="H2680" s="87">
        <v>-57.026794781657173</v>
      </c>
    </row>
    <row r="2681" spans="1:8" x14ac:dyDescent="0.3">
      <c r="A2681" t="s">
        <v>33</v>
      </c>
      <c r="B2681" t="s">
        <v>58</v>
      </c>
      <c r="C2681" t="s">
        <v>77</v>
      </c>
      <c r="D2681" t="s">
        <v>214</v>
      </c>
      <c r="E2681" t="s">
        <v>215</v>
      </c>
      <c r="F2681" s="88">
        <v>46661</v>
      </c>
      <c r="G2681" s="87">
        <v>6000</v>
      </c>
      <c r="H2681" s="87">
        <v>180.64499315916251</v>
      </c>
    </row>
    <row r="2682" spans="1:8" x14ac:dyDescent="0.3">
      <c r="A2682" t="s">
        <v>33</v>
      </c>
      <c r="B2682" t="s">
        <v>58</v>
      </c>
      <c r="C2682" t="s">
        <v>77</v>
      </c>
      <c r="D2682" t="s">
        <v>214</v>
      </c>
      <c r="E2682" t="s">
        <v>216</v>
      </c>
      <c r="F2682" s="88">
        <v>46661</v>
      </c>
      <c r="G2682" s="87">
        <v>6000</v>
      </c>
      <c r="H2682" s="87">
        <v>240.0000000000002</v>
      </c>
    </row>
    <row r="2683" spans="1:8" x14ac:dyDescent="0.3">
      <c r="A2683" t="s">
        <v>33</v>
      </c>
      <c r="B2683" t="s">
        <v>58</v>
      </c>
      <c r="C2683" t="s">
        <v>77</v>
      </c>
      <c r="D2683" t="s">
        <v>214</v>
      </c>
      <c r="E2683" t="s">
        <v>217</v>
      </c>
      <c r="F2683" s="88">
        <v>46661</v>
      </c>
      <c r="G2683" s="87">
        <v>6000</v>
      </c>
      <c r="H2683" s="87">
        <v>-57.072121962343353</v>
      </c>
    </row>
    <row r="2684" spans="1:8" x14ac:dyDescent="0.3">
      <c r="A2684" t="s">
        <v>33</v>
      </c>
      <c r="B2684" t="s">
        <v>58</v>
      </c>
      <c r="C2684" t="s">
        <v>77</v>
      </c>
      <c r="D2684" t="s">
        <v>214</v>
      </c>
      <c r="E2684" t="s">
        <v>215</v>
      </c>
      <c r="F2684" s="88">
        <v>46692</v>
      </c>
      <c r="G2684" s="87">
        <v>6000</v>
      </c>
      <c r="H2684" s="87">
        <v>180.59777789369451</v>
      </c>
    </row>
    <row r="2685" spans="1:8" x14ac:dyDescent="0.3">
      <c r="A2685" t="s">
        <v>33</v>
      </c>
      <c r="B2685" t="s">
        <v>58</v>
      </c>
      <c r="C2685" t="s">
        <v>77</v>
      </c>
      <c r="D2685" t="s">
        <v>214</v>
      </c>
      <c r="E2685" t="s">
        <v>216</v>
      </c>
      <c r="F2685" s="88">
        <v>46692</v>
      </c>
      <c r="G2685" s="87">
        <v>6000</v>
      </c>
      <c r="H2685" s="87">
        <v>240.0000000000002</v>
      </c>
    </row>
    <row r="2686" spans="1:8" x14ac:dyDescent="0.3">
      <c r="A2686" t="s">
        <v>33</v>
      </c>
      <c r="B2686" t="s">
        <v>58</v>
      </c>
      <c r="C2686" t="s">
        <v>77</v>
      </c>
      <c r="D2686" t="s">
        <v>214</v>
      </c>
      <c r="E2686" t="s">
        <v>217</v>
      </c>
      <c r="F2686" s="88">
        <v>46692</v>
      </c>
      <c r="G2686" s="87">
        <v>6000</v>
      </c>
      <c r="H2686" s="87">
        <v>-57.117521256063732</v>
      </c>
    </row>
    <row r="2687" spans="1:8" x14ac:dyDescent="0.3">
      <c r="A2687" t="s">
        <v>33</v>
      </c>
      <c r="B2687" t="s">
        <v>58</v>
      </c>
      <c r="C2687" t="s">
        <v>77</v>
      </c>
      <c r="D2687" t="s">
        <v>214</v>
      </c>
      <c r="E2687" t="s">
        <v>215</v>
      </c>
      <c r="F2687" s="88">
        <v>46722</v>
      </c>
      <c r="G2687" s="87">
        <v>6000</v>
      </c>
      <c r="H2687" s="87">
        <v>180.55048745154821</v>
      </c>
    </row>
    <row r="2688" spans="1:8" x14ac:dyDescent="0.3">
      <c r="A2688" t="s">
        <v>33</v>
      </c>
      <c r="B2688" t="s">
        <v>58</v>
      </c>
      <c r="C2688" t="s">
        <v>77</v>
      </c>
      <c r="D2688" t="s">
        <v>214</v>
      </c>
      <c r="E2688" t="s">
        <v>216</v>
      </c>
      <c r="F2688" s="88">
        <v>46722</v>
      </c>
      <c r="G2688" s="87">
        <v>6000</v>
      </c>
      <c r="H2688" s="87">
        <v>240.0000000000002</v>
      </c>
    </row>
    <row r="2689" spans="1:8" x14ac:dyDescent="0.3">
      <c r="A2689" t="s">
        <v>33</v>
      </c>
      <c r="B2689" t="s">
        <v>58</v>
      </c>
      <c r="C2689" t="s">
        <v>77</v>
      </c>
      <c r="D2689" t="s">
        <v>214</v>
      </c>
      <c r="E2689" t="s">
        <v>217</v>
      </c>
      <c r="F2689" s="88">
        <v>46722</v>
      </c>
      <c r="G2689" s="87">
        <v>6000</v>
      </c>
      <c r="H2689" s="87">
        <v>-57.162992835049877</v>
      </c>
    </row>
    <row r="2690" spans="1:8" x14ac:dyDescent="0.3">
      <c r="A2690" t="s">
        <v>33</v>
      </c>
      <c r="B2690" t="s">
        <v>58</v>
      </c>
      <c r="C2690" t="s">
        <v>78</v>
      </c>
      <c r="D2690" t="s">
        <v>198</v>
      </c>
      <c r="E2690" t="s">
        <v>135</v>
      </c>
      <c r="G2690" s="87">
        <v>54000</v>
      </c>
      <c r="H2690" s="87">
        <v>35964</v>
      </c>
    </row>
    <row r="2691" spans="1:8" x14ac:dyDescent="0.3">
      <c r="A2691" t="s">
        <v>33</v>
      </c>
      <c r="B2691" t="s">
        <v>58</v>
      </c>
      <c r="C2691" t="s">
        <v>78</v>
      </c>
      <c r="D2691" t="s">
        <v>198</v>
      </c>
      <c r="E2691" t="s">
        <v>199</v>
      </c>
      <c r="G2691" s="87">
        <v>54000</v>
      </c>
      <c r="H2691" s="87">
        <v>50876.012290199971</v>
      </c>
    </row>
    <row r="2692" spans="1:8" x14ac:dyDescent="0.3">
      <c r="A2692" t="s">
        <v>33</v>
      </c>
      <c r="B2692" t="s">
        <v>58</v>
      </c>
      <c r="C2692" t="s">
        <v>78</v>
      </c>
      <c r="D2692" t="s">
        <v>198</v>
      </c>
      <c r="E2692" t="s">
        <v>200</v>
      </c>
      <c r="G2692" s="87">
        <v>54000</v>
      </c>
      <c r="H2692" s="87">
        <v>54000</v>
      </c>
    </row>
    <row r="2693" spans="1:8" x14ac:dyDescent="0.3">
      <c r="A2693" t="s">
        <v>33</v>
      </c>
      <c r="B2693" t="s">
        <v>58</v>
      </c>
      <c r="C2693" t="s">
        <v>78</v>
      </c>
      <c r="D2693" t="s">
        <v>198</v>
      </c>
      <c r="E2693" t="s">
        <v>201</v>
      </c>
      <c r="G2693" s="87">
        <v>54000</v>
      </c>
      <c r="H2693" s="87">
        <v>54000</v>
      </c>
    </row>
    <row r="2694" spans="1:8" x14ac:dyDescent="0.3">
      <c r="A2694" t="s">
        <v>33</v>
      </c>
      <c r="B2694" t="s">
        <v>58</v>
      </c>
      <c r="C2694" t="s">
        <v>78</v>
      </c>
      <c r="D2694" t="s">
        <v>198</v>
      </c>
      <c r="E2694" t="s">
        <v>202</v>
      </c>
      <c r="G2694" s="87">
        <v>54000</v>
      </c>
      <c r="H2694" s="87">
        <v>33883.424185273179</v>
      </c>
    </row>
    <row r="2695" spans="1:8" x14ac:dyDescent="0.3">
      <c r="A2695" t="s">
        <v>33</v>
      </c>
      <c r="B2695" t="s">
        <v>58</v>
      </c>
      <c r="C2695" t="s">
        <v>78</v>
      </c>
      <c r="D2695" t="s">
        <v>198</v>
      </c>
      <c r="E2695" t="s">
        <v>139</v>
      </c>
      <c r="G2695" s="87">
        <v>54000</v>
      </c>
      <c r="H2695" s="87">
        <v>33210</v>
      </c>
    </row>
    <row r="2696" spans="1:8" x14ac:dyDescent="0.3">
      <c r="A2696" t="s">
        <v>33</v>
      </c>
      <c r="B2696" t="s">
        <v>58</v>
      </c>
      <c r="C2696" t="s">
        <v>78</v>
      </c>
      <c r="D2696" t="s">
        <v>198</v>
      </c>
      <c r="E2696" t="s">
        <v>65</v>
      </c>
      <c r="G2696" s="87">
        <v>54000</v>
      </c>
      <c r="H2696" s="87">
        <v>33524.52020058682</v>
      </c>
    </row>
    <row r="2697" spans="1:8" x14ac:dyDescent="0.3">
      <c r="A2697" t="s">
        <v>33</v>
      </c>
      <c r="B2697" t="s">
        <v>58</v>
      </c>
      <c r="C2697" t="s">
        <v>78</v>
      </c>
      <c r="D2697" t="s">
        <v>203</v>
      </c>
      <c r="E2697" t="s">
        <v>204</v>
      </c>
      <c r="G2697" s="87">
        <v>54000</v>
      </c>
      <c r="H2697" s="87">
        <v>30803.112895702889</v>
      </c>
    </row>
    <row r="2698" spans="1:8" x14ac:dyDescent="0.3">
      <c r="A2698" t="s">
        <v>33</v>
      </c>
      <c r="B2698" t="s">
        <v>58</v>
      </c>
      <c r="C2698" t="s">
        <v>78</v>
      </c>
      <c r="D2698" t="s">
        <v>203</v>
      </c>
      <c r="E2698" t="s">
        <v>142</v>
      </c>
      <c r="G2698" s="87">
        <v>54000</v>
      </c>
      <c r="H2698" s="87">
        <v>46250.920263818152</v>
      </c>
    </row>
    <row r="2699" spans="1:8" x14ac:dyDescent="0.3">
      <c r="A2699" t="s">
        <v>33</v>
      </c>
      <c r="B2699" t="s">
        <v>58</v>
      </c>
      <c r="C2699" t="s">
        <v>78</v>
      </c>
      <c r="D2699" t="s">
        <v>203</v>
      </c>
      <c r="E2699" t="s">
        <v>143</v>
      </c>
      <c r="G2699" s="87">
        <v>54000</v>
      </c>
      <c r="H2699" s="87">
        <v>54000</v>
      </c>
    </row>
    <row r="2700" spans="1:8" x14ac:dyDescent="0.3">
      <c r="A2700" t="s">
        <v>33</v>
      </c>
      <c r="B2700" t="s">
        <v>58</v>
      </c>
      <c r="C2700" t="s">
        <v>78</v>
      </c>
      <c r="D2700" t="s">
        <v>203</v>
      </c>
      <c r="E2700" t="s">
        <v>141</v>
      </c>
      <c r="G2700" s="87">
        <v>54000</v>
      </c>
      <c r="H2700" s="87">
        <v>0</v>
      </c>
    </row>
    <row r="2701" spans="1:8" x14ac:dyDescent="0.3">
      <c r="A2701" t="s">
        <v>33</v>
      </c>
      <c r="B2701" t="s">
        <v>58</v>
      </c>
      <c r="C2701" t="s">
        <v>78</v>
      </c>
      <c r="D2701" t="s">
        <v>203</v>
      </c>
      <c r="E2701" t="s">
        <v>205</v>
      </c>
      <c r="G2701" s="87">
        <v>54000</v>
      </c>
      <c r="H2701" s="87">
        <v>31686.327696136821</v>
      </c>
    </row>
    <row r="2702" spans="1:8" x14ac:dyDescent="0.3">
      <c r="A2702" t="s">
        <v>33</v>
      </c>
      <c r="B2702" t="s">
        <v>58</v>
      </c>
      <c r="C2702" t="s">
        <v>78</v>
      </c>
      <c r="D2702" t="s">
        <v>206</v>
      </c>
      <c r="E2702" t="s">
        <v>207</v>
      </c>
      <c r="G2702" s="87">
        <v>54000</v>
      </c>
      <c r="H2702" s="87">
        <v>54000</v>
      </c>
    </row>
    <row r="2703" spans="1:8" x14ac:dyDescent="0.3">
      <c r="A2703" t="s">
        <v>33</v>
      </c>
      <c r="B2703" t="s">
        <v>58</v>
      </c>
      <c r="C2703" t="s">
        <v>78</v>
      </c>
      <c r="D2703" t="s">
        <v>206</v>
      </c>
      <c r="E2703" t="s">
        <v>208</v>
      </c>
      <c r="G2703" s="87">
        <v>54000</v>
      </c>
      <c r="H2703" s="87">
        <v>57315.812870060508</v>
      </c>
    </row>
    <row r="2704" spans="1:8" x14ac:dyDescent="0.3">
      <c r="A2704" t="s">
        <v>33</v>
      </c>
      <c r="B2704" t="s">
        <v>58</v>
      </c>
      <c r="C2704" t="s">
        <v>78</v>
      </c>
      <c r="D2704" t="s">
        <v>206</v>
      </c>
      <c r="E2704" t="s">
        <v>209</v>
      </c>
      <c r="G2704" s="87">
        <v>54000</v>
      </c>
      <c r="H2704" s="87">
        <v>45413.886761487956</v>
      </c>
    </row>
    <row r="2705" spans="1:8" x14ac:dyDescent="0.3">
      <c r="A2705" t="s">
        <v>33</v>
      </c>
      <c r="B2705" t="s">
        <v>58</v>
      </c>
      <c r="C2705" t="s">
        <v>78</v>
      </c>
      <c r="D2705" t="s">
        <v>210</v>
      </c>
      <c r="E2705" t="s">
        <v>211</v>
      </c>
      <c r="G2705" s="87">
        <v>54000</v>
      </c>
      <c r="H2705" s="87">
        <v>45900</v>
      </c>
    </row>
    <row r="2706" spans="1:8" x14ac:dyDescent="0.3">
      <c r="A2706" t="s">
        <v>33</v>
      </c>
      <c r="B2706" t="s">
        <v>58</v>
      </c>
      <c r="C2706" t="s">
        <v>78</v>
      </c>
      <c r="D2706" t="s">
        <v>210</v>
      </c>
      <c r="E2706" t="s">
        <v>212</v>
      </c>
      <c r="G2706" s="87">
        <v>54000</v>
      </c>
      <c r="H2706" s="87">
        <v>45360</v>
      </c>
    </row>
    <row r="2707" spans="1:8" x14ac:dyDescent="0.3">
      <c r="A2707" t="s">
        <v>33</v>
      </c>
      <c r="B2707" t="s">
        <v>58</v>
      </c>
      <c r="C2707" t="s">
        <v>78</v>
      </c>
      <c r="D2707" t="s">
        <v>210</v>
      </c>
      <c r="E2707" t="s">
        <v>213</v>
      </c>
      <c r="G2707" s="87">
        <v>54000</v>
      </c>
      <c r="H2707" s="87">
        <v>45630</v>
      </c>
    </row>
    <row r="2708" spans="1:8" x14ac:dyDescent="0.3">
      <c r="A2708" t="s">
        <v>33</v>
      </c>
      <c r="B2708" t="s">
        <v>58</v>
      </c>
      <c r="C2708" t="s">
        <v>78</v>
      </c>
      <c r="D2708" t="s">
        <v>214</v>
      </c>
      <c r="E2708" t="s">
        <v>215</v>
      </c>
      <c r="F2708" s="88">
        <v>46388</v>
      </c>
      <c r="G2708" s="87">
        <v>4500</v>
      </c>
      <c r="H2708" s="87">
        <v>473.61193698255948</v>
      </c>
    </row>
    <row r="2709" spans="1:8" x14ac:dyDescent="0.3">
      <c r="A2709" t="s">
        <v>33</v>
      </c>
      <c r="B2709" t="s">
        <v>58</v>
      </c>
      <c r="C2709" t="s">
        <v>78</v>
      </c>
      <c r="D2709" t="s">
        <v>214</v>
      </c>
      <c r="E2709" t="s">
        <v>216</v>
      </c>
      <c r="F2709" s="88">
        <v>46388</v>
      </c>
      <c r="G2709" s="87">
        <v>4500</v>
      </c>
      <c r="H2709" s="87">
        <v>450.0000000000004</v>
      </c>
    </row>
    <row r="2710" spans="1:8" x14ac:dyDescent="0.3">
      <c r="A2710" t="s">
        <v>33</v>
      </c>
      <c r="B2710" t="s">
        <v>58</v>
      </c>
      <c r="C2710" t="s">
        <v>78</v>
      </c>
      <c r="D2710" t="s">
        <v>214</v>
      </c>
      <c r="E2710" t="s">
        <v>217</v>
      </c>
      <c r="F2710" s="88">
        <v>46388</v>
      </c>
      <c r="G2710" s="87">
        <v>4500</v>
      </c>
      <c r="H2710" s="87">
        <v>21.46539725687213</v>
      </c>
    </row>
    <row r="2711" spans="1:8" x14ac:dyDescent="0.3">
      <c r="A2711" t="s">
        <v>33</v>
      </c>
      <c r="B2711" t="s">
        <v>58</v>
      </c>
      <c r="C2711" t="s">
        <v>78</v>
      </c>
      <c r="D2711" t="s">
        <v>214</v>
      </c>
      <c r="E2711" t="s">
        <v>215</v>
      </c>
      <c r="F2711" s="88">
        <v>46419</v>
      </c>
      <c r="G2711" s="87">
        <v>4500</v>
      </c>
      <c r="H2711" s="87">
        <v>473.6028374353358</v>
      </c>
    </row>
    <row r="2712" spans="1:8" x14ac:dyDescent="0.3">
      <c r="A2712" t="s">
        <v>33</v>
      </c>
      <c r="B2712" t="s">
        <v>58</v>
      </c>
      <c r="C2712" t="s">
        <v>78</v>
      </c>
      <c r="D2712" t="s">
        <v>214</v>
      </c>
      <c r="E2712" t="s">
        <v>216</v>
      </c>
      <c r="F2712" s="88">
        <v>46419</v>
      </c>
      <c r="G2712" s="87">
        <v>4500</v>
      </c>
      <c r="H2712" s="87">
        <v>450.0000000000004</v>
      </c>
    </row>
    <row r="2713" spans="1:8" x14ac:dyDescent="0.3">
      <c r="A2713" t="s">
        <v>33</v>
      </c>
      <c r="B2713" t="s">
        <v>58</v>
      </c>
      <c r="C2713" t="s">
        <v>78</v>
      </c>
      <c r="D2713" t="s">
        <v>214</v>
      </c>
      <c r="E2713" t="s">
        <v>217</v>
      </c>
      <c r="F2713" s="88">
        <v>46419</v>
      </c>
      <c r="G2713" s="87">
        <v>4500</v>
      </c>
      <c r="H2713" s="87">
        <v>21.45712494121366</v>
      </c>
    </row>
    <row r="2714" spans="1:8" x14ac:dyDescent="0.3">
      <c r="A2714" t="s">
        <v>33</v>
      </c>
      <c r="B2714" t="s">
        <v>58</v>
      </c>
      <c r="C2714" t="s">
        <v>78</v>
      </c>
      <c r="D2714" t="s">
        <v>214</v>
      </c>
      <c r="E2714" t="s">
        <v>215</v>
      </c>
      <c r="F2714" s="88">
        <v>46447</v>
      </c>
      <c r="G2714" s="87">
        <v>4500</v>
      </c>
      <c r="H2714" s="87">
        <v>473.59374489895902</v>
      </c>
    </row>
    <row r="2715" spans="1:8" x14ac:dyDescent="0.3">
      <c r="A2715" t="s">
        <v>33</v>
      </c>
      <c r="B2715" t="s">
        <v>58</v>
      </c>
      <c r="C2715" t="s">
        <v>78</v>
      </c>
      <c r="D2715" t="s">
        <v>214</v>
      </c>
      <c r="E2715" t="s">
        <v>216</v>
      </c>
      <c r="F2715" s="88">
        <v>46447</v>
      </c>
      <c r="G2715" s="87">
        <v>4500</v>
      </c>
      <c r="H2715" s="87">
        <v>450.0000000000004</v>
      </c>
    </row>
    <row r="2716" spans="1:8" x14ac:dyDescent="0.3">
      <c r="A2716" t="s">
        <v>33</v>
      </c>
      <c r="B2716" t="s">
        <v>58</v>
      </c>
      <c r="C2716" t="s">
        <v>78</v>
      </c>
      <c r="D2716" t="s">
        <v>214</v>
      </c>
      <c r="E2716" t="s">
        <v>217</v>
      </c>
      <c r="F2716" s="88">
        <v>46447</v>
      </c>
      <c r="G2716" s="87">
        <v>4500</v>
      </c>
      <c r="H2716" s="87">
        <v>21.448858999052909</v>
      </c>
    </row>
    <row r="2717" spans="1:8" x14ac:dyDescent="0.3">
      <c r="A2717" t="s">
        <v>33</v>
      </c>
      <c r="B2717" t="s">
        <v>58</v>
      </c>
      <c r="C2717" t="s">
        <v>78</v>
      </c>
      <c r="D2717" t="s">
        <v>214</v>
      </c>
      <c r="E2717" t="s">
        <v>215</v>
      </c>
      <c r="F2717" s="88">
        <v>46478</v>
      </c>
      <c r="G2717" s="87">
        <v>4500</v>
      </c>
      <c r="H2717" s="87">
        <v>672.52772556390994</v>
      </c>
    </row>
    <row r="2718" spans="1:8" x14ac:dyDescent="0.3">
      <c r="A2718" t="s">
        <v>33</v>
      </c>
      <c r="B2718" t="s">
        <v>58</v>
      </c>
      <c r="C2718" t="s">
        <v>78</v>
      </c>
      <c r="D2718" t="s">
        <v>214</v>
      </c>
      <c r="E2718" t="s">
        <v>216</v>
      </c>
      <c r="F2718" s="88">
        <v>46478</v>
      </c>
      <c r="G2718" s="87">
        <v>4500</v>
      </c>
      <c r="H2718" s="87">
        <v>648.00000000000057</v>
      </c>
    </row>
    <row r="2719" spans="1:8" x14ac:dyDescent="0.3">
      <c r="A2719" t="s">
        <v>33</v>
      </c>
      <c r="B2719" t="s">
        <v>58</v>
      </c>
      <c r="C2719" t="s">
        <v>78</v>
      </c>
      <c r="D2719" t="s">
        <v>214</v>
      </c>
      <c r="E2719" t="s">
        <v>217</v>
      </c>
      <c r="F2719" s="88">
        <v>46478</v>
      </c>
      <c r="G2719" s="87">
        <v>4500</v>
      </c>
      <c r="H2719" s="87">
        <v>21.44031954887193</v>
      </c>
    </row>
    <row r="2720" spans="1:8" x14ac:dyDescent="0.3">
      <c r="A2720" t="s">
        <v>33</v>
      </c>
      <c r="B2720" t="s">
        <v>58</v>
      </c>
      <c r="C2720" t="s">
        <v>78</v>
      </c>
      <c r="D2720" t="s">
        <v>214</v>
      </c>
      <c r="E2720" t="s">
        <v>215</v>
      </c>
      <c r="F2720" s="88">
        <v>46508</v>
      </c>
      <c r="G2720" s="87">
        <v>4500</v>
      </c>
      <c r="H2720" s="87">
        <v>672.51796420858989</v>
      </c>
    </row>
    <row r="2721" spans="1:8" x14ac:dyDescent="0.3">
      <c r="A2721" t="s">
        <v>33</v>
      </c>
      <c r="B2721" t="s">
        <v>58</v>
      </c>
      <c r="C2721" t="s">
        <v>78</v>
      </c>
      <c r="D2721" t="s">
        <v>214</v>
      </c>
      <c r="E2721" t="s">
        <v>216</v>
      </c>
      <c r="F2721" s="88">
        <v>46508</v>
      </c>
      <c r="G2721" s="87">
        <v>4500</v>
      </c>
      <c r="H2721" s="87">
        <v>648.00000000000057</v>
      </c>
    </row>
    <row r="2722" spans="1:8" x14ac:dyDescent="0.3">
      <c r="A2722" t="s">
        <v>33</v>
      </c>
      <c r="B2722" t="s">
        <v>58</v>
      </c>
      <c r="C2722" t="s">
        <v>78</v>
      </c>
      <c r="D2722" t="s">
        <v>214</v>
      </c>
      <c r="E2722" t="s">
        <v>217</v>
      </c>
      <c r="F2722" s="88">
        <v>46508</v>
      </c>
      <c r="G2722" s="87">
        <v>4500</v>
      </c>
      <c r="H2722" s="87">
        <v>21.431786895619979</v>
      </c>
    </row>
    <row r="2723" spans="1:8" x14ac:dyDescent="0.3">
      <c r="A2723" t="s">
        <v>33</v>
      </c>
      <c r="B2723" t="s">
        <v>58</v>
      </c>
      <c r="C2723" t="s">
        <v>78</v>
      </c>
      <c r="D2723" t="s">
        <v>214</v>
      </c>
      <c r="E2723" t="s">
        <v>215</v>
      </c>
      <c r="F2723" s="88">
        <v>46539</v>
      </c>
      <c r="G2723" s="87">
        <v>4500</v>
      </c>
      <c r="H2723" s="87">
        <v>672.50821061967633</v>
      </c>
    </row>
    <row r="2724" spans="1:8" x14ac:dyDescent="0.3">
      <c r="A2724" t="s">
        <v>33</v>
      </c>
      <c r="B2724" t="s">
        <v>58</v>
      </c>
      <c r="C2724" t="s">
        <v>78</v>
      </c>
      <c r="D2724" t="s">
        <v>214</v>
      </c>
      <c r="E2724" t="s">
        <v>216</v>
      </c>
      <c r="F2724" s="88">
        <v>46539</v>
      </c>
      <c r="G2724" s="87">
        <v>4500</v>
      </c>
      <c r="H2724" s="87">
        <v>648.00000000000057</v>
      </c>
    </row>
    <row r="2725" spans="1:8" x14ac:dyDescent="0.3">
      <c r="A2725" t="s">
        <v>33</v>
      </c>
      <c r="B2725" t="s">
        <v>58</v>
      </c>
      <c r="C2725" t="s">
        <v>78</v>
      </c>
      <c r="D2725" t="s">
        <v>214</v>
      </c>
      <c r="E2725" t="s">
        <v>217</v>
      </c>
      <c r="F2725" s="88">
        <v>46539</v>
      </c>
      <c r="G2725" s="87">
        <v>4500</v>
      </c>
      <c r="H2725" s="87">
        <v>21.423261031185529</v>
      </c>
    </row>
    <row r="2726" spans="1:8" x14ac:dyDescent="0.3">
      <c r="A2726" t="s">
        <v>33</v>
      </c>
      <c r="B2726" t="s">
        <v>58</v>
      </c>
      <c r="C2726" t="s">
        <v>78</v>
      </c>
      <c r="D2726" t="s">
        <v>214</v>
      </c>
      <c r="E2726" t="s">
        <v>215</v>
      </c>
      <c r="F2726" s="88">
        <v>46569</v>
      </c>
      <c r="G2726" s="87">
        <v>4500</v>
      </c>
      <c r="H2726" s="87">
        <v>672.49846478790676</v>
      </c>
    </row>
    <row r="2727" spans="1:8" x14ac:dyDescent="0.3">
      <c r="A2727" t="s">
        <v>33</v>
      </c>
      <c r="B2727" t="s">
        <v>58</v>
      </c>
      <c r="C2727" t="s">
        <v>78</v>
      </c>
      <c r="D2727" t="s">
        <v>214</v>
      </c>
      <c r="E2727" t="s">
        <v>216</v>
      </c>
      <c r="F2727" s="88">
        <v>46569</v>
      </c>
      <c r="G2727" s="87">
        <v>4500</v>
      </c>
      <c r="H2727" s="87">
        <v>648.00000000000057</v>
      </c>
    </row>
    <row r="2728" spans="1:8" x14ac:dyDescent="0.3">
      <c r="A2728" t="s">
        <v>33</v>
      </c>
      <c r="B2728" t="s">
        <v>58</v>
      </c>
      <c r="C2728" t="s">
        <v>78</v>
      </c>
      <c r="D2728" t="s">
        <v>214</v>
      </c>
      <c r="E2728" t="s">
        <v>217</v>
      </c>
      <c r="F2728" s="88">
        <v>46569</v>
      </c>
      <c r="G2728" s="87">
        <v>4500</v>
      </c>
      <c r="H2728" s="87">
        <v>21.414741947470059</v>
      </c>
    </row>
    <row r="2729" spans="1:8" x14ac:dyDescent="0.3">
      <c r="A2729" t="s">
        <v>33</v>
      </c>
      <c r="B2729" t="s">
        <v>58</v>
      </c>
      <c r="C2729" t="s">
        <v>78</v>
      </c>
      <c r="D2729" t="s">
        <v>214</v>
      </c>
      <c r="E2729" t="s">
        <v>215</v>
      </c>
      <c r="F2729" s="88">
        <v>46600</v>
      </c>
      <c r="G2729" s="87">
        <v>4500</v>
      </c>
      <c r="H2729" s="87">
        <v>672.48856712780525</v>
      </c>
    </row>
    <row r="2730" spans="1:8" x14ac:dyDescent="0.3">
      <c r="A2730" t="s">
        <v>33</v>
      </c>
      <c r="B2730" t="s">
        <v>58</v>
      </c>
      <c r="C2730" t="s">
        <v>78</v>
      </c>
      <c r="D2730" t="s">
        <v>214</v>
      </c>
      <c r="E2730" t="s">
        <v>216</v>
      </c>
      <c r="F2730" s="88">
        <v>46600</v>
      </c>
      <c r="G2730" s="87">
        <v>4500</v>
      </c>
      <c r="H2730" s="87">
        <v>648.00000000000057</v>
      </c>
    </row>
    <row r="2731" spans="1:8" x14ac:dyDescent="0.3">
      <c r="A2731" t="s">
        <v>33</v>
      </c>
      <c r="B2731" t="s">
        <v>58</v>
      </c>
      <c r="C2731" t="s">
        <v>78</v>
      </c>
      <c r="D2731" t="s">
        <v>214</v>
      </c>
      <c r="E2731" t="s">
        <v>217</v>
      </c>
      <c r="F2731" s="88">
        <v>46600</v>
      </c>
      <c r="G2731" s="87">
        <v>4500</v>
      </c>
      <c r="H2731" s="87">
        <v>21.406090146682271</v>
      </c>
    </row>
    <row r="2732" spans="1:8" x14ac:dyDescent="0.3">
      <c r="A2732" t="s">
        <v>33</v>
      </c>
      <c r="B2732" t="s">
        <v>58</v>
      </c>
      <c r="C2732" t="s">
        <v>78</v>
      </c>
      <c r="D2732" t="s">
        <v>214</v>
      </c>
      <c r="E2732" t="s">
        <v>215</v>
      </c>
      <c r="F2732" s="88">
        <v>46631</v>
      </c>
      <c r="G2732" s="87">
        <v>4500</v>
      </c>
      <c r="H2732" s="87">
        <v>672.47883690936931</v>
      </c>
    </row>
    <row r="2733" spans="1:8" x14ac:dyDescent="0.3">
      <c r="A2733" t="s">
        <v>33</v>
      </c>
      <c r="B2733" t="s">
        <v>58</v>
      </c>
      <c r="C2733" t="s">
        <v>78</v>
      </c>
      <c r="D2733" t="s">
        <v>214</v>
      </c>
      <c r="E2733" t="s">
        <v>216</v>
      </c>
      <c r="F2733" s="88">
        <v>46631</v>
      </c>
      <c r="G2733" s="87">
        <v>4500</v>
      </c>
      <c r="H2733" s="87">
        <v>648.00000000000057</v>
      </c>
    </row>
    <row r="2734" spans="1:8" x14ac:dyDescent="0.3">
      <c r="A2734" t="s">
        <v>33</v>
      </c>
      <c r="B2734" t="s">
        <v>58</v>
      </c>
      <c r="C2734" t="s">
        <v>78</v>
      </c>
      <c r="D2734" t="s">
        <v>214</v>
      </c>
      <c r="E2734" t="s">
        <v>217</v>
      </c>
      <c r="F2734" s="88">
        <v>46631</v>
      </c>
      <c r="G2734" s="87">
        <v>4500</v>
      </c>
      <c r="H2734" s="87">
        <v>21.397584710986521</v>
      </c>
    </row>
    <row r="2735" spans="1:8" x14ac:dyDescent="0.3">
      <c r="A2735" t="s">
        <v>33</v>
      </c>
      <c r="B2735" t="s">
        <v>58</v>
      </c>
      <c r="C2735" t="s">
        <v>78</v>
      </c>
      <c r="D2735" t="s">
        <v>214</v>
      </c>
      <c r="E2735" t="s">
        <v>215</v>
      </c>
      <c r="F2735" s="88">
        <v>46661</v>
      </c>
      <c r="G2735" s="87">
        <v>4500</v>
      </c>
      <c r="H2735" s="87">
        <v>202.24464947292361</v>
      </c>
    </row>
    <row r="2736" spans="1:8" x14ac:dyDescent="0.3">
      <c r="A2736" t="s">
        <v>33</v>
      </c>
      <c r="B2736" t="s">
        <v>58</v>
      </c>
      <c r="C2736" t="s">
        <v>78</v>
      </c>
      <c r="D2736" t="s">
        <v>214</v>
      </c>
      <c r="E2736" t="s">
        <v>216</v>
      </c>
      <c r="F2736" s="88">
        <v>46661</v>
      </c>
      <c r="G2736" s="87">
        <v>4500</v>
      </c>
      <c r="H2736" s="87">
        <v>180.0000000000002</v>
      </c>
    </row>
    <row r="2737" spans="1:8" x14ac:dyDescent="0.3">
      <c r="A2737" t="s">
        <v>33</v>
      </c>
      <c r="B2737" t="s">
        <v>58</v>
      </c>
      <c r="C2737" t="s">
        <v>78</v>
      </c>
      <c r="D2737" t="s">
        <v>214</v>
      </c>
      <c r="E2737" t="s">
        <v>217</v>
      </c>
      <c r="F2737" s="88">
        <v>46661</v>
      </c>
      <c r="G2737" s="87">
        <v>4500</v>
      </c>
      <c r="H2737" s="87">
        <v>21.389086031657239</v>
      </c>
    </row>
    <row r="2738" spans="1:8" x14ac:dyDescent="0.3">
      <c r="A2738" t="s">
        <v>33</v>
      </c>
      <c r="B2738" t="s">
        <v>58</v>
      </c>
      <c r="C2738" t="s">
        <v>78</v>
      </c>
      <c r="D2738" t="s">
        <v>214</v>
      </c>
      <c r="E2738" t="s">
        <v>215</v>
      </c>
      <c r="F2738" s="88">
        <v>46692</v>
      </c>
      <c r="G2738" s="87">
        <v>4500</v>
      </c>
      <c r="H2738" s="87">
        <v>202.23581786467389</v>
      </c>
    </row>
    <row r="2739" spans="1:8" x14ac:dyDescent="0.3">
      <c r="A2739" t="s">
        <v>33</v>
      </c>
      <c r="B2739" t="s">
        <v>58</v>
      </c>
      <c r="C2739" t="s">
        <v>78</v>
      </c>
      <c r="D2739" t="s">
        <v>214</v>
      </c>
      <c r="E2739" t="s">
        <v>216</v>
      </c>
      <c r="F2739" s="88">
        <v>46692</v>
      </c>
      <c r="G2739" s="87">
        <v>4500</v>
      </c>
      <c r="H2739" s="87">
        <v>180.0000000000002</v>
      </c>
    </row>
    <row r="2740" spans="1:8" x14ac:dyDescent="0.3">
      <c r="A2740" t="s">
        <v>33</v>
      </c>
      <c r="B2740" t="s">
        <v>58</v>
      </c>
      <c r="C2740" t="s">
        <v>78</v>
      </c>
      <c r="D2740" t="s">
        <v>214</v>
      </c>
      <c r="E2740" t="s">
        <v>217</v>
      </c>
      <c r="F2740" s="88">
        <v>46692</v>
      </c>
      <c r="G2740" s="87">
        <v>4500</v>
      </c>
      <c r="H2740" s="87">
        <v>21.380594100647851</v>
      </c>
    </row>
    <row r="2741" spans="1:8" x14ac:dyDescent="0.3">
      <c r="A2741" t="s">
        <v>33</v>
      </c>
      <c r="B2741" t="s">
        <v>58</v>
      </c>
      <c r="C2741" t="s">
        <v>78</v>
      </c>
      <c r="D2741" t="s">
        <v>214</v>
      </c>
      <c r="E2741" t="s">
        <v>215</v>
      </c>
      <c r="F2741" s="88">
        <v>46722</v>
      </c>
      <c r="G2741" s="87">
        <v>4500</v>
      </c>
      <c r="H2741" s="87">
        <v>202.2269932663219</v>
      </c>
    </row>
    <row r="2742" spans="1:8" x14ac:dyDescent="0.3">
      <c r="A2742" t="s">
        <v>33</v>
      </c>
      <c r="B2742" t="s">
        <v>58</v>
      </c>
      <c r="C2742" t="s">
        <v>78</v>
      </c>
      <c r="D2742" t="s">
        <v>214</v>
      </c>
      <c r="E2742" t="s">
        <v>216</v>
      </c>
      <c r="F2742" s="88">
        <v>46722</v>
      </c>
      <c r="G2742" s="87">
        <v>4500</v>
      </c>
      <c r="H2742" s="87">
        <v>180.0000000000002</v>
      </c>
    </row>
    <row r="2743" spans="1:8" x14ac:dyDescent="0.3">
      <c r="A2743" t="s">
        <v>33</v>
      </c>
      <c r="B2743" t="s">
        <v>58</v>
      </c>
      <c r="C2743" t="s">
        <v>78</v>
      </c>
      <c r="D2743" t="s">
        <v>214</v>
      </c>
      <c r="E2743" t="s">
        <v>217</v>
      </c>
      <c r="F2743" s="88">
        <v>46722</v>
      </c>
      <c r="G2743" s="87">
        <v>4500</v>
      </c>
      <c r="H2743" s="87">
        <v>21.372108909924801</v>
      </c>
    </row>
    <row r="2744" spans="1:8" x14ac:dyDescent="0.3">
      <c r="A2744" t="s">
        <v>33</v>
      </c>
      <c r="B2744" t="s">
        <v>58</v>
      </c>
      <c r="C2744" t="s">
        <v>84</v>
      </c>
      <c r="D2744" t="s">
        <v>198</v>
      </c>
      <c r="E2744" t="s">
        <v>135</v>
      </c>
      <c r="G2744" s="87">
        <v>36000</v>
      </c>
      <c r="H2744" s="87">
        <v>23400</v>
      </c>
    </row>
    <row r="2745" spans="1:8" x14ac:dyDescent="0.3">
      <c r="A2745" t="s">
        <v>33</v>
      </c>
      <c r="B2745" t="s">
        <v>58</v>
      </c>
      <c r="C2745" t="s">
        <v>84</v>
      </c>
      <c r="D2745" t="s">
        <v>198</v>
      </c>
      <c r="E2745" t="s">
        <v>199</v>
      </c>
      <c r="G2745" s="87">
        <v>36000</v>
      </c>
      <c r="H2745" s="87">
        <v>36032.796841785603</v>
      </c>
    </row>
    <row r="2746" spans="1:8" x14ac:dyDescent="0.3">
      <c r="A2746" t="s">
        <v>33</v>
      </c>
      <c r="B2746" t="s">
        <v>58</v>
      </c>
      <c r="C2746" t="s">
        <v>84</v>
      </c>
      <c r="D2746" t="s">
        <v>198</v>
      </c>
      <c r="E2746" t="s">
        <v>200</v>
      </c>
      <c r="G2746" s="87">
        <v>36000</v>
      </c>
      <c r="H2746" s="87">
        <v>36256.284501290917</v>
      </c>
    </row>
    <row r="2747" spans="1:8" x14ac:dyDescent="0.3">
      <c r="A2747" t="s">
        <v>33</v>
      </c>
      <c r="B2747" t="s">
        <v>58</v>
      </c>
      <c r="C2747" t="s">
        <v>84</v>
      </c>
      <c r="D2747" t="s">
        <v>198</v>
      </c>
      <c r="E2747" t="s">
        <v>201</v>
      </c>
      <c r="G2747" s="87">
        <v>36000</v>
      </c>
      <c r="H2747" s="87">
        <v>36000</v>
      </c>
    </row>
    <row r="2748" spans="1:8" x14ac:dyDescent="0.3">
      <c r="A2748" t="s">
        <v>33</v>
      </c>
      <c r="B2748" t="s">
        <v>58</v>
      </c>
      <c r="C2748" t="s">
        <v>84</v>
      </c>
      <c r="D2748" t="s">
        <v>198</v>
      </c>
      <c r="E2748" t="s">
        <v>202</v>
      </c>
      <c r="G2748" s="87">
        <v>36000</v>
      </c>
      <c r="H2748" s="87">
        <v>23588.054635762419</v>
      </c>
    </row>
    <row r="2749" spans="1:8" x14ac:dyDescent="0.3">
      <c r="A2749" t="s">
        <v>33</v>
      </c>
      <c r="B2749" t="s">
        <v>58</v>
      </c>
      <c r="C2749" t="s">
        <v>84</v>
      </c>
      <c r="D2749" t="s">
        <v>198</v>
      </c>
      <c r="E2749" t="s">
        <v>139</v>
      </c>
      <c r="G2749" s="87">
        <v>36000</v>
      </c>
      <c r="H2749" s="87">
        <v>22860</v>
      </c>
    </row>
    <row r="2750" spans="1:8" x14ac:dyDescent="0.3">
      <c r="A2750" t="s">
        <v>33</v>
      </c>
      <c r="B2750" t="s">
        <v>58</v>
      </c>
      <c r="C2750" t="s">
        <v>84</v>
      </c>
      <c r="D2750" t="s">
        <v>198</v>
      </c>
      <c r="E2750" t="s">
        <v>65</v>
      </c>
      <c r="G2750" s="87">
        <v>36000</v>
      </c>
      <c r="H2750" s="87">
        <v>23588.054635762419</v>
      </c>
    </row>
    <row r="2751" spans="1:8" x14ac:dyDescent="0.3">
      <c r="A2751" t="s">
        <v>33</v>
      </c>
      <c r="B2751" t="s">
        <v>58</v>
      </c>
      <c r="C2751" t="s">
        <v>84</v>
      </c>
      <c r="D2751" t="s">
        <v>203</v>
      </c>
      <c r="E2751" t="s">
        <v>204</v>
      </c>
      <c r="G2751" s="87">
        <v>36000</v>
      </c>
      <c r="H2751" s="87">
        <v>23200.40249540771</v>
      </c>
    </row>
    <row r="2752" spans="1:8" x14ac:dyDescent="0.3">
      <c r="A2752" t="s">
        <v>33</v>
      </c>
      <c r="B2752" t="s">
        <v>58</v>
      </c>
      <c r="C2752" t="s">
        <v>84</v>
      </c>
      <c r="D2752" t="s">
        <v>203</v>
      </c>
      <c r="E2752" t="s">
        <v>142</v>
      </c>
      <c r="G2752" s="87">
        <v>36000</v>
      </c>
      <c r="H2752" s="87">
        <v>35999.999999999993</v>
      </c>
    </row>
    <row r="2753" spans="1:8" x14ac:dyDescent="0.3">
      <c r="A2753" t="s">
        <v>33</v>
      </c>
      <c r="B2753" t="s">
        <v>58</v>
      </c>
      <c r="C2753" t="s">
        <v>84</v>
      </c>
      <c r="D2753" t="s">
        <v>203</v>
      </c>
      <c r="E2753" t="s">
        <v>143</v>
      </c>
      <c r="G2753" s="87">
        <v>36000</v>
      </c>
      <c r="H2753" s="87">
        <v>35692.926916011871</v>
      </c>
    </row>
    <row r="2754" spans="1:8" x14ac:dyDescent="0.3">
      <c r="A2754" t="s">
        <v>33</v>
      </c>
      <c r="B2754" t="s">
        <v>58</v>
      </c>
      <c r="C2754" t="s">
        <v>84</v>
      </c>
      <c r="D2754" t="s">
        <v>203</v>
      </c>
      <c r="E2754" t="s">
        <v>141</v>
      </c>
      <c r="G2754" s="87">
        <v>36000</v>
      </c>
      <c r="H2754" s="87">
        <v>0</v>
      </c>
    </row>
    <row r="2755" spans="1:8" x14ac:dyDescent="0.3">
      <c r="A2755" t="s">
        <v>33</v>
      </c>
      <c r="B2755" t="s">
        <v>58</v>
      </c>
      <c r="C2755" t="s">
        <v>84</v>
      </c>
      <c r="D2755" t="s">
        <v>203</v>
      </c>
      <c r="E2755" t="s">
        <v>205</v>
      </c>
      <c r="G2755" s="87">
        <v>36000</v>
      </c>
      <c r="H2755" s="87">
        <v>23200.40249540771</v>
      </c>
    </row>
    <row r="2756" spans="1:8" x14ac:dyDescent="0.3">
      <c r="A2756" t="s">
        <v>33</v>
      </c>
      <c r="B2756" t="s">
        <v>58</v>
      </c>
      <c r="C2756" t="s">
        <v>84</v>
      </c>
      <c r="D2756" t="s">
        <v>206</v>
      </c>
      <c r="E2756" t="s">
        <v>207</v>
      </c>
      <c r="G2756" s="87">
        <v>36000</v>
      </c>
      <c r="H2756" s="87">
        <v>37080</v>
      </c>
    </row>
    <row r="2757" spans="1:8" x14ac:dyDescent="0.3">
      <c r="A2757" t="s">
        <v>33</v>
      </c>
      <c r="B2757" t="s">
        <v>58</v>
      </c>
      <c r="C2757" t="s">
        <v>84</v>
      </c>
      <c r="D2757" t="s">
        <v>206</v>
      </c>
      <c r="E2757" t="s">
        <v>208</v>
      </c>
      <c r="G2757" s="87">
        <v>36000</v>
      </c>
      <c r="H2757" s="87">
        <v>37046.250000000007</v>
      </c>
    </row>
    <row r="2758" spans="1:8" x14ac:dyDescent="0.3">
      <c r="A2758" t="s">
        <v>33</v>
      </c>
      <c r="B2758" t="s">
        <v>58</v>
      </c>
      <c r="C2758" t="s">
        <v>84</v>
      </c>
      <c r="D2758" t="s">
        <v>206</v>
      </c>
      <c r="E2758" t="s">
        <v>209</v>
      </c>
      <c r="G2758" s="87">
        <v>36000</v>
      </c>
      <c r="H2758" s="87">
        <v>30383.698030634579</v>
      </c>
    </row>
    <row r="2759" spans="1:8" x14ac:dyDescent="0.3">
      <c r="A2759" t="s">
        <v>33</v>
      </c>
      <c r="B2759" t="s">
        <v>58</v>
      </c>
      <c r="C2759" t="s">
        <v>84</v>
      </c>
      <c r="D2759" t="s">
        <v>210</v>
      </c>
      <c r="E2759" t="s">
        <v>211</v>
      </c>
      <c r="G2759" s="87">
        <v>36000</v>
      </c>
      <c r="H2759" s="87">
        <v>30600</v>
      </c>
    </row>
    <row r="2760" spans="1:8" x14ac:dyDescent="0.3">
      <c r="A2760" t="s">
        <v>33</v>
      </c>
      <c r="B2760" t="s">
        <v>58</v>
      </c>
      <c r="C2760" t="s">
        <v>84</v>
      </c>
      <c r="D2760" t="s">
        <v>210</v>
      </c>
      <c r="E2760" t="s">
        <v>212</v>
      </c>
      <c r="G2760" s="87">
        <v>36000</v>
      </c>
      <c r="H2760" s="87">
        <v>30240</v>
      </c>
    </row>
    <row r="2761" spans="1:8" x14ac:dyDescent="0.3">
      <c r="A2761" t="s">
        <v>33</v>
      </c>
      <c r="B2761" t="s">
        <v>58</v>
      </c>
      <c r="C2761" t="s">
        <v>84</v>
      </c>
      <c r="D2761" t="s">
        <v>210</v>
      </c>
      <c r="E2761" t="s">
        <v>213</v>
      </c>
      <c r="G2761" s="87">
        <v>36000</v>
      </c>
      <c r="H2761" s="87">
        <v>30960</v>
      </c>
    </row>
    <row r="2762" spans="1:8" x14ac:dyDescent="0.3">
      <c r="A2762" t="s">
        <v>33</v>
      </c>
      <c r="B2762" t="s">
        <v>58</v>
      </c>
      <c r="C2762" t="s">
        <v>84</v>
      </c>
      <c r="D2762" t="s">
        <v>214</v>
      </c>
      <c r="E2762" t="s">
        <v>215</v>
      </c>
      <c r="F2762" s="88">
        <v>46388</v>
      </c>
      <c r="G2762" s="87">
        <v>3000</v>
      </c>
      <c r="H2762" s="87">
        <v>149.5595807039314</v>
      </c>
    </row>
    <row r="2763" spans="1:8" x14ac:dyDescent="0.3">
      <c r="A2763" t="s">
        <v>33</v>
      </c>
      <c r="B2763" t="s">
        <v>58</v>
      </c>
      <c r="C2763" t="s">
        <v>84</v>
      </c>
      <c r="D2763" t="s">
        <v>214</v>
      </c>
      <c r="E2763" t="s">
        <v>216</v>
      </c>
      <c r="F2763" s="88">
        <v>46388</v>
      </c>
      <c r="G2763" s="87">
        <v>3000</v>
      </c>
      <c r="H2763" s="87">
        <v>90.000000000000085</v>
      </c>
    </row>
    <row r="2764" spans="1:8" x14ac:dyDescent="0.3">
      <c r="A2764" t="s">
        <v>33</v>
      </c>
      <c r="B2764" t="s">
        <v>58</v>
      </c>
      <c r="C2764" t="s">
        <v>84</v>
      </c>
      <c r="D2764" t="s">
        <v>214</v>
      </c>
      <c r="E2764" t="s">
        <v>217</v>
      </c>
      <c r="F2764" s="88">
        <v>46388</v>
      </c>
      <c r="G2764" s="87">
        <v>3000</v>
      </c>
      <c r="H2764" s="87">
        <v>57.824835634884941</v>
      </c>
    </row>
    <row r="2765" spans="1:8" x14ac:dyDescent="0.3">
      <c r="A2765" t="s">
        <v>33</v>
      </c>
      <c r="B2765" t="s">
        <v>58</v>
      </c>
      <c r="C2765" t="s">
        <v>84</v>
      </c>
      <c r="D2765" t="s">
        <v>214</v>
      </c>
      <c r="E2765" t="s">
        <v>215</v>
      </c>
      <c r="F2765" s="88">
        <v>46419</v>
      </c>
      <c r="G2765" s="87">
        <v>3000</v>
      </c>
      <c r="H2765" s="87">
        <v>149.4669408415061</v>
      </c>
    </row>
    <row r="2766" spans="1:8" x14ac:dyDescent="0.3">
      <c r="A2766" t="s">
        <v>33</v>
      </c>
      <c r="B2766" t="s">
        <v>58</v>
      </c>
      <c r="C2766" t="s">
        <v>84</v>
      </c>
      <c r="D2766" t="s">
        <v>214</v>
      </c>
      <c r="E2766" t="s">
        <v>216</v>
      </c>
      <c r="F2766" s="88">
        <v>46419</v>
      </c>
      <c r="G2766" s="87">
        <v>3000</v>
      </c>
      <c r="H2766" s="87">
        <v>90.000000000000085</v>
      </c>
    </row>
    <row r="2767" spans="1:8" x14ac:dyDescent="0.3">
      <c r="A2767" t="s">
        <v>33</v>
      </c>
      <c r="B2767" t="s">
        <v>58</v>
      </c>
      <c r="C2767" t="s">
        <v>84</v>
      </c>
      <c r="D2767" t="s">
        <v>214</v>
      </c>
      <c r="E2767" t="s">
        <v>217</v>
      </c>
      <c r="F2767" s="88">
        <v>46419</v>
      </c>
      <c r="G2767" s="87">
        <v>3000</v>
      </c>
      <c r="H2767" s="87">
        <v>57.734894020879722</v>
      </c>
    </row>
    <row r="2768" spans="1:8" x14ac:dyDescent="0.3">
      <c r="A2768" t="s">
        <v>33</v>
      </c>
      <c r="B2768" t="s">
        <v>58</v>
      </c>
      <c r="C2768" t="s">
        <v>84</v>
      </c>
      <c r="D2768" t="s">
        <v>214</v>
      </c>
      <c r="E2768" t="s">
        <v>215</v>
      </c>
      <c r="F2768" s="88">
        <v>46447</v>
      </c>
      <c r="G2768" s="87">
        <v>3000</v>
      </c>
      <c r="H2768" s="87">
        <v>149.37458871838061</v>
      </c>
    </row>
    <row r="2769" spans="1:8" x14ac:dyDescent="0.3">
      <c r="A2769" t="s">
        <v>33</v>
      </c>
      <c r="B2769" t="s">
        <v>58</v>
      </c>
      <c r="C2769" t="s">
        <v>84</v>
      </c>
      <c r="D2769" t="s">
        <v>214</v>
      </c>
      <c r="E2769" t="s">
        <v>216</v>
      </c>
      <c r="F2769" s="88">
        <v>46447</v>
      </c>
      <c r="G2769" s="87">
        <v>3000</v>
      </c>
      <c r="H2769" s="87">
        <v>90.000000000000085</v>
      </c>
    </row>
    <row r="2770" spans="1:8" x14ac:dyDescent="0.3">
      <c r="A2770" t="s">
        <v>33</v>
      </c>
      <c r="B2770" t="s">
        <v>58</v>
      </c>
      <c r="C2770" t="s">
        <v>84</v>
      </c>
      <c r="D2770" t="s">
        <v>214</v>
      </c>
      <c r="E2770" t="s">
        <v>217</v>
      </c>
      <c r="F2770" s="88">
        <v>46447</v>
      </c>
      <c r="G2770" s="87">
        <v>3000</v>
      </c>
      <c r="H2770" s="87">
        <v>57.645231765418139</v>
      </c>
    </row>
    <row r="2771" spans="1:8" x14ac:dyDescent="0.3">
      <c r="A2771" t="s">
        <v>33</v>
      </c>
      <c r="B2771" t="s">
        <v>58</v>
      </c>
      <c r="C2771" t="s">
        <v>84</v>
      </c>
      <c r="D2771" t="s">
        <v>214</v>
      </c>
      <c r="E2771" t="s">
        <v>215</v>
      </c>
      <c r="F2771" s="88">
        <v>46478</v>
      </c>
      <c r="G2771" s="87">
        <v>3000</v>
      </c>
      <c r="H2771" s="87">
        <v>57.552822453484922</v>
      </c>
    </row>
    <row r="2772" spans="1:8" x14ac:dyDescent="0.3">
      <c r="A2772" t="s">
        <v>33</v>
      </c>
      <c r="B2772" t="s">
        <v>58</v>
      </c>
      <c r="C2772" t="s">
        <v>84</v>
      </c>
      <c r="D2772" t="s">
        <v>214</v>
      </c>
      <c r="E2772" t="s">
        <v>216</v>
      </c>
      <c r="F2772" s="88">
        <v>46478</v>
      </c>
      <c r="G2772" s="87">
        <v>3000</v>
      </c>
      <c r="H2772" s="87">
        <v>0</v>
      </c>
    </row>
    <row r="2773" spans="1:8" x14ac:dyDescent="0.3">
      <c r="A2773" t="s">
        <v>33</v>
      </c>
      <c r="B2773" t="s">
        <v>58</v>
      </c>
      <c r="C2773" t="s">
        <v>84</v>
      </c>
      <c r="D2773" t="s">
        <v>214</v>
      </c>
      <c r="E2773" t="s">
        <v>217</v>
      </c>
      <c r="F2773" s="88">
        <v>46478</v>
      </c>
      <c r="G2773" s="87">
        <v>3000</v>
      </c>
      <c r="H2773" s="87">
        <v>57.552822453484922</v>
      </c>
    </row>
    <row r="2774" spans="1:8" x14ac:dyDescent="0.3">
      <c r="A2774" t="s">
        <v>33</v>
      </c>
      <c r="B2774" t="s">
        <v>58</v>
      </c>
      <c r="C2774" t="s">
        <v>84</v>
      </c>
      <c r="D2774" t="s">
        <v>214</v>
      </c>
      <c r="E2774" t="s">
        <v>215</v>
      </c>
      <c r="F2774" s="88">
        <v>46508</v>
      </c>
      <c r="G2774" s="87">
        <v>3000</v>
      </c>
      <c r="H2774" s="87">
        <v>57.460708944454538</v>
      </c>
    </row>
    <row r="2775" spans="1:8" x14ac:dyDescent="0.3">
      <c r="A2775" t="s">
        <v>33</v>
      </c>
      <c r="B2775" t="s">
        <v>58</v>
      </c>
      <c r="C2775" t="s">
        <v>84</v>
      </c>
      <c r="D2775" t="s">
        <v>214</v>
      </c>
      <c r="E2775" t="s">
        <v>216</v>
      </c>
      <c r="F2775" s="88">
        <v>46508</v>
      </c>
      <c r="G2775" s="87">
        <v>3000</v>
      </c>
      <c r="H2775" s="87">
        <v>0</v>
      </c>
    </row>
    <row r="2776" spans="1:8" x14ac:dyDescent="0.3">
      <c r="A2776" t="s">
        <v>33</v>
      </c>
      <c r="B2776" t="s">
        <v>58</v>
      </c>
      <c r="C2776" t="s">
        <v>84</v>
      </c>
      <c r="D2776" t="s">
        <v>214</v>
      </c>
      <c r="E2776" t="s">
        <v>217</v>
      </c>
      <c r="F2776" s="88">
        <v>46508</v>
      </c>
      <c r="G2776" s="87">
        <v>3000</v>
      </c>
      <c r="H2776" s="87">
        <v>57.460708944454538</v>
      </c>
    </row>
    <row r="2777" spans="1:8" x14ac:dyDescent="0.3">
      <c r="A2777" t="s">
        <v>33</v>
      </c>
      <c r="B2777" t="s">
        <v>58</v>
      </c>
      <c r="C2777" t="s">
        <v>84</v>
      </c>
      <c r="D2777" t="s">
        <v>214</v>
      </c>
      <c r="E2777" t="s">
        <v>215</v>
      </c>
      <c r="F2777" s="88">
        <v>46539</v>
      </c>
      <c r="G2777" s="87">
        <v>3000</v>
      </c>
      <c r="H2777" s="87">
        <v>57.368889820296637</v>
      </c>
    </row>
    <row r="2778" spans="1:8" x14ac:dyDescent="0.3">
      <c r="A2778" t="s">
        <v>33</v>
      </c>
      <c r="B2778" t="s">
        <v>58</v>
      </c>
      <c r="C2778" t="s">
        <v>84</v>
      </c>
      <c r="D2778" t="s">
        <v>214</v>
      </c>
      <c r="E2778" t="s">
        <v>216</v>
      </c>
      <c r="F2778" s="88">
        <v>46539</v>
      </c>
      <c r="G2778" s="87">
        <v>3000</v>
      </c>
      <c r="H2778" s="87">
        <v>0</v>
      </c>
    </row>
    <row r="2779" spans="1:8" x14ac:dyDescent="0.3">
      <c r="A2779" t="s">
        <v>33</v>
      </c>
      <c r="B2779" t="s">
        <v>58</v>
      </c>
      <c r="C2779" t="s">
        <v>84</v>
      </c>
      <c r="D2779" t="s">
        <v>214</v>
      </c>
      <c r="E2779" t="s">
        <v>217</v>
      </c>
      <c r="F2779" s="88">
        <v>46539</v>
      </c>
      <c r="G2779" s="87">
        <v>3000</v>
      </c>
      <c r="H2779" s="87">
        <v>57.368889820296637</v>
      </c>
    </row>
    <row r="2780" spans="1:8" x14ac:dyDescent="0.3">
      <c r="A2780" t="s">
        <v>33</v>
      </c>
      <c r="B2780" t="s">
        <v>58</v>
      </c>
      <c r="C2780" t="s">
        <v>84</v>
      </c>
      <c r="D2780" t="s">
        <v>214</v>
      </c>
      <c r="E2780" t="s">
        <v>215</v>
      </c>
      <c r="F2780" s="88">
        <v>46569</v>
      </c>
      <c r="G2780" s="87">
        <v>3000</v>
      </c>
      <c r="H2780" s="87">
        <v>57.277363672028287</v>
      </c>
    </row>
    <row r="2781" spans="1:8" x14ac:dyDescent="0.3">
      <c r="A2781" t="s">
        <v>33</v>
      </c>
      <c r="B2781" t="s">
        <v>58</v>
      </c>
      <c r="C2781" t="s">
        <v>84</v>
      </c>
      <c r="D2781" t="s">
        <v>214</v>
      </c>
      <c r="E2781" t="s">
        <v>216</v>
      </c>
      <c r="F2781" s="88">
        <v>46569</v>
      </c>
      <c r="G2781" s="87">
        <v>3000</v>
      </c>
      <c r="H2781" s="87">
        <v>0</v>
      </c>
    </row>
    <row r="2782" spans="1:8" x14ac:dyDescent="0.3">
      <c r="A2782" t="s">
        <v>33</v>
      </c>
      <c r="B2782" t="s">
        <v>58</v>
      </c>
      <c r="C2782" t="s">
        <v>84</v>
      </c>
      <c r="D2782" t="s">
        <v>214</v>
      </c>
      <c r="E2782" t="s">
        <v>217</v>
      </c>
      <c r="F2782" s="88">
        <v>46569</v>
      </c>
      <c r="G2782" s="87">
        <v>3000</v>
      </c>
      <c r="H2782" s="87">
        <v>57.277363672028287</v>
      </c>
    </row>
    <row r="2783" spans="1:8" x14ac:dyDescent="0.3">
      <c r="A2783" t="s">
        <v>33</v>
      </c>
      <c r="B2783" t="s">
        <v>58</v>
      </c>
      <c r="C2783" t="s">
        <v>84</v>
      </c>
      <c r="D2783" t="s">
        <v>214</v>
      </c>
      <c r="E2783" t="s">
        <v>215</v>
      </c>
      <c r="F2783" s="88">
        <v>46600</v>
      </c>
      <c r="G2783" s="87">
        <v>3000</v>
      </c>
      <c r="H2783" s="87">
        <v>57.184635872261637</v>
      </c>
    </row>
    <row r="2784" spans="1:8" x14ac:dyDescent="0.3">
      <c r="A2784" t="s">
        <v>33</v>
      </c>
      <c r="B2784" t="s">
        <v>58</v>
      </c>
      <c r="C2784" t="s">
        <v>84</v>
      </c>
      <c r="D2784" t="s">
        <v>214</v>
      </c>
      <c r="E2784" t="s">
        <v>216</v>
      </c>
      <c r="F2784" s="88">
        <v>46600</v>
      </c>
      <c r="G2784" s="87">
        <v>3000</v>
      </c>
      <c r="H2784" s="87">
        <v>0</v>
      </c>
    </row>
    <row r="2785" spans="1:8" x14ac:dyDescent="0.3">
      <c r="A2785" t="s">
        <v>33</v>
      </c>
      <c r="B2785" t="s">
        <v>58</v>
      </c>
      <c r="C2785" t="s">
        <v>84</v>
      </c>
      <c r="D2785" t="s">
        <v>214</v>
      </c>
      <c r="E2785" t="s">
        <v>217</v>
      </c>
      <c r="F2785" s="88">
        <v>46600</v>
      </c>
      <c r="G2785" s="87">
        <v>3000</v>
      </c>
      <c r="H2785" s="87">
        <v>57.184635872261637</v>
      </c>
    </row>
    <row r="2786" spans="1:8" x14ac:dyDescent="0.3">
      <c r="A2786" t="s">
        <v>33</v>
      </c>
      <c r="B2786" t="s">
        <v>58</v>
      </c>
      <c r="C2786" t="s">
        <v>84</v>
      </c>
      <c r="D2786" t="s">
        <v>214</v>
      </c>
      <c r="E2786" t="s">
        <v>215</v>
      </c>
      <c r="F2786" s="88">
        <v>46631</v>
      </c>
      <c r="G2786" s="87">
        <v>3000</v>
      </c>
      <c r="H2786" s="87">
        <v>57.093696230252178</v>
      </c>
    </row>
    <row r="2787" spans="1:8" x14ac:dyDescent="0.3">
      <c r="A2787" t="s">
        <v>33</v>
      </c>
      <c r="B2787" t="s">
        <v>58</v>
      </c>
      <c r="C2787" t="s">
        <v>84</v>
      </c>
      <c r="D2787" t="s">
        <v>214</v>
      </c>
      <c r="E2787" t="s">
        <v>216</v>
      </c>
      <c r="F2787" s="88">
        <v>46631</v>
      </c>
      <c r="G2787" s="87">
        <v>3000</v>
      </c>
      <c r="H2787" s="87">
        <v>0</v>
      </c>
    </row>
    <row r="2788" spans="1:8" x14ac:dyDescent="0.3">
      <c r="A2788" t="s">
        <v>33</v>
      </c>
      <c r="B2788" t="s">
        <v>58</v>
      </c>
      <c r="C2788" t="s">
        <v>84</v>
      </c>
      <c r="D2788" t="s">
        <v>214</v>
      </c>
      <c r="E2788" t="s">
        <v>217</v>
      </c>
      <c r="F2788" s="88">
        <v>46631</v>
      </c>
      <c r="G2788" s="87">
        <v>3000</v>
      </c>
      <c r="H2788" s="87">
        <v>57.093696230252178</v>
      </c>
    </row>
    <row r="2789" spans="1:8" x14ac:dyDescent="0.3">
      <c r="A2789" t="s">
        <v>33</v>
      </c>
      <c r="B2789" t="s">
        <v>58</v>
      </c>
      <c r="C2789" t="s">
        <v>84</v>
      </c>
      <c r="D2789" t="s">
        <v>214</v>
      </c>
      <c r="E2789" t="s">
        <v>215</v>
      </c>
      <c r="F2789" s="88">
        <v>46661</v>
      </c>
      <c r="G2789" s="87">
        <v>3000</v>
      </c>
      <c r="H2789" s="87">
        <v>57.003045368176693</v>
      </c>
    </row>
    <row r="2790" spans="1:8" x14ac:dyDescent="0.3">
      <c r="A2790" t="s">
        <v>33</v>
      </c>
      <c r="B2790" t="s">
        <v>58</v>
      </c>
      <c r="C2790" t="s">
        <v>84</v>
      </c>
      <c r="D2790" t="s">
        <v>214</v>
      </c>
      <c r="E2790" t="s">
        <v>216</v>
      </c>
      <c r="F2790" s="88">
        <v>46661</v>
      </c>
      <c r="G2790" s="87">
        <v>3000</v>
      </c>
      <c r="H2790" s="87">
        <v>0</v>
      </c>
    </row>
    <row r="2791" spans="1:8" x14ac:dyDescent="0.3">
      <c r="A2791" t="s">
        <v>33</v>
      </c>
      <c r="B2791" t="s">
        <v>58</v>
      </c>
      <c r="C2791" t="s">
        <v>84</v>
      </c>
      <c r="D2791" t="s">
        <v>214</v>
      </c>
      <c r="E2791" t="s">
        <v>217</v>
      </c>
      <c r="F2791" s="88">
        <v>46661</v>
      </c>
      <c r="G2791" s="87">
        <v>3000</v>
      </c>
      <c r="H2791" s="87">
        <v>57.003045368176693</v>
      </c>
    </row>
    <row r="2792" spans="1:8" x14ac:dyDescent="0.3">
      <c r="A2792" t="s">
        <v>33</v>
      </c>
      <c r="B2792" t="s">
        <v>58</v>
      </c>
      <c r="C2792" t="s">
        <v>84</v>
      </c>
      <c r="D2792" t="s">
        <v>214</v>
      </c>
      <c r="E2792" t="s">
        <v>215</v>
      </c>
      <c r="F2792" s="88">
        <v>46692</v>
      </c>
      <c r="G2792" s="87">
        <v>3000</v>
      </c>
      <c r="H2792" s="87">
        <v>56.912681912681727</v>
      </c>
    </row>
    <row r="2793" spans="1:8" x14ac:dyDescent="0.3">
      <c r="A2793" t="s">
        <v>33</v>
      </c>
      <c r="B2793" t="s">
        <v>58</v>
      </c>
      <c r="C2793" t="s">
        <v>84</v>
      </c>
      <c r="D2793" t="s">
        <v>214</v>
      </c>
      <c r="E2793" t="s">
        <v>216</v>
      </c>
      <c r="F2793" s="88">
        <v>46692</v>
      </c>
      <c r="G2793" s="87">
        <v>3000</v>
      </c>
      <c r="H2793" s="87">
        <v>0</v>
      </c>
    </row>
    <row r="2794" spans="1:8" x14ac:dyDescent="0.3">
      <c r="A2794" t="s">
        <v>33</v>
      </c>
      <c r="B2794" t="s">
        <v>58</v>
      </c>
      <c r="C2794" t="s">
        <v>84</v>
      </c>
      <c r="D2794" t="s">
        <v>214</v>
      </c>
      <c r="E2794" t="s">
        <v>217</v>
      </c>
      <c r="F2794" s="88">
        <v>46692</v>
      </c>
      <c r="G2794" s="87">
        <v>3000</v>
      </c>
      <c r="H2794" s="87">
        <v>56.912681912681727</v>
      </c>
    </row>
    <row r="2795" spans="1:8" x14ac:dyDescent="0.3">
      <c r="A2795" t="s">
        <v>33</v>
      </c>
      <c r="B2795" t="s">
        <v>58</v>
      </c>
      <c r="C2795" t="s">
        <v>84</v>
      </c>
      <c r="D2795" t="s">
        <v>214</v>
      </c>
      <c r="E2795" t="s">
        <v>215</v>
      </c>
      <c r="F2795" s="88">
        <v>46722</v>
      </c>
      <c r="G2795" s="87">
        <v>3000</v>
      </c>
      <c r="H2795" s="87">
        <v>56.822604499104933</v>
      </c>
    </row>
    <row r="2796" spans="1:8" x14ac:dyDescent="0.3">
      <c r="A2796" t="s">
        <v>33</v>
      </c>
      <c r="B2796" t="s">
        <v>58</v>
      </c>
      <c r="C2796" t="s">
        <v>84</v>
      </c>
      <c r="D2796" t="s">
        <v>214</v>
      </c>
      <c r="E2796" t="s">
        <v>216</v>
      </c>
      <c r="F2796" s="88">
        <v>46722</v>
      </c>
      <c r="G2796" s="87">
        <v>3000</v>
      </c>
      <c r="H2796" s="87">
        <v>0</v>
      </c>
    </row>
    <row r="2797" spans="1:8" x14ac:dyDescent="0.3">
      <c r="A2797" t="s">
        <v>33</v>
      </c>
      <c r="B2797" t="s">
        <v>58</v>
      </c>
      <c r="C2797" t="s">
        <v>84</v>
      </c>
      <c r="D2797" t="s">
        <v>214</v>
      </c>
      <c r="E2797" t="s">
        <v>217</v>
      </c>
      <c r="F2797" s="88">
        <v>46722</v>
      </c>
      <c r="G2797" s="87">
        <v>3000</v>
      </c>
      <c r="H2797" s="87">
        <v>56.822604499104933</v>
      </c>
    </row>
    <row r="2798" spans="1:8" x14ac:dyDescent="0.3">
      <c r="A2798" t="s">
        <v>33</v>
      </c>
      <c r="B2798" t="s">
        <v>58</v>
      </c>
      <c r="C2798" t="s">
        <v>89</v>
      </c>
      <c r="D2798" t="s">
        <v>198</v>
      </c>
      <c r="E2798" t="s">
        <v>135</v>
      </c>
      <c r="G2798" s="87">
        <v>94500</v>
      </c>
      <c r="H2798" s="87">
        <v>59913</v>
      </c>
    </row>
    <row r="2799" spans="1:8" x14ac:dyDescent="0.3">
      <c r="A2799" t="s">
        <v>33</v>
      </c>
      <c r="B2799" t="s">
        <v>58</v>
      </c>
      <c r="C2799" t="s">
        <v>89</v>
      </c>
      <c r="D2799" t="s">
        <v>198</v>
      </c>
      <c r="E2799" t="s">
        <v>199</v>
      </c>
      <c r="G2799" s="87">
        <v>94500</v>
      </c>
      <c r="H2799" s="87">
        <v>94702.355460385443</v>
      </c>
    </row>
    <row r="2800" spans="1:8" x14ac:dyDescent="0.3">
      <c r="A2800" t="s">
        <v>33</v>
      </c>
      <c r="B2800" t="s">
        <v>58</v>
      </c>
      <c r="C2800" t="s">
        <v>89</v>
      </c>
      <c r="D2800" t="s">
        <v>198</v>
      </c>
      <c r="E2800" t="s">
        <v>200</v>
      </c>
      <c r="G2800" s="87">
        <v>94500</v>
      </c>
      <c r="H2800" s="87">
        <v>95625</v>
      </c>
    </row>
    <row r="2801" spans="1:8" x14ac:dyDescent="0.3">
      <c r="A2801" t="s">
        <v>33</v>
      </c>
      <c r="B2801" t="s">
        <v>58</v>
      </c>
      <c r="C2801" t="s">
        <v>89</v>
      </c>
      <c r="D2801" t="s">
        <v>198</v>
      </c>
      <c r="E2801" t="s">
        <v>201</v>
      </c>
      <c r="G2801" s="87">
        <v>94500</v>
      </c>
      <c r="H2801" s="87">
        <v>94500</v>
      </c>
    </row>
    <row r="2802" spans="1:8" x14ac:dyDescent="0.3">
      <c r="A2802" t="s">
        <v>33</v>
      </c>
      <c r="B2802" t="s">
        <v>58</v>
      </c>
      <c r="C2802" t="s">
        <v>89</v>
      </c>
      <c r="D2802" t="s">
        <v>198</v>
      </c>
      <c r="E2802" t="s">
        <v>202</v>
      </c>
      <c r="G2802" s="87">
        <v>94500</v>
      </c>
      <c r="H2802" s="87">
        <v>60756.070663811573</v>
      </c>
    </row>
    <row r="2803" spans="1:8" x14ac:dyDescent="0.3">
      <c r="A2803" t="s">
        <v>33</v>
      </c>
      <c r="B2803" t="s">
        <v>58</v>
      </c>
      <c r="C2803" t="s">
        <v>89</v>
      </c>
      <c r="D2803" t="s">
        <v>198</v>
      </c>
      <c r="E2803" t="s">
        <v>139</v>
      </c>
      <c r="G2803" s="87">
        <v>94500</v>
      </c>
      <c r="H2803" s="87">
        <v>61897.5</v>
      </c>
    </row>
    <row r="2804" spans="1:8" x14ac:dyDescent="0.3">
      <c r="A2804" t="s">
        <v>33</v>
      </c>
      <c r="B2804" t="s">
        <v>58</v>
      </c>
      <c r="C2804" t="s">
        <v>89</v>
      </c>
      <c r="D2804" t="s">
        <v>198</v>
      </c>
      <c r="E2804" t="s">
        <v>65</v>
      </c>
      <c r="G2804" s="87">
        <v>94500</v>
      </c>
      <c r="H2804" s="87">
        <v>60756.070663811573</v>
      </c>
    </row>
    <row r="2805" spans="1:8" x14ac:dyDescent="0.3">
      <c r="A2805" t="s">
        <v>33</v>
      </c>
      <c r="B2805" t="s">
        <v>58</v>
      </c>
      <c r="C2805" t="s">
        <v>89</v>
      </c>
      <c r="D2805" t="s">
        <v>203</v>
      </c>
      <c r="E2805" t="s">
        <v>204</v>
      </c>
      <c r="G2805" s="87">
        <v>94500</v>
      </c>
      <c r="H2805" s="87">
        <v>60626.249999999993</v>
      </c>
    </row>
    <row r="2806" spans="1:8" x14ac:dyDescent="0.3">
      <c r="A2806" t="s">
        <v>33</v>
      </c>
      <c r="B2806" t="s">
        <v>58</v>
      </c>
      <c r="C2806" t="s">
        <v>89</v>
      </c>
      <c r="D2806" t="s">
        <v>203</v>
      </c>
      <c r="E2806" t="s">
        <v>142</v>
      </c>
      <c r="G2806" s="87">
        <v>94500</v>
      </c>
      <c r="H2806" s="87">
        <v>94499.999999999985</v>
      </c>
    </row>
    <row r="2807" spans="1:8" x14ac:dyDescent="0.3">
      <c r="A2807" t="s">
        <v>33</v>
      </c>
      <c r="B2807" t="s">
        <v>58</v>
      </c>
      <c r="C2807" t="s">
        <v>89</v>
      </c>
      <c r="D2807" t="s">
        <v>203</v>
      </c>
      <c r="E2807" t="s">
        <v>143</v>
      </c>
      <c r="G2807" s="87">
        <v>94500</v>
      </c>
      <c r="H2807" s="87">
        <v>95625</v>
      </c>
    </row>
    <row r="2808" spans="1:8" x14ac:dyDescent="0.3">
      <c r="A2808" t="s">
        <v>33</v>
      </c>
      <c r="B2808" t="s">
        <v>58</v>
      </c>
      <c r="C2808" t="s">
        <v>89</v>
      </c>
      <c r="D2808" t="s">
        <v>203</v>
      </c>
      <c r="E2808" t="s">
        <v>141</v>
      </c>
      <c r="G2808" s="87">
        <v>94500</v>
      </c>
      <c r="H2808" s="87">
        <v>0</v>
      </c>
    </row>
    <row r="2809" spans="1:8" x14ac:dyDescent="0.3">
      <c r="A2809" t="s">
        <v>33</v>
      </c>
      <c r="B2809" t="s">
        <v>58</v>
      </c>
      <c r="C2809" t="s">
        <v>89</v>
      </c>
      <c r="D2809" t="s">
        <v>203</v>
      </c>
      <c r="E2809" t="s">
        <v>205</v>
      </c>
      <c r="G2809" s="87">
        <v>94500</v>
      </c>
      <c r="H2809" s="87">
        <v>60626.249999999993</v>
      </c>
    </row>
    <row r="2810" spans="1:8" x14ac:dyDescent="0.3">
      <c r="A2810" t="s">
        <v>33</v>
      </c>
      <c r="B2810" t="s">
        <v>58</v>
      </c>
      <c r="C2810" t="s">
        <v>89</v>
      </c>
      <c r="D2810" t="s">
        <v>206</v>
      </c>
      <c r="E2810" t="s">
        <v>207</v>
      </c>
      <c r="G2810" s="87">
        <v>94500</v>
      </c>
      <c r="H2810" s="87">
        <v>98280</v>
      </c>
    </row>
    <row r="2811" spans="1:8" x14ac:dyDescent="0.3">
      <c r="A2811" t="s">
        <v>33</v>
      </c>
      <c r="B2811" t="s">
        <v>58</v>
      </c>
      <c r="C2811" t="s">
        <v>89</v>
      </c>
      <c r="D2811" t="s">
        <v>206</v>
      </c>
      <c r="E2811" t="s">
        <v>208</v>
      </c>
      <c r="G2811" s="87">
        <v>94500</v>
      </c>
      <c r="H2811" s="87">
        <v>98070.000000000015</v>
      </c>
    </row>
    <row r="2812" spans="1:8" x14ac:dyDescent="0.3">
      <c r="A2812" t="s">
        <v>33</v>
      </c>
      <c r="B2812" t="s">
        <v>58</v>
      </c>
      <c r="C2812" t="s">
        <v>89</v>
      </c>
      <c r="D2812" t="s">
        <v>206</v>
      </c>
      <c r="E2812" t="s">
        <v>209</v>
      </c>
      <c r="G2812" s="87">
        <v>94500</v>
      </c>
      <c r="H2812" s="87">
        <v>79380</v>
      </c>
    </row>
    <row r="2813" spans="1:8" x14ac:dyDescent="0.3">
      <c r="A2813" t="s">
        <v>33</v>
      </c>
      <c r="B2813" t="s">
        <v>58</v>
      </c>
      <c r="C2813" t="s">
        <v>89</v>
      </c>
      <c r="D2813" t="s">
        <v>210</v>
      </c>
      <c r="E2813" t="s">
        <v>211</v>
      </c>
      <c r="G2813" s="87">
        <v>94500</v>
      </c>
      <c r="H2813" s="87">
        <v>80325</v>
      </c>
    </row>
    <row r="2814" spans="1:8" x14ac:dyDescent="0.3">
      <c r="A2814" t="s">
        <v>33</v>
      </c>
      <c r="B2814" t="s">
        <v>58</v>
      </c>
      <c r="C2814" t="s">
        <v>89</v>
      </c>
      <c r="D2814" t="s">
        <v>210</v>
      </c>
      <c r="E2814" t="s">
        <v>212</v>
      </c>
      <c r="G2814" s="87">
        <v>94500</v>
      </c>
      <c r="H2814" s="87">
        <v>79380</v>
      </c>
    </row>
    <row r="2815" spans="1:8" x14ac:dyDescent="0.3">
      <c r="A2815" t="s">
        <v>33</v>
      </c>
      <c r="B2815" t="s">
        <v>58</v>
      </c>
      <c r="C2815" t="s">
        <v>89</v>
      </c>
      <c r="D2815" t="s">
        <v>210</v>
      </c>
      <c r="E2815" t="s">
        <v>213</v>
      </c>
      <c r="G2815" s="87">
        <v>94500</v>
      </c>
      <c r="H2815" s="87">
        <v>79380</v>
      </c>
    </row>
    <row r="2816" spans="1:8" x14ac:dyDescent="0.3">
      <c r="A2816" t="s">
        <v>33</v>
      </c>
      <c r="B2816" t="s">
        <v>58</v>
      </c>
      <c r="C2816" t="s">
        <v>89</v>
      </c>
      <c r="D2816" t="s">
        <v>214</v>
      </c>
      <c r="E2816" t="s">
        <v>215</v>
      </c>
      <c r="F2816" s="88">
        <v>46388</v>
      </c>
      <c r="G2816" s="87">
        <v>7875</v>
      </c>
      <c r="H2816" s="87">
        <v>315.00000000000028</v>
      </c>
    </row>
    <row r="2817" spans="1:8" x14ac:dyDescent="0.3">
      <c r="A2817" t="s">
        <v>33</v>
      </c>
      <c r="B2817" t="s">
        <v>58</v>
      </c>
      <c r="C2817" t="s">
        <v>89</v>
      </c>
      <c r="D2817" t="s">
        <v>214</v>
      </c>
      <c r="E2817" t="s">
        <v>216</v>
      </c>
      <c r="F2817" s="88">
        <v>46388</v>
      </c>
      <c r="G2817" s="87">
        <v>7875</v>
      </c>
      <c r="H2817" s="87">
        <v>315.00000000000028</v>
      </c>
    </row>
    <row r="2818" spans="1:8" x14ac:dyDescent="0.3">
      <c r="A2818" t="s">
        <v>33</v>
      </c>
      <c r="B2818" t="s">
        <v>58</v>
      </c>
      <c r="C2818" t="s">
        <v>89</v>
      </c>
      <c r="D2818" t="s">
        <v>214</v>
      </c>
      <c r="E2818" t="s">
        <v>217</v>
      </c>
      <c r="F2818" s="88">
        <v>46388</v>
      </c>
      <c r="G2818" s="87">
        <v>7875</v>
      </c>
      <c r="H2818" s="87">
        <v>0</v>
      </c>
    </row>
    <row r="2819" spans="1:8" x14ac:dyDescent="0.3">
      <c r="A2819" t="s">
        <v>33</v>
      </c>
      <c r="B2819" t="s">
        <v>58</v>
      </c>
      <c r="C2819" t="s">
        <v>89</v>
      </c>
      <c r="D2819" t="s">
        <v>214</v>
      </c>
      <c r="E2819" t="s">
        <v>215</v>
      </c>
      <c r="F2819" s="88">
        <v>46419</v>
      </c>
      <c r="G2819" s="87">
        <v>7875</v>
      </c>
      <c r="H2819" s="87">
        <v>315.00000000000028</v>
      </c>
    </row>
    <row r="2820" spans="1:8" x14ac:dyDescent="0.3">
      <c r="A2820" t="s">
        <v>33</v>
      </c>
      <c r="B2820" t="s">
        <v>58</v>
      </c>
      <c r="C2820" t="s">
        <v>89</v>
      </c>
      <c r="D2820" t="s">
        <v>214</v>
      </c>
      <c r="E2820" t="s">
        <v>216</v>
      </c>
      <c r="F2820" s="88">
        <v>46419</v>
      </c>
      <c r="G2820" s="87">
        <v>7875</v>
      </c>
      <c r="H2820" s="87">
        <v>315.00000000000028</v>
      </c>
    </row>
    <row r="2821" spans="1:8" x14ac:dyDescent="0.3">
      <c r="A2821" t="s">
        <v>33</v>
      </c>
      <c r="B2821" t="s">
        <v>58</v>
      </c>
      <c r="C2821" t="s">
        <v>89</v>
      </c>
      <c r="D2821" t="s">
        <v>214</v>
      </c>
      <c r="E2821" t="s">
        <v>217</v>
      </c>
      <c r="F2821" s="88">
        <v>46419</v>
      </c>
      <c r="G2821" s="87">
        <v>7875</v>
      </c>
      <c r="H2821" s="87">
        <v>0</v>
      </c>
    </row>
    <row r="2822" spans="1:8" x14ac:dyDescent="0.3">
      <c r="A2822" t="s">
        <v>33</v>
      </c>
      <c r="B2822" t="s">
        <v>58</v>
      </c>
      <c r="C2822" t="s">
        <v>89</v>
      </c>
      <c r="D2822" t="s">
        <v>214</v>
      </c>
      <c r="E2822" t="s">
        <v>215</v>
      </c>
      <c r="F2822" s="88">
        <v>46447</v>
      </c>
      <c r="G2822" s="87">
        <v>7875</v>
      </c>
      <c r="H2822" s="87">
        <v>315.00000000000028</v>
      </c>
    </row>
    <row r="2823" spans="1:8" x14ac:dyDescent="0.3">
      <c r="A2823" t="s">
        <v>33</v>
      </c>
      <c r="B2823" t="s">
        <v>58</v>
      </c>
      <c r="C2823" t="s">
        <v>89</v>
      </c>
      <c r="D2823" t="s">
        <v>214</v>
      </c>
      <c r="E2823" t="s">
        <v>216</v>
      </c>
      <c r="F2823" s="88">
        <v>46447</v>
      </c>
      <c r="G2823" s="87">
        <v>7875</v>
      </c>
      <c r="H2823" s="87">
        <v>315.00000000000028</v>
      </c>
    </row>
    <row r="2824" spans="1:8" x14ac:dyDescent="0.3">
      <c r="A2824" t="s">
        <v>33</v>
      </c>
      <c r="B2824" t="s">
        <v>58</v>
      </c>
      <c r="C2824" t="s">
        <v>89</v>
      </c>
      <c r="D2824" t="s">
        <v>214</v>
      </c>
      <c r="E2824" t="s">
        <v>217</v>
      </c>
      <c r="F2824" s="88">
        <v>46447</v>
      </c>
      <c r="G2824" s="87">
        <v>7875</v>
      </c>
      <c r="H2824" s="87">
        <v>0</v>
      </c>
    </row>
    <row r="2825" spans="1:8" x14ac:dyDescent="0.3">
      <c r="A2825" t="s">
        <v>33</v>
      </c>
      <c r="B2825" t="s">
        <v>58</v>
      </c>
      <c r="C2825" t="s">
        <v>89</v>
      </c>
      <c r="D2825" t="s">
        <v>214</v>
      </c>
      <c r="E2825" t="s">
        <v>215</v>
      </c>
      <c r="F2825" s="88">
        <v>46478</v>
      </c>
      <c r="G2825" s="87">
        <v>7875</v>
      </c>
      <c r="H2825" s="87">
        <v>315.00000000000028</v>
      </c>
    </row>
    <row r="2826" spans="1:8" x14ac:dyDescent="0.3">
      <c r="A2826" t="s">
        <v>33</v>
      </c>
      <c r="B2826" t="s">
        <v>58</v>
      </c>
      <c r="C2826" t="s">
        <v>89</v>
      </c>
      <c r="D2826" t="s">
        <v>214</v>
      </c>
      <c r="E2826" t="s">
        <v>216</v>
      </c>
      <c r="F2826" s="88">
        <v>46478</v>
      </c>
      <c r="G2826" s="87">
        <v>7875</v>
      </c>
      <c r="H2826" s="87">
        <v>315.00000000000028</v>
      </c>
    </row>
    <row r="2827" spans="1:8" x14ac:dyDescent="0.3">
      <c r="A2827" t="s">
        <v>33</v>
      </c>
      <c r="B2827" t="s">
        <v>58</v>
      </c>
      <c r="C2827" t="s">
        <v>89</v>
      </c>
      <c r="D2827" t="s">
        <v>214</v>
      </c>
      <c r="E2827" t="s">
        <v>217</v>
      </c>
      <c r="F2827" s="88">
        <v>46478</v>
      </c>
      <c r="G2827" s="87">
        <v>7875</v>
      </c>
      <c r="H2827" s="87">
        <v>0</v>
      </c>
    </row>
    <row r="2828" spans="1:8" x14ac:dyDescent="0.3">
      <c r="A2828" t="s">
        <v>33</v>
      </c>
      <c r="B2828" t="s">
        <v>58</v>
      </c>
      <c r="C2828" t="s">
        <v>89</v>
      </c>
      <c r="D2828" t="s">
        <v>214</v>
      </c>
      <c r="E2828" t="s">
        <v>215</v>
      </c>
      <c r="F2828" s="88">
        <v>46508</v>
      </c>
      <c r="G2828" s="87">
        <v>7875</v>
      </c>
      <c r="H2828" s="87">
        <v>0</v>
      </c>
    </row>
    <row r="2829" spans="1:8" x14ac:dyDescent="0.3">
      <c r="A2829" t="s">
        <v>33</v>
      </c>
      <c r="B2829" t="s">
        <v>58</v>
      </c>
      <c r="C2829" t="s">
        <v>89</v>
      </c>
      <c r="D2829" t="s">
        <v>214</v>
      </c>
      <c r="E2829" t="s">
        <v>216</v>
      </c>
      <c r="F2829" s="88">
        <v>46508</v>
      </c>
      <c r="G2829" s="87">
        <v>7875</v>
      </c>
      <c r="H2829" s="87">
        <v>0</v>
      </c>
    </row>
    <row r="2830" spans="1:8" x14ac:dyDescent="0.3">
      <c r="A2830" t="s">
        <v>33</v>
      </c>
      <c r="B2830" t="s">
        <v>58</v>
      </c>
      <c r="C2830" t="s">
        <v>89</v>
      </c>
      <c r="D2830" t="s">
        <v>214</v>
      </c>
      <c r="E2830" t="s">
        <v>217</v>
      </c>
      <c r="F2830" s="88">
        <v>46508</v>
      </c>
      <c r="G2830" s="87">
        <v>7875</v>
      </c>
      <c r="H2830" s="87">
        <v>0</v>
      </c>
    </row>
    <row r="2831" spans="1:8" x14ac:dyDescent="0.3">
      <c r="A2831" t="s">
        <v>33</v>
      </c>
      <c r="B2831" t="s">
        <v>58</v>
      </c>
      <c r="C2831" t="s">
        <v>89</v>
      </c>
      <c r="D2831" t="s">
        <v>214</v>
      </c>
      <c r="E2831" t="s">
        <v>215</v>
      </c>
      <c r="F2831" s="88">
        <v>46539</v>
      </c>
      <c r="G2831" s="87">
        <v>7875</v>
      </c>
      <c r="H2831" s="87">
        <v>0</v>
      </c>
    </row>
    <row r="2832" spans="1:8" x14ac:dyDescent="0.3">
      <c r="A2832" t="s">
        <v>33</v>
      </c>
      <c r="B2832" t="s">
        <v>58</v>
      </c>
      <c r="C2832" t="s">
        <v>89</v>
      </c>
      <c r="D2832" t="s">
        <v>214</v>
      </c>
      <c r="E2832" t="s">
        <v>216</v>
      </c>
      <c r="F2832" s="88">
        <v>46539</v>
      </c>
      <c r="G2832" s="87">
        <v>7875</v>
      </c>
      <c r="H2832" s="87">
        <v>0</v>
      </c>
    </row>
    <row r="2833" spans="1:8" x14ac:dyDescent="0.3">
      <c r="A2833" t="s">
        <v>33</v>
      </c>
      <c r="B2833" t="s">
        <v>58</v>
      </c>
      <c r="C2833" t="s">
        <v>89</v>
      </c>
      <c r="D2833" t="s">
        <v>214</v>
      </c>
      <c r="E2833" t="s">
        <v>217</v>
      </c>
      <c r="F2833" s="88">
        <v>46539</v>
      </c>
      <c r="G2833" s="87">
        <v>7875</v>
      </c>
      <c r="H2833" s="87">
        <v>0</v>
      </c>
    </row>
    <row r="2834" spans="1:8" x14ac:dyDescent="0.3">
      <c r="A2834" t="s">
        <v>33</v>
      </c>
      <c r="B2834" t="s">
        <v>58</v>
      </c>
      <c r="C2834" t="s">
        <v>89</v>
      </c>
      <c r="D2834" t="s">
        <v>214</v>
      </c>
      <c r="E2834" t="s">
        <v>215</v>
      </c>
      <c r="F2834" s="88">
        <v>46569</v>
      </c>
      <c r="G2834" s="87">
        <v>7875</v>
      </c>
      <c r="H2834" s="87">
        <v>0</v>
      </c>
    </row>
    <row r="2835" spans="1:8" x14ac:dyDescent="0.3">
      <c r="A2835" t="s">
        <v>33</v>
      </c>
      <c r="B2835" t="s">
        <v>58</v>
      </c>
      <c r="C2835" t="s">
        <v>89</v>
      </c>
      <c r="D2835" t="s">
        <v>214</v>
      </c>
      <c r="E2835" t="s">
        <v>216</v>
      </c>
      <c r="F2835" s="88">
        <v>46569</v>
      </c>
      <c r="G2835" s="87">
        <v>7875</v>
      </c>
      <c r="H2835" s="87">
        <v>0</v>
      </c>
    </row>
    <row r="2836" spans="1:8" x14ac:dyDescent="0.3">
      <c r="A2836" t="s">
        <v>33</v>
      </c>
      <c r="B2836" t="s">
        <v>58</v>
      </c>
      <c r="C2836" t="s">
        <v>89</v>
      </c>
      <c r="D2836" t="s">
        <v>214</v>
      </c>
      <c r="E2836" t="s">
        <v>217</v>
      </c>
      <c r="F2836" s="88">
        <v>46569</v>
      </c>
      <c r="G2836" s="87">
        <v>7875</v>
      </c>
      <c r="H2836" s="87">
        <v>0</v>
      </c>
    </row>
    <row r="2837" spans="1:8" x14ac:dyDescent="0.3">
      <c r="A2837" t="s">
        <v>33</v>
      </c>
      <c r="B2837" t="s">
        <v>58</v>
      </c>
      <c r="C2837" t="s">
        <v>89</v>
      </c>
      <c r="D2837" t="s">
        <v>214</v>
      </c>
      <c r="E2837" t="s">
        <v>215</v>
      </c>
      <c r="F2837" s="88">
        <v>46600</v>
      </c>
      <c r="G2837" s="87">
        <v>7875</v>
      </c>
      <c r="H2837" s="87">
        <v>0</v>
      </c>
    </row>
    <row r="2838" spans="1:8" x14ac:dyDescent="0.3">
      <c r="A2838" t="s">
        <v>33</v>
      </c>
      <c r="B2838" t="s">
        <v>58</v>
      </c>
      <c r="C2838" t="s">
        <v>89</v>
      </c>
      <c r="D2838" t="s">
        <v>214</v>
      </c>
      <c r="E2838" t="s">
        <v>216</v>
      </c>
      <c r="F2838" s="88">
        <v>46600</v>
      </c>
      <c r="G2838" s="87">
        <v>7875</v>
      </c>
      <c r="H2838" s="87">
        <v>0</v>
      </c>
    </row>
    <row r="2839" spans="1:8" x14ac:dyDescent="0.3">
      <c r="A2839" t="s">
        <v>33</v>
      </c>
      <c r="B2839" t="s">
        <v>58</v>
      </c>
      <c r="C2839" t="s">
        <v>89</v>
      </c>
      <c r="D2839" t="s">
        <v>214</v>
      </c>
      <c r="E2839" t="s">
        <v>217</v>
      </c>
      <c r="F2839" s="88">
        <v>46600</v>
      </c>
      <c r="G2839" s="87">
        <v>7875</v>
      </c>
      <c r="H2839" s="87">
        <v>0</v>
      </c>
    </row>
    <row r="2840" spans="1:8" x14ac:dyDescent="0.3">
      <c r="A2840" t="s">
        <v>33</v>
      </c>
      <c r="B2840" t="s">
        <v>58</v>
      </c>
      <c r="C2840" t="s">
        <v>89</v>
      </c>
      <c r="D2840" t="s">
        <v>214</v>
      </c>
      <c r="E2840" t="s">
        <v>215</v>
      </c>
      <c r="F2840" s="88">
        <v>46631</v>
      </c>
      <c r="G2840" s="87">
        <v>7875</v>
      </c>
      <c r="H2840" s="87">
        <v>0</v>
      </c>
    </row>
    <row r="2841" spans="1:8" x14ac:dyDescent="0.3">
      <c r="A2841" t="s">
        <v>33</v>
      </c>
      <c r="B2841" t="s">
        <v>58</v>
      </c>
      <c r="C2841" t="s">
        <v>89</v>
      </c>
      <c r="D2841" t="s">
        <v>214</v>
      </c>
      <c r="E2841" t="s">
        <v>216</v>
      </c>
      <c r="F2841" s="88">
        <v>46631</v>
      </c>
      <c r="G2841" s="87">
        <v>7875</v>
      </c>
      <c r="H2841" s="87">
        <v>0</v>
      </c>
    </row>
    <row r="2842" spans="1:8" x14ac:dyDescent="0.3">
      <c r="A2842" t="s">
        <v>33</v>
      </c>
      <c r="B2842" t="s">
        <v>58</v>
      </c>
      <c r="C2842" t="s">
        <v>89</v>
      </c>
      <c r="D2842" t="s">
        <v>214</v>
      </c>
      <c r="E2842" t="s">
        <v>217</v>
      </c>
      <c r="F2842" s="88">
        <v>46631</v>
      </c>
      <c r="G2842" s="87">
        <v>7875</v>
      </c>
      <c r="H2842" s="87">
        <v>0</v>
      </c>
    </row>
    <row r="2843" spans="1:8" x14ac:dyDescent="0.3">
      <c r="A2843" t="s">
        <v>33</v>
      </c>
      <c r="B2843" t="s">
        <v>58</v>
      </c>
      <c r="C2843" t="s">
        <v>89</v>
      </c>
      <c r="D2843" t="s">
        <v>214</v>
      </c>
      <c r="E2843" t="s">
        <v>215</v>
      </c>
      <c r="F2843" s="88">
        <v>46661</v>
      </c>
      <c r="G2843" s="87">
        <v>7875</v>
      </c>
      <c r="H2843" s="87">
        <v>0</v>
      </c>
    </row>
    <row r="2844" spans="1:8" x14ac:dyDescent="0.3">
      <c r="A2844" t="s">
        <v>33</v>
      </c>
      <c r="B2844" t="s">
        <v>58</v>
      </c>
      <c r="C2844" t="s">
        <v>89</v>
      </c>
      <c r="D2844" t="s">
        <v>214</v>
      </c>
      <c r="E2844" t="s">
        <v>216</v>
      </c>
      <c r="F2844" s="88">
        <v>46661</v>
      </c>
      <c r="G2844" s="87">
        <v>7875</v>
      </c>
      <c r="H2844" s="87">
        <v>0</v>
      </c>
    </row>
    <row r="2845" spans="1:8" x14ac:dyDescent="0.3">
      <c r="A2845" t="s">
        <v>33</v>
      </c>
      <c r="B2845" t="s">
        <v>58</v>
      </c>
      <c r="C2845" t="s">
        <v>89</v>
      </c>
      <c r="D2845" t="s">
        <v>214</v>
      </c>
      <c r="E2845" t="s">
        <v>217</v>
      </c>
      <c r="F2845" s="88">
        <v>46661</v>
      </c>
      <c r="G2845" s="87">
        <v>7875</v>
      </c>
      <c r="H2845" s="87">
        <v>0</v>
      </c>
    </row>
    <row r="2846" spans="1:8" x14ac:dyDescent="0.3">
      <c r="A2846" t="s">
        <v>33</v>
      </c>
      <c r="B2846" t="s">
        <v>58</v>
      </c>
      <c r="C2846" t="s">
        <v>89</v>
      </c>
      <c r="D2846" t="s">
        <v>214</v>
      </c>
      <c r="E2846" t="s">
        <v>215</v>
      </c>
      <c r="F2846" s="88">
        <v>46692</v>
      </c>
      <c r="G2846" s="87">
        <v>7875</v>
      </c>
      <c r="H2846" s="87">
        <v>0</v>
      </c>
    </row>
    <row r="2847" spans="1:8" x14ac:dyDescent="0.3">
      <c r="A2847" t="s">
        <v>33</v>
      </c>
      <c r="B2847" t="s">
        <v>58</v>
      </c>
      <c r="C2847" t="s">
        <v>89</v>
      </c>
      <c r="D2847" t="s">
        <v>214</v>
      </c>
      <c r="E2847" t="s">
        <v>216</v>
      </c>
      <c r="F2847" s="88">
        <v>46692</v>
      </c>
      <c r="G2847" s="87">
        <v>7875</v>
      </c>
      <c r="H2847" s="87">
        <v>0</v>
      </c>
    </row>
    <row r="2848" spans="1:8" x14ac:dyDescent="0.3">
      <c r="A2848" t="s">
        <v>33</v>
      </c>
      <c r="B2848" t="s">
        <v>58</v>
      </c>
      <c r="C2848" t="s">
        <v>89</v>
      </c>
      <c r="D2848" t="s">
        <v>214</v>
      </c>
      <c r="E2848" t="s">
        <v>217</v>
      </c>
      <c r="F2848" s="88">
        <v>46692</v>
      </c>
      <c r="G2848" s="87">
        <v>7875</v>
      </c>
      <c r="H2848" s="87">
        <v>0</v>
      </c>
    </row>
    <row r="2849" spans="1:8" x14ac:dyDescent="0.3">
      <c r="A2849" t="s">
        <v>33</v>
      </c>
      <c r="B2849" t="s">
        <v>58</v>
      </c>
      <c r="C2849" t="s">
        <v>89</v>
      </c>
      <c r="D2849" t="s">
        <v>214</v>
      </c>
      <c r="E2849" t="s">
        <v>215</v>
      </c>
      <c r="F2849" s="88">
        <v>46722</v>
      </c>
      <c r="G2849" s="87">
        <v>7875</v>
      </c>
      <c r="H2849" s="87">
        <v>0</v>
      </c>
    </row>
    <row r="2850" spans="1:8" x14ac:dyDescent="0.3">
      <c r="A2850" t="s">
        <v>33</v>
      </c>
      <c r="B2850" t="s">
        <v>58</v>
      </c>
      <c r="C2850" t="s">
        <v>89</v>
      </c>
      <c r="D2850" t="s">
        <v>214</v>
      </c>
      <c r="E2850" t="s">
        <v>216</v>
      </c>
      <c r="F2850" s="88">
        <v>46722</v>
      </c>
      <c r="G2850" s="87">
        <v>7875</v>
      </c>
      <c r="H2850" s="87">
        <v>0</v>
      </c>
    </row>
    <row r="2851" spans="1:8" x14ac:dyDescent="0.3">
      <c r="A2851" t="s">
        <v>33</v>
      </c>
      <c r="B2851" t="s">
        <v>58</v>
      </c>
      <c r="C2851" t="s">
        <v>89</v>
      </c>
      <c r="D2851" t="s">
        <v>214</v>
      </c>
      <c r="E2851" t="s">
        <v>217</v>
      </c>
      <c r="F2851" s="88">
        <v>46722</v>
      </c>
      <c r="G2851" s="87">
        <v>7875</v>
      </c>
      <c r="H2851" s="87">
        <v>0</v>
      </c>
    </row>
    <row r="2852" spans="1:8" x14ac:dyDescent="0.3">
      <c r="A2852" t="s">
        <v>33</v>
      </c>
      <c r="B2852" t="s">
        <v>58</v>
      </c>
      <c r="C2852" t="s">
        <v>91</v>
      </c>
      <c r="D2852" t="s">
        <v>198</v>
      </c>
      <c r="E2852" t="s">
        <v>135</v>
      </c>
      <c r="G2852" s="87">
        <v>76500</v>
      </c>
      <c r="H2852" s="87">
        <v>50643</v>
      </c>
    </row>
    <row r="2853" spans="1:8" x14ac:dyDescent="0.3">
      <c r="A2853" t="s">
        <v>33</v>
      </c>
      <c r="B2853" t="s">
        <v>58</v>
      </c>
      <c r="C2853" t="s">
        <v>91</v>
      </c>
      <c r="D2853" t="s">
        <v>198</v>
      </c>
      <c r="E2853" t="s">
        <v>199</v>
      </c>
      <c r="G2853" s="87">
        <v>76500</v>
      </c>
      <c r="H2853" s="87">
        <v>75648.949320148327</v>
      </c>
    </row>
    <row r="2854" spans="1:8" x14ac:dyDescent="0.3">
      <c r="A2854" t="s">
        <v>33</v>
      </c>
      <c r="B2854" t="s">
        <v>58</v>
      </c>
      <c r="C2854" t="s">
        <v>91</v>
      </c>
      <c r="D2854" t="s">
        <v>198</v>
      </c>
      <c r="E2854" t="s">
        <v>200</v>
      </c>
      <c r="G2854" s="87">
        <v>76500</v>
      </c>
      <c r="H2854" s="87">
        <v>77135.806955582171</v>
      </c>
    </row>
    <row r="2855" spans="1:8" x14ac:dyDescent="0.3">
      <c r="A2855" t="s">
        <v>33</v>
      </c>
      <c r="B2855" t="s">
        <v>58</v>
      </c>
      <c r="C2855" t="s">
        <v>91</v>
      </c>
      <c r="D2855" t="s">
        <v>198</v>
      </c>
      <c r="E2855" t="s">
        <v>201</v>
      </c>
      <c r="G2855" s="87">
        <v>76500</v>
      </c>
      <c r="H2855" s="87">
        <v>76500</v>
      </c>
    </row>
    <row r="2856" spans="1:8" x14ac:dyDescent="0.3">
      <c r="A2856" t="s">
        <v>33</v>
      </c>
      <c r="B2856" t="s">
        <v>58</v>
      </c>
      <c r="C2856" t="s">
        <v>91</v>
      </c>
      <c r="D2856" t="s">
        <v>198</v>
      </c>
      <c r="E2856" t="s">
        <v>202</v>
      </c>
      <c r="G2856" s="87">
        <v>76500</v>
      </c>
      <c r="H2856" s="87">
        <v>50495.826160292112</v>
      </c>
    </row>
    <row r="2857" spans="1:8" x14ac:dyDescent="0.3">
      <c r="A2857" t="s">
        <v>33</v>
      </c>
      <c r="B2857" t="s">
        <v>58</v>
      </c>
      <c r="C2857" t="s">
        <v>91</v>
      </c>
      <c r="D2857" t="s">
        <v>198</v>
      </c>
      <c r="E2857" t="s">
        <v>139</v>
      </c>
      <c r="G2857" s="87">
        <v>76500</v>
      </c>
      <c r="H2857" s="87">
        <v>47812.5</v>
      </c>
    </row>
    <row r="2858" spans="1:8" x14ac:dyDescent="0.3">
      <c r="A2858" t="s">
        <v>33</v>
      </c>
      <c r="B2858" t="s">
        <v>58</v>
      </c>
      <c r="C2858" t="s">
        <v>91</v>
      </c>
      <c r="D2858" t="s">
        <v>198</v>
      </c>
      <c r="E2858" t="s">
        <v>65</v>
      </c>
      <c r="G2858" s="87">
        <v>76500</v>
      </c>
      <c r="H2858" s="87">
        <v>50495.826160292112</v>
      </c>
    </row>
    <row r="2859" spans="1:8" x14ac:dyDescent="0.3">
      <c r="A2859" t="s">
        <v>33</v>
      </c>
      <c r="B2859" t="s">
        <v>58</v>
      </c>
      <c r="C2859" t="s">
        <v>91</v>
      </c>
      <c r="D2859" t="s">
        <v>203</v>
      </c>
      <c r="E2859" t="s">
        <v>204</v>
      </c>
      <c r="G2859" s="87">
        <v>76500</v>
      </c>
      <c r="H2859" s="87">
        <v>48583.204434388492</v>
      </c>
    </row>
    <row r="2860" spans="1:8" x14ac:dyDescent="0.3">
      <c r="A2860" t="s">
        <v>33</v>
      </c>
      <c r="B2860" t="s">
        <v>58</v>
      </c>
      <c r="C2860" t="s">
        <v>91</v>
      </c>
      <c r="D2860" t="s">
        <v>203</v>
      </c>
      <c r="E2860" t="s">
        <v>142</v>
      </c>
      <c r="G2860" s="87">
        <v>76500</v>
      </c>
      <c r="H2860" s="87">
        <v>73646.209386281582</v>
      </c>
    </row>
    <row r="2861" spans="1:8" x14ac:dyDescent="0.3">
      <c r="A2861" t="s">
        <v>33</v>
      </c>
      <c r="B2861" t="s">
        <v>58</v>
      </c>
      <c r="C2861" t="s">
        <v>91</v>
      </c>
      <c r="D2861" t="s">
        <v>203</v>
      </c>
      <c r="E2861" t="s">
        <v>143</v>
      </c>
      <c r="G2861" s="87">
        <v>76500</v>
      </c>
      <c r="H2861" s="87">
        <v>76232.331731451734</v>
      </c>
    </row>
    <row r="2862" spans="1:8" x14ac:dyDescent="0.3">
      <c r="A2862" t="s">
        <v>33</v>
      </c>
      <c r="B2862" t="s">
        <v>58</v>
      </c>
      <c r="C2862" t="s">
        <v>91</v>
      </c>
      <c r="D2862" t="s">
        <v>203</v>
      </c>
      <c r="E2862" t="s">
        <v>141</v>
      </c>
      <c r="G2862" s="87">
        <v>76500</v>
      </c>
      <c r="H2862" s="87">
        <v>0</v>
      </c>
    </row>
    <row r="2863" spans="1:8" x14ac:dyDescent="0.3">
      <c r="A2863" t="s">
        <v>33</v>
      </c>
      <c r="B2863" t="s">
        <v>58</v>
      </c>
      <c r="C2863" t="s">
        <v>91</v>
      </c>
      <c r="D2863" t="s">
        <v>203</v>
      </c>
      <c r="E2863" t="s">
        <v>205</v>
      </c>
      <c r="G2863" s="87">
        <v>76500</v>
      </c>
      <c r="H2863" s="87">
        <v>48583.204434388492</v>
      </c>
    </row>
    <row r="2864" spans="1:8" x14ac:dyDescent="0.3">
      <c r="A2864" t="s">
        <v>33</v>
      </c>
      <c r="B2864" t="s">
        <v>58</v>
      </c>
      <c r="C2864" t="s">
        <v>91</v>
      </c>
      <c r="D2864" t="s">
        <v>206</v>
      </c>
      <c r="E2864" t="s">
        <v>207</v>
      </c>
      <c r="G2864" s="87">
        <v>76500</v>
      </c>
      <c r="H2864" s="87">
        <v>76500</v>
      </c>
    </row>
    <row r="2865" spans="1:8" x14ac:dyDescent="0.3">
      <c r="A2865" t="s">
        <v>33</v>
      </c>
      <c r="B2865" t="s">
        <v>58</v>
      </c>
      <c r="C2865" t="s">
        <v>91</v>
      </c>
      <c r="D2865" t="s">
        <v>206</v>
      </c>
      <c r="E2865" t="s">
        <v>208</v>
      </c>
      <c r="G2865" s="87">
        <v>76500</v>
      </c>
      <c r="H2865" s="87">
        <v>77360.625</v>
      </c>
    </row>
    <row r="2866" spans="1:8" x14ac:dyDescent="0.3">
      <c r="A2866" t="s">
        <v>33</v>
      </c>
      <c r="B2866" t="s">
        <v>58</v>
      </c>
      <c r="C2866" t="s">
        <v>91</v>
      </c>
      <c r="D2866" t="s">
        <v>206</v>
      </c>
      <c r="E2866" t="s">
        <v>209</v>
      </c>
      <c r="G2866" s="87">
        <v>76500</v>
      </c>
      <c r="H2866" s="87">
        <v>64489.018736323873</v>
      </c>
    </row>
    <row r="2867" spans="1:8" x14ac:dyDescent="0.3">
      <c r="A2867" t="s">
        <v>33</v>
      </c>
      <c r="B2867" t="s">
        <v>58</v>
      </c>
      <c r="C2867" t="s">
        <v>91</v>
      </c>
      <c r="D2867" t="s">
        <v>210</v>
      </c>
      <c r="E2867" t="s">
        <v>211</v>
      </c>
      <c r="G2867" s="87">
        <v>76500</v>
      </c>
      <c r="H2867" s="87">
        <v>65025</v>
      </c>
    </row>
    <row r="2868" spans="1:8" x14ac:dyDescent="0.3">
      <c r="A2868" t="s">
        <v>33</v>
      </c>
      <c r="B2868" t="s">
        <v>58</v>
      </c>
      <c r="C2868" t="s">
        <v>91</v>
      </c>
      <c r="D2868" t="s">
        <v>210</v>
      </c>
      <c r="E2868" t="s">
        <v>212</v>
      </c>
      <c r="G2868" s="87">
        <v>76500</v>
      </c>
      <c r="H2868" s="87">
        <v>64260</v>
      </c>
    </row>
    <row r="2869" spans="1:8" x14ac:dyDescent="0.3">
      <c r="A2869" t="s">
        <v>33</v>
      </c>
      <c r="B2869" t="s">
        <v>58</v>
      </c>
      <c r="C2869" t="s">
        <v>91</v>
      </c>
      <c r="D2869" t="s">
        <v>210</v>
      </c>
      <c r="E2869" t="s">
        <v>213</v>
      </c>
      <c r="G2869" s="87">
        <v>76500</v>
      </c>
      <c r="H2869" s="87">
        <v>65407.5</v>
      </c>
    </row>
    <row r="2870" spans="1:8" x14ac:dyDescent="0.3">
      <c r="A2870" t="s">
        <v>33</v>
      </c>
      <c r="B2870" t="s">
        <v>58</v>
      </c>
      <c r="C2870" t="s">
        <v>91</v>
      </c>
      <c r="D2870" t="s">
        <v>214</v>
      </c>
      <c r="E2870" t="s">
        <v>215</v>
      </c>
      <c r="F2870" s="88">
        <v>46388</v>
      </c>
      <c r="G2870" s="87">
        <v>6375</v>
      </c>
      <c r="H2870" s="87">
        <v>91.846099192799628</v>
      </c>
    </row>
    <row r="2871" spans="1:8" x14ac:dyDescent="0.3">
      <c r="A2871" t="s">
        <v>33</v>
      </c>
      <c r="B2871" t="s">
        <v>58</v>
      </c>
      <c r="C2871" t="s">
        <v>91</v>
      </c>
      <c r="D2871" t="s">
        <v>214</v>
      </c>
      <c r="E2871" t="s">
        <v>216</v>
      </c>
      <c r="F2871" s="88">
        <v>46388</v>
      </c>
      <c r="G2871" s="87">
        <v>6375</v>
      </c>
      <c r="H2871" s="87">
        <v>0</v>
      </c>
    </row>
    <row r="2872" spans="1:8" x14ac:dyDescent="0.3">
      <c r="A2872" t="s">
        <v>33</v>
      </c>
      <c r="B2872" t="s">
        <v>58</v>
      </c>
      <c r="C2872" t="s">
        <v>91</v>
      </c>
      <c r="D2872" t="s">
        <v>214</v>
      </c>
      <c r="E2872" t="s">
        <v>217</v>
      </c>
      <c r="F2872" s="88">
        <v>46388</v>
      </c>
      <c r="G2872" s="87">
        <v>6375</v>
      </c>
      <c r="H2872" s="87">
        <v>91.846099192799628</v>
      </c>
    </row>
    <row r="2873" spans="1:8" x14ac:dyDescent="0.3">
      <c r="A2873" t="s">
        <v>33</v>
      </c>
      <c r="B2873" t="s">
        <v>58</v>
      </c>
      <c r="C2873" t="s">
        <v>91</v>
      </c>
      <c r="D2873" t="s">
        <v>214</v>
      </c>
      <c r="E2873" t="s">
        <v>215</v>
      </c>
      <c r="F2873" s="88">
        <v>46419</v>
      </c>
      <c r="G2873" s="87">
        <v>6375</v>
      </c>
      <c r="H2873" s="87">
        <v>91.739276139410933</v>
      </c>
    </row>
    <row r="2874" spans="1:8" x14ac:dyDescent="0.3">
      <c r="A2874" t="s">
        <v>33</v>
      </c>
      <c r="B2874" t="s">
        <v>58</v>
      </c>
      <c r="C2874" t="s">
        <v>91</v>
      </c>
      <c r="D2874" t="s">
        <v>214</v>
      </c>
      <c r="E2874" t="s">
        <v>216</v>
      </c>
      <c r="F2874" s="88">
        <v>46419</v>
      </c>
      <c r="G2874" s="87">
        <v>6375</v>
      </c>
      <c r="H2874" s="87">
        <v>0</v>
      </c>
    </row>
    <row r="2875" spans="1:8" x14ac:dyDescent="0.3">
      <c r="A2875" t="s">
        <v>33</v>
      </c>
      <c r="B2875" t="s">
        <v>58</v>
      </c>
      <c r="C2875" t="s">
        <v>91</v>
      </c>
      <c r="D2875" t="s">
        <v>214</v>
      </c>
      <c r="E2875" t="s">
        <v>217</v>
      </c>
      <c r="F2875" s="88">
        <v>46419</v>
      </c>
      <c r="G2875" s="87">
        <v>6375</v>
      </c>
      <c r="H2875" s="87">
        <v>91.739276139410933</v>
      </c>
    </row>
    <row r="2876" spans="1:8" x14ac:dyDescent="0.3">
      <c r="A2876" t="s">
        <v>33</v>
      </c>
      <c r="B2876" t="s">
        <v>58</v>
      </c>
      <c r="C2876" t="s">
        <v>91</v>
      </c>
      <c r="D2876" t="s">
        <v>214</v>
      </c>
      <c r="E2876" t="s">
        <v>215</v>
      </c>
      <c r="F2876" s="88">
        <v>46447</v>
      </c>
      <c r="G2876" s="87">
        <v>6375</v>
      </c>
      <c r="H2876" s="87">
        <v>91.632701281824495</v>
      </c>
    </row>
    <row r="2877" spans="1:8" x14ac:dyDescent="0.3">
      <c r="A2877" t="s">
        <v>33</v>
      </c>
      <c r="B2877" t="s">
        <v>58</v>
      </c>
      <c r="C2877" t="s">
        <v>91</v>
      </c>
      <c r="D2877" t="s">
        <v>214</v>
      </c>
      <c r="E2877" t="s">
        <v>216</v>
      </c>
      <c r="F2877" s="88">
        <v>46447</v>
      </c>
      <c r="G2877" s="87">
        <v>6375</v>
      </c>
      <c r="H2877" s="87">
        <v>0</v>
      </c>
    </row>
    <row r="2878" spans="1:8" x14ac:dyDescent="0.3">
      <c r="A2878" t="s">
        <v>33</v>
      </c>
      <c r="B2878" t="s">
        <v>58</v>
      </c>
      <c r="C2878" t="s">
        <v>91</v>
      </c>
      <c r="D2878" t="s">
        <v>214</v>
      </c>
      <c r="E2878" t="s">
        <v>217</v>
      </c>
      <c r="F2878" s="88">
        <v>46447</v>
      </c>
      <c r="G2878" s="87">
        <v>6375</v>
      </c>
      <c r="H2878" s="87">
        <v>91.632701281824495</v>
      </c>
    </row>
    <row r="2879" spans="1:8" x14ac:dyDescent="0.3">
      <c r="A2879" t="s">
        <v>33</v>
      </c>
      <c r="B2879" t="s">
        <v>58</v>
      </c>
      <c r="C2879" t="s">
        <v>91</v>
      </c>
      <c r="D2879" t="s">
        <v>214</v>
      </c>
      <c r="E2879" t="s">
        <v>215</v>
      </c>
      <c r="F2879" s="88">
        <v>46478</v>
      </c>
      <c r="G2879" s="87">
        <v>6375</v>
      </c>
      <c r="H2879" s="87">
        <v>350.18368470736351</v>
      </c>
    </row>
    <row r="2880" spans="1:8" x14ac:dyDescent="0.3">
      <c r="A2880" t="s">
        <v>33</v>
      </c>
      <c r="B2880" t="s">
        <v>58</v>
      </c>
      <c r="C2880" t="s">
        <v>91</v>
      </c>
      <c r="D2880" t="s">
        <v>214</v>
      </c>
      <c r="E2880" t="s">
        <v>216</v>
      </c>
      <c r="F2880" s="88">
        <v>46478</v>
      </c>
      <c r="G2880" s="87">
        <v>6375</v>
      </c>
      <c r="H2880" s="87">
        <v>255.0000000000002</v>
      </c>
    </row>
    <row r="2881" spans="1:8" x14ac:dyDescent="0.3">
      <c r="A2881" t="s">
        <v>33</v>
      </c>
      <c r="B2881" t="s">
        <v>58</v>
      </c>
      <c r="C2881" t="s">
        <v>91</v>
      </c>
      <c r="D2881" t="s">
        <v>214</v>
      </c>
      <c r="E2881" t="s">
        <v>217</v>
      </c>
      <c r="F2881" s="88">
        <v>46478</v>
      </c>
      <c r="G2881" s="87">
        <v>6375</v>
      </c>
      <c r="H2881" s="87">
        <v>91.522773757080074</v>
      </c>
    </row>
    <row r="2882" spans="1:8" x14ac:dyDescent="0.3">
      <c r="A2882" t="s">
        <v>33</v>
      </c>
      <c r="B2882" t="s">
        <v>58</v>
      </c>
      <c r="C2882" t="s">
        <v>91</v>
      </c>
      <c r="D2882" t="s">
        <v>214</v>
      </c>
      <c r="E2882" t="s">
        <v>215</v>
      </c>
      <c r="F2882" s="88">
        <v>46508</v>
      </c>
      <c r="G2882" s="87">
        <v>6375</v>
      </c>
      <c r="H2882" s="87">
        <v>350.06963405291867</v>
      </c>
    </row>
    <row r="2883" spans="1:8" x14ac:dyDescent="0.3">
      <c r="A2883" t="s">
        <v>33</v>
      </c>
      <c r="B2883" t="s">
        <v>58</v>
      </c>
      <c r="C2883" t="s">
        <v>91</v>
      </c>
      <c r="D2883" t="s">
        <v>214</v>
      </c>
      <c r="E2883" t="s">
        <v>216</v>
      </c>
      <c r="F2883" s="88">
        <v>46508</v>
      </c>
      <c r="G2883" s="87">
        <v>6375</v>
      </c>
      <c r="H2883" s="87">
        <v>255.0000000000002</v>
      </c>
    </row>
    <row r="2884" spans="1:8" x14ac:dyDescent="0.3">
      <c r="A2884" t="s">
        <v>33</v>
      </c>
      <c r="B2884" t="s">
        <v>58</v>
      </c>
      <c r="C2884" t="s">
        <v>91</v>
      </c>
      <c r="D2884" t="s">
        <v>214</v>
      </c>
      <c r="E2884" t="s">
        <v>217</v>
      </c>
      <c r="F2884" s="88">
        <v>46508</v>
      </c>
      <c r="G2884" s="87">
        <v>6375</v>
      </c>
      <c r="H2884" s="87">
        <v>91.413109666267559</v>
      </c>
    </row>
    <row r="2885" spans="1:8" x14ac:dyDescent="0.3">
      <c r="A2885" t="s">
        <v>33</v>
      </c>
      <c r="B2885" t="s">
        <v>58</v>
      </c>
      <c r="C2885" t="s">
        <v>91</v>
      </c>
      <c r="D2885" t="s">
        <v>214</v>
      </c>
      <c r="E2885" t="s">
        <v>215</v>
      </c>
      <c r="F2885" s="88">
        <v>46539</v>
      </c>
      <c r="G2885" s="87">
        <v>6375</v>
      </c>
      <c r="H2885" s="87">
        <v>349.95585638610902</v>
      </c>
    </row>
    <row r="2886" spans="1:8" x14ac:dyDescent="0.3">
      <c r="A2886" t="s">
        <v>33</v>
      </c>
      <c r="B2886" t="s">
        <v>58</v>
      </c>
      <c r="C2886" t="s">
        <v>91</v>
      </c>
      <c r="D2886" t="s">
        <v>214</v>
      </c>
      <c r="E2886" t="s">
        <v>216</v>
      </c>
      <c r="F2886" s="88">
        <v>46539</v>
      </c>
      <c r="G2886" s="87">
        <v>6375</v>
      </c>
      <c r="H2886" s="87">
        <v>255.0000000000002</v>
      </c>
    </row>
    <row r="2887" spans="1:8" x14ac:dyDescent="0.3">
      <c r="A2887" t="s">
        <v>33</v>
      </c>
      <c r="B2887" t="s">
        <v>58</v>
      </c>
      <c r="C2887" t="s">
        <v>91</v>
      </c>
      <c r="D2887" t="s">
        <v>214</v>
      </c>
      <c r="E2887" t="s">
        <v>217</v>
      </c>
      <c r="F2887" s="88">
        <v>46539</v>
      </c>
      <c r="G2887" s="87">
        <v>6375</v>
      </c>
      <c r="H2887" s="87">
        <v>91.303708063566546</v>
      </c>
    </row>
    <row r="2888" spans="1:8" x14ac:dyDescent="0.3">
      <c r="A2888" t="s">
        <v>33</v>
      </c>
      <c r="B2888" t="s">
        <v>58</v>
      </c>
      <c r="C2888" t="s">
        <v>91</v>
      </c>
      <c r="D2888" t="s">
        <v>214</v>
      </c>
      <c r="E2888" t="s">
        <v>215</v>
      </c>
      <c r="F2888" s="88">
        <v>46569</v>
      </c>
      <c r="G2888" s="87">
        <v>6375</v>
      </c>
      <c r="H2888" s="87">
        <v>349.84235072798913</v>
      </c>
    </row>
    <row r="2889" spans="1:8" x14ac:dyDescent="0.3">
      <c r="A2889" t="s">
        <v>33</v>
      </c>
      <c r="B2889" t="s">
        <v>58</v>
      </c>
      <c r="C2889" t="s">
        <v>91</v>
      </c>
      <c r="D2889" t="s">
        <v>214</v>
      </c>
      <c r="E2889" t="s">
        <v>216</v>
      </c>
      <c r="F2889" s="88">
        <v>46569</v>
      </c>
      <c r="G2889" s="87">
        <v>6375</v>
      </c>
      <c r="H2889" s="87">
        <v>255.0000000000002</v>
      </c>
    </row>
    <row r="2890" spans="1:8" x14ac:dyDescent="0.3">
      <c r="A2890" t="s">
        <v>33</v>
      </c>
      <c r="B2890" t="s">
        <v>58</v>
      </c>
      <c r="C2890" t="s">
        <v>91</v>
      </c>
      <c r="D2890" t="s">
        <v>214</v>
      </c>
      <c r="E2890" t="s">
        <v>217</v>
      </c>
      <c r="F2890" s="88">
        <v>46569</v>
      </c>
      <c r="G2890" s="87">
        <v>6375</v>
      </c>
      <c r="H2890" s="87">
        <v>91.194568007682079</v>
      </c>
    </row>
    <row r="2891" spans="1:8" x14ac:dyDescent="0.3">
      <c r="A2891" t="s">
        <v>33</v>
      </c>
      <c r="B2891" t="s">
        <v>58</v>
      </c>
      <c r="C2891" t="s">
        <v>91</v>
      </c>
      <c r="D2891" t="s">
        <v>214</v>
      </c>
      <c r="E2891" t="s">
        <v>215</v>
      </c>
      <c r="F2891" s="88">
        <v>46600</v>
      </c>
      <c r="G2891" s="87">
        <v>6375</v>
      </c>
      <c r="H2891" s="87">
        <v>349.72726205155448</v>
      </c>
    </row>
    <row r="2892" spans="1:8" x14ac:dyDescent="0.3">
      <c r="A2892" t="s">
        <v>33</v>
      </c>
      <c r="B2892" t="s">
        <v>58</v>
      </c>
      <c r="C2892" t="s">
        <v>91</v>
      </c>
      <c r="D2892" t="s">
        <v>214</v>
      </c>
      <c r="E2892" t="s">
        <v>216</v>
      </c>
      <c r="F2892" s="88">
        <v>46600</v>
      </c>
      <c r="G2892" s="87">
        <v>6375</v>
      </c>
      <c r="H2892" s="87">
        <v>255.0000000000002</v>
      </c>
    </row>
    <row r="2893" spans="1:8" x14ac:dyDescent="0.3">
      <c r="A2893" t="s">
        <v>33</v>
      </c>
      <c r="B2893" t="s">
        <v>58</v>
      </c>
      <c r="C2893" t="s">
        <v>91</v>
      </c>
      <c r="D2893" t="s">
        <v>214</v>
      </c>
      <c r="E2893" t="s">
        <v>217</v>
      </c>
      <c r="F2893" s="88">
        <v>46600</v>
      </c>
      <c r="G2893" s="87">
        <v>6375</v>
      </c>
      <c r="H2893" s="87">
        <v>91.083905818801881</v>
      </c>
    </row>
    <row r="2894" spans="1:8" x14ac:dyDescent="0.3">
      <c r="A2894" t="s">
        <v>33</v>
      </c>
      <c r="B2894" t="s">
        <v>58</v>
      </c>
      <c r="C2894" t="s">
        <v>91</v>
      </c>
      <c r="D2894" t="s">
        <v>214</v>
      </c>
      <c r="E2894" t="s">
        <v>215</v>
      </c>
      <c r="F2894" s="88">
        <v>46631</v>
      </c>
      <c r="G2894" s="87">
        <v>6375</v>
      </c>
      <c r="H2894" s="87">
        <v>349.61430191187378</v>
      </c>
    </row>
    <row r="2895" spans="1:8" x14ac:dyDescent="0.3">
      <c r="A2895" t="s">
        <v>33</v>
      </c>
      <c r="B2895" t="s">
        <v>58</v>
      </c>
      <c r="C2895" t="s">
        <v>91</v>
      </c>
      <c r="D2895" t="s">
        <v>214</v>
      </c>
      <c r="E2895" t="s">
        <v>216</v>
      </c>
      <c r="F2895" s="88">
        <v>46631</v>
      </c>
      <c r="G2895" s="87">
        <v>6375</v>
      </c>
      <c r="H2895" s="87">
        <v>255.0000000000002</v>
      </c>
    </row>
    <row r="2896" spans="1:8" x14ac:dyDescent="0.3">
      <c r="A2896" t="s">
        <v>33</v>
      </c>
      <c r="B2896" t="s">
        <v>58</v>
      </c>
      <c r="C2896" t="s">
        <v>91</v>
      </c>
      <c r="D2896" t="s">
        <v>214</v>
      </c>
      <c r="E2896" t="s">
        <v>217</v>
      </c>
      <c r="F2896" s="88">
        <v>46631</v>
      </c>
      <c r="G2896" s="87">
        <v>6375</v>
      </c>
      <c r="H2896" s="87">
        <v>90.975290299878864</v>
      </c>
    </row>
    <row r="2897" spans="1:8" x14ac:dyDescent="0.3">
      <c r="A2897" t="s">
        <v>33</v>
      </c>
      <c r="B2897" t="s">
        <v>58</v>
      </c>
      <c r="C2897" t="s">
        <v>91</v>
      </c>
      <c r="D2897" t="s">
        <v>214</v>
      </c>
      <c r="E2897" t="s">
        <v>215</v>
      </c>
      <c r="F2897" s="88">
        <v>46661</v>
      </c>
      <c r="G2897" s="87">
        <v>6375</v>
      </c>
      <c r="H2897" s="87">
        <v>349.5016108561951</v>
      </c>
    </row>
    <row r="2898" spans="1:8" x14ac:dyDescent="0.3">
      <c r="A2898" t="s">
        <v>33</v>
      </c>
      <c r="B2898" t="s">
        <v>58</v>
      </c>
      <c r="C2898" t="s">
        <v>91</v>
      </c>
      <c r="D2898" t="s">
        <v>214</v>
      </c>
      <c r="E2898" t="s">
        <v>216</v>
      </c>
      <c r="F2898" s="88">
        <v>46661</v>
      </c>
      <c r="G2898" s="87">
        <v>6375</v>
      </c>
      <c r="H2898" s="87">
        <v>255.0000000000002</v>
      </c>
    </row>
    <row r="2899" spans="1:8" x14ac:dyDescent="0.3">
      <c r="A2899" t="s">
        <v>33</v>
      </c>
      <c r="B2899" t="s">
        <v>58</v>
      </c>
      <c r="C2899" t="s">
        <v>91</v>
      </c>
      <c r="D2899" t="s">
        <v>214</v>
      </c>
      <c r="E2899" t="s">
        <v>217</v>
      </c>
      <c r="F2899" s="88">
        <v>46661</v>
      </c>
      <c r="G2899" s="87">
        <v>6375</v>
      </c>
      <c r="H2899" s="87">
        <v>90.866933515571318</v>
      </c>
    </row>
    <row r="2900" spans="1:8" x14ac:dyDescent="0.3">
      <c r="A2900" t="s">
        <v>33</v>
      </c>
      <c r="B2900" t="s">
        <v>58</v>
      </c>
      <c r="C2900" t="s">
        <v>91</v>
      </c>
      <c r="D2900" t="s">
        <v>214</v>
      </c>
      <c r="E2900" t="s">
        <v>215</v>
      </c>
      <c r="F2900" s="88">
        <v>46692</v>
      </c>
      <c r="G2900" s="87">
        <v>6375</v>
      </c>
      <c r="H2900" s="87">
        <v>349.38918792417439</v>
      </c>
    </row>
    <row r="2901" spans="1:8" x14ac:dyDescent="0.3">
      <c r="A2901" t="s">
        <v>33</v>
      </c>
      <c r="B2901" t="s">
        <v>58</v>
      </c>
      <c r="C2901" t="s">
        <v>91</v>
      </c>
      <c r="D2901" t="s">
        <v>214</v>
      </c>
      <c r="E2901" t="s">
        <v>216</v>
      </c>
      <c r="F2901" s="88">
        <v>46692</v>
      </c>
      <c r="G2901" s="87">
        <v>6375</v>
      </c>
      <c r="H2901" s="87">
        <v>255.0000000000002</v>
      </c>
    </row>
    <row r="2902" spans="1:8" x14ac:dyDescent="0.3">
      <c r="A2902" t="s">
        <v>33</v>
      </c>
      <c r="B2902" t="s">
        <v>58</v>
      </c>
      <c r="C2902" t="s">
        <v>91</v>
      </c>
      <c r="D2902" t="s">
        <v>214</v>
      </c>
      <c r="E2902" t="s">
        <v>217</v>
      </c>
      <c r="F2902" s="88">
        <v>46692</v>
      </c>
      <c r="G2902" s="87">
        <v>6375</v>
      </c>
      <c r="H2902" s="87">
        <v>90.758834542475242</v>
      </c>
    </row>
    <row r="2903" spans="1:8" x14ac:dyDescent="0.3">
      <c r="A2903" t="s">
        <v>33</v>
      </c>
      <c r="B2903" t="s">
        <v>58</v>
      </c>
      <c r="C2903" t="s">
        <v>91</v>
      </c>
      <c r="D2903" t="s">
        <v>214</v>
      </c>
      <c r="E2903" t="s">
        <v>215</v>
      </c>
      <c r="F2903" s="88">
        <v>46722</v>
      </c>
      <c r="G2903" s="87">
        <v>6375</v>
      </c>
      <c r="H2903" s="87">
        <v>349.27703216004022</v>
      </c>
    </row>
    <row r="2904" spans="1:8" x14ac:dyDescent="0.3">
      <c r="A2904" t="s">
        <v>33</v>
      </c>
      <c r="B2904" t="s">
        <v>58</v>
      </c>
      <c r="C2904" t="s">
        <v>91</v>
      </c>
      <c r="D2904" t="s">
        <v>214</v>
      </c>
      <c r="E2904" t="s">
        <v>216</v>
      </c>
      <c r="F2904" s="88">
        <v>46722</v>
      </c>
      <c r="G2904" s="87">
        <v>6375</v>
      </c>
      <c r="H2904" s="87">
        <v>255.0000000000002</v>
      </c>
    </row>
    <row r="2905" spans="1:8" x14ac:dyDescent="0.3">
      <c r="A2905" t="s">
        <v>33</v>
      </c>
      <c r="B2905" t="s">
        <v>58</v>
      </c>
      <c r="C2905" t="s">
        <v>91</v>
      </c>
      <c r="D2905" t="s">
        <v>214</v>
      </c>
      <c r="E2905" t="s">
        <v>217</v>
      </c>
      <c r="F2905" s="88">
        <v>46722</v>
      </c>
      <c r="G2905" s="87">
        <v>6375</v>
      </c>
      <c r="H2905" s="87">
        <v>90.650992461577601</v>
      </c>
    </row>
    <row r="2906" spans="1:8" x14ac:dyDescent="0.3">
      <c r="A2906" t="s">
        <v>33</v>
      </c>
      <c r="B2906" t="s">
        <v>58</v>
      </c>
      <c r="C2906" t="s">
        <v>93</v>
      </c>
      <c r="D2906" t="s">
        <v>198</v>
      </c>
      <c r="E2906" t="s">
        <v>135</v>
      </c>
      <c r="G2906" s="87">
        <v>58500</v>
      </c>
      <c r="H2906" s="87">
        <v>37791</v>
      </c>
    </row>
    <row r="2907" spans="1:8" x14ac:dyDescent="0.3">
      <c r="A2907" t="s">
        <v>33</v>
      </c>
      <c r="B2907" t="s">
        <v>58</v>
      </c>
      <c r="C2907" t="s">
        <v>93</v>
      </c>
      <c r="D2907" t="s">
        <v>198</v>
      </c>
      <c r="E2907" t="s">
        <v>199</v>
      </c>
      <c r="G2907" s="87">
        <v>58500</v>
      </c>
      <c r="H2907" s="87">
        <v>58916.864608076001</v>
      </c>
    </row>
    <row r="2908" spans="1:8" x14ac:dyDescent="0.3">
      <c r="A2908" t="s">
        <v>33</v>
      </c>
      <c r="B2908" t="s">
        <v>58</v>
      </c>
      <c r="C2908" t="s">
        <v>93</v>
      </c>
      <c r="D2908" t="s">
        <v>198</v>
      </c>
      <c r="E2908" t="s">
        <v>200</v>
      </c>
      <c r="G2908" s="87">
        <v>58500</v>
      </c>
      <c r="H2908" s="87">
        <v>59266.836372922699</v>
      </c>
    </row>
    <row r="2909" spans="1:8" x14ac:dyDescent="0.3">
      <c r="A2909" t="s">
        <v>33</v>
      </c>
      <c r="B2909" t="s">
        <v>58</v>
      </c>
      <c r="C2909" t="s">
        <v>93</v>
      </c>
      <c r="D2909" t="s">
        <v>198</v>
      </c>
      <c r="E2909" t="s">
        <v>201</v>
      </c>
      <c r="G2909" s="87">
        <v>58500</v>
      </c>
      <c r="H2909" s="87">
        <v>58500</v>
      </c>
    </row>
    <row r="2910" spans="1:8" x14ac:dyDescent="0.3">
      <c r="A2910" t="s">
        <v>33</v>
      </c>
      <c r="B2910" t="s">
        <v>58</v>
      </c>
      <c r="C2910" t="s">
        <v>93</v>
      </c>
      <c r="D2910" t="s">
        <v>198</v>
      </c>
      <c r="E2910" t="s">
        <v>202</v>
      </c>
      <c r="G2910" s="87">
        <v>58500</v>
      </c>
      <c r="H2910" s="87">
        <v>38559.200831090297</v>
      </c>
    </row>
    <row r="2911" spans="1:8" x14ac:dyDescent="0.3">
      <c r="A2911" t="s">
        <v>33</v>
      </c>
      <c r="B2911" t="s">
        <v>58</v>
      </c>
      <c r="C2911" t="s">
        <v>93</v>
      </c>
      <c r="D2911" t="s">
        <v>198</v>
      </c>
      <c r="E2911" t="s">
        <v>139</v>
      </c>
      <c r="G2911" s="87">
        <v>58500</v>
      </c>
      <c r="H2911" s="87">
        <v>37732.5</v>
      </c>
    </row>
    <row r="2912" spans="1:8" x14ac:dyDescent="0.3">
      <c r="A2912" t="s">
        <v>33</v>
      </c>
      <c r="B2912" t="s">
        <v>58</v>
      </c>
      <c r="C2912" t="s">
        <v>93</v>
      </c>
      <c r="D2912" t="s">
        <v>198</v>
      </c>
      <c r="E2912" t="s">
        <v>65</v>
      </c>
      <c r="G2912" s="87">
        <v>58500</v>
      </c>
      <c r="H2912" s="87">
        <v>38559.200831090297</v>
      </c>
    </row>
    <row r="2913" spans="1:8" x14ac:dyDescent="0.3">
      <c r="A2913" t="s">
        <v>33</v>
      </c>
      <c r="B2913" t="s">
        <v>58</v>
      </c>
      <c r="C2913" t="s">
        <v>93</v>
      </c>
      <c r="D2913" t="s">
        <v>203</v>
      </c>
      <c r="E2913" t="s">
        <v>204</v>
      </c>
      <c r="G2913" s="87">
        <v>58500</v>
      </c>
      <c r="H2913" s="87">
        <v>38438.953140999991</v>
      </c>
    </row>
    <row r="2914" spans="1:8" x14ac:dyDescent="0.3">
      <c r="A2914" t="s">
        <v>33</v>
      </c>
      <c r="B2914" t="s">
        <v>58</v>
      </c>
      <c r="C2914" t="s">
        <v>93</v>
      </c>
      <c r="D2914" t="s">
        <v>203</v>
      </c>
      <c r="E2914" t="s">
        <v>142</v>
      </c>
      <c r="G2914" s="87">
        <v>58500</v>
      </c>
      <c r="H2914" s="87">
        <v>58499.999999999993</v>
      </c>
    </row>
    <row r="2915" spans="1:8" x14ac:dyDescent="0.3">
      <c r="A2915" t="s">
        <v>33</v>
      </c>
      <c r="B2915" t="s">
        <v>58</v>
      </c>
      <c r="C2915" t="s">
        <v>93</v>
      </c>
      <c r="D2915" t="s">
        <v>203</v>
      </c>
      <c r="E2915" t="s">
        <v>143</v>
      </c>
      <c r="G2915" s="87">
        <v>58500</v>
      </c>
      <c r="H2915" s="87">
        <v>59503.023438080498</v>
      </c>
    </row>
    <row r="2916" spans="1:8" x14ac:dyDescent="0.3">
      <c r="A2916" t="s">
        <v>33</v>
      </c>
      <c r="B2916" t="s">
        <v>58</v>
      </c>
      <c r="C2916" t="s">
        <v>93</v>
      </c>
      <c r="D2916" t="s">
        <v>203</v>
      </c>
      <c r="E2916" t="s">
        <v>141</v>
      </c>
      <c r="G2916" s="87">
        <v>58500</v>
      </c>
      <c r="H2916" s="87">
        <v>0</v>
      </c>
    </row>
    <row r="2917" spans="1:8" x14ac:dyDescent="0.3">
      <c r="A2917" t="s">
        <v>33</v>
      </c>
      <c r="B2917" t="s">
        <v>58</v>
      </c>
      <c r="C2917" t="s">
        <v>93</v>
      </c>
      <c r="D2917" t="s">
        <v>203</v>
      </c>
      <c r="E2917" t="s">
        <v>205</v>
      </c>
      <c r="G2917" s="87">
        <v>58500</v>
      </c>
      <c r="H2917" s="87">
        <v>38438.953140999991</v>
      </c>
    </row>
    <row r="2918" spans="1:8" x14ac:dyDescent="0.3">
      <c r="A2918" t="s">
        <v>33</v>
      </c>
      <c r="B2918" t="s">
        <v>58</v>
      </c>
      <c r="C2918" t="s">
        <v>93</v>
      </c>
      <c r="D2918" t="s">
        <v>206</v>
      </c>
      <c r="E2918" t="s">
        <v>207</v>
      </c>
      <c r="G2918" s="87">
        <v>58500</v>
      </c>
      <c r="H2918" s="87">
        <v>62010</v>
      </c>
    </row>
    <row r="2919" spans="1:8" x14ac:dyDescent="0.3">
      <c r="A2919" t="s">
        <v>33</v>
      </c>
      <c r="B2919" t="s">
        <v>58</v>
      </c>
      <c r="C2919" t="s">
        <v>93</v>
      </c>
      <c r="D2919" t="s">
        <v>206</v>
      </c>
      <c r="E2919" t="s">
        <v>208</v>
      </c>
      <c r="G2919" s="87">
        <v>58500</v>
      </c>
      <c r="H2919" s="87">
        <v>61571.250000000007</v>
      </c>
    </row>
    <row r="2920" spans="1:8" x14ac:dyDescent="0.3">
      <c r="A2920" t="s">
        <v>33</v>
      </c>
      <c r="B2920" t="s">
        <v>58</v>
      </c>
      <c r="C2920" t="s">
        <v>93</v>
      </c>
      <c r="D2920" t="s">
        <v>206</v>
      </c>
      <c r="E2920" t="s">
        <v>209</v>
      </c>
      <c r="G2920" s="87">
        <v>58500</v>
      </c>
      <c r="H2920" s="87">
        <v>49081.622675054707</v>
      </c>
    </row>
    <row r="2921" spans="1:8" x14ac:dyDescent="0.3">
      <c r="A2921" t="s">
        <v>33</v>
      </c>
      <c r="B2921" t="s">
        <v>58</v>
      </c>
      <c r="C2921" t="s">
        <v>93</v>
      </c>
      <c r="D2921" t="s">
        <v>210</v>
      </c>
      <c r="E2921" t="s">
        <v>211</v>
      </c>
      <c r="G2921" s="87">
        <v>58500</v>
      </c>
      <c r="H2921" s="87">
        <v>49725</v>
      </c>
    </row>
    <row r="2922" spans="1:8" x14ac:dyDescent="0.3">
      <c r="A2922" t="s">
        <v>33</v>
      </c>
      <c r="B2922" t="s">
        <v>58</v>
      </c>
      <c r="C2922" t="s">
        <v>93</v>
      </c>
      <c r="D2922" t="s">
        <v>210</v>
      </c>
      <c r="E2922" t="s">
        <v>212</v>
      </c>
      <c r="G2922" s="87">
        <v>58500</v>
      </c>
      <c r="H2922" s="87">
        <v>49140</v>
      </c>
    </row>
    <row r="2923" spans="1:8" x14ac:dyDescent="0.3">
      <c r="A2923" t="s">
        <v>33</v>
      </c>
      <c r="B2923" t="s">
        <v>58</v>
      </c>
      <c r="C2923" t="s">
        <v>93</v>
      </c>
      <c r="D2923" t="s">
        <v>210</v>
      </c>
      <c r="E2923" t="s">
        <v>213</v>
      </c>
      <c r="G2923" s="87">
        <v>58500</v>
      </c>
      <c r="H2923" s="87">
        <v>48847.5</v>
      </c>
    </row>
    <row r="2924" spans="1:8" x14ac:dyDescent="0.3">
      <c r="A2924" t="s">
        <v>33</v>
      </c>
      <c r="B2924" t="s">
        <v>58</v>
      </c>
      <c r="C2924" t="s">
        <v>93</v>
      </c>
      <c r="D2924" t="s">
        <v>214</v>
      </c>
      <c r="E2924" t="s">
        <v>215</v>
      </c>
      <c r="F2924" s="88">
        <v>46388</v>
      </c>
      <c r="G2924" s="87">
        <v>4875</v>
      </c>
      <c r="H2924" s="87">
        <v>268.01536020043233</v>
      </c>
    </row>
    <row r="2925" spans="1:8" x14ac:dyDescent="0.3">
      <c r="A2925" t="s">
        <v>33</v>
      </c>
      <c r="B2925" t="s">
        <v>58</v>
      </c>
      <c r="C2925" t="s">
        <v>93</v>
      </c>
      <c r="D2925" t="s">
        <v>214</v>
      </c>
      <c r="E2925" t="s">
        <v>216</v>
      </c>
      <c r="F2925" s="88">
        <v>46388</v>
      </c>
      <c r="G2925" s="87">
        <v>4875</v>
      </c>
      <c r="H2925" s="87">
        <v>292.50000000000028</v>
      </c>
    </row>
    <row r="2926" spans="1:8" x14ac:dyDescent="0.3">
      <c r="A2926" t="s">
        <v>33</v>
      </c>
      <c r="B2926" t="s">
        <v>58</v>
      </c>
      <c r="C2926" t="s">
        <v>93</v>
      </c>
      <c r="D2926" t="s">
        <v>214</v>
      </c>
      <c r="E2926" t="s">
        <v>217</v>
      </c>
      <c r="F2926" s="88">
        <v>46388</v>
      </c>
      <c r="G2926" s="87">
        <v>4875</v>
      </c>
      <c r="H2926" s="87">
        <v>-23.098716792045099</v>
      </c>
    </row>
    <row r="2927" spans="1:8" x14ac:dyDescent="0.3">
      <c r="A2927" t="s">
        <v>33</v>
      </c>
      <c r="B2927" t="s">
        <v>58</v>
      </c>
      <c r="C2927" t="s">
        <v>93</v>
      </c>
      <c r="D2927" t="s">
        <v>214</v>
      </c>
      <c r="E2927" t="s">
        <v>215</v>
      </c>
      <c r="F2927" s="88">
        <v>46419</v>
      </c>
      <c r="G2927" s="87">
        <v>4875</v>
      </c>
      <c r="H2927" s="87">
        <v>268.00598020882109</v>
      </c>
    </row>
    <row r="2928" spans="1:8" x14ac:dyDescent="0.3">
      <c r="A2928" t="s">
        <v>33</v>
      </c>
      <c r="B2928" t="s">
        <v>58</v>
      </c>
      <c r="C2928" t="s">
        <v>93</v>
      </c>
      <c r="D2928" t="s">
        <v>214</v>
      </c>
      <c r="E2928" t="s">
        <v>216</v>
      </c>
      <c r="F2928" s="88">
        <v>46419</v>
      </c>
      <c r="G2928" s="87">
        <v>4875</v>
      </c>
      <c r="H2928" s="87">
        <v>292.50000000000028</v>
      </c>
    </row>
    <row r="2929" spans="1:8" x14ac:dyDescent="0.3">
      <c r="A2929" t="s">
        <v>33</v>
      </c>
      <c r="B2929" t="s">
        <v>58</v>
      </c>
      <c r="C2929" t="s">
        <v>93</v>
      </c>
      <c r="D2929" t="s">
        <v>214</v>
      </c>
      <c r="E2929" t="s">
        <v>217</v>
      </c>
      <c r="F2929" s="88">
        <v>46419</v>
      </c>
      <c r="G2929" s="87">
        <v>4875</v>
      </c>
      <c r="H2929" s="87">
        <v>-23.107565840735489</v>
      </c>
    </row>
    <row r="2930" spans="1:8" x14ac:dyDescent="0.3">
      <c r="A2930" t="s">
        <v>33</v>
      </c>
      <c r="B2930" t="s">
        <v>58</v>
      </c>
      <c r="C2930" t="s">
        <v>93</v>
      </c>
      <c r="D2930" t="s">
        <v>214</v>
      </c>
      <c r="E2930" t="s">
        <v>215</v>
      </c>
      <c r="F2930" s="88">
        <v>46447</v>
      </c>
      <c r="G2930" s="87">
        <v>4875</v>
      </c>
      <c r="H2930" s="87">
        <v>267.9965930275618</v>
      </c>
    </row>
    <row r="2931" spans="1:8" x14ac:dyDescent="0.3">
      <c r="A2931" t="s">
        <v>33</v>
      </c>
      <c r="B2931" t="s">
        <v>58</v>
      </c>
      <c r="C2931" t="s">
        <v>93</v>
      </c>
      <c r="D2931" t="s">
        <v>214</v>
      </c>
      <c r="E2931" t="s">
        <v>216</v>
      </c>
      <c r="F2931" s="88">
        <v>46447</v>
      </c>
      <c r="G2931" s="87">
        <v>4875</v>
      </c>
      <c r="H2931" s="87">
        <v>292.50000000000028</v>
      </c>
    </row>
    <row r="2932" spans="1:8" x14ac:dyDescent="0.3">
      <c r="A2932" t="s">
        <v>33</v>
      </c>
      <c r="B2932" t="s">
        <v>58</v>
      </c>
      <c r="C2932" t="s">
        <v>93</v>
      </c>
      <c r="D2932" t="s">
        <v>214</v>
      </c>
      <c r="E2932" t="s">
        <v>217</v>
      </c>
      <c r="F2932" s="88">
        <v>46447</v>
      </c>
      <c r="G2932" s="87">
        <v>4875</v>
      </c>
      <c r="H2932" s="87">
        <v>-23.116421672112249</v>
      </c>
    </row>
    <row r="2933" spans="1:8" x14ac:dyDescent="0.3">
      <c r="A2933" t="s">
        <v>33</v>
      </c>
      <c r="B2933" t="s">
        <v>58</v>
      </c>
      <c r="C2933" t="s">
        <v>93</v>
      </c>
      <c r="D2933" t="s">
        <v>214</v>
      </c>
      <c r="E2933" t="s">
        <v>215</v>
      </c>
      <c r="F2933" s="88">
        <v>46478</v>
      </c>
      <c r="G2933" s="87">
        <v>4875</v>
      </c>
      <c r="H2933" s="87">
        <v>267.98688006862119</v>
      </c>
    </row>
    <row r="2934" spans="1:8" x14ac:dyDescent="0.3">
      <c r="A2934" t="s">
        <v>33</v>
      </c>
      <c r="B2934" t="s">
        <v>58</v>
      </c>
      <c r="C2934" t="s">
        <v>93</v>
      </c>
      <c r="D2934" t="s">
        <v>214</v>
      </c>
      <c r="E2934" t="s">
        <v>216</v>
      </c>
      <c r="F2934" s="88">
        <v>46478</v>
      </c>
      <c r="G2934" s="87">
        <v>4875</v>
      </c>
      <c r="H2934" s="87">
        <v>292.50000000000028</v>
      </c>
    </row>
    <row r="2935" spans="1:8" x14ac:dyDescent="0.3">
      <c r="A2935" t="s">
        <v>33</v>
      </c>
      <c r="B2935" t="s">
        <v>58</v>
      </c>
      <c r="C2935" t="s">
        <v>93</v>
      </c>
      <c r="D2935" t="s">
        <v>214</v>
      </c>
      <c r="E2935" t="s">
        <v>217</v>
      </c>
      <c r="F2935" s="88">
        <v>46478</v>
      </c>
      <c r="G2935" s="87">
        <v>4875</v>
      </c>
      <c r="H2935" s="87">
        <v>-23.125584840923221</v>
      </c>
    </row>
    <row r="2936" spans="1:8" x14ac:dyDescent="0.3">
      <c r="A2936" t="s">
        <v>33</v>
      </c>
      <c r="B2936" t="s">
        <v>58</v>
      </c>
      <c r="C2936" t="s">
        <v>93</v>
      </c>
      <c r="D2936" t="s">
        <v>214</v>
      </c>
      <c r="E2936" t="s">
        <v>215</v>
      </c>
      <c r="F2936" s="88">
        <v>46508</v>
      </c>
      <c r="G2936" s="87">
        <v>4875</v>
      </c>
      <c r="H2936" s="87">
        <v>267.97715940634652</v>
      </c>
    </row>
    <row r="2937" spans="1:8" x14ac:dyDescent="0.3">
      <c r="A2937" t="s">
        <v>33</v>
      </c>
      <c r="B2937" t="s">
        <v>58</v>
      </c>
      <c r="C2937" t="s">
        <v>93</v>
      </c>
      <c r="D2937" t="s">
        <v>214</v>
      </c>
      <c r="E2937" t="s">
        <v>216</v>
      </c>
      <c r="F2937" s="88">
        <v>46508</v>
      </c>
      <c r="G2937" s="87">
        <v>4875</v>
      </c>
      <c r="H2937" s="87">
        <v>292.50000000000028</v>
      </c>
    </row>
    <row r="2938" spans="1:8" x14ac:dyDescent="0.3">
      <c r="A2938" t="s">
        <v>33</v>
      </c>
      <c r="B2938" t="s">
        <v>58</v>
      </c>
      <c r="C2938" t="s">
        <v>93</v>
      </c>
      <c r="D2938" t="s">
        <v>214</v>
      </c>
      <c r="E2938" t="s">
        <v>217</v>
      </c>
      <c r="F2938" s="88">
        <v>46508</v>
      </c>
      <c r="G2938" s="87">
        <v>4875</v>
      </c>
      <c r="H2938" s="87">
        <v>-23.134755277032038</v>
      </c>
    </row>
    <row r="2939" spans="1:8" x14ac:dyDescent="0.3">
      <c r="A2939" t="s">
        <v>33</v>
      </c>
      <c r="B2939" t="s">
        <v>58</v>
      </c>
      <c r="C2939" t="s">
        <v>93</v>
      </c>
      <c r="D2939" t="s">
        <v>214</v>
      </c>
      <c r="E2939" t="s">
        <v>215</v>
      </c>
      <c r="F2939" s="88">
        <v>46539</v>
      </c>
      <c r="G2939" s="87">
        <v>4875</v>
      </c>
      <c r="H2939" s="87">
        <v>267.96743103156808</v>
      </c>
    </row>
    <row r="2940" spans="1:8" x14ac:dyDescent="0.3">
      <c r="A2940" t="s">
        <v>33</v>
      </c>
      <c r="B2940" t="s">
        <v>58</v>
      </c>
      <c r="C2940" t="s">
        <v>93</v>
      </c>
      <c r="D2940" t="s">
        <v>214</v>
      </c>
      <c r="E2940" t="s">
        <v>216</v>
      </c>
      <c r="F2940" s="88">
        <v>46539</v>
      </c>
      <c r="G2940" s="87">
        <v>4875</v>
      </c>
      <c r="H2940" s="87">
        <v>292.50000000000028</v>
      </c>
    </row>
    <row r="2941" spans="1:8" x14ac:dyDescent="0.3">
      <c r="A2941" t="s">
        <v>33</v>
      </c>
      <c r="B2941" t="s">
        <v>58</v>
      </c>
      <c r="C2941" t="s">
        <v>93</v>
      </c>
      <c r="D2941" t="s">
        <v>214</v>
      </c>
      <c r="E2941" t="s">
        <v>217</v>
      </c>
      <c r="F2941" s="88">
        <v>46539</v>
      </c>
      <c r="G2941" s="87">
        <v>4875</v>
      </c>
      <c r="H2941" s="87">
        <v>-23.14393298908708</v>
      </c>
    </row>
    <row r="2942" spans="1:8" x14ac:dyDescent="0.3">
      <c r="A2942" t="s">
        <v>33</v>
      </c>
      <c r="B2942" t="s">
        <v>58</v>
      </c>
      <c r="C2942" t="s">
        <v>93</v>
      </c>
      <c r="D2942" t="s">
        <v>214</v>
      </c>
      <c r="E2942" t="s">
        <v>215</v>
      </c>
      <c r="F2942" s="88">
        <v>46569</v>
      </c>
      <c r="G2942" s="87">
        <v>4875</v>
      </c>
      <c r="H2942" s="87">
        <v>-23.153117985751869</v>
      </c>
    </row>
    <row r="2943" spans="1:8" x14ac:dyDescent="0.3">
      <c r="A2943" t="s">
        <v>33</v>
      </c>
      <c r="B2943" t="s">
        <v>58</v>
      </c>
      <c r="C2943" t="s">
        <v>93</v>
      </c>
      <c r="D2943" t="s">
        <v>214</v>
      </c>
      <c r="E2943" t="s">
        <v>216</v>
      </c>
      <c r="F2943" s="88">
        <v>46569</v>
      </c>
      <c r="G2943" s="87">
        <v>4875</v>
      </c>
      <c r="H2943" s="87">
        <v>0</v>
      </c>
    </row>
    <row r="2944" spans="1:8" x14ac:dyDescent="0.3">
      <c r="A2944" t="s">
        <v>33</v>
      </c>
      <c r="B2944" t="s">
        <v>58</v>
      </c>
      <c r="C2944" t="s">
        <v>93</v>
      </c>
      <c r="D2944" t="s">
        <v>214</v>
      </c>
      <c r="E2944" t="s">
        <v>217</v>
      </c>
      <c r="F2944" s="88">
        <v>46569</v>
      </c>
      <c r="G2944" s="87">
        <v>4875</v>
      </c>
      <c r="H2944" s="87">
        <v>-23.153117985751869</v>
      </c>
    </row>
    <row r="2945" spans="1:8" x14ac:dyDescent="0.3">
      <c r="A2945" t="s">
        <v>33</v>
      </c>
      <c r="B2945" t="s">
        <v>58</v>
      </c>
      <c r="C2945" t="s">
        <v>93</v>
      </c>
      <c r="D2945" t="s">
        <v>214</v>
      </c>
      <c r="E2945" t="s">
        <v>215</v>
      </c>
      <c r="F2945" s="88">
        <v>46600</v>
      </c>
      <c r="G2945" s="87">
        <v>4875</v>
      </c>
      <c r="H2945" s="87">
        <v>-23.162461029789551</v>
      </c>
    </row>
    <row r="2946" spans="1:8" x14ac:dyDescent="0.3">
      <c r="A2946" t="s">
        <v>33</v>
      </c>
      <c r="B2946" t="s">
        <v>58</v>
      </c>
      <c r="C2946" t="s">
        <v>93</v>
      </c>
      <c r="D2946" t="s">
        <v>214</v>
      </c>
      <c r="E2946" t="s">
        <v>216</v>
      </c>
      <c r="F2946" s="88">
        <v>46600</v>
      </c>
      <c r="G2946" s="87">
        <v>4875</v>
      </c>
      <c r="H2946" s="87">
        <v>0</v>
      </c>
    </row>
    <row r="2947" spans="1:8" x14ac:dyDescent="0.3">
      <c r="A2947" t="s">
        <v>33</v>
      </c>
      <c r="B2947" t="s">
        <v>58</v>
      </c>
      <c r="C2947" t="s">
        <v>93</v>
      </c>
      <c r="D2947" t="s">
        <v>214</v>
      </c>
      <c r="E2947" t="s">
        <v>217</v>
      </c>
      <c r="F2947" s="88">
        <v>46600</v>
      </c>
      <c r="G2947" s="87">
        <v>4875</v>
      </c>
      <c r="H2947" s="87">
        <v>-23.162461029789551</v>
      </c>
    </row>
    <row r="2948" spans="1:8" x14ac:dyDescent="0.3">
      <c r="A2948" t="s">
        <v>33</v>
      </c>
      <c r="B2948" t="s">
        <v>58</v>
      </c>
      <c r="C2948" t="s">
        <v>93</v>
      </c>
      <c r="D2948" t="s">
        <v>214</v>
      </c>
      <c r="E2948" t="s">
        <v>215</v>
      </c>
      <c r="F2948" s="88">
        <v>46631</v>
      </c>
      <c r="G2948" s="87">
        <v>4875</v>
      </c>
      <c r="H2948" s="87">
        <v>-23.171660741493572</v>
      </c>
    </row>
    <row r="2949" spans="1:8" x14ac:dyDescent="0.3">
      <c r="A2949" t="s">
        <v>33</v>
      </c>
      <c r="B2949" t="s">
        <v>58</v>
      </c>
      <c r="C2949" t="s">
        <v>93</v>
      </c>
      <c r="D2949" t="s">
        <v>214</v>
      </c>
      <c r="E2949" t="s">
        <v>216</v>
      </c>
      <c r="F2949" s="88">
        <v>46631</v>
      </c>
      <c r="G2949" s="87">
        <v>4875</v>
      </c>
      <c r="H2949" s="87">
        <v>0</v>
      </c>
    </row>
    <row r="2950" spans="1:8" x14ac:dyDescent="0.3">
      <c r="A2950" t="s">
        <v>33</v>
      </c>
      <c r="B2950" t="s">
        <v>58</v>
      </c>
      <c r="C2950" t="s">
        <v>93</v>
      </c>
      <c r="D2950" t="s">
        <v>214</v>
      </c>
      <c r="E2950" t="s">
        <v>217</v>
      </c>
      <c r="F2950" s="88">
        <v>46631</v>
      </c>
      <c r="G2950" s="87">
        <v>4875</v>
      </c>
      <c r="H2950" s="87">
        <v>-23.171660741493572</v>
      </c>
    </row>
    <row r="2951" spans="1:8" x14ac:dyDescent="0.3">
      <c r="A2951" t="s">
        <v>33</v>
      </c>
      <c r="B2951" t="s">
        <v>58</v>
      </c>
      <c r="C2951" t="s">
        <v>93</v>
      </c>
      <c r="D2951" t="s">
        <v>214</v>
      </c>
      <c r="E2951" t="s">
        <v>215</v>
      </c>
      <c r="F2951" s="88">
        <v>46661</v>
      </c>
      <c r="G2951" s="87">
        <v>4875</v>
      </c>
      <c r="H2951" s="87">
        <v>-23.18086776401929</v>
      </c>
    </row>
    <row r="2952" spans="1:8" x14ac:dyDescent="0.3">
      <c r="A2952" t="s">
        <v>33</v>
      </c>
      <c r="B2952" t="s">
        <v>58</v>
      </c>
      <c r="C2952" t="s">
        <v>93</v>
      </c>
      <c r="D2952" t="s">
        <v>214</v>
      </c>
      <c r="E2952" t="s">
        <v>216</v>
      </c>
      <c r="F2952" s="88">
        <v>46661</v>
      </c>
      <c r="G2952" s="87">
        <v>4875</v>
      </c>
      <c r="H2952" s="87">
        <v>0</v>
      </c>
    </row>
    <row r="2953" spans="1:8" x14ac:dyDescent="0.3">
      <c r="A2953" t="s">
        <v>33</v>
      </c>
      <c r="B2953" t="s">
        <v>58</v>
      </c>
      <c r="C2953" t="s">
        <v>93</v>
      </c>
      <c r="D2953" t="s">
        <v>214</v>
      </c>
      <c r="E2953" t="s">
        <v>217</v>
      </c>
      <c r="F2953" s="88">
        <v>46661</v>
      </c>
      <c r="G2953" s="87">
        <v>4875</v>
      </c>
      <c r="H2953" s="87">
        <v>-23.18086776401929</v>
      </c>
    </row>
    <row r="2954" spans="1:8" x14ac:dyDescent="0.3">
      <c r="A2954" t="s">
        <v>33</v>
      </c>
      <c r="B2954" t="s">
        <v>58</v>
      </c>
      <c r="C2954" t="s">
        <v>93</v>
      </c>
      <c r="D2954" t="s">
        <v>214</v>
      </c>
      <c r="E2954" t="s">
        <v>215</v>
      </c>
      <c r="F2954" s="88">
        <v>46692</v>
      </c>
      <c r="G2954" s="87">
        <v>4875</v>
      </c>
      <c r="H2954" s="87">
        <v>-23.190082106085971</v>
      </c>
    </row>
    <row r="2955" spans="1:8" x14ac:dyDescent="0.3">
      <c r="A2955" t="s">
        <v>33</v>
      </c>
      <c r="B2955" t="s">
        <v>58</v>
      </c>
      <c r="C2955" t="s">
        <v>93</v>
      </c>
      <c r="D2955" t="s">
        <v>214</v>
      </c>
      <c r="E2955" t="s">
        <v>216</v>
      </c>
      <c r="F2955" s="88">
        <v>46692</v>
      </c>
      <c r="G2955" s="87">
        <v>4875</v>
      </c>
      <c r="H2955" s="87">
        <v>0</v>
      </c>
    </row>
    <row r="2956" spans="1:8" x14ac:dyDescent="0.3">
      <c r="A2956" t="s">
        <v>33</v>
      </c>
      <c r="B2956" t="s">
        <v>58</v>
      </c>
      <c r="C2956" t="s">
        <v>93</v>
      </c>
      <c r="D2956" t="s">
        <v>214</v>
      </c>
      <c r="E2956" t="s">
        <v>217</v>
      </c>
      <c r="F2956" s="88">
        <v>46692</v>
      </c>
      <c r="G2956" s="87">
        <v>4875</v>
      </c>
      <c r="H2956" s="87">
        <v>-23.190082106085971</v>
      </c>
    </row>
    <row r="2957" spans="1:8" x14ac:dyDescent="0.3">
      <c r="A2957" t="s">
        <v>33</v>
      </c>
      <c r="B2957" t="s">
        <v>58</v>
      </c>
      <c r="C2957" t="s">
        <v>93</v>
      </c>
      <c r="D2957" t="s">
        <v>214</v>
      </c>
      <c r="E2957" t="s">
        <v>215</v>
      </c>
      <c r="F2957" s="88">
        <v>46722</v>
      </c>
      <c r="G2957" s="87">
        <v>4875</v>
      </c>
      <c r="H2957" s="87">
        <v>-23.1993037764259</v>
      </c>
    </row>
    <row r="2958" spans="1:8" x14ac:dyDescent="0.3">
      <c r="A2958" t="s">
        <v>33</v>
      </c>
      <c r="B2958" t="s">
        <v>58</v>
      </c>
      <c r="C2958" t="s">
        <v>93</v>
      </c>
      <c r="D2958" t="s">
        <v>214</v>
      </c>
      <c r="E2958" t="s">
        <v>216</v>
      </c>
      <c r="F2958" s="88">
        <v>46722</v>
      </c>
      <c r="G2958" s="87">
        <v>4875</v>
      </c>
      <c r="H2958" s="87">
        <v>0</v>
      </c>
    </row>
    <row r="2959" spans="1:8" x14ac:dyDescent="0.3">
      <c r="A2959" t="s">
        <v>33</v>
      </c>
      <c r="B2959" t="s">
        <v>58</v>
      </c>
      <c r="C2959" t="s">
        <v>93</v>
      </c>
      <c r="D2959" t="s">
        <v>214</v>
      </c>
      <c r="E2959" t="s">
        <v>217</v>
      </c>
      <c r="F2959" s="88">
        <v>46722</v>
      </c>
      <c r="G2959" s="87">
        <v>4875</v>
      </c>
      <c r="H2959" s="87">
        <v>-23.1993037764259</v>
      </c>
    </row>
    <row r="2960" spans="1:8" x14ac:dyDescent="0.3">
      <c r="A2960" t="s">
        <v>33</v>
      </c>
      <c r="B2960" t="s">
        <v>58</v>
      </c>
      <c r="C2960" t="s">
        <v>95</v>
      </c>
      <c r="D2960" t="s">
        <v>198</v>
      </c>
      <c r="E2960" t="s">
        <v>135</v>
      </c>
      <c r="G2960" s="87">
        <v>40500</v>
      </c>
      <c r="H2960" s="87">
        <v>25515</v>
      </c>
    </row>
    <row r="2961" spans="1:8" x14ac:dyDescent="0.3">
      <c r="A2961" t="s">
        <v>33</v>
      </c>
      <c r="B2961" t="s">
        <v>58</v>
      </c>
      <c r="C2961" t="s">
        <v>95</v>
      </c>
      <c r="D2961" t="s">
        <v>198</v>
      </c>
      <c r="E2961" t="s">
        <v>199</v>
      </c>
      <c r="G2961" s="87">
        <v>40500</v>
      </c>
      <c r="H2961" s="87">
        <v>40635.562538424761</v>
      </c>
    </row>
    <row r="2962" spans="1:8" x14ac:dyDescent="0.3">
      <c r="A2962" t="s">
        <v>33</v>
      </c>
      <c r="B2962" t="s">
        <v>58</v>
      </c>
      <c r="C2962" t="s">
        <v>95</v>
      </c>
      <c r="D2962" t="s">
        <v>198</v>
      </c>
      <c r="E2962" t="s">
        <v>200</v>
      </c>
      <c r="G2962" s="87">
        <v>40500</v>
      </c>
      <c r="H2962" s="87">
        <v>40885.001748779927</v>
      </c>
    </row>
    <row r="2963" spans="1:8" x14ac:dyDescent="0.3">
      <c r="A2963" t="s">
        <v>33</v>
      </c>
      <c r="B2963" t="s">
        <v>58</v>
      </c>
      <c r="C2963" t="s">
        <v>95</v>
      </c>
      <c r="D2963" t="s">
        <v>198</v>
      </c>
      <c r="E2963" t="s">
        <v>201</v>
      </c>
      <c r="G2963" s="87">
        <v>40500</v>
      </c>
      <c r="H2963" s="87">
        <v>40500</v>
      </c>
    </row>
    <row r="2964" spans="1:8" x14ac:dyDescent="0.3">
      <c r="A2964" t="s">
        <v>33</v>
      </c>
      <c r="B2964" t="s">
        <v>58</v>
      </c>
      <c r="C2964" t="s">
        <v>95</v>
      </c>
      <c r="D2964" t="s">
        <v>198</v>
      </c>
      <c r="E2964" t="s">
        <v>202</v>
      </c>
      <c r="G2964" s="87">
        <v>40500</v>
      </c>
      <c r="H2964" s="87">
        <v>25843.76737360681</v>
      </c>
    </row>
    <row r="2965" spans="1:8" x14ac:dyDescent="0.3">
      <c r="A2965" t="s">
        <v>33</v>
      </c>
      <c r="B2965" t="s">
        <v>58</v>
      </c>
      <c r="C2965" t="s">
        <v>95</v>
      </c>
      <c r="D2965" t="s">
        <v>198</v>
      </c>
      <c r="E2965" t="s">
        <v>139</v>
      </c>
      <c r="G2965" s="87">
        <v>40500</v>
      </c>
      <c r="H2965" s="87">
        <v>24907.5</v>
      </c>
    </row>
    <row r="2966" spans="1:8" x14ac:dyDescent="0.3">
      <c r="A2966" t="s">
        <v>33</v>
      </c>
      <c r="B2966" t="s">
        <v>58</v>
      </c>
      <c r="C2966" t="s">
        <v>95</v>
      </c>
      <c r="D2966" t="s">
        <v>198</v>
      </c>
      <c r="E2966" t="s">
        <v>65</v>
      </c>
      <c r="G2966" s="87">
        <v>40500</v>
      </c>
      <c r="H2966" s="87">
        <v>25843.76737360681</v>
      </c>
    </row>
    <row r="2967" spans="1:8" x14ac:dyDescent="0.3">
      <c r="A2967" t="s">
        <v>33</v>
      </c>
      <c r="B2967" t="s">
        <v>58</v>
      </c>
      <c r="C2967" t="s">
        <v>95</v>
      </c>
      <c r="D2967" t="s">
        <v>203</v>
      </c>
      <c r="E2967" t="s">
        <v>204</v>
      </c>
      <c r="G2967" s="87">
        <v>40500</v>
      </c>
      <c r="H2967" s="87">
        <v>25555.396877912892</v>
      </c>
    </row>
    <row r="2968" spans="1:8" x14ac:dyDescent="0.3">
      <c r="A2968" t="s">
        <v>33</v>
      </c>
      <c r="B2968" t="s">
        <v>58</v>
      </c>
      <c r="C2968" t="s">
        <v>95</v>
      </c>
      <c r="D2968" t="s">
        <v>203</v>
      </c>
      <c r="E2968" t="s">
        <v>142</v>
      </c>
      <c r="G2968" s="87">
        <v>40500</v>
      </c>
      <c r="H2968" s="87">
        <v>40500.000000000007</v>
      </c>
    </row>
    <row r="2969" spans="1:8" x14ac:dyDescent="0.3">
      <c r="A2969" t="s">
        <v>33</v>
      </c>
      <c r="B2969" t="s">
        <v>58</v>
      </c>
      <c r="C2969" t="s">
        <v>95</v>
      </c>
      <c r="D2969" t="s">
        <v>203</v>
      </c>
      <c r="E2969" t="s">
        <v>143</v>
      </c>
      <c r="G2969" s="87">
        <v>40500</v>
      </c>
      <c r="H2969" s="87">
        <v>40564.12202843315</v>
      </c>
    </row>
    <row r="2970" spans="1:8" x14ac:dyDescent="0.3">
      <c r="A2970" t="s">
        <v>33</v>
      </c>
      <c r="B2970" t="s">
        <v>58</v>
      </c>
      <c r="C2970" t="s">
        <v>95</v>
      </c>
      <c r="D2970" t="s">
        <v>203</v>
      </c>
      <c r="E2970" t="s">
        <v>141</v>
      </c>
      <c r="G2970" s="87">
        <v>40500</v>
      </c>
      <c r="H2970" s="87">
        <v>0</v>
      </c>
    </row>
    <row r="2971" spans="1:8" x14ac:dyDescent="0.3">
      <c r="A2971" t="s">
        <v>33</v>
      </c>
      <c r="B2971" t="s">
        <v>58</v>
      </c>
      <c r="C2971" t="s">
        <v>95</v>
      </c>
      <c r="D2971" t="s">
        <v>203</v>
      </c>
      <c r="E2971" t="s">
        <v>205</v>
      </c>
      <c r="G2971" s="87">
        <v>40500</v>
      </c>
      <c r="H2971" s="87">
        <v>25555.396877912892</v>
      </c>
    </row>
    <row r="2972" spans="1:8" x14ac:dyDescent="0.3">
      <c r="A2972" t="s">
        <v>33</v>
      </c>
      <c r="B2972" t="s">
        <v>58</v>
      </c>
      <c r="C2972" t="s">
        <v>95</v>
      </c>
      <c r="D2972" t="s">
        <v>206</v>
      </c>
      <c r="E2972" t="s">
        <v>207</v>
      </c>
      <c r="G2972" s="87">
        <v>40500</v>
      </c>
      <c r="H2972" s="87">
        <v>41310</v>
      </c>
    </row>
    <row r="2973" spans="1:8" x14ac:dyDescent="0.3">
      <c r="A2973" t="s">
        <v>33</v>
      </c>
      <c r="B2973" t="s">
        <v>58</v>
      </c>
      <c r="C2973" t="s">
        <v>95</v>
      </c>
      <c r="D2973" t="s">
        <v>206</v>
      </c>
      <c r="E2973" t="s">
        <v>208</v>
      </c>
      <c r="G2973" s="87">
        <v>40500</v>
      </c>
      <c r="H2973" s="87">
        <v>41172.1875</v>
      </c>
    </row>
    <row r="2974" spans="1:8" x14ac:dyDescent="0.3">
      <c r="A2974" t="s">
        <v>33</v>
      </c>
      <c r="B2974" t="s">
        <v>58</v>
      </c>
      <c r="C2974" t="s">
        <v>95</v>
      </c>
      <c r="D2974" t="s">
        <v>206</v>
      </c>
      <c r="E2974" t="s">
        <v>209</v>
      </c>
      <c r="G2974" s="87">
        <v>40500</v>
      </c>
      <c r="H2974" s="87">
        <v>34100.830142231927</v>
      </c>
    </row>
    <row r="2975" spans="1:8" x14ac:dyDescent="0.3">
      <c r="A2975" t="s">
        <v>33</v>
      </c>
      <c r="B2975" t="s">
        <v>58</v>
      </c>
      <c r="C2975" t="s">
        <v>95</v>
      </c>
      <c r="D2975" t="s">
        <v>210</v>
      </c>
      <c r="E2975" t="s">
        <v>211</v>
      </c>
      <c r="G2975" s="87">
        <v>40500</v>
      </c>
      <c r="H2975" s="87">
        <v>34425</v>
      </c>
    </row>
    <row r="2976" spans="1:8" x14ac:dyDescent="0.3">
      <c r="A2976" t="s">
        <v>33</v>
      </c>
      <c r="B2976" t="s">
        <v>58</v>
      </c>
      <c r="C2976" t="s">
        <v>95</v>
      </c>
      <c r="D2976" t="s">
        <v>210</v>
      </c>
      <c r="E2976" t="s">
        <v>212</v>
      </c>
      <c r="G2976" s="87">
        <v>40500</v>
      </c>
      <c r="H2976" s="87">
        <v>34020</v>
      </c>
    </row>
    <row r="2977" spans="1:8" x14ac:dyDescent="0.3">
      <c r="A2977" t="s">
        <v>33</v>
      </c>
      <c r="B2977" t="s">
        <v>58</v>
      </c>
      <c r="C2977" t="s">
        <v>95</v>
      </c>
      <c r="D2977" t="s">
        <v>210</v>
      </c>
      <c r="E2977" t="s">
        <v>213</v>
      </c>
      <c r="G2977" s="87">
        <v>40500</v>
      </c>
      <c r="H2977" s="87">
        <v>34425</v>
      </c>
    </row>
    <row r="2978" spans="1:8" x14ac:dyDescent="0.3">
      <c r="A2978" t="s">
        <v>33</v>
      </c>
      <c r="B2978" t="s">
        <v>58</v>
      </c>
      <c r="C2978" t="s">
        <v>95</v>
      </c>
      <c r="D2978" t="s">
        <v>214</v>
      </c>
      <c r="E2978" t="s">
        <v>215</v>
      </c>
      <c r="F2978" s="88">
        <v>46388</v>
      </c>
      <c r="G2978" s="87">
        <v>3375</v>
      </c>
      <c r="H2978" s="87">
        <v>100.4529510496845</v>
      </c>
    </row>
    <row r="2979" spans="1:8" x14ac:dyDescent="0.3">
      <c r="A2979" t="s">
        <v>33</v>
      </c>
      <c r="B2979" t="s">
        <v>58</v>
      </c>
      <c r="C2979" t="s">
        <v>95</v>
      </c>
      <c r="D2979" t="s">
        <v>214</v>
      </c>
      <c r="E2979" t="s">
        <v>216</v>
      </c>
      <c r="F2979" s="88">
        <v>46388</v>
      </c>
      <c r="G2979" s="87">
        <v>3375</v>
      </c>
      <c r="H2979" s="87">
        <v>67.500000000000057</v>
      </c>
    </row>
    <row r="2980" spans="1:8" x14ac:dyDescent="0.3">
      <c r="A2980" t="s">
        <v>33</v>
      </c>
      <c r="B2980" t="s">
        <v>58</v>
      </c>
      <c r="C2980" t="s">
        <v>95</v>
      </c>
      <c r="D2980" t="s">
        <v>214</v>
      </c>
      <c r="E2980" t="s">
        <v>217</v>
      </c>
      <c r="F2980" s="88">
        <v>46388</v>
      </c>
      <c r="G2980" s="87">
        <v>3375</v>
      </c>
      <c r="H2980" s="87">
        <v>32.306814754592907</v>
      </c>
    </row>
    <row r="2981" spans="1:8" x14ac:dyDescent="0.3">
      <c r="A2981" t="s">
        <v>33</v>
      </c>
      <c r="B2981" t="s">
        <v>58</v>
      </c>
      <c r="C2981" t="s">
        <v>95</v>
      </c>
      <c r="D2981" t="s">
        <v>214</v>
      </c>
      <c r="E2981" t="s">
        <v>215</v>
      </c>
      <c r="F2981" s="88">
        <v>46419</v>
      </c>
      <c r="G2981" s="87">
        <v>3375</v>
      </c>
      <c r="H2981" s="87">
        <v>100.42747641509391</v>
      </c>
    </row>
    <row r="2982" spans="1:8" x14ac:dyDescent="0.3">
      <c r="A2982" t="s">
        <v>33</v>
      </c>
      <c r="B2982" t="s">
        <v>58</v>
      </c>
      <c r="C2982" t="s">
        <v>95</v>
      </c>
      <c r="D2982" t="s">
        <v>214</v>
      </c>
      <c r="E2982" t="s">
        <v>216</v>
      </c>
      <c r="F2982" s="88">
        <v>46419</v>
      </c>
      <c r="G2982" s="87">
        <v>3375</v>
      </c>
      <c r="H2982" s="87">
        <v>67.500000000000057</v>
      </c>
    </row>
    <row r="2983" spans="1:8" x14ac:dyDescent="0.3">
      <c r="A2983" t="s">
        <v>33</v>
      </c>
      <c r="B2983" t="s">
        <v>58</v>
      </c>
      <c r="C2983" t="s">
        <v>95</v>
      </c>
      <c r="D2983" t="s">
        <v>214</v>
      </c>
      <c r="E2983" t="s">
        <v>217</v>
      </c>
      <c r="F2983" s="88">
        <v>46419</v>
      </c>
      <c r="G2983" s="87">
        <v>3375</v>
      </c>
      <c r="H2983" s="87">
        <v>32.281839622641122</v>
      </c>
    </row>
    <row r="2984" spans="1:8" x14ac:dyDescent="0.3">
      <c r="A2984" t="s">
        <v>33</v>
      </c>
      <c r="B2984" t="s">
        <v>58</v>
      </c>
      <c r="C2984" t="s">
        <v>95</v>
      </c>
      <c r="D2984" t="s">
        <v>214</v>
      </c>
      <c r="E2984" t="s">
        <v>215</v>
      </c>
      <c r="F2984" s="88">
        <v>46447</v>
      </c>
      <c r="G2984" s="87">
        <v>3375</v>
      </c>
      <c r="H2984" s="87">
        <v>100.402041136962</v>
      </c>
    </row>
    <row r="2985" spans="1:8" x14ac:dyDescent="0.3">
      <c r="A2985" t="s">
        <v>33</v>
      </c>
      <c r="B2985" t="s">
        <v>58</v>
      </c>
      <c r="C2985" t="s">
        <v>95</v>
      </c>
      <c r="D2985" t="s">
        <v>214</v>
      </c>
      <c r="E2985" t="s">
        <v>216</v>
      </c>
      <c r="F2985" s="88">
        <v>46447</v>
      </c>
      <c r="G2985" s="87">
        <v>3375</v>
      </c>
      <c r="H2985" s="87">
        <v>67.500000000000057</v>
      </c>
    </row>
    <row r="2986" spans="1:8" x14ac:dyDescent="0.3">
      <c r="A2986" t="s">
        <v>33</v>
      </c>
      <c r="B2986" t="s">
        <v>58</v>
      </c>
      <c r="C2986" t="s">
        <v>95</v>
      </c>
      <c r="D2986" t="s">
        <v>214</v>
      </c>
      <c r="E2986" t="s">
        <v>217</v>
      </c>
      <c r="F2986" s="88">
        <v>46447</v>
      </c>
      <c r="G2986" s="87">
        <v>3375</v>
      </c>
      <c r="H2986" s="87">
        <v>32.256903075452698</v>
      </c>
    </row>
    <row r="2987" spans="1:8" x14ac:dyDescent="0.3">
      <c r="A2987" t="s">
        <v>33</v>
      </c>
      <c r="B2987" t="s">
        <v>58</v>
      </c>
      <c r="C2987" t="s">
        <v>95</v>
      </c>
      <c r="D2987" t="s">
        <v>214</v>
      </c>
      <c r="E2987" t="s">
        <v>215</v>
      </c>
      <c r="F2987" s="88">
        <v>46478</v>
      </c>
      <c r="G2987" s="87">
        <v>3375</v>
      </c>
      <c r="H2987" s="87">
        <v>100.3757849293564</v>
      </c>
    </row>
    <row r="2988" spans="1:8" x14ac:dyDescent="0.3">
      <c r="A2988" t="s">
        <v>33</v>
      </c>
      <c r="B2988" t="s">
        <v>58</v>
      </c>
      <c r="C2988" t="s">
        <v>95</v>
      </c>
      <c r="D2988" t="s">
        <v>214</v>
      </c>
      <c r="E2988" t="s">
        <v>216</v>
      </c>
      <c r="F2988" s="88">
        <v>46478</v>
      </c>
      <c r="G2988" s="87">
        <v>3375</v>
      </c>
      <c r="H2988" s="87">
        <v>67.500000000000057</v>
      </c>
    </row>
    <row r="2989" spans="1:8" x14ac:dyDescent="0.3">
      <c r="A2989" t="s">
        <v>33</v>
      </c>
      <c r="B2989" t="s">
        <v>58</v>
      </c>
      <c r="C2989" t="s">
        <v>95</v>
      </c>
      <c r="D2989" t="s">
        <v>214</v>
      </c>
      <c r="E2989" t="s">
        <v>217</v>
      </c>
      <c r="F2989" s="88">
        <v>46478</v>
      </c>
      <c r="G2989" s="87">
        <v>3375</v>
      </c>
      <c r="H2989" s="87">
        <v>32.231161695447398</v>
      </c>
    </row>
    <row r="2990" spans="1:8" x14ac:dyDescent="0.3">
      <c r="A2990" t="s">
        <v>33</v>
      </c>
      <c r="B2990" t="s">
        <v>58</v>
      </c>
      <c r="C2990" t="s">
        <v>95</v>
      </c>
      <c r="D2990" t="s">
        <v>214</v>
      </c>
      <c r="E2990" t="s">
        <v>215</v>
      </c>
      <c r="F2990" s="88">
        <v>46508</v>
      </c>
      <c r="G2990" s="87">
        <v>3375</v>
      </c>
      <c r="H2990" s="87">
        <v>100.3495705938481</v>
      </c>
    </row>
    <row r="2991" spans="1:8" x14ac:dyDescent="0.3">
      <c r="A2991" t="s">
        <v>33</v>
      </c>
      <c r="B2991" t="s">
        <v>58</v>
      </c>
      <c r="C2991" t="s">
        <v>95</v>
      </c>
      <c r="D2991" t="s">
        <v>214</v>
      </c>
      <c r="E2991" t="s">
        <v>216</v>
      </c>
      <c r="F2991" s="88">
        <v>46508</v>
      </c>
      <c r="G2991" s="87">
        <v>3375</v>
      </c>
      <c r="H2991" s="87">
        <v>67.500000000000057</v>
      </c>
    </row>
    <row r="2992" spans="1:8" x14ac:dyDescent="0.3">
      <c r="A2992" t="s">
        <v>33</v>
      </c>
      <c r="B2992" t="s">
        <v>58</v>
      </c>
      <c r="C2992" t="s">
        <v>95</v>
      </c>
      <c r="D2992" t="s">
        <v>214</v>
      </c>
      <c r="E2992" t="s">
        <v>217</v>
      </c>
      <c r="F2992" s="88">
        <v>46508</v>
      </c>
      <c r="G2992" s="87">
        <v>3375</v>
      </c>
      <c r="H2992" s="87">
        <v>32.205461366517888</v>
      </c>
    </row>
    <row r="2993" spans="1:8" x14ac:dyDescent="0.3">
      <c r="A2993" t="s">
        <v>33</v>
      </c>
      <c r="B2993" t="s">
        <v>58</v>
      </c>
      <c r="C2993" t="s">
        <v>95</v>
      </c>
      <c r="D2993" t="s">
        <v>214</v>
      </c>
      <c r="E2993" t="s">
        <v>215</v>
      </c>
      <c r="F2993" s="88">
        <v>46539</v>
      </c>
      <c r="G2993" s="87">
        <v>3375</v>
      </c>
      <c r="H2993" s="87">
        <v>100.3233980303546</v>
      </c>
    </row>
    <row r="2994" spans="1:8" x14ac:dyDescent="0.3">
      <c r="A2994" t="s">
        <v>33</v>
      </c>
      <c r="B2994" t="s">
        <v>58</v>
      </c>
      <c r="C2994" t="s">
        <v>95</v>
      </c>
      <c r="D2994" t="s">
        <v>214</v>
      </c>
      <c r="E2994" t="s">
        <v>216</v>
      </c>
      <c r="F2994" s="88">
        <v>46539</v>
      </c>
      <c r="G2994" s="87">
        <v>3375</v>
      </c>
      <c r="H2994" s="87">
        <v>67.500000000000057</v>
      </c>
    </row>
    <row r="2995" spans="1:8" x14ac:dyDescent="0.3">
      <c r="A2995" t="s">
        <v>33</v>
      </c>
      <c r="B2995" t="s">
        <v>58</v>
      </c>
      <c r="C2995" t="s">
        <v>95</v>
      </c>
      <c r="D2995" t="s">
        <v>214</v>
      </c>
      <c r="E2995" t="s">
        <v>217</v>
      </c>
      <c r="F2995" s="88">
        <v>46539</v>
      </c>
      <c r="G2995" s="87">
        <v>3375</v>
      </c>
      <c r="H2995" s="87">
        <v>32.179801990543652</v>
      </c>
    </row>
    <row r="2996" spans="1:8" x14ac:dyDescent="0.3">
      <c r="A2996" t="s">
        <v>33</v>
      </c>
      <c r="B2996" t="s">
        <v>58</v>
      </c>
      <c r="C2996" t="s">
        <v>95</v>
      </c>
      <c r="D2996" t="s">
        <v>214</v>
      </c>
      <c r="E2996" t="s">
        <v>215</v>
      </c>
      <c r="F2996" s="88">
        <v>46569</v>
      </c>
      <c r="G2996" s="87">
        <v>3375</v>
      </c>
      <c r="H2996" s="87">
        <v>100.29726713910981</v>
      </c>
    </row>
    <row r="2997" spans="1:8" x14ac:dyDescent="0.3">
      <c r="A2997" t="s">
        <v>33</v>
      </c>
      <c r="B2997" t="s">
        <v>58</v>
      </c>
      <c r="C2997" t="s">
        <v>95</v>
      </c>
      <c r="D2997" t="s">
        <v>214</v>
      </c>
      <c r="E2997" t="s">
        <v>216</v>
      </c>
      <c r="F2997" s="88">
        <v>46569</v>
      </c>
      <c r="G2997" s="87">
        <v>3375</v>
      </c>
      <c r="H2997" s="87">
        <v>67.500000000000057</v>
      </c>
    </row>
    <row r="2998" spans="1:8" x14ac:dyDescent="0.3">
      <c r="A2998" t="s">
        <v>33</v>
      </c>
      <c r="B2998" t="s">
        <v>58</v>
      </c>
      <c r="C2998" t="s">
        <v>95</v>
      </c>
      <c r="D2998" t="s">
        <v>214</v>
      </c>
      <c r="E2998" t="s">
        <v>217</v>
      </c>
      <c r="F2998" s="88">
        <v>46569</v>
      </c>
      <c r="G2998" s="87">
        <v>3375</v>
      </c>
      <c r="H2998" s="87">
        <v>32.154183469715193</v>
      </c>
    </row>
    <row r="2999" spans="1:8" x14ac:dyDescent="0.3">
      <c r="A2999" t="s">
        <v>33</v>
      </c>
      <c r="B2999" t="s">
        <v>58</v>
      </c>
      <c r="C2999" t="s">
        <v>95</v>
      </c>
      <c r="D2999" t="s">
        <v>214</v>
      </c>
      <c r="E2999" t="s">
        <v>215</v>
      </c>
      <c r="F2999" s="88">
        <v>46600</v>
      </c>
      <c r="G2999" s="87">
        <v>3375</v>
      </c>
      <c r="H2999" s="87">
        <v>32.128186737954643</v>
      </c>
    </row>
    <row r="3000" spans="1:8" x14ac:dyDescent="0.3">
      <c r="A3000" t="s">
        <v>33</v>
      </c>
      <c r="B3000" t="s">
        <v>58</v>
      </c>
      <c r="C3000" t="s">
        <v>95</v>
      </c>
      <c r="D3000" t="s">
        <v>214</v>
      </c>
      <c r="E3000" t="s">
        <v>216</v>
      </c>
      <c r="F3000" s="88">
        <v>46600</v>
      </c>
      <c r="G3000" s="87">
        <v>3375</v>
      </c>
      <c r="H3000" s="87">
        <v>0</v>
      </c>
    </row>
    <row r="3001" spans="1:8" x14ac:dyDescent="0.3">
      <c r="A3001" t="s">
        <v>33</v>
      </c>
      <c r="B3001" t="s">
        <v>58</v>
      </c>
      <c r="C3001" t="s">
        <v>95</v>
      </c>
      <c r="D3001" t="s">
        <v>214</v>
      </c>
      <c r="E3001" t="s">
        <v>217</v>
      </c>
      <c r="F3001" s="88">
        <v>46600</v>
      </c>
      <c r="G3001" s="87">
        <v>3375</v>
      </c>
      <c r="H3001" s="87">
        <v>32.128186737954643</v>
      </c>
    </row>
    <row r="3002" spans="1:8" x14ac:dyDescent="0.3">
      <c r="A3002" t="s">
        <v>33</v>
      </c>
      <c r="B3002" t="s">
        <v>58</v>
      </c>
      <c r="C3002" t="s">
        <v>95</v>
      </c>
      <c r="D3002" t="s">
        <v>214</v>
      </c>
      <c r="E3002" t="s">
        <v>215</v>
      </c>
      <c r="F3002" s="88">
        <v>46631</v>
      </c>
      <c r="G3002" s="87">
        <v>3375</v>
      </c>
      <c r="H3002" s="87">
        <v>32.102650300993133</v>
      </c>
    </row>
    <row r="3003" spans="1:8" x14ac:dyDescent="0.3">
      <c r="A3003" t="s">
        <v>33</v>
      </c>
      <c r="B3003" t="s">
        <v>58</v>
      </c>
      <c r="C3003" t="s">
        <v>95</v>
      </c>
      <c r="D3003" t="s">
        <v>214</v>
      </c>
      <c r="E3003" t="s">
        <v>216</v>
      </c>
      <c r="F3003" s="88">
        <v>46631</v>
      </c>
      <c r="G3003" s="87">
        <v>3375</v>
      </c>
      <c r="H3003" s="87">
        <v>0</v>
      </c>
    </row>
    <row r="3004" spans="1:8" x14ac:dyDescent="0.3">
      <c r="A3004" t="s">
        <v>33</v>
      </c>
      <c r="B3004" t="s">
        <v>58</v>
      </c>
      <c r="C3004" t="s">
        <v>95</v>
      </c>
      <c r="D3004" t="s">
        <v>214</v>
      </c>
      <c r="E3004" t="s">
        <v>217</v>
      </c>
      <c r="F3004" s="88">
        <v>46631</v>
      </c>
      <c r="G3004" s="87">
        <v>3375</v>
      </c>
      <c r="H3004" s="87">
        <v>32.102650300993133</v>
      </c>
    </row>
    <row r="3005" spans="1:8" x14ac:dyDescent="0.3">
      <c r="A3005" t="s">
        <v>33</v>
      </c>
      <c r="B3005" t="s">
        <v>58</v>
      </c>
      <c r="C3005" t="s">
        <v>95</v>
      </c>
      <c r="D3005" t="s">
        <v>214</v>
      </c>
      <c r="E3005" t="s">
        <v>215</v>
      </c>
      <c r="F3005" s="88">
        <v>46661</v>
      </c>
      <c r="G3005" s="87">
        <v>3375</v>
      </c>
      <c r="H3005" s="87">
        <v>32.077154426029132</v>
      </c>
    </row>
    <row r="3006" spans="1:8" x14ac:dyDescent="0.3">
      <c r="A3006" t="s">
        <v>33</v>
      </c>
      <c r="B3006" t="s">
        <v>58</v>
      </c>
      <c r="C3006" t="s">
        <v>95</v>
      </c>
      <c r="D3006" t="s">
        <v>214</v>
      </c>
      <c r="E3006" t="s">
        <v>216</v>
      </c>
      <c r="F3006" s="88">
        <v>46661</v>
      </c>
      <c r="G3006" s="87">
        <v>3375</v>
      </c>
      <c r="H3006" s="87">
        <v>0</v>
      </c>
    </row>
    <row r="3007" spans="1:8" x14ac:dyDescent="0.3">
      <c r="A3007" t="s">
        <v>33</v>
      </c>
      <c r="B3007" t="s">
        <v>58</v>
      </c>
      <c r="C3007" t="s">
        <v>95</v>
      </c>
      <c r="D3007" t="s">
        <v>214</v>
      </c>
      <c r="E3007" t="s">
        <v>217</v>
      </c>
      <c r="F3007" s="88">
        <v>46661</v>
      </c>
      <c r="G3007" s="87">
        <v>3375</v>
      </c>
      <c r="H3007" s="87">
        <v>32.077154426029132</v>
      </c>
    </row>
    <row r="3008" spans="1:8" x14ac:dyDescent="0.3">
      <c r="A3008" t="s">
        <v>33</v>
      </c>
      <c r="B3008" t="s">
        <v>58</v>
      </c>
      <c r="C3008" t="s">
        <v>95</v>
      </c>
      <c r="D3008" t="s">
        <v>214</v>
      </c>
      <c r="E3008" t="s">
        <v>215</v>
      </c>
      <c r="F3008" s="88">
        <v>46692</v>
      </c>
      <c r="G3008" s="87">
        <v>3375</v>
      </c>
      <c r="H3008" s="87">
        <v>32.051699016495633</v>
      </c>
    </row>
    <row r="3009" spans="1:8" x14ac:dyDescent="0.3">
      <c r="A3009" t="s">
        <v>33</v>
      </c>
      <c r="B3009" t="s">
        <v>58</v>
      </c>
      <c r="C3009" t="s">
        <v>95</v>
      </c>
      <c r="D3009" t="s">
        <v>214</v>
      </c>
      <c r="E3009" t="s">
        <v>216</v>
      </c>
      <c r="F3009" s="88">
        <v>46692</v>
      </c>
      <c r="G3009" s="87">
        <v>3375</v>
      </c>
      <c r="H3009" s="87">
        <v>0</v>
      </c>
    </row>
    <row r="3010" spans="1:8" x14ac:dyDescent="0.3">
      <c r="A3010" t="s">
        <v>33</v>
      </c>
      <c r="B3010" t="s">
        <v>58</v>
      </c>
      <c r="C3010" t="s">
        <v>95</v>
      </c>
      <c r="D3010" t="s">
        <v>214</v>
      </c>
      <c r="E3010" t="s">
        <v>217</v>
      </c>
      <c r="F3010" s="88">
        <v>46692</v>
      </c>
      <c r="G3010" s="87">
        <v>3375</v>
      </c>
      <c r="H3010" s="87">
        <v>32.051699016495633</v>
      </c>
    </row>
    <row r="3011" spans="1:8" x14ac:dyDescent="0.3">
      <c r="A3011" t="s">
        <v>33</v>
      </c>
      <c r="B3011" t="s">
        <v>58</v>
      </c>
      <c r="C3011" t="s">
        <v>95</v>
      </c>
      <c r="D3011" t="s">
        <v>214</v>
      </c>
      <c r="E3011" t="s">
        <v>215</v>
      </c>
      <c r="F3011" s="88">
        <v>46722</v>
      </c>
      <c r="G3011" s="87">
        <v>3375</v>
      </c>
      <c r="H3011" s="87">
        <v>32.026283976134387</v>
      </c>
    </row>
    <row r="3012" spans="1:8" x14ac:dyDescent="0.3">
      <c r="A3012" t="s">
        <v>33</v>
      </c>
      <c r="B3012" t="s">
        <v>58</v>
      </c>
      <c r="C3012" t="s">
        <v>95</v>
      </c>
      <c r="D3012" t="s">
        <v>214</v>
      </c>
      <c r="E3012" t="s">
        <v>216</v>
      </c>
      <c r="F3012" s="88">
        <v>46722</v>
      </c>
      <c r="G3012" s="87">
        <v>3375</v>
      </c>
      <c r="H3012" s="87">
        <v>0</v>
      </c>
    </row>
    <row r="3013" spans="1:8" x14ac:dyDescent="0.3">
      <c r="A3013" t="s">
        <v>33</v>
      </c>
      <c r="B3013" t="s">
        <v>58</v>
      </c>
      <c r="C3013" t="s">
        <v>95</v>
      </c>
      <c r="D3013" t="s">
        <v>214</v>
      </c>
      <c r="E3013" t="s">
        <v>217</v>
      </c>
      <c r="F3013" s="88">
        <v>46722</v>
      </c>
      <c r="G3013" s="87">
        <v>3375</v>
      </c>
      <c r="H3013" s="87">
        <v>32.026283976134387</v>
      </c>
    </row>
    <row r="3014" spans="1:8" x14ac:dyDescent="0.3">
      <c r="A3014" t="s">
        <v>33</v>
      </c>
      <c r="B3014" t="s">
        <v>58</v>
      </c>
      <c r="C3014" t="s">
        <v>98</v>
      </c>
      <c r="D3014" t="s">
        <v>198</v>
      </c>
      <c r="E3014" t="s">
        <v>135</v>
      </c>
      <c r="G3014" s="87">
        <v>99000</v>
      </c>
      <c r="H3014" s="87">
        <v>65142</v>
      </c>
    </row>
    <row r="3015" spans="1:8" x14ac:dyDescent="0.3">
      <c r="A3015" t="s">
        <v>33</v>
      </c>
      <c r="B3015" t="s">
        <v>58</v>
      </c>
      <c r="C3015" t="s">
        <v>98</v>
      </c>
      <c r="D3015" t="s">
        <v>198</v>
      </c>
      <c r="E3015" t="s">
        <v>199</v>
      </c>
      <c r="G3015" s="87">
        <v>99000</v>
      </c>
      <c r="H3015" s="87">
        <v>99000</v>
      </c>
    </row>
    <row r="3016" spans="1:8" x14ac:dyDescent="0.3">
      <c r="A3016" t="s">
        <v>33</v>
      </c>
      <c r="B3016" t="s">
        <v>58</v>
      </c>
      <c r="C3016" t="s">
        <v>98</v>
      </c>
      <c r="D3016" t="s">
        <v>198</v>
      </c>
      <c r="E3016" t="s">
        <v>200</v>
      </c>
      <c r="G3016" s="87">
        <v>99000</v>
      </c>
      <c r="H3016" s="87">
        <v>100417.1585304687</v>
      </c>
    </row>
    <row r="3017" spans="1:8" x14ac:dyDescent="0.3">
      <c r="A3017" t="s">
        <v>33</v>
      </c>
      <c r="B3017" t="s">
        <v>58</v>
      </c>
      <c r="C3017" t="s">
        <v>98</v>
      </c>
      <c r="D3017" t="s">
        <v>198</v>
      </c>
      <c r="E3017" t="s">
        <v>201</v>
      </c>
      <c r="G3017" s="87">
        <v>99000</v>
      </c>
      <c r="H3017" s="87">
        <v>99000</v>
      </c>
    </row>
    <row r="3018" spans="1:8" x14ac:dyDescent="0.3">
      <c r="A3018" t="s">
        <v>33</v>
      </c>
      <c r="B3018" t="s">
        <v>58</v>
      </c>
      <c r="C3018" t="s">
        <v>98</v>
      </c>
      <c r="D3018" t="s">
        <v>198</v>
      </c>
      <c r="E3018" t="s">
        <v>202</v>
      </c>
      <c r="G3018" s="87">
        <v>99000</v>
      </c>
      <c r="H3018" s="87">
        <v>66074.490313048416</v>
      </c>
    </row>
    <row r="3019" spans="1:8" x14ac:dyDescent="0.3">
      <c r="A3019" t="s">
        <v>33</v>
      </c>
      <c r="B3019" t="s">
        <v>58</v>
      </c>
      <c r="C3019" t="s">
        <v>98</v>
      </c>
      <c r="D3019" t="s">
        <v>198</v>
      </c>
      <c r="E3019" t="s">
        <v>139</v>
      </c>
      <c r="G3019" s="87">
        <v>99000</v>
      </c>
      <c r="H3019" s="87">
        <v>62865</v>
      </c>
    </row>
    <row r="3020" spans="1:8" x14ac:dyDescent="0.3">
      <c r="A3020" t="s">
        <v>33</v>
      </c>
      <c r="B3020" t="s">
        <v>58</v>
      </c>
      <c r="C3020" t="s">
        <v>98</v>
      </c>
      <c r="D3020" t="s">
        <v>198</v>
      </c>
      <c r="E3020" t="s">
        <v>65</v>
      </c>
      <c r="G3020" s="87">
        <v>99000</v>
      </c>
      <c r="H3020" s="87">
        <v>66074.490313048416</v>
      </c>
    </row>
    <row r="3021" spans="1:8" x14ac:dyDescent="0.3">
      <c r="A3021" t="s">
        <v>33</v>
      </c>
      <c r="B3021" t="s">
        <v>58</v>
      </c>
      <c r="C3021" t="s">
        <v>98</v>
      </c>
      <c r="D3021" t="s">
        <v>203</v>
      </c>
      <c r="E3021" t="s">
        <v>204</v>
      </c>
      <c r="G3021" s="87">
        <v>99000</v>
      </c>
      <c r="H3021" s="87">
        <v>66603.86522982367</v>
      </c>
    </row>
    <row r="3022" spans="1:8" x14ac:dyDescent="0.3">
      <c r="A3022" t="s">
        <v>33</v>
      </c>
      <c r="B3022" t="s">
        <v>58</v>
      </c>
      <c r="C3022" t="s">
        <v>98</v>
      </c>
      <c r="D3022" t="s">
        <v>203</v>
      </c>
      <c r="E3022" t="s">
        <v>142</v>
      </c>
      <c r="G3022" s="87">
        <v>99000</v>
      </c>
      <c r="H3022" s="87">
        <v>99000</v>
      </c>
    </row>
    <row r="3023" spans="1:8" x14ac:dyDescent="0.3">
      <c r="A3023" t="s">
        <v>33</v>
      </c>
      <c r="B3023" t="s">
        <v>58</v>
      </c>
      <c r="C3023" t="s">
        <v>98</v>
      </c>
      <c r="D3023" t="s">
        <v>203</v>
      </c>
      <c r="E3023" t="s">
        <v>143</v>
      </c>
      <c r="G3023" s="87">
        <v>99000</v>
      </c>
      <c r="H3023" s="87">
        <v>101221.6796805831</v>
      </c>
    </row>
    <row r="3024" spans="1:8" x14ac:dyDescent="0.3">
      <c r="A3024" t="s">
        <v>33</v>
      </c>
      <c r="B3024" t="s">
        <v>58</v>
      </c>
      <c r="C3024" t="s">
        <v>98</v>
      </c>
      <c r="D3024" t="s">
        <v>203</v>
      </c>
      <c r="E3024" t="s">
        <v>141</v>
      </c>
      <c r="G3024" s="87">
        <v>99000</v>
      </c>
      <c r="H3024" s="87">
        <v>0</v>
      </c>
    </row>
    <row r="3025" spans="1:8" x14ac:dyDescent="0.3">
      <c r="A3025" t="s">
        <v>33</v>
      </c>
      <c r="B3025" t="s">
        <v>58</v>
      </c>
      <c r="C3025" t="s">
        <v>98</v>
      </c>
      <c r="D3025" t="s">
        <v>203</v>
      </c>
      <c r="E3025" t="s">
        <v>205</v>
      </c>
      <c r="G3025" s="87">
        <v>99000</v>
      </c>
      <c r="H3025" s="87">
        <v>66603.86522982367</v>
      </c>
    </row>
    <row r="3026" spans="1:8" x14ac:dyDescent="0.3">
      <c r="A3026" t="s">
        <v>33</v>
      </c>
      <c r="B3026" t="s">
        <v>58</v>
      </c>
      <c r="C3026" t="s">
        <v>98</v>
      </c>
      <c r="D3026" t="s">
        <v>206</v>
      </c>
      <c r="E3026" t="s">
        <v>207</v>
      </c>
      <c r="G3026" s="87">
        <v>99000</v>
      </c>
      <c r="H3026" s="87">
        <v>99000</v>
      </c>
    </row>
    <row r="3027" spans="1:8" x14ac:dyDescent="0.3">
      <c r="A3027" t="s">
        <v>33</v>
      </c>
      <c r="B3027" t="s">
        <v>58</v>
      </c>
      <c r="C3027" t="s">
        <v>98</v>
      </c>
      <c r="D3027" t="s">
        <v>206</v>
      </c>
      <c r="E3027" t="s">
        <v>208</v>
      </c>
      <c r="G3027" s="87">
        <v>99000</v>
      </c>
      <c r="H3027" s="87">
        <v>99000</v>
      </c>
    </row>
    <row r="3028" spans="1:8" x14ac:dyDescent="0.3">
      <c r="A3028" t="s">
        <v>33</v>
      </c>
      <c r="B3028" t="s">
        <v>58</v>
      </c>
      <c r="C3028" t="s">
        <v>98</v>
      </c>
      <c r="D3028" t="s">
        <v>206</v>
      </c>
      <c r="E3028" t="s">
        <v>209</v>
      </c>
      <c r="G3028" s="87">
        <v>99000</v>
      </c>
      <c r="H3028" s="87">
        <v>82962.41520787745</v>
      </c>
    </row>
    <row r="3029" spans="1:8" x14ac:dyDescent="0.3">
      <c r="A3029" t="s">
        <v>33</v>
      </c>
      <c r="B3029" t="s">
        <v>58</v>
      </c>
      <c r="C3029" t="s">
        <v>98</v>
      </c>
      <c r="D3029" t="s">
        <v>210</v>
      </c>
      <c r="E3029" t="s">
        <v>211</v>
      </c>
      <c r="G3029" s="87">
        <v>99000</v>
      </c>
      <c r="H3029" s="87">
        <v>84150</v>
      </c>
    </row>
    <row r="3030" spans="1:8" x14ac:dyDescent="0.3">
      <c r="A3030" t="s">
        <v>33</v>
      </c>
      <c r="B3030" t="s">
        <v>58</v>
      </c>
      <c r="C3030" t="s">
        <v>98</v>
      </c>
      <c r="D3030" t="s">
        <v>210</v>
      </c>
      <c r="E3030" t="s">
        <v>212</v>
      </c>
      <c r="G3030" s="87">
        <v>99000</v>
      </c>
      <c r="H3030" s="87">
        <v>83160</v>
      </c>
    </row>
    <row r="3031" spans="1:8" x14ac:dyDescent="0.3">
      <c r="A3031" t="s">
        <v>33</v>
      </c>
      <c r="B3031" t="s">
        <v>58</v>
      </c>
      <c r="C3031" t="s">
        <v>98</v>
      </c>
      <c r="D3031" t="s">
        <v>210</v>
      </c>
      <c r="E3031" t="s">
        <v>213</v>
      </c>
      <c r="G3031" s="87">
        <v>99000</v>
      </c>
      <c r="H3031" s="87">
        <v>82170</v>
      </c>
    </row>
    <row r="3032" spans="1:8" x14ac:dyDescent="0.3">
      <c r="A3032" t="s">
        <v>33</v>
      </c>
      <c r="B3032" t="s">
        <v>58</v>
      </c>
      <c r="C3032" t="s">
        <v>98</v>
      </c>
      <c r="D3032" t="s">
        <v>214</v>
      </c>
      <c r="E3032" t="s">
        <v>215</v>
      </c>
      <c r="F3032" s="88">
        <v>46388</v>
      </c>
      <c r="G3032" s="87">
        <v>8250</v>
      </c>
      <c r="H3032" s="87">
        <v>-77.919809550917961</v>
      </c>
    </row>
    <row r="3033" spans="1:8" x14ac:dyDescent="0.3">
      <c r="A3033" t="s">
        <v>33</v>
      </c>
      <c r="B3033" t="s">
        <v>58</v>
      </c>
      <c r="C3033" t="s">
        <v>98</v>
      </c>
      <c r="D3033" t="s">
        <v>214</v>
      </c>
      <c r="E3033" t="s">
        <v>216</v>
      </c>
      <c r="F3033" s="88">
        <v>46388</v>
      </c>
      <c r="G3033" s="87">
        <v>8250</v>
      </c>
      <c r="H3033" s="87">
        <v>0</v>
      </c>
    </row>
    <row r="3034" spans="1:8" x14ac:dyDescent="0.3">
      <c r="A3034" t="s">
        <v>33</v>
      </c>
      <c r="B3034" t="s">
        <v>58</v>
      </c>
      <c r="C3034" t="s">
        <v>98</v>
      </c>
      <c r="D3034" t="s">
        <v>214</v>
      </c>
      <c r="E3034" t="s">
        <v>217</v>
      </c>
      <c r="F3034" s="88">
        <v>46388</v>
      </c>
      <c r="G3034" s="87">
        <v>8250</v>
      </c>
      <c r="H3034" s="87">
        <v>-77.919809550917961</v>
      </c>
    </row>
    <row r="3035" spans="1:8" x14ac:dyDescent="0.3">
      <c r="A3035" t="s">
        <v>33</v>
      </c>
      <c r="B3035" t="s">
        <v>58</v>
      </c>
      <c r="C3035" t="s">
        <v>98</v>
      </c>
      <c r="D3035" t="s">
        <v>214</v>
      </c>
      <c r="E3035" t="s">
        <v>215</v>
      </c>
      <c r="F3035" s="88">
        <v>46419</v>
      </c>
      <c r="G3035" s="87">
        <v>8250</v>
      </c>
      <c r="H3035" s="87">
        <v>-77.979334990676989</v>
      </c>
    </row>
    <row r="3036" spans="1:8" x14ac:dyDescent="0.3">
      <c r="A3036" t="s">
        <v>33</v>
      </c>
      <c r="B3036" t="s">
        <v>58</v>
      </c>
      <c r="C3036" t="s">
        <v>98</v>
      </c>
      <c r="D3036" t="s">
        <v>214</v>
      </c>
      <c r="E3036" t="s">
        <v>216</v>
      </c>
      <c r="F3036" s="88">
        <v>46419</v>
      </c>
      <c r="G3036" s="87">
        <v>8250</v>
      </c>
      <c r="H3036" s="87">
        <v>0</v>
      </c>
    </row>
    <row r="3037" spans="1:8" x14ac:dyDescent="0.3">
      <c r="A3037" t="s">
        <v>33</v>
      </c>
      <c r="B3037" t="s">
        <v>58</v>
      </c>
      <c r="C3037" t="s">
        <v>98</v>
      </c>
      <c r="D3037" t="s">
        <v>214</v>
      </c>
      <c r="E3037" t="s">
        <v>217</v>
      </c>
      <c r="F3037" s="88">
        <v>46419</v>
      </c>
      <c r="G3037" s="87">
        <v>8250</v>
      </c>
      <c r="H3037" s="87">
        <v>-77.979334990676989</v>
      </c>
    </row>
    <row r="3038" spans="1:8" x14ac:dyDescent="0.3">
      <c r="A3038" t="s">
        <v>33</v>
      </c>
      <c r="B3038" t="s">
        <v>58</v>
      </c>
      <c r="C3038" t="s">
        <v>98</v>
      </c>
      <c r="D3038" t="s">
        <v>214</v>
      </c>
      <c r="E3038" t="s">
        <v>215</v>
      </c>
      <c r="F3038" s="88">
        <v>46447</v>
      </c>
      <c r="G3038" s="87">
        <v>8250</v>
      </c>
      <c r="H3038" s="87">
        <v>-78.038951446749522</v>
      </c>
    </row>
    <row r="3039" spans="1:8" x14ac:dyDescent="0.3">
      <c r="A3039" t="s">
        <v>33</v>
      </c>
      <c r="B3039" t="s">
        <v>58</v>
      </c>
      <c r="C3039" t="s">
        <v>98</v>
      </c>
      <c r="D3039" t="s">
        <v>214</v>
      </c>
      <c r="E3039" t="s">
        <v>216</v>
      </c>
      <c r="F3039" s="88">
        <v>46447</v>
      </c>
      <c r="G3039" s="87">
        <v>8250</v>
      </c>
      <c r="H3039" s="87">
        <v>0</v>
      </c>
    </row>
    <row r="3040" spans="1:8" x14ac:dyDescent="0.3">
      <c r="A3040" t="s">
        <v>33</v>
      </c>
      <c r="B3040" t="s">
        <v>58</v>
      </c>
      <c r="C3040" t="s">
        <v>98</v>
      </c>
      <c r="D3040" t="s">
        <v>214</v>
      </c>
      <c r="E3040" t="s">
        <v>217</v>
      </c>
      <c r="F3040" s="88">
        <v>46447</v>
      </c>
      <c r="G3040" s="87">
        <v>8250</v>
      </c>
      <c r="H3040" s="87">
        <v>-78.038951446749522</v>
      </c>
    </row>
    <row r="3041" spans="1:8" x14ac:dyDescent="0.3">
      <c r="A3041" t="s">
        <v>33</v>
      </c>
      <c r="B3041" t="s">
        <v>58</v>
      </c>
      <c r="C3041" t="s">
        <v>98</v>
      </c>
      <c r="D3041" t="s">
        <v>214</v>
      </c>
      <c r="E3041" t="s">
        <v>215</v>
      </c>
      <c r="F3041" s="88">
        <v>46478</v>
      </c>
      <c r="G3041" s="87">
        <v>8250</v>
      </c>
      <c r="H3041" s="87">
        <v>-78.100684718331095</v>
      </c>
    </row>
    <row r="3042" spans="1:8" x14ac:dyDescent="0.3">
      <c r="A3042" t="s">
        <v>33</v>
      </c>
      <c r="B3042" t="s">
        <v>58</v>
      </c>
      <c r="C3042" t="s">
        <v>98</v>
      </c>
      <c r="D3042" t="s">
        <v>214</v>
      </c>
      <c r="E3042" t="s">
        <v>216</v>
      </c>
      <c r="F3042" s="88">
        <v>46478</v>
      </c>
      <c r="G3042" s="87">
        <v>8250</v>
      </c>
      <c r="H3042" s="87">
        <v>0</v>
      </c>
    </row>
    <row r="3043" spans="1:8" x14ac:dyDescent="0.3">
      <c r="A3043" t="s">
        <v>33</v>
      </c>
      <c r="B3043" t="s">
        <v>58</v>
      </c>
      <c r="C3043" t="s">
        <v>98</v>
      </c>
      <c r="D3043" t="s">
        <v>214</v>
      </c>
      <c r="E3043" t="s">
        <v>217</v>
      </c>
      <c r="F3043" s="88">
        <v>46478</v>
      </c>
      <c r="G3043" s="87">
        <v>8250</v>
      </c>
      <c r="H3043" s="87">
        <v>-78.100684718331095</v>
      </c>
    </row>
    <row r="3044" spans="1:8" x14ac:dyDescent="0.3">
      <c r="A3044" t="s">
        <v>33</v>
      </c>
      <c r="B3044" t="s">
        <v>58</v>
      </c>
      <c r="C3044" t="s">
        <v>98</v>
      </c>
      <c r="D3044" t="s">
        <v>214</v>
      </c>
      <c r="E3044" t="s">
        <v>215</v>
      </c>
      <c r="F3044" s="88">
        <v>46508</v>
      </c>
      <c r="G3044" s="87">
        <v>8250</v>
      </c>
      <c r="H3044" s="87">
        <v>-78.162515736330533</v>
      </c>
    </row>
    <row r="3045" spans="1:8" x14ac:dyDescent="0.3">
      <c r="A3045" t="s">
        <v>33</v>
      </c>
      <c r="B3045" t="s">
        <v>58</v>
      </c>
      <c r="C3045" t="s">
        <v>98</v>
      </c>
      <c r="D3045" t="s">
        <v>214</v>
      </c>
      <c r="E3045" t="s">
        <v>216</v>
      </c>
      <c r="F3045" s="88">
        <v>46508</v>
      </c>
      <c r="G3045" s="87">
        <v>8250</v>
      </c>
      <c r="H3045" s="87">
        <v>0</v>
      </c>
    </row>
    <row r="3046" spans="1:8" x14ac:dyDescent="0.3">
      <c r="A3046" t="s">
        <v>33</v>
      </c>
      <c r="B3046" t="s">
        <v>58</v>
      </c>
      <c r="C3046" t="s">
        <v>98</v>
      </c>
      <c r="D3046" t="s">
        <v>214</v>
      </c>
      <c r="E3046" t="s">
        <v>217</v>
      </c>
      <c r="F3046" s="88">
        <v>46508</v>
      </c>
      <c r="G3046" s="87">
        <v>8250</v>
      </c>
      <c r="H3046" s="87">
        <v>-78.162515736330533</v>
      </c>
    </row>
    <row r="3047" spans="1:8" x14ac:dyDescent="0.3">
      <c r="A3047" t="s">
        <v>33</v>
      </c>
      <c r="B3047" t="s">
        <v>58</v>
      </c>
      <c r="C3047" t="s">
        <v>98</v>
      </c>
      <c r="D3047" t="s">
        <v>214</v>
      </c>
      <c r="E3047" t="s">
        <v>215</v>
      </c>
      <c r="F3047" s="88">
        <v>46539</v>
      </c>
      <c r="G3047" s="87">
        <v>8250</v>
      </c>
      <c r="H3047" s="87">
        <v>-78.224444733081853</v>
      </c>
    </row>
    <row r="3048" spans="1:8" x14ac:dyDescent="0.3">
      <c r="A3048" t="s">
        <v>33</v>
      </c>
      <c r="B3048" t="s">
        <v>58</v>
      </c>
      <c r="C3048" t="s">
        <v>98</v>
      </c>
      <c r="D3048" t="s">
        <v>214</v>
      </c>
      <c r="E3048" t="s">
        <v>216</v>
      </c>
      <c r="F3048" s="88">
        <v>46539</v>
      </c>
      <c r="G3048" s="87">
        <v>8250</v>
      </c>
      <c r="H3048" s="87">
        <v>0</v>
      </c>
    </row>
    <row r="3049" spans="1:8" x14ac:dyDescent="0.3">
      <c r="A3049" t="s">
        <v>33</v>
      </c>
      <c r="B3049" t="s">
        <v>58</v>
      </c>
      <c r="C3049" t="s">
        <v>98</v>
      </c>
      <c r="D3049" t="s">
        <v>214</v>
      </c>
      <c r="E3049" t="s">
        <v>217</v>
      </c>
      <c r="F3049" s="88">
        <v>46539</v>
      </c>
      <c r="G3049" s="87">
        <v>8250</v>
      </c>
      <c r="H3049" s="87">
        <v>-78.224444733081853</v>
      </c>
    </row>
    <row r="3050" spans="1:8" x14ac:dyDescent="0.3">
      <c r="A3050" t="s">
        <v>33</v>
      </c>
      <c r="B3050" t="s">
        <v>58</v>
      </c>
      <c r="C3050" t="s">
        <v>98</v>
      </c>
      <c r="D3050" t="s">
        <v>214</v>
      </c>
      <c r="E3050" t="s">
        <v>215</v>
      </c>
      <c r="F3050" s="88">
        <v>46569</v>
      </c>
      <c r="G3050" s="87">
        <v>8250</v>
      </c>
      <c r="H3050" s="87">
        <v>-78.286471941659997</v>
      </c>
    </row>
    <row r="3051" spans="1:8" x14ac:dyDescent="0.3">
      <c r="A3051" t="s">
        <v>33</v>
      </c>
      <c r="B3051" t="s">
        <v>58</v>
      </c>
      <c r="C3051" t="s">
        <v>98</v>
      </c>
      <c r="D3051" t="s">
        <v>214</v>
      </c>
      <c r="E3051" t="s">
        <v>216</v>
      </c>
      <c r="F3051" s="88">
        <v>46569</v>
      </c>
      <c r="G3051" s="87">
        <v>8250</v>
      </c>
      <c r="H3051" s="87">
        <v>0</v>
      </c>
    </row>
    <row r="3052" spans="1:8" x14ac:dyDescent="0.3">
      <c r="A3052" t="s">
        <v>33</v>
      </c>
      <c r="B3052" t="s">
        <v>58</v>
      </c>
      <c r="C3052" t="s">
        <v>98</v>
      </c>
      <c r="D3052" t="s">
        <v>214</v>
      </c>
      <c r="E3052" t="s">
        <v>217</v>
      </c>
      <c r="F3052" s="88">
        <v>46569</v>
      </c>
      <c r="G3052" s="87">
        <v>8250</v>
      </c>
      <c r="H3052" s="87">
        <v>-78.286471941659997</v>
      </c>
    </row>
    <row r="3053" spans="1:8" x14ac:dyDescent="0.3">
      <c r="A3053" t="s">
        <v>33</v>
      </c>
      <c r="B3053" t="s">
        <v>58</v>
      </c>
      <c r="C3053" t="s">
        <v>98</v>
      </c>
      <c r="D3053" t="s">
        <v>214</v>
      </c>
      <c r="E3053" t="s">
        <v>215</v>
      </c>
      <c r="F3053" s="88">
        <v>46600</v>
      </c>
      <c r="G3053" s="87">
        <v>8250</v>
      </c>
      <c r="H3053" s="87">
        <v>-78.349616870699919</v>
      </c>
    </row>
    <row r="3054" spans="1:8" x14ac:dyDescent="0.3">
      <c r="A3054" t="s">
        <v>33</v>
      </c>
      <c r="B3054" t="s">
        <v>58</v>
      </c>
      <c r="C3054" t="s">
        <v>98</v>
      </c>
      <c r="D3054" t="s">
        <v>214</v>
      </c>
      <c r="E3054" t="s">
        <v>216</v>
      </c>
      <c r="F3054" s="88">
        <v>46600</v>
      </c>
      <c r="G3054" s="87">
        <v>8250</v>
      </c>
      <c r="H3054" s="87">
        <v>0</v>
      </c>
    </row>
    <row r="3055" spans="1:8" x14ac:dyDescent="0.3">
      <c r="A3055" t="s">
        <v>33</v>
      </c>
      <c r="B3055" t="s">
        <v>58</v>
      </c>
      <c r="C3055" t="s">
        <v>98</v>
      </c>
      <c r="D3055" t="s">
        <v>214</v>
      </c>
      <c r="E3055" t="s">
        <v>217</v>
      </c>
      <c r="F3055" s="88">
        <v>46600</v>
      </c>
      <c r="G3055" s="87">
        <v>8250</v>
      </c>
      <c r="H3055" s="87">
        <v>-78.349616870699919</v>
      </c>
    </row>
    <row r="3056" spans="1:8" x14ac:dyDescent="0.3">
      <c r="A3056" t="s">
        <v>33</v>
      </c>
      <c r="B3056" t="s">
        <v>58</v>
      </c>
      <c r="C3056" t="s">
        <v>98</v>
      </c>
      <c r="D3056" t="s">
        <v>214</v>
      </c>
      <c r="E3056" t="s">
        <v>215</v>
      </c>
      <c r="F3056" s="88">
        <v>46631</v>
      </c>
      <c r="G3056" s="87">
        <v>8250</v>
      </c>
      <c r="H3056" s="87">
        <v>-78.411842824778617</v>
      </c>
    </row>
    <row r="3057" spans="1:8" x14ac:dyDescent="0.3">
      <c r="A3057" t="s">
        <v>33</v>
      </c>
      <c r="B3057" t="s">
        <v>58</v>
      </c>
      <c r="C3057" t="s">
        <v>98</v>
      </c>
      <c r="D3057" t="s">
        <v>214</v>
      </c>
      <c r="E3057" t="s">
        <v>216</v>
      </c>
      <c r="F3057" s="88">
        <v>46631</v>
      </c>
      <c r="G3057" s="87">
        <v>8250</v>
      </c>
      <c r="H3057" s="87">
        <v>0</v>
      </c>
    </row>
    <row r="3058" spans="1:8" x14ac:dyDescent="0.3">
      <c r="A3058" t="s">
        <v>33</v>
      </c>
      <c r="B3058" t="s">
        <v>58</v>
      </c>
      <c r="C3058" t="s">
        <v>98</v>
      </c>
      <c r="D3058" t="s">
        <v>214</v>
      </c>
      <c r="E3058" t="s">
        <v>217</v>
      </c>
      <c r="F3058" s="88">
        <v>46631</v>
      </c>
      <c r="G3058" s="87">
        <v>8250</v>
      </c>
      <c r="H3058" s="87">
        <v>-78.411842824778617</v>
      </c>
    </row>
    <row r="3059" spans="1:8" x14ac:dyDescent="0.3">
      <c r="A3059" t="s">
        <v>33</v>
      </c>
      <c r="B3059" t="s">
        <v>58</v>
      </c>
      <c r="C3059" t="s">
        <v>98</v>
      </c>
      <c r="D3059" t="s">
        <v>214</v>
      </c>
      <c r="E3059" t="s">
        <v>215</v>
      </c>
      <c r="F3059" s="88">
        <v>46661</v>
      </c>
      <c r="G3059" s="87">
        <v>8250</v>
      </c>
      <c r="H3059" s="87">
        <v>-78.474167698222104</v>
      </c>
    </row>
    <row r="3060" spans="1:8" x14ac:dyDescent="0.3">
      <c r="A3060" t="s">
        <v>33</v>
      </c>
      <c r="B3060" t="s">
        <v>58</v>
      </c>
      <c r="C3060" t="s">
        <v>98</v>
      </c>
      <c r="D3060" t="s">
        <v>214</v>
      </c>
      <c r="E3060" t="s">
        <v>216</v>
      </c>
      <c r="F3060" s="88">
        <v>46661</v>
      </c>
      <c r="G3060" s="87">
        <v>8250</v>
      </c>
      <c r="H3060" s="87">
        <v>0</v>
      </c>
    </row>
    <row r="3061" spans="1:8" x14ac:dyDescent="0.3">
      <c r="A3061" t="s">
        <v>33</v>
      </c>
      <c r="B3061" t="s">
        <v>58</v>
      </c>
      <c r="C3061" t="s">
        <v>98</v>
      </c>
      <c r="D3061" t="s">
        <v>214</v>
      </c>
      <c r="E3061" t="s">
        <v>217</v>
      </c>
      <c r="F3061" s="88">
        <v>46661</v>
      </c>
      <c r="G3061" s="87">
        <v>8250</v>
      </c>
      <c r="H3061" s="87">
        <v>-78.474167698222104</v>
      </c>
    </row>
    <row r="3062" spans="1:8" x14ac:dyDescent="0.3">
      <c r="A3062" t="s">
        <v>33</v>
      </c>
      <c r="B3062" t="s">
        <v>58</v>
      </c>
      <c r="C3062" t="s">
        <v>98</v>
      </c>
      <c r="D3062" t="s">
        <v>214</v>
      </c>
      <c r="E3062" t="s">
        <v>215</v>
      </c>
      <c r="F3062" s="88">
        <v>46692</v>
      </c>
      <c r="G3062" s="87">
        <v>8250</v>
      </c>
      <c r="H3062" s="87">
        <v>-78.536591727087625</v>
      </c>
    </row>
    <row r="3063" spans="1:8" x14ac:dyDescent="0.3">
      <c r="A3063" t="s">
        <v>33</v>
      </c>
      <c r="B3063" t="s">
        <v>58</v>
      </c>
      <c r="C3063" t="s">
        <v>98</v>
      </c>
      <c r="D3063" t="s">
        <v>214</v>
      </c>
      <c r="E3063" t="s">
        <v>216</v>
      </c>
      <c r="F3063" s="88">
        <v>46692</v>
      </c>
      <c r="G3063" s="87">
        <v>8250</v>
      </c>
      <c r="H3063" s="87">
        <v>0</v>
      </c>
    </row>
    <row r="3064" spans="1:8" x14ac:dyDescent="0.3">
      <c r="A3064" t="s">
        <v>33</v>
      </c>
      <c r="B3064" t="s">
        <v>58</v>
      </c>
      <c r="C3064" t="s">
        <v>98</v>
      </c>
      <c r="D3064" t="s">
        <v>214</v>
      </c>
      <c r="E3064" t="s">
        <v>217</v>
      </c>
      <c r="F3064" s="88">
        <v>46692</v>
      </c>
      <c r="G3064" s="87">
        <v>8250</v>
      </c>
      <c r="H3064" s="87">
        <v>-78.536591727087625</v>
      </c>
    </row>
    <row r="3065" spans="1:8" x14ac:dyDescent="0.3">
      <c r="A3065" t="s">
        <v>33</v>
      </c>
      <c r="B3065" t="s">
        <v>58</v>
      </c>
      <c r="C3065" t="s">
        <v>98</v>
      </c>
      <c r="D3065" t="s">
        <v>214</v>
      </c>
      <c r="E3065" t="s">
        <v>215</v>
      </c>
      <c r="F3065" s="88">
        <v>46722</v>
      </c>
      <c r="G3065" s="87">
        <v>8250</v>
      </c>
      <c r="H3065" s="87">
        <v>-78.59911514819359</v>
      </c>
    </row>
    <row r="3066" spans="1:8" x14ac:dyDescent="0.3">
      <c r="A3066" t="s">
        <v>33</v>
      </c>
      <c r="B3066" t="s">
        <v>58</v>
      </c>
      <c r="C3066" t="s">
        <v>98</v>
      </c>
      <c r="D3066" t="s">
        <v>214</v>
      </c>
      <c r="E3066" t="s">
        <v>216</v>
      </c>
      <c r="F3066" s="88">
        <v>46722</v>
      </c>
      <c r="G3066" s="87">
        <v>8250</v>
      </c>
      <c r="H3066" s="87">
        <v>0</v>
      </c>
    </row>
    <row r="3067" spans="1:8" x14ac:dyDescent="0.3">
      <c r="A3067" t="s">
        <v>33</v>
      </c>
      <c r="B3067" t="s">
        <v>58</v>
      </c>
      <c r="C3067" t="s">
        <v>98</v>
      </c>
      <c r="D3067" t="s">
        <v>214</v>
      </c>
      <c r="E3067" t="s">
        <v>217</v>
      </c>
      <c r="F3067" s="88">
        <v>46722</v>
      </c>
      <c r="G3067" s="87">
        <v>8250</v>
      </c>
      <c r="H3067" s="87">
        <v>-78.59911514819359</v>
      </c>
    </row>
    <row r="3068" spans="1:8" x14ac:dyDescent="0.3">
      <c r="A3068" t="s">
        <v>33</v>
      </c>
      <c r="B3068" t="s">
        <v>58</v>
      </c>
      <c r="C3068" t="s">
        <v>100</v>
      </c>
      <c r="D3068" t="s">
        <v>198</v>
      </c>
      <c r="E3068" t="s">
        <v>135</v>
      </c>
      <c r="G3068" s="87">
        <v>81000</v>
      </c>
      <c r="H3068" s="87">
        <v>52002</v>
      </c>
    </row>
    <row r="3069" spans="1:8" x14ac:dyDescent="0.3">
      <c r="A3069" t="s">
        <v>33</v>
      </c>
      <c r="B3069" t="s">
        <v>58</v>
      </c>
      <c r="C3069" t="s">
        <v>100</v>
      </c>
      <c r="D3069" t="s">
        <v>198</v>
      </c>
      <c r="E3069" t="s">
        <v>199</v>
      </c>
      <c r="G3069" s="87">
        <v>81000</v>
      </c>
      <c r="H3069" s="87">
        <v>81599.354231131452</v>
      </c>
    </row>
    <row r="3070" spans="1:8" x14ac:dyDescent="0.3">
      <c r="A3070" t="s">
        <v>33</v>
      </c>
      <c r="B3070" t="s">
        <v>58</v>
      </c>
      <c r="C3070" t="s">
        <v>100</v>
      </c>
      <c r="D3070" t="s">
        <v>198</v>
      </c>
      <c r="E3070" t="s">
        <v>200</v>
      </c>
      <c r="G3070" s="87">
        <v>81000</v>
      </c>
      <c r="H3070" s="87">
        <v>81867.029341185262</v>
      </c>
    </row>
    <row r="3071" spans="1:8" x14ac:dyDescent="0.3">
      <c r="A3071" t="s">
        <v>33</v>
      </c>
      <c r="B3071" t="s">
        <v>58</v>
      </c>
      <c r="C3071" t="s">
        <v>100</v>
      </c>
      <c r="D3071" t="s">
        <v>198</v>
      </c>
      <c r="E3071" t="s">
        <v>201</v>
      </c>
      <c r="G3071" s="87">
        <v>81000</v>
      </c>
      <c r="H3071" s="87">
        <v>81000</v>
      </c>
    </row>
    <row r="3072" spans="1:8" x14ac:dyDescent="0.3">
      <c r="A3072" t="s">
        <v>33</v>
      </c>
      <c r="B3072" t="s">
        <v>58</v>
      </c>
      <c r="C3072" t="s">
        <v>100</v>
      </c>
      <c r="D3072" t="s">
        <v>198</v>
      </c>
      <c r="E3072" t="s">
        <v>202</v>
      </c>
      <c r="G3072" s="87">
        <v>81000</v>
      </c>
      <c r="H3072" s="87">
        <v>52947.537021897297</v>
      </c>
    </row>
    <row r="3073" spans="1:8" x14ac:dyDescent="0.3">
      <c r="A3073" t="s">
        <v>33</v>
      </c>
      <c r="B3073" t="s">
        <v>58</v>
      </c>
      <c r="C3073" t="s">
        <v>100</v>
      </c>
      <c r="D3073" t="s">
        <v>198</v>
      </c>
      <c r="E3073" t="s">
        <v>139</v>
      </c>
      <c r="G3073" s="87">
        <v>81000</v>
      </c>
      <c r="H3073" s="87">
        <v>53055</v>
      </c>
    </row>
    <row r="3074" spans="1:8" x14ac:dyDescent="0.3">
      <c r="A3074" t="s">
        <v>33</v>
      </c>
      <c r="B3074" t="s">
        <v>58</v>
      </c>
      <c r="C3074" t="s">
        <v>100</v>
      </c>
      <c r="D3074" t="s">
        <v>198</v>
      </c>
      <c r="E3074" t="s">
        <v>65</v>
      </c>
      <c r="G3074" s="87">
        <v>81000</v>
      </c>
      <c r="H3074" s="87">
        <v>52947.537021897297</v>
      </c>
    </row>
    <row r="3075" spans="1:8" x14ac:dyDescent="0.3">
      <c r="A3075" t="s">
        <v>33</v>
      </c>
      <c r="B3075" t="s">
        <v>58</v>
      </c>
      <c r="C3075" t="s">
        <v>100</v>
      </c>
      <c r="D3075" t="s">
        <v>203</v>
      </c>
      <c r="E3075" t="s">
        <v>204</v>
      </c>
      <c r="G3075" s="87">
        <v>81000</v>
      </c>
      <c r="H3075" s="87">
        <v>50669.384285155727</v>
      </c>
    </row>
    <row r="3076" spans="1:8" x14ac:dyDescent="0.3">
      <c r="A3076" t="s">
        <v>33</v>
      </c>
      <c r="B3076" t="s">
        <v>58</v>
      </c>
      <c r="C3076" t="s">
        <v>100</v>
      </c>
      <c r="D3076" t="s">
        <v>203</v>
      </c>
      <c r="E3076" t="s">
        <v>142</v>
      </c>
      <c r="G3076" s="87">
        <v>81000</v>
      </c>
      <c r="H3076" s="87">
        <v>78397.634090603548</v>
      </c>
    </row>
    <row r="3077" spans="1:8" x14ac:dyDescent="0.3">
      <c r="A3077" t="s">
        <v>33</v>
      </c>
      <c r="B3077" t="s">
        <v>58</v>
      </c>
      <c r="C3077" t="s">
        <v>100</v>
      </c>
      <c r="D3077" t="s">
        <v>203</v>
      </c>
      <c r="E3077" t="s">
        <v>143</v>
      </c>
      <c r="G3077" s="87">
        <v>81000</v>
      </c>
      <c r="H3077" s="87">
        <v>81544.122035581851</v>
      </c>
    </row>
    <row r="3078" spans="1:8" x14ac:dyDescent="0.3">
      <c r="A3078" t="s">
        <v>33</v>
      </c>
      <c r="B3078" t="s">
        <v>58</v>
      </c>
      <c r="C3078" t="s">
        <v>100</v>
      </c>
      <c r="D3078" t="s">
        <v>203</v>
      </c>
      <c r="E3078" t="s">
        <v>141</v>
      </c>
      <c r="G3078" s="87">
        <v>81000</v>
      </c>
      <c r="H3078" s="87">
        <v>0</v>
      </c>
    </row>
    <row r="3079" spans="1:8" x14ac:dyDescent="0.3">
      <c r="A3079" t="s">
        <v>33</v>
      </c>
      <c r="B3079" t="s">
        <v>58</v>
      </c>
      <c r="C3079" t="s">
        <v>100</v>
      </c>
      <c r="D3079" t="s">
        <v>203</v>
      </c>
      <c r="E3079" t="s">
        <v>205</v>
      </c>
      <c r="G3079" s="87">
        <v>81000</v>
      </c>
      <c r="H3079" s="87">
        <v>50669.384285155727</v>
      </c>
    </row>
    <row r="3080" spans="1:8" x14ac:dyDescent="0.3">
      <c r="A3080" t="s">
        <v>33</v>
      </c>
      <c r="B3080" t="s">
        <v>58</v>
      </c>
      <c r="C3080" t="s">
        <v>100</v>
      </c>
      <c r="D3080" t="s">
        <v>206</v>
      </c>
      <c r="E3080" t="s">
        <v>207</v>
      </c>
      <c r="G3080" s="87">
        <v>81000</v>
      </c>
      <c r="H3080" s="87">
        <v>84240</v>
      </c>
    </row>
    <row r="3081" spans="1:8" x14ac:dyDescent="0.3">
      <c r="A3081" t="s">
        <v>33</v>
      </c>
      <c r="B3081" t="s">
        <v>58</v>
      </c>
      <c r="C3081" t="s">
        <v>100</v>
      </c>
      <c r="D3081" t="s">
        <v>206</v>
      </c>
      <c r="E3081" t="s">
        <v>208</v>
      </c>
      <c r="G3081" s="87">
        <v>81000</v>
      </c>
      <c r="H3081" s="87">
        <v>83621.25</v>
      </c>
    </row>
    <row r="3082" spans="1:8" x14ac:dyDescent="0.3">
      <c r="A3082" t="s">
        <v>33</v>
      </c>
      <c r="B3082" t="s">
        <v>58</v>
      </c>
      <c r="C3082" t="s">
        <v>100</v>
      </c>
      <c r="D3082" t="s">
        <v>206</v>
      </c>
      <c r="E3082" t="s">
        <v>209</v>
      </c>
      <c r="G3082" s="87">
        <v>81000</v>
      </c>
      <c r="H3082" s="87">
        <v>68120.830142231935</v>
      </c>
    </row>
    <row r="3083" spans="1:8" x14ac:dyDescent="0.3">
      <c r="A3083" t="s">
        <v>33</v>
      </c>
      <c r="B3083" t="s">
        <v>58</v>
      </c>
      <c r="C3083" t="s">
        <v>100</v>
      </c>
      <c r="D3083" t="s">
        <v>210</v>
      </c>
      <c r="E3083" t="s">
        <v>211</v>
      </c>
      <c r="G3083" s="87">
        <v>81000</v>
      </c>
      <c r="H3083" s="87">
        <v>68850</v>
      </c>
    </row>
    <row r="3084" spans="1:8" x14ac:dyDescent="0.3">
      <c r="A3084" t="s">
        <v>33</v>
      </c>
      <c r="B3084" t="s">
        <v>58</v>
      </c>
      <c r="C3084" t="s">
        <v>100</v>
      </c>
      <c r="D3084" t="s">
        <v>210</v>
      </c>
      <c r="E3084" t="s">
        <v>212</v>
      </c>
      <c r="G3084" s="87">
        <v>81000</v>
      </c>
      <c r="H3084" s="87">
        <v>68040</v>
      </c>
    </row>
    <row r="3085" spans="1:8" x14ac:dyDescent="0.3">
      <c r="A3085" t="s">
        <v>33</v>
      </c>
      <c r="B3085" t="s">
        <v>58</v>
      </c>
      <c r="C3085" t="s">
        <v>100</v>
      </c>
      <c r="D3085" t="s">
        <v>210</v>
      </c>
      <c r="E3085" t="s">
        <v>213</v>
      </c>
      <c r="G3085" s="87">
        <v>81000</v>
      </c>
      <c r="H3085" s="87">
        <v>68445</v>
      </c>
    </row>
    <row r="3086" spans="1:8" x14ac:dyDescent="0.3">
      <c r="A3086" t="s">
        <v>33</v>
      </c>
      <c r="B3086" t="s">
        <v>58</v>
      </c>
      <c r="C3086" t="s">
        <v>100</v>
      </c>
      <c r="D3086" t="s">
        <v>214</v>
      </c>
      <c r="E3086" t="s">
        <v>215</v>
      </c>
      <c r="F3086" s="88">
        <v>46388</v>
      </c>
      <c r="G3086" s="87">
        <v>6750</v>
      </c>
      <c r="H3086" s="87">
        <v>303.48601972072072</v>
      </c>
    </row>
    <row r="3087" spans="1:8" x14ac:dyDescent="0.3">
      <c r="A3087" t="s">
        <v>33</v>
      </c>
      <c r="B3087" t="s">
        <v>58</v>
      </c>
      <c r="C3087" t="s">
        <v>100</v>
      </c>
      <c r="D3087" t="s">
        <v>214</v>
      </c>
      <c r="E3087" t="s">
        <v>216</v>
      </c>
      <c r="F3087" s="88">
        <v>46388</v>
      </c>
      <c r="G3087" s="87">
        <v>6750</v>
      </c>
      <c r="H3087" s="87">
        <v>270.00000000000023</v>
      </c>
    </row>
    <row r="3088" spans="1:8" x14ac:dyDescent="0.3">
      <c r="A3088" t="s">
        <v>33</v>
      </c>
      <c r="B3088" t="s">
        <v>58</v>
      </c>
      <c r="C3088" t="s">
        <v>100</v>
      </c>
      <c r="D3088" t="s">
        <v>214</v>
      </c>
      <c r="E3088" t="s">
        <v>217</v>
      </c>
      <c r="F3088" s="88">
        <v>46388</v>
      </c>
      <c r="G3088" s="87">
        <v>6750</v>
      </c>
      <c r="H3088" s="87">
        <v>32.198095885308199</v>
      </c>
    </row>
    <row r="3089" spans="1:8" x14ac:dyDescent="0.3">
      <c r="A3089" t="s">
        <v>33</v>
      </c>
      <c r="B3089" t="s">
        <v>58</v>
      </c>
      <c r="C3089" t="s">
        <v>100</v>
      </c>
      <c r="D3089" t="s">
        <v>214</v>
      </c>
      <c r="E3089" t="s">
        <v>215</v>
      </c>
      <c r="F3089" s="88">
        <v>46419</v>
      </c>
      <c r="G3089" s="87">
        <v>6750</v>
      </c>
      <c r="H3089" s="87">
        <v>303.4731149082935</v>
      </c>
    </row>
    <row r="3090" spans="1:8" x14ac:dyDescent="0.3">
      <c r="A3090" t="s">
        <v>33</v>
      </c>
      <c r="B3090" t="s">
        <v>58</v>
      </c>
      <c r="C3090" t="s">
        <v>100</v>
      </c>
      <c r="D3090" t="s">
        <v>214</v>
      </c>
      <c r="E3090" t="s">
        <v>216</v>
      </c>
      <c r="F3090" s="88">
        <v>46419</v>
      </c>
      <c r="G3090" s="87">
        <v>6750</v>
      </c>
      <c r="H3090" s="87">
        <v>270.00000000000023</v>
      </c>
    </row>
    <row r="3091" spans="1:8" x14ac:dyDescent="0.3">
      <c r="A3091" t="s">
        <v>33</v>
      </c>
      <c r="B3091" t="s">
        <v>58</v>
      </c>
      <c r="C3091" t="s">
        <v>100</v>
      </c>
      <c r="D3091" t="s">
        <v>214</v>
      </c>
      <c r="E3091" t="s">
        <v>217</v>
      </c>
      <c r="F3091" s="88">
        <v>46419</v>
      </c>
      <c r="G3091" s="87">
        <v>6750</v>
      </c>
      <c r="H3091" s="87">
        <v>32.185687411820481</v>
      </c>
    </row>
    <row r="3092" spans="1:8" x14ac:dyDescent="0.3">
      <c r="A3092" t="s">
        <v>33</v>
      </c>
      <c r="B3092" t="s">
        <v>58</v>
      </c>
      <c r="C3092" t="s">
        <v>100</v>
      </c>
      <c r="D3092" t="s">
        <v>214</v>
      </c>
      <c r="E3092" t="s">
        <v>215</v>
      </c>
      <c r="F3092" s="88">
        <v>46447</v>
      </c>
      <c r="G3092" s="87">
        <v>6750</v>
      </c>
      <c r="H3092" s="87">
        <v>303.460220038523</v>
      </c>
    </row>
    <row r="3093" spans="1:8" x14ac:dyDescent="0.3">
      <c r="A3093" t="s">
        <v>33</v>
      </c>
      <c r="B3093" t="s">
        <v>58</v>
      </c>
      <c r="C3093" t="s">
        <v>100</v>
      </c>
      <c r="D3093" t="s">
        <v>214</v>
      </c>
      <c r="E3093" t="s">
        <v>216</v>
      </c>
      <c r="F3093" s="88">
        <v>46447</v>
      </c>
      <c r="G3093" s="87">
        <v>6750</v>
      </c>
      <c r="H3093" s="87">
        <v>270.00000000000023</v>
      </c>
    </row>
    <row r="3094" spans="1:8" x14ac:dyDescent="0.3">
      <c r="A3094" t="s">
        <v>33</v>
      </c>
      <c r="B3094" t="s">
        <v>58</v>
      </c>
      <c r="C3094" t="s">
        <v>100</v>
      </c>
      <c r="D3094" t="s">
        <v>214</v>
      </c>
      <c r="E3094" t="s">
        <v>217</v>
      </c>
      <c r="F3094" s="88">
        <v>46447</v>
      </c>
      <c r="G3094" s="87">
        <v>6750</v>
      </c>
      <c r="H3094" s="87">
        <v>32.173288498579367</v>
      </c>
    </row>
    <row r="3095" spans="1:8" x14ac:dyDescent="0.3">
      <c r="A3095" t="s">
        <v>33</v>
      </c>
      <c r="B3095" t="s">
        <v>58</v>
      </c>
      <c r="C3095" t="s">
        <v>100</v>
      </c>
      <c r="D3095" t="s">
        <v>214</v>
      </c>
      <c r="E3095" t="s">
        <v>215</v>
      </c>
      <c r="F3095" s="88">
        <v>46478</v>
      </c>
      <c r="G3095" s="87">
        <v>6750</v>
      </c>
      <c r="H3095" s="87">
        <v>303.44689849623973</v>
      </c>
    </row>
    <row r="3096" spans="1:8" x14ac:dyDescent="0.3">
      <c r="A3096" t="s">
        <v>33</v>
      </c>
      <c r="B3096" t="s">
        <v>58</v>
      </c>
      <c r="C3096" t="s">
        <v>100</v>
      </c>
      <c r="D3096" t="s">
        <v>214</v>
      </c>
      <c r="E3096" t="s">
        <v>216</v>
      </c>
      <c r="F3096" s="88">
        <v>46478</v>
      </c>
      <c r="G3096" s="87">
        <v>6750</v>
      </c>
      <c r="H3096" s="87">
        <v>270.00000000000023</v>
      </c>
    </row>
    <row r="3097" spans="1:8" x14ac:dyDescent="0.3">
      <c r="A3097" t="s">
        <v>33</v>
      </c>
      <c r="B3097" t="s">
        <v>58</v>
      </c>
      <c r="C3097" t="s">
        <v>100</v>
      </c>
      <c r="D3097" t="s">
        <v>214</v>
      </c>
      <c r="E3097" t="s">
        <v>217</v>
      </c>
      <c r="F3097" s="88">
        <v>46478</v>
      </c>
      <c r="G3097" s="87">
        <v>6750</v>
      </c>
      <c r="H3097" s="87">
        <v>32.160479323307896</v>
      </c>
    </row>
    <row r="3098" spans="1:8" x14ac:dyDescent="0.3">
      <c r="A3098" t="s">
        <v>33</v>
      </c>
      <c r="B3098" t="s">
        <v>58</v>
      </c>
      <c r="C3098" t="s">
        <v>100</v>
      </c>
      <c r="D3098" t="s">
        <v>214</v>
      </c>
      <c r="E3098" t="s">
        <v>215</v>
      </c>
      <c r="F3098" s="88">
        <v>46508</v>
      </c>
      <c r="G3098" s="87">
        <v>6750</v>
      </c>
      <c r="H3098" s="87">
        <v>303.43358755716781</v>
      </c>
    </row>
    <row r="3099" spans="1:8" x14ac:dyDescent="0.3">
      <c r="A3099" t="s">
        <v>33</v>
      </c>
      <c r="B3099" t="s">
        <v>58</v>
      </c>
      <c r="C3099" t="s">
        <v>100</v>
      </c>
      <c r="D3099" t="s">
        <v>214</v>
      </c>
      <c r="E3099" t="s">
        <v>216</v>
      </c>
      <c r="F3099" s="88">
        <v>46508</v>
      </c>
      <c r="G3099" s="87">
        <v>6750</v>
      </c>
      <c r="H3099" s="87">
        <v>270.00000000000023</v>
      </c>
    </row>
    <row r="3100" spans="1:8" x14ac:dyDescent="0.3">
      <c r="A3100" t="s">
        <v>33</v>
      </c>
      <c r="B3100" t="s">
        <v>58</v>
      </c>
      <c r="C3100" t="s">
        <v>100</v>
      </c>
      <c r="D3100" t="s">
        <v>214</v>
      </c>
      <c r="E3100" t="s">
        <v>217</v>
      </c>
      <c r="F3100" s="88">
        <v>46508</v>
      </c>
      <c r="G3100" s="87">
        <v>6750</v>
      </c>
      <c r="H3100" s="87">
        <v>32.147680343429961</v>
      </c>
    </row>
    <row r="3101" spans="1:8" x14ac:dyDescent="0.3">
      <c r="A3101" t="s">
        <v>33</v>
      </c>
      <c r="B3101" t="s">
        <v>58</v>
      </c>
      <c r="C3101" t="s">
        <v>100</v>
      </c>
      <c r="D3101" t="s">
        <v>214</v>
      </c>
      <c r="E3101" t="s">
        <v>215</v>
      </c>
      <c r="F3101" s="88">
        <v>46539</v>
      </c>
      <c r="G3101" s="87">
        <v>6750</v>
      </c>
      <c r="H3101" s="87">
        <v>303.42028720864971</v>
      </c>
    </row>
    <row r="3102" spans="1:8" x14ac:dyDescent="0.3">
      <c r="A3102" t="s">
        <v>33</v>
      </c>
      <c r="B3102" t="s">
        <v>58</v>
      </c>
      <c r="C3102" t="s">
        <v>100</v>
      </c>
      <c r="D3102" t="s">
        <v>214</v>
      </c>
      <c r="E3102" t="s">
        <v>216</v>
      </c>
      <c r="F3102" s="88">
        <v>46539</v>
      </c>
      <c r="G3102" s="87">
        <v>6750</v>
      </c>
      <c r="H3102" s="87">
        <v>270.00000000000023</v>
      </c>
    </row>
    <row r="3103" spans="1:8" x14ac:dyDescent="0.3">
      <c r="A3103" t="s">
        <v>33</v>
      </c>
      <c r="B3103" t="s">
        <v>58</v>
      </c>
      <c r="C3103" t="s">
        <v>100</v>
      </c>
      <c r="D3103" t="s">
        <v>214</v>
      </c>
      <c r="E3103" t="s">
        <v>217</v>
      </c>
      <c r="F3103" s="88">
        <v>46539</v>
      </c>
      <c r="G3103" s="87">
        <v>6750</v>
      </c>
      <c r="H3103" s="87">
        <v>32.134891546778292</v>
      </c>
    </row>
    <row r="3104" spans="1:8" x14ac:dyDescent="0.3">
      <c r="A3104" t="s">
        <v>33</v>
      </c>
      <c r="B3104" t="s">
        <v>58</v>
      </c>
      <c r="C3104" t="s">
        <v>100</v>
      </c>
      <c r="D3104" t="s">
        <v>214</v>
      </c>
      <c r="E3104" t="s">
        <v>215</v>
      </c>
      <c r="F3104" s="88">
        <v>46569</v>
      </c>
      <c r="G3104" s="87">
        <v>6750</v>
      </c>
      <c r="H3104" s="87">
        <v>303.40699743805368</v>
      </c>
    </row>
    <row r="3105" spans="1:8" x14ac:dyDescent="0.3">
      <c r="A3105" t="s">
        <v>33</v>
      </c>
      <c r="B3105" t="s">
        <v>58</v>
      </c>
      <c r="C3105" t="s">
        <v>100</v>
      </c>
      <c r="D3105" t="s">
        <v>214</v>
      </c>
      <c r="E3105" t="s">
        <v>216</v>
      </c>
      <c r="F3105" s="88">
        <v>46569</v>
      </c>
      <c r="G3105" s="87">
        <v>6750</v>
      </c>
      <c r="H3105" s="87">
        <v>270.00000000000023</v>
      </c>
    </row>
    <row r="3106" spans="1:8" x14ac:dyDescent="0.3">
      <c r="A3106" t="s">
        <v>33</v>
      </c>
      <c r="B3106" t="s">
        <v>58</v>
      </c>
      <c r="C3106" t="s">
        <v>100</v>
      </c>
      <c r="D3106" t="s">
        <v>214</v>
      </c>
      <c r="E3106" t="s">
        <v>217</v>
      </c>
      <c r="F3106" s="88">
        <v>46569</v>
      </c>
      <c r="G3106" s="87">
        <v>6750</v>
      </c>
      <c r="H3106" s="87">
        <v>32.122112921205087</v>
      </c>
    </row>
    <row r="3107" spans="1:8" x14ac:dyDescent="0.3">
      <c r="A3107" t="s">
        <v>33</v>
      </c>
      <c r="B3107" t="s">
        <v>58</v>
      </c>
      <c r="C3107" t="s">
        <v>100</v>
      </c>
      <c r="D3107" t="s">
        <v>214</v>
      </c>
      <c r="E3107" t="s">
        <v>215</v>
      </c>
      <c r="F3107" s="88">
        <v>46600</v>
      </c>
      <c r="G3107" s="87">
        <v>6750</v>
      </c>
      <c r="H3107" s="87">
        <v>585.52924065397838</v>
      </c>
    </row>
    <row r="3108" spans="1:8" x14ac:dyDescent="0.3">
      <c r="A3108" t="s">
        <v>33</v>
      </c>
      <c r="B3108" t="s">
        <v>58</v>
      </c>
      <c r="C3108" t="s">
        <v>100</v>
      </c>
      <c r="D3108" t="s">
        <v>214</v>
      </c>
      <c r="E3108" t="s">
        <v>216</v>
      </c>
      <c r="F3108" s="88">
        <v>46600</v>
      </c>
      <c r="G3108" s="87">
        <v>6750</v>
      </c>
      <c r="H3108" s="87">
        <v>550.80000000000075</v>
      </c>
    </row>
    <row r="3109" spans="1:8" x14ac:dyDescent="0.3">
      <c r="A3109" t="s">
        <v>33</v>
      </c>
      <c r="B3109" t="s">
        <v>58</v>
      </c>
      <c r="C3109" t="s">
        <v>100</v>
      </c>
      <c r="D3109" t="s">
        <v>214</v>
      </c>
      <c r="E3109" t="s">
        <v>217</v>
      </c>
      <c r="F3109" s="88">
        <v>46600</v>
      </c>
      <c r="G3109" s="87">
        <v>6750</v>
      </c>
      <c r="H3109" s="87">
        <v>32.109135220023397</v>
      </c>
    </row>
    <row r="3110" spans="1:8" x14ac:dyDescent="0.3">
      <c r="A3110" t="s">
        <v>33</v>
      </c>
      <c r="B3110" t="s">
        <v>58</v>
      </c>
      <c r="C3110" t="s">
        <v>100</v>
      </c>
      <c r="D3110" t="s">
        <v>214</v>
      </c>
      <c r="E3110" t="s">
        <v>215</v>
      </c>
      <c r="F3110" s="88">
        <v>46631</v>
      </c>
      <c r="G3110" s="87">
        <v>6750</v>
      </c>
      <c r="H3110" s="87">
        <v>585.51544143510591</v>
      </c>
    </row>
    <row r="3111" spans="1:8" x14ac:dyDescent="0.3">
      <c r="A3111" t="s">
        <v>33</v>
      </c>
      <c r="B3111" t="s">
        <v>58</v>
      </c>
      <c r="C3111" t="s">
        <v>100</v>
      </c>
      <c r="D3111" t="s">
        <v>214</v>
      </c>
      <c r="E3111" t="s">
        <v>216</v>
      </c>
      <c r="F3111" s="88">
        <v>46631</v>
      </c>
      <c r="G3111" s="87">
        <v>6750</v>
      </c>
      <c r="H3111" s="87">
        <v>550.80000000000075</v>
      </c>
    </row>
    <row r="3112" spans="1:8" x14ac:dyDescent="0.3">
      <c r="A3112" t="s">
        <v>33</v>
      </c>
      <c r="B3112" t="s">
        <v>58</v>
      </c>
      <c r="C3112" t="s">
        <v>100</v>
      </c>
      <c r="D3112" t="s">
        <v>214</v>
      </c>
      <c r="E3112" t="s">
        <v>217</v>
      </c>
      <c r="F3112" s="88">
        <v>46631</v>
      </c>
      <c r="G3112" s="87">
        <v>6750</v>
      </c>
      <c r="H3112" s="87">
        <v>32.096377066479768</v>
      </c>
    </row>
    <row r="3113" spans="1:8" x14ac:dyDescent="0.3">
      <c r="A3113" t="s">
        <v>33</v>
      </c>
      <c r="B3113" t="s">
        <v>58</v>
      </c>
      <c r="C3113" t="s">
        <v>100</v>
      </c>
      <c r="D3113" t="s">
        <v>214</v>
      </c>
      <c r="E3113" t="s">
        <v>215</v>
      </c>
      <c r="F3113" s="88">
        <v>46661</v>
      </c>
      <c r="G3113" s="87">
        <v>6750</v>
      </c>
      <c r="H3113" s="87">
        <v>303.36697420938549</v>
      </c>
    </row>
    <row r="3114" spans="1:8" x14ac:dyDescent="0.3">
      <c r="A3114" t="s">
        <v>33</v>
      </c>
      <c r="B3114" t="s">
        <v>58</v>
      </c>
      <c r="C3114" t="s">
        <v>100</v>
      </c>
      <c r="D3114" t="s">
        <v>214</v>
      </c>
      <c r="E3114" t="s">
        <v>216</v>
      </c>
      <c r="F3114" s="88">
        <v>46661</v>
      </c>
      <c r="G3114" s="87">
        <v>6750</v>
      </c>
      <c r="H3114" s="87">
        <v>270.00000000000023</v>
      </c>
    </row>
    <row r="3115" spans="1:8" x14ac:dyDescent="0.3">
      <c r="A3115" t="s">
        <v>33</v>
      </c>
      <c r="B3115" t="s">
        <v>58</v>
      </c>
      <c r="C3115" t="s">
        <v>100</v>
      </c>
      <c r="D3115" t="s">
        <v>214</v>
      </c>
      <c r="E3115" t="s">
        <v>217</v>
      </c>
      <c r="F3115" s="88">
        <v>46661</v>
      </c>
      <c r="G3115" s="87">
        <v>6750</v>
      </c>
      <c r="H3115" s="87">
        <v>32.08362904748585</v>
      </c>
    </row>
    <row r="3116" spans="1:8" x14ac:dyDescent="0.3">
      <c r="A3116" t="s">
        <v>33</v>
      </c>
      <c r="B3116" t="s">
        <v>58</v>
      </c>
      <c r="C3116" t="s">
        <v>100</v>
      </c>
      <c r="D3116" t="s">
        <v>214</v>
      </c>
      <c r="E3116" t="s">
        <v>215</v>
      </c>
      <c r="F3116" s="88">
        <v>46692</v>
      </c>
      <c r="G3116" s="87">
        <v>6750</v>
      </c>
      <c r="H3116" s="87">
        <v>303.35372679701089</v>
      </c>
    </row>
    <row r="3117" spans="1:8" x14ac:dyDescent="0.3">
      <c r="A3117" t="s">
        <v>33</v>
      </c>
      <c r="B3117" t="s">
        <v>58</v>
      </c>
      <c r="C3117" t="s">
        <v>100</v>
      </c>
      <c r="D3117" t="s">
        <v>214</v>
      </c>
      <c r="E3117" t="s">
        <v>216</v>
      </c>
      <c r="F3117" s="88">
        <v>46692</v>
      </c>
      <c r="G3117" s="87">
        <v>6750</v>
      </c>
      <c r="H3117" s="87">
        <v>270.00000000000023</v>
      </c>
    </row>
    <row r="3118" spans="1:8" x14ac:dyDescent="0.3">
      <c r="A3118" t="s">
        <v>33</v>
      </c>
      <c r="B3118" t="s">
        <v>58</v>
      </c>
      <c r="C3118" t="s">
        <v>100</v>
      </c>
      <c r="D3118" t="s">
        <v>214</v>
      </c>
      <c r="E3118" t="s">
        <v>217</v>
      </c>
      <c r="F3118" s="88">
        <v>46692</v>
      </c>
      <c r="G3118" s="87">
        <v>6750</v>
      </c>
      <c r="H3118" s="87">
        <v>32.070891150971782</v>
      </c>
    </row>
    <row r="3119" spans="1:8" x14ac:dyDescent="0.3">
      <c r="A3119" t="s">
        <v>33</v>
      </c>
      <c r="B3119" t="s">
        <v>58</v>
      </c>
      <c r="C3119" t="s">
        <v>100</v>
      </c>
      <c r="D3119" t="s">
        <v>214</v>
      </c>
      <c r="E3119" t="s">
        <v>215</v>
      </c>
      <c r="F3119" s="88">
        <v>46722</v>
      </c>
      <c r="G3119" s="87">
        <v>6750</v>
      </c>
      <c r="H3119" s="87">
        <v>303.3404898994828</v>
      </c>
    </row>
    <row r="3120" spans="1:8" x14ac:dyDescent="0.3">
      <c r="A3120" t="s">
        <v>33</v>
      </c>
      <c r="B3120" t="s">
        <v>58</v>
      </c>
      <c r="C3120" t="s">
        <v>100</v>
      </c>
      <c r="D3120" t="s">
        <v>214</v>
      </c>
      <c r="E3120" t="s">
        <v>216</v>
      </c>
      <c r="F3120" s="88">
        <v>46722</v>
      </c>
      <c r="G3120" s="87">
        <v>6750</v>
      </c>
      <c r="H3120" s="87">
        <v>270.00000000000023</v>
      </c>
    </row>
    <row r="3121" spans="1:8" x14ac:dyDescent="0.3">
      <c r="A3121" t="s">
        <v>33</v>
      </c>
      <c r="B3121" t="s">
        <v>58</v>
      </c>
      <c r="C3121" t="s">
        <v>100</v>
      </c>
      <c r="D3121" t="s">
        <v>214</v>
      </c>
      <c r="E3121" t="s">
        <v>217</v>
      </c>
      <c r="F3121" s="88">
        <v>46722</v>
      </c>
      <c r="G3121" s="87">
        <v>6750</v>
      </c>
      <c r="H3121" s="87">
        <v>32.058163364887207</v>
      </c>
    </row>
    <row r="3122" spans="1:8" x14ac:dyDescent="0.3">
      <c r="A3122" t="s">
        <v>33</v>
      </c>
      <c r="B3122" t="s">
        <v>58</v>
      </c>
      <c r="C3122" t="s">
        <v>102</v>
      </c>
      <c r="D3122" t="s">
        <v>198</v>
      </c>
      <c r="E3122" t="s">
        <v>135</v>
      </c>
      <c r="G3122" s="87">
        <v>63000</v>
      </c>
      <c r="H3122" s="87">
        <v>42210</v>
      </c>
    </row>
    <row r="3123" spans="1:8" x14ac:dyDescent="0.3">
      <c r="A3123" t="s">
        <v>33</v>
      </c>
      <c r="B3123" t="s">
        <v>58</v>
      </c>
      <c r="C3123" t="s">
        <v>102</v>
      </c>
      <c r="D3123" t="s">
        <v>198</v>
      </c>
      <c r="E3123" t="s">
        <v>199</v>
      </c>
      <c r="G3123" s="87">
        <v>63000</v>
      </c>
      <c r="H3123" s="87">
        <v>64059.179556153329</v>
      </c>
    </row>
    <row r="3124" spans="1:8" x14ac:dyDescent="0.3">
      <c r="A3124" t="s">
        <v>33</v>
      </c>
      <c r="B3124" t="s">
        <v>58</v>
      </c>
      <c r="C3124" t="s">
        <v>102</v>
      </c>
      <c r="D3124" t="s">
        <v>198</v>
      </c>
      <c r="E3124" t="s">
        <v>200</v>
      </c>
      <c r="G3124" s="87">
        <v>63000</v>
      </c>
      <c r="H3124" s="87">
        <v>63448.49787725912</v>
      </c>
    </row>
    <row r="3125" spans="1:8" x14ac:dyDescent="0.3">
      <c r="A3125" t="s">
        <v>33</v>
      </c>
      <c r="B3125" t="s">
        <v>58</v>
      </c>
      <c r="C3125" t="s">
        <v>102</v>
      </c>
      <c r="D3125" t="s">
        <v>198</v>
      </c>
      <c r="E3125" t="s">
        <v>201</v>
      </c>
      <c r="G3125" s="87">
        <v>63000</v>
      </c>
      <c r="H3125" s="87">
        <v>63000</v>
      </c>
    </row>
    <row r="3126" spans="1:8" x14ac:dyDescent="0.3">
      <c r="A3126" t="s">
        <v>33</v>
      </c>
      <c r="B3126" t="s">
        <v>58</v>
      </c>
      <c r="C3126" t="s">
        <v>102</v>
      </c>
      <c r="D3126" t="s">
        <v>198</v>
      </c>
      <c r="E3126" t="s">
        <v>202</v>
      </c>
      <c r="G3126" s="87">
        <v>63000</v>
      </c>
      <c r="H3126" s="87">
        <v>43225.195890772411</v>
      </c>
    </row>
    <row r="3127" spans="1:8" x14ac:dyDescent="0.3">
      <c r="A3127" t="s">
        <v>33</v>
      </c>
      <c r="B3127" t="s">
        <v>58</v>
      </c>
      <c r="C3127" t="s">
        <v>102</v>
      </c>
      <c r="D3127" t="s">
        <v>198</v>
      </c>
      <c r="E3127" t="s">
        <v>139</v>
      </c>
      <c r="G3127" s="87">
        <v>63000</v>
      </c>
      <c r="H3127" s="87">
        <v>39375</v>
      </c>
    </row>
    <row r="3128" spans="1:8" x14ac:dyDescent="0.3">
      <c r="A3128" t="s">
        <v>33</v>
      </c>
      <c r="B3128" t="s">
        <v>58</v>
      </c>
      <c r="C3128" t="s">
        <v>102</v>
      </c>
      <c r="D3128" t="s">
        <v>198</v>
      </c>
      <c r="E3128" t="s">
        <v>65</v>
      </c>
      <c r="G3128" s="87">
        <v>63000</v>
      </c>
      <c r="H3128" s="87">
        <v>43225.195890772411</v>
      </c>
    </row>
    <row r="3129" spans="1:8" x14ac:dyDescent="0.3">
      <c r="A3129" t="s">
        <v>33</v>
      </c>
      <c r="B3129" t="s">
        <v>58</v>
      </c>
      <c r="C3129" t="s">
        <v>102</v>
      </c>
      <c r="D3129" t="s">
        <v>203</v>
      </c>
      <c r="E3129" t="s">
        <v>204</v>
      </c>
      <c r="G3129" s="87">
        <v>63000</v>
      </c>
      <c r="H3129" s="87">
        <v>41849.956809023919</v>
      </c>
    </row>
    <row r="3130" spans="1:8" x14ac:dyDescent="0.3">
      <c r="A3130" t="s">
        <v>33</v>
      </c>
      <c r="B3130" t="s">
        <v>58</v>
      </c>
      <c r="C3130" t="s">
        <v>102</v>
      </c>
      <c r="D3130" t="s">
        <v>203</v>
      </c>
      <c r="E3130" t="s">
        <v>142</v>
      </c>
      <c r="G3130" s="87">
        <v>63000</v>
      </c>
      <c r="H3130" s="87">
        <v>63000</v>
      </c>
    </row>
    <row r="3131" spans="1:8" x14ac:dyDescent="0.3">
      <c r="A3131" t="s">
        <v>33</v>
      </c>
      <c r="B3131" t="s">
        <v>58</v>
      </c>
      <c r="C3131" t="s">
        <v>102</v>
      </c>
      <c r="D3131" t="s">
        <v>203</v>
      </c>
      <c r="E3131" t="s">
        <v>143</v>
      </c>
      <c r="G3131" s="87">
        <v>63000</v>
      </c>
      <c r="H3131" s="87">
        <v>62462.622103020767</v>
      </c>
    </row>
    <row r="3132" spans="1:8" x14ac:dyDescent="0.3">
      <c r="A3132" t="s">
        <v>33</v>
      </c>
      <c r="B3132" t="s">
        <v>58</v>
      </c>
      <c r="C3132" t="s">
        <v>102</v>
      </c>
      <c r="D3132" t="s">
        <v>203</v>
      </c>
      <c r="E3132" t="s">
        <v>141</v>
      </c>
      <c r="G3132" s="87">
        <v>63000</v>
      </c>
      <c r="H3132" s="87">
        <v>0</v>
      </c>
    </row>
    <row r="3133" spans="1:8" x14ac:dyDescent="0.3">
      <c r="A3133" t="s">
        <v>33</v>
      </c>
      <c r="B3133" t="s">
        <v>58</v>
      </c>
      <c r="C3133" t="s">
        <v>102</v>
      </c>
      <c r="D3133" t="s">
        <v>203</v>
      </c>
      <c r="E3133" t="s">
        <v>205</v>
      </c>
      <c r="G3133" s="87">
        <v>63000</v>
      </c>
      <c r="H3133" s="87">
        <v>41849.956809023919</v>
      </c>
    </row>
    <row r="3134" spans="1:8" x14ac:dyDescent="0.3">
      <c r="A3134" t="s">
        <v>33</v>
      </c>
      <c r="B3134" t="s">
        <v>58</v>
      </c>
      <c r="C3134" t="s">
        <v>102</v>
      </c>
      <c r="D3134" t="s">
        <v>206</v>
      </c>
      <c r="E3134" t="s">
        <v>207</v>
      </c>
      <c r="G3134" s="87">
        <v>63000</v>
      </c>
      <c r="H3134" s="87">
        <v>66150</v>
      </c>
    </row>
    <row r="3135" spans="1:8" x14ac:dyDescent="0.3">
      <c r="A3135" t="s">
        <v>33</v>
      </c>
      <c r="B3135" t="s">
        <v>58</v>
      </c>
      <c r="C3135" t="s">
        <v>102</v>
      </c>
      <c r="D3135" t="s">
        <v>206</v>
      </c>
      <c r="E3135" t="s">
        <v>208</v>
      </c>
      <c r="G3135" s="87">
        <v>63000</v>
      </c>
      <c r="H3135" s="87">
        <v>65056.25</v>
      </c>
    </row>
    <row r="3136" spans="1:8" x14ac:dyDescent="0.3">
      <c r="A3136" t="s">
        <v>33</v>
      </c>
      <c r="B3136" t="s">
        <v>58</v>
      </c>
      <c r="C3136" t="s">
        <v>102</v>
      </c>
      <c r="D3136" t="s">
        <v>206</v>
      </c>
      <c r="E3136" t="s">
        <v>209</v>
      </c>
      <c r="G3136" s="87">
        <v>63000</v>
      </c>
      <c r="H3136" s="87">
        <v>53171.471553610507</v>
      </c>
    </row>
    <row r="3137" spans="1:8" x14ac:dyDescent="0.3">
      <c r="A3137" t="s">
        <v>33</v>
      </c>
      <c r="B3137" t="s">
        <v>58</v>
      </c>
      <c r="C3137" t="s">
        <v>102</v>
      </c>
      <c r="D3137" t="s">
        <v>210</v>
      </c>
      <c r="E3137" t="s">
        <v>211</v>
      </c>
      <c r="G3137" s="87">
        <v>63000</v>
      </c>
      <c r="H3137" s="87">
        <v>53550</v>
      </c>
    </row>
    <row r="3138" spans="1:8" x14ac:dyDescent="0.3">
      <c r="A3138" t="s">
        <v>33</v>
      </c>
      <c r="B3138" t="s">
        <v>58</v>
      </c>
      <c r="C3138" t="s">
        <v>102</v>
      </c>
      <c r="D3138" t="s">
        <v>210</v>
      </c>
      <c r="E3138" t="s">
        <v>212</v>
      </c>
      <c r="G3138" s="87">
        <v>63000</v>
      </c>
      <c r="H3138" s="87">
        <v>52920</v>
      </c>
    </row>
    <row r="3139" spans="1:8" x14ac:dyDescent="0.3">
      <c r="A3139" t="s">
        <v>33</v>
      </c>
      <c r="B3139" t="s">
        <v>58</v>
      </c>
      <c r="C3139" t="s">
        <v>102</v>
      </c>
      <c r="D3139" t="s">
        <v>210</v>
      </c>
      <c r="E3139" t="s">
        <v>213</v>
      </c>
      <c r="G3139" s="87">
        <v>63000</v>
      </c>
      <c r="H3139" s="87">
        <v>54180</v>
      </c>
    </row>
    <row r="3140" spans="1:8" x14ac:dyDescent="0.3">
      <c r="A3140" t="s">
        <v>33</v>
      </c>
      <c r="B3140" t="s">
        <v>58</v>
      </c>
      <c r="C3140" t="s">
        <v>102</v>
      </c>
      <c r="D3140" t="s">
        <v>214</v>
      </c>
      <c r="E3140" t="s">
        <v>215</v>
      </c>
      <c r="F3140" s="88">
        <v>46388</v>
      </c>
      <c r="G3140" s="87">
        <v>5250</v>
      </c>
      <c r="H3140" s="87">
        <v>368.75313547910162</v>
      </c>
    </row>
    <row r="3141" spans="1:8" x14ac:dyDescent="0.3">
      <c r="A3141" t="s">
        <v>33</v>
      </c>
      <c r="B3141" t="s">
        <v>58</v>
      </c>
      <c r="C3141" t="s">
        <v>102</v>
      </c>
      <c r="D3141" t="s">
        <v>214</v>
      </c>
      <c r="E3141" t="s">
        <v>216</v>
      </c>
      <c r="F3141" s="88">
        <v>46388</v>
      </c>
      <c r="G3141" s="87">
        <v>5250</v>
      </c>
      <c r="H3141" s="87">
        <v>262.50000000000023</v>
      </c>
    </row>
    <row r="3142" spans="1:8" x14ac:dyDescent="0.3">
      <c r="A3142" t="s">
        <v>33</v>
      </c>
      <c r="B3142" t="s">
        <v>58</v>
      </c>
      <c r="C3142" t="s">
        <v>102</v>
      </c>
      <c r="D3142" t="s">
        <v>214</v>
      </c>
      <c r="E3142" t="s">
        <v>217</v>
      </c>
      <c r="F3142" s="88">
        <v>46388</v>
      </c>
      <c r="G3142" s="87">
        <v>5250</v>
      </c>
      <c r="H3142" s="87">
        <v>101.1934623610486</v>
      </c>
    </row>
    <row r="3143" spans="1:8" x14ac:dyDescent="0.3">
      <c r="A3143" t="s">
        <v>33</v>
      </c>
      <c r="B3143" t="s">
        <v>58</v>
      </c>
      <c r="C3143" t="s">
        <v>102</v>
      </c>
      <c r="D3143" t="s">
        <v>214</v>
      </c>
      <c r="E3143" t="s">
        <v>215</v>
      </c>
      <c r="F3143" s="88">
        <v>46419</v>
      </c>
      <c r="G3143" s="87">
        <v>5250</v>
      </c>
      <c r="H3143" s="87">
        <v>368.58786776336649</v>
      </c>
    </row>
    <row r="3144" spans="1:8" x14ac:dyDescent="0.3">
      <c r="A3144" t="s">
        <v>33</v>
      </c>
      <c r="B3144" t="s">
        <v>58</v>
      </c>
      <c r="C3144" t="s">
        <v>102</v>
      </c>
      <c r="D3144" t="s">
        <v>214</v>
      </c>
      <c r="E3144" t="s">
        <v>216</v>
      </c>
      <c r="F3144" s="88">
        <v>46419</v>
      </c>
      <c r="G3144" s="87">
        <v>5250</v>
      </c>
      <c r="H3144" s="87">
        <v>262.50000000000023</v>
      </c>
    </row>
    <row r="3145" spans="1:8" x14ac:dyDescent="0.3">
      <c r="A3145" t="s">
        <v>33</v>
      </c>
      <c r="B3145" t="s">
        <v>58</v>
      </c>
      <c r="C3145" t="s">
        <v>102</v>
      </c>
      <c r="D3145" t="s">
        <v>214</v>
      </c>
      <c r="E3145" t="s">
        <v>217</v>
      </c>
      <c r="F3145" s="88">
        <v>46419</v>
      </c>
      <c r="G3145" s="87">
        <v>5250</v>
      </c>
      <c r="H3145" s="87">
        <v>101.0360645365395</v>
      </c>
    </row>
    <row r="3146" spans="1:8" x14ac:dyDescent="0.3">
      <c r="A3146" t="s">
        <v>33</v>
      </c>
      <c r="B3146" t="s">
        <v>58</v>
      </c>
      <c r="C3146" t="s">
        <v>102</v>
      </c>
      <c r="D3146" t="s">
        <v>214</v>
      </c>
      <c r="E3146" t="s">
        <v>215</v>
      </c>
      <c r="F3146" s="88">
        <v>46447</v>
      </c>
      <c r="G3146" s="87">
        <v>5250</v>
      </c>
      <c r="H3146" s="87">
        <v>368.42311336895602</v>
      </c>
    </row>
    <row r="3147" spans="1:8" x14ac:dyDescent="0.3">
      <c r="A3147" t="s">
        <v>33</v>
      </c>
      <c r="B3147" t="s">
        <v>58</v>
      </c>
      <c r="C3147" t="s">
        <v>102</v>
      </c>
      <c r="D3147" t="s">
        <v>214</v>
      </c>
      <c r="E3147" t="s">
        <v>216</v>
      </c>
      <c r="F3147" s="88">
        <v>46447</v>
      </c>
      <c r="G3147" s="87">
        <v>5250</v>
      </c>
      <c r="H3147" s="87">
        <v>262.50000000000023</v>
      </c>
    </row>
    <row r="3148" spans="1:8" x14ac:dyDescent="0.3">
      <c r="A3148" t="s">
        <v>33</v>
      </c>
      <c r="B3148" t="s">
        <v>58</v>
      </c>
      <c r="C3148" t="s">
        <v>102</v>
      </c>
      <c r="D3148" t="s">
        <v>214</v>
      </c>
      <c r="E3148" t="s">
        <v>217</v>
      </c>
      <c r="F3148" s="88">
        <v>46447</v>
      </c>
      <c r="G3148" s="87">
        <v>5250</v>
      </c>
      <c r="H3148" s="87">
        <v>100.8791555894817</v>
      </c>
    </row>
    <row r="3149" spans="1:8" x14ac:dyDescent="0.3">
      <c r="A3149" t="s">
        <v>33</v>
      </c>
      <c r="B3149" t="s">
        <v>58</v>
      </c>
      <c r="C3149" t="s">
        <v>102</v>
      </c>
      <c r="D3149" t="s">
        <v>214</v>
      </c>
      <c r="E3149" t="s">
        <v>215</v>
      </c>
      <c r="F3149" s="88">
        <v>46478</v>
      </c>
      <c r="G3149" s="87">
        <v>5250</v>
      </c>
      <c r="H3149" s="87">
        <v>368.25331125827847</v>
      </c>
    </row>
    <row r="3150" spans="1:8" x14ac:dyDescent="0.3">
      <c r="A3150" t="s">
        <v>33</v>
      </c>
      <c r="B3150" t="s">
        <v>58</v>
      </c>
      <c r="C3150" t="s">
        <v>102</v>
      </c>
      <c r="D3150" t="s">
        <v>214</v>
      </c>
      <c r="E3150" t="s">
        <v>216</v>
      </c>
      <c r="F3150" s="88">
        <v>46478</v>
      </c>
      <c r="G3150" s="87">
        <v>5250</v>
      </c>
      <c r="H3150" s="87">
        <v>262.50000000000023</v>
      </c>
    </row>
    <row r="3151" spans="1:8" x14ac:dyDescent="0.3">
      <c r="A3151" t="s">
        <v>33</v>
      </c>
      <c r="B3151" t="s">
        <v>58</v>
      </c>
      <c r="C3151" t="s">
        <v>102</v>
      </c>
      <c r="D3151" t="s">
        <v>214</v>
      </c>
      <c r="E3151" t="s">
        <v>217</v>
      </c>
      <c r="F3151" s="88">
        <v>46478</v>
      </c>
      <c r="G3151" s="87">
        <v>5250</v>
      </c>
      <c r="H3151" s="87">
        <v>100.7174392935986</v>
      </c>
    </row>
    <row r="3152" spans="1:8" x14ac:dyDescent="0.3">
      <c r="A3152" t="s">
        <v>33</v>
      </c>
      <c r="B3152" t="s">
        <v>58</v>
      </c>
      <c r="C3152" t="s">
        <v>102</v>
      </c>
      <c r="D3152" t="s">
        <v>214</v>
      </c>
      <c r="E3152" t="s">
        <v>215</v>
      </c>
      <c r="F3152" s="88">
        <v>46508</v>
      </c>
      <c r="G3152" s="87">
        <v>5250</v>
      </c>
      <c r="H3152" s="87">
        <v>368.08405268543612</v>
      </c>
    </row>
    <row r="3153" spans="1:8" x14ac:dyDescent="0.3">
      <c r="A3153" t="s">
        <v>33</v>
      </c>
      <c r="B3153" t="s">
        <v>58</v>
      </c>
      <c r="C3153" t="s">
        <v>102</v>
      </c>
      <c r="D3153" t="s">
        <v>214</v>
      </c>
      <c r="E3153" t="s">
        <v>216</v>
      </c>
      <c r="F3153" s="88">
        <v>46508</v>
      </c>
      <c r="G3153" s="87">
        <v>5250</v>
      </c>
      <c r="H3153" s="87">
        <v>262.50000000000023</v>
      </c>
    </row>
    <row r="3154" spans="1:8" x14ac:dyDescent="0.3">
      <c r="A3154" t="s">
        <v>33</v>
      </c>
      <c r="B3154" t="s">
        <v>58</v>
      </c>
      <c r="C3154" t="s">
        <v>102</v>
      </c>
      <c r="D3154" t="s">
        <v>214</v>
      </c>
      <c r="E3154" t="s">
        <v>217</v>
      </c>
      <c r="F3154" s="88">
        <v>46508</v>
      </c>
      <c r="G3154" s="87">
        <v>5250</v>
      </c>
      <c r="H3154" s="87">
        <v>100.55624065279549</v>
      </c>
    </row>
    <row r="3155" spans="1:8" x14ac:dyDescent="0.3">
      <c r="A3155" t="s">
        <v>33</v>
      </c>
      <c r="B3155" t="s">
        <v>58</v>
      </c>
      <c r="C3155" t="s">
        <v>102</v>
      </c>
      <c r="D3155" t="s">
        <v>214</v>
      </c>
      <c r="E3155" t="s">
        <v>215</v>
      </c>
      <c r="F3155" s="88">
        <v>46539</v>
      </c>
      <c r="G3155" s="87">
        <v>5250</v>
      </c>
      <c r="H3155" s="87">
        <v>367.9153350447948</v>
      </c>
    </row>
    <row r="3156" spans="1:8" x14ac:dyDescent="0.3">
      <c r="A3156" t="s">
        <v>33</v>
      </c>
      <c r="B3156" t="s">
        <v>58</v>
      </c>
      <c r="C3156" t="s">
        <v>102</v>
      </c>
      <c r="D3156" t="s">
        <v>214</v>
      </c>
      <c r="E3156" t="s">
        <v>216</v>
      </c>
      <c r="F3156" s="88">
        <v>46539</v>
      </c>
      <c r="G3156" s="87">
        <v>5250</v>
      </c>
      <c r="H3156" s="87">
        <v>262.50000000000023</v>
      </c>
    </row>
    <row r="3157" spans="1:8" x14ac:dyDescent="0.3">
      <c r="A3157" t="s">
        <v>33</v>
      </c>
      <c r="B3157" t="s">
        <v>58</v>
      </c>
      <c r="C3157" t="s">
        <v>102</v>
      </c>
      <c r="D3157" t="s">
        <v>214</v>
      </c>
      <c r="E3157" t="s">
        <v>217</v>
      </c>
      <c r="F3157" s="88">
        <v>46539</v>
      </c>
      <c r="G3157" s="87">
        <v>5250</v>
      </c>
      <c r="H3157" s="87">
        <v>100.3955571855191</v>
      </c>
    </row>
    <row r="3158" spans="1:8" x14ac:dyDescent="0.3">
      <c r="A3158" t="s">
        <v>33</v>
      </c>
      <c r="B3158" t="s">
        <v>58</v>
      </c>
      <c r="C3158" t="s">
        <v>102</v>
      </c>
      <c r="D3158" t="s">
        <v>214</v>
      </c>
      <c r="E3158" t="s">
        <v>215</v>
      </c>
      <c r="F3158" s="88">
        <v>46569</v>
      </c>
      <c r="G3158" s="87">
        <v>5250</v>
      </c>
      <c r="H3158" s="87">
        <v>367.74715574735239</v>
      </c>
    </row>
    <row r="3159" spans="1:8" x14ac:dyDescent="0.3">
      <c r="A3159" t="s">
        <v>33</v>
      </c>
      <c r="B3159" t="s">
        <v>58</v>
      </c>
      <c r="C3159" t="s">
        <v>102</v>
      </c>
      <c r="D3159" t="s">
        <v>214</v>
      </c>
      <c r="E3159" t="s">
        <v>216</v>
      </c>
      <c r="F3159" s="88">
        <v>46569</v>
      </c>
      <c r="G3159" s="87">
        <v>5250</v>
      </c>
      <c r="H3159" s="87">
        <v>262.50000000000023</v>
      </c>
    </row>
    <row r="3160" spans="1:8" x14ac:dyDescent="0.3">
      <c r="A3160" t="s">
        <v>33</v>
      </c>
      <c r="B3160" t="s">
        <v>58</v>
      </c>
      <c r="C3160" t="s">
        <v>102</v>
      </c>
      <c r="D3160" t="s">
        <v>214</v>
      </c>
      <c r="E3160" t="s">
        <v>217</v>
      </c>
      <c r="F3160" s="88">
        <v>46569</v>
      </c>
      <c r="G3160" s="87">
        <v>5250</v>
      </c>
      <c r="H3160" s="87">
        <v>100.2353864260495</v>
      </c>
    </row>
    <row r="3161" spans="1:8" x14ac:dyDescent="0.3">
      <c r="A3161" t="s">
        <v>33</v>
      </c>
      <c r="B3161" t="s">
        <v>58</v>
      </c>
      <c r="C3161" t="s">
        <v>102</v>
      </c>
      <c r="D3161" t="s">
        <v>214</v>
      </c>
      <c r="E3161" t="s">
        <v>215</v>
      </c>
      <c r="F3161" s="88">
        <v>46600</v>
      </c>
      <c r="G3161" s="87">
        <v>5250</v>
      </c>
      <c r="H3161" s="87">
        <v>367.5767684152807</v>
      </c>
    </row>
    <row r="3162" spans="1:8" x14ac:dyDescent="0.3">
      <c r="A3162" t="s">
        <v>33</v>
      </c>
      <c r="B3162" t="s">
        <v>58</v>
      </c>
      <c r="C3162" t="s">
        <v>102</v>
      </c>
      <c r="D3162" t="s">
        <v>214</v>
      </c>
      <c r="E3162" t="s">
        <v>216</v>
      </c>
      <c r="F3162" s="88">
        <v>46600</v>
      </c>
      <c r="G3162" s="87">
        <v>5250</v>
      </c>
      <c r="H3162" s="87">
        <v>262.50000000000023</v>
      </c>
    </row>
    <row r="3163" spans="1:8" x14ac:dyDescent="0.3">
      <c r="A3163" t="s">
        <v>33</v>
      </c>
      <c r="B3163" t="s">
        <v>58</v>
      </c>
      <c r="C3163" t="s">
        <v>102</v>
      </c>
      <c r="D3163" t="s">
        <v>214</v>
      </c>
      <c r="E3163" t="s">
        <v>217</v>
      </c>
      <c r="F3163" s="88">
        <v>46600</v>
      </c>
      <c r="G3163" s="87">
        <v>5250</v>
      </c>
      <c r="H3163" s="87">
        <v>100.0731127764579</v>
      </c>
    </row>
    <row r="3164" spans="1:8" x14ac:dyDescent="0.3">
      <c r="A3164" t="s">
        <v>33</v>
      </c>
      <c r="B3164" t="s">
        <v>58</v>
      </c>
      <c r="C3164" t="s">
        <v>102</v>
      </c>
      <c r="D3164" t="s">
        <v>214</v>
      </c>
      <c r="E3164" t="s">
        <v>215</v>
      </c>
      <c r="F3164" s="88">
        <v>46631</v>
      </c>
      <c r="G3164" s="87">
        <v>5250</v>
      </c>
      <c r="H3164" s="87">
        <v>367.40966682308891</v>
      </c>
    </row>
    <row r="3165" spans="1:8" x14ac:dyDescent="0.3">
      <c r="A3165" t="s">
        <v>33</v>
      </c>
      <c r="B3165" t="s">
        <v>58</v>
      </c>
      <c r="C3165" t="s">
        <v>102</v>
      </c>
      <c r="D3165" t="s">
        <v>214</v>
      </c>
      <c r="E3165" t="s">
        <v>216</v>
      </c>
      <c r="F3165" s="88">
        <v>46631</v>
      </c>
      <c r="G3165" s="87">
        <v>5250</v>
      </c>
      <c r="H3165" s="87">
        <v>262.50000000000023</v>
      </c>
    </row>
    <row r="3166" spans="1:8" x14ac:dyDescent="0.3">
      <c r="A3166" t="s">
        <v>33</v>
      </c>
      <c r="B3166" t="s">
        <v>58</v>
      </c>
      <c r="C3166" t="s">
        <v>102</v>
      </c>
      <c r="D3166" t="s">
        <v>214</v>
      </c>
      <c r="E3166" t="s">
        <v>217</v>
      </c>
      <c r="F3166" s="88">
        <v>46631</v>
      </c>
      <c r="G3166" s="87">
        <v>5250</v>
      </c>
      <c r="H3166" s="87">
        <v>99.913968402941308</v>
      </c>
    </row>
    <row r="3167" spans="1:8" x14ac:dyDescent="0.3">
      <c r="A3167" t="s">
        <v>33</v>
      </c>
      <c r="B3167" t="s">
        <v>58</v>
      </c>
      <c r="C3167" t="s">
        <v>102</v>
      </c>
      <c r="D3167" t="s">
        <v>214</v>
      </c>
      <c r="E3167" t="s">
        <v>215</v>
      </c>
      <c r="F3167" s="88">
        <v>46661</v>
      </c>
      <c r="G3167" s="87">
        <v>5250</v>
      </c>
      <c r="H3167" s="87">
        <v>367.24309586402438</v>
      </c>
    </row>
    <row r="3168" spans="1:8" x14ac:dyDescent="0.3">
      <c r="A3168" t="s">
        <v>33</v>
      </c>
      <c r="B3168" t="s">
        <v>58</v>
      </c>
      <c r="C3168" t="s">
        <v>102</v>
      </c>
      <c r="D3168" t="s">
        <v>214</v>
      </c>
      <c r="E3168" t="s">
        <v>216</v>
      </c>
      <c r="F3168" s="88">
        <v>46661</v>
      </c>
      <c r="G3168" s="87">
        <v>5250</v>
      </c>
      <c r="H3168" s="87">
        <v>262.50000000000023</v>
      </c>
    </row>
    <row r="3169" spans="1:8" x14ac:dyDescent="0.3">
      <c r="A3169" t="s">
        <v>33</v>
      </c>
      <c r="B3169" t="s">
        <v>58</v>
      </c>
      <c r="C3169" t="s">
        <v>102</v>
      </c>
      <c r="D3169" t="s">
        <v>214</v>
      </c>
      <c r="E3169" t="s">
        <v>217</v>
      </c>
      <c r="F3169" s="88">
        <v>46661</v>
      </c>
      <c r="G3169" s="87">
        <v>5250</v>
      </c>
      <c r="H3169" s="87">
        <v>99.7553293943092</v>
      </c>
    </row>
    <row r="3170" spans="1:8" x14ac:dyDescent="0.3">
      <c r="A3170" t="s">
        <v>33</v>
      </c>
      <c r="B3170" t="s">
        <v>58</v>
      </c>
      <c r="C3170" t="s">
        <v>102</v>
      </c>
      <c r="D3170" t="s">
        <v>214</v>
      </c>
      <c r="E3170" t="s">
        <v>215</v>
      </c>
      <c r="F3170" s="88">
        <v>46692</v>
      </c>
      <c r="G3170" s="87">
        <v>5250</v>
      </c>
      <c r="H3170" s="87">
        <v>99.597193347193027</v>
      </c>
    </row>
    <row r="3171" spans="1:8" x14ac:dyDescent="0.3">
      <c r="A3171" t="s">
        <v>33</v>
      </c>
      <c r="B3171" t="s">
        <v>58</v>
      </c>
      <c r="C3171" t="s">
        <v>102</v>
      </c>
      <c r="D3171" t="s">
        <v>214</v>
      </c>
      <c r="E3171" t="s">
        <v>216</v>
      </c>
      <c r="F3171" s="88">
        <v>46692</v>
      </c>
      <c r="G3171" s="87">
        <v>5250</v>
      </c>
      <c r="H3171" s="87">
        <v>0</v>
      </c>
    </row>
    <row r="3172" spans="1:8" x14ac:dyDescent="0.3">
      <c r="A3172" t="s">
        <v>33</v>
      </c>
      <c r="B3172" t="s">
        <v>58</v>
      </c>
      <c r="C3172" t="s">
        <v>102</v>
      </c>
      <c r="D3172" t="s">
        <v>214</v>
      </c>
      <c r="E3172" t="s">
        <v>217</v>
      </c>
      <c r="F3172" s="88">
        <v>46692</v>
      </c>
      <c r="G3172" s="87">
        <v>5250</v>
      </c>
      <c r="H3172" s="87">
        <v>99.597193347193027</v>
      </c>
    </row>
    <row r="3173" spans="1:8" x14ac:dyDescent="0.3">
      <c r="A3173" t="s">
        <v>33</v>
      </c>
      <c r="B3173" t="s">
        <v>58</v>
      </c>
      <c r="C3173" t="s">
        <v>102</v>
      </c>
      <c r="D3173" t="s">
        <v>214</v>
      </c>
      <c r="E3173" t="s">
        <v>215</v>
      </c>
      <c r="F3173" s="88">
        <v>46722</v>
      </c>
      <c r="G3173" s="87">
        <v>5250</v>
      </c>
      <c r="H3173" s="87">
        <v>99.439557873433614</v>
      </c>
    </row>
    <row r="3174" spans="1:8" x14ac:dyDescent="0.3">
      <c r="A3174" t="s">
        <v>33</v>
      </c>
      <c r="B3174" t="s">
        <v>58</v>
      </c>
      <c r="C3174" t="s">
        <v>102</v>
      </c>
      <c r="D3174" t="s">
        <v>214</v>
      </c>
      <c r="E3174" t="s">
        <v>216</v>
      </c>
      <c r="F3174" s="88">
        <v>46722</v>
      </c>
      <c r="G3174" s="87">
        <v>5250</v>
      </c>
      <c r="H3174" s="87">
        <v>0</v>
      </c>
    </row>
    <row r="3175" spans="1:8" x14ac:dyDescent="0.3">
      <c r="A3175" t="s">
        <v>33</v>
      </c>
      <c r="B3175" t="s">
        <v>58</v>
      </c>
      <c r="C3175" t="s">
        <v>102</v>
      </c>
      <c r="D3175" t="s">
        <v>214</v>
      </c>
      <c r="E3175" t="s">
        <v>217</v>
      </c>
      <c r="F3175" s="88">
        <v>46722</v>
      </c>
      <c r="G3175" s="87">
        <v>5250</v>
      </c>
      <c r="H3175" s="87">
        <v>99.439557873433614</v>
      </c>
    </row>
    <row r="3176" spans="1:8" x14ac:dyDescent="0.3">
      <c r="A3176" t="s">
        <v>33</v>
      </c>
      <c r="B3176" t="s">
        <v>58</v>
      </c>
      <c r="C3176" t="s">
        <v>103</v>
      </c>
      <c r="D3176" t="s">
        <v>198</v>
      </c>
      <c r="E3176" t="s">
        <v>135</v>
      </c>
      <c r="G3176" s="87">
        <v>45000</v>
      </c>
      <c r="H3176" s="87">
        <v>29430</v>
      </c>
    </row>
    <row r="3177" spans="1:8" x14ac:dyDescent="0.3">
      <c r="A3177" t="s">
        <v>33</v>
      </c>
      <c r="B3177" t="s">
        <v>58</v>
      </c>
      <c r="C3177" t="s">
        <v>103</v>
      </c>
      <c r="D3177" t="s">
        <v>198</v>
      </c>
      <c r="E3177" t="s">
        <v>199</v>
      </c>
      <c r="G3177" s="87">
        <v>45000</v>
      </c>
      <c r="H3177" s="87">
        <v>45000</v>
      </c>
    </row>
    <row r="3178" spans="1:8" x14ac:dyDescent="0.3">
      <c r="A3178" t="s">
        <v>33</v>
      </c>
      <c r="B3178" t="s">
        <v>58</v>
      </c>
      <c r="C3178" t="s">
        <v>103</v>
      </c>
      <c r="D3178" t="s">
        <v>198</v>
      </c>
      <c r="E3178" t="s">
        <v>200</v>
      </c>
      <c r="G3178" s="87">
        <v>45000</v>
      </c>
      <c r="H3178" s="87">
        <v>45535.714285714283</v>
      </c>
    </row>
    <row r="3179" spans="1:8" x14ac:dyDescent="0.3">
      <c r="A3179" t="s">
        <v>33</v>
      </c>
      <c r="B3179" t="s">
        <v>58</v>
      </c>
      <c r="C3179" t="s">
        <v>103</v>
      </c>
      <c r="D3179" t="s">
        <v>198</v>
      </c>
      <c r="E3179" t="s">
        <v>201</v>
      </c>
      <c r="G3179" s="87">
        <v>45000</v>
      </c>
      <c r="H3179" s="87">
        <v>45000</v>
      </c>
    </row>
    <row r="3180" spans="1:8" x14ac:dyDescent="0.3">
      <c r="A3180" t="s">
        <v>33</v>
      </c>
      <c r="B3180" t="s">
        <v>58</v>
      </c>
      <c r="C3180" t="s">
        <v>103</v>
      </c>
      <c r="D3180" t="s">
        <v>198</v>
      </c>
      <c r="E3180" t="s">
        <v>202</v>
      </c>
      <c r="G3180" s="87">
        <v>45000</v>
      </c>
      <c r="H3180" s="87">
        <v>29780.357142857141</v>
      </c>
    </row>
    <row r="3181" spans="1:8" x14ac:dyDescent="0.3">
      <c r="A3181" t="s">
        <v>33</v>
      </c>
      <c r="B3181" t="s">
        <v>58</v>
      </c>
      <c r="C3181" t="s">
        <v>103</v>
      </c>
      <c r="D3181" t="s">
        <v>198</v>
      </c>
      <c r="E3181" t="s">
        <v>139</v>
      </c>
      <c r="G3181" s="87">
        <v>45000</v>
      </c>
      <c r="H3181" s="87">
        <v>29025</v>
      </c>
    </row>
    <row r="3182" spans="1:8" x14ac:dyDescent="0.3">
      <c r="A3182" t="s">
        <v>33</v>
      </c>
      <c r="B3182" t="s">
        <v>58</v>
      </c>
      <c r="C3182" t="s">
        <v>103</v>
      </c>
      <c r="D3182" t="s">
        <v>198</v>
      </c>
      <c r="E3182" t="s">
        <v>65</v>
      </c>
      <c r="G3182" s="87">
        <v>45000</v>
      </c>
      <c r="H3182" s="87">
        <v>29780.357142857141</v>
      </c>
    </row>
    <row r="3183" spans="1:8" x14ac:dyDescent="0.3">
      <c r="A3183" t="s">
        <v>33</v>
      </c>
      <c r="B3183" t="s">
        <v>58</v>
      </c>
      <c r="C3183" t="s">
        <v>103</v>
      </c>
      <c r="D3183" t="s">
        <v>203</v>
      </c>
      <c r="E3183" t="s">
        <v>204</v>
      </c>
      <c r="G3183" s="87">
        <v>45000</v>
      </c>
      <c r="H3183" s="87">
        <v>29780.357142857141</v>
      </c>
    </row>
    <row r="3184" spans="1:8" x14ac:dyDescent="0.3">
      <c r="A3184" t="s">
        <v>33</v>
      </c>
      <c r="B3184" t="s">
        <v>58</v>
      </c>
      <c r="C3184" t="s">
        <v>103</v>
      </c>
      <c r="D3184" t="s">
        <v>203</v>
      </c>
      <c r="E3184" t="s">
        <v>142</v>
      </c>
      <c r="G3184" s="87">
        <v>45000</v>
      </c>
      <c r="H3184" s="87">
        <v>45000</v>
      </c>
    </row>
    <row r="3185" spans="1:8" x14ac:dyDescent="0.3">
      <c r="A3185" t="s">
        <v>33</v>
      </c>
      <c r="B3185" t="s">
        <v>58</v>
      </c>
      <c r="C3185" t="s">
        <v>103</v>
      </c>
      <c r="D3185" t="s">
        <v>203</v>
      </c>
      <c r="E3185" t="s">
        <v>143</v>
      </c>
      <c r="G3185" s="87">
        <v>45000</v>
      </c>
      <c r="H3185" s="87">
        <v>45535.714285714283</v>
      </c>
    </row>
    <row r="3186" spans="1:8" x14ac:dyDescent="0.3">
      <c r="A3186" t="s">
        <v>33</v>
      </c>
      <c r="B3186" t="s">
        <v>58</v>
      </c>
      <c r="C3186" t="s">
        <v>103</v>
      </c>
      <c r="D3186" t="s">
        <v>203</v>
      </c>
      <c r="E3186" t="s">
        <v>141</v>
      </c>
      <c r="G3186" s="87">
        <v>45000</v>
      </c>
      <c r="H3186" s="87">
        <v>0</v>
      </c>
    </row>
    <row r="3187" spans="1:8" x14ac:dyDescent="0.3">
      <c r="A3187" t="s">
        <v>33</v>
      </c>
      <c r="B3187" t="s">
        <v>58</v>
      </c>
      <c r="C3187" t="s">
        <v>103</v>
      </c>
      <c r="D3187" t="s">
        <v>203</v>
      </c>
      <c r="E3187" t="s">
        <v>205</v>
      </c>
      <c r="G3187" s="87">
        <v>45000</v>
      </c>
      <c r="H3187" s="87">
        <v>29780.357142857141</v>
      </c>
    </row>
    <row r="3188" spans="1:8" x14ac:dyDescent="0.3">
      <c r="A3188" t="s">
        <v>33</v>
      </c>
      <c r="B3188" t="s">
        <v>58</v>
      </c>
      <c r="C3188" t="s">
        <v>103</v>
      </c>
      <c r="D3188" t="s">
        <v>206</v>
      </c>
      <c r="E3188" t="s">
        <v>207</v>
      </c>
      <c r="G3188" s="87">
        <v>45000</v>
      </c>
      <c r="H3188" s="87">
        <v>45000</v>
      </c>
    </row>
    <row r="3189" spans="1:8" x14ac:dyDescent="0.3">
      <c r="A3189" t="s">
        <v>33</v>
      </c>
      <c r="B3189" t="s">
        <v>58</v>
      </c>
      <c r="C3189" t="s">
        <v>103</v>
      </c>
      <c r="D3189" t="s">
        <v>206</v>
      </c>
      <c r="E3189" t="s">
        <v>208</v>
      </c>
      <c r="G3189" s="87">
        <v>45000</v>
      </c>
      <c r="H3189" s="87">
        <v>45000</v>
      </c>
    </row>
    <row r="3190" spans="1:8" x14ac:dyDescent="0.3">
      <c r="A3190" t="s">
        <v>33</v>
      </c>
      <c r="B3190" t="s">
        <v>58</v>
      </c>
      <c r="C3190" t="s">
        <v>103</v>
      </c>
      <c r="D3190" t="s">
        <v>206</v>
      </c>
      <c r="E3190" t="s">
        <v>209</v>
      </c>
      <c r="G3190" s="87">
        <v>45000</v>
      </c>
      <c r="H3190" s="87">
        <v>37800</v>
      </c>
    </row>
    <row r="3191" spans="1:8" x14ac:dyDescent="0.3">
      <c r="A3191" t="s">
        <v>33</v>
      </c>
      <c r="B3191" t="s">
        <v>58</v>
      </c>
      <c r="C3191" t="s">
        <v>103</v>
      </c>
      <c r="D3191" t="s">
        <v>210</v>
      </c>
      <c r="E3191" t="s">
        <v>211</v>
      </c>
      <c r="G3191" s="87">
        <v>45000</v>
      </c>
      <c r="H3191" s="87">
        <v>38250</v>
      </c>
    </row>
    <row r="3192" spans="1:8" x14ac:dyDescent="0.3">
      <c r="A3192" t="s">
        <v>33</v>
      </c>
      <c r="B3192" t="s">
        <v>58</v>
      </c>
      <c r="C3192" t="s">
        <v>103</v>
      </c>
      <c r="D3192" t="s">
        <v>210</v>
      </c>
      <c r="E3192" t="s">
        <v>212</v>
      </c>
      <c r="G3192" s="87">
        <v>45000</v>
      </c>
      <c r="H3192" s="87">
        <v>37800</v>
      </c>
    </row>
    <row r="3193" spans="1:8" x14ac:dyDescent="0.3">
      <c r="A3193" t="s">
        <v>33</v>
      </c>
      <c r="B3193" t="s">
        <v>58</v>
      </c>
      <c r="C3193" t="s">
        <v>103</v>
      </c>
      <c r="D3193" t="s">
        <v>210</v>
      </c>
      <c r="E3193" t="s">
        <v>213</v>
      </c>
      <c r="G3193" s="87">
        <v>45000</v>
      </c>
      <c r="H3193" s="87">
        <v>37800</v>
      </c>
    </row>
    <row r="3194" spans="1:8" x14ac:dyDescent="0.3">
      <c r="A3194" t="s">
        <v>33</v>
      </c>
      <c r="B3194" t="s">
        <v>58</v>
      </c>
      <c r="C3194" t="s">
        <v>103</v>
      </c>
      <c r="D3194" t="s">
        <v>214</v>
      </c>
      <c r="E3194" t="s">
        <v>215</v>
      </c>
      <c r="F3194" s="88">
        <v>46388</v>
      </c>
      <c r="G3194" s="87">
        <v>3750</v>
      </c>
      <c r="H3194" s="87">
        <v>0</v>
      </c>
    </row>
    <row r="3195" spans="1:8" x14ac:dyDescent="0.3">
      <c r="A3195" t="s">
        <v>33</v>
      </c>
      <c r="B3195" t="s">
        <v>58</v>
      </c>
      <c r="C3195" t="s">
        <v>103</v>
      </c>
      <c r="D3195" t="s">
        <v>214</v>
      </c>
      <c r="E3195" t="s">
        <v>216</v>
      </c>
      <c r="F3195" s="88">
        <v>46388</v>
      </c>
      <c r="G3195" s="87">
        <v>3750</v>
      </c>
      <c r="H3195" s="87">
        <v>0</v>
      </c>
    </row>
    <row r="3196" spans="1:8" x14ac:dyDescent="0.3">
      <c r="A3196" t="s">
        <v>33</v>
      </c>
      <c r="B3196" t="s">
        <v>58</v>
      </c>
      <c r="C3196" t="s">
        <v>103</v>
      </c>
      <c r="D3196" t="s">
        <v>214</v>
      </c>
      <c r="E3196" t="s">
        <v>217</v>
      </c>
      <c r="F3196" s="88">
        <v>46388</v>
      </c>
      <c r="G3196" s="87">
        <v>3750</v>
      </c>
      <c r="H3196" s="87">
        <v>0</v>
      </c>
    </row>
    <row r="3197" spans="1:8" x14ac:dyDescent="0.3">
      <c r="A3197" t="s">
        <v>33</v>
      </c>
      <c r="B3197" t="s">
        <v>58</v>
      </c>
      <c r="C3197" t="s">
        <v>103</v>
      </c>
      <c r="D3197" t="s">
        <v>214</v>
      </c>
      <c r="E3197" t="s">
        <v>215</v>
      </c>
      <c r="F3197" s="88">
        <v>46419</v>
      </c>
      <c r="G3197" s="87">
        <v>3750</v>
      </c>
      <c r="H3197" s="87">
        <v>0</v>
      </c>
    </row>
    <row r="3198" spans="1:8" x14ac:dyDescent="0.3">
      <c r="A3198" t="s">
        <v>33</v>
      </c>
      <c r="B3198" t="s">
        <v>58</v>
      </c>
      <c r="C3198" t="s">
        <v>103</v>
      </c>
      <c r="D3198" t="s">
        <v>214</v>
      </c>
      <c r="E3198" t="s">
        <v>216</v>
      </c>
      <c r="F3198" s="88">
        <v>46419</v>
      </c>
      <c r="G3198" s="87">
        <v>3750</v>
      </c>
      <c r="H3198" s="87">
        <v>0</v>
      </c>
    </row>
    <row r="3199" spans="1:8" x14ac:dyDescent="0.3">
      <c r="A3199" t="s">
        <v>33</v>
      </c>
      <c r="B3199" t="s">
        <v>58</v>
      </c>
      <c r="C3199" t="s">
        <v>103</v>
      </c>
      <c r="D3199" t="s">
        <v>214</v>
      </c>
      <c r="E3199" t="s">
        <v>217</v>
      </c>
      <c r="F3199" s="88">
        <v>46419</v>
      </c>
      <c r="G3199" s="87">
        <v>3750</v>
      </c>
      <c r="H3199" s="87">
        <v>0</v>
      </c>
    </row>
    <row r="3200" spans="1:8" x14ac:dyDescent="0.3">
      <c r="A3200" t="s">
        <v>33</v>
      </c>
      <c r="B3200" t="s">
        <v>58</v>
      </c>
      <c r="C3200" t="s">
        <v>103</v>
      </c>
      <c r="D3200" t="s">
        <v>214</v>
      </c>
      <c r="E3200" t="s">
        <v>215</v>
      </c>
      <c r="F3200" s="88">
        <v>46447</v>
      </c>
      <c r="G3200" s="87">
        <v>3750</v>
      </c>
      <c r="H3200" s="87">
        <v>0</v>
      </c>
    </row>
    <row r="3201" spans="1:8" x14ac:dyDescent="0.3">
      <c r="A3201" t="s">
        <v>33</v>
      </c>
      <c r="B3201" t="s">
        <v>58</v>
      </c>
      <c r="C3201" t="s">
        <v>103</v>
      </c>
      <c r="D3201" t="s">
        <v>214</v>
      </c>
      <c r="E3201" t="s">
        <v>216</v>
      </c>
      <c r="F3201" s="88">
        <v>46447</v>
      </c>
      <c r="G3201" s="87">
        <v>3750</v>
      </c>
      <c r="H3201" s="87">
        <v>0</v>
      </c>
    </row>
    <row r="3202" spans="1:8" x14ac:dyDescent="0.3">
      <c r="A3202" t="s">
        <v>33</v>
      </c>
      <c r="B3202" t="s">
        <v>58</v>
      </c>
      <c r="C3202" t="s">
        <v>103</v>
      </c>
      <c r="D3202" t="s">
        <v>214</v>
      </c>
      <c r="E3202" t="s">
        <v>217</v>
      </c>
      <c r="F3202" s="88">
        <v>46447</v>
      </c>
      <c r="G3202" s="87">
        <v>3750</v>
      </c>
      <c r="H3202" s="87">
        <v>0</v>
      </c>
    </row>
    <row r="3203" spans="1:8" x14ac:dyDescent="0.3">
      <c r="A3203" t="s">
        <v>33</v>
      </c>
      <c r="B3203" t="s">
        <v>58</v>
      </c>
      <c r="C3203" t="s">
        <v>103</v>
      </c>
      <c r="D3203" t="s">
        <v>214</v>
      </c>
      <c r="E3203" t="s">
        <v>215</v>
      </c>
      <c r="F3203" s="88">
        <v>46478</v>
      </c>
      <c r="G3203" s="87">
        <v>3750</v>
      </c>
      <c r="H3203" s="87">
        <v>0</v>
      </c>
    </row>
    <row r="3204" spans="1:8" x14ac:dyDescent="0.3">
      <c r="A3204" t="s">
        <v>33</v>
      </c>
      <c r="B3204" t="s">
        <v>58</v>
      </c>
      <c r="C3204" t="s">
        <v>103</v>
      </c>
      <c r="D3204" t="s">
        <v>214</v>
      </c>
      <c r="E3204" t="s">
        <v>216</v>
      </c>
      <c r="F3204" s="88">
        <v>46478</v>
      </c>
      <c r="G3204" s="87">
        <v>3750</v>
      </c>
      <c r="H3204" s="87">
        <v>0</v>
      </c>
    </row>
    <row r="3205" spans="1:8" x14ac:dyDescent="0.3">
      <c r="A3205" t="s">
        <v>33</v>
      </c>
      <c r="B3205" t="s">
        <v>58</v>
      </c>
      <c r="C3205" t="s">
        <v>103</v>
      </c>
      <c r="D3205" t="s">
        <v>214</v>
      </c>
      <c r="E3205" t="s">
        <v>217</v>
      </c>
      <c r="F3205" s="88">
        <v>46478</v>
      </c>
      <c r="G3205" s="87">
        <v>3750</v>
      </c>
      <c r="H3205" s="87">
        <v>0</v>
      </c>
    </row>
    <row r="3206" spans="1:8" x14ac:dyDescent="0.3">
      <c r="A3206" t="s">
        <v>33</v>
      </c>
      <c r="B3206" t="s">
        <v>58</v>
      </c>
      <c r="C3206" t="s">
        <v>103</v>
      </c>
      <c r="D3206" t="s">
        <v>214</v>
      </c>
      <c r="E3206" t="s">
        <v>215</v>
      </c>
      <c r="F3206" s="88">
        <v>46508</v>
      </c>
      <c r="G3206" s="87">
        <v>3750</v>
      </c>
      <c r="H3206" s="87">
        <v>0</v>
      </c>
    </row>
    <row r="3207" spans="1:8" x14ac:dyDescent="0.3">
      <c r="A3207" t="s">
        <v>33</v>
      </c>
      <c r="B3207" t="s">
        <v>58</v>
      </c>
      <c r="C3207" t="s">
        <v>103</v>
      </c>
      <c r="D3207" t="s">
        <v>214</v>
      </c>
      <c r="E3207" t="s">
        <v>216</v>
      </c>
      <c r="F3207" s="88">
        <v>46508</v>
      </c>
      <c r="G3207" s="87">
        <v>3750</v>
      </c>
      <c r="H3207" s="87">
        <v>0</v>
      </c>
    </row>
    <row r="3208" spans="1:8" x14ac:dyDescent="0.3">
      <c r="A3208" t="s">
        <v>33</v>
      </c>
      <c r="B3208" t="s">
        <v>58</v>
      </c>
      <c r="C3208" t="s">
        <v>103</v>
      </c>
      <c r="D3208" t="s">
        <v>214</v>
      </c>
      <c r="E3208" t="s">
        <v>217</v>
      </c>
      <c r="F3208" s="88">
        <v>46508</v>
      </c>
      <c r="G3208" s="87">
        <v>3750</v>
      </c>
      <c r="H3208" s="87">
        <v>0</v>
      </c>
    </row>
    <row r="3209" spans="1:8" x14ac:dyDescent="0.3">
      <c r="A3209" t="s">
        <v>33</v>
      </c>
      <c r="B3209" t="s">
        <v>58</v>
      </c>
      <c r="C3209" t="s">
        <v>103</v>
      </c>
      <c r="D3209" t="s">
        <v>214</v>
      </c>
      <c r="E3209" t="s">
        <v>215</v>
      </c>
      <c r="F3209" s="88">
        <v>46539</v>
      </c>
      <c r="G3209" s="87">
        <v>3750</v>
      </c>
      <c r="H3209" s="87">
        <v>0</v>
      </c>
    </row>
    <row r="3210" spans="1:8" x14ac:dyDescent="0.3">
      <c r="A3210" t="s">
        <v>33</v>
      </c>
      <c r="B3210" t="s">
        <v>58</v>
      </c>
      <c r="C3210" t="s">
        <v>103</v>
      </c>
      <c r="D3210" t="s">
        <v>214</v>
      </c>
      <c r="E3210" t="s">
        <v>216</v>
      </c>
      <c r="F3210" s="88">
        <v>46539</v>
      </c>
      <c r="G3210" s="87">
        <v>3750</v>
      </c>
      <c r="H3210" s="87">
        <v>0</v>
      </c>
    </row>
    <row r="3211" spans="1:8" x14ac:dyDescent="0.3">
      <c r="A3211" t="s">
        <v>33</v>
      </c>
      <c r="B3211" t="s">
        <v>58</v>
      </c>
      <c r="C3211" t="s">
        <v>103</v>
      </c>
      <c r="D3211" t="s">
        <v>214</v>
      </c>
      <c r="E3211" t="s">
        <v>217</v>
      </c>
      <c r="F3211" s="88">
        <v>46539</v>
      </c>
      <c r="G3211" s="87">
        <v>3750</v>
      </c>
      <c r="H3211" s="87">
        <v>0</v>
      </c>
    </row>
    <row r="3212" spans="1:8" x14ac:dyDescent="0.3">
      <c r="A3212" t="s">
        <v>33</v>
      </c>
      <c r="B3212" t="s">
        <v>58</v>
      </c>
      <c r="C3212" t="s">
        <v>103</v>
      </c>
      <c r="D3212" t="s">
        <v>214</v>
      </c>
      <c r="E3212" t="s">
        <v>215</v>
      </c>
      <c r="F3212" s="88">
        <v>46569</v>
      </c>
      <c r="G3212" s="87">
        <v>3750</v>
      </c>
      <c r="H3212" s="87">
        <v>0</v>
      </c>
    </row>
    <row r="3213" spans="1:8" x14ac:dyDescent="0.3">
      <c r="A3213" t="s">
        <v>33</v>
      </c>
      <c r="B3213" t="s">
        <v>58</v>
      </c>
      <c r="C3213" t="s">
        <v>103</v>
      </c>
      <c r="D3213" t="s">
        <v>214</v>
      </c>
      <c r="E3213" t="s">
        <v>216</v>
      </c>
      <c r="F3213" s="88">
        <v>46569</v>
      </c>
      <c r="G3213" s="87">
        <v>3750</v>
      </c>
      <c r="H3213" s="87">
        <v>0</v>
      </c>
    </row>
    <row r="3214" spans="1:8" x14ac:dyDescent="0.3">
      <c r="A3214" t="s">
        <v>33</v>
      </c>
      <c r="B3214" t="s">
        <v>58</v>
      </c>
      <c r="C3214" t="s">
        <v>103</v>
      </c>
      <c r="D3214" t="s">
        <v>214</v>
      </c>
      <c r="E3214" t="s">
        <v>217</v>
      </c>
      <c r="F3214" s="88">
        <v>46569</v>
      </c>
      <c r="G3214" s="87">
        <v>3750</v>
      </c>
      <c r="H3214" s="87">
        <v>0</v>
      </c>
    </row>
    <row r="3215" spans="1:8" x14ac:dyDescent="0.3">
      <c r="A3215" t="s">
        <v>33</v>
      </c>
      <c r="B3215" t="s">
        <v>58</v>
      </c>
      <c r="C3215" t="s">
        <v>103</v>
      </c>
      <c r="D3215" t="s">
        <v>214</v>
      </c>
      <c r="E3215" t="s">
        <v>215</v>
      </c>
      <c r="F3215" s="88">
        <v>46600</v>
      </c>
      <c r="G3215" s="87">
        <v>3750</v>
      </c>
      <c r="H3215" s="87">
        <v>0</v>
      </c>
    </row>
    <row r="3216" spans="1:8" x14ac:dyDescent="0.3">
      <c r="A3216" t="s">
        <v>33</v>
      </c>
      <c r="B3216" t="s">
        <v>58</v>
      </c>
      <c r="C3216" t="s">
        <v>103</v>
      </c>
      <c r="D3216" t="s">
        <v>214</v>
      </c>
      <c r="E3216" t="s">
        <v>216</v>
      </c>
      <c r="F3216" s="88">
        <v>46600</v>
      </c>
      <c r="G3216" s="87">
        <v>3750</v>
      </c>
      <c r="H3216" s="87">
        <v>0</v>
      </c>
    </row>
    <row r="3217" spans="1:8" x14ac:dyDescent="0.3">
      <c r="A3217" t="s">
        <v>33</v>
      </c>
      <c r="B3217" t="s">
        <v>58</v>
      </c>
      <c r="C3217" t="s">
        <v>103</v>
      </c>
      <c r="D3217" t="s">
        <v>214</v>
      </c>
      <c r="E3217" t="s">
        <v>217</v>
      </c>
      <c r="F3217" s="88">
        <v>46600</v>
      </c>
      <c r="G3217" s="87">
        <v>3750</v>
      </c>
      <c r="H3217" s="87">
        <v>0</v>
      </c>
    </row>
    <row r="3218" spans="1:8" x14ac:dyDescent="0.3">
      <c r="A3218" t="s">
        <v>33</v>
      </c>
      <c r="B3218" t="s">
        <v>58</v>
      </c>
      <c r="C3218" t="s">
        <v>103</v>
      </c>
      <c r="D3218" t="s">
        <v>214</v>
      </c>
      <c r="E3218" t="s">
        <v>215</v>
      </c>
      <c r="F3218" s="88">
        <v>46631</v>
      </c>
      <c r="G3218" s="87">
        <v>3750</v>
      </c>
      <c r="H3218" s="87">
        <v>0</v>
      </c>
    </row>
    <row r="3219" spans="1:8" x14ac:dyDescent="0.3">
      <c r="A3219" t="s">
        <v>33</v>
      </c>
      <c r="B3219" t="s">
        <v>58</v>
      </c>
      <c r="C3219" t="s">
        <v>103</v>
      </c>
      <c r="D3219" t="s">
        <v>214</v>
      </c>
      <c r="E3219" t="s">
        <v>216</v>
      </c>
      <c r="F3219" s="88">
        <v>46631</v>
      </c>
      <c r="G3219" s="87">
        <v>3750</v>
      </c>
      <c r="H3219" s="87">
        <v>0</v>
      </c>
    </row>
    <row r="3220" spans="1:8" x14ac:dyDescent="0.3">
      <c r="A3220" t="s">
        <v>33</v>
      </c>
      <c r="B3220" t="s">
        <v>58</v>
      </c>
      <c r="C3220" t="s">
        <v>103</v>
      </c>
      <c r="D3220" t="s">
        <v>214</v>
      </c>
      <c r="E3220" t="s">
        <v>217</v>
      </c>
      <c r="F3220" s="88">
        <v>46631</v>
      </c>
      <c r="G3220" s="87">
        <v>3750</v>
      </c>
      <c r="H3220" s="87">
        <v>0</v>
      </c>
    </row>
    <row r="3221" spans="1:8" x14ac:dyDescent="0.3">
      <c r="A3221" t="s">
        <v>33</v>
      </c>
      <c r="B3221" t="s">
        <v>58</v>
      </c>
      <c r="C3221" t="s">
        <v>103</v>
      </c>
      <c r="D3221" t="s">
        <v>214</v>
      </c>
      <c r="E3221" t="s">
        <v>215</v>
      </c>
      <c r="F3221" s="88">
        <v>46661</v>
      </c>
      <c r="G3221" s="87">
        <v>3750</v>
      </c>
      <c r="H3221" s="87">
        <v>0</v>
      </c>
    </row>
    <row r="3222" spans="1:8" x14ac:dyDescent="0.3">
      <c r="A3222" t="s">
        <v>33</v>
      </c>
      <c r="B3222" t="s">
        <v>58</v>
      </c>
      <c r="C3222" t="s">
        <v>103</v>
      </c>
      <c r="D3222" t="s">
        <v>214</v>
      </c>
      <c r="E3222" t="s">
        <v>216</v>
      </c>
      <c r="F3222" s="88">
        <v>46661</v>
      </c>
      <c r="G3222" s="87">
        <v>3750</v>
      </c>
      <c r="H3222" s="87">
        <v>0</v>
      </c>
    </row>
    <row r="3223" spans="1:8" x14ac:dyDescent="0.3">
      <c r="A3223" t="s">
        <v>33</v>
      </c>
      <c r="B3223" t="s">
        <v>58</v>
      </c>
      <c r="C3223" t="s">
        <v>103</v>
      </c>
      <c r="D3223" t="s">
        <v>214</v>
      </c>
      <c r="E3223" t="s">
        <v>217</v>
      </c>
      <c r="F3223" s="88">
        <v>46661</v>
      </c>
      <c r="G3223" s="87">
        <v>3750</v>
      </c>
      <c r="H3223" s="87">
        <v>0</v>
      </c>
    </row>
    <row r="3224" spans="1:8" x14ac:dyDescent="0.3">
      <c r="A3224" t="s">
        <v>33</v>
      </c>
      <c r="B3224" t="s">
        <v>58</v>
      </c>
      <c r="C3224" t="s">
        <v>103</v>
      </c>
      <c r="D3224" t="s">
        <v>214</v>
      </c>
      <c r="E3224" t="s">
        <v>215</v>
      </c>
      <c r="F3224" s="88">
        <v>46692</v>
      </c>
      <c r="G3224" s="87">
        <v>3750</v>
      </c>
      <c r="H3224" s="87">
        <v>0</v>
      </c>
    </row>
    <row r="3225" spans="1:8" x14ac:dyDescent="0.3">
      <c r="A3225" t="s">
        <v>33</v>
      </c>
      <c r="B3225" t="s">
        <v>58</v>
      </c>
      <c r="C3225" t="s">
        <v>103</v>
      </c>
      <c r="D3225" t="s">
        <v>214</v>
      </c>
      <c r="E3225" t="s">
        <v>216</v>
      </c>
      <c r="F3225" s="88">
        <v>46692</v>
      </c>
      <c r="G3225" s="87">
        <v>3750</v>
      </c>
      <c r="H3225" s="87">
        <v>0</v>
      </c>
    </row>
    <row r="3226" spans="1:8" x14ac:dyDescent="0.3">
      <c r="A3226" t="s">
        <v>33</v>
      </c>
      <c r="B3226" t="s">
        <v>58</v>
      </c>
      <c r="C3226" t="s">
        <v>103</v>
      </c>
      <c r="D3226" t="s">
        <v>214</v>
      </c>
      <c r="E3226" t="s">
        <v>217</v>
      </c>
      <c r="F3226" s="88">
        <v>46692</v>
      </c>
      <c r="G3226" s="87">
        <v>3750</v>
      </c>
      <c r="H3226" s="87">
        <v>0</v>
      </c>
    </row>
    <row r="3227" spans="1:8" x14ac:dyDescent="0.3">
      <c r="A3227" t="s">
        <v>33</v>
      </c>
      <c r="B3227" t="s">
        <v>58</v>
      </c>
      <c r="C3227" t="s">
        <v>103</v>
      </c>
      <c r="D3227" t="s">
        <v>214</v>
      </c>
      <c r="E3227" t="s">
        <v>215</v>
      </c>
      <c r="F3227" s="88">
        <v>46722</v>
      </c>
      <c r="G3227" s="87">
        <v>3750</v>
      </c>
      <c r="H3227" s="87">
        <v>0</v>
      </c>
    </row>
    <row r="3228" spans="1:8" x14ac:dyDescent="0.3">
      <c r="A3228" t="s">
        <v>33</v>
      </c>
      <c r="B3228" t="s">
        <v>58</v>
      </c>
      <c r="C3228" t="s">
        <v>103</v>
      </c>
      <c r="D3228" t="s">
        <v>214</v>
      </c>
      <c r="E3228" t="s">
        <v>216</v>
      </c>
      <c r="F3228" s="88">
        <v>46722</v>
      </c>
      <c r="G3228" s="87">
        <v>3750</v>
      </c>
      <c r="H3228" s="87">
        <v>0</v>
      </c>
    </row>
    <row r="3229" spans="1:8" x14ac:dyDescent="0.3">
      <c r="A3229" t="s">
        <v>33</v>
      </c>
      <c r="B3229" t="s">
        <v>58</v>
      </c>
      <c r="C3229" t="s">
        <v>103</v>
      </c>
      <c r="D3229" t="s">
        <v>214</v>
      </c>
      <c r="E3229" t="s">
        <v>217</v>
      </c>
      <c r="F3229" s="88">
        <v>46722</v>
      </c>
      <c r="G3229" s="87">
        <v>3750</v>
      </c>
      <c r="H3229" s="87">
        <v>0</v>
      </c>
    </row>
    <row r="3230" spans="1:8" x14ac:dyDescent="0.3">
      <c r="A3230" t="s">
        <v>33</v>
      </c>
      <c r="B3230" t="s">
        <v>58</v>
      </c>
      <c r="C3230" t="s">
        <v>105</v>
      </c>
      <c r="D3230" t="s">
        <v>198</v>
      </c>
      <c r="E3230" t="s">
        <v>135</v>
      </c>
      <c r="G3230" s="87">
        <v>103500</v>
      </c>
      <c r="H3230" s="87">
        <v>66033</v>
      </c>
    </row>
    <row r="3231" spans="1:8" x14ac:dyDescent="0.3">
      <c r="A3231" t="s">
        <v>33</v>
      </c>
      <c r="B3231" t="s">
        <v>58</v>
      </c>
      <c r="C3231" t="s">
        <v>105</v>
      </c>
      <c r="D3231" t="s">
        <v>198</v>
      </c>
      <c r="E3231" t="s">
        <v>199</v>
      </c>
      <c r="G3231" s="87">
        <v>103500</v>
      </c>
      <c r="H3231" s="87">
        <v>103500</v>
      </c>
    </row>
    <row r="3232" spans="1:8" x14ac:dyDescent="0.3">
      <c r="A3232" t="s">
        <v>33</v>
      </c>
      <c r="B3232" t="s">
        <v>58</v>
      </c>
      <c r="C3232" t="s">
        <v>105</v>
      </c>
      <c r="D3232" t="s">
        <v>198</v>
      </c>
      <c r="E3232" t="s">
        <v>200</v>
      </c>
      <c r="G3232" s="87">
        <v>103500</v>
      </c>
      <c r="H3232" s="87">
        <v>104360.20941049349</v>
      </c>
    </row>
    <row r="3233" spans="1:8" x14ac:dyDescent="0.3">
      <c r="A3233" t="s">
        <v>33</v>
      </c>
      <c r="B3233" t="s">
        <v>58</v>
      </c>
      <c r="C3233" t="s">
        <v>105</v>
      </c>
      <c r="D3233" t="s">
        <v>198</v>
      </c>
      <c r="E3233" t="s">
        <v>201</v>
      </c>
      <c r="G3233" s="87">
        <v>103500</v>
      </c>
      <c r="H3233" s="87">
        <v>103500</v>
      </c>
    </row>
    <row r="3234" spans="1:8" x14ac:dyDescent="0.3">
      <c r="A3234" t="s">
        <v>33</v>
      </c>
      <c r="B3234" t="s">
        <v>58</v>
      </c>
      <c r="C3234" t="s">
        <v>105</v>
      </c>
      <c r="D3234" t="s">
        <v>198</v>
      </c>
      <c r="E3234" t="s">
        <v>202</v>
      </c>
      <c r="G3234" s="87">
        <v>103500</v>
      </c>
      <c r="H3234" s="87">
        <v>66581.813603894887</v>
      </c>
    </row>
    <row r="3235" spans="1:8" x14ac:dyDescent="0.3">
      <c r="A3235" t="s">
        <v>33</v>
      </c>
      <c r="B3235" t="s">
        <v>58</v>
      </c>
      <c r="C3235" t="s">
        <v>105</v>
      </c>
      <c r="D3235" t="s">
        <v>198</v>
      </c>
      <c r="E3235" t="s">
        <v>139</v>
      </c>
      <c r="G3235" s="87">
        <v>103500</v>
      </c>
      <c r="H3235" s="87">
        <v>63652.5</v>
      </c>
    </row>
    <row r="3236" spans="1:8" x14ac:dyDescent="0.3">
      <c r="A3236" t="s">
        <v>33</v>
      </c>
      <c r="B3236" t="s">
        <v>58</v>
      </c>
      <c r="C3236" t="s">
        <v>105</v>
      </c>
      <c r="D3236" t="s">
        <v>198</v>
      </c>
      <c r="E3236" t="s">
        <v>65</v>
      </c>
      <c r="G3236" s="87">
        <v>103500</v>
      </c>
      <c r="H3236" s="87">
        <v>66581.813603894887</v>
      </c>
    </row>
    <row r="3237" spans="1:8" x14ac:dyDescent="0.3">
      <c r="A3237" t="s">
        <v>33</v>
      </c>
      <c r="B3237" t="s">
        <v>58</v>
      </c>
      <c r="C3237" t="s">
        <v>105</v>
      </c>
      <c r="D3237" t="s">
        <v>203</v>
      </c>
      <c r="E3237" t="s">
        <v>204</v>
      </c>
      <c r="G3237" s="87">
        <v>103500</v>
      </c>
      <c r="H3237" s="87">
        <v>65801.955048666059</v>
      </c>
    </row>
    <row r="3238" spans="1:8" x14ac:dyDescent="0.3">
      <c r="A3238" t="s">
        <v>33</v>
      </c>
      <c r="B3238" t="s">
        <v>58</v>
      </c>
      <c r="C3238" t="s">
        <v>105</v>
      </c>
      <c r="D3238" t="s">
        <v>203</v>
      </c>
      <c r="E3238" t="s">
        <v>142</v>
      </c>
      <c r="G3238" s="87">
        <v>103500</v>
      </c>
      <c r="H3238" s="87">
        <v>103500</v>
      </c>
    </row>
    <row r="3239" spans="1:8" x14ac:dyDescent="0.3">
      <c r="A3239" t="s">
        <v>33</v>
      </c>
      <c r="B3239" t="s">
        <v>58</v>
      </c>
      <c r="C3239" t="s">
        <v>105</v>
      </c>
      <c r="D3239" t="s">
        <v>203</v>
      </c>
      <c r="E3239" t="s">
        <v>143</v>
      </c>
      <c r="G3239" s="87">
        <v>103500</v>
      </c>
      <c r="H3239" s="87">
        <v>103137.8605778465</v>
      </c>
    </row>
    <row r="3240" spans="1:8" x14ac:dyDescent="0.3">
      <c r="A3240" t="s">
        <v>33</v>
      </c>
      <c r="B3240" t="s">
        <v>58</v>
      </c>
      <c r="C3240" t="s">
        <v>105</v>
      </c>
      <c r="D3240" t="s">
        <v>203</v>
      </c>
      <c r="E3240" t="s">
        <v>141</v>
      </c>
      <c r="G3240" s="87">
        <v>103500</v>
      </c>
      <c r="H3240" s="87">
        <v>0</v>
      </c>
    </row>
    <row r="3241" spans="1:8" x14ac:dyDescent="0.3">
      <c r="A3241" t="s">
        <v>33</v>
      </c>
      <c r="B3241" t="s">
        <v>58</v>
      </c>
      <c r="C3241" t="s">
        <v>105</v>
      </c>
      <c r="D3241" t="s">
        <v>203</v>
      </c>
      <c r="E3241" t="s">
        <v>205</v>
      </c>
      <c r="G3241" s="87">
        <v>103500</v>
      </c>
      <c r="H3241" s="87">
        <v>65801.955048666059</v>
      </c>
    </row>
    <row r="3242" spans="1:8" x14ac:dyDescent="0.3">
      <c r="A3242" t="s">
        <v>33</v>
      </c>
      <c r="B3242" t="s">
        <v>58</v>
      </c>
      <c r="C3242" t="s">
        <v>105</v>
      </c>
      <c r="D3242" t="s">
        <v>206</v>
      </c>
      <c r="E3242" t="s">
        <v>207</v>
      </c>
      <c r="G3242" s="87">
        <v>103500</v>
      </c>
      <c r="H3242" s="87">
        <v>105570</v>
      </c>
    </row>
    <row r="3243" spans="1:8" x14ac:dyDescent="0.3">
      <c r="A3243" t="s">
        <v>33</v>
      </c>
      <c r="B3243" t="s">
        <v>58</v>
      </c>
      <c r="C3243" t="s">
        <v>105</v>
      </c>
      <c r="D3243" t="s">
        <v>206</v>
      </c>
      <c r="E3243" t="s">
        <v>208</v>
      </c>
      <c r="G3243" s="87">
        <v>103500</v>
      </c>
      <c r="H3243" s="87">
        <v>105570</v>
      </c>
    </row>
    <row r="3244" spans="1:8" x14ac:dyDescent="0.3">
      <c r="A3244" t="s">
        <v>33</v>
      </c>
      <c r="B3244" t="s">
        <v>58</v>
      </c>
      <c r="C3244" t="s">
        <v>105</v>
      </c>
      <c r="D3244" t="s">
        <v>206</v>
      </c>
      <c r="E3244" t="s">
        <v>209</v>
      </c>
      <c r="G3244" s="87">
        <v>103500</v>
      </c>
      <c r="H3244" s="87">
        <v>87249.848878555815</v>
      </c>
    </row>
    <row r="3245" spans="1:8" x14ac:dyDescent="0.3">
      <c r="A3245" t="s">
        <v>33</v>
      </c>
      <c r="B3245" t="s">
        <v>58</v>
      </c>
      <c r="C3245" t="s">
        <v>105</v>
      </c>
      <c r="D3245" t="s">
        <v>210</v>
      </c>
      <c r="E3245" t="s">
        <v>211</v>
      </c>
      <c r="G3245" s="87">
        <v>103500</v>
      </c>
      <c r="H3245" s="87">
        <v>87975</v>
      </c>
    </row>
    <row r="3246" spans="1:8" x14ac:dyDescent="0.3">
      <c r="A3246" t="s">
        <v>33</v>
      </c>
      <c r="B3246" t="s">
        <v>58</v>
      </c>
      <c r="C3246" t="s">
        <v>105</v>
      </c>
      <c r="D3246" t="s">
        <v>210</v>
      </c>
      <c r="E3246" t="s">
        <v>212</v>
      </c>
      <c r="G3246" s="87">
        <v>103500</v>
      </c>
      <c r="H3246" s="87">
        <v>86940</v>
      </c>
    </row>
    <row r="3247" spans="1:8" x14ac:dyDescent="0.3">
      <c r="A3247" t="s">
        <v>33</v>
      </c>
      <c r="B3247" t="s">
        <v>58</v>
      </c>
      <c r="C3247" t="s">
        <v>105</v>
      </c>
      <c r="D3247" t="s">
        <v>210</v>
      </c>
      <c r="E3247" t="s">
        <v>213</v>
      </c>
      <c r="G3247" s="87">
        <v>103500</v>
      </c>
      <c r="H3247" s="87">
        <v>88492.5</v>
      </c>
    </row>
    <row r="3248" spans="1:8" x14ac:dyDescent="0.3">
      <c r="A3248" t="s">
        <v>33</v>
      </c>
      <c r="B3248" t="s">
        <v>58</v>
      </c>
      <c r="C3248" t="s">
        <v>105</v>
      </c>
      <c r="D3248" t="s">
        <v>214</v>
      </c>
      <c r="E3248" t="s">
        <v>215</v>
      </c>
      <c r="F3248" s="88">
        <v>46388</v>
      </c>
      <c r="G3248" s="87">
        <v>8625</v>
      </c>
      <c r="H3248" s="87">
        <v>124.26236949614071</v>
      </c>
    </row>
    <row r="3249" spans="1:8" x14ac:dyDescent="0.3">
      <c r="A3249" t="s">
        <v>33</v>
      </c>
      <c r="B3249" t="s">
        <v>58</v>
      </c>
      <c r="C3249" t="s">
        <v>105</v>
      </c>
      <c r="D3249" t="s">
        <v>214</v>
      </c>
      <c r="E3249" t="s">
        <v>216</v>
      </c>
      <c r="F3249" s="88">
        <v>46388</v>
      </c>
      <c r="G3249" s="87">
        <v>8625</v>
      </c>
      <c r="H3249" s="87">
        <v>0</v>
      </c>
    </row>
    <row r="3250" spans="1:8" x14ac:dyDescent="0.3">
      <c r="A3250" t="s">
        <v>33</v>
      </c>
      <c r="B3250" t="s">
        <v>58</v>
      </c>
      <c r="C3250" t="s">
        <v>105</v>
      </c>
      <c r="D3250" t="s">
        <v>214</v>
      </c>
      <c r="E3250" t="s">
        <v>217</v>
      </c>
      <c r="F3250" s="88">
        <v>46388</v>
      </c>
      <c r="G3250" s="87">
        <v>8625</v>
      </c>
      <c r="H3250" s="87">
        <v>124.26236949614071</v>
      </c>
    </row>
    <row r="3251" spans="1:8" x14ac:dyDescent="0.3">
      <c r="A3251" t="s">
        <v>33</v>
      </c>
      <c r="B3251" t="s">
        <v>58</v>
      </c>
      <c r="C3251" t="s">
        <v>105</v>
      </c>
      <c r="D3251" t="s">
        <v>214</v>
      </c>
      <c r="E3251" t="s">
        <v>215</v>
      </c>
      <c r="F3251" s="88">
        <v>46419</v>
      </c>
      <c r="G3251" s="87">
        <v>8625</v>
      </c>
      <c r="H3251" s="87">
        <v>124.1178441886148</v>
      </c>
    </row>
    <row r="3252" spans="1:8" x14ac:dyDescent="0.3">
      <c r="A3252" t="s">
        <v>33</v>
      </c>
      <c r="B3252" t="s">
        <v>58</v>
      </c>
      <c r="C3252" t="s">
        <v>105</v>
      </c>
      <c r="D3252" t="s">
        <v>214</v>
      </c>
      <c r="E3252" t="s">
        <v>216</v>
      </c>
      <c r="F3252" s="88">
        <v>46419</v>
      </c>
      <c r="G3252" s="87">
        <v>8625</v>
      </c>
      <c r="H3252" s="87">
        <v>0</v>
      </c>
    </row>
    <row r="3253" spans="1:8" x14ac:dyDescent="0.3">
      <c r="A3253" t="s">
        <v>33</v>
      </c>
      <c r="B3253" t="s">
        <v>58</v>
      </c>
      <c r="C3253" t="s">
        <v>105</v>
      </c>
      <c r="D3253" t="s">
        <v>214</v>
      </c>
      <c r="E3253" t="s">
        <v>217</v>
      </c>
      <c r="F3253" s="88">
        <v>46419</v>
      </c>
      <c r="G3253" s="87">
        <v>8625</v>
      </c>
      <c r="H3253" s="87">
        <v>124.1178441886148</v>
      </c>
    </row>
    <row r="3254" spans="1:8" x14ac:dyDescent="0.3">
      <c r="A3254" t="s">
        <v>33</v>
      </c>
      <c r="B3254" t="s">
        <v>58</v>
      </c>
      <c r="C3254" t="s">
        <v>105</v>
      </c>
      <c r="D3254" t="s">
        <v>214</v>
      </c>
      <c r="E3254" t="s">
        <v>215</v>
      </c>
      <c r="F3254" s="88">
        <v>46447</v>
      </c>
      <c r="G3254" s="87">
        <v>8625</v>
      </c>
      <c r="H3254" s="87">
        <v>123.97365467540961</v>
      </c>
    </row>
    <row r="3255" spans="1:8" x14ac:dyDescent="0.3">
      <c r="A3255" t="s">
        <v>33</v>
      </c>
      <c r="B3255" t="s">
        <v>58</v>
      </c>
      <c r="C3255" t="s">
        <v>105</v>
      </c>
      <c r="D3255" t="s">
        <v>214</v>
      </c>
      <c r="E3255" t="s">
        <v>216</v>
      </c>
      <c r="F3255" s="88">
        <v>46447</v>
      </c>
      <c r="G3255" s="87">
        <v>8625</v>
      </c>
      <c r="H3255" s="87">
        <v>0</v>
      </c>
    </row>
    <row r="3256" spans="1:8" x14ac:dyDescent="0.3">
      <c r="A3256" t="s">
        <v>33</v>
      </c>
      <c r="B3256" t="s">
        <v>58</v>
      </c>
      <c r="C3256" t="s">
        <v>105</v>
      </c>
      <c r="D3256" t="s">
        <v>214</v>
      </c>
      <c r="E3256" t="s">
        <v>217</v>
      </c>
      <c r="F3256" s="88">
        <v>46447</v>
      </c>
      <c r="G3256" s="87">
        <v>8625</v>
      </c>
      <c r="H3256" s="87">
        <v>123.97365467540961</v>
      </c>
    </row>
    <row r="3257" spans="1:8" x14ac:dyDescent="0.3">
      <c r="A3257" t="s">
        <v>33</v>
      </c>
      <c r="B3257" t="s">
        <v>58</v>
      </c>
      <c r="C3257" t="s">
        <v>105</v>
      </c>
      <c r="D3257" t="s">
        <v>214</v>
      </c>
      <c r="E3257" t="s">
        <v>215</v>
      </c>
      <c r="F3257" s="88">
        <v>46478</v>
      </c>
      <c r="G3257" s="87">
        <v>8625</v>
      </c>
      <c r="H3257" s="87">
        <v>123.82492920075541</v>
      </c>
    </row>
    <row r="3258" spans="1:8" x14ac:dyDescent="0.3">
      <c r="A3258" t="s">
        <v>33</v>
      </c>
      <c r="B3258" t="s">
        <v>58</v>
      </c>
      <c r="C3258" t="s">
        <v>105</v>
      </c>
      <c r="D3258" t="s">
        <v>214</v>
      </c>
      <c r="E3258" t="s">
        <v>216</v>
      </c>
      <c r="F3258" s="88">
        <v>46478</v>
      </c>
      <c r="G3258" s="87">
        <v>8625</v>
      </c>
      <c r="H3258" s="87">
        <v>0</v>
      </c>
    </row>
    <row r="3259" spans="1:8" x14ac:dyDescent="0.3">
      <c r="A3259" t="s">
        <v>33</v>
      </c>
      <c r="B3259" t="s">
        <v>58</v>
      </c>
      <c r="C3259" t="s">
        <v>105</v>
      </c>
      <c r="D3259" t="s">
        <v>214</v>
      </c>
      <c r="E3259" t="s">
        <v>217</v>
      </c>
      <c r="F3259" s="88">
        <v>46478</v>
      </c>
      <c r="G3259" s="87">
        <v>8625</v>
      </c>
      <c r="H3259" s="87">
        <v>123.82492920075541</v>
      </c>
    </row>
    <row r="3260" spans="1:8" x14ac:dyDescent="0.3">
      <c r="A3260" t="s">
        <v>33</v>
      </c>
      <c r="B3260" t="s">
        <v>58</v>
      </c>
      <c r="C3260" t="s">
        <v>105</v>
      </c>
      <c r="D3260" t="s">
        <v>214</v>
      </c>
      <c r="E3260" t="s">
        <v>215</v>
      </c>
      <c r="F3260" s="88">
        <v>46508</v>
      </c>
      <c r="G3260" s="87">
        <v>8625</v>
      </c>
      <c r="H3260" s="87">
        <v>123.6765601367149</v>
      </c>
    </row>
    <row r="3261" spans="1:8" x14ac:dyDescent="0.3">
      <c r="A3261" t="s">
        <v>33</v>
      </c>
      <c r="B3261" t="s">
        <v>58</v>
      </c>
      <c r="C3261" t="s">
        <v>105</v>
      </c>
      <c r="D3261" t="s">
        <v>214</v>
      </c>
      <c r="E3261" t="s">
        <v>216</v>
      </c>
      <c r="F3261" s="88">
        <v>46508</v>
      </c>
      <c r="G3261" s="87">
        <v>8625</v>
      </c>
      <c r="H3261" s="87">
        <v>0</v>
      </c>
    </row>
    <row r="3262" spans="1:8" x14ac:dyDescent="0.3">
      <c r="A3262" t="s">
        <v>33</v>
      </c>
      <c r="B3262" t="s">
        <v>58</v>
      </c>
      <c r="C3262" t="s">
        <v>105</v>
      </c>
      <c r="D3262" t="s">
        <v>214</v>
      </c>
      <c r="E3262" t="s">
        <v>217</v>
      </c>
      <c r="F3262" s="88">
        <v>46508</v>
      </c>
      <c r="G3262" s="87">
        <v>8625</v>
      </c>
      <c r="H3262" s="87">
        <v>123.6765601367149</v>
      </c>
    </row>
    <row r="3263" spans="1:8" x14ac:dyDescent="0.3">
      <c r="A3263" t="s">
        <v>33</v>
      </c>
      <c r="B3263" t="s">
        <v>58</v>
      </c>
      <c r="C3263" t="s">
        <v>105</v>
      </c>
      <c r="D3263" t="s">
        <v>214</v>
      </c>
      <c r="E3263" t="s">
        <v>215</v>
      </c>
      <c r="F3263" s="88">
        <v>46539</v>
      </c>
      <c r="G3263" s="87">
        <v>8625</v>
      </c>
      <c r="H3263" s="87">
        <v>123.5285462036489</v>
      </c>
    </row>
    <row r="3264" spans="1:8" x14ac:dyDescent="0.3">
      <c r="A3264" t="s">
        <v>33</v>
      </c>
      <c r="B3264" t="s">
        <v>58</v>
      </c>
      <c r="C3264" t="s">
        <v>105</v>
      </c>
      <c r="D3264" t="s">
        <v>214</v>
      </c>
      <c r="E3264" t="s">
        <v>216</v>
      </c>
      <c r="F3264" s="88">
        <v>46539</v>
      </c>
      <c r="G3264" s="87">
        <v>8625</v>
      </c>
      <c r="H3264" s="87">
        <v>0</v>
      </c>
    </row>
    <row r="3265" spans="1:8" x14ac:dyDescent="0.3">
      <c r="A3265" t="s">
        <v>33</v>
      </c>
      <c r="B3265" t="s">
        <v>58</v>
      </c>
      <c r="C3265" t="s">
        <v>105</v>
      </c>
      <c r="D3265" t="s">
        <v>214</v>
      </c>
      <c r="E3265" t="s">
        <v>217</v>
      </c>
      <c r="F3265" s="88">
        <v>46539</v>
      </c>
      <c r="G3265" s="87">
        <v>8625</v>
      </c>
      <c r="H3265" s="87">
        <v>123.5285462036489</v>
      </c>
    </row>
    <row r="3266" spans="1:8" x14ac:dyDescent="0.3">
      <c r="A3266" t="s">
        <v>33</v>
      </c>
      <c r="B3266" t="s">
        <v>58</v>
      </c>
      <c r="C3266" t="s">
        <v>105</v>
      </c>
      <c r="D3266" t="s">
        <v>214</v>
      </c>
      <c r="E3266" t="s">
        <v>215</v>
      </c>
      <c r="F3266" s="88">
        <v>46569</v>
      </c>
      <c r="G3266" s="87">
        <v>8625</v>
      </c>
      <c r="H3266" s="87">
        <v>123.3808861280405</v>
      </c>
    </row>
    <row r="3267" spans="1:8" x14ac:dyDescent="0.3">
      <c r="A3267" t="s">
        <v>33</v>
      </c>
      <c r="B3267" t="s">
        <v>58</v>
      </c>
      <c r="C3267" t="s">
        <v>105</v>
      </c>
      <c r="D3267" t="s">
        <v>214</v>
      </c>
      <c r="E3267" t="s">
        <v>216</v>
      </c>
      <c r="F3267" s="88">
        <v>46569</v>
      </c>
      <c r="G3267" s="87">
        <v>8625</v>
      </c>
      <c r="H3267" s="87">
        <v>0</v>
      </c>
    </row>
    <row r="3268" spans="1:8" x14ac:dyDescent="0.3">
      <c r="A3268" t="s">
        <v>33</v>
      </c>
      <c r="B3268" t="s">
        <v>58</v>
      </c>
      <c r="C3268" t="s">
        <v>105</v>
      </c>
      <c r="D3268" t="s">
        <v>214</v>
      </c>
      <c r="E3268" t="s">
        <v>217</v>
      </c>
      <c r="F3268" s="88">
        <v>46569</v>
      </c>
      <c r="G3268" s="87">
        <v>8625</v>
      </c>
      <c r="H3268" s="87">
        <v>123.3808861280405</v>
      </c>
    </row>
    <row r="3269" spans="1:8" x14ac:dyDescent="0.3">
      <c r="A3269" t="s">
        <v>33</v>
      </c>
      <c r="B3269" t="s">
        <v>58</v>
      </c>
      <c r="C3269" t="s">
        <v>105</v>
      </c>
      <c r="D3269" t="s">
        <v>214</v>
      </c>
      <c r="E3269" t="s">
        <v>215</v>
      </c>
      <c r="F3269" s="88">
        <v>46600</v>
      </c>
      <c r="G3269" s="87">
        <v>8625</v>
      </c>
      <c r="H3269" s="87">
        <v>123.23116669602609</v>
      </c>
    </row>
    <row r="3270" spans="1:8" x14ac:dyDescent="0.3">
      <c r="A3270" t="s">
        <v>33</v>
      </c>
      <c r="B3270" t="s">
        <v>58</v>
      </c>
      <c r="C3270" t="s">
        <v>105</v>
      </c>
      <c r="D3270" t="s">
        <v>214</v>
      </c>
      <c r="E3270" t="s">
        <v>216</v>
      </c>
      <c r="F3270" s="88">
        <v>46600</v>
      </c>
      <c r="G3270" s="87">
        <v>8625</v>
      </c>
      <c r="H3270" s="87">
        <v>0</v>
      </c>
    </row>
    <row r="3271" spans="1:8" x14ac:dyDescent="0.3">
      <c r="A3271" t="s">
        <v>33</v>
      </c>
      <c r="B3271" t="s">
        <v>58</v>
      </c>
      <c r="C3271" t="s">
        <v>105</v>
      </c>
      <c r="D3271" t="s">
        <v>214</v>
      </c>
      <c r="E3271" t="s">
        <v>217</v>
      </c>
      <c r="F3271" s="88">
        <v>46600</v>
      </c>
      <c r="G3271" s="87">
        <v>8625</v>
      </c>
      <c r="H3271" s="87">
        <v>123.23116669602609</v>
      </c>
    </row>
    <row r="3272" spans="1:8" x14ac:dyDescent="0.3">
      <c r="A3272" t="s">
        <v>33</v>
      </c>
      <c r="B3272" t="s">
        <v>58</v>
      </c>
      <c r="C3272" t="s">
        <v>105</v>
      </c>
      <c r="D3272" t="s">
        <v>214</v>
      </c>
      <c r="E3272" t="s">
        <v>215</v>
      </c>
      <c r="F3272" s="88">
        <v>46631</v>
      </c>
      <c r="G3272" s="87">
        <v>8625</v>
      </c>
      <c r="H3272" s="87">
        <v>123.0842162880714</v>
      </c>
    </row>
    <row r="3273" spans="1:8" x14ac:dyDescent="0.3">
      <c r="A3273" t="s">
        <v>33</v>
      </c>
      <c r="B3273" t="s">
        <v>58</v>
      </c>
      <c r="C3273" t="s">
        <v>105</v>
      </c>
      <c r="D3273" t="s">
        <v>214</v>
      </c>
      <c r="E3273" t="s">
        <v>216</v>
      </c>
      <c r="F3273" s="88">
        <v>46631</v>
      </c>
      <c r="G3273" s="87">
        <v>8625</v>
      </c>
      <c r="H3273" s="87">
        <v>0</v>
      </c>
    </row>
    <row r="3274" spans="1:8" x14ac:dyDescent="0.3">
      <c r="A3274" t="s">
        <v>33</v>
      </c>
      <c r="B3274" t="s">
        <v>58</v>
      </c>
      <c r="C3274" t="s">
        <v>105</v>
      </c>
      <c r="D3274" t="s">
        <v>214</v>
      </c>
      <c r="E3274" t="s">
        <v>217</v>
      </c>
      <c r="F3274" s="88">
        <v>46631</v>
      </c>
      <c r="G3274" s="87">
        <v>8625</v>
      </c>
      <c r="H3274" s="87">
        <v>123.0842162880714</v>
      </c>
    </row>
    <row r="3275" spans="1:8" x14ac:dyDescent="0.3">
      <c r="A3275" t="s">
        <v>33</v>
      </c>
      <c r="B3275" t="s">
        <v>58</v>
      </c>
      <c r="C3275" t="s">
        <v>105</v>
      </c>
      <c r="D3275" t="s">
        <v>214</v>
      </c>
      <c r="E3275" t="s">
        <v>215</v>
      </c>
      <c r="F3275" s="88">
        <v>46661</v>
      </c>
      <c r="G3275" s="87">
        <v>8625</v>
      </c>
      <c r="H3275" s="87">
        <v>122.9376159328318</v>
      </c>
    </row>
    <row r="3276" spans="1:8" x14ac:dyDescent="0.3">
      <c r="A3276" t="s">
        <v>33</v>
      </c>
      <c r="B3276" t="s">
        <v>58</v>
      </c>
      <c r="C3276" t="s">
        <v>105</v>
      </c>
      <c r="D3276" t="s">
        <v>214</v>
      </c>
      <c r="E3276" t="s">
        <v>216</v>
      </c>
      <c r="F3276" s="88">
        <v>46661</v>
      </c>
      <c r="G3276" s="87">
        <v>8625</v>
      </c>
      <c r="H3276" s="87">
        <v>0</v>
      </c>
    </row>
    <row r="3277" spans="1:8" x14ac:dyDescent="0.3">
      <c r="A3277" t="s">
        <v>33</v>
      </c>
      <c r="B3277" t="s">
        <v>58</v>
      </c>
      <c r="C3277" t="s">
        <v>105</v>
      </c>
      <c r="D3277" t="s">
        <v>214</v>
      </c>
      <c r="E3277" t="s">
        <v>217</v>
      </c>
      <c r="F3277" s="88">
        <v>46661</v>
      </c>
      <c r="G3277" s="87">
        <v>8625</v>
      </c>
      <c r="H3277" s="87">
        <v>122.9376159328318</v>
      </c>
    </row>
    <row r="3278" spans="1:8" x14ac:dyDescent="0.3">
      <c r="A3278" t="s">
        <v>33</v>
      </c>
      <c r="B3278" t="s">
        <v>58</v>
      </c>
      <c r="C3278" t="s">
        <v>105</v>
      </c>
      <c r="D3278" t="s">
        <v>214</v>
      </c>
      <c r="E3278" t="s">
        <v>215</v>
      </c>
      <c r="F3278" s="88">
        <v>46692</v>
      </c>
      <c r="G3278" s="87">
        <v>8625</v>
      </c>
      <c r="H3278" s="87">
        <v>122.7913643809959</v>
      </c>
    </row>
    <row r="3279" spans="1:8" x14ac:dyDescent="0.3">
      <c r="A3279" t="s">
        <v>33</v>
      </c>
      <c r="B3279" t="s">
        <v>58</v>
      </c>
      <c r="C3279" t="s">
        <v>105</v>
      </c>
      <c r="D3279" t="s">
        <v>214</v>
      </c>
      <c r="E3279" t="s">
        <v>216</v>
      </c>
      <c r="F3279" s="88">
        <v>46692</v>
      </c>
      <c r="G3279" s="87">
        <v>8625</v>
      </c>
      <c r="H3279" s="87">
        <v>0</v>
      </c>
    </row>
    <row r="3280" spans="1:8" x14ac:dyDescent="0.3">
      <c r="A3280" t="s">
        <v>33</v>
      </c>
      <c r="B3280" t="s">
        <v>58</v>
      </c>
      <c r="C3280" t="s">
        <v>105</v>
      </c>
      <c r="D3280" t="s">
        <v>214</v>
      </c>
      <c r="E3280" t="s">
        <v>217</v>
      </c>
      <c r="F3280" s="88">
        <v>46692</v>
      </c>
      <c r="G3280" s="87">
        <v>8625</v>
      </c>
      <c r="H3280" s="87">
        <v>122.7913643809959</v>
      </c>
    </row>
    <row r="3281" spans="1:8" x14ac:dyDescent="0.3">
      <c r="A3281" t="s">
        <v>33</v>
      </c>
      <c r="B3281" t="s">
        <v>58</v>
      </c>
      <c r="C3281" t="s">
        <v>105</v>
      </c>
      <c r="D3281" t="s">
        <v>214</v>
      </c>
      <c r="E3281" t="s">
        <v>215</v>
      </c>
      <c r="F3281" s="88">
        <v>46722</v>
      </c>
      <c r="G3281" s="87">
        <v>8625</v>
      </c>
      <c r="H3281" s="87">
        <v>122.6454603891932</v>
      </c>
    </row>
    <row r="3282" spans="1:8" x14ac:dyDescent="0.3">
      <c r="A3282" t="s">
        <v>33</v>
      </c>
      <c r="B3282" t="s">
        <v>58</v>
      </c>
      <c r="C3282" t="s">
        <v>105</v>
      </c>
      <c r="D3282" t="s">
        <v>214</v>
      </c>
      <c r="E3282" t="s">
        <v>216</v>
      </c>
      <c r="F3282" s="88">
        <v>46722</v>
      </c>
      <c r="G3282" s="87">
        <v>8625</v>
      </c>
      <c r="H3282" s="87">
        <v>0</v>
      </c>
    </row>
    <row r="3283" spans="1:8" x14ac:dyDescent="0.3">
      <c r="A3283" t="s">
        <v>33</v>
      </c>
      <c r="B3283" t="s">
        <v>58</v>
      </c>
      <c r="C3283" t="s">
        <v>105</v>
      </c>
      <c r="D3283" t="s">
        <v>214</v>
      </c>
      <c r="E3283" t="s">
        <v>217</v>
      </c>
      <c r="F3283" s="88">
        <v>46722</v>
      </c>
      <c r="G3283" s="87">
        <v>8625</v>
      </c>
      <c r="H3283" s="87">
        <v>122.6454603891932</v>
      </c>
    </row>
    <row r="3284" spans="1:8" x14ac:dyDescent="0.3">
      <c r="A3284" t="s">
        <v>33</v>
      </c>
      <c r="B3284" t="s">
        <v>58</v>
      </c>
      <c r="C3284" t="s">
        <v>106</v>
      </c>
      <c r="D3284" t="s">
        <v>198</v>
      </c>
      <c r="E3284" t="s">
        <v>135</v>
      </c>
      <c r="G3284" s="87">
        <v>85500</v>
      </c>
      <c r="H3284" s="87">
        <v>56943</v>
      </c>
    </row>
    <row r="3285" spans="1:8" x14ac:dyDescent="0.3">
      <c r="A3285" t="s">
        <v>33</v>
      </c>
      <c r="B3285" t="s">
        <v>58</v>
      </c>
      <c r="C3285" t="s">
        <v>106</v>
      </c>
      <c r="D3285" t="s">
        <v>198</v>
      </c>
      <c r="E3285" t="s">
        <v>199</v>
      </c>
      <c r="G3285" s="87">
        <v>85500</v>
      </c>
      <c r="H3285" s="87">
        <v>84095.237589988174</v>
      </c>
    </row>
    <row r="3286" spans="1:8" x14ac:dyDescent="0.3">
      <c r="A3286" t="s">
        <v>33</v>
      </c>
      <c r="B3286" t="s">
        <v>58</v>
      </c>
      <c r="C3286" t="s">
        <v>106</v>
      </c>
      <c r="D3286" t="s">
        <v>198</v>
      </c>
      <c r="E3286" t="s">
        <v>200</v>
      </c>
      <c r="G3286" s="87">
        <v>85500</v>
      </c>
      <c r="H3286" s="87">
        <v>86620.760852733176</v>
      </c>
    </row>
    <row r="3287" spans="1:8" x14ac:dyDescent="0.3">
      <c r="A3287" t="s">
        <v>33</v>
      </c>
      <c r="B3287" t="s">
        <v>58</v>
      </c>
      <c r="C3287" t="s">
        <v>106</v>
      </c>
      <c r="D3287" t="s">
        <v>198</v>
      </c>
      <c r="E3287" t="s">
        <v>201</v>
      </c>
      <c r="G3287" s="87">
        <v>85500</v>
      </c>
      <c r="H3287" s="87">
        <v>85500</v>
      </c>
    </row>
    <row r="3288" spans="1:8" x14ac:dyDescent="0.3">
      <c r="A3288" t="s">
        <v>33</v>
      </c>
      <c r="B3288" t="s">
        <v>58</v>
      </c>
      <c r="C3288" t="s">
        <v>106</v>
      </c>
      <c r="D3288" t="s">
        <v>198</v>
      </c>
      <c r="E3288" t="s">
        <v>202</v>
      </c>
      <c r="G3288" s="87">
        <v>85500</v>
      </c>
      <c r="H3288" s="87">
        <v>56741.59119432365</v>
      </c>
    </row>
    <row r="3289" spans="1:8" x14ac:dyDescent="0.3">
      <c r="A3289" t="s">
        <v>33</v>
      </c>
      <c r="B3289" t="s">
        <v>58</v>
      </c>
      <c r="C3289" t="s">
        <v>106</v>
      </c>
      <c r="D3289" t="s">
        <v>198</v>
      </c>
      <c r="E3289" t="s">
        <v>139</v>
      </c>
      <c r="G3289" s="87">
        <v>85500</v>
      </c>
      <c r="H3289" s="87">
        <v>54292.5</v>
      </c>
    </row>
    <row r="3290" spans="1:8" x14ac:dyDescent="0.3">
      <c r="A3290" t="s">
        <v>33</v>
      </c>
      <c r="B3290" t="s">
        <v>58</v>
      </c>
      <c r="C3290" t="s">
        <v>106</v>
      </c>
      <c r="D3290" t="s">
        <v>198</v>
      </c>
      <c r="E3290" t="s">
        <v>65</v>
      </c>
      <c r="G3290" s="87">
        <v>85500</v>
      </c>
      <c r="H3290" s="87">
        <v>56741.59119432365</v>
      </c>
    </row>
    <row r="3291" spans="1:8" x14ac:dyDescent="0.3">
      <c r="A3291" t="s">
        <v>33</v>
      </c>
      <c r="B3291" t="s">
        <v>58</v>
      </c>
      <c r="C3291" t="s">
        <v>106</v>
      </c>
      <c r="D3291" t="s">
        <v>203</v>
      </c>
      <c r="E3291" t="s">
        <v>204</v>
      </c>
      <c r="G3291" s="87">
        <v>85500</v>
      </c>
      <c r="H3291" s="87">
        <v>55699.09958610707</v>
      </c>
    </row>
    <row r="3292" spans="1:8" x14ac:dyDescent="0.3">
      <c r="A3292" t="s">
        <v>33</v>
      </c>
      <c r="B3292" t="s">
        <v>58</v>
      </c>
      <c r="C3292" t="s">
        <v>106</v>
      </c>
      <c r="D3292" t="s">
        <v>203</v>
      </c>
      <c r="E3292" t="s">
        <v>142</v>
      </c>
      <c r="G3292" s="87">
        <v>85500</v>
      </c>
      <c r="H3292" s="87">
        <v>82222.519032990502</v>
      </c>
    </row>
    <row r="3293" spans="1:8" x14ac:dyDescent="0.3">
      <c r="A3293" t="s">
        <v>33</v>
      </c>
      <c r="B3293" t="s">
        <v>58</v>
      </c>
      <c r="C3293" t="s">
        <v>106</v>
      </c>
      <c r="D3293" t="s">
        <v>203</v>
      </c>
      <c r="E3293" t="s">
        <v>143</v>
      </c>
      <c r="G3293" s="87">
        <v>85500</v>
      </c>
      <c r="H3293" s="87">
        <v>86965.957332579186</v>
      </c>
    </row>
    <row r="3294" spans="1:8" x14ac:dyDescent="0.3">
      <c r="A3294" t="s">
        <v>33</v>
      </c>
      <c r="B3294" t="s">
        <v>58</v>
      </c>
      <c r="C3294" t="s">
        <v>106</v>
      </c>
      <c r="D3294" t="s">
        <v>203</v>
      </c>
      <c r="E3294" t="s">
        <v>141</v>
      </c>
      <c r="G3294" s="87">
        <v>85500</v>
      </c>
      <c r="H3294" s="87">
        <v>0</v>
      </c>
    </row>
    <row r="3295" spans="1:8" x14ac:dyDescent="0.3">
      <c r="A3295" t="s">
        <v>33</v>
      </c>
      <c r="B3295" t="s">
        <v>58</v>
      </c>
      <c r="C3295" t="s">
        <v>106</v>
      </c>
      <c r="D3295" t="s">
        <v>203</v>
      </c>
      <c r="E3295" t="s">
        <v>205</v>
      </c>
      <c r="G3295" s="87">
        <v>85500</v>
      </c>
      <c r="H3295" s="87">
        <v>55699.09958610707</v>
      </c>
    </row>
    <row r="3296" spans="1:8" x14ac:dyDescent="0.3">
      <c r="A3296" t="s">
        <v>33</v>
      </c>
      <c r="B3296" t="s">
        <v>58</v>
      </c>
      <c r="C3296" t="s">
        <v>106</v>
      </c>
      <c r="D3296" t="s">
        <v>206</v>
      </c>
      <c r="E3296" t="s">
        <v>207</v>
      </c>
      <c r="G3296" s="87">
        <v>85500</v>
      </c>
      <c r="H3296" s="87">
        <v>88065</v>
      </c>
    </row>
    <row r="3297" spans="1:8" x14ac:dyDescent="0.3">
      <c r="A3297" t="s">
        <v>33</v>
      </c>
      <c r="B3297" t="s">
        <v>58</v>
      </c>
      <c r="C3297" t="s">
        <v>106</v>
      </c>
      <c r="D3297" t="s">
        <v>206</v>
      </c>
      <c r="E3297" t="s">
        <v>208</v>
      </c>
      <c r="G3297" s="87">
        <v>85500</v>
      </c>
      <c r="H3297" s="87">
        <v>89536.074999999997</v>
      </c>
    </row>
    <row r="3298" spans="1:8" x14ac:dyDescent="0.3">
      <c r="A3298" t="s">
        <v>33</v>
      </c>
      <c r="B3298" t="s">
        <v>58</v>
      </c>
      <c r="C3298" t="s">
        <v>106</v>
      </c>
      <c r="D3298" t="s">
        <v>206</v>
      </c>
      <c r="E3298" t="s">
        <v>209</v>
      </c>
      <c r="G3298" s="87">
        <v>85500</v>
      </c>
      <c r="H3298" s="87">
        <v>71734.679294310728</v>
      </c>
    </row>
    <row r="3299" spans="1:8" x14ac:dyDescent="0.3">
      <c r="A3299" t="s">
        <v>33</v>
      </c>
      <c r="B3299" t="s">
        <v>58</v>
      </c>
      <c r="C3299" t="s">
        <v>106</v>
      </c>
      <c r="D3299" t="s">
        <v>210</v>
      </c>
      <c r="E3299" t="s">
        <v>211</v>
      </c>
      <c r="G3299" s="87">
        <v>85500</v>
      </c>
      <c r="H3299" s="87">
        <v>72675</v>
      </c>
    </row>
    <row r="3300" spans="1:8" x14ac:dyDescent="0.3">
      <c r="A3300" t="s">
        <v>33</v>
      </c>
      <c r="B3300" t="s">
        <v>58</v>
      </c>
      <c r="C3300" t="s">
        <v>106</v>
      </c>
      <c r="D3300" t="s">
        <v>210</v>
      </c>
      <c r="E3300" t="s">
        <v>212</v>
      </c>
      <c r="G3300" s="87">
        <v>85500</v>
      </c>
      <c r="H3300" s="87">
        <v>71820</v>
      </c>
    </row>
    <row r="3301" spans="1:8" x14ac:dyDescent="0.3">
      <c r="A3301" t="s">
        <v>33</v>
      </c>
      <c r="B3301" t="s">
        <v>58</v>
      </c>
      <c r="C3301" t="s">
        <v>106</v>
      </c>
      <c r="D3301" t="s">
        <v>210</v>
      </c>
      <c r="E3301" t="s">
        <v>213</v>
      </c>
      <c r="G3301" s="87">
        <v>85500</v>
      </c>
      <c r="H3301" s="87">
        <v>71392.5</v>
      </c>
    </row>
    <row r="3302" spans="1:8" x14ac:dyDescent="0.3">
      <c r="A3302" t="s">
        <v>33</v>
      </c>
      <c r="B3302" t="s">
        <v>58</v>
      </c>
      <c r="C3302" t="s">
        <v>106</v>
      </c>
      <c r="D3302" t="s">
        <v>214</v>
      </c>
      <c r="E3302" t="s">
        <v>215</v>
      </c>
      <c r="F3302" s="88">
        <v>46388</v>
      </c>
      <c r="G3302" s="87">
        <v>7125</v>
      </c>
      <c r="H3302" s="87">
        <v>178.9775471061287</v>
      </c>
    </row>
    <row r="3303" spans="1:8" x14ac:dyDescent="0.3">
      <c r="A3303" t="s">
        <v>33</v>
      </c>
      <c r="B3303" t="s">
        <v>58</v>
      </c>
      <c r="C3303" t="s">
        <v>106</v>
      </c>
      <c r="D3303" t="s">
        <v>214</v>
      </c>
      <c r="E3303" t="s">
        <v>216</v>
      </c>
      <c r="F3303" s="88">
        <v>46388</v>
      </c>
      <c r="G3303" s="87">
        <v>7125</v>
      </c>
      <c r="H3303" s="87">
        <v>213.7500000000002</v>
      </c>
    </row>
    <row r="3304" spans="1:8" x14ac:dyDescent="0.3">
      <c r="A3304" t="s">
        <v>33</v>
      </c>
      <c r="B3304" t="s">
        <v>58</v>
      </c>
      <c r="C3304" t="s">
        <v>106</v>
      </c>
      <c r="D3304" t="s">
        <v>214</v>
      </c>
      <c r="E3304" t="s">
        <v>217</v>
      </c>
      <c r="F3304" s="88">
        <v>46388</v>
      </c>
      <c r="G3304" s="87">
        <v>7125</v>
      </c>
      <c r="H3304" s="87">
        <v>-33.759663003758227</v>
      </c>
    </row>
    <row r="3305" spans="1:8" x14ac:dyDescent="0.3">
      <c r="A3305" t="s">
        <v>33</v>
      </c>
      <c r="B3305" t="s">
        <v>58</v>
      </c>
      <c r="C3305" t="s">
        <v>106</v>
      </c>
      <c r="D3305" t="s">
        <v>214</v>
      </c>
      <c r="E3305" t="s">
        <v>215</v>
      </c>
      <c r="F3305" s="88">
        <v>46419</v>
      </c>
      <c r="G3305" s="87">
        <v>7125</v>
      </c>
      <c r="H3305" s="87">
        <v>249.8764999220825</v>
      </c>
    </row>
    <row r="3306" spans="1:8" x14ac:dyDescent="0.3">
      <c r="A3306" t="s">
        <v>33</v>
      </c>
      <c r="B3306" t="s">
        <v>58</v>
      </c>
      <c r="C3306" t="s">
        <v>106</v>
      </c>
      <c r="D3306" t="s">
        <v>214</v>
      </c>
      <c r="E3306" t="s">
        <v>216</v>
      </c>
      <c r="F3306" s="88">
        <v>46419</v>
      </c>
      <c r="G3306" s="87">
        <v>7125</v>
      </c>
      <c r="H3306" s="87">
        <v>285.00000000000023</v>
      </c>
    </row>
    <row r="3307" spans="1:8" x14ac:dyDescent="0.3">
      <c r="A3307" t="s">
        <v>33</v>
      </c>
      <c r="B3307" t="s">
        <v>58</v>
      </c>
      <c r="C3307" t="s">
        <v>106</v>
      </c>
      <c r="D3307" t="s">
        <v>214</v>
      </c>
      <c r="E3307" t="s">
        <v>217</v>
      </c>
      <c r="F3307" s="88">
        <v>46419</v>
      </c>
      <c r="G3307" s="87">
        <v>7125</v>
      </c>
      <c r="H3307" s="87">
        <v>-33.772596228767263</v>
      </c>
    </row>
    <row r="3308" spans="1:8" x14ac:dyDescent="0.3">
      <c r="A3308" t="s">
        <v>33</v>
      </c>
      <c r="B3308" t="s">
        <v>58</v>
      </c>
      <c r="C3308" t="s">
        <v>106</v>
      </c>
      <c r="D3308" t="s">
        <v>214</v>
      </c>
      <c r="E3308" t="s">
        <v>215</v>
      </c>
      <c r="F3308" s="88">
        <v>46447</v>
      </c>
      <c r="G3308" s="87">
        <v>7125</v>
      </c>
      <c r="H3308" s="87">
        <v>249.86303905839009</v>
      </c>
    </row>
    <row r="3309" spans="1:8" x14ac:dyDescent="0.3">
      <c r="A3309" t="s">
        <v>33</v>
      </c>
      <c r="B3309" t="s">
        <v>58</v>
      </c>
      <c r="C3309" t="s">
        <v>106</v>
      </c>
      <c r="D3309" t="s">
        <v>214</v>
      </c>
      <c r="E3309" t="s">
        <v>216</v>
      </c>
      <c r="F3309" s="88">
        <v>46447</v>
      </c>
      <c r="G3309" s="87">
        <v>7125</v>
      </c>
      <c r="H3309" s="87">
        <v>285.00000000000023</v>
      </c>
    </row>
    <row r="3310" spans="1:8" x14ac:dyDescent="0.3">
      <c r="A3310" t="s">
        <v>33</v>
      </c>
      <c r="B3310" t="s">
        <v>58</v>
      </c>
      <c r="C3310" t="s">
        <v>106</v>
      </c>
      <c r="D3310" t="s">
        <v>214</v>
      </c>
      <c r="E3310" t="s">
        <v>217</v>
      </c>
      <c r="F3310" s="88">
        <v>46447</v>
      </c>
      <c r="G3310" s="87">
        <v>7125</v>
      </c>
      <c r="H3310" s="87">
        <v>-33.785539366933293</v>
      </c>
    </row>
    <row r="3311" spans="1:8" x14ac:dyDescent="0.3">
      <c r="A3311" t="s">
        <v>33</v>
      </c>
      <c r="B3311" t="s">
        <v>58</v>
      </c>
      <c r="C3311" t="s">
        <v>106</v>
      </c>
      <c r="D3311" t="s">
        <v>214</v>
      </c>
      <c r="E3311" t="s">
        <v>215</v>
      </c>
      <c r="F3311" s="88">
        <v>46478</v>
      </c>
      <c r="G3311" s="87">
        <v>7125</v>
      </c>
      <c r="H3311" s="87">
        <v>249.8491110417971</v>
      </c>
    </row>
    <row r="3312" spans="1:8" x14ac:dyDescent="0.3">
      <c r="A3312" t="s">
        <v>33</v>
      </c>
      <c r="B3312" t="s">
        <v>58</v>
      </c>
      <c r="C3312" t="s">
        <v>106</v>
      </c>
      <c r="D3312" t="s">
        <v>214</v>
      </c>
      <c r="E3312" t="s">
        <v>216</v>
      </c>
      <c r="F3312" s="88">
        <v>46478</v>
      </c>
      <c r="G3312" s="87">
        <v>7125</v>
      </c>
      <c r="H3312" s="87">
        <v>285.00000000000023</v>
      </c>
    </row>
    <row r="3313" spans="1:8" x14ac:dyDescent="0.3">
      <c r="A3313" t="s">
        <v>33</v>
      </c>
      <c r="B3313" t="s">
        <v>58</v>
      </c>
      <c r="C3313" t="s">
        <v>106</v>
      </c>
      <c r="D3313" t="s">
        <v>214</v>
      </c>
      <c r="E3313" t="s">
        <v>217</v>
      </c>
      <c r="F3313" s="88">
        <v>46478</v>
      </c>
      <c r="G3313" s="87">
        <v>7125</v>
      </c>
      <c r="H3313" s="87">
        <v>-33.798931690580098</v>
      </c>
    </row>
    <row r="3314" spans="1:8" x14ac:dyDescent="0.3">
      <c r="A3314" t="s">
        <v>33</v>
      </c>
      <c r="B3314" t="s">
        <v>58</v>
      </c>
      <c r="C3314" t="s">
        <v>106</v>
      </c>
      <c r="D3314" t="s">
        <v>214</v>
      </c>
      <c r="E3314" t="s">
        <v>215</v>
      </c>
      <c r="F3314" s="88">
        <v>46508</v>
      </c>
      <c r="G3314" s="87">
        <v>7125</v>
      </c>
      <c r="H3314" s="87">
        <v>249.83517197891231</v>
      </c>
    </row>
    <row r="3315" spans="1:8" x14ac:dyDescent="0.3">
      <c r="A3315" t="s">
        <v>33</v>
      </c>
      <c r="B3315" t="s">
        <v>58</v>
      </c>
      <c r="C3315" t="s">
        <v>106</v>
      </c>
      <c r="D3315" t="s">
        <v>214</v>
      </c>
      <c r="E3315" t="s">
        <v>216</v>
      </c>
      <c r="F3315" s="88">
        <v>46508</v>
      </c>
      <c r="G3315" s="87">
        <v>7125</v>
      </c>
      <c r="H3315" s="87">
        <v>285.00000000000023</v>
      </c>
    </row>
    <row r="3316" spans="1:8" x14ac:dyDescent="0.3">
      <c r="A3316" t="s">
        <v>33</v>
      </c>
      <c r="B3316" t="s">
        <v>58</v>
      </c>
      <c r="C3316" t="s">
        <v>106</v>
      </c>
      <c r="D3316" t="s">
        <v>214</v>
      </c>
      <c r="E3316" t="s">
        <v>217</v>
      </c>
      <c r="F3316" s="88">
        <v>46508</v>
      </c>
      <c r="G3316" s="87">
        <v>7125</v>
      </c>
      <c r="H3316" s="87">
        <v>-33.812334635662218</v>
      </c>
    </row>
    <row r="3317" spans="1:8" x14ac:dyDescent="0.3">
      <c r="A3317" t="s">
        <v>33</v>
      </c>
      <c r="B3317" t="s">
        <v>58</v>
      </c>
      <c r="C3317" t="s">
        <v>106</v>
      </c>
      <c r="D3317" t="s">
        <v>214</v>
      </c>
      <c r="E3317" t="s">
        <v>215</v>
      </c>
      <c r="F3317" s="88">
        <v>46539</v>
      </c>
      <c r="G3317" s="87">
        <v>7125</v>
      </c>
      <c r="H3317" s="87">
        <v>249.82122185658719</v>
      </c>
    </row>
    <row r="3318" spans="1:8" x14ac:dyDescent="0.3">
      <c r="A3318" t="s">
        <v>33</v>
      </c>
      <c r="B3318" t="s">
        <v>58</v>
      </c>
      <c r="C3318" t="s">
        <v>106</v>
      </c>
      <c r="D3318" t="s">
        <v>214</v>
      </c>
      <c r="E3318" t="s">
        <v>216</v>
      </c>
      <c r="F3318" s="88">
        <v>46539</v>
      </c>
      <c r="G3318" s="87">
        <v>7125</v>
      </c>
      <c r="H3318" s="87">
        <v>285.00000000000023</v>
      </c>
    </row>
    <row r="3319" spans="1:8" x14ac:dyDescent="0.3">
      <c r="A3319" t="s">
        <v>33</v>
      </c>
      <c r="B3319" t="s">
        <v>58</v>
      </c>
      <c r="C3319" t="s">
        <v>106</v>
      </c>
      <c r="D3319" t="s">
        <v>214</v>
      </c>
      <c r="E3319" t="s">
        <v>217</v>
      </c>
      <c r="F3319" s="88">
        <v>46539</v>
      </c>
      <c r="G3319" s="87">
        <v>7125</v>
      </c>
      <c r="H3319" s="87">
        <v>-33.825748214819583</v>
      </c>
    </row>
    <row r="3320" spans="1:8" x14ac:dyDescent="0.3">
      <c r="A3320" t="s">
        <v>33</v>
      </c>
      <c r="B3320" t="s">
        <v>58</v>
      </c>
      <c r="C3320" t="s">
        <v>106</v>
      </c>
      <c r="D3320" t="s">
        <v>214</v>
      </c>
      <c r="E3320" t="s">
        <v>215</v>
      </c>
      <c r="F3320" s="88">
        <v>46569</v>
      </c>
      <c r="G3320" s="87">
        <v>7125</v>
      </c>
      <c r="H3320" s="87">
        <v>249.80726066165761</v>
      </c>
    </row>
    <row r="3321" spans="1:8" x14ac:dyDescent="0.3">
      <c r="A3321" t="s">
        <v>33</v>
      </c>
      <c r="B3321" t="s">
        <v>58</v>
      </c>
      <c r="C3321" t="s">
        <v>106</v>
      </c>
      <c r="D3321" t="s">
        <v>214</v>
      </c>
      <c r="E3321" t="s">
        <v>216</v>
      </c>
      <c r="F3321" s="88">
        <v>46569</v>
      </c>
      <c r="G3321" s="87">
        <v>7125</v>
      </c>
      <c r="H3321" s="87">
        <v>285.00000000000023</v>
      </c>
    </row>
    <row r="3322" spans="1:8" x14ac:dyDescent="0.3">
      <c r="A3322" t="s">
        <v>33</v>
      </c>
      <c r="B3322" t="s">
        <v>58</v>
      </c>
      <c r="C3322" t="s">
        <v>106</v>
      </c>
      <c r="D3322" t="s">
        <v>214</v>
      </c>
      <c r="E3322" t="s">
        <v>217</v>
      </c>
      <c r="F3322" s="88">
        <v>46569</v>
      </c>
      <c r="G3322" s="87">
        <v>7125</v>
      </c>
      <c r="H3322" s="87">
        <v>-33.839172440714272</v>
      </c>
    </row>
    <row r="3323" spans="1:8" x14ac:dyDescent="0.3">
      <c r="A3323" t="s">
        <v>33</v>
      </c>
      <c r="B3323" t="s">
        <v>58</v>
      </c>
      <c r="C3323" t="s">
        <v>106</v>
      </c>
      <c r="D3323" t="s">
        <v>214</v>
      </c>
      <c r="E3323" t="s">
        <v>215</v>
      </c>
      <c r="F3323" s="88">
        <v>46600</v>
      </c>
      <c r="G3323" s="87">
        <v>7125</v>
      </c>
      <c r="H3323" s="87">
        <v>249.79305923472069</v>
      </c>
    </row>
    <row r="3324" spans="1:8" x14ac:dyDescent="0.3">
      <c r="A3324" t="s">
        <v>33</v>
      </c>
      <c r="B3324" t="s">
        <v>58</v>
      </c>
      <c r="C3324" t="s">
        <v>106</v>
      </c>
      <c r="D3324" t="s">
        <v>214</v>
      </c>
      <c r="E3324" t="s">
        <v>216</v>
      </c>
      <c r="F3324" s="88">
        <v>46600</v>
      </c>
      <c r="G3324" s="87">
        <v>7125</v>
      </c>
      <c r="H3324" s="87">
        <v>285.00000000000023</v>
      </c>
    </row>
    <row r="3325" spans="1:8" x14ac:dyDescent="0.3">
      <c r="A3325" t="s">
        <v>33</v>
      </c>
      <c r="B3325" t="s">
        <v>58</v>
      </c>
      <c r="C3325" t="s">
        <v>106</v>
      </c>
      <c r="D3325" t="s">
        <v>214</v>
      </c>
      <c r="E3325" t="s">
        <v>217</v>
      </c>
      <c r="F3325" s="88">
        <v>46600</v>
      </c>
      <c r="G3325" s="87">
        <v>7125</v>
      </c>
      <c r="H3325" s="87">
        <v>-33.852827658923196</v>
      </c>
    </row>
    <row r="3326" spans="1:8" x14ac:dyDescent="0.3">
      <c r="A3326" t="s">
        <v>33</v>
      </c>
      <c r="B3326" t="s">
        <v>58</v>
      </c>
      <c r="C3326" t="s">
        <v>106</v>
      </c>
      <c r="D3326" t="s">
        <v>214</v>
      </c>
      <c r="E3326" t="s">
        <v>215</v>
      </c>
      <c r="F3326" s="88">
        <v>46631</v>
      </c>
      <c r="G3326" s="87">
        <v>7125</v>
      </c>
      <c r="H3326" s="87">
        <v>249.77907567293079</v>
      </c>
    </row>
    <row r="3327" spans="1:8" x14ac:dyDescent="0.3">
      <c r="A3327" t="s">
        <v>33</v>
      </c>
      <c r="B3327" t="s">
        <v>58</v>
      </c>
      <c r="C3327" t="s">
        <v>106</v>
      </c>
      <c r="D3327" t="s">
        <v>214</v>
      </c>
      <c r="E3327" t="s">
        <v>216</v>
      </c>
      <c r="F3327" s="88">
        <v>46631</v>
      </c>
      <c r="G3327" s="87">
        <v>7125</v>
      </c>
      <c r="H3327" s="87">
        <v>285.00000000000023</v>
      </c>
    </row>
    <row r="3328" spans="1:8" x14ac:dyDescent="0.3">
      <c r="A3328" t="s">
        <v>33</v>
      </c>
      <c r="B3328" t="s">
        <v>58</v>
      </c>
      <c r="C3328" t="s">
        <v>106</v>
      </c>
      <c r="D3328" t="s">
        <v>214</v>
      </c>
      <c r="E3328" t="s">
        <v>217</v>
      </c>
      <c r="F3328" s="88">
        <v>46631</v>
      </c>
      <c r="G3328" s="87">
        <v>7125</v>
      </c>
      <c r="H3328" s="87">
        <v>-33.866273391413692</v>
      </c>
    </row>
    <row r="3329" spans="1:8" x14ac:dyDescent="0.3">
      <c r="A3329" t="s">
        <v>33</v>
      </c>
      <c r="B3329" t="s">
        <v>58</v>
      </c>
      <c r="C3329" t="s">
        <v>106</v>
      </c>
      <c r="D3329" t="s">
        <v>214</v>
      </c>
      <c r="E3329" t="s">
        <v>215</v>
      </c>
      <c r="F3329" s="88">
        <v>46661</v>
      </c>
      <c r="G3329" s="87">
        <v>7125</v>
      </c>
      <c r="H3329" s="87">
        <v>249.76508099869031</v>
      </c>
    </row>
    <row r="3330" spans="1:8" x14ac:dyDescent="0.3">
      <c r="A3330" t="s">
        <v>33</v>
      </c>
      <c r="B3330" t="s">
        <v>58</v>
      </c>
      <c r="C3330" t="s">
        <v>106</v>
      </c>
      <c r="D3330" t="s">
        <v>214</v>
      </c>
      <c r="E3330" t="s">
        <v>216</v>
      </c>
      <c r="F3330" s="88">
        <v>46661</v>
      </c>
      <c r="G3330" s="87">
        <v>7125</v>
      </c>
      <c r="H3330" s="87">
        <v>285.00000000000023</v>
      </c>
    </row>
    <row r="3331" spans="1:8" x14ac:dyDescent="0.3">
      <c r="A3331" t="s">
        <v>33</v>
      </c>
      <c r="B3331" t="s">
        <v>58</v>
      </c>
      <c r="C3331" t="s">
        <v>106</v>
      </c>
      <c r="D3331" t="s">
        <v>214</v>
      </c>
      <c r="E3331" t="s">
        <v>217</v>
      </c>
      <c r="F3331" s="88">
        <v>46661</v>
      </c>
      <c r="G3331" s="87">
        <v>7125</v>
      </c>
      <c r="H3331" s="87">
        <v>-33.879729808951268</v>
      </c>
    </row>
    <row r="3332" spans="1:8" x14ac:dyDescent="0.3">
      <c r="A3332" t="s">
        <v>33</v>
      </c>
      <c r="B3332" t="s">
        <v>58</v>
      </c>
      <c r="C3332" t="s">
        <v>106</v>
      </c>
      <c r="D3332" t="s">
        <v>214</v>
      </c>
      <c r="E3332" t="s">
        <v>215</v>
      </c>
      <c r="F3332" s="88">
        <v>46692</v>
      </c>
      <c r="G3332" s="87">
        <v>7125</v>
      </c>
      <c r="H3332" s="87">
        <v>249.75107519874919</v>
      </c>
    </row>
    <row r="3333" spans="1:8" x14ac:dyDescent="0.3">
      <c r="A3333" t="s">
        <v>33</v>
      </c>
      <c r="B3333" t="s">
        <v>58</v>
      </c>
      <c r="C3333" t="s">
        <v>106</v>
      </c>
      <c r="D3333" t="s">
        <v>214</v>
      </c>
      <c r="E3333" t="s">
        <v>216</v>
      </c>
      <c r="F3333" s="88">
        <v>46692</v>
      </c>
      <c r="G3333" s="87">
        <v>7125</v>
      </c>
      <c r="H3333" s="87">
        <v>285.00000000000023</v>
      </c>
    </row>
    <row r="3334" spans="1:8" x14ac:dyDescent="0.3">
      <c r="A3334" t="s">
        <v>33</v>
      </c>
      <c r="B3334" t="s">
        <v>58</v>
      </c>
      <c r="C3334" t="s">
        <v>106</v>
      </c>
      <c r="D3334" t="s">
        <v>214</v>
      </c>
      <c r="E3334" t="s">
        <v>217</v>
      </c>
      <c r="F3334" s="88">
        <v>46692</v>
      </c>
      <c r="G3334" s="87">
        <v>7125</v>
      </c>
      <c r="H3334" s="87">
        <v>-33.893196924279501</v>
      </c>
    </row>
    <row r="3335" spans="1:8" x14ac:dyDescent="0.3">
      <c r="A3335" t="s">
        <v>33</v>
      </c>
      <c r="B3335" t="s">
        <v>58</v>
      </c>
      <c r="C3335" t="s">
        <v>106</v>
      </c>
      <c r="D3335" t="s">
        <v>214</v>
      </c>
      <c r="E3335" t="s">
        <v>215</v>
      </c>
      <c r="F3335" s="88">
        <v>46722</v>
      </c>
      <c r="G3335" s="87">
        <v>7125</v>
      </c>
      <c r="H3335" s="87">
        <v>249.73705825983271</v>
      </c>
    </row>
    <row r="3336" spans="1:8" x14ac:dyDescent="0.3">
      <c r="A3336" t="s">
        <v>33</v>
      </c>
      <c r="B3336" t="s">
        <v>58</v>
      </c>
      <c r="C3336" t="s">
        <v>106</v>
      </c>
      <c r="D3336" t="s">
        <v>214</v>
      </c>
      <c r="E3336" t="s">
        <v>216</v>
      </c>
      <c r="F3336" s="88">
        <v>46722</v>
      </c>
      <c r="G3336" s="87">
        <v>7125</v>
      </c>
      <c r="H3336" s="87">
        <v>285.00000000000023</v>
      </c>
    </row>
    <row r="3337" spans="1:8" x14ac:dyDescent="0.3">
      <c r="A3337" t="s">
        <v>33</v>
      </c>
      <c r="B3337" t="s">
        <v>58</v>
      </c>
      <c r="C3337" t="s">
        <v>106</v>
      </c>
      <c r="D3337" t="s">
        <v>214</v>
      </c>
      <c r="E3337" t="s">
        <v>217</v>
      </c>
      <c r="F3337" s="88">
        <v>46722</v>
      </c>
      <c r="G3337" s="87">
        <v>7125</v>
      </c>
      <c r="H3337" s="87">
        <v>-33.906674750160931</v>
      </c>
    </row>
    <row r="3338" spans="1:8" x14ac:dyDescent="0.3">
      <c r="A3338" t="s">
        <v>33</v>
      </c>
      <c r="B3338" t="s">
        <v>58</v>
      </c>
      <c r="C3338" t="s">
        <v>107</v>
      </c>
      <c r="D3338" t="s">
        <v>198</v>
      </c>
      <c r="E3338" t="s">
        <v>135</v>
      </c>
      <c r="G3338" s="87">
        <v>67500</v>
      </c>
      <c r="H3338" s="87">
        <v>43875</v>
      </c>
    </row>
    <row r="3339" spans="1:8" x14ac:dyDescent="0.3">
      <c r="A3339" t="s">
        <v>33</v>
      </c>
      <c r="B3339" t="s">
        <v>58</v>
      </c>
      <c r="C3339" t="s">
        <v>107</v>
      </c>
      <c r="D3339" t="s">
        <v>198</v>
      </c>
      <c r="E3339" t="s">
        <v>199</v>
      </c>
      <c r="G3339" s="87">
        <v>67500</v>
      </c>
      <c r="H3339" s="87">
        <v>67500</v>
      </c>
    </row>
    <row r="3340" spans="1:8" x14ac:dyDescent="0.3">
      <c r="A3340" t="s">
        <v>33</v>
      </c>
      <c r="B3340" t="s">
        <v>58</v>
      </c>
      <c r="C3340" t="s">
        <v>107</v>
      </c>
      <c r="D3340" t="s">
        <v>198</v>
      </c>
      <c r="E3340" t="s">
        <v>200</v>
      </c>
      <c r="G3340" s="87">
        <v>67500</v>
      </c>
      <c r="H3340" s="87">
        <v>68141.669581299895</v>
      </c>
    </row>
    <row r="3341" spans="1:8" x14ac:dyDescent="0.3">
      <c r="A3341" t="s">
        <v>33</v>
      </c>
      <c r="B3341" t="s">
        <v>58</v>
      </c>
      <c r="C3341" t="s">
        <v>107</v>
      </c>
      <c r="D3341" t="s">
        <v>198</v>
      </c>
      <c r="E3341" t="s">
        <v>201</v>
      </c>
      <c r="G3341" s="87">
        <v>67500</v>
      </c>
      <c r="H3341" s="87">
        <v>67500</v>
      </c>
    </row>
    <row r="3342" spans="1:8" x14ac:dyDescent="0.3">
      <c r="A3342" t="s">
        <v>33</v>
      </c>
      <c r="B3342" t="s">
        <v>58</v>
      </c>
      <c r="C3342" t="s">
        <v>107</v>
      </c>
      <c r="D3342" t="s">
        <v>198</v>
      </c>
      <c r="E3342" t="s">
        <v>202</v>
      </c>
      <c r="G3342" s="87">
        <v>67500</v>
      </c>
      <c r="H3342" s="87">
        <v>44292.085227844931</v>
      </c>
    </row>
    <row r="3343" spans="1:8" x14ac:dyDescent="0.3">
      <c r="A3343" t="s">
        <v>33</v>
      </c>
      <c r="B3343" t="s">
        <v>58</v>
      </c>
      <c r="C3343" t="s">
        <v>107</v>
      </c>
      <c r="D3343" t="s">
        <v>198</v>
      </c>
      <c r="E3343" t="s">
        <v>139</v>
      </c>
      <c r="G3343" s="87">
        <v>67500</v>
      </c>
      <c r="H3343" s="87">
        <v>44212.5</v>
      </c>
    </row>
    <row r="3344" spans="1:8" x14ac:dyDescent="0.3">
      <c r="A3344" t="s">
        <v>33</v>
      </c>
      <c r="B3344" t="s">
        <v>58</v>
      </c>
      <c r="C3344" t="s">
        <v>107</v>
      </c>
      <c r="D3344" t="s">
        <v>198</v>
      </c>
      <c r="E3344" t="s">
        <v>65</v>
      </c>
      <c r="G3344" s="87">
        <v>67500</v>
      </c>
      <c r="H3344" s="87">
        <v>44292.085227844931</v>
      </c>
    </row>
    <row r="3345" spans="1:8" x14ac:dyDescent="0.3">
      <c r="A3345" t="s">
        <v>33</v>
      </c>
      <c r="B3345" t="s">
        <v>58</v>
      </c>
      <c r="C3345" t="s">
        <v>107</v>
      </c>
      <c r="D3345" t="s">
        <v>203</v>
      </c>
      <c r="E3345" t="s">
        <v>204</v>
      </c>
      <c r="G3345" s="87">
        <v>67500</v>
      </c>
      <c r="H3345" s="87">
        <v>43944.465530802583</v>
      </c>
    </row>
    <row r="3346" spans="1:8" x14ac:dyDescent="0.3">
      <c r="A3346" t="s">
        <v>33</v>
      </c>
      <c r="B3346" t="s">
        <v>58</v>
      </c>
      <c r="C3346" t="s">
        <v>107</v>
      </c>
      <c r="D3346" t="s">
        <v>203</v>
      </c>
      <c r="E3346" t="s">
        <v>142</v>
      </c>
      <c r="G3346" s="87">
        <v>67500</v>
      </c>
      <c r="H3346" s="87">
        <v>67500</v>
      </c>
    </row>
    <row r="3347" spans="1:8" x14ac:dyDescent="0.3">
      <c r="A3347" t="s">
        <v>33</v>
      </c>
      <c r="B3347" t="s">
        <v>58</v>
      </c>
      <c r="C3347" t="s">
        <v>107</v>
      </c>
      <c r="D3347" t="s">
        <v>203</v>
      </c>
      <c r="E3347" t="s">
        <v>143</v>
      </c>
      <c r="G3347" s="87">
        <v>67500</v>
      </c>
      <c r="H3347" s="87">
        <v>67606.870047388584</v>
      </c>
    </row>
    <row r="3348" spans="1:8" x14ac:dyDescent="0.3">
      <c r="A3348" t="s">
        <v>33</v>
      </c>
      <c r="B3348" t="s">
        <v>58</v>
      </c>
      <c r="C3348" t="s">
        <v>107</v>
      </c>
      <c r="D3348" t="s">
        <v>203</v>
      </c>
      <c r="E3348" t="s">
        <v>141</v>
      </c>
      <c r="G3348" s="87">
        <v>67500</v>
      </c>
      <c r="H3348" s="87">
        <v>0</v>
      </c>
    </row>
    <row r="3349" spans="1:8" x14ac:dyDescent="0.3">
      <c r="A3349" t="s">
        <v>33</v>
      </c>
      <c r="B3349" t="s">
        <v>58</v>
      </c>
      <c r="C3349" t="s">
        <v>107</v>
      </c>
      <c r="D3349" t="s">
        <v>203</v>
      </c>
      <c r="E3349" t="s">
        <v>205</v>
      </c>
      <c r="G3349" s="87">
        <v>67500</v>
      </c>
      <c r="H3349" s="87">
        <v>43944.465530802583</v>
      </c>
    </row>
    <row r="3350" spans="1:8" x14ac:dyDescent="0.3">
      <c r="A3350" t="s">
        <v>33</v>
      </c>
      <c r="B3350" t="s">
        <v>58</v>
      </c>
      <c r="C3350" t="s">
        <v>107</v>
      </c>
      <c r="D3350" t="s">
        <v>206</v>
      </c>
      <c r="E3350" t="s">
        <v>207</v>
      </c>
      <c r="G3350" s="87">
        <v>67500</v>
      </c>
      <c r="H3350" s="87">
        <v>67500</v>
      </c>
    </row>
    <row r="3351" spans="1:8" x14ac:dyDescent="0.3">
      <c r="A3351" t="s">
        <v>33</v>
      </c>
      <c r="B3351" t="s">
        <v>58</v>
      </c>
      <c r="C3351" t="s">
        <v>107</v>
      </c>
      <c r="D3351" t="s">
        <v>206</v>
      </c>
      <c r="E3351" t="s">
        <v>208</v>
      </c>
      <c r="G3351" s="87">
        <v>67500</v>
      </c>
      <c r="H3351" s="87">
        <v>67500</v>
      </c>
    </row>
    <row r="3352" spans="1:8" x14ac:dyDescent="0.3">
      <c r="A3352" t="s">
        <v>33</v>
      </c>
      <c r="B3352" t="s">
        <v>58</v>
      </c>
      <c r="C3352" t="s">
        <v>107</v>
      </c>
      <c r="D3352" t="s">
        <v>206</v>
      </c>
      <c r="E3352" t="s">
        <v>209</v>
      </c>
      <c r="G3352" s="87">
        <v>67500</v>
      </c>
      <c r="H3352" s="87">
        <v>56834.716903719891</v>
      </c>
    </row>
    <row r="3353" spans="1:8" x14ac:dyDescent="0.3">
      <c r="A3353" t="s">
        <v>33</v>
      </c>
      <c r="B3353" t="s">
        <v>58</v>
      </c>
      <c r="C3353" t="s">
        <v>107</v>
      </c>
      <c r="D3353" t="s">
        <v>210</v>
      </c>
      <c r="E3353" t="s">
        <v>211</v>
      </c>
      <c r="G3353" s="87">
        <v>67500</v>
      </c>
      <c r="H3353" s="87">
        <v>57375</v>
      </c>
    </row>
    <row r="3354" spans="1:8" x14ac:dyDescent="0.3">
      <c r="A3354" t="s">
        <v>33</v>
      </c>
      <c r="B3354" t="s">
        <v>58</v>
      </c>
      <c r="C3354" t="s">
        <v>107</v>
      </c>
      <c r="D3354" t="s">
        <v>210</v>
      </c>
      <c r="E3354" t="s">
        <v>212</v>
      </c>
      <c r="G3354" s="87">
        <v>67500</v>
      </c>
      <c r="H3354" s="87">
        <v>56700</v>
      </c>
    </row>
    <row r="3355" spans="1:8" x14ac:dyDescent="0.3">
      <c r="A3355" t="s">
        <v>33</v>
      </c>
      <c r="B3355" t="s">
        <v>58</v>
      </c>
      <c r="C3355" t="s">
        <v>107</v>
      </c>
      <c r="D3355" t="s">
        <v>210</v>
      </c>
      <c r="E3355" t="s">
        <v>213</v>
      </c>
      <c r="G3355" s="87">
        <v>67500</v>
      </c>
      <c r="H3355" s="87">
        <v>57375</v>
      </c>
    </row>
    <row r="3356" spans="1:8" x14ac:dyDescent="0.3">
      <c r="A3356" t="s">
        <v>33</v>
      </c>
      <c r="B3356" t="s">
        <v>58</v>
      </c>
      <c r="C3356" t="s">
        <v>107</v>
      </c>
      <c r="D3356" t="s">
        <v>214</v>
      </c>
      <c r="E3356" t="s">
        <v>215</v>
      </c>
      <c r="F3356" s="88">
        <v>46388</v>
      </c>
      <c r="G3356" s="87">
        <v>5625</v>
      </c>
      <c r="H3356" s="87">
        <v>53.844691257654837</v>
      </c>
    </row>
    <row r="3357" spans="1:8" x14ac:dyDescent="0.3">
      <c r="A3357" t="s">
        <v>33</v>
      </c>
      <c r="B3357" t="s">
        <v>58</v>
      </c>
      <c r="C3357" t="s">
        <v>107</v>
      </c>
      <c r="D3357" t="s">
        <v>214</v>
      </c>
      <c r="E3357" t="s">
        <v>216</v>
      </c>
      <c r="F3357" s="88">
        <v>46388</v>
      </c>
      <c r="G3357" s="87">
        <v>5625</v>
      </c>
      <c r="H3357" s="87">
        <v>0</v>
      </c>
    </row>
    <row r="3358" spans="1:8" x14ac:dyDescent="0.3">
      <c r="A3358" t="s">
        <v>33</v>
      </c>
      <c r="B3358" t="s">
        <v>58</v>
      </c>
      <c r="C3358" t="s">
        <v>107</v>
      </c>
      <c r="D3358" t="s">
        <v>214</v>
      </c>
      <c r="E3358" t="s">
        <v>217</v>
      </c>
      <c r="F3358" s="88">
        <v>46388</v>
      </c>
      <c r="G3358" s="87">
        <v>5625</v>
      </c>
      <c r="H3358" s="87">
        <v>53.844691257654837</v>
      </c>
    </row>
    <row r="3359" spans="1:8" x14ac:dyDescent="0.3">
      <c r="A3359" t="s">
        <v>33</v>
      </c>
      <c r="B3359" t="s">
        <v>58</v>
      </c>
      <c r="C3359" t="s">
        <v>107</v>
      </c>
      <c r="D3359" t="s">
        <v>214</v>
      </c>
      <c r="E3359" t="s">
        <v>215</v>
      </c>
      <c r="F3359" s="88">
        <v>46419</v>
      </c>
      <c r="G3359" s="87">
        <v>5625</v>
      </c>
      <c r="H3359" s="87">
        <v>53.803066037735192</v>
      </c>
    </row>
    <row r="3360" spans="1:8" x14ac:dyDescent="0.3">
      <c r="A3360" t="s">
        <v>33</v>
      </c>
      <c r="B3360" t="s">
        <v>58</v>
      </c>
      <c r="C3360" t="s">
        <v>107</v>
      </c>
      <c r="D3360" t="s">
        <v>214</v>
      </c>
      <c r="E3360" t="s">
        <v>216</v>
      </c>
      <c r="F3360" s="88">
        <v>46419</v>
      </c>
      <c r="G3360" s="87">
        <v>5625</v>
      </c>
      <c r="H3360" s="87">
        <v>0</v>
      </c>
    </row>
    <row r="3361" spans="1:8" x14ac:dyDescent="0.3">
      <c r="A3361" t="s">
        <v>33</v>
      </c>
      <c r="B3361" t="s">
        <v>58</v>
      </c>
      <c r="C3361" t="s">
        <v>107</v>
      </c>
      <c r="D3361" t="s">
        <v>214</v>
      </c>
      <c r="E3361" t="s">
        <v>217</v>
      </c>
      <c r="F3361" s="88">
        <v>46419</v>
      </c>
      <c r="G3361" s="87">
        <v>5625</v>
      </c>
      <c r="H3361" s="87">
        <v>53.803066037735192</v>
      </c>
    </row>
    <row r="3362" spans="1:8" x14ac:dyDescent="0.3">
      <c r="A3362" t="s">
        <v>33</v>
      </c>
      <c r="B3362" t="s">
        <v>58</v>
      </c>
      <c r="C3362" t="s">
        <v>107</v>
      </c>
      <c r="D3362" t="s">
        <v>214</v>
      </c>
      <c r="E3362" t="s">
        <v>215</v>
      </c>
      <c r="F3362" s="88">
        <v>46447</v>
      </c>
      <c r="G3362" s="87">
        <v>5625</v>
      </c>
      <c r="H3362" s="87">
        <v>53.761505125754503</v>
      </c>
    </row>
    <row r="3363" spans="1:8" x14ac:dyDescent="0.3">
      <c r="A3363" t="s">
        <v>33</v>
      </c>
      <c r="B3363" t="s">
        <v>58</v>
      </c>
      <c r="C3363" t="s">
        <v>107</v>
      </c>
      <c r="D3363" t="s">
        <v>214</v>
      </c>
      <c r="E3363" t="s">
        <v>216</v>
      </c>
      <c r="F3363" s="88">
        <v>46447</v>
      </c>
      <c r="G3363" s="87">
        <v>5625</v>
      </c>
      <c r="H3363" s="87">
        <v>0</v>
      </c>
    </row>
    <row r="3364" spans="1:8" x14ac:dyDescent="0.3">
      <c r="A3364" t="s">
        <v>33</v>
      </c>
      <c r="B3364" t="s">
        <v>58</v>
      </c>
      <c r="C3364" t="s">
        <v>107</v>
      </c>
      <c r="D3364" t="s">
        <v>214</v>
      </c>
      <c r="E3364" t="s">
        <v>217</v>
      </c>
      <c r="F3364" s="88">
        <v>46447</v>
      </c>
      <c r="G3364" s="87">
        <v>5625</v>
      </c>
      <c r="H3364" s="87">
        <v>53.761505125754503</v>
      </c>
    </row>
    <row r="3365" spans="1:8" x14ac:dyDescent="0.3">
      <c r="A3365" t="s">
        <v>33</v>
      </c>
      <c r="B3365" t="s">
        <v>58</v>
      </c>
      <c r="C3365" t="s">
        <v>107</v>
      </c>
      <c r="D3365" t="s">
        <v>214</v>
      </c>
      <c r="E3365" t="s">
        <v>215</v>
      </c>
      <c r="F3365" s="88">
        <v>46478</v>
      </c>
      <c r="G3365" s="87">
        <v>5625</v>
      </c>
      <c r="H3365" s="87">
        <v>53.71860282574567</v>
      </c>
    </row>
    <row r="3366" spans="1:8" x14ac:dyDescent="0.3">
      <c r="A3366" t="s">
        <v>33</v>
      </c>
      <c r="B3366" t="s">
        <v>58</v>
      </c>
      <c r="C3366" t="s">
        <v>107</v>
      </c>
      <c r="D3366" t="s">
        <v>214</v>
      </c>
      <c r="E3366" t="s">
        <v>216</v>
      </c>
      <c r="F3366" s="88">
        <v>46478</v>
      </c>
      <c r="G3366" s="87">
        <v>5625</v>
      </c>
      <c r="H3366" s="87">
        <v>0</v>
      </c>
    </row>
    <row r="3367" spans="1:8" x14ac:dyDescent="0.3">
      <c r="A3367" t="s">
        <v>33</v>
      </c>
      <c r="B3367" t="s">
        <v>58</v>
      </c>
      <c r="C3367" t="s">
        <v>107</v>
      </c>
      <c r="D3367" t="s">
        <v>214</v>
      </c>
      <c r="E3367" t="s">
        <v>217</v>
      </c>
      <c r="F3367" s="88">
        <v>46478</v>
      </c>
      <c r="G3367" s="87">
        <v>5625</v>
      </c>
      <c r="H3367" s="87">
        <v>53.71860282574567</v>
      </c>
    </row>
    <row r="3368" spans="1:8" x14ac:dyDescent="0.3">
      <c r="A3368" t="s">
        <v>33</v>
      </c>
      <c r="B3368" t="s">
        <v>58</v>
      </c>
      <c r="C3368" t="s">
        <v>107</v>
      </c>
      <c r="D3368" t="s">
        <v>214</v>
      </c>
      <c r="E3368" t="s">
        <v>215</v>
      </c>
      <c r="F3368" s="88">
        <v>46508</v>
      </c>
      <c r="G3368" s="87">
        <v>5625</v>
      </c>
      <c r="H3368" s="87">
        <v>53.675768944196477</v>
      </c>
    </row>
    <row r="3369" spans="1:8" x14ac:dyDescent="0.3">
      <c r="A3369" t="s">
        <v>33</v>
      </c>
      <c r="B3369" t="s">
        <v>58</v>
      </c>
      <c r="C3369" t="s">
        <v>107</v>
      </c>
      <c r="D3369" t="s">
        <v>214</v>
      </c>
      <c r="E3369" t="s">
        <v>216</v>
      </c>
      <c r="F3369" s="88">
        <v>46508</v>
      </c>
      <c r="G3369" s="87">
        <v>5625</v>
      </c>
      <c r="H3369" s="87">
        <v>0</v>
      </c>
    </row>
    <row r="3370" spans="1:8" x14ac:dyDescent="0.3">
      <c r="A3370" t="s">
        <v>33</v>
      </c>
      <c r="B3370" t="s">
        <v>58</v>
      </c>
      <c r="C3370" t="s">
        <v>107</v>
      </c>
      <c r="D3370" t="s">
        <v>214</v>
      </c>
      <c r="E3370" t="s">
        <v>217</v>
      </c>
      <c r="F3370" s="88">
        <v>46508</v>
      </c>
      <c r="G3370" s="87">
        <v>5625</v>
      </c>
      <c r="H3370" s="87">
        <v>53.675768944196477</v>
      </c>
    </row>
    <row r="3371" spans="1:8" x14ac:dyDescent="0.3">
      <c r="A3371" t="s">
        <v>33</v>
      </c>
      <c r="B3371" t="s">
        <v>58</v>
      </c>
      <c r="C3371" t="s">
        <v>107</v>
      </c>
      <c r="D3371" t="s">
        <v>214</v>
      </c>
      <c r="E3371" t="s">
        <v>215</v>
      </c>
      <c r="F3371" s="88">
        <v>46539</v>
      </c>
      <c r="G3371" s="87">
        <v>5625</v>
      </c>
      <c r="H3371" s="87">
        <v>53.633003317572758</v>
      </c>
    </row>
    <row r="3372" spans="1:8" x14ac:dyDescent="0.3">
      <c r="A3372" t="s">
        <v>33</v>
      </c>
      <c r="B3372" t="s">
        <v>58</v>
      </c>
      <c r="C3372" t="s">
        <v>107</v>
      </c>
      <c r="D3372" t="s">
        <v>214</v>
      </c>
      <c r="E3372" t="s">
        <v>216</v>
      </c>
      <c r="F3372" s="88">
        <v>46539</v>
      </c>
      <c r="G3372" s="87">
        <v>5625</v>
      </c>
      <c r="H3372" s="87">
        <v>0</v>
      </c>
    </row>
    <row r="3373" spans="1:8" x14ac:dyDescent="0.3">
      <c r="A3373" t="s">
        <v>33</v>
      </c>
      <c r="B3373" t="s">
        <v>58</v>
      </c>
      <c r="C3373" t="s">
        <v>107</v>
      </c>
      <c r="D3373" t="s">
        <v>214</v>
      </c>
      <c r="E3373" t="s">
        <v>217</v>
      </c>
      <c r="F3373" s="88">
        <v>46539</v>
      </c>
      <c r="G3373" s="87">
        <v>5625</v>
      </c>
      <c r="H3373" s="87">
        <v>53.633003317572758</v>
      </c>
    </row>
    <row r="3374" spans="1:8" x14ac:dyDescent="0.3">
      <c r="A3374" t="s">
        <v>33</v>
      </c>
      <c r="B3374" t="s">
        <v>58</v>
      </c>
      <c r="C3374" t="s">
        <v>107</v>
      </c>
      <c r="D3374" t="s">
        <v>214</v>
      </c>
      <c r="E3374" t="s">
        <v>215</v>
      </c>
      <c r="F3374" s="88">
        <v>46569</v>
      </c>
      <c r="G3374" s="87">
        <v>5625</v>
      </c>
      <c r="H3374" s="87">
        <v>53.590305782858643</v>
      </c>
    </row>
    <row r="3375" spans="1:8" x14ac:dyDescent="0.3">
      <c r="A3375" t="s">
        <v>33</v>
      </c>
      <c r="B3375" t="s">
        <v>58</v>
      </c>
      <c r="C3375" t="s">
        <v>107</v>
      </c>
      <c r="D3375" t="s">
        <v>214</v>
      </c>
      <c r="E3375" t="s">
        <v>216</v>
      </c>
      <c r="F3375" s="88">
        <v>46569</v>
      </c>
      <c r="G3375" s="87">
        <v>5625</v>
      </c>
      <c r="H3375" s="87">
        <v>0</v>
      </c>
    </row>
    <row r="3376" spans="1:8" x14ac:dyDescent="0.3">
      <c r="A3376" t="s">
        <v>33</v>
      </c>
      <c r="B3376" t="s">
        <v>58</v>
      </c>
      <c r="C3376" t="s">
        <v>107</v>
      </c>
      <c r="D3376" t="s">
        <v>214</v>
      </c>
      <c r="E3376" t="s">
        <v>217</v>
      </c>
      <c r="F3376" s="88">
        <v>46569</v>
      </c>
      <c r="G3376" s="87">
        <v>5625</v>
      </c>
      <c r="H3376" s="87">
        <v>53.590305782858643</v>
      </c>
    </row>
    <row r="3377" spans="1:8" x14ac:dyDescent="0.3">
      <c r="A3377" t="s">
        <v>33</v>
      </c>
      <c r="B3377" t="s">
        <v>58</v>
      </c>
      <c r="C3377" t="s">
        <v>107</v>
      </c>
      <c r="D3377" t="s">
        <v>214</v>
      </c>
      <c r="E3377" t="s">
        <v>215</v>
      </c>
      <c r="F3377" s="88">
        <v>46600</v>
      </c>
      <c r="G3377" s="87">
        <v>5625</v>
      </c>
      <c r="H3377" s="87">
        <v>53.546977896591073</v>
      </c>
    </row>
    <row r="3378" spans="1:8" x14ac:dyDescent="0.3">
      <c r="A3378" t="s">
        <v>33</v>
      </c>
      <c r="B3378" t="s">
        <v>58</v>
      </c>
      <c r="C3378" t="s">
        <v>107</v>
      </c>
      <c r="D3378" t="s">
        <v>214</v>
      </c>
      <c r="E3378" t="s">
        <v>216</v>
      </c>
      <c r="F3378" s="88">
        <v>46600</v>
      </c>
      <c r="G3378" s="87">
        <v>5625</v>
      </c>
      <c r="H3378" s="87">
        <v>0</v>
      </c>
    </row>
    <row r="3379" spans="1:8" x14ac:dyDescent="0.3">
      <c r="A3379" t="s">
        <v>33</v>
      </c>
      <c r="B3379" t="s">
        <v>58</v>
      </c>
      <c r="C3379" t="s">
        <v>107</v>
      </c>
      <c r="D3379" t="s">
        <v>214</v>
      </c>
      <c r="E3379" t="s">
        <v>217</v>
      </c>
      <c r="F3379" s="88">
        <v>46600</v>
      </c>
      <c r="G3379" s="87">
        <v>5625</v>
      </c>
      <c r="H3379" s="87">
        <v>53.546977896591073</v>
      </c>
    </row>
    <row r="3380" spans="1:8" x14ac:dyDescent="0.3">
      <c r="A3380" t="s">
        <v>33</v>
      </c>
      <c r="B3380" t="s">
        <v>58</v>
      </c>
      <c r="C3380" t="s">
        <v>107</v>
      </c>
      <c r="D3380" t="s">
        <v>214</v>
      </c>
      <c r="E3380" t="s">
        <v>215</v>
      </c>
      <c r="F3380" s="88">
        <v>46631</v>
      </c>
      <c r="G3380" s="87">
        <v>5625</v>
      </c>
      <c r="H3380" s="87">
        <v>53.504417168321879</v>
      </c>
    </row>
    <row r="3381" spans="1:8" x14ac:dyDescent="0.3">
      <c r="A3381" t="s">
        <v>33</v>
      </c>
      <c r="B3381" t="s">
        <v>58</v>
      </c>
      <c r="C3381" t="s">
        <v>107</v>
      </c>
      <c r="D3381" t="s">
        <v>214</v>
      </c>
      <c r="E3381" t="s">
        <v>216</v>
      </c>
      <c r="F3381" s="88">
        <v>46631</v>
      </c>
      <c r="G3381" s="87">
        <v>5625</v>
      </c>
      <c r="H3381" s="87">
        <v>0</v>
      </c>
    </row>
    <row r="3382" spans="1:8" x14ac:dyDescent="0.3">
      <c r="A3382" t="s">
        <v>33</v>
      </c>
      <c r="B3382" t="s">
        <v>58</v>
      </c>
      <c r="C3382" t="s">
        <v>107</v>
      </c>
      <c r="D3382" t="s">
        <v>214</v>
      </c>
      <c r="E3382" t="s">
        <v>217</v>
      </c>
      <c r="F3382" s="88">
        <v>46631</v>
      </c>
      <c r="G3382" s="87">
        <v>5625</v>
      </c>
      <c r="H3382" s="87">
        <v>53.504417168321879</v>
      </c>
    </row>
    <row r="3383" spans="1:8" x14ac:dyDescent="0.3">
      <c r="A3383" t="s">
        <v>33</v>
      </c>
      <c r="B3383" t="s">
        <v>58</v>
      </c>
      <c r="C3383" t="s">
        <v>107</v>
      </c>
      <c r="D3383" t="s">
        <v>214</v>
      </c>
      <c r="E3383" t="s">
        <v>215</v>
      </c>
      <c r="F3383" s="88">
        <v>46661</v>
      </c>
      <c r="G3383" s="87">
        <v>5625</v>
      </c>
      <c r="H3383" s="87">
        <v>53.461924043381877</v>
      </c>
    </row>
    <row r="3384" spans="1:8" x14ac:dyDescent="0.3">
      <c r="A3384" t="s">
        <v>33</v>
      </c>
      <c r="B3384" t="s">
        <v>58</v>
      </c>
      <c r="C3384" t="s">
        <v>107</v>
      </c>
      <c r="D3384" t="s">
        <v>214</v>
      </c>
      <c r="E3384" t="s">
        <v>216</v>
      </c>
      <c r="F3384" s="88">
        <v>46661</v>
      </c>
      <c r="G3384" s="87">
        <v>5625</v>
      </c>
      <c r="H3384" s="87">
        <v>0</v>
      </c>
    </row>
    <row r="3385" spans="1:8" x14ac:dyDescent="0.3">
      <c r="A3385" t="s">
        <v>33</v>
      </c>
      <c r="B3385" t="s">
        <v>58</v>
      </c>
      <c r="C3385" t="s">
        <v>107</v>
      </c>
      <c r="D3385" t="s">
        <v>214</v>
      </c>
      <c r="E3385" t="s">
        <v>217</v>
      </c>
      <c r="F3385" s="88">
        <v>46661</v>
      </c>
      <c r="G3385" s="87">
        <v>5625</v>
      </c>
      <c r="H3385" s="87">
        <v>53.461924043381877</v>
      </c>
    </row>
    <row r="3386" spans="1:8" x14ac:dyDescent="0.3">
      <c r="A3386" t="s">
        <v>33</v>
      </c>
      <c r="B3386" t="s">
        <v>58</v>
      </c>
      <c r="C3386" t="s">
        <v>107</v>
      </c>
      <c r="D3386" t="s">
        <v>214</v>
      </c>
      <c r="E3386" t="s">
        <v>215</v>
      </c>
      <c r="F3386" s="88">
        <v>46692</v>
      </c>
      <c r="G3386" s="87">
        <v>5625</v>
      </c>
      <c r="H3386" s="87">
        <v>53.419498360826047</v>
      </c>
    </row>
    <row r="3387" spans="1:8" x14ac:dyDescent="0.3">
      <c r="A3387" t="s">
        <v>33</v>
      </c>
      <c r="B3387" t="s">
        <v>58</v>
      </c>
      <c r="C3387" t="s">
        <v>107</v>
      </c>
      <c r="D3387" t="s">
        <v>214</v>
      </c>
      <c r="E3387" t="s">
        <v>216</v>
      </c>
      <c r="F3387" s="88">
        <v>46692</v>
      </c>
      <c r="G3387" s="87">
        <v>5625</v>
      </c>
      <c r="H3387" s="87">
        <v>0</v>
      </c>
    </row>
    <row r="3388" spans="1:8" x14ac:dyDescent="0.3">
      <c r="A3388" t="s">
        <v>33</v>
      </c>
      <c r="B3388" t="s">
        <v>58</v>
      </c>
      <c r="C3388" t="s">
        <v>107</v>
      </c>
      <c r="D3388" t="s">
        <v>214</v>
      </c>
      <c r="E3388" t="s">
        <v>217</v>
      </c>
      <c r="F3388" s="88">
        <v>46692</v>
      </c>
      <c r="G3388" s="87">
        <v>5625</v>
      </c>
      <c r="H3388" s="87">
        <v>53.419498360826047</v>
      </c>
    </row>
    <row r="3389" spans="1:8" x14ac:dyDescent="0.3">
      <c r="A3389" t="s">
        <v>33</v>
      </c>
      <c r="B3389" t="s">
        <v>58</v>
      </c>
      <c r="C3389" t="s">
        <v>107</v>
      </c>
      <c r="D3389" t="s">
        <v>214</v>
      </c>
      <c r="E3389" t="s">
        <v>215</v>
      </c>
      <c r="F3389" s="88">
        <v>46722</v>
      </c>
      <c r="G3389" s="87">
        <v>5625</v>
      </c>
      <c r="H3389" s="87">
        <v>53.377139960223971</v>
      </c>
    </row>
    <row r="3390" spans="1:8" x14ac:dyDescent="0.3">
      <c r="A3390" t="s">
        <v>33</v>
      </c>
      <c r="B3390" t="s">
        <v>58</v>
      </c>
      <c r="C3390" t="s">
        <v>107</v>
      </c>
      <c r="D3390" t="s">
        <v>214</v>
      </c>
      <c r="E3390" t="s">
        <v>216</v>
      </c>
      <c r="F3390" s="88">
        <v>46722</v>
      </c>
      <c r="G3390" s="87">
        <v>5625</v>
      </c>
      <c r="H3390" s="87">
        <v>0</v>
      </c>
    </row>
    <row r="3391" spans="1:8" x14ac:dyDescent="0.3">
      <c r="A3391" t="s">
        <v>33</v>
      </c>
      <c r="B3391" t="s">
        <v>58</v>
      </c>
      <c r="C3391" t="s">
        <v>107</v>
      </c>
      <c r="D3391" t="s">
        <v>214</v>
      </c>
      <c r="E3391" t="s">
        <v>217</v>
      </c>
      <c r="F3391" s="88">
        <v>46722</v>
      </c>
      <c r="G3391" s="87">
        <v>5625</v>
      </c>
      <c r="H3391" s="87">
        <v>53.377139960223971</v>
      </c>
    </row>
    <row r="3392" spans="1:8" x14ac:dyDescent="0.3">
      <c r="A3392" t="s">
        <v>35</v>
      </c>
      <c r="B3392" t="s">
        <v>53</v>
      </c>
      <c r="C3392" t="s">
        <v>54</v>
      </c>
      <c r="D3392" t="s">
        <v>198</v>
      </c>
      <c r="E3392" t="s">
        <v>135</v>
      </c>
      <c r="G3392" s="87">
        <v>28000</v>
      </c>
      <c r="H3392" s="87">
        <v>18200</v>
      </c>
    </row>
    <row r="3393" spans="1:8" x14ac:dyDescent="0.3">
      <c r="A3393" t="s">
        <v>35</v>
      </c>
      <c r="B3393" t="s">
        <v>53</v>
      </c>
      <c r="C3393" t="s">
        <v>54</v>
      </c>
      <c r="D3393" t="s">
        <v>198</v>
      </c>
      <c r="E3393" t="s">
        <v>199</v>
      </c>
      <c r="G3393" s="87">
        <v>28000</v>
      </c>
      <c r="H3393" s="87">
        <v>27805.720642913599</v>
      </c>
    </row>
    <row r="3394" spans="1:8" x14ac:dyDescent="0.3">
      <c r="A3394" t="s">
        <v>35</v>
      </c>
      <c r="B3394" t="s">
        <v>53</v>
      </c>
      <c r="C3394" t="s">
        <v>54</v>
      </c>
      <c r="D3394" t="s">
        <v>198</v>
      </c>
      <c r="E3394" t="s">
        <v>200</v>
      </c>
      <c r="G3394" s="87">
        <v>28000</v>
      </c>
      <c r="H3394" s="87">
        <v>27483.07828366576</v>
      </c>
    </row>
    <row r="3395" spans="1:8" x14ac:dyDescent="0.3">
      <c r="A3395" t="s">
        <v>35</v>
      </c>
      <c r="B3395" t="s">
        <v>53</v>
      </c>
      <c r="C3395" t="s">
        <v>54</v>
      </c>
      <c r="D3395" t="s">
        <v>198</v>
      </c>
      <c r="E3395" t="s">
        <v>201</v>
      </c>
      <c r="G3395" s="87">
        <v>28000</v>
      </c>
      <c r="H3395" s="87">
        <v>28000</v>
      </c>
    </row>
    <row r="3396" spans="1:8" x14ac:dyDescent="0.3">
      <c r="A3396" t="s">
        <v>35</v>
      </c>
      <c r="B3396" t="s">
        <v>53</v>
      </c>
      <c r="C3396" t="s">
        <v>54</v>
      </c>
      <c r="D3396" t="s">
        <v>198</v>
      </c>
      <c r="E3396" t="s">
        <v>202</v>
      </c>
      <c r="G3396" s="87">
        <v>28000</v>
      </c>
      <c r="H3396" s="87">
        <v>17740.050648425291</v>
      </c>
    </row>
    <row r="3397" spans="1:8" x14ac:dyDescent="0.3">
      <c r="A3397" t="s">
        <v>35</v>
      </c>
      <c r="B3397" t="s">
        <v>53</v>
      </c>
      <c r="C3397" t="s">
        <v>54</v>
      </c>
      <c r="D3397" t="s">
        <v>198</v>
      </c>
      <c r="E3397" t="s">
        <v>139</v>
      </c>
      <c r="G3397" s="87">
        <v>28000</v>
      </c>
      <c r="H3397" s="87">
        <v>17220</v>
      </c>
    </row>
    <row r="3398" spans="1:8" x14ac:dyDescent="0.3">
      <c r="A3398" t="s">
        <v>35</v>
      </c>
      <c r="B3398" t="s">
        <v>53</v>
      </c>
      <c r="C3398" t="s">
        <v>54</v>
      </c>
      <c r="D3398" t="s">
        <v>198</v>
      </c>
      <c r="E3398" t="s">
        <v>65</v>
      </c>
      <c r="G3398" s="87">
        <v>28000</v>
      </c>
      <c r="H3398" s="87">
        <v>17740.050648425291</v>
      </c>
    </row>
    <row r="3399" spans="1:8" x14ac:dyDescent="0.3">
      <c r="A3399" t="s">
        <v>35</v>
      </c>
      <c r="B3399" t="s">
        <v>53</v>
      </c>
      <c r="C3399" t="s">
        <v>54</v>
      </c>
      <c r="D3399" t="s">
        <v>203</v>
      </c>
      <c r="E3399" t="s">
        <v>204</v>
      </c>
      <c r="G3399" s="87">
        <v>28000</v>
      </c>
      <c r="H3399" s="87">
        <v>16654.40829198296</v>
      </c>
    </row>
    <row r="3400" spans="1:8" x14ac:dyDescent="0.3">
      <c r="A3400" t="s">
        <v>35</v>
      </c>
      <c r="B3400" t="s">
        <v>53</v>
      </c>
      <c r="C3400" t="s">
        <v>54</v>
      </c>
      <c r="D3400" t="s">
        <v>203</v>
      </c>
      <c r="E3400" t="s">
        <v>142</v>
      </c>
      <c r="G3400" s="87">
        <v>28000</v>
      </c>
      <c r="H3400" s="87">
        <v>26706.40834575261</v>
      </c>
    </row>
    <row r="3401" spans="1:8" x14ac:dyDescent="0.3">
      <c r="A3401" t="s">
        <v>35</v>
      </c>
      <c r="B3401" t="s">
        <v>53</v>
      </c>
      <c r="C3401" t="s">
        <v>54</v>
      </c>
      <c r="D3401" t="s">
        <v>203</v>
      </c>
      <c r="E3401" t="s">
        <v>143</v>
      </c>
      <c r="G3401" s="87">
        <v>28000</v>
      </c>
      <c r="H3401" s="87">
        <v>26863.240297885972</v>
      </c>
    </row>
    <row r="3402" spans="1:8" x14ac:dyDescent="0.3">
      <c r="A3402" t="s">
        <v>35</v>
      </c>
      <c r="B3402" t="s">
        <v>53</v>
      </c>
      <c r="C3402" t="s">
        <v>54</v>
      </c>
      <c r="D3402" t="s">
        <v>203</v>
      </c>
      <c r="E3402" t="s">
        <v>141</v>
      </c>
      <c r="G3402" s="87">
        <v>28000</v>
      </c>
      <c r="H3402" s="87">
        <v>0</v>
      </c>
    </row>
    <row r="3403" spans="1:8" x14ac:dyDescent="0.3">
      <c r="A3403" t="s">
        <v>35</v>
      </c>
      <c r="B3403" t="s">
        <v>53</v>
      </c>
      <c r="C3403" t="s">
        <v>54</v>
      </c>
      <c r="D3403" t="s">
        <v>203</v>
      </c>
      <c r="E3403" t="s">
        <v>205</v>
      </c>
      <c r="G3403" s="87">
        <v>28000</v>
      </c>
      <c r="H3403" s="87">
        <v>16654.40829198296</v>
      </c>
    </row>
    <row r="3404" spans="1:8" x14ac:dyDescent="0.3">
      <c r="A3404" t="s">
        <v>35</v>
      </c>
      <c r="B3404" t="s">
        <v>53</v>
      </c>
      <c r="C3404" t="s">
        <v>54</v>
      </c>
      <c r="D3404" t="s">
        <v>206</v>
      </c>
      <c r="E3404" t="s">
        <v>207</v>
      </c>
      <c r="G3404" s="87">
        <v>28000</v>
      </c>
      <c r="H3404" s="87">
        <v>30867.200000000001</v>
      </c>
    </row>
    <row r="3405" spans="1:8" x14ac:dyDescent="0.3">
      <c r="A3405" t="s">
        <v>35</v>
      </c>
      <c r="B3405" t="s">
        <v>53</v>
      </c>
      <c r="C3405" t="s">
        <v>54</v>
      </c>
      <c r="D3405" t="s">
        <v>206</v>
      </c>
      <c r="E3405" t="s">
        <v>208</v>
      </c>
      <c r="G3405" s="87">
        <v>28000</v>
      </c>
      <c r="H3405" s="87">
        <v>31082.87000000001</v>
      </c>
    </row>
    <row r="3406" spans="1:8" x14ac:dyDescent="0.3">
      <c r="A3406" t="s">
        <v>35</v>
      </c>
      <c r="B3406" t="s">
        <v>53</v>
      </c>
      <c r="C3406" t="s">
        <v>54</v>
      </c>
      <c r="D3406" t="s">
        <v>206</v>
      </c>
      <c r="E3406" t="s">
        <v>209</v>
      </c>
      <c r="G3406" s="87">
        <v>28000</v>
      </c>
      <c r="H3406" s="87">
        <v>24247.647702407001</v>
      </c>
    </row>
    <row r="3407" spans="1:8" x14ac:dyDescent="0.3">
      <c r="A3407" t="s">
        <v>35</v>
      </c>
      <c r="B3407" t="s">
        <v>53</v>
      </c>
      <c r="C3407" t="s">
        <v>54</v>
      </c>
      <c r="D3407" t="s">
        <v>210</v>
      </c>
      <c r="E3407" t="s">
        <v>211</v>
      </c>
      <c r="G3407" s="87">
        <v>28000</v>
      </c>
      <c r="H3407" s="87">
        <v>23800</v>
      </c>
    </row>
    <row r="3408" spans="1:8" x14ac:dyDescent="0.3">
      <c r="A3408" t="s">
        <v>35</v>
      </c>
      <c r="B3408" t="s">
        <v>53</v>
      </c>
      <c r="C3408" t="s">
        <v>54</v>
      </c>
      <c r="D3408" t="s">
        <v>210</v>
      </c>
      <c r="E3408" t="s">
        <v>212</v>
      </c>
      <c r="G3408" s="87">
        <v>28000</v>
      </c>
      <c r="H3408" s="87">
        <v>24080</v>
      </c>
    </row>
    <row r="3409" spans="1:8" x14ac:dyDescent="0.3">
      <c r="A3409" t="s">
        <v>35</v>
      </c>
      <c r="B3409" t="s">
        <v>53</v>
      </c>
      <c r="C3409" t="s">
        <v>54</v>
      </c>
      <c r="D3409" t="s">
        <v>210</v>
      </c>
      <c r="E3409" t="s">
        <v>213</v>
      </c>
      <c r="G3409" s="87">
        <v>28000</v>
      </c>
      <c r="H3409" s="87">
        <v>24920</v>
      </c>
    </row>
    <row r="3410" spans="1:8" x14ac:dyDescent="0.3">
      <c r="A3410" t="s">
        <v>35</v>
      </c>
      <c r="B3410" t="s">
        <v>53</v>
      </c>
      <c r="C3410" t="s">
        <v>54</v>
      </c>
      <c r="D3410" t="s">
        <v>214</v>
      </c>
      <c r="E3410" t="s">
        <v>215</v>
      </c>
      <c r="F3410" s="88">
        <v>46388</v>
      </c>
      <c r="G3410" s="87">
        <v>2333.333333333333</v>
      </c>
      <c r="H3410" s="87">
        <v>210.29159475207359</v>
      </c>
    </row>
    <row r="3411" spans="1:8" x14ac:dyDescent="0.3">
      <c r="A3411" t="s">
        <v>35</v>
      </c>
      <c r="B3411" t="s">
        <v>53</v>
      </c>
      <c r="C3411" t="s">
        <v>54</v>
      </c>
      <c r="D3411" t="s">
        <v>214</v>
      </c>
      <c r="E3411" t="s">
        <v>216</v>
      </c>
      <c r="F3411" s="88">
        <v>46388</v>
      </c>
      <c r="G3411" s="87">
        <v>2333.333333333333</v>
      </c>
      <c r="H3411" s="87">
        <v>140.00000000000011</v>
      </c>
    </row>
    <row r="3412" spans="1:8" x14ac:dyDescent="0.3">
      <c r="A3412" t="s">
        <v>35</v>
      </c>
      <c r="B3412" t="s">
        <v>53</v>
      </c>
      <c r="C3412" t="s">
        <v>54</v>
      </c>
      <c r="D3412" t="s">
        <v>214</v>
      </c>
      <c r="E3412" t="s">
        <v>217</v>
      </c>
      <c r="F3412" s="88">
        <v>46388</v>
      </c>
      <c r="G3412" s="87">
        <v>2333.333333333333</v>
      </c>
      <c r="H3412" s="87">
        <v>66.312825237805058</v>
      </c>
    </row>
    <row r="3413" spans="1:8" x14ac:dyDescent="0.3">
      <c r="A3413" t="s">
        <v>35</v>
      </c>
      <c r="B3413" t="s">
        <v>53</v>
      </c>
      <c r="C3413" t="s">
        <v>54</v>
      </c>
      <c r="D3413" t="s">
        <v>214</v>
      </c>
      <c r="E3413" t="s">
        <v>215</v>
      </c>
      <c r="F3413" s="88">
        <v>46419</v>
      </c>
      <c r="G3413" s="87">
        <v>2333.333333333333</v>
      </c>
      <c r="H3413" s="87">
        <v>210.13050908902591</v>
      </c>
    </row>
    <row r="3414" spans="1:8" x14ac:dyDescent="0.3">
      <c r="A3414" t="s">
        <v>35</v>
      </c>
      <c r="B3414" t="s">
        <v>53</v>
      </c>
      <c r="C3414" t="s">
        <v>54</v>
      </c>
      <c r="D3414" t="s">
        <v>214</v>
      </c>
      <c r="E3414" t="s">
        <v>216</v>
      </c>
      <c r="F3414" s="88">
        <v>46419</v>
      </c>
      <c r="G3414" s="87">
        <v>2333.333333333333</v>
      </c>
      <c r="H3414" s="87">
        <v>140.00000000000011</v>
      </c>
    </row>
    <row r="3415" spans="1:8" x14ac:dyDescent="0.3">
      <c r="A3415" t="s">
        <v>35</v>
      </c>
      <c r="B3415" t="s">
        <v>53</v>
      </c>
      <c r="C3415" t="s">
        <v>54</v>
      </c>
      <c r="D3415" t="s">
        <v>214</v>
      </c>
      <c r="E3415" t="s">
        <v>217</v>
      </c>
      <c r="F3415" s="88">
        <v>46419</v>
      </c>
      <c r="G3415" s="87">
        <v>2333.333333333333</v>
      </c>
      <c r="H3415" s="87">
        <v>66.160857631156617</v>
      </c>
    </row>
    <row r="3416" spans="1:8" x14ac:dyDescent="0.3">
      <c r="A3416" t="s">
        <v>35</v>
      </c>
      <c r="B3416" t="s">
        <v>53</v>
      </c>
      <c r="C3416" t="s">
        <v>54</v>
      </c>
      <c r="D3416" t="s">
        <v>214</v>
      </c>
      <c r="E3416" t="s">
        <v>215</v>
      </c>
      <c r="F3416" s="88">
        <v>46447</v>
      </c>
      <c r="G3416" s="87">
        <v>2333.333333333333</v>
      </c>
      <c r="H3416" s="87">
        <v>209.97016005063779</v>
      </c>
    </row>
    <row r="3417" spans="1:8" x14ac:dyDescent="0.3">
      <c r="A3417" t="s">
        <v>35</v>
      </c>
      <c r="B3417" t="s">
        <v>53</v>
      </c>
      <c r="C3417" t="s">
        <v>54</v>
      </c>
      <c r="D3417" t="s">
        <v>214</v>
      </c>
      <c r="E3417" t="s">
        <v>216</v>
      </c>
      <c r="F3417" s="88">
        <v>46447</v>
      </c>
      <c r="G3417" s="87">
        <v>2333.333333333333</v>
      </c>
      <c r="H3417" s="87">
        <v>140.00000000000011</v>
      </c>
    </row>
    <row r="3418" spans="1:8" x14ac:dyDescent="0.3">
      <c r="A3418" t="s">
        <v>35</v>
      </c>
      <c r="B3418" t="s">
        <v>53</v>
      </c>
      <c r="C3418" t="s">
        <v>54</v>
      </c>
      <c r="D3418" t="s">
        <v>214</v>
      </c>
      <c r="E3418" t="s">
        <v>217</v>
      </c>
      <c r="F3418" s="88">
        <v>46447</v>
      </c>
      <c r="G3418" s="87">
        <v>2333.333333333333</v>
      </c>
      <c r="H3418" s="87">
        <v>66.009584953431755</v>
      </c>
    </row>
    <row r="3419" spans="1:8" x14ac:dyDescent="0.3">
      <c r="A3419" t="s">
        <v>35</v>
      </c>
      <c r="B3419" t="s">
        <v>53</v>
      </c>
      <c r="C3419" t="s">
        <v>54</v>
      </c>
      <c r="D3419" t="s">
        <v>214</v>
      </c>
      <c r="E3419" t="s">
        <v>215</v>
      </c>
      <c r="F3419" s="88">
        <v>46478</v>
      </c>
      <c r="G3419" s="87">
        <v>2333.333333333333</v>
      </c>
      <c r="H3419" s="87">
        <v>336.96206849150292</v>
      </c>
    </row>
    <row r="3420" spans="1:8" x14ac:dyDescent="0.3">
      <c r="A3420" t="s">
        <v>35</v>
      </c>
      <c r="B3420" t="s">
        <v>53</v>
      </c>
      <c r="C3420" t="s">
        <v>54</v>
      </c>
      <c r="D3420" t="s">
        <v>214</v>
      </c>
      <c r="E3420" t="s">
        <v>216</v>
      </c>
      <c r="F3420" s="88">
        <v>46478</v>
      </c>
      <c r="G3420" s="87">
        <v>2333.333333333333</v>
      </c>
      <c r="H3420" s="87">
        <v>263.66666666666669</v>
      </c>
    </row>
    <row r="3421" spans="1:8" x14ac:dyDescent="0.3">
      <c r="A3421" t="s">
        <v>35</v>
      </c>
      <c r="B3421" t="s">
        <v>53</v>
      </c>
      <c r="C3421" t="s">
        <v>54</v>
      </c>
      <c r="D3421" t="s">
        <v>214</v>
      </c>
      <c r="E3421" t="s">
        <v>217</v>
      </c>
      <c r="F3421" s="88">
        <v>46478</v>
      </c>
      <c r="G3421" s="87">
        <v>2333.333333333333</v>
      </c>
      <c r="H3421" s="87">
        <v>65.853909995360638</v>
      </c>
    </row>
    <row r="3422" spans="1:8" x14ac:dyDescent="0.3">
      <c r="A3422" t="s">
        <v>35</v>
      </c>
      <c r="B3422" t="s">
        <v>53</v>
      </c>
      <c r="C3422" t="s">
        <v>54</v>
      </c>
      <c r="D3422" t="s">
        <v>214</v>
      </c>
      <c r="E3422" t="s">
        <v>215</v>
      </c>
      <c r="F3422" s="88">
        <v>46508</v>
      </c>
      <c r="G3422" s="87">
        <v>2333.333333333333</v>
      </c>
      <c r="H3422" s="87">
        <v>336.7896175917237</v>
      </c>
    </row>
    <row r="3423" spans="1:8" x14ac:dyDescent="0.3">
      <c r="A3423" t="s">
        <v>35</v>
      </c>
      <c r="B3423" t="s">
        <v>53</v>
      </c>
      <c r="C3423" t="s">
        <v>54</v>
      </c>
      <c r="D3423" t="s">
        <v>214</v>
      </c>
      <c r="E3423" t="s">
        <v>216</v>
      </c>
      <c r="F3423" s="88">
        <v>46508</v>
      </c>
      <c r="G3423" s="87">
        <v>2333.333333333333</v>
      </c>
      <c r="H3423" s="87">
        <v>263.66666666666669</v>
      </c>
    </row>
    <row r="3424" spans="1:8" x14ac:dyDescent="0.3">
      <c r="A3424" t="s">
        <v>35</v>
      </c>
      <c r="B3424" t="s">
        <v>53</v>
      </c>
      <c r="C3424" t="s">
        <v>54</v>
      </c>
      <c r="D3424" t="s">
        <v>214</v>
      </c>
      <c r="E3424" t="s">
        <v>217</v>
      </c>
      <c r="F3424" s="88">
        <v>46508</v>
      </c>
      <c r="G3424" s="87">
        <v>2333.333333333333</v>
      </c>
      <c r="H3424" s="87">
        <v>65.698967587652191</v>
      </c>
    </row>
    <row r="3425" spans="1:8" x14ac:dyDescent="0.3">
      <c r="A3425" t="s">
        <v>35</v>
      </c>
      <c r="B3425" t="s">
        <v>53</v>
      </c>
      <c r="C3425" t="s">
        <v>54</v>
      </c>
      <c r="D3425" t="s">
        <v>214</v>
      </c>
      <c r="E3425" t="s">
        <v>215</v>
      </c>
      <c r="F3425" s="88">
        <v>46539</v>
      </c>
      <c r="G3425" s="87">
        <v>2333.333333333333</v>
      </c>
      <c r="H3425" s="87">
        <v>336.61797627904201</v>
      </c>
    </row>
    <row r="3426" spans="1:8" x14ac:dyDescent="0.3">
      <c r="A3426" t="s">
        <v>35</v>
      </c>
      <c r="B3426" t="s">
        <v>53</v>
      </c>
      <c r="C3426" t="s">
        <v>54</v>
      </c>
      <c r="D3426" t="s">
        <v>214</v>
      </c>
      <c r="E3426" t="s">
        <v>216</v>
      </c>
      <c r="F3426" s="88">
        <v>46539</v>
      </c>
      <c r="G3426" s="87">
        <v>2333.333333333333</v>
      </c>
      <c r="H3426" s="87">
        <v>263.66666666666669</v>
      </c>
    </row>
    <row r="3427" spans="1:8" x14ac:dyDescent="0.3">
      <c r="A3427" t="s">
        <v>35</v>
      </c>
      <c r="B3427" t="s">
        <v>53</v>
      </c>
      <c r="C3427" t="s">
        <v>54</v>
      </c>
      <c r="D3427" t="s">
        <v>214</v>
      </c>
      <c r="E3427" t="s">
        <v>217</v>
      </c>
      <c r="F3427" s="88">
        <v>46539</v>
      </c>
      <c r="G3427" s="87">
        <v>2333.333333333333</v>
      </c>
      <c r="H3427" s="87">
        <v>65.544752571765841</v>
      </c>
    </row>
    <row r="3428" spans="1:8" x14ac:dyDescent="0.3">
      <c r="A3428" t="s">
        <v>35</v>
      </c>
      <c r="B3428" t="s">
        <v>53</v>
      </c>
      <c r="C3428" t="s">
        <v>54</v>
      </c>
      <c r="D3428" t="s">
        <v>214</v>
      </c>
      <c r="E3428" t="s">
        <v>215</v>
      </c>
      <c r="F3428" s="88">
        <v>46569</v>
      </c>
      <c r="G3428" s="87">
        <v>2333.333333333333</v>
      </c>
      <c r="H3428" s="87">
        <v>185.32748949602231</v>
      </c>
    </row>
    <row r="3429" spans="1:8" x14ac:dyDescent="0.3">
      <c r="A3429" t="s">
        <v>35</v>
      </c>
      <c r="B3429" t="s">
        <v>53</v>
      </c>
      <c r="C3429" t="s">
        <v>54</v>
      </c>
      <c r="D3429" t="s">
        <v>214</v>
      </c>
      <c r="E3429" t="s">
        <v>216</v>
      </c>
      <c r="F3429" s="88">
        <v>46569</v>
      </c>
      <c r="G3429" s="87">
        <v>2333.333333333333</v>
      </c>
      <c r="H3429" s="87">
        <v>116.6666666666668</v>
      </c>
    </row>
    <row r="3430" spans="1:8" x14ac:dyDescent="0.3">
      <c r="A3430" t="s">
        <v>35</v>
      </c>
      <c r="B3430" t="s">
        <v>53</v>
      </c>
      <c r="C3430" t="s">
        <v>54</v>
      </c>
      <c r="D3430" t="s">
        <v>214</v>
      </c>
      <c r="E3430" t="s">
        <v>217</v>
      </c>
      <c r="F3430" s="88">
        <v>46569</v>
      </c>
      <c r="G3430" s="87">
        <v>2333.333333333333</v>
      </c>
      <c r="H3430" s="87">
        <v>65.391259837481513</v>
      </c>
    </row>
    <row r="3431" spans="1:8" x14ac:dyDescent="0.3">
      <c r="A3431" t="s">
        <v>35</v>
      </c>
      <c r="B3431" t="s">
        <v>53</v>
      </c>
      <c r="C3431" t="s">
        <v>54</v>
      </c>
      <c r="D3431" t="s">
        <v>214</v>
      </c>
      <c r="E3431" t="s">
        <v>215</v>
      </c>
      <c r="F3431" s="88">
        <v>46600</v>
      </c>
      <c r="G3431" s="87">
        <v>2333.333333333333</v>
      </c>
      <c r="H3431" s="87">
        <v>185.16445170707269</v>
      </c>
    </row>
    <row r="3432" spans="1:8" x14ac:dyDescent="0.3">
      <c r="A3432" t="s">
        <v>35</v>
      </c>
      <c r="B3432" t="s">
        <v>53</v>
      </c>
      <c r="C3432" t="s">
        <v>54</v>
      </c>
      <c r="D3432" t="s">
        <v>214</v>
      </c>
      <c r="E3432" t="s">
        <v>216</v>
      </c>
      <c r="F3432" s="88">
        <v>46600</v>
      </c>
      <c r="G3432" s="87">
        <v>2333.333333333333</v>
      </c>
      <c r="H3432" s="87">
        <v>116.6666666666668</v>
      </c>
    </row>
    <row r="3433" spans="1:8" x14ac:dyDescent="0.3">
      <c r="A3433" t="s">
        <v>35</v>
      </c>
      <c r="B3433" t="s">
        <v>53</v>
      </c>
      <c r="C3433" t="s">
        <v>54</v>
      </c>
      <c r="D3433" t="s">
        <v>214</v>
      </c>
      <c r="E3433" t="s">
        <v>217</v>
      </c>
      <c r="F3433" s="88">
        <v>46600</v>
      </c>
      <c r="G3433" s="87">
        <v>2333.333333333333</v>
      </c>
      <c r="H3433" s="87">
        <v>65.235985752767348</v>
      </c>
    </row>
    <row r="3434" spans="1:8" x14ac:dyDescent="0.3">
      <c r="A3434" t="s">
        <v>35</v>
      </c>
      <c r="B3434" t="s">
        <v>53</v>
      </c>
      <c r="C3434" t="s">
        <v>54</v>
      </c>
      <c r="D3434" t="s">
        <v>214</v>
      </c>
      <c r="E3434" t="s">
        <v>215</v>
      </c>
      <c r="F3434" s="88">
        <v>46631</v>
      </c>
      <c r="G3434" s="87">
        <v>2333.333333333333</v>
      </c>
      <c r="H3434" s="87">
        <v>185.0047974458908</v>
      </c>
    </row>
    <row r="3435" spans="1:8" x14ac:dyDescent="0.3">
      <c r="A3435" t="s">
        <v>35</v>
      </c>
      <c r="B3435" t="s">
        <v>53</v>
      </c>
      <c r="C3435" t="s">
        <v>54</v>
      </c>
      <c r="D3435" t="s">
        <v>214</v>
      </c>
      <c r="E3435" t="s">
        <v>216</v>
      </c>
      <c r="F3435" s="88">
        <v>46631</v>
      </c>
      <c r="G3435" s="87">
        <v>2333.333333333333</v>
      </c>
      <c r="H3435" s="87">
        <v>116.6666666666668</v>
      </c>
    </row>
    <row r="3436" spans="1:8" x14ac:dyDescent="0.3">
      <c r="A3436" t="s">
        <v>35</v>
      </c>
      <c r="B3436" t="s">
        <v>53</v>
      </c>
      <c r="C3436" t="s">
        <v>54</v>
      </c>
      <c r="D3436" t="s">
        <v>214</v>
      </c>
      <c r="E3436" t="s">
        <v>217</v>
      </c>
      <c r="F3436" s="88">
        <v>46631</v>
      </c>
      <c r="G3436" s="87">
        <v>2333.333333333333</v>
      </c>
      <c r="H3436" s="87">
        <v>65.083934075451367</v>
      </c>
    </row>
    <row r="3437" spans="1:8" x14ac:dyDescent="0.3">
      <c r="A3437" t="s">
        <v>35</v>
      </c>
      <c r="B3437" t="s">
        <v>53</v>
      </c>
      <c r="C3437" t="s">
        <v>54</v>
      </c>
      <c r="D3437" t="s">
        <v>214</v>
      </c>
      <c r="E3437" t="s">
        <v>215</v>
      </c>
      <c r="F3437" s="88">
        <v>46661</v>
      </c>
      <c r="G3437" s="87">
        <v>2333.333333333333</v>
      </c>
      <c r="H3437" s="87">
        <v>184.8458856966171</v>
      </c>
    </row>
    <row r="3438" spans="1:8" x14ac:dyDescent="0.3">
      <c r="A3438" t="s">
        <v>35</v>
      </c>
      <c r="B3438" t="s">
        <v>53</v>
      </c>
      <c r="C3438" t="s">
        <v>54</v>
      </c>
      <c r="D3438" t="s">
        <v>214</v>
      </c>
      <c r="E3438" t="s">
        <v>216</v>
      </c>
      <c r="F3438" s="88">
        <v>46661</v>
      </c>
      <c r="G3438" s="87">
        <v>2333.333333333333</v>
      </c>
      <c r="H3438" s="87">
        <v>116.6666666666668</v>
      </c>
    </row>
    <row r="3439" spans="1:8" x14ac:dyDescent="0.3">
      <c r="A3439" t="s">
        <v>35</v>
      </c>
      <c r="B3439" t="s">
        <v>53</v>
      </c>
      <c r="C3439" t="s">
        <v>54</v>
      </c>
      <c r="D3439" t="s">
        <v>214</v>
      </c>
      <c r="E3439" t="s">
        <v>217</v>
      </c>
      <c r="F3439" s="88">
        <v>46661</v>
      </c>
      <c r="G3439" s="87">
        <v>2333.333333333333</v>
      </c>
      <c r="H3439" s="87">
        <v>64.932589552333468</v>
      </c>
    </row>
    <row r="3440" spans="1:8" x14ac:dyDescent="0.3">
      <c r="A3440" t="s">
        <v>35</v>
      </c>
      <c r="B3440" t="s">
        <v>53</v>
      </c>
      <c r="C3440" t="s">
        <v>54</v>
      </c>
      <c r="D3440" t="s">
        <v>214</v>
      </c>
      <c r="E3440" t="s">
        <v>215</v>
      </c>
      <c r="F3440" s="88">
        <v>46692</v>
      </c>
      <c r="G3440" s="87">
        <v>2333.333333333333</v>
      </c>
      <c r="H3440" s="87">
        <v>184.68771129141379</v>
      </c>
    </row>
    <row r="3441" spans="1:8" x14ac:dyDescent="0.3">
      <c r="A3441" t="s">
        <v>35</v>
      </c>
      <c r="B3441" t="s">
        <v>53</v>
      </c>
      <c r="C3441" t="s">
        <v>54</v>
      </c>
      <c r="D3441" t="s">
        <v>214</v>
      </c>
      <c r="E3441" t="s">
        <v>216</v>
      </c>
      <c r="F3441" s="88">
        <v>46692</v>
      </c>
      <c r="G3441" s="87">
        <v>2333.333333333333</v>
      </c>
      <c r="H3441" s="87">
        <v>116.6666666666668</v>
      </c>
    </row>
    <row r="3442" spans="1:8" x14ac:dyDescent="0.3">
      <c r="A3442" t="s">
        <v>35</v>
      </c>
      <c r="B3442" t="s">
        <v>53</v>
      </c>
      <c r="C3442" t="s">
        <v>54</v>
      </c>
      <c r="D3442" t="s">
        <v>214</v>
      </c>
      <c r="E3442" t="s">
        <v>217</v>
      </c>
      <c r="F3442" s="88">
        <v>46692</v>
      </c>
      <c r="G3442" s="87">
        <v>2333.333333333333</v>
      </c>
      <c r="H3442" s="87">
        <v>64.78194726166376</v>
      </c>
    </row>
    <row r="3443" spans="1:8" x14ac:dyDescent="0.3">
      <c r="A3443" t="s">
        <v>35</v>
      </c>
      <c r="B3443" t="s">
        <v>53</v>
      </c>
      <c r="C3443" t="s">
        <v>54</v>
      </c>
      <c r="D3443" t="s">
        <v>214</v>
      </c>
      <c r="E3443" t="s">
        <v>215</v>
      </c>
      <c r="F3443" s="88">
        <v>46722</v>
      </c>
      <c r="G3443" s="87">
        <v>2333.333333333333</v>
      </c>
      <c r="H3443" s="87">
        <v>184.53026911028789</v>
      </c>
    </row>
    <row r="3444" spans="1:8" x14ac:dyDescent="0.3">
      <c r="A3444" t="s">
        <v>35</v>
      </c>
      <c r="B3444" t="s">
        <v>53</v>
      </c>
      <c r="C3444" t="s">
        <v>54</v>
      </c>
      <c r="D3444" t="s">
        <v>214</v>
      </c>
      <c r="E3444" t="s">
        <v>216</v>
      </c>
      <c r="F3444" s="88">
        <v>46722</v>
      </c>
      <c r="G3444" s="87">
        <v>2333.333333333333</v>
      </c>
      <c r="H3444" s="87">
        <v>116.6666666666668</v>
      </c>
    </row>
    <row r="3445" spans="1:8" x14ac:dyDescent="0.3">
      <c r="A3445" t="s">
        <v>35</v>
      </c>
      <c r="B3445" t="s">
        <v>53</v>
      </c>
      <c r="C3445" t="s">
        <v>54</v>
      </c>
      <c r="D3445" t="s">
        <v>214</v>
      </c>
      <c r="E3445" t="s">
        <v>217</v>
      </c>
      <c r="F3445" s="88">
        <v>46722</v>
      </c>
      <c r="G3445" s="87">
        <v>2333.333333333333</v>
      </c>
      <c r="H3445" s="87">
        <v>64.63200232725805</v>
      </c>
    </row>
    <row r="3446" spans="1:8" x14ac:dyDescent="0.3">
      <c r="A3446" t="s">
        <v>35</v>
      </c>
      <c r="B3446" t="s">
        <v>53</v>
      </c>
      <c r="C3446" t="s">
        <v>57</v>
      </c>
      <c r="D3446" t="s">
        <v>198</v>
      </c>
      <c r="E3446" t="s">
        <v>135</v>
      </c>
      <c r="G3446" s="87">
        <v>73500</v>
      </c>
      <c r="H3446" s="87">
        <v>46158</v>
      </c>
    </row>
    <row r="3447" spans="1:8" x14ac:dyDescent="0.3">
      <c r="A3447" t="s">
        <v>35</v>
      </c>
      <c r="B3447" t="s">
        <v>53</v>
      </c>
      <c r="C3447" t="s">
        <v>57</v>
      </c>
      <c r="D3447" t="s">
        <v>198</v>
      </c>
      <c r="E3447" t="s">
        <v>199</v>
      </c>
      <c r="G3447" s="87">
        <v>73500</v>
      </c>
      <c r="H3447" s="87">
        <v>72292.397226481073</v>
      </c>
    </row>
    <row r="3448" spans="1:8" x14ac:dyDescent="0.3">
      <c r="A3448" t="s">
        <v>35</v>
      </c>
      <c r="B3448" t="s">
        <v>53</v>
      </c>
      <c r="C3448" t="s">
        <v>57</v>
      </c>
      <c r="D3448" t="s">
        <v>198</v>
      </c>
      <c r="E3448" t="s">
        <v>200</v>
      </c>
      <c r="G3448" s="87">
        <v>73500</v>
      </c>
      <c r="H3448" s="87">
        <v>74203.140918905512</v>
      </c>
    </row>
    <row r="3449" spans="1:8" x14ac:dyDescent="0.3">
      <c r="A3449" t="s">
        <v>35</v>
      </c>
      <c r="B3449" t="s">
        <v>53</v>
      </c>
      <c r="C3449" t="s">
        <v>57</v>
      </c>
      <c r="D3449" t="s">
        <v>198</v>
      </c>
      <c r="E3449" t="s">
        <v>201</v>
      </c>
      <c r="G3449" s="87">
        <v>73500</v>
      </c>
      <c r="H3449" s="87">
        <v>73500</v>
      </c>
    </row>
    <row r="3450" spans="1:8" x14ac:dyDescent="0.3">
      <c r="A3450" t="s">
        <v>35</v>
      </c>
      <c r="B3450" t="s">
        <v>53</v>
      </c>
      <c r="C3450" t="s">
        <v>57</v>
      </c>
      <c r="D3450" t="s">
        <v>198</v>
      </c>
      <c r="E3450" t="s">
        <v>202</v>
      </c>
      <c r="G3450" s="87">
        <v>73500</v>
      </c>
      <c r="H3450" s="87">
        <v>45833.942932552112</v>
      </c>
    </row>
    <row r="3451" spans="1:8" x14ac:dyDescent="0.3">
      <c r="A3451" t="s">
        <v>35</v>
      </c>
      <c r="B3451" t="s">
        <v>53</v>
      </c>
      <c r="C3451" t="s">
        <v>57</v>
      </c>
      <c r="D3451" t="s">
        <v>198</v>
      </c>
      <c r="E3451" t="s">
        <v>139</v>
      </c>
      <c r="G3451" s="87">
        <v>73500</v>
      </c>
      <c r="H3451" s="87">
        <v>46672.5</v>
      </c>
    </row>
    <row r="3452" spans="1:8" x14ac:dyDescent="0.3">
      <c r="A3452" t="s">
        <v>35</v>
      </c>
      <c r="B3452" t="s">
        <v>53</v>
      </c>
      <c r="C3452" t="s">
        <v>57</v>
      </c>
      <c r="D3452" t="s">
        <v>198</v>
      </c>
      <c r="E3452" t="s">
        <v>65</v>
      </c>
      <c r="G3452" s="87">
        <v>73500</v>
      </c>
      <c r="H3452" s="87">
        <v>45833.942932552112</v>
      </c>
    </row>
    <row r="3453" spans="1:8" x14ac:dyDescent="0.3">
      <c r="A3453" t="s">
        <v>35</v>
      </c>
      <c r="B3453" t="s">
        <v>53</v>
      </c>
      <c r="C3453" t="s">
        <v>57</v>
      </c>
      <c r="D3453" t="s">
        <v>203</v>
      </c>
      <c r="E3453" t="s">
        <v>204</v>
      </c>
      <c r="G3453" s="87">
        <v>73500</v>
      </c>
      <c r="H3453" s="87">
        <v>44655.227108053266</v>
      </c>
    </row>
    <row r="3454" spans="1:8" x14ac:dyDescent="0.3">
      <c r="A3454" t="s">
        <v>35</v>
      </c>
      <c r="B3454" t="s">
        <v>53</v>
      </c>
      <c r="C3454" t="s">
        <v>57</v>
      </c>
      <c r="D3454" t="s">
        <v>203</v>
      </c>
      <c r="E3454" t="s">
        <v>142</v>
      </c>
      <c r="G3454" s="87">
        <v>73500</v>
      </c>
      <c r="H3454" s="87">
        <v>70682.51636169359</v>
      </c>
    </row>
    <row r="3455" spans="1:8" x14ac:dyDescent="0.3">
      <c r="A3455" t="s">
        <v>35</v>
      </c>
      <c r="B3455" t="s">
        <v>53</v>
      </c>
      <c r="C3455" t="s">
        <v>57</v>
      </c>
      <c r="D3455" t="s">
        <v>203</v>
      </c>
      <c r="E3455" t="s">
        <v>143</v>
      </c>
      <c r="G3455" s="87">
        <v>73500</v>
      </c>
      <c r="H3455" s="87">
        <v>73941.455537419257</v>
      </c>
    </row>
    <row r="3456" spans="1:8" x14ac:dyDescent="0.3">
      <c r="A3456" t="s">
        <v>35</v>
      </c>
      <c r="B3456" t="s">
        <v>53</v>
      </c>
      <c r="C3456" t="s">
        <v>57</v>
      </c>
      <c r="D3456" t="s">
        <v>203</v>
      </c>
      <c r="E3456" t="s">
        <v>141</v>
      </c>
      <c r="G3456" s="87">
        <v>73500</v>
      </c>
      <c r="H3456" s="87">
        <v>0</v>
      </c>
    </row>
    <row r="3457" spans="1:8" x14ac:dyDescent="0.3">
      <c r="A3457" t="s">
        <v>35</v>
      </c>
      <c r="B3457" t="s">
        <v>53</v>
      </c>
      <c r="C3457" t="s">
        <v>57</v>
      </c>
      <c r="D3457" t="s">
        <v>203</v>
      </c>
      <c r="E3457" t="s">
        <v>205</v>
      </c>
      <c r="G3457" s="87">
        <v>73500</v>
      </c>
      <c r="H3457" s="87">
        <v>44655.227108053266</v>
      </c>
    </row>
    <row r="3458" spans="1:8" x14ac:dyDescent="0.3">
      <c r="A3458" t="s">
        <v>35</v>
      </c>
      <c r="B3458" t="s">
        <v>53</v>
      </c>
      <c r="C3458" t="s">
        <v>57</v>
      </c>
      <c r="D3458" t="s">
        <v>206</v>
      </c>
      <c r="E3458" t="s">
        <v>207</v>
      </c>
      <c r="G3458" s="87">
        <v>73500</v>
      </c>
      <c r="H3458" s="87">
        <v>75705</v>
      </c>
    </row>
    <row r="3459" spans="1:8" x14ac:dyDescent="0.3">
      <c r="A3459" t="s">
        <v>35</v>
      </c>
      <c r="B3459" t="s">
        <v>53</v>
      </c>
      <c r="C3459" t="s">
        <v>57</v>
      </c>
      <c r="D3459" t="s">
        <v>206</v>
      </c>
      <c r="E3459" t="s">
        <v>208</v>
      </c>
      <c r="G3459" s="87">
        <v>73500</v>
      </c>
      <c r="H3459" s="87">
        <v>76969.608333333323</v>
      </c>
    </row>
    <row r="3460" spans="1:8" x14ac:dyDescent="0.3">
      <c r="A3460" t="s">
        <v>35</v>
      </c>
      <c r="B3460" t="s">
        <v>53</v>
      </c>
      <c r="C3460" t="s">
        <v>57</v>
      </c>
      <c r="D3460" t="s">
        <v>206</v>
      </c>
      <c r="E3460" t="s">
        <v>209</v>
      </c>
      <c r="G3460" s="87">
        <v>73500</v>
      </c>
      <c r="H3460" s="87">
        <v>69163.345869803088</v>
      </c>
    </row>
    <row r="3461" spans="1:8" x14ac:dyDescent="0.3">
      <c r="A3461" t="s">
        <v>35</v>
      </c>
      <c r="B3461" t="s">
        <v>53</v>
      </c>
      <c r="C3461" t="s">
        <v>57</v>
      </c>
      <c r="D3461" t="s">
        <v>210</v>
      </c>
      <c r="E3461" t="s">
        <v>211</v>
      </c>
      <c r="G3461" s="87">
        <v>73500</v>
      </c>
      <c r="H3461" s="87">
        <v>69825</v>
      </c>
    </row>
    <row r="3462" spans="1:8" x14ac:dyDescent="0.3">
      <c r="A3462" t="s">
        <v>35</v>
      </c>
      <c r="B3462" t="s">
        <v>53</v>
      </c>
      <c r="C3462" t="s">
        <v>57</v>
      </c>
      <c r="D3462" t="s">
        <v>210</v>
      </c>
      <c r="E3462" t="s">
        <v>212</v>
      </c>
      <c r="G3462" s="87">
        <v>73500</v>
      </c>
      <c r="H3462" s="87">
        <v>69090</v>
      </c>
    </row>
    <row r="3463" spans="1:8" x14ac:dyDescent="0.3">
      <c r="A3463" t="s">
        <v>35</v>
      </c>
      <c r="B3463" t="s">
        <v>53</v>
      </c>
      <c r="C3463" t="s">
        <v>57</v>
      </c>
      <c r="D3463" t="s">
        <v>210</v>
      </c>
      <c r="E3463" t="s">
        <v>213</v>
      </c>
      <c r="G3463" s="87">
        <v>73500</v>
      </c>
      <c r="H3463" s="87">
        <v>69457.5</v>
      </c>
    </row>
    <row r="3464" spans="1:8" x14ac:dyDescent="0.3">
      <c r="A3464" t="s">
        <v>35</v>
      </c>
      <c r="B3464" t="s">
        <v>53</v>
      </c>
      <c r="C3464" t="s">
        <v>57</v>
      </c>
      <c r="D3464" t="s">
        <v>214</v>
      </c>
      <c r="E3464" t="s">
        <v>215</v>
      </c>
      <c r="F3464" s="88">
        <v>46388</v>
      </c>
      <c r="G3464" s="87">
        <v>6125</v>
      </c>
      <c r="H3464" s="87">
        <v>210.632256285133</v>
      </c>
    </row>
    <row r="3465" spans="1:8" x14ac:dyDescent="0.3">
      <c r="A3465" t="s">
        <v>35</v>
      </c>
      <c r="B3465" t="s">
        <v>53</v>
      </c>
      <c r="C3465" t="s">
        <v>57</v>
      </c>
      <c r="D3465" t="s">
        <v>214</v>
      </c>
      <c r="E3465" t="s">
        <v>216</v>
      </c>
      <c r="F3465" s="88">
        <v>46388</v>
      </c>
      <c r="G3465" s="87">
        <v>6125</v>
      </c>
      <c r="H3465" s="87">
        <v>183.7500000000002</v>
      </c>
    </row>
    <row r="3466" spans="1:8" x14ac:dyDescent="0.3">
      <c r="A3466" t="s">
        <v>35</v>
      </c>
      <c r="B3466" t="s">
        <v>53</v>
      </c>
      <c r="C3466" t="s">
        <v>57</v>
      </c>
      <c r="D3466" t="s">
        <v>214</v>
      </c>
      <c r="E3466" t="s">
        <v>217</v>
      </c>
      <c r="F3466" s="88">
        <v>46388</v>
      </c>
      <c r="G3466" s="87">
        <v>6125</v>
      </c>
      <c r="H3466" s="87">
        <v>26.099277946730499</v>
      </c>
    </row>
    <row r="3467" spans="1:8" x14ac:dyDescent="0.3">
      <c r="A3467" t="s">
        <v>35</v>
      </c>
      <c r="B3467" t="s">
        <v>53</v>
      </c>
      <c r="C3467" t="s">
        <v>57</v>
      </c>
      <c r="D3467" t="s">
        <v>214</v>
      </c>
      <c r="E3467" t="s">
        <v>215</v>
      </c>
      <c r="F3467" s="88">
        <v>46419</v>
      </c>
      <c r="G3467" s="87">
        <v>6125</v>
      </c>
      <c r="H3467" s="87">
        <v>272.1339043973482</v>
      </c>
    </row>
    <row r="3468" spans="1:8" x14ac:dyDescent="0.3">
      <c r="A3468" t="s">
        <v>35</v>
      </c>
      <c r="B3468" t="s">
        <v>53</v>
      </c>
      <c r="C3468" t="s">
        <v>57</v>
      </c>
      <c r="D3468" t="s">
        <v>214</v>
      </c>
      <c r="E3468" t="s">
        <v>216</v>
      </c>
      <c r="F3468" s="88">
        <v>46419</v>
      </c>
      <c r="G3468" s="87">
        <v>6125</v>
      </c>
      <c r="H3468" s="87">
        <v>245.0000000000002</v>
      </c>
    </row>
    <row r="3469" spans="1:8" x14ac:dyDescent="0.3">
      <c r="A3469" t="s">
        <v>35</v>
      </c>
      <c r="B3469" t="s">
        <v>53</v>
      </c>
      <c r="C3469" t="s">
        <v>57</v>
      </c>
      <c r="D3469" t="s">
        <v>214</v>
      </c>
      <c r="E3469" t="s">
        <v>217</v>
      </c>
      <c r="F3469" s="88">
        <v>46419</v>
      </c>
      <c r="G3469" s="87">
        <v>6125</v>
      </c>
      <c r="H3469" s="87">
        <v>26.090292689757881</v>
      </c>
    </row>
    <row r="3470" spans="1:8" x14ac:dyDescent="0.3">
      <c r="A3470" t="s">
        <v>35</v>
      </c>
      <c r="B3470" t="s">
        <v>53</v>
      </c>
      <c r="C3470" t="s">
        <v>57</v>
      </c>
      <c r="D3470" t="s">
        <v>214</v>
      </c>
      <c r="E3470" t="s">
        <v>215</v>
      </c>
      <c r="F3470" s="88">
        <v>46447</v>
      </c>
      <c r="G3470" s="87">
        <v>6125</v>
      </c>
      <c r="H3470" s="87">
        <v>272.12456616210312</v>
      </c>
    </row>
    <row r="3471" spans="1:8" x14ac:dyDescent="0.3">
      <c r="A3471" t="s">
        <v>35</v>
      </c>
      <c r="B3471" t="s">
        <v>53</v>
      </c>
      <c r="C3471" t="s">
        <v>57</v>
      </c>
      <c r="D3471" t="s">
        <v>214</v>
      </c>
      <c r="E3471" t="s">
        <v>216</v>
      </c>
      <c r="F3471" s="88">
        <v>46447</v>
      </c>
      <c r="G3471" s="87">
        <v>6125</v>
      </c>
      <c r="H3471" s="87">
        <v>245.0000000000002</v>
      </c>
    </row>
    <row r="3472" spans="1:8" x14ac:dyDescent="0.3">
      <c r="A3472" t="s">
        <v>35</v>
      </c>
      <c r="B3472" t="s">
        <v>53</v>
      </c>
      <c r="C3472" t="s">
        <v>57</v>
      </c>
      <c r="D3472" t="s">
        <v>214</v>
      </c>
      <c r="E3472" t="s">
        <v>217</v>
      </c>
      <c r="F3472" s="88">
        <v>46447</v>
      </c>
      <c r="G3472" s="87">
        <v>6125</v>
      </c>
      <c r="H3472" s="87">
        <v>26.081313617406451</v>
      </c>
    </row>
    <row r="3473" spans="1:8" x14ac:dyDescent="0.3">
      <c r="A3473" t="s">
        <v>35</v>
      </c>
      <c r="B3473" t="s">
        <v>53</v>
      </c>
      <c r="C3473" t="s">
        <v>57</v>
      </c>
      <c r="D3473" t="s">
        <v>214</v>
      </c>
      <c r="E3473" t="s">
        <v>215</v>
      </c>
      <c r="F3473" s="88">
        <v>46478</v>
      </c>
      <c r="G3473" s="87">
        <v>6125</v>
      </c>
      <c r="H3473" s="87">
        <v>272.11491813220152</v>
      </c>
    </row>
    <row r="3474" spans="1:8" x14ac:dyDescent="0.3">
      <c r="A3474" t="s">
        <v>35</v>
      </c>
      <c r="B3474" t="s">
        <v>53</v>
      </c>
      <c r="C3474" t="s">
        <v>57</v>
      </c>
      <c r="D3474" t="s">
        <v>214</v>
      </c>
      <c r="E3474" t="s">
        <v>216</v>
      </c>
      <c r="F3474" s="88">
        <v>46478</v>
      </c>
      <c r="G3474" s="87">
        <v>6125</v>
      </c>
      <c r="H3474" s="87">
        <v>245.0000000000002</v>
      </c>
    </row>
    <row r="3475" spans="1:8" x14ac:dyDescent="0.3">
      <c r="A3475" t="s">
        <v>35</v>
      </c>
      <c r="B3475" t="s">
        <v>53</v>
      </c>
      <c r="C3475" t="s">
        <v>57</v>
      </c>
      <c r="D3475" t="s">
        <v>214</v>
      </c>
      <c r="E3475" t="s">
        <v>217</v>
      </c>
      <c r="F3475" s="88">
        <v>46478</v>
      </c>
      <c r="G3475" s="87">
        <v>6125</v>
      </c>
      <c r="H3475" s="87">
        <v>26.072036665578111</v>
      </c>
    </row>
    <row r="3476" spans="1:8" x14ac:dyDescent="0.3">
      <c r="A3476" t="s">
        <v>35</v>
      </c>
      <c r="B3476" t="s">
        <v>53</v>
      </c>
      <c r="C3476" t="s">
        <v>57</v>
      </c>
      <c r="D3476" t="s">
        <v>214</v>
      </c>
      <c r="E3476" t="s">
        <v>215</v>
      </c>
      <c r="F3476" s="88">
        <v>46508</v>
      </c>
      <c r="G3476" s="87">
        <v>6125</v>
      </c>
      <c r="H3476" s="87">
        <v>272.10527696334208</v>
      </c>
    </row>
    <row r="3477" spans="1:8" x14ac:dyDescent="0.3">
      <c r="A3477" t="s">
        <v>35</v>
      </c>
      <c r="B3477" t="s">
        <v>53</v>
      </c>
      <c r="C3477" t="s">
        <v>57</v>
      </c>
      <c r="D3477" t="s">
        <v>214</v>
      </c>
      <c r="E3477" t="s">
        <v>216</v>
      </c>
      <c r="F3477" s="88">
        <v>46508</v>
      </c>
      <c r="G3477" s="87">
        <v>6125</v>
      </c>
      <c r="H3477" s="87">
        <v>245.0000000000002</v>
      </c>
    </row>
    <row r="3478" spans="1:8" x14ac:dyDescent="0.3">
      <c r="A3478" t="s">
        <v>35</v>
      </c>
      <c r="B3478" t="s">
        <v>53</v>
      </c>
      <c r="C3478" t="s">
        <v>57</v>
      </c>
      <c r="D3478" t="s">
        <v>214</v>
      </c>
      <c r="E3478" t="s">
        <v>217</v>
      </c>
      <c r="F3478" s="88">
        <v>46508</v>
      </c>
      <c r="G3478" s="87">
        <v>6125</v>
      </c>
      <c r="H3478" s="87">
        <v>26.062766310905459</v>
      </c>
    </row>
    <row r="3479" spans="1:8" x14ac:dyDescent="0.3">
      <c r="A3479" t="s">
        <v>35</v>
      </c>
      <c r="B3479" t="s">
        <v>53</v>
      </c>
      <c r="C3479" t="s">
        <v>57</v>
      </c>
      <c r="D3479" t="s">
        <v>214</v>
      </c>
      <c r="E3479" t="s">
        <v>215</v>
      </c>
      <c r="F3479" s="88">
        <v>46539</v>
      </c>
      <c r="G3479" s="87">
        <v>6125</v>
      </c>
      <c r="H3479" s="87">
        <v>272.09564264820688</v>
      </c>
    </row>
    <row r="3480" spans="1:8" x14ac:dyDescent="0.3">
      <c r="A3480" t="s">
        <v>35</v>
      </c>
      <c r="B3480" t="s">
        <v>53</v>
      </c>
      <c r="C3480" t="s">
        <v>57</v>
      </c>
      <c r="D3480" t="s">
        <v>214</v>
      </c>
      <c r="E3480" t="s">
        <v>216</v>
      </c>
      <c r="F3480" s="88">
        <v>46539</v>
      </c>
      <c r="G3480" s="87">
        <v>6125</v>
      </c>
      <c r="H3480" s="87">
        <v>245.0000000000002</v>
      </c>
    </row>
    <row r="3481" spans="1:8" x14ac:dyDescent="0.3">
      <c r="A3481" t="s">
        <v>35</v>
      </c>
      <c r="B3481" t="s">
        <v>53</v>
      </c>
      <c r="C3481" t="s">
        <v>57</v>
      </c>
      <c r="D3481" t="s">
        <v>214</v>
      </c>
      <c r="E3481" t="s">
        <v>217</v>
      </c>
      <c r="F3481" s="88">
        <v>46539</v>
      </c>
      <c r="G3481" s="87">
        <v>6125</v>
      </c>
      <c r="H3481" s="87">
        <v>26.05350254635308</v>
      </c>
    </row>
    <row r="3482" spans="1:8" x14ac:dyDescent="0.3">
      <c r="A3482" t="s">
        <v>35</v>
      </c>
      <c r="B3482" t="s">
        <v>53</v>
      </c>
      <c r="C3482" t="s">
        <v>57</v>
      </c>
      <c r="D3482" t="s">
        <v>214</v>
      </c>
      <c r="E3482" t="s">
        <v>215</v>
      </c>
      <c r="F3482" s="88">
        <v>46569</v>
      </c>
      <c r="G3482" s="87">
        <v>6125</v>
      </c>
      <c r="H3482" s="87">
        <v>272.08601517949239</v>
      </c>
    </row>
    <row r="3483" spans="1:8" x14ac:dyDescent="0.3">
      <c r="A3483" t="s">
        <v>35</v>
      </c>
      <c r="B3483" t="s">
        <v>53</v>
      </c>
      <c r="C3483" t="s">
        <v>57</v>
      </c>
      <c r="D3483" t="s">
        <v>214</v>
      </c>
      <c r="E3483" t="s">
        <v>216</v>
      </c>
      <c r="F3483" s="88">
        <v>46569</v>
      </c>
      <c r="G3483" s="87">
        <v>6125</v>
      </c>
      <c r="H3483" s="87">
        <v>245.0000000000002</v>
      </c>
    </row>
    <row r="3484" spans="1:8" x14ac:dyDescent="0.3">
      <c r="A3484" t="s">
        <v>35</v>
      </c>
      <c r="B3484" t="s">
        <v>53</v>
      </c>
      <c r="C3484" t="s">
        <v>57</v>
      </c>
      <c r="D3484" t="s">
        <v>214</v>
      </c>
      <c r="E3484" t="s">
        <v>217</v>
      </c>
      <c r="F3484" s="88">
        <v>46569</v>
      </c>
      <c r="G3484" s="87">
        <v>6125</v>
      </c>
      <c r="H3484" s="87">
        <v>26.044245364896469</v>
      </c>
    </row>
    <row r="3485" spans="1:8" x14ac:dyDescent="0.3">
      <c r="A3485" t="s">
        <v>35</v>
      </c>
      <c r="B3485" t="s">
        <v>53</v>
      </c>
      <c r="C3485" t="s">
        <v>57</v>
      </c>
      <c r="D3485" t="s">
        <v>214</v>
      </c>
      <c r="E3485" t="s">
        <v>215</v>
      </c>
      <c r="F3485" s="88">
        <v>46600</v>
      </c>
      <c r="G3485" s="87">
        <v>6125</v>
      </c>
      <c r="H3485" s="87">
        <v>272.07623689159749</v>
      </c>
    </row>
    <row r="3486" spans="1:8" x14ac:dyDescent="0.3">
      <c r="A3486" t="s">
        <v>35</v>
      </c>
      <c r="B3486" t="s">
        <v>53</v>
      </c>
      <c r="C3486" t="s">
        <v>57</v>
      </c>
      <c r="D3486" t="s">
        <v>214</v>
      </c>
      <c r="E3486" t="s">
        <v>216</v>
      </c>
      <c r="F3486" s="88">
        <v>46600</v>
      </c>
      <c r="G3486" s="87">
        <v>6125</v>
      </c>
      <c r="H3486" s="87">
        <v>245.0000000000002</v>
      </c>
    </row>
    <row r="3487" spans="1:8" x14ac:dyDescent="0.3">
      <c r="A3487" t="s">
        <v>35</v>
      </c>
      <c r="B3487" t="s">
        <v>53</v>
      </c>
      <c r="C3487" t="s">
        <v>57</v>
      </c>
      <c r="D3487" t="s">
        <v>214</v>
      </c>
      <c r="E3487" t="s">
        <v>217</v>
      </c>
      <c r="F3487" s="88">
        <v>46600</v>
      </c>
      <c r="G3487" s="87">
        <v>6125</v>
      </c>
      <c r="H3487" s="87">
        <v>26.03484316499782</v>
      </c>
    </row>
    <row r="3488" spans="1:8" x14ac:dyDescent="0.3">
      <c r="A3488" t="s">
        <v>35</v>
      </c>
      <c r="B3488" t="s">
        <v>53</v>
      </c>
      <c r="C3488" t="s">
        <v>57</v>
      </c>
      <c r="D3488" t="s">
        <v>214</v>
      </c>
      <c r="E3488" t="s">
        <v>215</v>
      </c>
      <c r="F3488" s="88">
        <v>46631</v>
      </c>
      <c r="G3488" s="87">
        <v>6125</v>
      </c>
      <c r="H3488" s="87">
        <v>272.06662320578391</v>
      </c>
    </row>
    <row r="3489" spans="1:8" x14ac:dyDescent="0.3">
      <c r="A3489" t="s">
        <v>35</v>
      </c>
      <c r="B3489" t="s">
        <v>53</v>
      </c>
      <c r="C3489" t="s">
        <v>57</v>
      </c>
      <c r="D3489" t="s">
        <v>214</v>
      </c>
      <c r="E3489" t="s">
        <v>216</v>
      </c>
      <c r="F3489" s="88">
        <v>46631</v>
      </c>
      <c r="G3489" s="87">
        <v>6125</v>
      </c>
      <c r="H3489" s="87">
        <v>245.0000000000002</v>
      </c>
    </row>
    <row r="3490" spans="1:8" x14ac:dyDescent="0.3">
      <c r="A3490" t="s">
        <v>35</v>
      </c>
      <c r="B3490" t="s">
        <v>53</v>
      </c>
      <c r="C3490" t="s">
        <v>57</v>
      </c>
      <c r="D3490" t="s">
        <v>214</v>
      </c>
      <c r="E3490" t="s">
        <v>217</v>
      </c>
      <c r="F3490" s="88">
        <v>46631</v>
      </c>
      <c r="G3490" s="87">
        <v>6125</v>
      </c>
      <c r="H3490" s="87">
        <v>26.025599236330859</v>
      </c>
    </row>
    <row r="3491" spans="1:8" x14ac:dyDescent="0.3">
      <c r="A3491" t="s">
        <v>35</v>
      </c>
      <c r="B3491" t="s">
        <v>53</v>
      </c>
      <c r="C3491" t="s">
        <v>57</v>
      </c>
      <c r="D3491" t="s">
        <v>214</v>
      </c>
      <c r="E3491" t="s">
        <v>215</v>
      </c>
      <c r="F3491" s="88">
        <v>46661</v>
      </c>
      <c r="G3491" s="87">
        <v>6125</v>
      </c>
      <c r="H3491" s="87">
        <v>272.05701634441442</v>
      </c>
    </row>
    <row r="3492" spans="1:8" x14ac:dyDescent="0.3">
      <c r="A3492" t="s">
        <v>35</v>
      </c>
      <c r="B3492" t="s">
        <v>53</v>
      </c>
      <c r="C3492" t="s">
        <v>57</v>
      </c>
      <c r="D3492" t="s">
        <v>214</v>
      </c>
      <c r="E3492" t="s">
        <v>216</v>
      </c>
      <c r="F3492" s="88">
        <v>46661</v>
      </c>
      <c r="G3492" s="87">
        <v>6125</v>
      </c>
      <c r="H3492" s="87">
        <v>245.0000000000002</v>
      </c>
    </row>
    <row r="3493" spans="1:8" x14ac:dyDescent="0.3">
      <c r="A3493" t="s">
        <v>35</v>
      </c>
      <c r="B3493" t="s">
        <v>53</v>
      </c>
      <c r="C3493" t="s">
        <v>57</v>
      </c>
      <c r="D3493" t="s">
        <v>214</v>
      </c>
      <c r="E3493" t="s">
        <v>217</v>
      </c>
      <c r="F3493" s="88">
        <v>46661</v>
      </c>
      <c r="G3493" s="87">
        <v>6125</v>
      </c>
      <c r="H3493" s="87">
        <v>26.01636186962897</v>
      </c>
    </row>
    <row r="3494" spans="1:8" x14ac:dyDescent="0.3">
      <c r="A3494" t="s">
        <v>35</v>
      </c>
      <c r="B3494" t="s">
        <v>53</v>
      </c>
      <c r="C3494" t="s">
        <v>57</v>
      </c>
      <c r="D3494" t="s">
        <v>214</v>
      </c>
      <c r="E3494" t="s">
        <v>215</v>
      </c>
      <c r="F3494" s="88">
        <v>46692</v>
      </c>
      <c r="G3494" s="87">
        <v>6125</v>
      </c>
      <c r="H3494" s="87">
        <v>272.04741630022647</v>
      </c>
    </row>
    <row r="3495" spans="1:8" x14ac:dyDescent="0.3">
      <c r="A3495" t="s">
        <v>35</v>
      </c>
      <c r="B3495" t="s">
        <v>53</v>
      </c>
      <c r="C3495" t="s">
        <v>57</v>
      </c>
      <c r="D3495" t="s">
        <v>214</v>
      </c>
      <c r="E3495" t="s">
        <v>216</v>
      </c>
      <c r="F3495" s="88">
        <v>46692</v>
      </c>
      <c r="G3495" s="87">
        <v>6125</v>
      </c>
      <c r="H3495" s="87">
        <v>245.0000000000002</v>
      </c>
    </row>
    <row r="3496" spans="1:8" x14ac:dyDescent="0.3">
      <c r="A3496" t="s">
        <v>35</v>
      </c>
      <c r="B3496" t="s">
        <v>53</v>
      </c>
      <c r="C3496" t="s">
        <v>57</v>
      </c>
      <c r="D3496" t="s">
        <v>214</v>
      </c>
      <c r="E3496" t="s">
        <v>217</v>
      </c>
      <c r="F3496" s="88">
        <v>46692</v>
      </c>
      <c r="G3496" s="87">
        <v>6125</v>
      </c>
      <c r="H3496" s="87">
        <v>26.00713105790981</v>
      </c>
    </row>
    <row r="3497" spans="1:8" x14ac:dyDescent="0.3">
      <c r="A3497" t="s">
        <v>35</v>
      </c>
      <c r="B3497" t="s">
        <v>53</v>
      </c>
      <c r="C3497" t="s">
        <v>57</v>
      </c>
      <c r="D3497" t="s">
        <v>214</v>
      </c>
      <c r="E3497" t="s">
        <v>215</v>
      </c>
      <c r="F3497" s="88">
        <v>46722</v>
      </c>
      <c r="G3497" s="87">
        <v>6125</v>
      </c>
      <c r="H3497" s="87">
        <v>272.0378230659644</v>
      </c>
    </row>
    <row r="3498" spans="1:8" x14ac:dyDescent="0.3">
      <c r="A3498" t="s">
        <v>35</v>
      </c>
      <c r="B3498" t="s">
        <v>53</v>
      </c>
      <c r="C3498" t="s">
        <v>57</v>
      </c>
      <c r="D3498" t="s">
        <v>214</v>
      </c>
      <c r="E3498" t="s">
        <v>216</v>
      </c>
      <c r="F3498" s="88">
        <v>46722</v>
      </c>
      <c r="G3498" s="87">
        <v>6125</v>
      </c>
      <c r="H3498" s="87">
        <v>245.0000000000002</v>
      </c>
    </row>
    <row r="3499" spans="1:8" x14ac:dyDescent="0.3">
      <c r="A3499" t="s">
        <v>35</v>
      </c>
      <c r="B3499" t="s">
        <v>53</v>
      </c>
      <c r="C3499" t="s">
        <v>57</v>
      </c>
      <c r="D3499" t="s">
        <v>214</v>
      </c>
      <c r="E3499" t="s">
        <v>217</v>
      </c>
      <c r="F3499" s="88">
        <v>46722</v>
      </c>
      <c r="G3499" s="87">
        <v>6125</v>
      </c>
      <c r="H3499" s="87">
        <v>25.997906794196449</v>
      </c>
    </row>
    <row r="3500" spans="1:8" x14ac:dyDescent="0.3">
      <c r="A3500" t="s">
        <v>35</v>
      </c>
      <c r="B3500" t="s">
        <v>53</v>
      </c>
      <c r="C3500" t="s">
        <v>59</v>
      </c>
      <c r="D3500" t="s">
        <v>198</v>
      </c>
      <c r="E3500" t="s">
        <v>135</v>
      </c>
      <c r="G3500" s="87">
        <v>59500</v>
      </c>
      <c r="H3500" s="87">
        <v>36414</v>
      </c>
    </row>
    <row r="3501" spans="1:8" x14ac:dyDescent="0.3">
      <c r="A3501" t="s">
        <v>35</v>
      </c>
      <c r="B3501" t="s">
        <v>53</v>
      </c>
      <c r="C3501" t="s">
        <v>59</v>
      </c>
      <c r="D3501" t="s">
        <v>198</v>
      </c>
      <c r="E3501" t="s">
        <v>199</v>
      </c>
      <c r="G3501" s="87">
        <v>59500</v>
      </c>
      <c r="H3501" s="87">
        <v>59500</v>
      </c>
    </row>
    <row r="3502" spans="1:8" x14ac:dyDescent="0.3">
      <c r="A3502" t="s">
        <v>35</v>
      </c>
      <c r="B3502" t="s">
        <v>53</v>
      </c>
      <c r="C3502" t="s">
        <v>59</v>
      </c>
      <c r="D3502" t="s">
        <v>198</v>
      </c>
      <c r="E3502" t="s">
        <v>200</v>
      </c>
      <c r="G3502" s="87">
        <v>59500</v>
      </c>
      <c r="H3502" s="87">
        <v>59878.710026367371</v>
      </c>
    </row>
    <row r="3503" spans="1:8" x14ac:dyDescent="0.3">
      <c r="A3503" t="s">
        <v>35</v>
      </c>
      <c r="B3503" t="s">
        <v>53</v>
      </c>
      <c r="C3503" t="s">
        <v>59</v>
      </c>
      <c r="D3503" t="s">
        <v>198</v>
      </c>
      <c r="E3503" t="s">
        <v>201</v>
      </c>
      <c r="G3503" s="87">
        <v>59500</v>
      </c>
      <c r="H3503" s="87">
        <v>59500</v>
      </c>
    </row>
    <row r="3504" spans="1:8" x14ac:dyDescent="0.3">
      <c r="A3504" t="s">
        <v>35</v>
      </c>
      <c r="B3504" t="s">
        <v>53</v>
      </c>
      <c r="C3504" t="s">
        <v>59</v>
      </c>
      <c r="D3504" t="s">
        <v>198</v>
      </c>
      <c r="E3504" t="s">
        <v>202</v>
      </c>
      <c r="G3504" s="87">
        <v>59500</v>
      </c>
      <c r="H3504" s="87">
        <v>36645.770536136828</v>
      </c>
    </row>
    <row r="3505" spans="1:8" x14ac:dyDescent="0.3">
      <c r="A3505" t="s">
        <v>35</v>
      </c>
      <c r="B3505" t="s">
        <v>53</v>
      </c>
      <c r="C3505" t="s">
        <v>59</v>
      </c>
      <c r="D3505" t="s">
        <v>198</v>
      </c>
      <c r="E3505" t="s">
        <v>139</v>
      </c>
      <c r="G3505" s="87">
        <v>59500</v>
      </c>
      <c r="H3505" s="87">
        <v>38972.5</v>
      </c>
    </row>
    <row r="3506" spans="1:8" x14ac:dyDescent="0.3">
      <c r="A3506" t="s">
        <v>35</v>
      </c>
      <c r="B3506" t="s">
        <v>53</v>
      </c>
      <c r="C3506" t="s">
        <v>59</v>
      </c>
      <c r="D3506" t="s">
        <v>198</v>
      </c>
      <c r="E3506" t="s">
        <v>65</v>
      </c>
      <c r="G3506" s="87">
        <v>59500</v>
      </c>
      <c r="H3506" s="87">
        <v>36645.770536136828</v>
      </c>
    </row>
    <row r="3507" spans="1:8" x14ac:dyDescent="0.3">
      <c r="A3507" t="s">
        <v>35</v>
      </c>
      <c r="B3507" t="s">
        <v>53</v>
      </c>
      <c r="C3507" t="s">
        <v>59</v>
      </c>
      <c r="D3507" t="s">
        <v>203</v>
      </c>
      <c r="E3507" t="s">
        <v>204</v>
      </c>
      <c r="G3507" s="87">
        <v>59500</v>
      </c>
      <c r="H3507" s="87">
        <v>36135.841026266608</v>
      </c>
    </row>
    <row r="3508" spans="1:8" x14ac:dyDescent="0.3">
      <c r="A3508" t="s">
        <v>35</v>
      </c>
      <c r="B3508" t="s">
        <v>53</v>
      </c>
      <c r="C3508" t="s">
        <v>59</v>
      </c>
      <c r="D3508" t="s">
        <v>203</v>
      </c>
      <c r="E3508" t="s">
        <v>142</v>
      </c>
      <c r="G3508" s="87">
        <v>59500</v>
      </c>
      <c r="H3508" s="87">
        <v>59500</v>
      </c>
    </row>
    <row r="3509" spans="1:8" x14ac:dyDescent="0.3">
      <c r="A3509" t="s">
        <v>35</v>
      </c>
      <c r="B3509" t="s">
        <v>53</v>
      </c>
      <c r="C3509" t="s">
        <v>59</v>
      </c>
      <c r="D3509" t="s">
        <v>203</v>
      </c>
      <c r="E3509" t="s">
        <v>143</v>
      </c>
      <c r="G3509" s="87">
        <v>59500</v>
      </c>
      <c r="H3509" s="87">
        <v>59045.491872984661</v>
      </c>
    </row>
    <row r="3510" spans="1:8" x14ac:dyDescent="0.3">
      <c r="A3510" t="s">
        <v>35</v>
      </c>
      <c r="B3510" t="s">
        <v>53</v>
      </c>
      <c r="C3510" t="s">
        <v>59</v>
      </c>
      <c r="D3510" t="s">
        <v>203</v>
      </c>
      <c r="E3510" t="s">
        <v>141</v>
      </c>
      <c r="G3510" s="87">
        <v>59500</v>
      </c>
      <c r="H3510" s="87">
        <v>0</v>
      </c>
    </row>
    <row r="3511" spans="1:8" x14ac:dyDescent="0.3">
      <c r="A3511" t="s">
        <v>35</v>
      </c>
      <c r="B3511" t="s">
        <v>53</v>
      </c>
      <c r="C3511" t="s">
        <v>59</v>
      </c>
      <c r="D3511" t="s">
        <v>203</v>
      </c>
      <c r="E3511" t="s">
        <v>205</v>
      </c>
      <c r="G3511" s="87">
        <v>59500</v>
      </c>
      <c r="H3511" s="87">
        <v>36135.841026266608</v>
      </c>
    </row>
    <row r="3512" spans="1:8" x14ac:dyDescent="0.3">
      <c r="A3512" t="s">
        <v>35</v>
      </c>
      <c r="B3512" t="s">
        <v>53</v>
      </c>
      <c r="C3512" t="s">
        <v>59</v>
      </c>
      <c r="D3512" t="s">
        <v>206</v>
      </c>
      <c r="E3512" t="s">
        <v>207</v>
      </c>
      <c r="G3512" s="87">
        <v>59500</v>
      </c>
      <c r="H3512" s="87">
        <v>59500</v>
      </c>
    </row>
    <row r="3513" spans="1:8" x14ac:dyDescent="0.3">
      <c r="A3513" t="s">
        <v>35</v>
      </c>
      <c r="B3513" t="s">
        <v>53</v>
      </c>
      <c r="C3513" t="s">
        <v>59</v>
      </c>
      <c r="D3513" t="s">
        <v>206</v>
      </c>
      <c r="E3513" t="s">
        <v>208</v>
      </c>
      <c r="G3513" s="87">
        <v>59500</v>
      </c>
      <c r="H3513" s="87">
        <v>59500</v>
      </c>
    </row>
    <row r="3514" spans="1:8" x14ac:dyDescent="0.3">
      <c r="A3514" t="s">
        <v>35</v>
      </c>
      <c r="B3514" t="s">
        <v>53</v>
      </c>
      <c r="C3514" t="s">
        <v>59</v>
      </c>
      <c r="D3514" t="s">
        <v>206</v>
      </c>
      <c r="E3514" t="s">
        <v>209</v>
      </c>
      <c r="G3514" s="87">
        <v>59500</v>
      </c>
      <c r="H3514" s="87">
        <v>56167.500911743256</v>
      </c>
    </row>
    <row r="3515" spans="1:8" x14ac:dyDescent="0.3">
      <c r="A3515" t="s">
        <v>35</v>
      </c>
      <c r="B3515" t="s">
        <v>53</v>
      </c>
      <c r="C3515" t="s">
        <v>59</v>
      </c>
      <c r="D3515" t="s">
        <v>210</v>
      </c>
      <c r="E3515" t="s">
        <v>211</v>
      </c>
      <c r="G3515" s="87">
        <v>59500</v>
      </c>
      <c r="H3515" s="87">
        <v>56525</v>
      </c>
    </row>
    <row r="3516" spans="1:8" x14ac:dyDescent="0.3">
      <c r="A3516" t="s">
        <v>35</v>
      </c>
      <c r="B3516" t="s">
        <v>53</v>
      </c>
      <c r="C3516" t="s">
        <v>59</v>
      </c>
      <c r="D3516" t="s">
        <v>210</v>
      </c>
      <c r="E3516" t="s">
        <v>212</v>
      </c>
      <c r="G3516" s="87">
        <v>59500</v>
      </c>
      <c r="H3516" s="87">
        <v>55930</v>
      </c>
    </row>
    <row r="3517" spans="1:8" x14ac:dyDescent="0.3">
      <c r="A3517" t="s">
        <v>35</v>
      </c>
      <c r="B3517" t="s">
        <v>53</v>
      </c>
      <c r="C3517" t="s">
        <v>59</v>
      </c>
      <c r="D3517" t="s">
        <v>210</v>
      </c>
      <c r="E3517" t="s">
        <v>213</v>
      </c>
      <c r="G3517" s="87">
        <v>59500</v>
      </c>
      <c r="H3517" s="87">
        <v>57120</v>
      </c>
    </row>
    <row r="3518" spans="1:8" x14ac:dyDescent="0.3">
      <c r="A3518" t="s">
        <v>35</v>
      </c>
      <c r="B3518" t="s">
        <v>53</v>
      </c>
      <c r="C3518" t="s">
        <v>59</v>
      </c>
      <c r="D3518" t="s">
        <v>214</v>
      </c>
      <c r="E3518" t="s">
        <v>215</v>
      </c>
      <c r="F3518" s="88">
        <v>46388</v>
      </c>
      <c r="G3518" s="87">
        <v>4958.333333333333</v>
      </c>
      <c r="H3518" s="87">
        <v>85.281043595725109</v>
      </c>
    </row>
    <row r="3519" spans="1:8" x14ac:dyDescent="0.3">
      <c r="A3519" t="s">
        <v>35</v>
      </c>
      <c r="B3519" t="s">
        <v>53</v>
      </c>
      <c r="C3519" t="s">
        <v>59</v>
      </c>
      <c r="D3519" t="s">
        <v>214</v>
      </c>
      <c r="E3519" t="s">
        <v>216</v>
      </c>
      <c r="F3519" s="88">
        <v>46388</v>
      </c>
      <c r="G3519" s="87">
        <v>4958.333333333333</v>
      </c>
      <c r="H3519" s="87">
        <v>0</v>
      </c>
    </row>
    <row r="3520" spans="1:8" x14ac:dyDescent="0.3">
      <c r="A3520" t="s">
        <v>35</v>
      </c>
      <c r="B3520" t="s">
        <v>53</v>
      </c>
      <c r="C3520" t="s">
        <v>59</v>
      </c>
      <c r="D3520" t="s">
        <v>214</v>
      </c>
      <c r="E3520" t="s">
        <v>217</v>
      </c>
      <c r="F3520" s="88">
        <v>46388</v>
      </c>
      <c r="G3520" s="87">
        <v>4958.333333333333</v>
      </c>
      <c r="H3520" s="87">
        <v>85.281043595725109</v>
      </c>
    </row>
    <row r="3521" spans="1:8" x14ac:dyDescent="0.3">
      <c r="A3521" t="s">
        <v>35</v>
      </c>
      <c r="B3521" t="s">
        <v>53</v>
      </c>
      <c r="C3521" t="s">
        <v>59</v>
      </c>
      <c r="D3521" t="s">
        <v>214</v>
      </c>
      <c r="E3521" t="s">
        <v>215</v>
      </c>
      <c r="F3521" s="88">
        <v>46419</v>
      </c>
      <c r="G3521" s="87">
        <v>4958.333333333333</v>
      </c>
      <c r="H3521" s="87">
        <v>85.162659012125161</v>
      </c>
    </row>
    <row r="3522" spans="1:8" x14ac:dyDescent="0.3">
      <c r="A3522" t="s">
        <v>35</v>
      </c>
      <c r="B3522" t="s">
        <v>53</v>
      </c>
      <c r="C3522" t="s">
        <v>59</v>
      </c>
      <c r="D3522" t="s">
        <v>214</v>
      </c>
      <c r="E3522" t="s">
        <v>216</v>
      </c>
      <c r="F3522" s="88">
        <v>46419</v>
      </c>
      <c r="G3522" s="87">
        <v>4958.333333333333</v>
      </c>
      <c r="H3522" s="87">
        <v>0</v>
      </c>
    </row>
    <row r="3523" spans="1:8" x14ac:dyDescent="0.3">
      <c r="A3523" t="s">
        <v>35</v>
      </c>
      <c r="B3523" t="s">
        <v>53</v>
      </c>
      <c r="C3523" t="s">
        <v>59</v>
      </c>
      <c r="D3523" t="s">
        <v>214</v>
      </c>
      <c r="E3523" t="s">
        <v>217</v>
      </c>
      <c r="F3523" s="88">
        <v>46419</v>
      </c>
      <c r="G3523" s="87">
        <v>4958.333333333333</v>
      </c>
      <c r="H3523" s="87">
        <v>85.162659012125161</v>
      </c>
    </row>
    <row r="3524" spans="1:8" x14ac:dyDescent="0.3">
      <c r="A3524" t="s">
        <v>35</v>
      </c>
      <c r="B3524" t="s">
        <v>53</v>
      </c>
      <c r="C3524" t="s">
        <v>59</v>
      </c>
      <c r="D3524" t="s">
        <v>214</v>
      </c>
      <c r="E3524" t="s">
        <v>215</v>
      </c>
      <c r="F3524" s="88">
        <v>46447</v>
      </c>
      <c r="G3524" s="87">
        <v>4958.333333333333</v>
      </c>
      <c r="H3524" s="87">
        <v>85.044602648747912</v>
      </c>
    </row>
    <row r="3525" spans="1:8" x14ac:dyDescent="0.3">
      <c r="A3525" t="s">
        <v>35</v>
      </c>
      <c r="B3525" t="s">
        <v>53</v>
      </c>
      <c r="C3525" t="s">
        <v>59</v>
      </c>
      <c r="D3525" t="s">
        <v>214</v>
      </c>
      <c r="E3525" t="s">
        <v>216</v>
      </c>
      <c r="F3525" s="88">
        <v>46447</v>
      </c>
      <c r="G3525" s="87">
        <v>4958.333333333333</v>
      </c>
      <c r="H3525" s="87">
        <v>0</v>
      </c>
    </row>
    <row r="3526" spans="1:8" x14ac:dyDescent="0.3">
      <c r="A3526" t="s">
        <v>35</v>
      </c>
      <c r="B3526" t="s">
        <v>53</v>
      </c>
      <c r="C3526" t="s">
        <v>59</v>
      </c>
      <c r="D3526" t="s">
        <v>214</v>
      </c>
      <c r="E3526" t="s">
        <v>217</v>
      </c>
      <c r="F3526" s="88">
        <v>46447</v>
      </c>
      <c r="G3526" s="87">
        <v>4958.333333333333</v>
      </c>
      <c r="H3526" s="87">
        <v>85.044602648747912</v>
      </c>
    </row>
    <row r="3527" spans="1:8" x14ac:dyDescent="0.3">
      <c r="A3527" t="s">
        <v>35</v>
      </c>
      <c r="B3527" t="s">
        <v>53</v>
      </c>
      <c r="C3527" t="s">
        <v>59</v>
      </c>
      <c r="D3527" t="s">
        <v>214</v>
      </c>
      <c r="E3527" t="s">
        <v>215</v>
      </c>
      <c r="F3527" s="88">
        <v>46478</v>
      </c>
      <c r="G3527" s="87">
        <v>4958.333333333333</v>
      </c>
      <c r="H3527" s="87">
        <v>84.922888023399807</v>
      </c>
    </row>
    <row r="3528" spans="1:8" x14ac:dyDescent="0.3">
      <c r="A3528" t="s">
        <v>35</v>
      </c>
      <c r="B3528" t="s">
        <v>53</v>
      </c>
      <c r="C3528" t="s">
        <v>59</v>
      </c>
      <c r="D3528" t="s">
        <v>214</v>
      </c>
      <c r="E3528" t="s">
        <v>216</v>
      </c>
      <c r="F3528" s="88">
        <v>46478</v>
      </c>
      <c r="G3528" s="87">
        <v>4958.333333333333</v>
      </c>
      <c r="H3528" s="87">
        <v>0</v>
      </c>
    </row>
    <row r="3529" spans="1:8" x14ac:dyDescent="0.3">
      <c r="A3529" t="s">
        <v>35</v>
      </c>
      <c r="B3529" t="s">
        <v>53</v>
      </c>
      <c r="C3529" t="s">
        <v>59</v>
      </c>
      <c r="D3529" t="s">
        <v>214</v>
      </c>
      <c r="E3529" t="s">
        <v>217</v>
      </c>
      <c r="F3529" s="88">
        <v>46478</v>
      </c>
      <c r="G3529" s="87">
        <v>4958.333333333333</v>
      </c>
      <c r="H3529" s="87">
        <v>84.922888023399807</v>
      </c>
    </row>
    <row r="3530" spans="1:8" x14ac:dyDescent="0.3">
      <c r="A3530" t="s">
        <v>35</v>
      </c>
      <c r="B3530" t="s">
        <v>53</v>
      </c>
      <c r="C3530" t="s">
        <v>59</v>
      </c>
      <c r="D3530" t="s">
        <v>214</v>
      </c>
      <c r="E3530" t="s">
        <v>215</v>
      </c>
      <c r="F3530" s="88">
        <v>46508</v>
      </c>
      <c r="G3530" s="87">
        <v>4958.333333333333</v>
      </c>
      <c r="H3530" s="87">
        <v>84.801521292630227</v>
      </c>
    </row>
    <row r="3531" spans="1:8" x14ac:dyDescent="0.3">
      <c r="A3531" t="s">
        <v>35</v>
      </c>
      <c r="B3531" t="s">
        <v>53</v>
      </c>
      <c r="C3531" t="s">
        <v>59</v>
      </c>
      <c r="D3531" t="s">
        <v>214</v>
      </c>
      <c r="E3531" t="s">
        <v>216</v>
      </c>
      <c r="F3531" s="88">
        <v>46508</v>
      </c>
      <c r="G3531" s="87">
        <v>4958.333333333333</v>
      </c>
      <c r="H3531" s="87">
        <v>0</v>
      </c>
    </row>
    <row r="3532" spans="1:8" x14ac:dyDescent="0.3">
      <c r="A3532" t="s">
        <v>35</v>
      </c>
      <c r="B3532" t="s">
        <v>53</v>
      </c>
      <c r="C3532" t="s">
        <v>59</v>
      </c>
      <c r="D3532" t="s">
        <v>214</v>
      </c>
      <c r="E3532" t="s">
        <v>217</v>
      </c>
      <c r="F3532" s="88">
        <v>46508</v>
      </c>
      <c r="G3532" s="87">
        <v>4958.333333333333</v>
      </c>
      <c r="H3532" s="87">
        <v>84.801521292630227</v>
      </c>
    </row>
    <row r="3533" spans="1:8" x14ac:dyDescent="0.3">
      <c r="A3533" t="s">
        <v>35</v>
      </c>
      <c r="B3533" t="s">
        <v>53</v>
      </c>
      <c r="C3533" t="s">
        <v>59</v>
      </c>
      <c r="D3533" t="s">
        <v>214</v>
      </c>
      <c r="E3533" t="s">
        <v>215</v>
      </c>
      <c r="F3533" s="88">
        <v>46539</v>
      </c>
      <c r="G3533" s="87">
        <v>4958.333333333333</v>
      </c>
      <c r="H3533" s="87">
        <v>84.680500966998025</v>
      </c>
    </row>
    <row r="3534" spans="1:8" x14ac:dyDescent="0.3">
      <c r="A3534" t="s">
        <v>35</v>
      </c>
      <c r="B3534" t="s">
        <v>53</v>
      </c>
      <c r="C3534" t="s">
        <v>59</v>
      </c>
      <c r="D3534" t="s">
        <v>214</v>
      </c>
      <c r="E3534" t="s">
        <v>216</v>
      </c>
      <c r="F3534" s="88">
        <v>46539</v>
      </c>
      <c r="G3534" s="87">
        <v>4958.333333333333</v>
      </c>
      <c r="H3534" s="87">
        <v>0</v>
      </c>
    </row>
    <row r="3535" spans="1:8" x14ac:dyDescent="0.3">
      <c r="A3535" t="s">
        <v>35</v>
      </c>
      <c r="B3535" t="s">
        <v>53</v>
      </c>
      <c r="C3535" t="s">
        <v>59</v>
      </c>
      <c r="D3535" t="s">
        <v>214</v>
      </c>
      <c r="E3535" t="s">
        <v>217</v>
      </c>
      <c r="F3535" s="88">
        <v>46539</v>
      </c>
      <c r="G3535" s="87">
        <v>4958.333333333333</v>
      </c>
      <c r="H3535" s="87">
        <v>84.680500966998025</v>
      </c>
    </row>
    <row r="3536" spans="1:8" x14ac:dyDescent="0.3">
      <c r="A3536" t="s">
        <v>35</v>
      </c>
      <c r="B3536" t="s">
        <v>53</v>
      </c>
      <c r="C3536" t="s">
        <v>59</v>
      </c>
      <c r="D3536" t="s">
        <v>214</v>
      </c>
      <c r="E3536" t="s">
        <v>215</v>
      </c>
      <c r="F3536" s="88">
        <v>46569</v>
      </c>
      <c r="G3536" s="87">
        <v>4958.333333333333</v>
      </c>
      <c r="H3536" s="87">
        <v>84.559825565549474</v>
      </c>
    </row>
    <row r="3537" spans="1:8" x14ac:dyDescent="0.3">
      <c r="A3537" t="s">
        <v>35</v>
      </c>
      <c r="B3537" t="s">
        <v>53</v>
      </c>
      <c r="C3537" t="s">
        <v>59</v>
      </c>
      <c r="D3537" t="s">
        <v>214</v>
      </c>
      <c r="E3537" t="s">
        <v>216</v>
      </c>
      <c r="F3537" s="88">
        <v>46569</v>
      </c>
      <c r="G3537" s="87">
        <v>4958.333333333333</v>
      </c>
      <c r="H3537" s="87">
        <v>0</v>
      </c>
    </row>
    <row r="3538" spans="1:8" x14ac:dyDescent="0.3">
      <c r="A3538" t="s">
        <v>35</v>
      </c>
      <c r="B3538" t="s">
        <v>53</v>
      </c>
      <c r="C3538" t="s">
        <v>59</v>
      </c>
      <c r="D3538" t="s">
        <v>214</v>
      </c>
      <c r="E3538" t="s">
        <v>217</v>
      </c>
      <c r="F3538" s="88">
        <v>46569</v>
      </c>
      <c r="G3538" s="87">
        <v>4958.333333333333</v>
      </c>
      <c r="H3538" s="87">
        <v>84.559825565549474</v>
      </c>
    </row>
    <row r="3539" spans="1:8" x14ac:dyDescent="0.3">
      <c r="A3539" t="s">
        <v>35</v>
      </c>
      <c r="B3539" t="s">
        <v>53</v>
      </c>
      <c r="C3539" t="s">
        <v>59</v>
      </c>
      <c r="D3539" t="s">
        <v>214</v>
      </c>
      <c r="E3539" t="s">
        <v>215</v>
      </c>
      <c r="F3539" s="88">
        <v>46600</v>
      </c>
      <c r="G3539" s="87">
        <v>4958.333333333333</v>
      </c>
      <c r="H3539" s="87">
        <v>84.437523813967616</v>
      </c>
    </row>
    <row r="3540" spans="1:8" x14ac:dyDescent="0.3">
      <c r="A3540" t="s">
        <v>35</v>
      </c>
      <c r="B3540" t="s">
        <v>53</v>
      </c>
      <c r="C3540" t="s">
        <v>59</v>
      </c>
      <c r="D3540" t="s">
        <v>214</v>
      </c>
      <c r="E3540" t="s">
        <v>216</v>
      </c>
      <c r="F3540" s="88">
        <v>46600</v>
      </c>
      <c r="G3540" s="87">
        <v>4958.333333333333</v>
      </c>
      <c r="H3540" s="87">
        <v>0</v>
      </c>
    </row>
    <row r="3541" spans="1:8" x14ac:dyDescent="0.3">
      <c r="A3541" t="s">
        <v>35</v>
      </c>
      <c r="B3541" t="s">
        <v>53</v>
      </c>
      <c r="C3541" t="s">
        <v>59</v>
      </c>
      <c r="D3541" t="s">
        <v>214</v>
      </c>
      <c r="E3541" t="s">
        <v>217</v>
      </c>
      <c r="F3541" s="88">
        <v>46600</v>
      </c>
      <c r="G3541" s="87">
        <v>4958.333333333333</v>
      </c>
      <c r="H3541" s="87">
        <v>84.437523813967616</v>
      </c>
    </row>
    <row r="3542" spans="1:8" x14ac:dyDescent="0.3">
      <c r="A3542" t="s">
        <v>35</v>
      </c>
      <c r="B3542" t="s">
        <v>53</v>
      </c>
      <c r="C3542" t="s">
        <v>59</v>
      </c>
      <c r="D3542" t="s">
        <v>214</v>
      </c>
      <c r="E3542" t="s">
        <v>215</v>
      </c>
      <c r="F3542" s="88">
        <v>46631</v>
      </c>
      <c r="G3542" s="87">
        <v>4958.333333333333</v>
      </c>
      <c r="H3542" s="87">
        <v>84.317539445894639</v>
      </c>
    </row>
    <row r="3543" spans="1:8" x14ac:dyDescent="0.3">
      <c r="A3543" t="s">
        <v>35</v>
      </c>
      <c r="B3543" t="s">
        <v>53</v>
      </c>
      <c r="C3543" t="s">
        <v>59</v>
      </c>
      <c r="D3543" t="s">
        <v>214</v>
      </c>
      <c r="E3543" t="s">
        <v>216</v>
      </c>
      <c r="F3543" s="88">
        <v>46631</v>
      </c>
      <c r="G3543" s="87">
        <v>4958.333333333333</v>
      </c>
      <c r="H3543" s="87">
        <v>0</v>
      </c>
    </row>
    <row r="3544" spans="1:8" x14ac:dyDescent="0.3">
      <c r="A3544" t="s">
        <v>35</v>
      </c>
      <c r="B3544" t="s">
        <v>53</v>
      </c>
      <c r="C3544" t="s">
        <v>59</v>
      </c>
      <c r="D3544" t="s">
        <v>214</v>
      </c>
      <c r="E3544" t="s">
        <v>217</v>
      </c>
      <c r="F3544" s="88">
        <v>46631</v>
      </c>
      <c r="G3544" s="87">
        <v>4958.333333333333</v>
      </c>
      <c r="H3544" s="87">
        <v>84.317539445894639</v>
      </c>
    </row>
    <row r="3545" spans="1:8" x14ac:dyDescent="0.3">
      <c r="A3545" t="s">
        <v>35</v>
      </c>
      <c r="B3545" t="s">
        <v>53</v>
      </c>
      <c r="C3545" t="s">
        <v>59</v>
      </c>
      <c r="D3545" t="s">
        <v>214</v>
      </c>
      <c r="E3545" t="s">
        <v>215</v>
      </c>
      <c r="F3545" s="88">
        <v>46661</v>
      </c>
      <c r="G3545" s="87">
        <v>4958.333333333333</v>
      </c>
      <c r="H3545" s="87">
        <v>84.197895585691768</v>
      </c>
    </row>
    <row r="3546" spans="1:8" x14ac:dyDescent="0.3">
      <c r="A3546" t="s">
        <v>35</v>
      </c>
      <c r="B3546" t="s">
        <v>53</v>
      </c>
      <c r="C3546" t="s">
        <v>59</v>
      </c>
      <c r="D3546" t="s">
        <v>214</v>
      </c>
      <c r="E3546" t="s">
        <v>216</v>
      </c>
      <c r="F3546" s="88">
        <v>46661</v>
      </c>
      <c r="G3546" s="87">
        <v>4958.333333333333</v>
      </c>
      <c r="H3546" s="87">
        <v>0</v>
      </c>
    </row>
    <row r="3547" spans="1:8" x14ac:dyDescent="0.3">
      <c r="A3547" t="s">
        <v>35</v>
      </c>
      <c r="B3547" t="s">
        <v>53</v>
      </c>
      <c r="C3547" t="s">
        <v>59</v>
      </c>
      <c r="D3547" t="s">
        <v>214</v>
      </c>
      <c r="E3547" t="s">
        <v>217</v>
      </c>
      <c r="F3547" s="88">
        <v>46661</v>
      </c>
      <c r="G3547" s="87">
        <v>4958.333333333333</v>
      </c>
      <c r="H3547" s="87">
        <v>84.197895585691768</v>
      </c>
    </row>
    <row r="3548" spans="1:8" x14ac:dyDescent="0.3">
      <c r="A3548" t="s">
        <v>35</v>
      </c>
      <c r="B3548" t="s">
        <v>53</v>
      </c>
      <c r="C3548" t="s">
        <v>59</v>
      </c>
      <c r="D3548" t="s">
        <v>214</v>
      </c>
      <c r="E3548" t="s">
        <v>215</v>
      </c>
      <c r="F3548" s="88">
        <v>46692</v>
      </c>
      <c r="G3548" s="87">
        <v>4958.333333333333</v>
      </c>
      <c r="H3548" s="87">
        <v>84.078590785907821</v>
      </c>
    </row>
    <row r="3549" spans="1:8" x14ac:dyDescent="0.3">
      <c r="A3549" t="s">
        <v>35</v>
      </c>
      <c r="B3549" t="s">
        <v>53</v>
      </c>
      <c r="C3549" t="s">
        <v>59</v>
      </c>
      <c r="D3549" t="s">
        <v>214</v>
      </c>
      <c r="E3549" t="s">
        <v>216</v>
      </c>
      <c r="F3549" s="88">
        <v>46692</v>
      </c>
      <c r="G3549" s="87">
        <v>4958.333333333333</v>
      </c>
      <c r="H3549" s="87">
        <v>0</v>
      </c>
    </row>
    <row r="3550" spans="1:8" x14ac:dyDescent="0.3">
      <c r="A3550" t="s">
        <v>35</v>
      </c>
      <c r="B3550" t="s">
        <v>53</v>
      </c>
      <c r="C3550" t="s">
        <v>59</v>
      </c>
      <c r="D3550" t="s">
        <v>214</v>
      </c>
      <c r="E3550" t="s">
        <v>217</v>
      </c>
      <c r="F3550" s="88">
        <v>46692</v>
      </c>
      <c r="G3550" s="87">
        <v>4958.333333333333</v>
      </c>
      <c r="H3550" s="87">
        <v>84.078590785907821</v>
      </c>
    </row>
    <row r="3551" spans="1:8" x14ac:dyDescent="0.3">
      <c r="A3551" t="s">
        <v>35</v>
      </c>
      <c r="B3551" t="s">
        <v>53</v>
      </c>
      <c r="C3551" t="s">
        <v>59</v>
      </c>
      <c r="D3551" t="s">
        <v>214</v>
      </c>
      <c r="E3551" t="s">
        <v>215</v>
      </c>
      <c r="F3551" s="88">
        <v>46722</v>
      </c>
      <c r="G3551" s="87">
        <v>4958.333333333333</v>
      </c>
      <c r="H3551" s="87">
        <v>83.959623607277322</v>
      </c>
    </row>
    <row r="3552" spans="1:8" x14ac:dyDescent="0.3">
      <c r="A3552" t="s">
        <v>35</v>
      </c>
      <c r="B3552" t="s">
        <v>53</v>
      </c>
      <c r="C3552" t="s">
        <v>59</v>
      </c>
      <c r="D3552" t="s">
        <v>214</v>
      </c>
      <c r="E3552" t="s">
        <v>216</v>
      </c>
      <c r="F3552" s="88">
        <v>46722</v>
      </c>
      <c r="G3552" s="87">
        <v>4958.333333333333</v>
      </c>
      <c r="H3552" s="87">
        <v>0</v>
      </c>
    </row>
    <row r="3553" spans="1:8" x14ac:dyDescent="0.3">
      <c r="A3553" t="s">
        <v>35</v>
      </c>
      <c r="B3553" t="s">
        <v>53</v>
      </c>
      <c r="C3553" t="s">
        <v>59</v>
      </c>
      <c r="D3553" t="s">
        <v>214</v>
      </c>
      <c r="E3553" t="s">
        <v>217</v>
      </c>
      <c r="F3553" s="88">
        <v>46722</v>
      </c>
      <c r="G3553" s="87">
        <v>4958.333333333333</v>
      </c>
      <c r="H3553" s="87">
        <v>83.959623607277322</v>
      </c>
    </row>
    <row r="3554" spans="1:8" x14ac:dyDescent="0.3">
      <c r="A3554" t="s">
        <v>35</v>
      </c>
      <c r="B3554" t="s">
        <v>53</v>
      </c>
      <c r="C3554" t="s">
        <v>61</v>
      </c>
      <c r="D3554" t="s">
        <v>198</v>
      </c>
      <c r="E3554" t="s">
        <v>135</v>
      </c>
      <c r="G3554" s="87">
        <v>45500</v>
      </c>
      <c r="H3554" s="87">
        <v>29120</v>
      </c>
    </row>
    <row r="3555" spans="1:8" x14ac:dyDescent="0.3">
      <c r="A3555" t="s">
        <v>35</v>
      </c>
      <c r="B3555" t="s">
        <v>53</v>
      </c>
      <c r="C3555" t="s">
        <v>61</v>
      </c>
      <c r="D3555" t="s">
        <v>198</v>
      </c>
      <c r="E3555" t="s">
        <v>199</v>
      </c>
      <c r="G3555" s="87">
        <v>45500</v>
      </c>
      <c r="H3555" s="87">
        <v>45567.80923994039</v>
      </c>
    </row>
    <row r="3556" spans="1:8" x14ac:dyDescent="0.3">
      <c r="A3556" t="s">
        <v>35</v>
      </c>
      <c r="B3556" t="s">
        <v>53</v>
      </c>
      <c r="C3556" t="s">
        <v>61</v>
      </c>
      <c r="D3556" t="s">
        <v>198</v>
      </c>
      <c r="E3556" t="s">
        <v>200</v>
      </c>
      <c r="G3556" s="87">
        <v>45500</v>
      </c>
      <c r="H3556" s="87">
        <v>45500</v>
      </c>
    </row>
    <row r="3557" spans="1:8" x14ac:dyDescent="0.3">
      <c r="A3557" t="s">
        <v>35</v>
      </c>
      <c r="B3557" t="s">
        <v>53</v>
      </c>
      <c r="C3557" t="s">
        <v>61</v>
      </c>
      <c r="D3557" t="s">
        <v>198</v>
      </c>
      <c r="E3557" t="s">
        <v>201</v>
      </c>
      <c r="G3557" s="87">
        <v>45500</v>
      </c>
      <c r="H3557" s="87">
        <v>45500</v>
      </c>
    </row>
    <row r="3558" spans="1:8" x14ac:dyDescent="0.3">
      <c r="A3558" t="s">
        <v>35</v>
      </c>
      <c r="B3558" t="s">
        <v>53</v>
      </c>
      <c r="C3558" t="s">
        <v>61</v>
      </c>
      <c r="D3558" t="s">
        <v>198</v>
      </c>
      <c r="E3558" t="s">
        <v>202</v>
      </c>
      <c r="G3558" s="87">
        <v>45500</v>
      </c>
      <c r="H3558" s="87">
        <v>29163.39791356185</v>
      </c>
    </row>
    <row r="3559" spans="1:8" x14ac:dyDescent="0.3">
      <c r="A3559" t="s">
        <v>35</v>
      </c>
      <c r="B3559" t="s">
        <v>53</v>
      </c>
      <c r="C3559" t="s">
        <v>61</v>
      </c>
      <c r="D3559" t="s">
        <v>198</v>
      </c>
      <c r="E3559" t="s">
        <v>139</v>
      </c>
      <c r="G3559" s="87">
        <v>45500</v>
      </c>
      <c r="H3559" s="87">
        <v>28437.5</v>
      </c>
    </row>
    <row r="3560" spans="1:8" x14ac:dyDescent="0.3">
      <c r="A3560" t="s">
        <v>35</v>
      </c>
      <c r="B3560" t="s">
        <v>53</v>
      </c>
      <c r="C3560" t="s">
        <v>61</v>
      </c>
      <c r="D3560" t="s">
        <v>198</v>
      </c>
      <c r="E3560" t="s">
        <v>65</v>
      </c>
      <c r="G3560" s="87">
        <v>45500</v>
      </c>
      <c r="H3560" s="87">
        <v>29163.39791356185</v>
      </c>
    </row>
    <row r="3561" spans="1:8" x14ac:dyDescent="0.3">
      <c r="A3561" t="s">
        <v>35</v>
      </c>
      <c r="B3561" t="s">
        <v>53</v>
      </c>
      <c r="C3561" t="s">
        <v>61</v>
      </c>
      <c r="D3561" t="s">
        <v>203</v>
      </c>
      <c r="E3561" t="s">
        <v>204</v>
      </c>
      <c r="G3561" s="87">
        <v>45500</v>
      </c>
      <c r="H3561" s="87">
        <v>29120</v>
      </c>
    </row>
    <row r="3562" spans="1:8" x14ac:dyDescent="0.3">
      <c r="A3562" t="s">
        <v>35</v>
      </c>
      <c r="B3562" t="s">
        <v>53</v>
      </c>
      <c r="C3562" t="s">
        <v>61</v>
      </c>
      <c r="D3562" t="s">
        <v>203</v>
      </c>
      <c r="E3562" t="s">
        <v>142</v>
      </c>
      <c r="G3562" s="87">
        <v>45500</v>
      </c>
      <c r="H3562" s="87">
        <v>45500</v>
      </c>
    </row>
    <row r="3563" spans="1:8" x14ac:dyDescent="0.3">
      <c r="A3563" t="s">
        <v>35</v>
      </c>
      <c r="B3563" t="s">
        <v>53</v>
      </c>
      <c r="C3563" t="s">
        <v>61</v>
      </c>
      <c r="D3563" t="s">
        <v>203</v>
      </c>
      <c r="E3563" t="s">
        <v>143</v>
      </c>
      <c r="G3563" s="87">
        <v>45500</v>
      </c>
      <c r="H3563" s="87">
        <v>45500</v>
      </c>
    </row>
    <row r="3564" spans="1:8" x14ac:dyDescent="0.3">
      <c r="A3564" t="s">
        <v>35</v>
      </c>
      <c r="B3564" t="s">
        <v>53</v>
      </c>
      <c r="C3564" t="s">
        <v>61</v>
      </c>
      <c r="D3564" t="s">
        <v>203</v>
      </c>
      <c r="E3564" t="s">
        <v>141</v>
      </c>
      <c r="G3564" s="87">
        <v>45500</v>
      </c>
      <c r="H3564" s="87">
        <v>0</v>
      </c>
    </row>
    <row r="3565" spans="1:8" x14ac:dyDescent="0.3">
      <c r="A3565" t="s">
        <v>35</v>
      </c>
      <c r="B3565" t="s">
        <v>53</v>
      </c>
      <c r="C3565" t="s">
        <v>61</v>
      </c>
      <c r="D3565" t="s">
        <v>203</v>
      </c>
      <c r="E3565" t="s">
        <v>205</v>
      </c>
      <c r="G3565" s="87">
        <v>45500</v>
      </c>
      <c r="H3565" s="87">
        <v>29120</v>
      </c>
    </row>
    <row r="3566" spans="1:8" x14ac:dyDescent="0.3">
      <c r="A3566" t="s">
        <v>35</v>
      </c>
      <c r="B3566" t="s">
        <v>53</v>
      </c>
      <c r="C3566" t="s">
        <v>61</v>
      </c>
      <c r="D3566" t="s">
        <v>206</v>
      </c>
      <c r="E3566" t="s">
        <v>207</v>
      </c>
      <c r="G3566" s="87">
        <v>45500</v>
      </c>
      <c r="H3566" s="87">
        <v>47775</v>
      </c>
    </row>
    <row r="3567" spans="1:8" x14ac:dyDescent="0.3">
      <c r="A3567" t="s">
        <v>35</v>
      </c>
      <c r="B3567" t="s">
        <v>53</v>
      </c>
      <c r="C3567" t="s">
        <v>61</v>
      </c>
      <c r="D3567" t="s">
        <v>206</v>
      </c>
      <c r="E3567" t="s">
        <v>208</v>
      </c>
      <c r="G3567" s="87">
        <v>45500</v>
      </c>
      <c r="H3567" s="87">
        <v>47703.906249999993</v>
      </c>
    </row>
    <row r="3568" spans="1:8" x14ac:dyDescent="0.3">
      <c r="A3568" t="s">
        <v>35</v>
      </c>
      <c r="B3568" t="s">
        <v>53</v>
      </c>
      <c r="C3568" t="s">
        <v>61</v>
      </c>
      <c r="D3568" t="s">
        <v>206</v>
      </c>
      <c r="E3568" t="s">
        <v>209</v>
      </c>
      <c r="G3568" s="87">
        <v>45500</v>
      </c>
      <c r="H3568" s="87">
        <v>43224.999999999993</v>
      </c>
    </row>
    <row r="3569" spans="1:8" x14ac:dyDescent="0.3">
      <c r="A3569" t="s">
        <v>35</v>
      </c>
      <c r="B3569" t="s">
        <v>53</v>
      </c>
      <c r="C3569" t="s">
        <v>61</v>
      </c>
      <c r="D3569" t="s">
        <v>210</v>
      </c>
      <c r="E3569" t="s">
        <v>211</v>
      </c>
      <c r="G3569" s="87">
        <v>45500</v>
      </c>
      <c r="H3569" s="87">
        <v>43225</v>
      </c>
    </row>
    <row r="3570" spans="1:8" x14ac:dyDescent="0.3">
      <c r="A3570" t="s">
        <v>35</v>
      </c>
      <c r="B3570" t="s">
        <v>53</v>
      </c>
      <c r="C3570" t="s">
        <v>61</v>
      </c>
      <c r="D3570" t="s">
        <v>210</v>
      </c>
      <c r="E3570" t="s">
        <v>212</v>
      </c>
      <c r="G3570" s="87">
        <v>45500</v>
      </c>
      <c r="H3570" s="87">
        <v>43225</v>
      </c>
    </row>
    <row r="3571" spans="1:8" x14ac:dyDescent="0.3">
      <c r="A3571" t="s">
        <v>35</v>
      </c>
      <c r="B3571" t="s">
        <v>53</v>
      </c>
      <c r="C3571" t="s">
        <v>61</v>
      </c>
      <c r="D3571" t="s">
        <v>210</v>
      </c>
      <c r="E3571" t="s">
        <v>213</v>
      </c>
      <c r="G3571" s="87">
        <v>45500</v>
      </c>
      <c r="H3571" s="87">
        <v>43225</v>
      </c>
    </row>
    <row r="3572" spans="1:8" x14ac:dyDescent="0.3">
      <c r="A3572" t="s">
        <v>35</v>
      </c>
      <c r="B3572" t="s">
        <v>53</v>
      </c>
      <c r="C3572" t="s">
        <v>61</v>
      </c>
      <c r="D3572" t="s">
        <v>214</v>
      </c>
      <c r="E3572" t="s">
        <v>215</v>
      </c>
      <c r="F3572" s="88">
        <v>46388</v>
      </c>
      <c r="G3572" s="87">
        <v>3791.666666666667</v>
      </c>
      <c r="H3572" s="87">
        <v>189.58333333333351</v>
      </c>
    </row>
    <row r="3573" spans="1:8" x14ac:dyDescent="0.3">
      <c r="A3573" t="s">
        <v>35</v>
      </c>
      <c r="B3573" t="s">
        <v>53</v>
      </c>
      <c r="C3573" t="s">
        <v>61</v>
      </c>
      <c r="D3573" t="s">
        <v>214</v>
      </c>
      <c r="E3573" t="s">
        <v>216</v>
      </c>
      <c r="F3573" s="88">
        <v>46388</v>
      </c>
      <c r="G3573" s="87">
        <v>3791.666666666667</v>
      </c>
      <c r="H3573" s="87">
        <v>189.58333333333351</v>
      </c>
    </row>
    <row r="3574" spans="1:8" x14ac:dyDescent="0.3">
      <c r="A3574" t="s">
        <v>35</v>
      </c>
      <c r="B3574" t="s">
        <v>53</v>
      </c>
      <c r="C3574" t="s">
        <v>61</v>
      </c>
      <c r="D3574" t="s">
        <v>214</v>
      </c>
      <c r="E3574" t="s">
        <v>215</v>
      </c>
      <c r="F3574" s="88">
        <v>46419</v>
      </c>
      <c r="G3574" s="87">
        <v>3791.666666666667</v>
      </c>
      <c r="H3574" s="87">
        <v>189.58333333333351</v>
      </c>
    </row>
    <row r="3575" spans="1:8" x14ac:dyDescent="0.3">
      <c r="A3575" t="s">
        <v>35</v>
      </c>
      <c r="B3575" t="s">
        <v>53</v>
      </c>
      <c r="C3575" t="s">
        <v>61</v>
      </c>
      <c r="D3575" t="s">
        <v>214</v>
      </c>
      <c r="E3575" t="s">
        <v>216</v>
      </c>
      <c r="F3575" s="88">
        <v>46419</v>
      </c>
      <c r="G3575" s="87">
        <v>3791.666666666667</v>
      </c>
      <c r="H3575" s="87">
        <v>189.58333333333351</v>
      </c>
    </row>
    <row r="3576" spans="1:8" x14ac:dyDescent="0.3">
      <c r="A3576" t="s">
        <v>35</v>
      </c>
      <c r="B3576" t="s">
        <v>53</v>
      </c>
      <c r="C3576" t="s">
        <v>61</v>
      </c>
      <c r="D3576" t="s">
        <v>214</v>
      </c>
      <c r="E3576" t="s">
        <v>215</v>
      </c>
      <c r="F3576" s="88">
        <v>46447</v>
      </c>
      <c r="G3576" s="87">
        <v>3791.666666666667</v>
      </c>
      <c r="H3576" s="87">
        <v>189.58333333333351</v>
      </c>
    </row>
    <row r="3577" spans="1:8" x14ac:dyDescent="0.3">
      <c r="A3577" t="s">
        <v>35</v>
      </c>
      <c r="B3577" t="s">
        <v>53</v>
      </c>
      <c r="C3577" t="s">
        <v>61</v>
      </c>
      <c r="D3577" t="s">
        <v>214</v>
      </c>
      <c r="E3577" t="s">
        <v>216</v>
      </c>
      <c r="F3577" s="88">
        <v>46447</v>
      </c>
      <c r="G3577" s="87">
        <v>3791.666666666667</v>
      </c>
      <c r="H3577" s="87">
        <v>189.58333333333351</v>
      </c>
    </row>
    <row r="3578" spans="1:8" x14ac:dyDescent="0.3">
      <c r="A3578" t="s">
        <v>35</v>
      </c>
      <c r="B3578" t="s">
        <v>53</v>
      </c>
      <c r="C3578" t="s">
        <v>61</v>
      </c>
      <c r="D3578" t="s">
        <v>214</v>
      </c>
      <c r="E3578" t="s">
        <v>215</v>
      </c>
      <c r="F3578" s="88">
        <v>46478</v>
      </c>
      <c r="G3578" s="87">
        <v>3791.666666666667</v>
      </c>
      <c r="H3578" s="87">
        <v>0</v>
      </c>
    </row>
    <row r="3579" spans="1:8" x14ac:dyDescent="0.3">
      <c r="A3579" t="s">
        <v>35</v>
      </c>
      <c r="B3579" t="s">
        <v>53</v>
      </c>
      <c r="C3579" t="s">
        <v>61</v>
      </c>
      <c r="D3579" t="s">
        <v>214</v>
      </c>
      <c r="E3579" t="s">
        <v>216</v>
      </c>
      <c r="F3579" s="88">
        <v>46478</v>
      </c>
      <c r="G3579" s="87">
        <v>3791.666666666667</v>
      </c>
      <c r="H3579" s="87">
        <v>0</v>
      </c>
    </row>
    <row r="3580" spans="1:8" x14ac:dyDescent="0.3">
      <c r="A3580" t="s">
        <v>35</v>
      </c>
      <c r="B3580" t="s">
        <v>53</v>
      </c>
      <c r="C3580" t="s">
        <v>61</v>
      </c>
      <c r="D3580" t="s">
        <v>214</v>
      </c>
      <c r="E3580" t="s">
        <v>215</v>
      </c>
      <c r="F3580" s="88">
        <v>46508</v>
      </c>
      <c r="G3580" s="87">
        <v>3791.666666666667</v>
      </c>
      <c r="H3580" s="87">
        <v>0</v>
      </c>
    </row>
    <row r="3581" spans="1:8" x14ac:dyDescent="0.3">
      <c r="A3581" t="s">
        <v>35</v>
      </c>
      <c r="B3581" t="s">
        <v>53</v>
      </c>
      <c r="C3581" t="s">
        <v>61</v>
      </c>
      <c r="D3581" t="s">
        <v>214</v>
      </c>
      <c r="E3581" t="s">
        <v>216</v>
      </c>
      <c r="F3581" s="88">
        <v>46508</v>
      </c>
      <c r="G3581" s="87">
        <v>3791.666666666667</v>
      </c>
      <c r="H3581" s="87">
        <v>0</v>
      </c>
    </row>
    <row r="3582" spans="1:8" x14ac:dyDescent="0.3">
      <c r="A3582" t="s">
        <v>35</v>
      </c>
      <c r="B3582" t="s">
        <v>53</v>
      </c>
      <c r="C3582" t="s">
        <v>61</v>
      </c>
      <c r="D3582" t="s">
        <v>214</v>
      </c>
      <c r="E3582" t="s">
        <v>215</v>
      </c>
      <c r="F3582" s="88">
        <v>46539</v>
      </c>
      <c r="G3582" s="87">
        <v>3791.666666666667</v>
      </c>
      <c r="H3582" s="87">
        <v>0</v>
      </c>
    </row>
    <row r="3583" spans="1:8" x14ac:dyDescent="0.3">
      <c r="A3583" t="s">
        <v>35</v>
      </c>
      <c r="B3583" t="s">
        <v>53</v>
      </c>
      <c r="C3583" t="s">
        <v>61</v>
      </c>
      <c r="D3583" t="s">
        <v>214</v>
      </c>
      <c r="E3583" t="s">
        <v>216</v>
      </c>
      <c r="F3583" s="88">
        <v>46539</v>
      </c>
      <c r="G3583" s="87">
        <v>3791.666666666667</v>
      </c>
      <c r="H3583" s="87">
        <v>0</v>
      </c>
    </row>
    <row r="3584" spans="1:8" x14ac:dyDescent="0.3">
      <c r="A3584" t="s">
        <v>35</v>
      </c>
      <c r="B3584" t="s">
        <v>53</v>
      </c>
      <c r="C3584" t="s">
        <v>61</v>
      </c>
      <c r="D3584" t="s">
        <v>214</v>
      </c>
      <c r="E3584" t="s">
        <v>215</v>
      </c>
      <c r="F3584" s="88">
        <v>46569</v>
      </c>
      <c r="G3584" s="87">
        <v>3791.666666666667</v>
      </c>
      <c r="H3584" s="87">
        <v>0</v>
      </c>
    </row>
    <row r="3585" spans="1:8" x14ac:dyDescent="0.3">
      <c r="A3585" t="s">
        <v>35</v>
      </c>
      <c r="B3585" t="s">
        <v>53</v>
      </c>
      <c r="C3585" t="s">
        <v>61</v>
      </c>
      <c r="D3585" t="s">
        <v>214</v>
      </c>
      <c r="E3585" t="s">
        <v>216</v>
      </c>
      <c r="F3585" s="88">
        <v>46569</v>
      </c>
      <c r="G3585" s="87">
        <v>3791.666666666667</v>
      </c>
      <c r="H3585" s="87">
        <v>0</v>
      </c>
    </row>
    <row r="3586" spans="1:8" x14ac:dyDescent="0.3">
      <c r="A3586" t="s">
        <v>35</v>
      </c>
      <c r="B3586" t="s">
        <v>53</v>
      </c>
      <c r="C3586" t="s">
        <v>61</v>
      </c>
      <c r="D3586" t="s">
        <v>214</v>
      </c>
      <c r="E3586" t="s">
        <v>215</v>
      </c>
      <c r="F3586" s="88">
        <v>46600</v>
      </c>
      <c r="G3586" s="87">
        <v>3791.666666666667</v>
      </c>
      <c r="H3586" s="87">
        <v>0</v>
      </c>
    </row>
    <row r="3587" spans="1:8" x14ac:dyDescent="0.3">
      <c r="A3587" t="s">
        <v>35</v>
      </c>
      <c r="B3587" t="s">
        <v>53</v>
      </c>
      <c r="C3587" t="s">
        <v>61</v>
      </c>
      <c r="D3587" t="s">
        <v>214</v>
      </c>
      <c r="E3587" t="s">
        <v>216</v>
      </c>
      <c r="F3587" s="88">
        <v>46600</v>
      </c>
      <c r="G3587" s="87">
        <v>3791.666666666667</v>
      </c>
      <c r="H3587" s="87">
        <v>0</v>
      </c>
    </row>
    <row r="3588" spans="1:8" x14ac:dyDescent="0.3">
      <c r="A3588" t="s">
        <v>35</v>
      </c>
      <c r="B3588" t="s">
        <v>53</v>
      </c>
      <c r="C3588" t="s">
        <v>61</v>
      </c>
      <c r="D3588" t="s">
        <v>214</v>
      </c>
      <c r="E3588" t="s">
        <v>215</v>
      </c>
      <c r="F3588" s="88">
        <v>46631</v>
      </c>
      <c r="G3588" s="87">
        <v>3791.666666666667</v>
      </c>
      <c r="H3588" s="87">
        <v>0</v>
      </c>
    </row>
    <row r="3589" spans="1:8" x14ac:dyDescent="0.3">
      <c r="A3589" t="s">
        <v>35</v>
      </c>
      <c r="B3589" t="s">
        <v>53</v>
      </c>
      <c r="C3589" t="s">
        <v>61</v>
      </c>
      <c r="D3589" t="s">
        <v>214</v>
      </c>
      <c r="E3589" t="s">
        <v>216</v>
      </c>
      <c r="F3589" s="88">
        <v>46631</v>
      </c>
      <c r="G3589" s="87">
        <v>3791.666666666667</v>
      </c>
      <c r="H3589" s="87">
        <v>0</v>
      </c>
    </row>
    <row r="3590" spans="1:8" x14ac:dyDescent="0.3">
      <c r="A3590" t="s">
        <v>35</v>
      </c>
      <c r="B3590" t="s">
        <v>53</v>
      </c>
      <c r="C3590" t="s">
        <v>61</v>
      </c>
      <c r="D3590" t="s">
        <v>214</v>
      </c>
      <c r="E3590" t="s">
        <v>215</v>
      </c>
      <c r="F3590" s="88">
        <v>46661</v>
      </c>
      <c r="G3590" s="87">
        <v>3791.666666666667</v>
      </c>
      <c r="H3590" s="87">
        <v>0</v>
      </c>
    </row>
    <row r="3591" spans="1:8" x14ac:dyDescent="0.3">
      <c r="A3591" t="s">
        <v>35</v>
      </c>
      <c r="B3591" t="s">
        <v>53</v>
      </c>
      <c r="C3591" t="s">
        <v>61</v>
      </c>
      <c r="D3591" t="s">
        <v>214</v>
      </c>
      <c r="E3591" t="s">
        <v>216</v>
      </c>
      <c r="F3591" s="88">
        <v>46661</v>
      </c>
      <c r="G3591" s="87">
        <v>3791.666666666667</v>
      </c>
      <c r="H3591" s="87">
        <v>0</v>
      </c>
    </row>
    <row r="3592" spans="1:8" x14ac:dyDescent="0.3">
      <c r="A3592" t="s">
        <v>35</v>
      </c>
      <c r="B3592" t="s">
        <v>53</v>
      </c>
      <c r="C3592" t="s">
        <v>61</v>
      </c>
      <c r="D3592" t="s">
        <v>214</v>
      </c>
      <c r="E3592" t="s">
        <v>215</v>
      </c>
      <c r="F3592" s="88">
        <v>46692</v>
      </c>
      <c r="G3592" s="87">
        <v>3791.666666666667</v>
      </c>
      <c r="H3592" s="87">
        <v>0</v>
      </c>
    </row>
    <row r="3593" spans="1:8" x14ac:dyDescent="0.3">
      <c r="A3593" t="s">
        <v>35</v>
      </c>
      <c r="B3593" t="s">
        <v>53</v>
      </c>
      <c r="C3593" t="s">
        <v>61</v>
      </c>
      <c r="D3593" t="s">
        <v>214</v>
      </c>
      <c r="E3593" t="s">
        <v>216</v>
      </c>
      <c r="F3593" s="88">
        <v>46692</v>
      </c>
      <c r="G3593" s="87">
        <v>3791.666666666667</v>
      </c>
      <c r="H3593" s="87">
        <v>0</v>
      </c>
    </row>
    <row r="3594" spans="1:8" x14ac:dyDescent="0.3">
      <c r="A3594" t="s">
        <v>35</v>
      </c>
      <c r="B3594" t="s">
        <v>53</v>
      </c>
      <c r="C3594" t="s">
        <v>61</v>
      </c>
      <c r="D3594" t="s">
        <v>214</v>
      </c>
      <c r="E3594" t="s">
        <v>215</v>
      </c>
      <c r="F3594" s="88">
        <v>46722</v>
      </c>
      <c r="G3594" s="87">
        <v>3791.666666666667</v>
      </c>
      <c r="H3594" s="87">
        <v>0</v>
      </c>
    </row>
    <row r="3595" spans="1:8" x14ac:dyDescent="0.3">
      <c r="A3595" t="s">
        <v>35</v>
      </c>
      <c r="B3595" t="s">
        <v>53</v>
      </c>
      <c r="C3595" t="s">
        <v>61</v>
      </c>
      <c r="D3595" t="s">
        <v>214</v>
      </c>
      <c r="E3595" t="s">
        <v>216</v>
      </c>
      <c r="F3595" s="88">
        <v>46722</v>
      </c>
      <c r="G3595" s="87">
        <v>3791.666666666667</v>
      </c>
      <c r="H3595" s="87">
        <v>0</v>
      </c>
    </row>
    <row r="3596" spans="1:8" x14ac:dyDescent="0.3">
      <c r="A3596" t="s">
        <v>35</v>
      </c>
      <c r="B3596" t="s">
        <v>53</v>
      </c>
      <c r="C3596" t="s">
        <v>68</v>
      </c>
      <c r="D3596" t="s">
        <v>198</v>
      </c>
      <c r="E3596" t="s">
        <v>135</v>
      </c>
      <c r="G3596" s="87">
        <v>31500</v>
      </c>
      <c r="H3596" s="87">
        <v>19656</v>
      </c>
    </row>
    <row r="3597" spans="1:8" x14ac:dyDescent="0.3">
      <c r="A3597" t="s">
        <v>35</v>
      </c>
      <c r="B3597" t="s">
        <v>53</v>
      </c>
      <c r="C3597" t="s">
        <v>68</v>
      </c>
      <c r="D3597" t="s">
        <v>198</v>
      </c>
      <c r="E3597" t="s">
        <v>199</v>
      </c>
      <c r="G3597" s="87">
        <v>31500</v>
      </c>
      <c r="H3597" s="87">
        <v>31599.36908517349</v>
      </c>
    </row>
    <row r="3598" spans="1:8" x14ac:dyDescent="0.3">
      <c r="A3598" t="s">
        <v>35</v>
      </c>
      <c r="B3598" t="s">
        <v>53</v>
      </c>
      <c r="C3598" t="s">
        <v>68</v>
      </c>
      <c r="D3598" t="s">
        <v>198</v>
      </c>
      <c r="E3598" t="s">
        <v>200</v>
      </c>
      <c r="G3598" s="87">
        <v>31500</v>
      </c>
      <c r="H3598" s="87">
        <v>31734.039914896959</v>
      </c>
    </row>
    <row r="3599" spans="1:8" x14ac:dyDescent="0.3">
      <c r="A3599" t="s">
        <v>35</v>
      </c>
      <c r="B3599" t="s">
        <v>53</v>
      </c>
      <c r="C3599" t="s">
        <v>68</v>
      </c>
      <c r="D3599" t="s">
        <v>198</v>
      </c>
      <c r="E3599" t="s">
        <v>201</v>
      </c>
      <c r="G3599" s="87">
        <v>31500</v>
      </c>
      <c r="H3599" s="87">
        <v>31500</v>
      </c>
    </row>
    <row r="3600" spans="1:8" x14ac:dyDescent="0.3">
      <c r="A3600" t="s">
        <v>35</v>
      </c>
      <c r="B3600" t="s">
        <v>53</v>
      </c>
      <c r="C3600" t="s">
        <v>68</v>
      </c>
      <c r="D3600" t="s">
        <v>198</v>
      </c>
      <c r="E3600" t="s">
        <v>202</v>
      </c>
      <c r="G3600" s="87">
        <v>31500</v>
      </c>
      <c r="H3600" s="87">
        <v>19864.50791291114</v>
      </c>
    </row>
    <row r="3601" spans="1:8" x14ac:dyDescent="0.3">
      <c r="A3601" t="s">
        <v>35</v>
      </c>
      <c r="B3601" t="s">
        <v>53</v>
      </c>
      <c r="C3601" t="s">
        <v>68</v>
      </c>
      <c r="D3601" t="s">
        <v>198</v>
      </c>
      <c r="E3601" t="s">
        <v>139</v>
      </c>
      <c r="G3601" s="87">
        <v>31500</v>
      </c>
      <c r="H3601" s="87">
        <v>20317.5</v>
      </c>
    </row>
    <row r="3602" spans="1:8" x14ac:dyDescent="0.3">
      <c r="A3602" t="s">
        <v>35</v>
      </c>
      <c r="B3602" t="s">
        <v>53</v>
      </c>
      <c r="C3602" t="s">
        <v>68</v>
      </c>
      <c r="D3602" t="s">
        <v>198</v>
      </c>
      <c r="E3602" t="s">
        <v>65</v>
      </c>
      <c r="G3602" s="87">
        <v>31500</v>
      </c>
      <c r="H3602" s="87">
        <v>19864.50791291114</v>
      </c>
    </row>
    <row r="3603" spans="1:8" x14ac:dyDescent="0.3">
      <c r="A3603" t="s">
        <v>35</v>
      </c>
      <c r="B3603" t="s">
        <v>53</v>
      </c>
      <c r="C3603" t="s">
        <v>68</v>
      </c>
      <c r="D3603" t="s">
        <v>203</v>
      </c>
      <c r="E3603" t="s">
        <v>204</v>
      </c>
      <c r="G3603" s="87">
        <v>31500</v>
      </c>
      <c r="H3603" s="87">
        <v>19594.441801427729</v>
      </c>
    </row>
    <row r="3604" spans="1:8" x14ac:dyDescent="0.3">
      <c r="A3604" t="s">
        <v>35</v>
      </c>
      <c r="B3604" t="s">
        <v>53</v>
      </c>
      <c r="C3604" t="s">
        <v>68</v>
      </c>
      <c r="D3604" t="s">
        <v>203</v>
      </c>
      <c r="E3604" t="s">
        <v>142</v>
      </c>
      <c r="G3604" s="87">
        <v>31500</v>
      </c>
      <c r="H3604" s="87">
        <v>31499.999999999989</v>
      </c>
    </row>
    <row r="3605" spans="1:8" x14ac:dyDescent="0.3">
      <c r="A3605" t="s">
        <v>35</v>
      </c>
      <c r="B3605" t="s">
        <v>53</v>
      </c>
      <c r="C3605" t="s">
        <v>68</v>
      </c>
      <c r="D3605" t="s">
        <v>203</v>
      </c>
      <c r="E3605" t="s">
        <v>143</v>
      </c>
      <c r="G3605" s="87">
        <v>31500</v>
      </c>
      <c r="H3605" s="87">
        <v>31401.34904074957</v>
      </c>
    </row>
    <row r="3606" spans="1:8" x14ac:dyDescent="0.3">
      <c r="A3606" t="s">
        <v>35</v>
      </c>
      <c r="B3606" t="s">
        <v>53</v>
      </c>
      <c r="C3606" t="s">
        <v>68</v>
      </c>
      <c r="D3606" t="s">
        <v>203</v>
      </c>
      <c r="E3606" t="s">
        <v>141</v>
      </c>
      <c r="G3606" s="87">
        <v>31500</v>
      </c>
      <c r="H3606" s="87">
        <v>0</v>
      </c>
    </row>
    <row r="3607" spans="1:8" x14ac:dyDescent="0.3">
      <c r="A3607" t="s">
        <v>35</v>
      </c>
      <c r="B3607" t="s">
        <v>53</v>
      </c>
      <c r="C3607" t="s">
        <v>68</v>
      </c>
      <c r="D3607" t="s">
        <v>203</v>
      </c>
      <c r="E3607" t="s">
        <v>205</v>
      </c>
      <c r="G3607" s="87">
        <v>31500</v>
      </c>
      <c r="H3607" s="87">
        <v>19594.441801427729</v>
      </c>
    </row>
    <row r="3608" spans="1:8" x14ac:dyDescent="0.3">
      <c r="A3608" t="s">
        <v>35</v>
      </c>
      <c r="B3608" t="s">
        <v>53</v>
      </c>
      <c r="C3608" t="s">
        <v>68</v>
      </c>
      <c r="D3608" t="s">
        <v>206</v>
      </c>
      <c r="E3608" t="s">
        <v>207</v>
      </c>
      <c r="G3608" s="87">
        <v>31500</v>
      </c>
      <c r="H3608" s="87">
        <v>33390</v>
      </c>
    </row>
    <row r="3609" spans="1:8" x14ac:dyDescent="0.3">
      <c r="A3609" t="s">
        <v>35</v>
      </c>
      <c r="B3609" t="s">
        <v>53</v>
      </c>
      <c r="C3609" t="s">
        <v>68</v>
      </c>
      <c r="D3609" t="s">
        <v>206</v>
      </c>
      <c r="E3609" t="s">
        <v>208</v>
      </c>
      <c r="G3609" s="87">
        <v>31500</v>
      </c>
      <c r="H3609" s="87">
        <v>33285.000000000007</v>
      </c>
    </row>
    <row r="3610" spans="1:8" x14ac:dyDescent="0.3">
      <c r="A3610" t="s">
        <v>35</v>
      </c>
      <c r="B3610" t="s">
        <v>53</v>
      </c>
      <c r="C3610" t="s">
        <v>68</v>
      </c>
      <c r="D3610" t="s">
        <v>206</v>
      </c>
      <c r="E3610" t="s">
        <v>209</v>
      </c>
      <c r="G3610" s="87">
        <v>31500</v>
      </c>
      <c r="H3610" s="87">
        <v>29704.301832603931</v>
      </c>
    </row>
    <row r="3611" spans="1:8" x14ac:dyDescent="0.3">
      <c r="A3611" t="s">
        <v>35</v>
      </c>
      <c r="B3611" t="s">
        <v>53</v>
      </c>
      <c r="C3611" t="s">
        <v>68</v>
      </c>
      <c r="D3611" t="s">
        <v>210</v>
      </c>
      <c r="E3611" t="s">
        <v>211</v>
      </c>
      <c r="G3611" s="87">
        <v>31500</v>
      </c>
      <c r="H3611" s="87">
        <v>29925</v>
      </c>
    </row>
    <row r="3612" spans="1:8" x14ac:dyDescent="0.3">
      <c r="A3612" t="s">
        <v>35</v>
      </c>
      <c r="B3612" t="s">
        <v>53</v>
      </c>
      <c r="C3612" t="s">
        <v>68</v>
      </c>
      <c r="D3612" t="s">
        <v>210</v>
      </c>
      <c r="E3612" t="s">
        <v>212</v>
      </c>
      <c r="G3612" s="87">
        <v>31500</v>
      </c>
      <c r="H3612" s="87">
        <v>29610</v>
      </c>
    </row>
    <row r="3613" spans="1:8" x14ac:dyDescent="0.3">
      <c r="A3613" t="s">
        <v>35</v>
      </c>
      <c r="B3613" t="s">
        <v>53</v>
      </c>
      <c r="C3613" t="s">
        <v>68</v>
      </c>
      <c r="D3613" t="s">
        <v>210</v>
      </c>
      <c r="E3613" t="s">
        <v>213</v>
      </c>
      <c r="G3613" s="87">
        <v>31500</v>
      </c>
      <c r="H3613" s="87">
        <v>30082.5</v>
      </c>
    </row>
    <row r="3614" spans="1:8" x14ac:dyDescent="0.3">
      <c r="A3614" t="s">
        <v>35</v>
      </c>
      <c r="B3614" t="s">
        <v>53</v>
      </c>
      <c r="C3614" t="s">
        <v>68</v>
      </c>
      <c r="D3614" t="s">
        <v>214</v>
      </c>
      <c r="E3614" t="s">
        <v>215</v>
      </c>
      <c r="F3614" s="88">
        <v>46388</v>
      </c>
      <c r="G3614" s="87">
        <v>2625</v>
      </c>
      <c r="H3614" s="87">
        <v>193.2847340078809</v>
      </c>
    </row>
    <row r="3615" spans="1:8" x14ac:dyDescent="0.3">
      <c r="A3615" t="s">
        <v>35</v>
      </c>
      <c r="B3615" t="s">
        <v>53</v>
      </c>
      <c r="C3615" t="s">
        <v>68</v>
      </c>
      <c r="D3615" t="s">
        <v>214</v>
      </c>
      <c r="E3615" t="s">
        <v>216</v>
      </c>
      <c r="F3615" s="88">
        <v>46388</v>
      </c>
      <c r="G3615" s="87">
        <v>2625</v>
      </c>
      <c r="H3615" s="87">
        <v>157.50000000000011</v>
      </c>
    </row>
    <row r="3616" spans="1:8" x14ac:dyDescent="0.3">
      <c r="A3616" t="s">
        <v>35</v>
      </c>
      <c r="B3616" t="s">
        <v>53</v>
      </c>
      <c r="C3616" t="s">
        <v>68</v>
      </c>
      <c r="D3616" t="s">
        <v>214</v>
      </c>
      <c r="E3616" t="s">
        <v>217</v>
      </c>
      <c r="F3616" s="88">
        <v>46388</v>
      </c>
      <c r="G3616" s="87">
        <v>2625</v>
      </c>
      <c r="H3616" s="87">
        <v>33.759183026302402</v>
      </c>
    </row>
    <row r="3617" spans="1:8" x14ac:dyDescent="0.3">
      <c r="A3617" t="s">
        <v>35</v>
      </c>
      <c r="B3617" t="s">
        <v>53</v>
      </c>
      <c r="C3617" t="s">
        <v>68</v>
      </c>
      <c r="D3617" t="s">
        <v>214</v>
      </c>
      <c r="E3617" t="s">
        <v>215</v>
      </c>
      <c r="F3617" s="88">
        <v>46419</v>
      </c>
      <c r="G3617" s="87">
        <v>2625</v>
      </c>
      <c r="H3617" s="87">
        <v>193.2475772010516</v>
      </c>
    </row>
    <row r="3618" spans="1:8" x14ac:dyDescent="0.3">
      <c r="A3618" t="s">
        <v>35</v>
      </c>
      <c r="B3618" t="s">
        <v>53</v>
      </c>
      <c r="C3618" t="s">
        <v>68</v>
      </c>
      <c r="D3618" t="s">
        <v>214</v>
      </c>
      <c r="E3618" t="s">
        <v>216</v>
      </c>
      <c r="F3618" s="88">
        <v>46419</v>
      </c>
      <c r="G3618" s="87">
        <v>2625</v>
      </c>
      <c r="H3618" s="87">
        <v>157.50000000000011</v>
      </c>
    </row>
    <row r="3619" spans="1:8" x14ac:dyDescent="0.3">
      <c r="A3619" t="s">
        <v>35</v>
      </c>
      <c r="B3619" t="s">
        <v>53</v>
      </c>
      <c r="C3619" t="s">
        <v>68</v>
      </c>
      <c r="D3619" t="s">
        <v>214</v>
      </c>
      <c r="E3619" t="s">
        <v>217</v>
      </c>
      <c r="F3619" s="88">
        <v>46419</v>
      </c>
      <c r="G3619" s="87">
        <v>2625</v>
      </c>
      <c r="H3619" s="87">
        <v>33.724129434954399</v>
      </c>
    </row>
    <row r="3620" spans="1:8" x14ac:dyDescent="0.3">
      <c r="A3620" t="s">
        <v>35</v>
      </c>
      <c r="B3620" t="s">
        <v>53</v>
      </c>
      <c r="C3620" t="s">
        <v>68</v>
      </c>
      <c r="D3620" t="s">
        <v>214</v>
      </c>
      <c r="E3620" t="s">
        <v>215</v>
      </c>
      <c r="F3620" s="88">
        <v>46447</v>
      </c>
      <c r="G3620" s="87">
        <v>2625</v>
      </c>
      <c r="H3620" s="87">
        <v>193.21049747716009</v>
      </c>
    </row>
    <row r="3621" spans="1:8" x14ac:dyDescent="0.3">
      <c r="A3621" t="s">
        <v>35</v>
      </c>
      <c r="B3621" t="s">
        <v>53</v>
      </c>
      <c r="C3621" t="s">
        <v>68</v>
      </c>
      <c r="D3621" t="s">
        <v>214</v>
      </c>
      <c r="E3621" t="s">
        <v>216</v>
      </c>
      <c r="F3621" s="88">
        <v>46447</v>
      </c>
      <c r="G3621" s="87">
        <v>2625</v>
      </c>
      <c r="H3621" s="87">
        <v>157.50000000000011</v>
      </c>
    </row>
    <row r="3622" spans="1:8" x14ac:dyDescent="0.3">
      <c r="A3622" t="s">
        <v>35</v>
      </c>
      <c r="B3622" t="s">
        <v>53</v>
      </c>
      <c r="C3622" t="s">
        <v>68</v>
      </c>
      <c r="D3622" t="s">
        <v>214</v>
      </c>
      <c r="E3622" t="s">
        <v>217</v>
      </c>
      <c r="F3622" s="88">
        <v>46447</v>
      </c>
      <c r="G3622" s="87">
        <v>2625</v>
      </c>
      <c r="H3622" s="87">
        <v>33.689148563358607</v>
      </c>
    </row>
    <row r="3623" spans="1:8" x14ac:dyDescent="0.3">
      <c r="A3623" t="s">
        <v>35</v>
      </c>
      <c r="B3623" t="s">
        <v>53</v>
      </c>
      <c r="C3623" t="s">
        <v>68</v>
      </c>
      <c r="D3623" t="s">
        <v>214</v>
      </c>
      <c r="E3623" t="s">
        <v>215</v>
      </c>
      <c r="F3623" s="88">
        <v>46478</v>
      </c>
      <c r="G3623" s="87">
        <v>2625</v>
      </c>
      <c r="H3623" s="87">
        <v>193.17224160539519</v>
      </c>
    </row>
    <row r="3624" spans="1:8" x14ac:dyDescent="0.3">
      <c r="A3624" t="s">
        <v>35</v>
      </c>
      <c r="B3624" t="s">
        <v>53</v>
      </c>
      <c r="C3624" t="s">
        <v>68</v>
      </c>
      <c r="D3624" t="s">
        <v>214</v>
      </c>
      <c r="E3624" t="s">
        <v>216</v>
      </c>
      <c r="F3624" s="88">
        <v>46478</v>
      </c>
      <c r="G3624" s="87">
        <v>2625</v>
      </c>
      <c r="H3624" s="87">
        <v>157.50000000000011</v>
      </c>
    </row>
    <row r="3625" spans="1:8" x14ac:dyDescent="0.3">
      <c r="A3625" t="s">
        <v>35</v>
      </c>
      <c r="B3625" t="s">
        <v>53</v>
      </c>
      <c r="C3625" t="s">
        <v>68</v>
      </c>
      <c r="D3625" t="s">
        <v>214</v>
      </c>
      <c r="E3625" t="s">
        <v>217</v>
      </c>
      <c r="F3625" s="88">
        <v>46478</v>
      </c>
      <c r="G3625" s="87">
        <v>2625</v>
      </c>
      <c r="H3625" s="87">
        <v>33.653058118297388</v>
      </c>
    </row>
    <row r="3626" spans="1:8" x14ac:dyDescent="0.3">
      <c r="A3626" t="s">
        <v>35</v>
      </c>
      <c r="B3626" t="s">
        <v>53</v>
      </c>
      <c r="C3626" t="s">
        <v>68</v>
      </c>
      <c r="D3626" t="s">
        <v>214</v>
      </c>
      <c r="E3626" t="s">
        <v>215</v>
      </c>
      <c r="F3626" s="88">
        <v>46508</v>
      </c>
      <c r="G3626" s="87">
        <v>2625</v>
      </c>
      <c r="H3626" s="87">
        <v>33.617044916289949</v>
      </c>
    </row>
    <row r="3627" spans="1:8" x14ac:dyDescent="0.3">
      <c r="A3627" t="s">
        <v>35</v>
      </c>
      <c r="B3627" t="s">
        <v>53</v>
      </c>
      <c r="C3627" t="s">
        <v>68</v>
      </c>
      <c r="D3627" t="s">
        <v>214</v>
      </c>
      <c r="E3627" t="s">
        <v>216</v>
      </c>
      <c r="F3627" s="88">
        <v>46508</v>
      </c>
      <c r="G3627" s="87">
        <v>2625</v>
      </c>
      <c r="H3627" s="87">
        <v>0</v>
      </c>
    </row>
    <row r="3628" spans="1:8" x14ac:dyDescent="0.3">
      <c r="A3628" t="s">
        <v>35</v>
      </c>
      <c r="B3628" t="s">
        <v>53</v>
      </c>
      <c r="C3628" t="s">
        <v>68</v>
      </c>
      <c r="D3628" t="s">
        <v>214</v>
      </c>
      <c r="E3628" t="s">
        <v>217</v>
      </c>
      <c r="F3628" s="88">
        <v>46508</v>
      </c>
      <c r="G3628" s="87">
        <v>2625</v>
      </c>
      <c r="H3628" s="87">
        <v>33.617044916289949</v>
      </c>
    </row>
    <row r="3629" spans="1:8" x14ac:dyDescent="0.3">
      <c r="A3629" t="s">
        <v>35</v>
      </c>
      <c r="B3629" t="s">
        <v>53</v>
      </c>
      <c r="C3629" t="s">
        <v>68</v>
      </c>
      <c r="D3629" t="s">
        <v>214</v>
      </c>
      <c r="E3629" t="s">
        <v>215</v>
      </c>
      <c r="F3629" s="88">
        <v>46539</v>
      </c>
      <c r="G3629" s="87">
        <v>2625</v>
      </c>
      <c r="H3629" s="87">
        <v>33.581108709620693</v>
      </c>
    </row>
    <row r="3630" spans="1:8" x14ac:dyDescent="0.3">
      <c r="A3630" t="s">
        <v>35</v>
      </c>
      <c r="B3630" t="s">
        <v>53</v>
      </c>
      <c r="C3630" t="s">
        <v>68</v>
      </c>
      <c r="D3630" t="s">
        <v>214</v>
      </c>
      <c r="E3630" t="s">
        <v>216</v>
      </c>
      <c r="F3630" s="88">
        <v>46539</v>
      </c>
      <c r="G3630" s="87">
        <v>2625</v>
      </c>
      <c r="H3630" s="87">
        <v>0</v>
      </c>
    </row>
    <row r="3631" spans="1:8" x14ac:dyDescent="0.3">
      <c r="A3631" t="s">
        <v>35</v>
      </c>
      <c r="B3631" t="s">
        <v>53</v>
      </c>
      <c r="C3631" t="s">
        <v>68</v>
      </c>
      <c r="D3631" t="s">
        <v>214</v>
      </c>
      <c r="E3631" t="s">
        <v>217</v>
      </c>
      <c r="F3631" s="88">
        <v>46539</v>
      </c>
      <c r="G3631" s="87">
        <v>2625</v>
      </c>
      <c r="H3631" s="87">
        <v>33.581108709620693</v>
      </c>
    </row>
    <row r="3632" spans="1:8" x14ac:dyDescent="0.3">
      <c r="A3632" t="s">
        <v>35</v>
      </c>
      <c r="B3632" t="s">
        <v>53</v>
      </c>
      <c r="C3632" t="s">
        <v>68</v>
      </c>
      <c r="D3632" t="s">
        <v>214</v>
      </c>
      <c r="E3632" t="s">
        <v>215</v>
      </c>
      <c r="F3632" s="88">
        <v>46569</v>
      </c>
      <c r="G3632" s="87">
        <v>2625</v>
      </c>
      <c r="H3632" s="87">
        <v>33.545249251632519</v>
      </c>
    </row>
    <row r="3633" spans="1:8" x14ac:dyDescent="0.3">
      <c r="A3633" t="s">
        <v>35</v>
      </c>
      <c r="B3633" t="s">
        <v>53</v>
      </c>
      <c r="C3633" t="s">
        <v>68</v>
      </c>
      <c r="D3633" t="s">
        <v>214</v>
      </c>
      <c r="E3633" t="s">
        <v>216</v>
      </c>
      <c r="F3633" s="88">
        <v>46569</v>
      </c>
      <c r="G3633" s="87">
        <v>2625</v>
      </c>
      <c r="H3633" s="87">
        <v>0</v>
      </c>
    </row>
    <row r="3634" spans="1:8" x14ac:dyDescent="0.3">
      <c r="A3634" t="s">
        <v>35</v>
      </c>
      <c r="B3634" t="s">
        <v>53</v>
      </c>
      <c r="C3634" t="s">
        <v>68</v>
      </c>
      <c r="D3634" t="s">
        <v>214</v>
      </c>
      <c r="E3634" t="s">
        <v>217</v>
      </c>
      <c r="F3634" s="88">
        <v>46569</v>
      </c>
      <c r="G3634" s="87">
        <v>2625</v>
      </c>
      <c r="H3634" s="87">
        <v>33.545249251632519</v>
      </c>
    </row>
    <row r="3635" spans="1:8" x14ac:dyDescent="0.3">
      <c r="A3635" t="s">
        <v>35</v>
      </c>
      <c r="B3635" t="s">
        <v>53</v>
      </c>
      <c r="C3635" t="s">
        <v>68</v>
      </c>
      <c r="D3635" t="s">
        <v>214</v>
      </c>
      <c r="E3635" t="s">
        <v>215</v>
      </c>
      <c r="F3635" s="88">
        <v>46600</v>
      </c>
      <c r="G3635" s="87">
        <v>2625</v>
      </c>
      <c r="H3635" s="87">
        <v>33.50888032688465</v>
      </c>
    </row>
    <row r="3636" spans="1:8" x14ac:dyDescent="0.3">
      <c r="A3636" t="s">
        <v>35</v>
      </c>
      <c r="B3636" t="s">
        <v>53</v>
      </c>
      <c r="C3636" t="s">
        <v>68</v>
      </c>
      <c r="D3636" t="s">
        <v>214</v>
      </c>
      <c r="E3636" t="s">
        <v>216</v>
      </c>
      <c r="F3636" s="88">
        <v>46600</v>
      </c>
      <c r="G3636" s="87">
        <v>2625</v>
      </c>
      <c r="H3636" s="87">
        <v>0</v>
      </c>
    </row>
    <row r="3637" spans="1:8" x14ac:dyDescent="0.3">
      <c r="A3637" t="s">
        <v>35</v>
      </c>
      <c r="B3637" t="s">
        <v>53</v>
      </c>
      <c r="C3637" t="s">
        <v>68</v>
      </c>
      <c r="D3637" t="s">
        <v>214</v>
      </c>
      <c r="E3637" t="s">
        <v>217</v>
      </c>
      <c r="F3637" s="88">
        <v>46600</v>
      </c>
      <c r="G3637" s="87">
        <v>2625</v>
      </c>
      <c r="H3637" s="87">
        <v>33.50888032688465</v>
      </c>
    </row>
    <row r="3638" spans="1:8" x14ac:dyDescent="0.3">
      <c r="A3638" t="s">
        <v>35</v>
      </c>
      <c r="B3638" t="s">
        <v>53</v>
      </c>
      <c r="C3638" t="s">
        <v>68</v>
      </c>
      <c r="D3638" t="s">
        <v>214</v>
      </c>
      <c r="E3638" t="s">
        <v>215</v>
      </c>
      <c r="F3638" s="88">
        <v>46631</v>
      </c>
      <c r="G3638" s="87">
        <v>2625</v>
      </c>
      <c r="H3638" s="87">
        <v>33.47317487859705</v>
      </c>
    </row>
    <row r="3639" spans="1:8" x14ac:dyDescent="0.3">
      <c r="A3639" t="s">
        <v>35</v>
      </c>
      <c r="B3639" t="s">
        <v>53</v>
      </c>
      <c r="C3639" t="s">
        <v>68</v>
      </c>
      <c r="D3639" t="s">
        <v>214</v>
      </c>
      <c r="E3639" t="s">
        <v>216</v>
      </c>
      <c r="F3639" s="88">
        <v>46631</v>
      </c>
      <c r="G3639" s="87">
        <v>2625</v>
      </c>
      <c r="H3639" s="87">
        <v>0</v>
      </c>
    </row>
    <row r="3640" spans="1:8" x14ac:dyDescent="0.3">
      <c r="A3640" t="s">
        <v>35</v>
      </c>
      <c r="B3640" t="s">
        <v>53</v>
      </c>
      <c r="C3640" t="s">
        <v>68</v>
      </c>
      <c r="D3640" t="s">
        <v>214</v>
      </c>
      <c r="E3640" t="s">
        <v>217</v>
      </c>
      <c r="F3640" s="88">
        <v>46631</v>
      </c>
      <c r="G3640" s="87">
        <v>2625</v>
      </c>
      <c r="H3640" s="87">
        <v>33.47317487859705</v>
      </c>
    </row>
    <row r="3641" spans="1:8" x14ac:dyDescent="0.3">
      <c r="A3641" t="s">
        <v>35</v>
      </c>
      <c r="B3641" t="s">
        <v>53</v>
      </c>
      <c r="C3641" t="s">
        <v>68</v>
      </c>
      <c r="D3641" t="s">
        <v>214</v>
      </c>
      <c r="E3641" t="s">
        <v>215</v>
      </c>
      <c r="F3641" s="88">
        <v>46661</v>
      </c>
      <c r="G3641" s="87">
        <v>2625</v>
      </c>
      <c r="H3641" s="87">
        <v>33.437545441326193</v>
      </c>
    </row>
    <row r="3642" spans="1:8" x14ac:dyDescent="0.3">
      <c r="A3642" t="s">
        <v>35</v>
      </c>
      <c r="B3642" t="s">
        <v>53</v>
      </c>
      <c r="C3642" t="s">
        <v>68</v>
      </c>
      <c r="D3642" t="s">
        <v>214</v>
      </c>
      <c r="E3642" t="s">
        <v>216</v>
      </c>
      <c r="F3642" s="88">
        <v>46661</v>
      </c>
      <c r="G3642" s="87">
        <v>2625</v>
      </c>
      <c r="H3642" s="87">
        <v>0</v>
      </c>
    </row>
    <row r="3643" spans="1:8" x14ac:dyDescent="0.3">
      <c r="A3643" t="s">
        <v>35</v>
      </c>
      <c r="B3643" t="s">
        <v>53</v>
      </c>
      <c r="C3643" t="s">
        <v>68</v>
      </c>
      <c r="D3643" t="s">
        <v>214</v>
      </c>
      <c r="E3643" t="s">
        <v>217</v>
      </c>
      <c r="F3643" s="88">
        <v>46661</v>
      </c>
      <c r="G3643" s="87">
        <v>2625</v>
      </c>
      <c r="H3643" s="87">
        <v>33.437545441326193</v>
      </c>
    </row>
    <row r="3644" spans="1:8" x14ac:dyDescent="0.3">
      <c r="A3644" t="s">
        <v>35</v>
      </c>
      <c r="B3644" t="s">
        <v>53</v>
      </c>
      <c r="C3644" t="s">
        <v>68</v>
      </c>
      <c r="D3644" t="s">
        <v>214</v>
      </c>
      <c r="E3644" t="s">
        <v>215</v>
      </c>
      <c r="F3644" s="88">
        <v>46692</v>
      </c>
      <c r="G3644" s="87">
        <v>2625</v>
      </c>
      <c r="H3644" s="87">
        <v>33.401991772607502</v>
      </c>
    </row>
    <row r="3645" spans="1:8" x14ac:dyDescent="0.3">
      <c r="A3645" t="s">
        <v>35</v>
      </c>
      <c r="B3645" t="s">
        <v>53</v>
      </c>
      <c r="C3645" t="s">
        <v>68</v>
      </c>
      <c r="D3645" t="s">
        <v>214</v>
      </c>
      <c r="E3645" t="s">
        <v>216</v>
      </c>
      <c r="F3645" s="88">
        <v>46692</v>
      </c>
      <c r="G3645" s="87">
        <v>2625</v>
      </c>
      <c r="H3645" s="87">
        <v>0</v>
      </c>
    </row>
    <row r="3646" spans="1:8" x14ac:dyDescent="0.3">
      <c r="A3646" t="s">
        <v>35</v>
      </c>
      <c r="B3646" t="s">
        <v>53</v>
      </c>
      <c r="C3646" t="s">
        <v>68</v>
      </c>
      <c r="D3646" t="s">
        <v>214</v>
      </c>
      <c r="E3646" t="s">
        <v>217</v>
      </c>
      <c r="F3646" s="88">
        <v>46692</v>
      </c>
      <c r="G3646" s="87">
        <v>2625</v>
      </c>
      <c r="H3646" s="87">
        <v>33.401991772607502</v>
      </c>
    </row>
    <row r="3647" spans="1:8" x14ac:dyDescent="0.3">
      <c r="A3647" t="s">
        <v>35</v>
      </c>
      <c r="B3647" t="s">
        <v>53</v>
      </c>
      <c r="C3647" t="s">
        <v>68</v>
      </c>
      <c r="D3647" t="s">
        <v>214</v>
      </c>
      <c r="E3647" t="s">
        <v>215</v>
      </c>
      <c r="F3647" s="88">
        <v>46722</v>
      </c>
      <c r="G3647" s="87">
        <v>2625</v>
      </c>
      <c r="H3647" s="87">
        <v>33.366513631008118</v>
      </c>
    </row>
    <row r="3648" spans="1:8" x14ac:dyDescent="0.3">
      <c r="A3648" t="s">
        <v>35</v>
      </c>
      <c r="B3648" t="s">
        <v>53</v>
      </c>
      <c r="C3648" t="s">
        <v>68</v>
      </c>
      <c r="D3648" t="s">
        <v>214</v>
      </c>
      <c r="E3648" t="s">
        <v>216</v>
      </c>
      <c r="F3648" s="88">
        <v>46722</v>
      </c>
      <c r="G3648" s="87">
        <v>2625</v>
      </c>
      <c r="H3648" s="87">
        <v>0</v>
      </c>
    </row>
    <row r="3649" spans="1:8" x14ac:dyDescent="0.3">
      <c r="A3649" t="s">
        <v>35</v>
      </c>
      <c r="B3649" t="s">
        <v>53</v>
      </c>
      <c r="C3649" t="s">
        <v>68</v>
      </c>
      <c r="D3649" t="s">
        <v>214</v>
      </c>
      <c r="E3649" t="s">
        <v>217</v>
      </c>
      <c r="F3649" s="88">
        <v>46722</v>
      </c>
      <c r="G3649" s="87">
        <v>2625</v>
      </c>
      <c r="H3649" s="87">
        <v>33.366513631008118</v>
      </c>
    </row>
    <row r="3650" spans="1:8" x14ac:dyDescent="0.3">
      <c r="A3650" t="s">
        <v>35</v>
      </c>
      <c r="B3650" t="s">
        <v>53</v>
      </c>
      <c r="C3650" t="s">
        <v>69</v>
      </c>
      <c r="D3650" t="s">
        <v>198</v>
      </c>
      <c r="E3650" t="s">
        <v>135</v>
      </c>
      <c r="G3650" s="87">
        <v>77000</v>
      </c>
      <c r="H3650" s="87">
        <v>46816</v>
      </c>
    </row>
    <row r="3651" spans="1:8" x14ac:dyDescent="0.3">
      <c r="A3651" t="s">
        <v>35</v>
      </c>
      <c r="B3651" t="s">
        <v>53</v>
      </c>
      <c r="C3651" t="s">
        <v>69</v>
      </c>
      <c r="D3651" t="s">
        <v>198</v>
      </c>
      <c r="E3651" t="s">
        <v>199</v>
      </c>
      <c r="G3651" s="87">
        <v>77000</v>
      </c>
      <c r="H3651" s="87">
        <v>76764.523497829636</v>
      </c>
    </row>
    <row r="3652" spans="1:8" x14ac:dyDescent="0.3">
      <c r="A3652" t="s">
        <v>35</v>
      </c>
      <c r="B3652" t="s">
        <v>53</v>
      </c>
      <c r="C3652" t="s">
        <v>69</v>
      </c>
      <c r="D3652" t="s">
        <v>198</v>
      </c>
      <c r="E3652" t="s">
        <v>200</v>
      </c>
      <c r="G3652" s="87">
        <v>77000</v>
      </c>
      <c r="H3652" s="87">
        <v>77984.285008065766</v>
      </c>
    </row>
    <row r="3653" spans="1:8" x14ac:dyDescent="0.3">
      <c r="A3653" t="s">
        <v>35</v>
      </c>
      <c r="B3653" t="s">
        <v>53</v>
      </c>
      <c r="C3653" t="s">
        <v>69</v>
      </c>
      <c r="D3653" t="s">
        <v>198</v>
      </c>
      <c r="E3653" t="s">
        <v>201</v>
      </c>
      <c r="G3653" s="87">
        <v>77000</v>
      </c>
      <c r="H3653" s="87">
        <v>77000</v>
      </c>
    </row>
    <row r="3654" spans="1:8" x14ac:dyDescent="0.3">
      <c r="A3654" t="s">
        <v>35</v>
      </c>
      <c r="B3654" t="s">
        <v>53</v>
      </c>
      <c r="C3654" t="s">
        <v>69</v>
      </c>
      <c r="D3654" t="s">
        <v>198</v>
      </c>
      <c r="E3654" t="s">
        <v>202</v>
      </c>
      <c r="G3654" s="87">
        <v>77000</v>
      </c>
      <c r="H3654" s="87">
        <v>47269.445444280122</v>
      </c>
    </row>
    <row r="3655" spans="1:8" x14ac:dyDescent="0.3">
      <c r="A3655" t="s">
        <v>35</v>
      </c>
      <c r="B3655" t="s">
        <v>53</v>
      </c>
      <c r="C3655" t="s">
        <v>69</v>
      </c>
      <c r="D3655" t="s">
        <v>198</v>
      </c>
      <c r="E3655" t="s">
        <v>139</v>
      </c>
      <c r="G3655" s="87">
        <v>77000</v>
      </c>
      <c r="H3655" s="87">
        <v>47355</v>
      </c>
    </row>
    <row r="3656" spans="1:8" x14ac:dyDescent="0.3">
      <c r="A3656" t="s">
        <v>35</v>
      </c>
      <c r="B3656" t="s">
        <v>53</v>
      </c>
      <c r="C3656" t="s">
        <v>69</v>
      </c>
      <c r="D3656" t="s">
        <v>198</v>
      </c>
      <c r="E3656" t="s">
        <v>65</v>
      </c>
      <c r="G3656" s="87">
        <v>77000</v>
      </c>
      <c r="H3656" s="87">
        <v>47269.445444280122</v>
      </c>
    </row>
    <row r="3657" spans="1:8" x14ac:dyDescent="0.3">
      <c r="A3657" t="s">
        <v>35</v>
      </c>
      <c r="B3657" t="s">
        <v>53</v>
      </c>
      <c r="C3657" t="s">
        <v>69</v>
      </c>
      <c r="D3657" t="s">
        <v>203</v>
      </c>
      <c r="E3657" t="s">
        <v>204</v>
      </c>
      <c r="G3657" s="87">
        <v>77000</v>
      </c>
      <c r="H3657" s="87">
        <v>45817.017415080722</v>
      </c>
    </row>
    <row r="3658" spans="1:8" x14ac:dyDescent="0.3">
      <c r="A3658" t="s">
        <v>35</v>
      </c>
      <c r="B3658" t="s">
        <v>53</v>
      </c>
      <c r="C3658" t="s">
        <v>69</v>
      </c>
      <c r="D3658" t="s">
        <v>203</v>
      </c>
      <c r="E3658" t="s">
        <v>142</v>
      </c>
      <c r="G3658" s="87">
        <v>77000</v>
      </c>
      <c r="H3658" s="87">
        <v>74286.47996784134</v>
      </c>
    </row>
    <row r="3659" spans="1:8" x14ac:dyDescent="0.3">
      <c r="A3659" t="s">
        <v>35</v>
      </c>
      <c r="B3659" t="s">
        <v>53</v>
      </c>
      <c r="C3659" t="s">
        <v>69</v>
      </c>
      <c r="D3659" t="s">
        <v>203</v>
      </c>
      <c r="E3659" t="s">
        <v>143</v>
      </c>
      <c r="G3659" s="87">
        <v>77000</v>
      </c>
      <c r="H3659" s="87">
        <v>78109.557969834495</v>
      </c>
    </row>
    <row r="3660" spans="1:8" x14ac:dyDescent="0.3">
      <c r="A3660" t="s">
        <v>35</v>
      </c>
      <c r="B3660" t="s">
        <v>53</v>
      </c>
      <c r="C3660" t="s">
        <v>69</v>
      </c>
      <c r="D3660" t="s">
        <v>203</v>
      </c>
      <c r="E3660" t="s">
        <v>141</v>
      </c>
      <c r="G3660" s="87">
        <v>77000</v>
      </c>
      <c r="H3660" s="87">
        <v>0</v>
      </c>
    </row>
    <row r="3661" spans="1:8" x14ac:dyDescent="0.3">
      <c r="A3661" t="s">
        <v>35</v>
      </c>
      <c r="B3661" t="s">
        <v>53</v>
      </c>
      <c r="C3661" t="s">
        <v>69</v>
      </c>
      <c r="D3661" t="s">
        <v>203</v>
      </c>
      <c r="E3661" t="s">
        <v>205</v>
      </c>
      <c r="G3661" s="87">
        <v>77000</v>
      </c>
      <c r="H3661" s="87">
        <v>45817.017415080722</v>
      </c>
    </row>
    <row r="3662" spans="1:8" x14ac:dyDescent="0.3">
      <c r="A3662" t="s">
        <v>35</v>
      </c>
      <c r="B3662" t="s">
        <v>53</v>
      </c>
      <c r="C3662" t="s">
        <v>69</v>
      </c>
      <c r="D3662" t="s">
        <v>206</v>
      </c>
      <c r="E3662" t="s">
        <v>207</v>
      </c>
      <c r="G3662" s="87">
        <v>77000</v>
      </c>
      <c r="H3662" s="87">
        <v>80465</v>
      </c>
    </row>
    <row r="3663" spans="1:8" x14ac:dyDescent="0.3">
      <c r="A3663" t="s">
        <v>35</v>
      </c>
      <c r="B3663" t="s">
        <v>53</v>
      </c>
      <c r="C3663" t="s">
        <v>69</v>
      </c>
      <c r="D3663" t="s">
        <v>206</v>
      </c>
      <c r="E3663" t="s">
        <v>208</v>
      </c>
      <c r="G3663" s="87">
        <v>77000</v>
      </c>
      <c r="H3663" s="87">
        <v>80711.827777777769</v>
      </c>
    </row>
    <row r="3664" spans="1:8" x14ac:dyDescent="0.3">
      <c r="A3664" t="s">
        <v>35</v>
      </c>
      <c r="B3664" t="s">
        <v>53</v>
      </c>
      <c r="C3664" t="s">
        <v>69</v>
      </c>
      <c r="D3664" t="s">
        <v>206</v>
      </c>
      <c r="E3664" t="s">
        <v>209</v>
      </c>
      <c r="G3664" s="87">
        <v>77000</v>
      </c>
      <c r="H3664" s="87">
        <v>72226.731314103032</v>
      </c>
    </row>
    <row r="3665" spans="1:8" x14ac:dyDescent="0.3">
      <c r="A3665" t="s">
        <v>35</v>
      </c>
      <c r="B3665" t="s">
        <v>53</v>
      </c>
      <c r="C3665" t="s">
        <v>69</v>
      </c>
      <c r="D3665" t="s">
        <v>210</v>
      </c>
      <c r="E3665" t="s">
        <v>211</v>
      </c>
      <c r="G3665" s="87">
        <v>77000</v>
      </c>
      <c r="H3665" s="87">
        <v>73150</v>
      </c>
    </row>
    <row r="3666" spans="1:8" x14ac:dyDescent="0.3">
      <c r="A3666" t="s">
        <v>35</v>
      </c>
      <c r="B3666" t="s">
        <v>53</v>
      </c>
      <c r="C3666" t="s">
        <v>69</v>
      </c>
      <c r="D3666" t="s">
        <v>210</v>
      </c>
      <c r="E3666" t="s">
        <v>212</v>
      </c>
      <c r="G3666" s="87">
        <v>77000</v>
      </c>
      <c r="H3666" s="87">
        <v>72380</v>
      </c>
    </row>
    <row r="3667" spans="1:8" x14ac:dyDescent="0.3">
      <c r="A3667" t="s">
        <v>35</v>
      </c>
      <c r="B3667" t="s">
        <v>53</v>
      </c>
      <c r="C3667" t="s">
        <v>69</v>
      </c>
      <c r="D3667" t="s">
        <v>210</v>
      </c>
      <c r="E3667" t="s">
        <v>213</v>
      </c>
      <c r="G3667" s="87">
        <v>77000</v>
      </c>
      <c r="H3667" s="87">
        <v>71995</v>
      </c>
    </row>
    <row r="3668" spans="1:8" x14ac:dyDescent="0.3">
      <c r="A3668" t="s">
        <v>35</v>
      </c>
      <c r="B3668" t="s">
        <v>53</v>
      </c>
      <c r="C3668" t="s">
        <v>69</v>
      </c>
      <c r="D3668" t="s">
        <v>214</v>
      </c>
      <c r="E3668" t="s">
        <v>215</v>
      </c>
      <c r="F3668" s="88">
        <v>46388</v>
      </c>
      <c r="G3668" s="87">
        <v>6416.666666666667</v>
      </c>
      <c r="H3668" s="87">
        <v>331.00196590748288</v>
      </c>
    </row>
    <row r="3669" spans="1:8" x14ac:dyDescent="0.3">
      <c r="A3669" t="s">
        <v>35</v>
      </c>
      <c r="B3669" t="s">
        <v>53</v>
      </c>
      <c r="C3669" t="s">
        <v>69</v>
      </c>
      <c r="D3669" t="s">
        <v>214</v>
      </c>
      <c r="E3669" t="s">
        <v>216</v>
      </c>
      <c r="F3669" s="88">
        <v>46388</v>
      </c>
      <c r="G3669" s="87">
        <v>6416.666666666667</v>
      </c>
      <c r="H3669" s="87">
        <v>288.74999999999949</v>
      </c>
    </row>
    <row r="3670" spans="1:8" x14ac:dyDescent="0.3">
      <c r="A3670" t="s">
        <v>35</v>
      </c>
      <c r="B3670" t="s">
        <v>53</v>
      </c>
      <c r="C3670" t="s">
        <v>69</v>
      </c>
      <c r="D3670" t="s">
        <v>214</v>
      </c>
      <c r="E3670" t="s">
        <v>217</v>
      </c>
      <c r="F3670" s="88">
        <v>46388</v>
      </c>
      <c r="G3670" s="87">
        <v>6416.666666666667</v>
      </c>
      <c r="H3670" s="87">
        <v>40.4325032607493</v>
      </c>
    </row>
    <row r="3671" spans="1:8" x14ac:dyDescent="0.3">
      <c r="A3671" t="s">
        <v>35</v>
      </c>
      <c r="B3671" t="s">
        <v>53</v>
      </c>
      <c r="C3671" t="s">
        <v>69</v>
      </c>
      <c r="D3671" t="s">
        <v>214</v>
      </c>
      <c r="E3671" t="s">
        <v>215</v>
      </c>
      <c r="F3671" s="88">
        <v>46419</v>
      </c>
      <c r="G3671" s="87">
        <v>6416.666666666667</v>
      </c>
      <c r="H3671" s="87">
        <v>322.84369209512789</v>
      </c>
    </row>
    <row r="3672" spans="1:8" x14ac:dyDescent="0.3">
      <c r="A3672" t="s">
        <v>35</v>
      </c>
      <c r="B3672" t="s">
        <v>53</v>
      </c>
      <c r="C3672" t="s">
        <v>69</v>
      </c>
      <c r="D3672" t="s">
        <v>214</v>
      </c>
      <c r="E3672" t="s">
        <v>216</v>
      </c>
      <c r="F3672" s="88">
        <v>46419</v>
      </c>
      <c r="G3672" s="87">
        <v>6416.666666666667</v>
      </c>
      <c r="H3672" s="87">
        <v>288.74999999999949</v>
      </c>
    </row>
    <row r="3673" spans="1:8" x14ac:dyDescent="0.3">
      <c r="A3673" t="s">
        <v>35</v>
      </c>
      <c r="B3673" t="s">
        <v>53</v>
      </c>
      <c r="C3673" t="s">
        <v>69</v>
      </c>
      <c r="D3673" t="s">
        <v>214</v>
      </c>
      <c r="E3673" t="s">
        <v>217</v>
      </c>
      <c r="F3673" s="88">
        <v>46419</v>
      </c>
      <c r="G3673" s="87">
        <v>6416.666666666667</v>
      </c>
      <c r="H3673" s="87">
        <v>32.625542674763771</v>
      </c>
    </row>
    <row r="3674" spans="1:8" x14ac:dyDescent="0.3">
      <c r="A3674" t="s">
        <v>35</v>
      </c>
      <c r="B3674" t="s">
        <v>53</v>
      </c>
      <c r="C3674" t="s">
        <v>69</v>
      </c>
      <c r="D3674" t="s">
        <v>214</v>
      </c>
      <c r="E3674" t="s">
        <v>215</v>
      </c>
      <c r="F3674" s="88">
        <v>46447</v>
      </c>
      <c r="G3674" s="87">
        <v>6416.666666666667</v>
      </c>
      <c r="H3674" s="87">
        <v>314.69952901243488</v>
      </c>
    </row>
    <row r="3675" spans="1:8" x14ac:dyDescent="0.3">
      <c r="A3675" t="s">
        <v>35</v>
      </c>
      <c r="B3675" t="s">
        <v>53</v>
      </c>
      <c r="C3675" t="s">
        <v>69</v>
      </c>
      <c r="D3675" t="s">
        <v>214</v>
      </c>
      <c r="E3675" t="s">
        <v>216</v>
      </c>
      <c r="F3675" s="88">
        <v>46447</v>
      </c>
      <c r="G3675" s="87">
        <v>6416.666666666667</v>
      </c>
      <c r="H3675" s="87">
        <v>288.74999999999949</v>
      </c>
    </row>
    <row r="3676" spans="1:8" x14ac:dyDescent="0.3">
      <c r="A3676" t="s">
        <v>35</v>
      </c>
      <c r="B3676" t="s">
        <v>53</v>
      </c>
      <c r="C3676" t="s">
        <v>69</v>
      </c>
      <c r="D3676" t="s">
        <v>214</v>
      </c>
      <c r="E3676" t="s">
        <v>217</v>
      </c>
      <c r="F3676" s="88">
        <v>46447</v>
      </c>
      <c r="G3676" s="87">
        <v>6416.666666666667</v>
      </c>
      <c r="H3676" s="87">
        <v>24.832085179363901</v>
      </c>
    </row>
    <row r="3677" spans="1:8" x14ac:dyDescent="0.3">
      <c r="A3677" t="s">
        <v>35</v>
      </c>
      <c r="B3677" t="s">
        <v>53</v>
      </c>
      <c r="C3677" t="s">
        <v>69</v>
      </c>
      <c r="D3677" t="s">
        <v>214</v>
      </c>
      <c r="E3677" t="s">
        <v>215</v>
      </c>
      <c r="F3677" s="88">
        <v>46478</v>
      </c>
      <c r="G3677" s="87">
        <v>6416.666666666667</v>
      </c>
      <c r="H3677" s="87">
        <v>306.29409004455431</v>
      </c>
    </row>
    <row r="3678" spans="1:8" x14ac:dyDescent="0.3">
      <c r="A3678" t="s">
        <v>35</v>
      </c>
      <c r="B3678" t="s">
        <v>53</v>
      </c>
      <c r="C3678" t="s">
        <v>69</v>
      </c>
      <c r="D3678" t="s">
        <v>214</v>
      </c>
      <c r="E3678" t="s">
        <v>216</v>
      </c>
      <c r="F3678" s="88">
        <v>46478</v>
      </c>
      <c r="G3678" s="87">
        <v>6416.666666666667</v>
      </c>
      <c r="H3678" s="87">
        <v>288.74999999999949</v>
      </c>
    </row>
    <row r="3679" spans="1:8" x14ac:dyDescent="0.3">
      <c r="A3679" t="s">
        <v>35</v>
      </c>
      <c r="B3679" t="s">
        <v>53</v>
      </c>
      <c r="C3679" t="s">
        <v>69</v>
      </c>
      <c r="D3679" t="s">
        <v>214</v>
      </c>
      <c r="E3679" t="s">
        <v>217</v>
      </c>
      <c r="F3679" s="88">
        <v>46478</v>
      </c>
      <c r="G3679" s="87">
        <v>6416.666666666667</v>
      </c>
      <c r="H3679" s="87">
        <v>16.78860291345001</v>
      </c>
    </row>
    <row r="3680" spans="1:8" x14ac:dyDescent="0.3">
      <c r="A3680" t="s">
        <v>35</v>
      </c>
      <c r="B3680" t="s">
        <v>53</v>
      </c>
      <c r="C3680" t="s">
        <v>69</v>
      </c>
      <c r="D3680" t="s">
        <v>214</v>
      </c>
      <c r="E3680" t="s">
        <v>215</v>
      </c>
      <c r="F3680" s="88">
        <v>46508</v>
      </c>
      <c r="G3680" s="87">
        <v>6416.666666666667</v>
      </c>
      <c r="H3680" s="87">
        <v>297.9036552986974</v>
      </c>
    </row>
    <row r="3681" spans="1:8" x14ac:dyDescent="0.3">
      <c r="A3681" t="s">
        <v>35</v>
      </c>
      <c r="B3681" t="s">
        <v>53</v>
      </c>
      <c r="C3681" t="s">
        <v>69</v>
      </c>
      <c r="D3681" t="s">
        <v>214</v>
      </c>
      <c r="E3681" t="s">
        <v>216</v>
      </c>
      <c r="F3681" s="88">
        <v>46508</v>
      </c>
      <c r="G3681" s="87">
        <v>6416.666666666667</v>
      </c>
      <c r="H3681" s="87">
        <v>288.74999999999949</v>
      </c>
    </row>
    <row r="3682" spans="1:8" x14ac:dyDescent="0.3">
      <c r="A3682" t="s">
        <v>35</v>
      </c>
      <c r="B3682" t="s">
        <v>53</v>
      </c>
      <c r="C3682" t="s">
        <v>69</v>
      </c>
      <c r="D3682" t="s">
        <v>214</v>
      </c>
      <c r="E3682" t="s">
        <v>217</v>
      </c>
      <c r="F3682" s="88">
        <v>46508</v>
      </c>
      <c r="G3682" s="87">
        <v>6416.666666666667</v>
      </c>
      <c r="H3682" s="87">
        <v>8.759478754734392</v>
      </c>
    </row>
    <row r="3683" spans="1:8" x14ac:dyDescent="0.3">
      <c r="A3683" t="s">
        <v>35</v>
      </c>
      <c r="B3683" t="s">
        <v>53</v>
      </c>
      <c r="C3683" t="s">
        <v>69</v>
      </c>
      <c r="D3683" t="s">
        <v>214</v>
      </c>
      <c r="E3683" t="s">
        <v>215</v>
      </c>
      <c r="F3683" s="88">
        <v>46539</v>
      </c>
      <c r="G3683" s="87">
        <v>6416.666666666667</v>
      </c>
      <c r="H3683" s="87">
        <v>257.4411279307144</v>
      </c>
    </row>
    <row r="3684" spans="1:8" x14ac:dyDescent="0.3">
      <c r="A3684" t="s">
        <v>35</v>
      </c>
      <c r="B3684" t="s">
        <v>53</v>
      </c>
      <c r="C3684" t="s">
        <v>69</v>
      </c>
      <c r="D3684" t="s">
        <v>214</v>
      </c>
      <c r="E3684" t="s">
        <v>216</v>
      </c>
      <c r="F3684" s="88">
        <v>46539</v>
      </c>
      <c r="G3684" s="87">
        <v>6416.666666666667</v>
      </c>
      <c r="H3684" s="87">
        <v>256.66666666666691</v>
      </c>
    </row>
    <row r="3685" spans="1:8" x14ac:dyDescent="0.3">
      <c r="A3685" t="s">
        <v>35</v>
      </c>
      <c r="B3685" t="s">
        <v>53</v>
      </c>
      <c r="C3685" t="s">
        <v>69</v>
      </c>
      <c r="D3685" t="s">
        <v>214</v>
      </c>
      <c r="E3685" t="s">
        <v>217</v>
      </c>
      <c r="F3685" s="88">
        <v>46539</v>
      </c>
      <c r="G3685" s="87">
        <v>6416.666666666667</v>
      </c>
      <c r="H3685" s="87">
        <v>0.74467429235277238</v>
      </c>
    </row>
    <row r="3686" spans="1:8" x14ac:dyDescent="0.3">
      <c r="A3686" t="s">
        <v>35</v>
      </c>
      <c r="B3686" t="s">
        <v>53</v>
      </c>
      <c r="C3686" t="s">
        <v>69</v>
      </c>
      <c r="D3686" t="s">
        <v>214</v>
      </c>
      <c r="E3686" t="s">
        <v>215</v>
      </c>
      <c r="F3686" s="88">
        <v>46569</v>
      </c>
      <c r="G3686" s="87">
        <v>6416.666666666667</v>
      </c>
      <c r="H3686" s="87">
        <v>249.12058396908401</v>
      </c>
    </row>
    <row r="3687" spans="1:8" x14ac:dyDescent="0.3">
      <c r="A3687" t="s">
        <v>35</v>
      </c>
      <c r="B3687" t="s">
        <v>53</v>
      </c>
      <c r="C3687" t="s">
        <v>69</v>
      </c>
      <c r="D3687" t="s">
        <v>214</v>
      </c>
      <c r="E3687" t="s">
        <v>216</v>
      </c>
      <c r="F3687" s="88">
        <v>46569</v>
      </c>
      <c r="G3687" s="87">
        <v>6416.666666666667</v>
      </c>
      <c r="H3687" s="87">
        <v>256.66666666666691</v>
      </c>
    </row>
    <row r="3688" spans="1:8" x14ac:dyDescent="0.3">
      <c r="A3688" t="s">
        <v>35</v>
      </c>
      <c r="B3688" t="s">
        <v>53</v>
      </c>
      <c r="C3688" t="s">
        <v>69</v>
      </c>
      <c r="D3688" t="s">
        <v>214</v>
      </c>
      <c r="E3688" t="s">
        <v>217</v>
      </c>
      <c r="F3688" s="88">
        <v>46569</v>
      </c>
      <c r="G3688" s="87">
        <v>6416.666666666667</v>
      </c>
      <c r="H3688" s="87">
        <v>-7.2558487476756532</v>
      </c>
    </row>
    <row r="3689" spans="1:8" x14ac:dyDescent="0.3">
      <c r="A3689" t="s">
        <v>35</v>
      </c>
      <c r="B3689" t="s">
        <v>53</v>
      </c>
      <c r="C3689" t="s">
        <v>69</v>
      </c>
      <c r="D3689" t="s">
        <v>214</v>
      </c>
      <c r="E3689" t="s">
        <v>215</v>
      </c>
      <c r="F3689" s="88">
        <v>46600</v>
      </c>
      <c r="G3689" s="87">
        <v>6416.666666666667</v>
      </c>
      <c r="H3689" s="87">
        <v>240.67881668692331</v>
      </c>
    </row>
    <row r="3690" spans="1:8" x14ac:dyDescent="0.3">
      <c r="A3690" t="s">
        <v>35</v>
      </c>
      <c r="B3690" t="s">
        <v>53</v>
      </c>
      <c r="C3690" t="s">
        <v>69</v>
      </c>
      <c r="D3690" t="s">
        <v>214</v>
      </c>
      <c r="E3690" t="s">
        <v>216</v>
      </c>
      <c r="F3690" s="88">
        <v>46600</v>
      </c>
      <c r="G3690" s="87">
        <v>6416.666666666667</v>
      </c>
      <c r="H3690" s="87">
        <v>256.66666666666691</v>
      </c>
    </row>
    <row r="3691" spans="1:8" x14ac:dyDescent="0.3">
      <c r="A3691" t="s">
        <v>35</v>
      </c>
      <c r="B3691" t="s">
        <v>53</v>
      </c>
      <c r="C3691" t="s">
        <v>69</v>
      </c>
      <c r="D3691" t="s">
        <v>214</v>
      </c>
      <c r="E3691" t="s">
        <v>217</v>
      </c>
      <c r="F3691" s="88">
        <v>46600</v>
      </c>
      <c r="G3691" s="87">
        <v>6416.666666666667</v>
      </c>
      <c r="H3691" s="87">
        <v>-15.37293267283002</v>
      </c>
    </row>
    <row r="3692" spans="1:8" x14ac:dyDescent="0.3">
      <c r="A3692" t="s">
        <v>35</v>
      </c>
      <c r="B3692" t="s">
        <v>53</v>
      </c>
      <c r="C3692" t="s">
        <v>69</v>
      </c>
      <c r="D3692" t="s">
        <v>214</v>
      </c>
      <c r="E3692" t="s">
        <v>215</v>
      </c>
      <c r="F3692" s="88">
        <v>46631</v>
      </c>
      <c r="G3692" s="87">
        <v>6416.666666666667</v>
      </c>
      <c r="H3692" s="87">
        <v>232.3881010952197</v>
      </c>
    </row>
    <row r="3693" spans="1:8" x14ac:dyDescent="0.3">
      <c r="A3693" t="s">
        <v>35</v>
      </c>
      <c r="B3693" t="s">
        <v>53</v>
      </c>
      <c r="C3693" t="s">
        <v>69</v>
      </c>
      <c r="D3693" t="s">
        <v>214</v>
      </c>
      <c r="E3693" t="s">
        <v>216</v>
      </c>
      <c r="F3693" s="88">
        <v>46631</v>
      </c>
      <c r="G3693" s="87">
        <v>6416.666666666667</v>
      </c>
      <c r="H3693" s="87">
        <v>256.66666666666691</v>
      </c>
    </row>
    <row r="3694" spans="1:8" x14ac:dyDescent="0.3">
      <c r="A3694" t="s">
        <v>35</v>
      </c>
      <c r="B3694" t="s">
        <v>53</v>
      </c>
      <c r="C3694" t="s">
        <v>69</v>
      </c>
      <c r="D3694" t="s">
        <v>214</v>
      </c>
      <c r="E3694" t="s">
        <v>217</v>
      </c>
      <c r="F3694" s="88">
        <v>46631</v>
      </c>
      <c r="G3694" s="87">
        <v>6416.666666666667</v>
      </c>
      <c r="H3694" s="87">
        <v>-23.34477458793009</v>
      </c>
    </row>
    <row r="3695" spans="1:8" x14ac:dyDescent="0.3">
      <c r="A3695" t="s">
        <v>35</v>
      </c>
      <c r="B3695" t="s">
        <v>53</v>
      </c>
      <c r="C3695" t="s">
        <v>69</v>
      </c>
      <c r="D3695" t="s">
        <v>214</v>
      </c>
      <c r="E3695" t="s">
        <v>215</v>
      </c>
      <c r="F3695" s="88">
        <v>46661</v>
      </c>
      <c r="G3695" s="87">
        <v>6416.666666666667</v>
      </c>
      <c r="H3695" s="87">
        <v>228.31099159298859</v>
      </c>
    </row>
    <row r="3696" spans="1:8" x14ac:dyDescent="0.3">
      <c r="A3696" t="s">
        <v>35</v>
      </c>
      <c r="B3696" t="s">
        <v>53</v>
      </c>
      <c r="C3696" t="s">
        <v>69</v>
      </c>
      <c r="D3696" t="s">
        <v>214</v>
      </c>
      <c r="E3696" t="s">
        <v>216</v>
      </c>
      <c r="F3696" s="88">
        <v>46661</v>
      </c>
      <c r="G3696" s="87">
        <v>6416.666666666667</v>
      </c>
      <c r="H3696" s="87">
        <v>256.66666666666691</v>
      </c>
    </row>
    <row r="3697" spans="1:8" x14ac:dyDescent="0.3">
      <c r="A3697" t="s">
        <v>35</v>
      </c>
      <c r="B3697" t="s">
        <v>53</v>
      </c>
      <c r="C3697" t="s">
        <v>69</v>
      </c>
      <c r="D3697" t="s">
        <v>214</v>
      </c>
      <c r="E3697" t="s">
        <v>217</v>
      </c>
      <c r="F3697" s="88">
        <v>46661</v>
      </c>
      <c r="G3697" s="87">
        <v>6416.666666666667</v>
      </c>
      <c r="H3697" s="87">
        <v>-27.265072186229819</v>
      </c>
    </row>
    <row r="3698" spans="1:8" x14ac:dyDescent="0.3">
      <c r="A3698" t="s">
        <v>35</v>
      </c>
      <c r="B3698" t="s">
        <v>53</v>
      </c>
      <c r="C3698" t="s">
        <v>69</v>
      </c>
      <c r="D3698" t="s">
        <v>214</v>
      </c>
      <c r="E3698" t="s">
        <v>215</v>
      </c>
      <c r="F3698" s="88">
        <v>46692</v>
      </c>
      <c r="G3698" s="87">
        <v>6416.666666666667</v>
      </c>
      <c r="H3698" s="87">
        <v>228.3009199953425</v>
      </c>
    </row>
    <row r="3699" spans="1:8" x14ac:dyDescent="0.3">
      <c r="A3699" t="s">
        <v>35</v>
      </c>
      <c r="B3699" t="s">
        <v>53</v>
      </c>
      <c r="C3699" t="s">
        <v>69</v>
      </c>
      <c r="D3699" t="s">
        <v>214</v>
      </c>
      <c r="E3699" t="s">
        <v>216</v>
      </c>
      <c r="F3699" s="88">
        <v>46692</v>
      </c>
      <c r="G3699" s="87">
        <v>6416.666666666667</v>
      </c>
      <c r="H3699" s="87">
        <v>256.66666666666691</v>
      </c>
    </row>
    <row r="3700" spans="1:8" x14ac:dyDescent="0.3">
      <c r="A3700" t="s">
        <v>35</v>
      </c>
      <c r="B3700" t="s">
        <v>53</v>
      </c>
      <c r="C3700" t="s">
        <v>69</v>
      </c>
      <c r="D3700" t="s">
        <v>214</v>
      </c>
      <c r="E3700" t="s">
        <v>217</v>
      </c>
      <c r="F3700" s="88">
        <v>46692</v>
      </c>
      <c r="G3700" s="87">
        <v>6416.666666666667</v>
      </c>
      <c r="H3700" s="87">
        <v>-27.274756414734458</v>
      </c>
    </row>
    <row r="3701" spans="1:8" x14ac:dyDescent="0.3">
      <c r="A3701" t="s">
        <v>35</v>
      </c>
      <c r="B3701" t="s">
        <v>53</v>
      </c>
      <c r="C3701" t="s">
        <v>69</v>
      </c>
      <c r="D3701" t="s">
        <v>214</v>
      </c>
      <c r="E3701" t="s">
        <v>215</v>
      </c>
      <c r="F3701" s="88">
        <v>46722</v>
      </c>
      <c r="G3701" s="87">
        <v>6416.666666666667</v>
      </c>
      <c r="H3701" s="87">
        <v>228.29084124053361</v>
      </c>
    </row>
    <row r="3702" spans="1:8" x14ac:dyDescent="0.3">
      <c r="A3702" t="s">
        <v>35</v>
      </c>
      <c r="B3702" t="s">
        <v>53</v>
      </c>
      <c r="C3702" t="s">
        <v>69</v>
      </c>
      <c r="D3702" t="s">
        <v>214</v>
      </c>
      <c r="E3702" t="s">
        <v>216</v>
      </c>
      <c r="F3702" s="88">
        <v>46722</v>
      </c>
      <c r="G3702" s="87">
        <v>6416.666666666667</v>
      </c>
      <c r="H3702" s="87">
        <v>256.66666666666691</v>
      </c>
    </row>
    <row r="3703" spans="1:8" x14ac:dyDescent="0.3">
      <c r="A3703" t="s">
        <v>35</v>
      </c>
      <c r="B3703" t="s">
        <v>53</v>
      </c>
      <c r="C3703" t="s">
        <v>69</v>
      </c>
      <c r="D3703" t="s">
        <v>214</v>
      </c>
      <c r="E3703" t="s">
        <v>217</v>
      </c>
      <c r="F3703" s="88">
        <v>46722</v>
      </c>
      <c r="G3703" s="87">
        <v>6416.666666666667</v>
      </c>
      <c r="H3703" s="87">
        <v>-27.284447525128211</v>
      </c>
    </row>
    <row r="3704" spans="1:8" x14ac:dyDescent="0.3">
      <c r="A3704" t="s">
        <v>35</v>
      </c>
      <c r="B3704" t="s">
        <v>53</v>
      </c>
      <c r="C3704" t="s">
        <v>76</v>
      </c>
      <c r="D3704" t="s">
        <v>198</v>
      </c>
      <c r="E3704" t="s">
        <v>135</v>
      </c>
      <c r="G3704" s="87">
        <v>63000</v>
      </c>
      <c r="H3704" s="87">
        <v>40068</v>
      </c>
    </row>
    <row r="3705" spans="1:8" x14ac:dyDescent="0.3">
      <c r="A3705" t="s">
        <v>35</v>
      </c>
      <c r="B3705" t="s">
        <v>53</v>
      </c>
      <c r="C3705" t="s">
        <v>76</v>
      </c>
      <c r="D3705" t="s">
        <v>198</v>
      </c>
      <c r="E3705" t="s">
        <v>199</v>
      </c>
      <c r="G3705" s="87">
        <v>63000</v>
      </c>
      <c r="H3705" s="87">
        <v>63230.207064555398</v>
      </c>
    </row>
    <row r="3706" spans="1:8" x14ac:dyDescent="0.3">
      <c r="A3706" t="s">
        <v>35</v>
      </c>
      <c r="B3706" t="s">
        <v>53</v>
      </c>
      <c r="C3706" t="s">
        <v>76</v>
      </c>
      <c r="D3706" t="s">
        <v>198</v>
      </c>
      <c r="E3706" t="s">
        <v>200</v>
      </c>
      <c r="G3706" s="87">
        <v>63000</v>
      </c>
      <c r="H3706" s="87">
        <v>63535.314722202602</v>
      </c>
    </row>
    <row r="3707" spans="1:8" x14ac:dyDescent="0.3">
      <c r="A3707" t="s">
        <v>35</v>
      </c>
      <c r="B3707" t="s">
        <v>53</v>
      </c>
      <c r="C3707" t="s">
        <v>76</v>
      </c>
      <c r="D3707" t="s">
        <v>198</v>
      </c>
      <c r="E3707" t="s">
        <v>201</v>
      </c>
      <c r="G3707" s="87">
        <v>63000</v>
      </c>
      <c r="H3707" s="87">
        <v>63000</v>
      </c>
    </row>
    <row r="3708" spans="1:8" x14ac:dyDescent="0.3">
      <c r="A3708" t="s">
        <v>35</v>
      </c>
      <c r="B3708" t="s">
        <v>53</v>
      </c>
      <c r="C3708" t="s">
        <v>76</v>
      </c>
      <c r="D3708" t="s">
        <v>198</v>
      </c>
      <c r="E3708" t="s">
        <v>202</v>
      </c>
      <c r="G3708" s="87">
        <v>63000</v>
      </c>
      <c r="H3708" s="87">
        <v>40556.115925184378</v>
      </c>
    </row>
    <row r="3709" spans="1:8" x14ac:dyDescent="0.3">
      <c r="A3709" t="s">
        <v>35</v>
      </c>
      <c r="B3709" t="s">
        <v>53</v>
      </c>
      <c r="C3709" t="s">
        <v>76</v>
      </c>
      <c r="D3709" t="s">
        <v>198</v>
      </c>
      <c r="E3709" t="s">
        <v>139</v>
      </c>
      <c r="G3709" s="87">
        <v>63000</v>
      </c>
      <c r="H3709" s="87">
        <v>40005</v>
      </c>
    </row>
    <row r="3710" spans="1:8" x14ac:dyDescent="0.3">
      <c r="A3710" t="s">
        <v>35</v>
      </c>
      <c r="B3710" t="s">
        <v>53</v>
      </c>
      <c r="C3710" t="s">
        <v>76</v>
      </c>
      <c r="D3710" t="s">
        <v>198</v>
      </c>
      <c r="E3710" t="s">
        <v>65</v>
      </c>
      <c r="G3710" s="87">
        <v>63000</v>
      </c>
      <c r="H3710" s="87">
        <v>40556.115925184378</v>
      </c>
    </row>
    <row r="3711" spans="1:8" x14ac:dyDescent="0.3">
      <c r="A3711" t="s">
        <v>35</v>
      </c>
      <c r="B3711" t="s">
        <v>53</v>
      </c>
      <c r="C3711" t="s">
        <v>76</v>
      </c>
      <c r="D3711" t="s">
        <v>203</v>
      </c>
      <c r="E3711" t="s">
        <v>204</v>
      </c>
      <c r="G3711" s="87">
        <v>63000</v>
      </c>
      <c r="H3711" s="87">
        <v>40124.750911542927</v>
      </c>
    </row>
    <row r="3712" spans="1:8" x14ac:dyDescent="0.3">
      <c r="A3712" t="s">
        <v>35</v>
      </c>
      <c r="B3712" t="s">
        <v>53</v>
      </c>
      <c r="C3712" t="s">
        <v>76</v>
      </c>
      <c r="D3712" t="s">
        <v>203</v>
      </c>
      <c r="E3712" t="s">
        <v>142</v>
      </c>
      <c r="G3712" s="87">
        <v>63000</v>
      </c>
      <c r="H3712" s="87">
        <v>62999.999999999993</v>
      </c>
    </row>
    <row r="3713" spans="1:8" x14ac:dyDescent="0.3">
      <c r="A3713" t="s">
        <v>35</v>
      </c>
      <c r="B3713" t="s">
        <v>53</v>
      </c>
      <c r="C3713" t="s">
        <v>76</v>
      </c>
      <c r="D3713" t="s">
        <v>203</v>
      </c>
      <c r="E3713" t="s">
        <v>143</v>
      </c>
      <c r="G3713" s="87">
        <v>63000</v>
      </c>
      <c r="H3713" s="87">
        <v>63089.230992992037</v>
      </c>
    </row>
    <row r="3714" spans="1:8" x14ac:dyDescent="0.3">
      <c r="A3714" t="s">
        <v>35</v>
      </c>
      <c r="B3714" t="s">
        <v>53</v>
      </c>
      <c r="C3714" t="s">
        <v>76</v>
      </c>
      <c r="D3714" t="s">
        <v>203</v>
      </c>
      <c r="E3714" t="s">
        <v>141</v>
      </c>
      <c r="G3714" s="87">
        <v>63000</v>
      </c>
      <c r="H3714" s="87">
        <v>0</v>
      </c>
    </row>
    <row r="3715" spans="1:8" x14ac:dyDescent="0.3">
      <c r="A3715" t="s">
        <v>35</v>
      </c>
      <c r="B3715" t="s">
        <v>53</v>
      </c>
      <c r="C3715" t="s">
        <v>76</v>
      </c>
      <c r="D3715" t="s">
        <v>203</v>
      </c>
      <c r="E3715" t="s">
        <v>205</v>
      </c>
      <c r="G3715" s="87">
        <v>63000</v>
      </c>
      <c r="H3715" s="87">
        <v>40124.750911542927</v>
      </c>
    </row>
    <row r="3716" spans="1:8" x14ac:dyDescent="0.3">
      <c r="A3716" t="s">
        <v>35</v>
      </c>
      <c r="B3716" t="s">
        <v>53</v>
      </c>
      <c r="C3716" t="s">
        <v>76</v>
      </c>
      <c r="D3716" t="s">
        <v>206</v>
      </c>
      <c r="E3716" t="s">
        <v>207</v>
      </c>
      <c r="G3716" s="87">
        <v>63000</v>
      </c>
      <c r="H3716" s="87">
        <v>64890</v>
      </c>
    </row>
    <row r="3717" spans="1:8" x14ac:dyDescent="0.3">
      <c r="A3717" t="s">
        <v>35</v>
      </c>
      <c r="B3717" t="s">
        <v>53</v>
      </c>
      <c r="C3717" t="s">
        <v>76</v>
      </c>
      <c r="D3717" t="s">
        <v>206</v>
      </c>
      <c r="E3717" t="s">
        <v>208</v>
      </c>
      <c r="G3717" s="87">
        <v>63000</v>
      </c>
      <c r="H3717" s="87">
        <v>64653.750000000022</v>
      </c>
    </row>
    <row r="3718" spans="1:8" x14ac:dyDescent="0.3">
      <c r="A3718" t="s">
        <v>35</v>
      </c>
      <c r="B3718" t="s">
        <v>53</v>
      </c>
      <c r="C3718" t="s">
        <v>76</v>
      </c>
      <c r="D3718" t="s">
        <v>206</v>
      </c>
      <c r="E3718" t="s">
        <v>209</v>
      </c>
      <c r="G3718" s="87">
        <v>63000</v>
      </c>
      <c r="H3718" s="87">
        <v>59345.735776805239</v>
      </c>
    </row>
    <row r="3719" spans="1:8" x14ac:dyDescent="0.3">
      <c r="A3719" t="s">
        <v>35</v>
      </c>
      <c r="B3719" t="s">
        <v>53</v>
      </c>
      <c r="C3719" t="s">
        <v>76</v>
      </c>
      <c r="D3719" t="s">
        <v>210</v>
      </c>
      <c r="E3719" t="s">
        <v>211</v>
      </c>
      <c r="G3719" s="87">
        <v>63000</v>
      </c>
      <c r="H3719" s="87">
        <v>59850</v>
      </c>
    </row>
    <row r="3720" spans="1:8" x14ac:dyDescent="0.3">
      <c r="A3720" t="s">
        <v>35</v>
      </c>
      <c r="B3720" t="s">
        <v>53</v>
      </c>
      <c r="C3720" t="s">
        <v>76</v>
      </c>
      <c r="D3720" t="s">
        <v>210</v>
      </c>
      <c r="E3720" t="s">
        <v>212</v>
      </c>
      <c r="G3720" s="87">
        <v>63000</v>
      </c>
      <c r="H3720" s="87">
        <v>59220</v>
      </c>
    </row>
    <row r="3721" spans="1:8" x14ac:dyDescent="0.3">
      <c r="A3721" t="s">
        <v>35</v>
      </c>
      <c r="B3721" t="s">
        <v>53</v>
      </c>
      <c r="C3721" t="s">
        <v>76</v>
      </c>
      <c r="D3721" t="s">
        <v>210</v>
      </c>
      <c r="E3721" t="s">
        <v>213</v>
      </c>
      <c r="G3721" s="87">
        <v>63000</v>
      </c>
      <c r="H3721" s="87">
        <v>59850</v>
      </c>
    </row>
    <row r="3722" spans="1:8" x14ac:dyDescent="0.3">
      <c r="A3722" t="s">
        <v>35</v>
      </c>
      <c r="B3722" t="s">
        <v>53</v>
      </c>
      <c r="C3722" t="s">
        <v>76</v>
      </c>
      <c r="D3722" t="s">
        <v>214</v>
      </c>
      <c r="E3722" t="s">
        <v>215</v>
      </c>
      <c r="F3722" s="88">
        <v>46388</v>
      </c>
      <c r="G3722" s="87">
        <v>5250</v>
      </c>
      <c r="H3722" s="87">
        <v>203.7228194049259</v>
      </c>
    </row>
    <row r="3723" spans="1:8" x14ac:dyDescent="0.3">
      <c r="A3723" t="s">
        <v>35</v>
      </c>
      <c r="B3723" t="s">
        <v>53</v>
      </c>
      <c r="C3723" t="s">
        <v>76</v>
      </c>
      <c r="D3723" t="s">
        <v>214</v>
      </c>
      <c r="E3723" t="s">
        <v>216</v>
      </c>
      <c r="F3723" s="88">
        <v>46388</v>
      </c>
      <c r="G3723" s="87">
        <v>5250</v>
      </c>
      <c r="H3723" s="87">
        <v>157.50000000000011</v>
      </c>
    </row>
    <row r="3724" spans="1:8" x14ac:dyDescent="0.3">
      <c r="A3724" t="s">
        <v>35</v>
      </c>
      <c r="B3724" t="s">
        <v>53</v>
      </c>
      <c r="C3724" t="s">
        <v>76</v>
      </c>
      <c r="D3724" t="s">
        <v>214</v>
      </c>
      <c r="E3724" t="s">
        <v>217</v>
      </c>
      <c r="F3724" s="88">
        <v>46388</v>
      </c>
      <c r="G3724" s="87">
        <v>5250</v>
      </c>
      <c r="H3724" s="87">
        <v>44.876523694102268</v>
      </c>
    </row>
    <row r="3725" spans="1:8" x14ac:dyDescent="0.3">
      <c r="A3725" t="s">
        <v>35</v>
      </c>
      <c r="B3725" t="s">
        <v>53</v>
      </c>
      <c r="C3725" t="s">
        <v>76</v>
      </c>
      <c r="D3725" t="s">
        <v>214</v>
      </c>
      <c r="E3725" t="s">
        <v>215</v>
      </c>
      <c r="F3725" s="88">
        <v>46419</v>
      </c>
      <c r="G3725" s="87">
        <v>5250</v>
      </c>
      <c r="H3725" s="87">
        <v>203.69090802714749</v>
      </c>
    </row>
    <row r="3726" spans="1:8" x14ac:dyDescent="0.3">
      <c r="A3726" t="s">
        <v>35</v>
      </c>
      <c r="B3726" t="s">
        <v>53</v>
      </c>
      <c r="C3726" t="s">
        <v>76</v>
      </c>
      <c r="D3726" t="s">
        <v>214</v>
      </c>
      <c r="E3726" t="s">
        <v>216</v>
      </c>
      <c r="F3726" s="88">
        <v>46419</v>
      </c>
      <c r="G3726" s="87">
        <v>5250</v>
      </c>
      <c r="H3726" s="87">
        <v>157.50000000000011</v>
      </c>
    </row>
    <row r="3727" spans="1:8" x14ac:dyDescent="0.3">
      <c r="A3727" t="s">
        <v>35</v>
      </c>
      <c r="B3727" t="s">
        <v>53</v>
      </c>
      <c r="C3727" t="s">
        <v>76</v>
      </c>
      <c r="D3727" t="s">
        <v>214</v>
      </c>
      <c r="E3727" t="s">
        <v>217</v>
      </c>
      <c r="F3727" s="88">
        <v>46419</v>
      </c>
      <c r="G3727" s="87">
        <v>5250</v>
      </c>
      <c r="H3727" s="87">
        <v>44.845541773929412</v>
      </c>
    </row>
    <row r="3728" spans="1:8" x14ac:dyDescent="0.3">
      <c r="A3728" t="s">
        <v>35</v>
      </c>
      <c r="B3728" t="s">
        <v>53</v>
      </c>
      <c r="C3728" t="s">
        <v>76</v>
      </c>
      <c r="D3728" t="s">
        <v>214</v>
      </c>
      <c r="E3728" t="s">
        <v>215</v>
      </c>
      <c r="F3728" s="88">
        <v>46447</v>
      </c>
      <c r="G3728" s="87">
        <v>5250</v>
      </c>
      <c r="H3728" s="87">
        <v>203.65904068101869</v>
      </c>
    </row>
    <row r="3729" spans="1:8" x14ac:dyDescent="0.3">
      <c r="A3729" t="s">
        <v>35</v>
      </c>
      <c r="B3729" t="s">
        <v>53</v>
      </c>
      <c r="C3729" t="s">
        <v>76</v>
      </c>
      <c r="D3729" t="s">
        <v>214</v>
      </c>
      <c r="E3729" t="s">
        <v>216</v>
      </c>
      <c r="F3729" s="88">
        <v>46447</v>
      </c>
      <c r="G3729" s="87">
        <v>5250</v>
      </c>
      <c r="H3729" s="87">
        <v>157.50000000000011</v>
      </c>
    </row>
    <row r="3730" spans="1:8" x14ac:dyDescent="0.3">
      <c r="A3730" t="s">
        <v>35</v>
      </c>
      <c r="B3730" t="s">
        <v>53</v>
      </c>
      <c r="C3730" t="s">
        <v>76</v>
      </c>
      <c r="D3730" t="s">
        <v>214</v>
      </c>
      <c r="E3730" t="s">
        <v>217</v>
      </c>
      <c r="F3730" s="88">
        <v>46447</v>
      </c>
      <c r="G3730" s="87">
        <v>5250</v>
      </c>
      <c r="H3730" s="87">
        <v>44.814602602930741</v>
      </c>
    </row>
    <row r="3731" spans="1:8" x14ac:dyDescent="0.3">
      <c r="A3731" t="s">
        <v>35</v>
      </c>
      <c r="B3731" t="s">
        <v>53</v>
      </c>
      <c r="C3731" t="s">
        <v>76</v>
      </c>
      <c r="D3731" t="s">
        <v>214</v>
      </c>
      <c r="E3731" t="s">
        <v>215</v>
      </c>
      <c r="F3731" s="88">
        <v>46478</v>
      </c>
      <c r="G3731" s="87">
        <v>5250</v>
      </c>
      <c r="H3731" s="87">
        <v>203.62613928487929</v>
      </c>
    </row>
    <row r="3732" spans="1:8" x14ac:dyDescent="0.3">
      <c r="A3732" t="s">
        <v>35</v>
      </c>
      <c r="B3732" t="s">
        <v>53</v>
      </c>
      <c r="C3732" t="s">
        <v>76</v>
      </c>
      <c r="D3732" t="s">
        <v>214</v>
      </c>
      <c r="E3732" t="s">
        <v>216</v>
      </c>
      <c r="F3732" s="88">
        <v>46478</v>
      </c>
      <c r="G3732" s="87">
        <v>5250</v>
      </c>
      <c r="H3732" s="87">
        <v>157.50000000000011</v>
      </c>
    </row>
    <row r="3733" spans="1:8" x14ac:dyDescent="0.3">
      <c r="A3733" t="s">
        <v>35</v>
      </c>
      <c r="B3733" t="s">
        <v>53</v>
      </c>
      <c r="C3733" t="s">
        <v>76</v>
      </c>
      <c r="D3733" t="s">
        <v>214</v>
      </c>
      <c r="E3733" t="s">
        <v>217</v>
      </c>
      <c r="F3733" s="88">
        <v>46478</v>
      </c>
      <c r="G3733" s="87">
        <v>5250</v>
      </c>
      <c r="H3733" s="87">
        <v>44.782659499883252</v>
      </c>
    </row>
    <row r="3734" spans="1:8" x14ac:dyDescent="0.3">
      <c r="A3734" t="s">
        <v>35</v>
      </c>
      <c r="B3734" t="s">
        <v>53</v>
      </c>
      <c r="C3734" t="s">
        <v>76</v>
      </c>
      <c r="D3734" t="s">
        <v>214</v>
      </c>
      <c r="E3734" t="s">
        <v>215</v>
      </c>
      <c r="F3734" s="88">
        <v>46508</v>
      </c>
      <c r="G3734" s="87">
        <v>5250</v>
      </c>
      <c r="H3734" s="87">
        <v>203.59328475846851</v>
      </c>
    </row>
    <row r="3735" spans="1:8" x14ac:dyDescent="0.3">
      <c r="A3735" t="s">
        <v>35</v>
      </c>
      <c r="B3735" t="s">
        <v>53</v>
      </c>
      <c r="C3735" t="s">
        <v>76</v>
      </c>
      <c r="D3735" t="s">
        <v>214</v>
      </c>
      <c r="E3735" t="s">
        <v>216</v>
      </c>
      <c r="F3735" s="88">
        <v>46508</v>
      </c>
      <c r="G3735" s="87">
        <v>5250</v>
      </c>
      <c r="H3735" s="87">
        <v>157.50000000000011</v>
      </c>
    </row>
    <row r="3736" spans="1:8" x14ac:dyDescent="0.3">
      <c r="A3736" t="s">
        <v>35</v>
      </c>
      <c r="B3736" t="s">
        <v>53</v>
      </c>
      <c r="C3736" t="s">
        <v>76</v>
      </c>
      <c r="D3736" t="s">
        <v>214</v>
      </c>
      <c r="E3736" t="s">
        <v>217</v>
      </c>
      <c r="F3736" s="88">
        <v>46508</v>
      </c>
      <c r="G3736" s="87">
        <v>5250</v>
      </c>
      <c r="H3736" s="87">
        <v>44.75076190142552</v>
      </c>
    </row>
    <row r="3737" spans="1:8" x14ac:dyDescent="0.3">
      <c r="A3737" t="s">
        <v>35</v>
      </c>
      <c r="B3737" t="s">
        <v>53</v>
      </c>
      <c r="C3737" t="s">
        <v>76</v>
      </c>
      <c r="D3737" t="s">
        <v>214</v>
      </c>
      <c r="E3737" t="s">
        <v>215</v>
      </c>
      <c r="F3737" s="88">
        <v>46539</v>
      </c>
      <c r="G3737" s="87">
        <v>5250</v>
      </c>
      <c r="H3737" s="87">
        <v>203.56047700170339</v>
      </c>
    </row>
    <row r="3738" spans="1:8" x14ac:dyDescent="0.3">
      <c r="A3738" t="s">
        <v>35</v>
      </c>
      <c r="B3738" t="s">
        <v>53</v>
      </c>
      <c r="C3738" t="s">
        <v>76</v>
      </c>
      <c r="D3738" t="s">
        <v>214</v>
      </c>
      <c r="E3738" t="s">
        <v>216</v>
      </c>
      <c r="F3738" s="88">
        <v>46539</v>
      </c>
      <c r="G3738" s="87">
        <v>5250</v>
      </c>
      <c r="H3738" s="87">
        <v>157.50000000000011</v>
      </c>
    </row>
    <row r="3739" spans="1:8" x14ac:dyDescent="0.3">
      <c r="A3739" t="s">
        <v>35</v>
      </c>
      <c r="B3739" t="s">
        <v>53</v>
      </c>
      <c r="C3739" t="s">
        <v>76</v>
      </c>
      <c r="D3739" t="s">
        <v>214</v>
      </c>
      <c r="E3739" t="s">
        <v>217</v>
      </c>
      <c r="F3739" s="88">
        <v>46539</v>
      </c>
      <c r="G3739" s="87">
        <v>5250</v>
      </c>
      <c r="H3739" s="87">
        <v>44.718909710391273</v>
      </c>
    </row>
    <row r="3740" spans="1:8" x14ac:dyDescent="0.3">
      <c r="A3740" t="s">
        <v>35</v>
      </c>
      <c r="B3740" t="s">
        <v>53</v>
      </c>
      <c r="C3740" t="s">
        <v>76</v>
      </c>
      <c r="D3740" t="s">
        <v>214</v>
      </c>
      <c r="E3740" t="s">
        <v>215</v>
      </c>
      <c r="F3740" s="88">
        <v>46569</v>
      </c>
      <c r="G3740" s="87">
        <v>5250</v>
      </c>
      <c r="H3740" s="87">
        <v>44.687102829891693</v>
      </c>
    </row>
    <row r="3741" spans="1:8" x14ac:dyDescent="0.3">
      <c r="A3741" t="s">
        <v>35</v>
      </c>
      <c r="B3741" t="s">
        <v>53</v>
      </c>
      <c r="C3741" t="s">
        <v>76</v>
      </c>
      <c r="D3741" t="s">
        <v>214</v>
      </c>
      <c r="E3741" t="s">
        <v>216</v>
      </c>
      <c r="F3741" s="88">
        <v>46569</v>
      </c>
      <c r="G3741" s="87">
        <v>5250</v>
      </c>
      <c r="H3741" s="87">
        <v>0</v>
      </c>
    </row>
    <row r="3742" spans="1:8" x14ac:dyDescent="0.3">
      <c r="A3742" t="s">
        <v>35</v>
      </c>
      <c r="B3742" t="s">
        <v>53</v>
      </c>
      <c r="C3742" t="s">
        <v>76</v>
      </c>
      <c r="D3742" t="s">
        <v>214</v>
      </c>
      <c r="E3742" t="s">
        <v>217</v>
      </c>
      <c r="F3742" s="88">
        <v>46569</v>
      </c>
      <c r="G3742" s="87">
        <v>5250</v>
      </c>
      <c r="H3742" s="87">
        <v>44.687102829891693</v>
      </c>
    </row>
    <row r="3743" spans="1:8" x14ac:dyDescent="0.3">
      <c r="A3743" t="s">
        <v>35</v>
      </c>
      <c r="B3743" t="s">
        <v>53</v>
      </c>
      <c r="C3743" t="s">
        <v>76</v>
      </c>
      <c r="D3743" t="s">
        <v>214</v>
      </c>
      <c r="E3743" t="s">
        <v>215</v>
      </c>
      <c r="F3743" s="88">
        <v>46600</v>
      </c>
      <c r="G3743" s="87">
        <v>5250</v>
      </c>
      <c r="H3743" s="87">
        <v>44.65482085639416</v>
      </c>
    </row>
    <row r="3744" spans="1:8" x14ac:dyDescent="0.3">
      <c r="A3744" t="s">
        <v>35</v>
      </c>
      <c r="B3744" t="s">
        <v>53</v>
      </c>
      <c r="C3744" t="s">
        <v>76</v>
      </c>
      <c r="D3744" t="s">
        <v>214</v>
      </c>
      <c r="E3744" t="s">
        <v>216</v>
      </c>
      <c r="F3744" s="88">
        <v>46600</v>
      </c>
      <c r="G3744" s="87">
        <v>5250</v>
      </c>
      <c r="H3744" s="87">
        <v>0</v>
      </c>
    </row>
    <row r="3745" spans="1:8" x14ac:dyDescent="0.3">
      <c r="A3745" t="s">
        <v>35</v>
      </c>
      <c r="B3745" t="s">
        <v>53</v>
      </c>
      <c r="C3745" t="s">
        <v>76</v>
      </c>
      <c r="D3745" t="s">
        <v>214</v>
      </c>
      <c r="E3745" t="s">
        <v>217</v>
      </c>
      <c r="F3745" s="88">
        <v>46600</v>
      </c>
      <c r="G3745" s="87">
        <v>5250</v>
      </c>
      <c r="H3745" s="87">
        <v>44.65482085639416</v>
      </c>
    </row>
    <row r="3746" spans="1:8" x14ac:dyDescent="0.3">
      <c r="A3746" t="s">
        <v>35</v>
      </c>
      <c r="B3746" t="s">
        <v>53</v>
      </c>
      <c r="C3746" t="s">
        <v>76</v>
      </c>
      <c r="D3746" t="s">
        <v>214</v>
      </c>
      <c r="E3746" t="s">
        <v>215</v>
      </c>
      <c r="F3746" s="88">
        <v>46631</v>
      </c>
      <c r="G3746" s="87">
        <v>5250</v>
      </c>
      <c r="H3746" s="87">
        <v>44.623105046223863</v>
      </c>
    </row>
    <row r="3747" spans="1:8" x14ac:dyDescent="0.3">
      <c r="A3747" t="s">
        <v>35</v>
      </c>
      <c r="B3747" t="s">
        <v>53</v>
      </c>
      <c r="C3747" t="s">
        <v>76</v>
      </c>
      <c r="D3747" t="s">
        <v>214</v>
      </c>
      <c r="E3747" t="s">
        <v>216</v>
      </c>
      <c r="F3747" s="88">
        <v>46631</v>
      </c>
      <c r="G3747" s="87">
        <v>5250</v>
      </c>
      <c r="H3747" s="87">
        <v>0</v>
      </c>
    </row>
    <row r="3748" spans="1:8" x14ac:dyDescent="0.3">
      <c r="A3748" t="s">
        <v>35</v>
      </c>
      <c r="B3748" t="s">
        <v>53</v>
      </c>
      <c r="C3748" t="s">
        <v>76</v>
      </c>
      <c r="D3748" t="s">
        <v>214</v>
      </c>
      <c r="E3748" t="s">
        <v>217</v>
      </c>
      <c r="F3748" s="88">
        <v>46631</v>
      </c>
      <c r="G3748" s="87">
        <v>5250</v>
      </c>
      <c r="H3748" s="87">
        <v>44.623105046223863</v>
      </c>
    </row>
    <row r="3749" spans="1:8" x14ac:dyDescent="0.3">
      <c r="A3749" t="s">
        <v>35</v>
      </c>
      <c r="B3749" t="s">
        <v>53</v>
      </c>
      <c r="C3749" t="s">
        <v>76</v>
      </c>
      <c r="D3749" t="s">
        <v>214</v>
      </c>
      <c r="E3749" t="s">
        <v>215</v>
      </c>
      <c r="F3749" s="88">
        <v>46661</v>
      </c>
      <c r="G3749" s="87">
        <v>5250</v>
      </c>
      <c r="H3749" s="87">
        <v>44.591434255995154</v>
      </c>
    </row>
    <row r="3750" spans="1:8" x14ac:dyDescent="0.3">
      <c r="A3750" t="s">
        <v>35</v>
      </c>
      <c r="B3750" t="s">
        <v>53</v>
      </c>
      <c r="C3750" t="s">
        <v>76</v>
      </c>
      <c r="D3750" t="s">
        <v>214</v>
      </c>
      <c r="E3750" t="s">
        <v>216</v>
      </c>
      <c r="F3750" s="88">
        <v>46661</v>
      </c>
      <c r="G3750" s="87">
        <v>5250</v>
      </c>
      <c r="H3750" s="87">
        <v>0</v>
      </c>
    </row>
    <row r="3751" spans="1:8" x14ac:dyDescent="0.3">
      <c r="A3751" t="s">
        <v>35</v>
      </c>
      <c r="B3751" t="s">
        <v>53</v>
      </c>
      <c r="C3751" t="s">
        <v>76</v>
      </c>
      <c r="D3751" t="s">
        <v>214</v>
      </c>
      <c r="E3751" t="s">
        <v>217</v>
      </c>
      <c r="F3751" s="88">
        <v>46661</v>
      </c>
      <c r="G3751" s="87">
        <v>5250</v>
      </c>
      <c r="H3751" s="87">
        <v>44.591434255995154</v>
      </c>
    </row>
    <row r="3752" spans="1:8" x14ac:dyDescent="0.3">
      <c r="A3752" t="s">
        <v>35</v>
      </c>
      <c r="B3752" t="s">
        <v>53</v>
      </c>
      <c r="C3752" t="s">
        <v>76</v>
      </c>
      <c r="D3752" t="s">
        <v>214</v>
      </c>
      <c r="E3752" t="s">
        <v>215</v>
      </c>
      <c r="F3752" s="88">
        <v>46692</v>
      </c>
      <c r="G3752" s="87">
        <v>5250</v>
      </c>
      <c r="H3752" s="87">
        <v>44.559808389917357</v>
      </c>
    </row>
    <row r="3753" spans="1:8" x14ac:dyDescent="0.3">
      <c r="A3753" t="s">
        <v>35</v>
      </c>
      <c r="B3753" t="s">
        <v>53</v>
      </c>
      <c r="C3753" t="s">
        <v>76</v>
      </c>
      <c r="D3753" t="s">
        <v>214</v>
      </c>
      <c r="E3753" t="s">
        <v>216</v>
      </c>
      <c r="F3753" s="88">
        <v>46692</v>
      </c>
      <c r="G3753" s="87">
        <v>5250</v>
      </c>
      <c r="H3753" s="87">
        <v>0</v>
      </c>
    </row>
    <row r="3754" spans="1:8" x14ac:dyDescent="0.3">
      <c r="A3754" t="s">
        <v>35</v>
      </c>
      <c r="B3754" t="s">
        <v>53</v>
      </c>
      <c r="C3754" t="s">
        <v>76</v>
      </c>
      <c r="D3754" t="s">
        <v>214</v>
      </c>
      <c r="E3754" t="s">
        <v>217</v>
      </c>
      <c r="F3754" s="88">
        <v>46692</v>
      </c>
      <c r="G3754" s="87">
        <v>5250</v>
      </c>
      <c r="H3754" s="87">
        <v>44.559808389917357</v>
      </c>
    </row>
    <row r="3755" spans="1:8" x14ac:dyDescent="0.3">
      <c r="A3755" t="s">
        <v>35</v>
      </c>
      <c r="B3755" t="s">
        <v>53</v>
      </c>
      <c r="C3755" t="s">
        <v>76</v>
      </c>
      <c r="D3755" t="s">
        <v>214</v>
      </c>
      <c r="E3755" t="s">
        <v>215</v>
      </c>
      <c r="F3755" s="88">
        <v>46722</v>
      </c>
      <c r="G3755" s="87">
        <v>5250</v>
      </c>
      <c r="H3755" s="87">
        <v>44.528227352473692</v>
      </c>
    </row>
    <row r="3756" spans="1:8" x14ac:dyDescent="0.3">
      <c r="A3756" t="s">
        <v>35</v>
      </c>
      <c r="B3756" t="s">
        <v>53</v>
      </c>
      <c r="C3756" t="s">
        <v>76</v>
      </c>
      <c r="D3756" t="s">
        <v>214</v>
      </c>
      <c r="E3756" t="s">
        <v>216</v>
      </c>
      <c r="F3756" s="88">
        <v>46722</v>
      </c>
      <c r="G3756" s="87">
        <v>5250</v>
      </c>
      <c r="H3756" s="87">
        <v>0</v>
      </c>
    </row>
    <row r="3757" spans="1:8" x14ac:dyDescent="0.3">
      <c r="A3757" t="s">
        <v>35</v>
      </c>
      <c r="B3757" t="s">
        <v>53</v>
      </c>
      <c r="C3757" t="s">
        <v>76</v>
      </c>
      <c r="D3757" t="s">
        <v>214</v>
      </c>
      <c r="E3757" t="s">
        <v>217</v>
      </c>
      <c r="F3757" s="88">
        <v>46722</v>
      </c>
      <c r="G3757" s="87">
        <v>5250</v>
      </c>
      <c r="H3757" s="87">
        <v>44.528227352473692</v>
      </c>
    </row>
    <row r="3758" spans="1:8" x14ac:dyDescent="0.3">
      <c r="A3758" t="s">
        <v>35</v>
      </c>
      <c r="B3758" t="s">
        <v>53</v>
      </c>
      <c r="C3758" t="s">
        <v>77</v>
      </c>
      <c r="D3758" t="s">
        <v>198</v>
      </c>
      <c r="E3758" t="s">
        <v>135</v>
      </c>
      <c r="G3758" s="87">
        <v>49000</v>
      </c>
      <c r="H3758" s="87">
        <v>30380</v>
      </c>
    </row>
    <row r="3759" spans="1:8" x14ac:dyDescent="0.3">
      <c r="A3759" t="s">
        <v>35</v>
      </c>
      <c r="B3759" t="s">
        <v>53</v>
      </c>
      <c r="C3759" t="s">
        <v>77</v>
      </c>
      <c r="D3759" t="s">
        <v>198</v>
      </c>
      <c r="E3759" t="s">
        <v>199</v>
      </c>
      <c r="G3759" s="87">
        <v>49000</v>
      </c>
      <c r="H3759" s="87">
        <v>49322.758435273558</v>
      </c>
    </row>
    <row r="3760" spans="1:8" x14ac:dyDescent="0.3">
      <c r="A3760" t="s">
        <v>35</v>
      </c>
      <c r="B3760" t="s">
        <v>53</v>
      </c>
      <c r="C3760" t="s">
        <v>77</v>
      </c>
      <c r="D3760" t="s">
        <v>198</v>
      </c>
      <c r="E3760" t="s">
        <v>200</v>
      </c>
      <c r="G3760" s="87">
        <v>49000</v>
      </c>
      <c r="H3760" s="87">
        <v>49626.643779226921</v>
      </c>
    </row>
    <row r="3761" spans="1:8" x14ac:dyDescent="0.3">
      <c r="A3761" t="s">
        <v>35</v>
      </c>
      <c r="B3761" t="s">
        <v>53</v>
      </c>
      <c r="C3761" t="s">
        <v>77</v>
      </c>
      <c r="D3761" t="s">
        <v>198</v>
      </c>
      <c r="E3761" t="s">
        <v>201</v>
      </c>
      <c r="G3761" s="87">
        <v>49000</v>
      </c>
      <c r="H3761" s="87">
        <v>49000</v>
      </c>
    </row>
    <row r="3762" spans="1:8" x14ac:dyDescent="0.3">
      <c r="A3762" t="s">
        <v>35</v>
      </c>
      <c r="B3762" t="s">
        <v>53</v>
      </c>
      <c r="C3762" t="s">
        <v>77</v>
      </c>
      <c r="D3762" t="s">
        <v>198</v>
      </c>
      <c r="E3762" t="s">
        <v>202</v>
      </c>
      <c r="G3762" s="87">
        <v>49000</v>
      </c>
      <c r="H3762" s="87">
        <v>30971.18851239248</v>
      </c>
    </row>
    <row r="3763" spans="1:8" x14ac:dyDescent="0.3">
      <c r="A3763" t="s">
        <v>35</v>
      </c>
      <c r="B3763" t="s">
        <v>53</v>
      </c>
      <c r="C3763" t="s">
        <v>77</v>
      </c>
      <c r="D3763" t="s">
        <v>198</v>
      </c>
      <c r="E3763" t="s">
        <v>139</v>
      </c>
      <c r="G3763" s="87">
        <v>49000</v>
      </c>
      <c r="H3763" s="87">
        <v>32095</v>
      </c>
    </row>
    <row r="3764" spans="1:8" x14ac:dyDescent="0.3">
      <c r="A3764" t="s">
        <v>35</v>
      </c>
      <c r="B3764" t="s">
        <v>53</v>
      </c>
      <c r="C3764" t="s">
        <v>77</v>
      </c>
      <c r="D3764" t="s">
        <v>198</v>
      </c>
      <c r="E3764" t="s">
        <v>65</v>
      </c>
      <c r="G3764" s="87">
        <v>49000</v>
      </c>
      <c r="H3764" s="87">
        <v>30971.18851239248</v>
      </c>
    </row>
    <row r="3765" spans="1:8" x14ac:dyDescent="0.3">
      <c r="A3765" t="s">
        <v>35</v>
      </c>
      <c r="B3765" t="s">
        <v>53</v>
      </c>
      <c r="C3765" t="s">
        <v>77</v>
      </c>
      <c r="D3765" t="s">
        <v>203</v>
      </c>
      <c r="E3765" t="s">
        <v>204</v>
      </c>
      <c r="G3765" s="87">
        <v>49000</v>
      </c>
      <c r="H3765" s="87">
        <v>30988.56173808514</v>
      </c>
    </row>
    <row r="3766" spans="1:8" x14ac:dyDescent="0.3">
      <c r="A3766" t="s">
        <v>35</v>
      </c>
      <c r="B3766" t="s">
        <v>53</v>
      </c>
      <c r="C3766" t="s">
        <v>77</v>
      </c>
      <c r="D3766" t="s">
        <v>203</v>
      </c>
      <c r="E3766" t="s">
        <v>142</v>
      </c>
      <c r="G3766" s="87">
        <v>49000</v>
      </c>
      <c r="H3766" s="87">
        <v>48999.999999999993</v>
      </c>
    </row>
    <row r="3767" spans="1:8" x14ac:dyDescent="0.3">
      <c r="A3767" t="s">
        <v>35</v>
      </c>
      <c r="B3767" t="s">
        <v>53</v>
      </c>
      <c r="C3767" t="s">
        <v>77</v>
      </c>
      <c r="D3767" t="s">
        <v>203</v>
      </c>
      <c r="E3767" t="s">
        <v>143</v>
      </c>
      <c r="G3767" s="87">
        <v>49000</v>
      </c>
      <c r="H3767" s="87">
        <v>49981.551190459919</v>
      </c>
    </row>
    <row r="3768" spans="1:8" x14ac:dyDescent="0.3">
      <c r="A3768" t="s">
        <v>35</v>
      </c>
      <c r="B3768" t="s">
        <v>53</v>
      </c>
      <c r="C3768" t="s">
        <v>77</v>
      </c>
      <c r="D3768" t="s">
        <v>203</v>
      </c>
      <c r="E3768" t="s">
        <v>141</v>
      </c>
      <c r="G3768" s="87">
        <v>49000</v>
      </c>
      <c r="H3768" s="87">
        <v>0</v>
      </c>
    </row>
    <row r="3769" spans="1:8" x14ac:dyDescent="0.3">
      <c r="A3769" t="s">
        <v>35</v>
      </c>
      <c r="B3769" t="s">
        <v>53</v>
      </c>
      <c r="C3769" t="s">
        <v>77</v>
      </c>
      <c r="D3769" t="s">
        <v>203</v>
      </c>
      <c r="E3769" t="s">
        <v>205</v>
      </c>
      <c r="G3769" s="87">
        <v>49000</v>
      </c>
      <c r="H3769" s="87">
        <v>30988.56173808514</v>
      </c>
    </row>
    <row r="3770" spans="1:8" x14ac:dyDescent="0.3">
      <c r="A3770" t="s">
        <v>35</v>
      </c>
      <c r="B3770" t="s">
        <v>53</v>
      </c>
      <c r="C3770" t="s">
        <v>77</v>
      </c>
      <c r="D3770" t="s">
        <v>206</v>
      </c>
      <c r="E3770" t="s">
        <v>207</v>
      </c>
      <c r="G3770" s="87">
        <v>49000</v>
      </c>
      <c r="H3770" s="87">
        <v>50960</v>
      </c>
    </row>
    <row r="3771" spans="1:8" x14ac:dyDescent="0.3">
      <c r="A3771" t="s">
        <v>35</v>
      </c>
      <c r="B3771" t="s">
        <v>53</v>
      </c>
      <c r="C3771" t="s">
        <v>77</v>
      </c>
      <c r="D3771" t="s">
        <v>206</v>
      </c>
      <c r="E3771" t="s">
        <v>208</v>
      </c>
      <c r="G3771" s="87">
        <v>49000</v>
      </c>
      <c r="H3771" s="87">
        <v>50626.527777777781</v>
      </c>
    </row>
    <row r="3772" spans="1:8" x14ac:dyDescent="0.3">
      <c r="A3772" t="s">
        <v>35</v>
      </c>
      <c r="B3772" t="s">
        <v>53</v>
      </c>
      <c r="C3772" t="s">
        <v>77</v>
      </c>
      <c r="D3772" t="s">
        <v>206</v>
      </c>
      <c r="E3772" t="s">
        <v>209</v>
      </c>
      <c r="G3772" s="87">
        <v>49000</v>
      </c>
      <c r="H3772" s="87">
        <v>45962.205506929247</v>
      </c>
    </row>
    <row r="3773" spans="1:8" x14ac:dyDescent="0.3">
      <c r="A3773" t="s">
        <v>35</v>
      </c>
      <c r="B3773" t="s">
        <v>53</v>
      </c>
      <c r="C3773" t="s">
        <v>77</v>
      </c>
      <c r="D3773" t="s">
        <v>210</v>
      </c>
      <c r="E3773" t="s">
        <v>211</v>
      </c>
      <c r="G3773" s="87">
        <v>49000</v>
      </c>
      <c r="H3773" s="87">
        <v>46550</v>
      </c>
    </row>
    <row r="3774" spans="1:8" x14ac:dyDescent="0.3">
      <c r="A3774" t="s">
        <v>35</v>
      </c>
      <c r="B3774" t="s">
        <v>53</v>
      </c>
      <c r="C3774" t="s">
        <v>77</v>
      </c>
      <c r="D3774" t="s">
        <v>210</v>
      </c>
      <c r="E3774" t="s">
        <v>212</v>
      </c>
      <c r="G3774" s="87">
        <v>49000</v>
      </c>
      <c r="H3774" s="87">
        <v>46060</v>
      </c>
    </row>
    <row r="3775" spans="1:8" x14ac:dyDescent="0.3">
      <c r="A3775" t="s">
        <v>35</v>
      </c>
      <c r="B3775" t="s">
        <v>53</v>
      </c>
      <c r="C3775" t="s">
        <v>77</v>
      </c>
      <c r="D3775" t="s">
        <v>210</v>
      </c>
      <c r="E3775" t="s">
        <v>213</v>
      </c>
      <c r="G3775" s="87">
        <v>49000</v>
      </c>
      <c r="H3775" s="87">
        <v>45570</v>
      </c>
    </row>
    <row r="3776" spans="1:8" x14ac:dyDescent="0.3">
      <c r="A3776" t="s">
        <v>35</v>
      </c>
      <c r="B3776" t="s">
        <v>53</v>
      </c>
      <c r="C3776" t="s">
        <v>77</v>
      </c>
      <c r="D3776" t="s">
        <v>214</v>
      </c>
      <c r="E3776" t="s">
        <v>215</v>
      </c>
      <c r="F3776" s="88">
        <v>46388</v>
      </c>
      <c r="G3776" s="87">
        <v>4083.333333333333</v>
      </c>
      <c r="H3776" s="87">
        <v>127.46580123643911</v>
      </c>
    </row>
    <row r="3777" spans="1:8" x14ac:dyDescent="0.3">
      <c r="A3777" t="s">
        <v>35</v>
      </c>
      <c r="B3777" t="s">
        <v>53</v>
      </c>
      <c r="C3777" t="s">
        <v>77</v>
      </c>
      <c r="D3777" t="s">
        <v>214</v>
      </c>
      <c r="E3777" t="s">
        <v>216</v>
      </c>
      <c r="F3777" s="88">
        <v>46388</v>
      </c>
      <c r="G3777" s="87">
        <v>4083.333333333333</v>
      </c>
      <c r="H3777" s="87">
        <v>163.33333333333351</v>
      </c>
    </row>
    <row r="3778" spans="1:8" x14ac:dyDescent="0.3">
      <c r="A3778" t="s">
        <v>35</v>
      </c>
      <c r="B3778" t="s">
        <v>53</v>
      </c>
      <c r="C3778" t="s">
        <v>77</v>
      </c>
      <c r="D3778" t="s">
        <v>214</v>
      </c>
      <c r="E3778" t="s">
        <v>217</v>
      </c>
      <c r="F3778" s="88">
        <v>46388</v>
      </c>
      <c r="G3778" s="87">
        <v>4083.333333333333</v>
      </c>
      <c r="H3778" s="87">
        <v>-34.488011631629142</v>
      </c>
    </row>
    <row r="3779" spans="1:8" x14ac:dyDescent="0.3">
      <c r="A3779" t="s">
        <v>35</v>
      </c>
      <c r="B3779" t="s">
        <v>53</v>
      </c>
      <c r="C3779" t="s">
        <v>77</v>
      </c>
      <c r="D3779" t="s">
        <v>214</v>
      </c>
      <c r="E3779" t="s">
        <v>215</v>
      </c>
      <c r="F3779" s="88">
        <v>46419</v>
      </c>
      <c r="G3779" s="87">
        <v>4083.333333333333</v>
      </c>
      <c r="H3779" s="87">
        <v>127.4413004214336</v>
      </c>
    </row>
    <row r="3780" spans="1:8" x14ac:dyDescent="0.3">
      <c r="A3780" t="s">
        <v>35</v>
      </c>
      <c r="B3780" t="s">
        <v>53</v>
      </c>
      <c r="C3780" t="s">
        <v>77</v>
      </c>
      <c r="D3780" t="s">
        <v>214</v>
      </c>
      <c r="E3780" t="s">
        <v>216</v>
      </c>
      <c r="F3780" s="88">
        <v>46419</v>
      </c>
      <c r="G3780" s="87">
        <v>4083.333333333333</v>
      </c>
      <c r="H3780" s="87">
        <v>163.33333333333351</v>
      </c>
    </row>
    <row r="3781" spans="1:8" x14ac:dyDescent="0.3">
      <c r="A3781" t="s">
        <v>35</v>
      </c>
      <c r="B3781" t="s">
        <v>53</v>
      </c>
      <c r="C3781" t="s">
        <v>77</v>
      </c>
      <c r="D3781" t="s">
        <v>214</v>
      </c>
      <c r="E3781" t="s">
        <v>217</v>
      </c>
      <c r="F3781" s="88">
        <v>46419</v>
      </c>
      <c r="G3781" s="87">
        <v>4083.333333333333</v>
      </c>
      <c r="H3781" s="87">
        <v>-34.511570107596242</v>
      </c>
    </row>
    <row r="3782" spans="1:8" x14ac:dyDescent="0.3">
      <c r="A3782" t="s">
        <v>35</v>
      </c>
      <c r="B3782" t="s">
        <v>53</v>
      </c>
      <c r="C3782" t="s">
        <v>77</v>
      </c>
      <c r="D3782" t="s">
        <v>214</v>
      </c>
      <c r="E3782" t="s">
        <v>215</v>
      </c>
      <c r="F3782" s="88">
        <v>46447</v>
      </c>
      <c r="G3782" s="87">
        <v>4083.333333333333</v>
      </c>
      <c r="H3782" s="87">
        <v>127.4167661109379</v>
      </c>
    </row>
    <row r="3783" spans="1:8" x14ac:dyDescent="0.3">
      <c r="A3783" t="s">
        <v>35</v>
      </c>
      <c r="B3783" t="s">
        <v>53</v>
      </c>
      <c r="C3783" t="s">
        <v>77</v>
      </c>
      <c r="D3783" t="s">
        <v>214</v>
      </c>
      <c r="E3783" t="s">
        <v>216</v>
      </c>
      <c r="F3783" s="88">
        <v>46447</v>
      </c>
      <c r="G3783" s="87">
        <v>4083.333333333333</v>
      </c>
      <c r="H3783" s="87">
        <v>163.33333333333351</v>
      </c>
    </row>
    <row r="3784" spans="1:8" x14ac:dyDescent="0.3">
      <c r="A3784" t="s">
        <v>35</v>
      </c>
      <c r="B3784" t="s">
        <v>53</v>
      </c>
      <c r="C3784" t="s">
        <v>77</v>
      </c>
      <c r="D3784" t="s">
        <v>214</v>
      </c>
      <c r="E3784" t="s">
        <v>217</v>
      </c>
      <c r="F3784" s="88">
        <v>46447</v>
      </c>
      <c r="G3784" s="87">
        <v>4083.333333333333</v>
      </c>
      <c r="H3784" s="87">
        <v>-34.535160790764728</v>
      </c>
    </row>
    <row r="3785" spans="1:8" x14ac:dyDescent="0.3">
      <c r="A3785" t="s">
        <v>35</v>
      </c>
      <c r="B3785" t="s">
        <v>53</v>
      </c>
      <c r="C3785" t="s">
        <v>77</v>
      </c>
      <c r="D3785" t="s">
        <v>214</v>
      </c>
      <c r="E3785" t="s">
        <v>215</v>
      </c>
      <c r="F3785" s="88">
        <v>46478</v>
      </c>
      <c r="G3785" s="87">
        <v>4083.333333333333</v>
      </c>
      <c r="H3785" s="87">
        <v>127.39136483791739</v>
      </c>
    </row>
    <row r="3786" spans="1:8" x14ac:dyDescent="0.3">
      <c r="A3786" t="s">
        <v>35</v>
      </c>
      <c r="B3786" t="s">
        <v>53</v>
      </c>
      <c r="C3786" t="s">
        <v>77</v>
      </c>
      <c r="D3786" t="s">
        <v>214</v>
      </c>
      <c r="E3786" t="s">
        <v>216</v>
      </c>
      <c r="F3786" s="88">
        <v>46478</v>
      </c>
      <c r="G3786" s="87">
        <v>4083.333333333333</v>
      </c>
      <c r="H3786" s="87">
        <v>163.33333333333351</v>
      </c>
    </row>
    <row r="3787" spans="1:8" x14ac:dyDescent="0.3">
      <c r="A3787" t="s">
        <v>35</v>
      </c>
      <c r="B3787" t="s">
        <v>53</v>
      </c>
      <c r="C3787" t="s">
        <v>77</v>
      </c>
      <c r="D3787" t="s">
        <v>214</v>
      </c>
      <c r="E3787" t="s">
        <v>217</v>
      </c>
      <c r="F3787" s="88">
        <v>46478</v>
      </c>
      <c r="G3787" s="87">
        <v>4083.333333333333</v>
      </c>
      <c r="H3787" s="87">
        <v>-34.559585091746449</v>
      </c>
    </row>
    <row r="3788" spans="1:8" x14ac:dyDescent="0.3">
      <c r="A3788" t="s">
        <v>35</v>
      </c>
      <c r="B3788" t="s">
        <v>53</v>
      </c>
      <c r="C3788" t="s">
        <v>77</v>
      </c>
      <c r="D3788" t="s">
        <v>214</v>
      </c>
      <c r="E3788" t="s">
        <v>215</v>
      </c>
      <c r="F3788" s="88">
        <v>46508</v>
      </c>
      <c r="G3788" s="87">
        <v>4083.333333333333</v>
      </c>
      <c r="H3788" s="87">
        <v>127.3659276103859</v>
      </c>
    </row>
    <row r="3789" spans="1:8" x14ac:dyDescent="0.3">
      <c r="A3789" t="s">
        <v>35</v>
      </c>
      <c r="B3789" t="s">
        <v>53</v>
      </c>
      <c r="C3789" t="s">
        <v>77</v>
      </c>
      <c r="D3789" t="s">
        <v>214</v>
      </c>
      <c r="E3789" t="s">
        <v>216</v>
      </c>
      <c r="F3789" s="88">
        <v>46508</v>
      </c>
      <c r="G3789" s="87">
        <v>4083.333333333333</v>
      </c>
      <c r="H3789" s="87">
        <v>163.33333333333351</v>
      </c>
    </row>
    <row r="3790" spans="1:8" x14ac:dyDescent="0.3">
      <c r="A3790" t="s">
        <v>35</v>
      </c>
      <c r="B3790" t="s">
        <v>53</v>
      </c>
      <c r="C3790" t="s">
        <v>77</v>
      </c>
      <c r="D3790" t="s">
        <v>214</v>
      </c>
      <c r="E3790" t="s">
        <v>217</v>
      </c>
      <c r="F3790" s="88">
        <v>46508</v>
      </c>
      <c r="G3790" s="87">
        <v>4083.333333333333</v>
      </c>
      <c r="H3790" s="87">
        <v>-34.584043964372967</v>
      </c>
    </row>
    <row r="3791" spans="1:8" x14ac:dyDescent="0.3">
      <c r="A3791" t="s">
        <v>35</v>
      </c>
      <c r="B3791" t="s">
        <v>53</v>
      </c>
      <c r="C3791" t="s">
        <v>77</v>
      </c>
      <c r="D3791" t="s">
        <v>214</v>
      </c>
      <c r="E3791" t="s">
        <v>215</v>
      </c>
      <c r="F3791" s="88">
        <v>46539</v>
      </c>
      <c r="G3791" s="87">
        <v>4083.333333333333</v>
      </c>
      <c r="H3791" s="87">
        <v>127.34045435194911</v>
      </c>
    </row>
    <row r="3792" spans="1:8" x14ac:dyDescent="0.3">
      <c r="A3792" t="s">
        <v>35</v>
      </c>
      <c r="B3792" t="s">
        <v>53</v>
      </c>
      <c r="C3792" t="s">
        <v>77</v>
      </c>
      <c r="D3792" t="s">
        <v>214</v>
      </c>
      <c r="E3792" t="s">
        <v>216</v>
      </c>
      <c r="F3792" s="88">
        <v>46539</v>
      </c>
      <c r="G3792" s="87">
        <v>4083.333333333333</v>
      </c>
      <c r="H3792" s="87">
        <v>163.33333333333351</v>
      </c>
    </row>
    <row r="3793" spans="1:8" x14ac:dyDescent="0.3">
      <c r="A3793" t="s">
        <v>35</v>
      </c>
      <c r="B3793" t="s">
        <v>53</v>
      </c>
      <c r="C3793" t="s">
        <v>77</v>
      </c>
      <c r="D3793" t="s">
        <v>214</v>
      </c>
      <c r="E3793" t="s">
        <v>217</v>
      </c>
      <c r="F3793" s="88">
        <v>46539</v>
      </c>
      <c r="G3793" s="87">
        <v>4083.333333333333</v>
      </c>
      <c r="H3793" s="87">
        <v>-34.608537482100523</v>
      </c>
    </row>
    <row r="3794" spans="1:8" x14ac:dyDescent="0.3">
      <c r="A3794" t="s">
        <v>35</v>
      </c>
      <c r="B3794" t="s">
        <v>53</v>
      </c>
      <c r="C3794" t="s">
        <v>77</v>
      </c>
      <c r="D3794" t="s">
        <v>214</v>
      </c>
      <c r="E3794" t="s">
        <v>215</v>
      </c>
      <c r="F3794" s="88">
        <v>46569</v>
      </c>
      <c r="G3794" s="87">
        <v>4083.333333333333</v>
      </c>
      <c r="H3794" s="87">
        <v>127.3149449860006</v>
      </c>
    </row>
    <row r="3795" spans="1:8" x14ac:dyDescent="0.3">
      <c r="A3795" t="s">
        <v>35</v>
      </c>
      <c r="B3795" t="s">
        <v>53</v>
      </c>
      <c r="C3795" t="s">
        <v>77</v>
      </c>
      <c r="D3795" t="s">
        <v>214</v>
      </c>
      <c r="E3795" t="s">
        <v>216</v>
      </c>
      <c r="F3795" s="88">
        <v>46569</v>
      </c>
      <c r="G3795" s="87">
        <v>4083.333333333333</v>
      </c>
      <c r="H3795" s="87">
        <v>163.33333333333351</v>
      </c>
    </row>
    <row r="3796" spans="1:8" x14ac:dyDescent="0.3">
      <c r="A3796" t="s">
        <v>35</v>
      </c>
      <c r="B3796" t="s">
        <v>53</v>
      </c>
      <c r="C3796" t="s">
        <v>77</v>
      </c>
      <c r="D3796" t="s">
        <v>214</v>
      </c>
      <c r="E3796" t="s">
        <v>217</v>
      </c>
      <c r="F3796" s="88">
        <v>46569</v>
      </c>
      <c r="G3796" s="87">
        <v>4083.333333333333</v>
      </c>
      <c r="H3796" s="87">
        <v>-34.633065718589293</v>
      </c>
    </row>
    <row r="3797" spans="1:8" x14ac:dyDescent="0.3">
      <c r="A3797" t="s">
        <v>35</v>
      </c>
      <c r="B3797" t="s">
        <v>53</v>
      </c>
      <c r="C3797" t="s">
        <v>77</v>
      </c>
      <c r="D3797" t="s">
        <v>214</v>
      </c>
      <c r="E3797" t="s">
        <v>215</v>
      </c>
      <c r="F3797" s="88">
        <v>46600</v>
      </c>
      <c r="G3797" s="87">
        <v>4083.333333333333</v>
      </c>
      <c r="H3797" s="87">
        <v>-34.658031710596958</v>
      </c>
    </row>
    <row r="3798" spans="1:8" x14ac:dyDescent="0.3">
      <c r="A3798" t="s">
        <v>35</v>
      </c>
      <c r="B3798" t="s">
        <v>53</v>
      </c>
      <c r="C3798" t="s">
        <v>77</v>
      </c>
      <c r="D3798" t="s">
        <v>214</v>
      </c>
      <c r="E3798" t="s">
        <v>216</v>
      </c>
      <c r="F3798" s="88">
        <v>46600</v>
      </c>
      <c r="G3798" s="87">
        <v>4083.333333333333</v>
      </c>
      <c r="H3798" s="87">
        <v>0</v>
      </c>
    </row>
    <row r="3799" spans="1:8" x14ac:dyDescent="0.3">
      <c r="A3799" t="s">
        <v>35</v>
      </c>
      <c r="B3799" t="s">
        <v>53</v>
      </c>
      <c r="C3799" t="s">
        <v>77</v>
      </c>
      <c r="D3799" t="s">
        <v>214</v>
      </c>
      <c r="E3799" t="s">
        <v>217</v>
      </c>
      <c r="F3799" s="88">
        <v>46600</v>
      </c>
      <c r="G3799" s="87">
        <v>4083.333333333333</v>
      </c>
      <c r="H3799" s="87">
        <v>-34.658031710596958</v>
      </c>
    </row>
    <row r="3800" spans="1:8" x14ac:dyDescent="0.3">
      <c r="A3800" t="s">
        <v>35</v>
      </c>
      <c r="B3800" t="s">
        <v>53</v>
      </c>
      <c r="C3800" t="s">
        <v>77</v>
      </c>
      <c r="D3800" t="s">
        <v>214</v>
      </c>
      <c r="E3800" t="s">
        <v>215</v>
      </c>
      <c r="F3800" s="88">
        <v>46631</v>
      </c>
      <c r="G3800" s="87">
        <v>4083.333333333333</v>
      </c>
      <c r="H3800" s="87">
        <v>-34.682630178638718</v>
      </c>
    </row>
    <row r="3801" spans="1:8" x14ac:dyDescent="0.3">
      <c r="A3801" t="s">
        <v>35</v>
      </c>
      <c r="B3801" t="s">
        <v>53</v>
      </c>
      <c r="C3801" t="s">
        <v>77</v>
      </c>
      <c r="D3801" t="s">
        <v>214</v>
      </c>
      <c r="E3801" t="s">
        <v>216</v>
      </c>
      <c r="F3801" s="88">
        <v>46631</v>
      </c>
      <c r="G3801" s="87">
        <v>4083.333333333333</v>
      </c>
      <c r="H3801" s="87">
        <v>0</v>
      </c>
    </row>
    <row r="3802" spans="1:8" x14ac:dyDescent="0.3">
      <c r="A3802" t="s">
        <v>35</v>
      </c>
      <c r="B3802" t="s">
        <v>53</v>
      </c>
      <c r="C3802" t="s">
        <v>77</v>
      </c>
      <c r="D3802" t="s">
        <v>214</v>
      </c>
      <c r="E3802" t="s">
        <v>217</v>
      </c>
      <c r="F3802" s="88">
        <v>46631</v>
      </c>
      <c r="G3802" s="87">
        <v>4083.333333333333</v>
      </c>
      <c r="H3802" s="87">
        <v>-34.682630178638718</v>
      </c>
    </row>
    <row r="3803" spans="1:8" x14ac:dyDescent="0.3">
      <c r="A3803" t="s">
        <v>35</v>
      </c>
      <c r="B3803" t="s">
        <v>53</v>
      </c>
      <c r="C3803" t="s">
        <v>77</v>
      </c>
      <c r="D3803" t="s">
        <v>214</v>
      </c>
      <c r="E3803" t="s">
        <v>215</v>
      </c>
      <c r="F3803" s="88">
        <v>46661</v>
      </c>
      <c r="G3803" s="87">
        <v>4083.333333333333</v>
      </c>
      <c r="H3803" s="87">
        <v>-34.70726358890758</v>
      </c>
    </row>
    <row r="3804" spans="1:8" x14ac:dyDescent="0.3">
      <c r="A3804" t="s">
        <v>35</v>
      </c>
      <c r="B3804" t="s">
        <v>53</v>
      </c>
      <c r="C3804" t="s">
        <v>77</v>
      </c>
      <c r="D3804" t="s">
        <v>214</v>
      </c>
      <c r="E3804" t="s">
        <v>216</v>
      </c>
      <c r="F3804" s="88">
        <v>46661</v>
      </c>
      <c r="G3804" s="87">
        <v>4083.333333333333</v>
      </c>
      <c r="H3804" s="87">
        <v>0</v>
      </c>
    </row>
    <row r="3805" spans="1:8" x14ac:dyDescent="0.3">
      <c r="A3805" t="s">
        <v>35</v>
      </c>
      <c r="B3805" t="s">
        <v>53</v>
      </c>
      <c r="C3805" t="s">
        <v>77</v>
      </c>
      <c r="D3805" t="s">
        <v>214</v>
      </c>
      <c r="E3805" t="s">
        <v>217</v>
      </c>
      <c r="F3805" s="88">
        <v>46661</v>
      </c>
      <c r="G3805" s="87">
        <v>4083.333333333333</v>
      </c>
      <c r="H3805" s="87">
        <v>-34.70726358890758</v>
      </c>
    </row>
    <row r="3806" spans="1:8" x14ac:dyDescent="0.3">
      <c r="A3806" t="s">
        <v>35</v>
      </c>
      <c r="B3806" t="s">
        <v>53</v>
      </c>
      <c r="C3806" t="s">
        <v>77</v>
      </c>
      <c r="D3806" t="s">
        <v>214</v>
      </c>
      <c r="E3806" t="s">
        <v>215</v>
      </c>
      <c r="F3806" s="88">
        <v>46692</v>
      </c>
      <c r="G3806" s="87">
        <v>4083.333333333333</v>
      </c>
      <c r="H3806" s="87">
        <v>-34.73193201590788</v>
      </c>
    </row>
    <row r="3807" spans="1:8" x14ac:dyDescent="0.3">
      <c r="A3807" t="s">
        <v>35</v>
      </c>
      <c r="B3807" t="s">
        <v>53</v>
      </c>
      <c r="C3807" t="s">
        <v>77</v>
      </c>
      <c r="D3807" t="s">
        <v>214</v>
      </c>
      <c r="E3807" t="s">
        <v>216</v>
      </c>
      <c r="F3807" s="88">
        <v>46692</v>
      </c>
      <c r="G3807" s="87">
        <v>4083.333333333333</v>
      </c>
      <c r="H3807" s="87">
        <v>0</v>
      </c>
    </row>
    <row r="3808" spans="1:8" x14ac:dyDescent="0.3">
      <c r="A3808" t="s">
        <v>35</v>
      </c>
      <c r="B3808" t="s">
        <v>53</v>
      </c>
      <c r="C3808" t="s">
        <v>77</v>
      </c>
      <c r="D3808" t="s">
        <v>214</v>
      </c>
      <c r="E3808" t="s">
        <v>217</v>
      </c>
      <c r="F3808" s="88">
        <v>46692</v>
      </c>
      <c r="G3808" s="87">
        <v>4083.333333333333</v>
      </c>
      <c r="H3808" s="87">
        <v>-34.73193201590788</v>
      </c>
    </row>
    <row r="3809" spans="1:8" x14ac:dyDescent="0.3">
      <c r="A3809" t="s">
        <v>35</v>
      </c>
      <c r="B3809" t="s">
        <v>53</v>
      </c>
      <c r="C3809" t="s">
        <v>77</v>
      </c>
      <c r="D3809" t="s">
        <v>214</v>
      </c>
      <c r="E3809" t="s">
        <v>215</v>
      </c>
      <c r="F3809" s="88">
        <v>46722</v>
      </c>
      <c r="G3809" s="87">
        <v>4083.333333333333</v>
      </c>
      <c r="H3809" s="87">
        <v>-34.756635534360207</v>
      </c>
    </row>
    <row r="3810" spans="1:8" x14ac:dyDescent="0.3">
      <c r="A3810" t="s">
        <v>35</v>
      </c>
      <c r="B3810" t="s">
        <v>53</v>
      </c>
      <c r="C3810" t="s">
        <v>77</v>
      </c>
      <c r="D3810" t="s">
        <v>214</v>
      </c>
      <c r="E3810" t="s">
        <v>216</v>
      </c>
      <c r="F3810" s="88">
        <v>46722</v>
      </c>
      <c r="G3810" s="87">
        <v>4083.333333333333</v>
      </c>
      <c r="H3810" s="87">
        <v>0</v>
      </c>
    </row>
    <row r="3811" spans="1:8" x14ac:dyDescent="0.3">
      <c r="A3811" t="s">
        <v>35</v>
      </c>
      <c r="B3811" t="s">
        <v>53</v>
      </c>
      <c r="C3811" t="s">
        <v>77</v>
      </c>
      <c r="D3811" t="s">
        <v>214</v>
      </c>
      <c r="E3811" t="s">
        <v>217</v>
      </c>
      <c r="F3811" s="88">
        <v>46722</v>
      </c>
      <c r="G3811" s="87">
        <v>4083.333333333333</v>
      </c>
      <c r="H3811" s="87">
        <v>-34.756635534360207</v>
      </c>
    </row>
    <row r="3812" spans="1:8" x14ac:dyDescent="0.3">
      <c r="A3812" t="s">
        <v>35</v>
      </c>
      <c r="B3812" t="s">
        <v>53</v>
      </c>
      <c r="C3812" t="s">
        <v>78</v>
      </c>
      <c r="D3812" t="s">
        <v>198</v>
      </c>
      <c r="E3812" t="s">
        <v>135</v>
      </c>
      <c r="G3812" s="87">
        <v>35000</v>
      </c>
      <c r="H3812" s="87">
        <v>21140</v>
      </c>
    </row>
    <row r="3813" spans="1:8" x14ac:dyDescent="0.3">
      <c r="A3813" t="s">
        <v>35</v>
      </c>
      <c r="B3813" t="s">
        <v>53</v>
      </c>
      <c r="C3813" t="s">
        <v>78</v>
      </c>
      <c r="D3813" t="s">
        <v>198</v>
      </c>
      <c r="E3813" t="s">
        <v>199</v>
      </c>
      <c r="G3813" s="87">
        <v>35000</v>
      </c>
      <c r="H3813" s="87">
        <v>35000</v>
      </c>
    </row>
    <row r="3814" spans="1:8" x14ac:dyDescent="0.3">
      <c r="A3814" t="s">
        <v>35</v>
      </c>
      <c r="B3814" t="s">
        <v>53</v>
      </c>
      <c r="C3814" t="s">
        <v>78</v>
      </c>
      <c r="D3814" t="s">
        <v>198</v>
      </c>
      <c r="E3814" t="s">
        <v>200</v>
      </c>
      <c r="G3814" s="87">
        <v>35000</v>
      </c>
      <c r="H3814" s="87">
        <v>35334.829009002628</v>
      </c>
    </row>
    <row r="3815" spans="1:8" x14ac:dyDescent="0.3">
      <c r="A3815" t="s">
        <v>35</v>
      </c>
      <c r="B3815" t="s">
        <v>53</v>
      </c>
      <c r="C3815" t="s">
        <v>78</v>
      </c>
      <c r="D3815" t="s">
        <v>198</v>
      </c>
      <c r="E3815" t="s">
        <v>201</v>
      </c>
      <c r="G3815" s="87">
        <v>35000</v>
      </c>
      <c r="H3815" s="87">
        <v>35000</v>
      </c>
    </row>
    <row r="3816" spans="1:8" x14ac:dyDescent="0.3">
      <c r="A3816" t="s">
        <v>35</v>
      </c>
      <c r="B3816" t="s">
        <v>53</v>
      </c>
      <c r="C3816" t="s">
        <v>78</v>
      </c>
      <c r="D3816" t="s">
        <v>198</v>
      </c>
      <c r="E3816" t="s">
        <v>202</v>
      </c>
      <c r="G3816" s="87">
        <v>35000</v>
      </c>
      <c r="H3816" s="87">
        <v>21342.236721437581</v>
      </c>
    </row>
    <row r="3817" spans="1:8" x14ac:dyDescent="0.3">
      <c r="A3817" t="s">
        <v>35</v>
      </c>
      <c r="B3817" t="s">
        <v>53</v>
      </c>
      <c r="C3817" t="s">
        <v>78</v>
      </c>
      <c r="D3817" t="s">
        <v>198</v>
      </c>
      <c r="E3817" t="s">
        <v>139</v>
      </c>
      <c r="G3817" s="87">
        <v>35000</v>
      </c>
      <c r="H3817" s="87">
        <v>21875</v>
      </c>
    </row>
    <row r="3818" spans="1:8" x14ac:dyDescent="0.3">
      <c r="A3818" t="s">
        <v>35</v>
      </c>
      <c r="B3818" t="s">
        <v>53</v>
      </c>
      <c r="C3818" t="s">
        <v>78</v>
      </c>
      <c r="D3818" t="s">
        <v>198</v>
      </c>
      <c r="E3818" t="s">
        <v>65</v>
      </c>
      <c r="G3818" s="87">
        <v>35000</v>
      </c>
      <c r="H3818" s="87">
        <v>21342.236721437581</v>
      </c>
    </row>
    <row r="3819" spans="1:8" x14ac:dyDescent="0.3">
      <c r="A3819" t="s">
        <v>35</v>
      </c>
      <c r="B3819" t="s">
        <v>53</v>
      </c>
      <c r="C3819" t="s">
        <v>78</v>
      </c>
      <c r="D3819" t="s">
        <v>203</v>
      </c>
      <c r="E3819" t="s">
        <v>204</v>
      </c>
      <c r="G3819" s="87">
        <v>35000</v>
      </c>
      <c r="H3819" s="87">
        <v>21266.971021238682</v>
      </c>
    </row>
    <row r="3820" spans="1:8" x14ac:dyDescent="0.3">
      <c r="A3820" t="s">
        <v>35</v>
      </c>
      <c r="B3820" t="s">
        <v>53</v>
      </c>
      <c r="C3820" t="s">
        <v>78</v>
      </c>
      <c r="D3820" t="s">
        <v>203</v>
      </c>
      <c r="E3820" t="s">
        <v>142</v>
      </c>
      <c r="G3820" s="87">
        <v>35000</v>
      </c>
      <c r="H3820" s="87">
        <v>35000</v>
      </c>
    </row>
    <row r="3821" spans="1:8" x14ac:dyDescent="0.3">
      <c r="A3821" t="s">
        <v>35</v>
      </c>
      <c r="B3821" t="s">
        <v>53</v>
      </c>
      <c r="C3821" t="s">
        <v>78</v>
      </c>
      <c r="D3821" t="s">
        <v>203</v>
      </c>
      <c r="E3821" t="s">
        <v>143</v>
      </c>
      <c r="G3821" s="87">
        <v>35000</v>
      </c>
      <c r="H3821" s="87">
        <v>35210.216922580599</v>
      </c>
    </row>
    <row r="3822" spans="1:8" x14ac:dyDescent="0.3">
      <c r="A3822" t="s">
        <v>35</v>
      </c>
      <c r="B3822" t="s">
        <v>53</v>
      </c>
      <c r="C3822" t="s">
        <v>78</v>
      </c>
      <c r="D3822" t="s">
        <v>203</v>
      </c>
      <c r="E3822" t="s">
        <v>141</v>
      </c>
      <c r="G3822" s="87">
        <v>35000</v>
      </c>
      <c r="H3822" s="87">
        <v>0</v>
      </c>
    </row>
    <row r="3823" spans="1:8" x14ac:dyDescent="0.3">
      <c r="A3823" t="s">
        <v>35</v>
      </c>
      <c r="B3823" t="s">
        <v>53</v>
      </c>
      <c r="C3823" t="s">
        <v>78</v>
      </c>
      <c r="D3823" t="s">
        <v>203</v>
      </c>
      <c r="E3823" t="s">
        <v>205</v>
      </c>
      <c r="G3823" s="87">
        <v>35000</v>
      </c>
      <c r="H3823" s="87">
        <v>21266.971021238682</v>
      </c>
    </row>
    <row r="3824" spans="1:8" x14ac:dyDescent="0.3">
      <c r="A3824" t="s">
        <v>35</v>
      </c>
      <c r="B3824" t="s">
        <v>53</v>
      </c>
      <c r="C3824" t="s">
        <v>78</v>
      </c>
      <c r="D3824" t="s">
        <v>206</v>
      </c>
      <c r="E3824" t="s">
        <v>207</v>
      </c>
      <c r="G3824" s="87">
        <v>35000</v>
      </c>
      <c r="H3824" s="87">
        <v>35000</v>
      </c>
    </row>
    <row r="3825" spans="1:8" x14ac:dyDescent="0.3">
      <c r="A3825" t="s">
        <v>35</v>
      </c>
      <c r="B3825" t="s">
        <v>53</v>
      </c>
      <c r="C3825" t="s">
        <v>78</v>
      </c>
      <c r="D3825" t="s">
        <v>206</v>
      </c>
      <c r="E3825" t="s">
        <v>208</v>
      </c>
      <c r="G3825" s="87">
        <v>35000</v>
      </c>
      <c r="H3825" s="87">
        <v>35000</v>
      </c>
    </row>
    <row r="3826" spans="1:8" x14ac:dyDescent="0.3">
      <c r="A3826" t="s">
        <v>35</v>
      </c>
      <c r="B3826" t="s">
        <v>53</v>
      </c>
      <c r="C3826" t="s">
        <v>78</v>
      </c>
      <c r="D3826" t="s">
        <v>206</v>
      </c>
      <c r="E3826" t="s">
        <v>209</v>
      </c>
      <c r="G3826" s="87">
        <v>35000</v>
      </c>
      <c r="H3826" s="87">
        <v>32934.926604668137</v>
      </c>
    </row>
    <row r="3827" spans="1:8" x14ac:dyDescent="0.3">
      <c r="A3827" t="s">
        <v>35</v>
      </c>
      <c r="B3827" t="s">
        <v>53</v>
      </c>
      <c r="C3827" t="s">
        <v>78</v>
      </c>
      <c r="D3827" t="s">
        <v>210</v>
      </c>
      <c r="E3827" t="s">
        <v>211</v>
      </c>
      <c r="G3827" s="87">
        <v>35000</v>
      </c>
      <c r="H3827" s="87">
        <v>33250</v>
      </c>
    </row>
    <row r="3828" spans="1:8" x14ac:dyDescent="0.3">
      <c r="A3828" t="s">
        <v>35</v>
      </c>
      <c r="B3828" t="s">
        <v>53</v>
      </c>
      <c r="C3828" t="s">
        <v>78</v>
      </c>
      <c r="D3828" t="s">
        <v>210</v>
      </c>
      <c r="E3828" t="s">
        <v>212</v>
      </c>
      <c r="G3828" s="87">
        <v>35000</v>
      </c>
      <c r="H3828" s="87">
        <v>32900</v>
      </c>
    </row>
    <row r="3829" spans="1:8" x14ac:dyDescent="0.3">
      <c r="A3829" t="s">
        <v>35</v>
      </c>
      <c r="B3829" t="s">
        <v>53</v>
      </c>
      <c r="C3829" t="s">
        <v>78</v>
      </c>
      <c r="D3829" t="s">
        <v>210</v>
      </c>
      <c r="E3829" t="s">
        <v>213</v>
      </c>
      <c r="G3829" s="87">
        <v>35000</v>
      </c>
      <c r="H3829" s="87">
        <v>33075</v>
      </c>
    </row>
    <row r="3830" spans="1:8" x14ac:dyDescent="0.3">
      <c r="A3830" t="s">
        <v>35</v>
      </c>
      <c r="B3830" t="s">
        <v>53</v>
      </c>
      <c r="C3830" t="s">
        <v>78</v>
      </c>
      <c r="D3830" t="s">
        <v>214</v>
      </c>
      <c r="E3830" t="s">
        <v>215</v>
      </c>
      <c r="F3830" s="88">
        <v>46388</v>
      </c>
      <c r="G3830" s="87">
        <v>2916.666666666667</v>
      </c>
      <c r="H3830" s="87">
        <v>12.428227593681189</v>
      </c>
    </row>
    <row r="3831" spans="1:8" x14ac:dyDescent="0.3">
      <c r="A3831" t="s">
        <v>35</v>
      </c>
      <c r="B3831" t="s">
        <v>53</v>
      </c>
      <c r="C3831" t="s">
        <v>78</v>
      </c>
      <c r="D3831" t="s">
        <v>214</v>
      </c>
      <c r="E3831" t="s">
        <v>216</v>
      </c>
      <c r="F3831" s="88">
        <v>46388</v>
      </c>
      <c r="G3831" s="87">
        <v>2916.666666666667</v>
      </c>
      <c r="H3831" s="87">
        <v>0</v>
      </c>
    </row>
    <row r="3832" spans="1:8" x14ac:dyDescent="0.3">
      <c r="A3832" t="s">
        <v>35</v>
      </c>
      <c r="B3832" t="s">
        <v>53</v>
      </c>
      <c r="C3832" t="s">
        <v>78</v>
      </c>
      <c r="D3832" t="s">
        <v>214</v>
      </c>
      <c r="E3832" t="s">
        <v>217</v>
      </c>
      <c r="F3832" s="88">
        <v>46388</v>
      </c>
      <c r="G3832" s="87">
        <v>2916.666666666667</v>
      </c>
      <c r="H3832" s="87">
        <v>12.428227593681189</v>
      </c>
    </row>
    <row r="3833" spans="1:8" x14ac:dyDescent="0.3">
      <c r="A3833" t="s">
        <v>35</v>
      </c>
      <c r="B3833" t="s">
        <v>53</v>
      </c>
      <c r="C3833" t="s">
        <v>78</v>
      </c>
      <c r="D3833" t="s">
        <v>214</v>
      </c>
      <c r="E3833" t="s">
        <v>215</v>
      </c>
      <c r="F3833" s="88">
        <v>46419</v>
      </c>
      <c r="G3833" s="87">
        <v>2916.666666666667</v>
      </c>
      <c r="H3833" s="87">
        <v>12.423948899884699</v>
      </c>
    </row>
    <row r="3834" spans="1:8" x14ac:dyDescent="0.3">
      <c r="A3834" t="s">
        <v>35</v>
      </c>
      <c r="B3834" t="s">
        <v>53</v>
      </c>
      <c r="C3834" t="s">
        <v>78</v>
      </c>
      <c r="D3834" t="s">
        <v>214</v>
      </c>
      <c r="E3834" t="s">
        <v>216</v>
      </c>
      <c r="F3834" s="88">
        <v>46419</v>
      </c>
      <c r="G3834" s="87">
        <v>2916.666666666667</v>
      </c>
      <c r="H3834" s="87">
        <v>0</v>
      </c>
    </row>
    <row r="3835" spans="1:8" x14ac:dyDescent="0.3">
      <c r="A3835" t="s">
        <v>35</v>
      </c>
      <c r="B3835" t="s">
        <v>53</v>
      </c>
      <c r="C3835" t="s">
        <v>78</v>
      </c>
      <c r="D3835" t="s">
        <v>214</v>
      </c>
      <c r="E3835" t="s">
        <v>217</v>
      </c>
      <c r="F3835" s="88">
        <v>46419</v>
      </c>
      <c r="G3835" s="87">
        <v>2916.666666666667</v>
      </c>
      <c r="H3835" s="87">
        <v>12.423948899884699</v>
      </c>
    </row>
    <row r="3836" spans="1:8" x14ac:dyDescent="0.3">
      <c r="A3836" t="s">
        <v>35</v>
      </c>
      <c r="B3836" t="s">
        <v>53</v>
      </c>
      <c r="C3836" t="s">
        <v>78</v>
      </c>
      <c r="D3836" t="s">
        <v>214</v>
      </c>
      <c r="E3836" t="s">
        <v>215</v>
      </c>
      <c r="F3836" s="88">
        <v>46447</v>
      </c>
      <c r="G3836" s="87">
        <v>2916.666666666667</v>
      </c>
      <c r="H3836" s="87">
        <v>12.419673151145931</v>
      </c>
    </row>
    <row r="3837" spans="1:8" x14ac:dyDescent="0.3">
      <c r="A3837" t="s">
        <v>35</v>
      </c>
      <c r="B3837" t="s">
        <v>53</v>
      </c>
      <c r="C3837" t="s">
        <v>78</v>
      </c>
      <c r="D3837" t="s">
        <v>214</v>
      </c>
      <c r="E3837" t="s">
        <v>216</v>
      </c>
      <c r="F3837" s="88">
        <v>46447</v>
      </c>
      <c r="G3837" s="87">
        <v>2916.666666666667</v>
      </c>
      <c r="H3837" s="87">
        <v>0</v>
      </c>
    </row>
    <row r="3838" spans="1:8" x14ac:dyDescent="0.3">
      <c r="A3838" t="s">
        <v>35</v>
      </c>
      <c r="B3838" t="s">
        <v>53</v>
      </c>
      <c r="C3838" t="s">
        <v>78</v>
      </c>
      <c r="D3838" t="s">
        <v>214</v>
      </c>
      <c r="E3838" t="s">
        <v>217</v>
      </c>
      <c r="F3838" s="88">
        <v>46447</v>
      </c>
      <c r="G3838" s="87">
        <v>2916.666666666667</v>
      </c>
      <c r="H3838" s="87">
        <v>12.419673151145931</v>
      </c>
    </row>
    <row r="3839" spans="1:8" x14ac:dyDescent="0.3">
      <c r="A3839" t="s">
        <v>35</v>
      </c>
      <c r="B3839" t="s">
        <v>53</v>
      </c>
      <c r="C3839" t="s">
        <v>78</v>
      </c>
      <c r="D3839" t="s">
        <v>214</v>
      </c>
      <c r="E3839" t="s">
        <v>215</v>
      </c>
      <c r="F3839" s="88">
        <v>46478</v>
      </c>
      <c r="G3839" s="87">
        <v>2916.666666666667</v>
      </c>
      <c r="H3839" s="87">
        <v>12.4152555550372</v>
      </c>
    </row>
    <row r="3840" spans="1:8" x14ac:dyDescent="0.3">
      <c r="A3840" t="s">
        <v>35</v>
      </c>
      <c r="B3840" t="s">
        <v>53</v>
      </c>
      <c r="C3840" t="s">
        <v>78</v>
      </c>
      <c r="D3840" t="s">
        <v>214</v>
      </c>
      <c r="E3840" t="s">
        <v>216</v>
      </c>
      <c r="F3840" s="88">
        <v>46478</v>
      </c>
      <c r="G3840" s="87">
        <v>2916.666666666667</v>
      </c>
      <c r="H3840" s="87">
        <v>0</v>
      </c>
    </row>
    <row r="3841" spans="1:8" x14ac:dyDescent="0.3">
      <c r="A3841" t="s">
        <v>35</v>
      </c>
      <c r="B3841" t="s">
        <v>53</v>
      </c>
      <c r="C3841" t="s">
        <v>78</v>
      </c>
      <c r="D3841" t="s">
        <v>214</v>
      </c>
      <c r="E3841" t="s">
        <v>217</v>
      </c>
      <c r="F3841" s="88">
        <v>46478</v>
      </c>
      <c r="G3841" s="87">
        <v>2916.666666666667</v>
      </c>
      <c r="H3841" s="87">
        <v>12.4152555550372</v>
      </c>
    </row>
    <row r="3842" spans="1:8" x14ac:dyDescent="0.3">
      <c r="A3842" t="s">
        <v>35</v>
      </c>
      <c r="B3842" t="s">
        <v>53</v>
      </c>
      <c r="C3842" t="s">
        <v>78</v>
      </c>
      <c r="D3842" t="s">
        <v>214</v>
      </c>
      <c r="E3842" t="s">
        <v>215</v>
      </c>
      <c r="F3842" s="88">
        <v>46508</v>
      </c>
      <c r="G3842" s="87">
        <v>2916.666666666667</v>
      </c>
      <c r="H3842" s="87">
        <v>12.410841100431171</v>
      </c>
    </row>
    <row r="3843" spans="1:8" x14ac:dyDescent="0.3">
      <c r="A3843" t="s">
        <v>35</v>
      </c>
      <c r="B3843" t="s">
        <v>53</v>
      </c>
      <c r="C3843" t="s">
        <v>78</v>
      </c>
      <c r="D3843" t="s">
        <v>214</v>
      </c>
      <c r="E3843" t="s">
        <v>216</v>
      </c>
      <c r="F3843" s="88">
        <v>46508</v>
      </c>
      <c r="G3843" s="87">
        <v>2916.666666666667</v>
      </c>
      <c r="H3843" s="87">
        <v>0</v>
      </c>
    </row>
    <row r="3844" spans="1:8" x14ac:dyDescent="0.3">
      <c r="A3844" t="s">
        <v>35</v>
      </c>
      <c r="B3844" t="s">
        <v>53</v>
      </c>
      <c r="C3844" t="s">
        <v>78</v>
      </c>
      <c r="D3844" t="s">
        <v>214</v>
      </c>
      <c r="E3844" t="s">
        <v>217</v>
      </c>
      <c r="F3844" s="88">
        <v>46508</v>
      </c>
      <c r="G3844" s="87">
        <v>2916.666666666667</v>
      </c>
      <c r="H3844" s="87">
        <v>12.410841100431171</v>
      </c>
    </row>
    <row r="3845" spans="1:8" x14ac:dyDescent="0.3">
      <c r="A3845" t="s">
        <v>35</v>
      </c>
      <c r="B3845" t="s">
        <v>53</v>
      </c>
      <c r="C3845" t="s">
        <v>78</v>
      </c>
      <c r="D3845" t="s">
        <v>214</v>
      </c>
      <c r="E3845" t="s">
        <v>215</v>
      </c>
      <c r="F3845" s="88">
        <v>46539</v>
      </c>
      <c r="G3845" s="87">
        <v>2916.666666666667</v>
      </c>
      <c r="H3845" s="87">
        <v>12.406429783977661</v>
      </c>
    </row>
    <row r="3846" spans="1:8" x14ac:dyDescent="0.3">
      <c r="A3846" t="s">
        <v>35</v>
      </c>
      <c r="B3846" t="s">
        <v>53</v>
      </c>
      <c r="C3846" t="s">
        <v>78</v>
      </c>
      <c r="D3846" t="s">
        <v>214</v>
      </c>
      <c r="E3846" t="s">
        <v>216</v>
      </c>
      <c r="F3846" s="88">
        <v>46539</v>
      </c>
      <c r="G3846" s="87">
        <v>2916.666666666667</v>
      </c>
      <c r="H3846" s="87">
        <v>0</v>
      </c>
    </row>
    <row r="3847" spans="1:8" x14ac:dyDescent="0.3">
      <c r="A3847" t="s">
        <v>35</v>
      </c>
      <c r="B3847" t="s">
        <v>53</v>
      </c>
      <c r="C3847" t="s">
        <v>78</v>
      </c>
      <c r="D3847" t="s">
        <v>214</v>
      </c>
      <c r="E3847" t="s">
        <v>217</v>
      </c>
      <c r="F3847" s="88">
        <v>46539</v>
      </c>
      <c r="G3847" s="87">
        <v>2916.666666666667</v>
      </c>
      <c r="H3847" s="87">
        <v>12.406429783977661</v>
      </c>
    </row>
    <row r="3848" spans="1:8" x14ac:dyDescent="0.3">
      <c r="A3848" t="s">
        <v>35</v>
      </c>
      <c r="B3848" t="s">
        <v>53</v>
      </c>
      <c r="C3848" t="s">
        <v>78</v>
      </c>
      <c r="D3848" t="s">
        <v>214</v>
      </c>
      <c r="E3848" t="s">
        <v>215</v>
      </c>
      <c r="F3848" s="88">
        <v>46569</v>
      </c>
      <c r="G3848" s="87">
        <v>2916.666666666667</v>
      </c>
      <c r="H3848" s="87">
        <v>12.402021602331651</v>
      </c>
    </row>
    <row r="3849" spans="1:8" x14ac:dyDescent="0.3">
      <c r="A3849" t="s">
        <v>35</v>
      </c>
      <c r="B3849" t="s">
        <v>53</v>
      </c>
      <c r="C3849" t="s">
        <v>78</v>
      </c>
      <c r="D3849" t="s">
        <v>214</v>
      </c>
      <c r="E3849" t="s">
        <v>216</v>
      </c>
      <c r="F3849" s="88">
        <v>46569</v>
      </c>
      <c r="G3849" s="87">
        <v>2916.666666666667</v>
      </c>
      <c r="H3849" s="87">
        <v>0</v>
      </c>
    </row>
    <row r="3850" spans="1:8" x14ac:dyDescent="0.3">
      <c r="A3850" t="s">
        <v>35</v>
      </c>
      <c r="B3850" t="s">
        <v>53</v>
      </c>
      <c r="C3850" t="s">
        <v>78</v>
      </c>
      <c r="D3850" t="s">
        <v>214</v>
      </c>
      <c r="E3850" t="s">
        <v>217</v>
      </c>
      <c r="F3850" s="88">
        <v>46569</v>
      </c>
      <c r="G3850" s="87">
        <v>2916.666666666667</v>
      </c>
      <c r="H3850" s="87">
        <v>12.402021602331651</v>
      </c>
    </row>
    <row r="3851" spans="1:8" x14ac:dyDescent="0.3">
      <c r="A3851" t="s">
        <v>35</v>
      </c>
      <c r="B3851" t="s">
        <v>53</v>
      </c>
      <c r="C3851" t="s">
        <v>78</v>
      </c>
      <c r="D3851" t="s">
        <v>214</v>
      </c>
      <c r="E3851" t="s">
        <v>215</v>
      </c>
      <c r="F3851" s="88">
        <v>46600</v>
      </c>
      <c r="G3851" s="87">
        <v>2916.666666666667</v>
      </c>
      <c r="H3851" s="87">
        <v>12.397544364284681</v>
      </c>
    </row>
    <row r="3852" spans="1:8" x14ac:dyDescent="0.3">
      <c r="A3852" t="s">
        <v>35</v>
      </c>
      <c r="B3852" t="s">
        <v>53</v>
      </c>
      <c r="C3852" t="s">
        <v>78</v>
      </c>
      <c r="D3852" t="s">
        <v>214</v>
      </c>
      <c r="E3852" t="s">
        <v>216</v>
      </c>
      <c r="F3852" s="88">
        <v>46600</v>
      </c>
      <c r="G3852" s="87">
        <v>2916.666666666667</v>
      </c>
      <c r="H3852" s="87">
        <v>0</v>
      </c>
    </row>
    <row r="3853" spans="1:8" x14ac:dyDescent="0.3">
      <c r="A3853" t="s">
        <v>35</v>
      </c>
      <c r="B3853" t="s">
        <v>53</v>
      </c>
      <c r="C3853" t="s">
        <v>78</v>
      </c>
      <c r="D3853" t="s">
        <v>214</v>
      </c>
      <c r="E3853" t="s">
        <v>217</v>
      </c>
      <c r="F3853" s="88">
        <v>46600</v>
      </c>
      <c r="G3853" s="87">
        <v>2916.666666666667</v>
      </c>
      <c r="H3853" s="87">
        <v>12.397544364284681</v>
      </c>
    </row>
    <row r="3854" spans="1:8" x14ac:dyDescent="0.3">
      <c r="A3854" t="s">
        <v>35</v>
      </c>
      <c r="B3854" t="s">
        <v>53</v>
      </c>
      <c r="C3854" t="s">
        <v>78</v>
      </c>
      <c r="D3854" t="s">
        <v>214</v>
      </c>
      <c r="E3854" t="s">
        <v>215</v>
      </c>
      <c r="F3854" s="88">
        <v>46631</v>
      </c>
      <c r="G3854" s="87">
        <v>2916.666666666667</v>
      </c>
      <c r="H3854" s="87">
        <v>12.393142493490879</v>
      </c>
    </row>
    <row r="3855" spans="1:8" x14ac:dyDescent="0.3">
      <c r="A3855" t="s">
        <v>35</v>
      </c>
      <c r="B3855" t="s">
        <v>53</v>
      </c>
      <c r="C3855" t="s">
        <v>78</v>
      </c>
      <c r="D3855" t="s">
        <v>214</v>
      </c>
      <c r="E3855" t="s">
        <v>216</v>
      </c>
      <c r="F3855" s="88">
        <v>46631</v>
      </c>
      <c r="G3855" s="87">
        <v>2916.666666666667</v>
      </c>
      <c r="H3855" s="87">
        <v>0</v>
      </c>
    </row>
    <row r="3856" spans="1:8" x14ac:dyDescent="0.3">
      <c r="A3856" t="s">
        <v>35</v>
      </c>
      <c r="B3856" t="s">
        <v>53</v>
      </c>
      <c r="C3856" t="s">
        <v>78</v>
      </c>
      <c r="D3856" t="s">
        <v>214</v>
      </c>
      <c r="E3856" t="s">
        <v>217</v>
      </c>
      <c r="F3856" s="88">
        <v>46631</v>
      </c>
      <c r="G3856" s="87">
        <v>2916.666666666667</v>
      </c>
      <c r="H3856" s="87">
        <v>12.393142493490879</v>
      </c>
    </row>
    <row r="3857" spans="1:8" x14ac:dyDescent="0.3">
      <c r="A3857" t="s">
        <v>35</v>
      </c>
      <c r="B3857" t="s">
        <v>53</v>
      </c>
      <c r="C3857" t="s">
        <v>78</v>
      </c>
      <c r="D3857" t="s">
        <v>214</v>
      </c>
      <c r="E3857" t="s">
        <v>215</v>
      </c>
      <c r="F3857" s="88">
        <v>46661</v>
      </c>
      <c r="G3857" s="87">
        <v>2916.666666666667</v>
      </c>
      <c r="H3857" s="87">
        <v>12.388743747442369</v>
      </c>
    </row>
    <row r="3858" spans="1:8" x14ac:dyDescent="0.3">
      <c r="A3858" t="s">
        <v>35</v>
      </c>
      <c r="B3858" t="s">
        <v>53</v>
      </c>
      <c r="C3858" t="s">
        <v>78</v>
      </c>
      <c r="D3858" t="s">
        <v>214</v>
      </c>
      <c r="E3858" t="s">
        <v>216</v>
      </c>
      <c r="F3858" s="88">
        <v>46661</v>
      </c>
      <c r="G3858" s="87">
        <v>2916.666666666667</v>
      </c>
      <c r="H3858" s="87">
        <v>0</v>
      </c>
    </row>
    <row r="3859" spans="1:8" x14ac:dyDescent="0.3">
      <c r="A3859" t="s">
        <v>35</v>
      </c>
      <c r="B3859" t="s">
        <v>53</v>
      </c>
      <c r="C3859" t="s">
        <v>78</v>
      </c>
      <c r="D3859" t="s">
        <v>214</v>
      </c>
      <c r="E3859" t="s">
        <v>217</v>
      </c>
      <c r="F3859" s="88">
        <v>46661</v>
      </c>
      <c r="G3859" s="87">
        <v>2916.666666666667</v>
      </c>
      <c r="H3859" s="87">
        <v>12.388743747442369</v>
      </c>
    </row>
    <row r="3860" spans="1:8" x14ac:dyDescent="0.3">
      <c r="A3860" t="s">
        <v>35</v>
      </c>
      <c r="B3860" t="s">
        <v>53</v>
      </c>
      <c r="C3860" t="s">
        <v>78</v>
      </c>
      <c r="D3860" t="s">
        <v>214</v>
      </c>
      <c r="E3860" t="s">
        <v>215</v>
      </c>
      <c r="F3860" s="88">
        <v>46692</v>
      </c>
      <c r="G3860" s="87">
        <v>2916.666666666667</v>
      </c>
      <c r="H3860" s="87">
        <v>12.38434812281419</v>
      </c>
    </row>
    <row r="3861" spans="1:8" x14ac:dyDescent="0.3">
      <c r="A3861" t="s">
        <v>35</v>
      </c>
      <c r="B3861" t="s">
        <v>53</v>
      </c>
      <c r="C3861" t="s">
        <v>78</v>
      </c>
      <c r="D3861" t="s">
        <v>214</v>
      </c>
      <c r="E3861" t="s">
        <v>216</v>
      </c>
      <c r="F3861" s="88">
        <v>46692</v>
      </c>
      <c r="G3861" s="87">
        <v>2916.666666666667</v>
      </c>
      <c r="H3861" s="87">
        <v>0</v>
      </c>
    </row>
    <row r="3862" spans="1:8" x14ac:dyDescent="0.3">
      <c r="A3862" t="s">
        <v>35</v>
      </c>
      <c r="B3862" t="s">
        <v>53</v>
      </c>
      <c r="C3862" t="s">
        <v>78</v>
      </c>
      <c r="D3862" t="s">
        <v>214</v>
      </c>
      <c r="E3862" t="s">
        <v>217</v>
      </c>
      <c r="F3862" s="88">
        <v>46692</v>
      </c>
      <c r="G3862" s="87">
        <v>2916.666666666667</v>
      </c>
      <c r="H3862" s="87">
        <v>12.38434812281419</v>
      </c>
    </row>
    <row r="3863" spans="1:8" x14ac:dyDescent="0.3">
      <c r="A3863" t="s">
        <v>35</v>
      </c>
      <c r="B3863" t="s">
        <v>53</v>
      </c>
      <c r="C3863" t="s">
        <v>78</v>
      </c>
      <c r="D3863" t="s">
        <v>214</v>
      </c>
      <c r="E3863" t="s">
        <v>215</v>
      </c>
      <c r="F3863" s="88">
        <v>46722</v>
      </c>
      <c r="G3863" s="87">
        <v>2916.666666666667</v>
      </c>
      <c r="H3863" s="87">
        <v>12.37995561628402</v>
      </c>
    </row>
    <row r="3864" spans="1:8" x14ac:dyDescent="0.3">
      <c r="A3864" t="s">
        <v>35</v>
      </c>
      <c r="B3864" t="s">
        <v>53</v>
      </c>
      <c r="C3864" t="s">
        <v>78</v>
      </c>
      <c r="D3864" t="s">
        <v>214</v>
      </c>
      <c r="E3864" t="s">
        <v>216</v>
      </c>
      <c r="F3864" s="88">
        <v>46722</v>
      </c>
      <c r="G3864" s="87">
        <v>2916.666666666667</v>
      </c>
      <c r="H3864" s="87">
        <v>0</v>
      </c>
    </row>
    <row r="3865" spans="1:8" x14ac:dyDescent="0.3">
      <c r="A3865" t="s">
        <v>35</v>
      </c>
      <c r="B3865" t="s">
        <v>53</v>
      </c>
      <c r="C3865" t="s">
        <v>78</v>
      </c>
      <c r="D3865" t="s">
        <v>214</v>
      </c>
      <c r="E3865" t="s">
        <v>217</v>
      </c>
      <c r="F3865" s="88">
        <v>46722</v>
      </c>
      <c r="G3865" s="87">
        <v>2916.666666666667</v>
      </c>
      <c r="H3865" s="87">
        <v>12.37995561628402</v>
      </c>
    </row>
    <row r="3866" spans="1:8" x14ac:dyDescent="0.3">
      <c r="A3866" t="s">
        <v>35</v>
      </c>
      <c r="B3866" t="s">
        <v>53</v>
      </c>
      <c r="C3866" t="s">
        <v>84</v>
      </c>
      <c r="D3866" t="s">
        <v>198</v>
      </c>
      <c r="E3866" t="s">
        <v>135</v>
      </c>
      <c r="G3866" s="87">
        <v>80500</v>
      </c>
      <c r="H3866" s="87">
        <v>50876</v>
      </c>
    </row>
    <row r="3867" spans="1:8" x14ac:dyDescent="0.3">
      <c r="A3867" t="s">
        <v>35</v>
      </c>
      <c r="B3867" t="s">
        <v>53</v>
      </c>
      <c r="C3867" t="s">
        <v>84</v>
      </c>
      <c r="D3867" t="s">
        <v>198</v>
      </c>
      <c r="E3867" t="s">
        <v>199</v>
      </c>
      <c r="G3867" s="87">
        <v>80500</v>
      </c>
      <c r="H3867" s="87">
        <v>81698.501603714874</v>
      </c>
    </row>
    <row r="3868" spans="1:8" x14ac:dyDescent="0.3">
      <c r="A3868" t="s">
        <v>35</v>
      </c>
      <c r="B3868" t="s">
        <v>53</v>
      </c>
      <c r="C3868" t="s">
        <v>84</v>
      </c>
      <c r="D3868" t="s">
        <v>198</v>
      </c>
      <c r="E3868" t="s">
        <v>200</v>
      </c>
      <c r="G3868" s="87">
        <v>80500</v>
      </c>
      <c r="H3868" s="87">
        <v>81012.372388614676</v>
      </c>
    </row>
    <row r="3869" spans="1:8" x14ac:dyDescent="0.3">
      <c r="A3869" t="s">
        <v>35</v>
      </c>
      <c r="B3869" t="s">
        <v>53</v>
      </c>
      <c r="C3869" t="s">
        <v>84</v>
      </c>
      <c r="D3869" t="s">
        <v>198</v>
      </c>
      <c r="E3869" t="s">
        <v>201</v>
      </c>
      <c r="G3869" s="87">
        <v>80500</v>
      </c>
      <c r="H3869" s="87">
        <v>80500</v>
      </c>
    </row>
    <row r="3870" spans="1:8" x14ac:dyDescent="0.3">
      <c r="A3870" t="s">
        <v>35</v>
      </c>
      <c r="B3870" t="s">
        <v>53</v>
      </c>
      <c r="C3870" t="s">
        <v>84</v>
      </c>
      <c r="D3870" t="s">
        <v>198</v>
      </c>
      <c r="E3870" t="s">
        <v>202</v>
      </c>
      <c r="G3870" s="87">
        <v>80500</v>
      </c>
      <c r="H3870" s="87">
        <v>51962.0934564419</v>
      </c>
    </row>
    <row r="3871" spans="1:8" x14ac:dyDescent="0.3">
      <c r="A3871" t="s">
        <v>35</v>
      </c>
      <c r="B3871" t="s">
        <v>53</v>
      </c>
      <c r="C3871" t="s">
        <v>84</v>
      </c>
      <c r="D3871" t="s">
        <v>198</v>
      </c>
      <c r="E3871" t="s">
        <v>139</v>
      </c>
      <c r="G3871" s="87">
        <v>80500</v>
      </c>
      <c r="H3871" s="87">
        <v>51922.5</v>
      </c>
    </row>
    <row r="3872" spans="1:8" x14ac:dyDescent="0.3">
      <c r="A3872" t="s">
        <v>35</v>
      </c>
      <c r="B3872" t="s">
        <v>53</v>
      </c>
      <c r="C3872" t="s">
        <v>84</v>
      </c>
      <c r="D3872" t="s">
        <v>198</v>
      </c>
      <c r="E3872" t="s">
        <v>65</v>
      </c>
      <c r="G3872" s="87">
        <v>80500</v>
      </c>
      <c r="H3872" s="87">
        <v>51962.0934564419</v>
      </c>
    </row>
    <row r="3873" spans="1:8" x14ac:dyDescent="0.3">
      <c r="A3873" t="s">
        <v>35</v>
      </c>
      <c r="B3873" t="s">
        <v>53</v>
      </c>
      <c r="C3873" t="s">
        <v>84</v>
      </c>
      <c r="D3873" t="s">
        <v>203</v>
      </c>
      <c r="E3873" t="s">
        <v>204</v>
      </c>
      <c r="G3873" s="87">
        <v>80500</v>
      </c>
      <c r="H3873" s="87">
        <v>49076.421691985117</v>
      </c>
    </row>
    <row r="3874" spans="1:8" x14ac:dyDescent="0.3">
      <c r="A3874" t="s">
        <v>35</v>
      </c>
      <c r="B3874" t="s">
        <v>53</v>
      </c>
      <c r="C3874" t="s">
        <v>84</v>
      </c>
      <c r="D3874" t="s">
        <v>203</v>
      </c>
      <c r="E3874" t="s">
        <v>142</v>
      </c>
      <c r="G3874" s="87">
        <v>80500</v>
      </c>
      <c r="H3874" s="87">
        <v>78250.303766707148</v>
      </c>
    </row>
    <row r="3875" spans="1:8" x14ac:dyDescent="0.3">
      <c r="A3875" t="s">
        <v>35</v>
      </c>
      <c r="B3875" t="s">
        <v>53</v>
      </c>
      <c r="C3875" t="s">
        <v>84</v>
      </c>
      <c r="D3875" t="s">
        <v>203</v>
      </c>
      <c r="E3875" t="s">
        <v>143</v>
      </c>
      <c r="G3875" s="87">
        <v>80500</v>
      </c>
      <c r="H3875" s="87">
        <v>79885.077239920429</v>
      </c>
    </row>
    <row r="3876" spans="1:8" x14ac:dyDescent="0.3">
      <c r="A3876" t="s">
        <v>35</v>
      </c>
      <c r="B3876" t="s">
        <v>53</v>
      </c>
      <c r="C3876" t="s">
        <v>84</v>
      </c>
      <c r="D3876" t="s">
        <v>203</v>
      </c>
      <c r="E3876" t="s">
        <v>141</v>
      </c>
      <c r="G3876" s="87">
        <v>80500</v>
      </c>
      <c r="H3876" s="87">
        <v>0</v>
      </c>
    </row>
    <row r="3877" spans="1:8" x14ac:dyDescent="0.3">
      <c r="A3877" t="s">
        <v>35</v>
      </c>
      <c r="B3877" t="s">
        <v>53</v>
      </c>
      <c r="C3877" t="s">
        <v>84</v>
      </c>
      <c r="D3877" t="s">
        <v>203</v>
      </c>
      <c r="E3877" t="s">
        <v>205</v>
      </c>
      <c r="G3877" s="87">
        <v>80500</v>
      </c>
      <c r="H3877" s="87">
        <v>49076.421691985117</v>
      </c>
    </row>
    <row r="3878" spans="1:8" x14ac:dyDescent="0.3">
      <c r="A3878" t="s">
        <v>35</v>
      </c>
      <c r="B3878" t="s">
        <v>53</v>
      </c>
      <c r="C3878" t="s">
        <v>84</v>
      </c>
      <c r="D3878" t="s">
        <v>206</v>
      </c>
      <c r="E3878" t="s">
        <v>207</v>
      </c>
      <c r="G3878" s="87">
        <v>80500</v>
      </c>
      <c r="H3878" s="87">
        <v>85330</v>
      </c>
    </row>
    <row r="3879" spans="1:8" x14ac:dyDescent="0.3">
      <c r="A3879" t="s">
        <v>35</v>
      </c>
      <c r="B3879" t="s">
        <v>53</v>
      </c>
      <c r="C3879" t="s">
        <v>84</v>
      </c>
      <c r="D3879" t="s">
        <v>206</v>
      </c>
      <c r="E3879" t="s">
        <v>208</v>
      </c>
      <c r="G3879" s="87">
        <v>80500</v>
      </c>
      <c r="H3879" s="87">
        <v>84078.225000000006</v>
      </c>
    </row>
    <row r="3880" spans="1:8" x14ac:dyDescent="0.3">
      <c r="A3880" t="s">
        <v>35</v>
      </c>
      <c r="B3880" t="s">
        <v>53</v>
      </c>
      <c r="C3880" t="s">
        <v>84</v>
      </c>
      <c r="D3880" t="s">
        <v>206</v>
      </c>
      <c r="E3880" t="s">
        <v>209</v>
      </c>
      <c r="G3880" s="87">
        <v>80500</v>
      </c>
      <c r="H3880" s="87">
        <v>75991.324762946766</v>
      </c>
    </row>
    <row r="3881" spans="1:8" x14ac:dyDescent="0.3">
      <c r="A3881" t="s">
        <v>35</v>
      </c>
      <c r="B3881" t="s">
        <v>53</v>
      </c>
      <c r="C3881" t="s">
        <v>84</v>
      </c>
      <c r="D3881" t="s">
        <v>210</v>
      </c>
      <c r="E3881" t="s">
        <v>211</v>
      </c>
      <c r="G3881" s="87">
        <v>80500</v>
      </c>
      <c r="H3881" s="87">
        <v>76475</v>
      </c>
    </row>
    <row r="3882" spans="1:8" x14ac:dyDescent="0.3">
      <c r="A3882" t="s">
        <v>35</v>
      </c>
      <c r="B3882" t="s">
        <v>53</v>
      </c>
      <c r="C3882" t="s">
        <v>84</v>
      </c>
      <c r="D3882" t="s">
        <v>210</v>
      </c>
      <c r="E3882" t="s">
        <v>212</v>
      </c>
      <c r="G3882" s="87">
        <v>80500</v>
      </c>
      <c r="H3882" s="87">
        <v>75670</v>
      </c>
    </row>
    <row r="3883" spans="1:8" x14ac:dyDescent="0.3">
      <c r="A3883" t="s">
        <v>35</v>
      </c>
      <c r="B3883" t="s">
        <v>53</v>
      </c>
      <c r="C3883" t="s">
        <v>84</v>
      </c>
      <c r="D3883" t="s">
        <v>210</v>
      </c>
      <c r="E3883" t="s">
        <v>213</v>
      </c>
      <c r="G3883" s="87">
        <v>80500</v>
      </c>
      <c r="H3883" s="87">
        <v>77280</v>
      </c>
    </row>
    <row r="3884" spans="1:8" x14ac:dyDescent="0.3">
      <c r="A3884" t="s">
        <v>35</v>
      </c>
      <c r="B3884" t="s">
        <v>53</v>
      </c>
      <c r="C3884" t="s">
        <v>84</v>
      </c>
      <c r="D3884" t="s">
        <v>214</v>
      </c>
      <c r="E3884" t="s">
        <v>215</v>
      </c>
      <c r="F3884" s="88">
        <v>46388</v>
      </c>
      <c r="G3884" s="87">
        <v>6708.333333333333</v>
      </c>
      <c r="H3884" s="87">
        <v>524.80304958022202</v>
      </c>
    </row>
    <row r="3885" spans="1:8" x14ac:dyDescent="0.3">
      <c r="A3885" t="s">
        <v>35</v>
      </c>
      <c r="B3885" t="s">
        <v>53</v>
      </c>
      <c r="C3885" t="s">
        <v>84</v>
      </c>
      <c r="D3885" t="s">
        <v>214</v>
      </c>
      <c r="E3885" t="s">
        <v>216</v>
      </c>
      <c r="F3885" s="88">
        <v>46388</v>
      </c>
      <c r="G3885" s="87">
        <v>6708.333333333333</v>
      </c>
      <c r="H3885" s="87">
        <v>402.50000000000028</v>
      </c>
    </row>
    <row r="3886" spans="1:8" x14ac:dyDescent="0.3">
      <c r="A3886" t="s">
        <v>35</v>
      </c>
      <c r="B3886" t="s">
        <v>53</v>
      </c>
      <c r="C3886" t="s">
        <v>84</v>
      </c>
      <c r="D3886" t="s">
        <v>214</v>
      </c>
      <c r="E3886" t="s">
        <v>217</v>
      </c>
      <c r="F3886" s="88">
        <v>46388</v>
      </c>
      <c r="G3886" s="87">
        <v>6708.333333333333</v>
      </c>
      <c r="H3886" s="87">
        <v>115.3802354530398</v>
      </c>
    </row>
    <row r="3887" spans="1:8" x14ac:dyDescent="0.3">
      <c r="A3887" t="s">
        <v>35</v>
      </c>
      <c r="B3887" t="s">
        <v>53</v>
      </c>
      <c r="C3887" t="s">
        <v>84</v>
      </c>
      <c r="D3887" t="s">
        <v>214</v>
      </c>
      <c r="E3887" t="s">
        <v>215</v>
      </c>
      <c r="F3887" s="88">
        <v>46419</v>
      </c>
      <c r="G3887" s="87">
        <v>6708.333333333333</v>
      </c>
      <c r="H3887" s="87">
        <v>524.63327215974255</v>
      </c>
    </row>
    <row r="3888" spans="1:8" x14ac:dyDescent="0.3">
      <c r="A3888" t="s">
        <v>35</v>
      </c>
      <c r="B3888" t="s">
        <v>53</v>
      </c>
      <c r="C3888" t="s">
        <v>84</v>
      </c>
      <c r="D3888" t="s">
        <v>214</v>
      </c>
      <c r="E3888" t="s">
        <v>216</v>
      </c>
      <c r="F3888" s="88">
        <v>46419</v>
      </c>
      <c r="G3888" s="87">
        <v>6708.333333333333</v>
      </c>
      <c r="H3888" s="87">
        <v>402.50000000000028</v>
      </c>
    </row>
    <row r="3889" spans="1:8" x14ac:dyDescent="0.3">
      <c r="A3889" t="s">
        <v>35</v>
      </c>
      <c r="B3889" t="s">
        <v>53</v>
      </c>
      <c r="C3889" t="s">
        <v>84</v>
      </c>
      <c r="D3889" t="s">
        <v>214</v>
      </c>
      <c r="E3889" t="s">
        <v>217</v>
      </c>
      <c r="F3889" s="88">
        <v>46419</v>
      </c>
      <c r="G3889" s="87">
        <v>6708.333333333333</v>
      </c>
      <c r="H3889" s="87">
        <v>115.2200680752282</v>
      </c>
    </row>
    <row r="3890" spans="1:8" x14ac:dyDescent="0.3">
      <c r="A3890" t="s">
        <v>35</v>
      </c>
      <c r="B3890" t="s">
        <v>53</v>
      </c>
      <c r="C3890" t="s">
        <v>84</v>
      </c>
      <c r="D3890" t="s">
        <v>214</v>
      </c>
      <c r="E3890" t="s">
        <v>215</v>
      </c>
      <c r="F3890" s="88">
        <v>46447</v>
      </c>
      <c r="G3890" s="87">
        <v>6708.333333333333</v>
      </c>
      <c r="H3890" s="87">
        <v>524.46396544567494</v>
      </c>
    </row>
    <row r="3891" spans="1:8" x14ac:dyDescent="0.3">
      <c r="A3891" t="s">
        <v>35</v>
      </c>
      <c r="B3891" t="s">
        <v>53</v>
      </c>
      <c r="C3891" t="s">
        <v>84</v>
      </c>
      <c r="D3891" t="s">
        <v>214</v>
      </c>
      <c r="E3891" t="s">
        <v>216</v>
      </c>
      <c r="F3891" s="88">
        <v>46447</v>
      </c>
      <c r="G3891" s="87">
        <v>6708.333333333333</v>
      </c>
      <c r="H3891" s="87">
        <v>402.50000000000028</v>
      </c>
    </row>
    <row r="3892" spans="1:8" x14ac:dyDescent="0.3">
      <c r="A3892" t="s">
        <v>35</v>
      </c>
      <c r="B3892" t="s">
        <v>53</v>
      </c>
      <c r="C3892" t="s">
        <v>84</v>
      </c>
      <c r="D3892" t="s">
        <v>214</v>
      </c>
      <c r="E3892" t="s">
        <v>217</v>
      </c>
      <c r="F3892" s="88">
        <v>46447</v>
      </c>
      <c r="G3892" s="87">
        <v>6708.333333333333</v>
      </c>
      <c r="H3892" s="87">
        <v>115.06034476007071</v>
      </c>
    </row>
    <row r="3893" spans="1:8" x14ac:dyDescent="0.3">
      <c r="A3893" t="s">
        <v>35</v>
      </c>
      <c r="B3893" t="s">
        <v>53</v>
      </c>
      <c r="C3893" t="s">
        <v>84</v>
      </c>
      <c r="D3893" t="s">
        <v>214</v>
      </c>
      <c r="E3893" t="s">
        <v>215</v>
      </c>
      <c r="F3893" s="88">
        <v>46478</v>
      </c>
      <c r="G3893" s="87">
        <v>6708.333333333333</v>
      </c>
      <c r="H3893" s="87">
        <v>524.28941235355819</v>
      </c>
    </row>
    <row r="3894" spans="1:8" x14ac:dyDescent="0.3">
      <c r="A3894" t="s">
        <v>35</v>
      </c>
      <c r="B3894" t="s">
        <v>53</v>
      </c>
      <c r="C3894" t="s">
        <v>84</v>
      </c>
      <c r="D3894" t="s">
        <v>214</v>
      </c>
      <c r="E3894" t="s">
        <v>216</v>
      </c>
      <c r="F3894" s="88">
        <v>46478</v>
      </c>
      <c r="G3894" s="87">
        <v>6708.333333333333</v>
      </c>
      <c r="H3894" s="87">
        <v>402.50000000000028</v>
      </c>
    </row>
    <row r="3895" spans="1:8" x14ac:dyDescent="0.3">
      <c r="A3895" t="s">
        <v>35</v>
      </c>
      <c r="B3895" t="s">
        <v>53</v>
      </c>
      <c r="C3895" t="s">
        <v>84</v>
      </c>
      <c r="D3895" t="s">
        <v>214</v>
      </c>
      <c r="E3895" t="s">
        <v>217</v>
      </c>
      <c r="F3895" s="88">
        <v>46478</v>
      </c>
      <c r="G3895" s="87">
        <v>6708.333333333333</v>
      </c>
      <c r="H3895" s="87">
        <v>114.89567203165861</v>
      </c>
    </row>
    <row r="3896" spans="1:8" x14ac:dyDescent="0.3">
      <c r="A3896" t="s">
        <v>35</v>
      </c>
      <c r="B3896" t="s">
        <v>53</v>
      </c>
      <c r="C3896" t="s">
        <v>84</v>
      </c>
      <c r="D3896" t="s">
        <v>214</v>
      </c>
      <c r="E3896" t="s">
        <v>215</v>
      </c>
      <c r="F3896" s="88">
        <v>46508</v>
      </c>
      <c r="G3896" s="87">
        <v>6708.333333333333</v>
      </c>
      <c r="H3896" s="87">
        <v>524.11535818319555</v>
      </c>
    </row>
    <row r="3897" spans="1:8" x14ac:dyDescent="0.3">
      <c r="A3897" t="s">
        <v>35</v>
      </c>
      <c r="B3897" t="s">
        <v>53</v>
      </c>
      <c r="C3897" t="s">
        <v>84</v>
      </c>
      <c r="D3897" t="s">
        <v>214</v>
      </c>
      <c r="E3897" t="s">
        <v>216</v>
      </c>
      <c r="F3897" s="88">
        <v>46508</v>
      </c>
      <c r="G3897" s="87">
        <v>6708.333333333333</v>
      </c>
      <c r="H3897" s="87">
        <v>402.50000000000028</v>
      </c>
    </row>
    <row r="3898" spans="1:8" x14ac:dyDescent="0.3">
      <c r="A3898" t="s">
        <v>35</v>
      </c>
      <c r="B3898" t="s">
        <v>53</v>
      </c>
      <c r="C3898" t="s">
        <v>84</v>
      </c>
      <c r="D3898" t="s">
        <v>214</v>
      </c>
      <c r="E3898" t="s">
        <v>217</v>
      </c>
      <c r="F3898" s="88">
        <v>46508</v>
      </c>
      <c r="G3898" s="87">
        <v>6708.333333333333</v>
      </c>
      <c r="H3898" s="87">
        <v>114.7314699841468</v>
      </c>
    </row>
    <row r="3899" spans="1:8" x14ac:dyDescent="0.3">
      <c r="A3899" t="s">
        <v>35</v>
      </c>
      <c r="B3899" t="s">
        <v>53</v>
      </c>
      <c r="C3899" t="s">
        <v>84</v>
      </c>
      <c r="D3899" t="s">
        <v>214</v>
      </c>
      <c r="E3899" t="s">
        <v>215</v>
      </c>
      <c r="F3899" s="88">
        <v>46539</v>
      </c>
      <c r="G3899" s="87">
        <v>6708.333333333333</v>
      </c>
      <c r="H3899" s="87">
        <v>523.94180079855414</v>
      </c>
    </row>
    <row r="3900" spans="1:8" x14ac:dyDescent="0.3">
      <c r="A3900" t="s">
        <v>35</v>
      </c>
      <c r="B3900" t="s">
        <v>53</v>
      </c>
      <c r="C3900" t="s">
        <v>84</v>
      </c>
      <c r="D3900" t="s">
        <v>214</v>
      </c>
      <c r="E3900" t="s">
        <v>216</v>
      </c>
      <c r="F3900" s="88">
        <v>46539</v>
      </c>
      <c r="G3900" s="87">
        <v>6708.333333333333</v>
      </c>
      <c r="H3900" s="87">
        <v>402.50000000000028</v>
      </c>
    </row>
    <row r="3901" spans="1:8" x14ac:dyDescent="0.3">
      <c r="A3901" t="s">
        <v>35</v>
      </c>
      <c r="B3901" t="s">
        <v>53</v>
      </c>
      <c r="C3901" t="s">
        <v>84</v>
      </c>
      <c r="D3901" t="s">
        <v>214</v>
      </c>
      <c r="E3901" t="s">
        <v>217</v>
      </c>
      <c r="F3901" s="88">
        <v>46539</v>
      </c>
      <c r="G3901" s="87">
        <v>6708.333333333333</v>
      </c>
      <c r="H3901" s="87">
        <v>114.5677366024091</v>
      </c>
    </row>
    <row r="3902" spans="1:8" x14ac:dyDescent="0.3">
      <c r="A3902" t="s">
        <v>35</v>
      </c>
      <c r="B3902" t="s">
        <v>53</v>
      </c>
      <c r="C3902" t="s">
        <v>84</v>
      </c>
      <c r="D3902" t="s">
        <v>214</v>
      </c>
      <c r="E3902" t="s">
        <v>215</v>
      </c>
      <c r="F3902" s="88">
        <v>46569</v>
      </c>
      <c r="G3902" s="87">
        <v>6708.333333333333</v>
      </c>
      <c r="H3902" s="87">
        <v>523.76873807577067</v>
      </c>
    </row>
    <row r="3903" spans="1:8" x14ac:dyDescent="0.3">
      <c r="A3903" t="s">
        <v>35</v>
      </c>
      <c r="B3903" t="s">
        <v>53</v>
      </c>
      <c r="C3903" t="s">
        <v>84</v>
      </c>
      <c r="D3903" t="s">
        <v>214</v>
      </c>
      <c r="E3903" t="s">
        <v>216</v>
      </c>
      <c r="F3903" s="88">
        <v>46569</v>
      </c>
      <c r="G3903" s="87">
        <v>6708.333333333333</v>
      </c>
      <c r="H3903" s="87">
        <v>402.50000000000028</v>
      </c>
    </row>
    <row r="3904" spans="1:8" x14ac:dyDescent="0.3">
      <c r="A3904" t="s">
        <v>35</v>
      </c>
      <c r="B3904" t="s">
        <v>53</v>
      </c>
      <c r="C3904" t="s">
        <v>84</v>
      </c>
      <c r="D3904" t="s">
        <v>214</v>
      </c>
      <c r="E3904" t="s">
        <v>217</v>
      </c>
      <c r="F3904" s="88">
        <v>46569</v>
      </c>
      <c r="G3904" s="87">
        <v>6708.333333333333</v>
      </c>
      <c r="H3904" s="87">
        <v>114.4044698828022</v>
      </c>
    </row>
    <row r="3905" spans="1:8" x14ac:dyDescent="0.3">
      <c r="A3905" t="s">
        <v>35</v>
      </c>
      <c r="B3905" t="s">
        <v>53</v>
      </c>
      <c r="C3905" t="s">
        <v>84</v>
      </c>
      <c r="D3905" t="s">
        <v>214</v>
      </c>
      <c r="E3905" t="s">
        <v>215</v>
      </c>
      <c r="F3905" s="88">
        <v>46600</v>
      </c>
      <c r="G3905" s="87">
        <v>6708.333333333333</v>
      </c>
      <c r="H3905" s="87">
        <v>523.59334297556097</v>
      </c>
    </row>
    <row r="3906" spans="1:8" x14ac:dyDescent="0.3">
      <c r="A3906" t="s">
        <v>35</v>
      </c>
      <c r="B3906" t="s">
        <v>53</v>
      </c>
      <c r="C3906" t="s">
        <v>84</v>
      </c>
      <c r="D3906" t="s">
        <v>214</v>
      </c>
      <c r="E3906" t="s">
        <v>216</v>
      </c>
      <c r="F3906" s="88">
        <v>46600</v>
      </c>
      <c r="G3906" s="87">
        <v>6708.333333333333</v>
      </c>
      <c r="H3906" s="87">
        <v>402.50000000000028</v>
      </c>
    </row>
    <row r="3907" spans="1:8" x14ac:dyDescent="0.3">
      <c r="A3907" t="s">
        <v>35</v>
      </c>
      <c r="B3907" t="s">
        <v>53</v>
      </c>
      <c r="C3907" t="s">
        <v>84</v>
      </c>
      <c r="D3907" t="s">
        <v>214</v>
      </c>
      <c r="E3907" t="s">
        <v>217</v>
      </c>
      <c r="F3907" s="88">
        <v>46600</v>
      </c>
      <c r="G3907" s="87">
        <v>6708.333333333333</v>
      </c>
      <c r="H3907" s="87">
        <v>114.23900280713271</v>
      </c>
    </row>
    <row r="3908" spans="1:8" x14ac:dyDescent="0.3">
      <c r="A3908" t="s">
        <v>35</v>
      </c>
      <c r="B3908" t="s">
        <v>53</v>
      </c>
      <c r="C3908" t="s">
        <v>84</v>
      </c>
      <c r="D3908" t="s">
        <v>214</v>
      </c>
      <c r="E3908" t="s">
        <v>215</v>
      </c>
      <c r="F3908" s="88">
        <v>46631</v>
      </c>
      <c r="G3908" s="87">
        <v>6708.333333333333</v>
      </c>
      <c r="H3908" s="87">
        <v>523.42127127593631</v>
      </c>
    </row>
    <row r="3909" spans="1:8" x14ac:dyDescent="0.3">
      <c r="A3909" t="s">
        <v>35</v>
      </c>
      <c r="B3909" t="s">
        <v>53</v>
      </c>
      <c r="C3909" t="s">
        <v>84</v>
      </c>
      <c r="D3909" t="s">
        <v>214</v>
      </c>
      <c r="E3909" t="s">
        <v>216</v>
      </c>
      <c r="F3909" s="88">
        <v>46631</v>
      </c>
      <c r="G3909" s="87">
        <v>6708.333333333333</v>
      </c>
      <c r="H3909" s="87">
        <v>402.50000000000028</v>
      </c>
    </row>
    <row r="3910" spans="1:8" x14ac:dyDescent="0.3">
      <c r="A3910" t="s">
        <v>35</v>
      </c>
      <c r="B3910" t="s">
        <v>53</v>
      </c>
      <c r="C3910" t="s">
        <v>84</v>
      </c>
      <c r="D3910" t="s">
        <v>214</v>
      </c>
      <c r="E3910" t="s">
        <v>217</v>
      </c>
      <c r="F3910" s="88">
        <v>46631</v>
      </c>
      <c r="G3910" s="87">
        <v>6708.333333333333</v>
      </c>
      <c r="H3910" s="87">
        <v>114.0766710150339</v>
      </c>
    </row>
    <row r="3911" spans="1:8" x14ac:dyDescent="0.3">
      <c r="A3911" t="s">
        <v>35</v>
      </c>
      <c r="B3911" t="s">
        <v>53</v>
      </c>
      <c r="C3911" t="s">
        <v>84</v>
      </c>
      <c r="D3911" t="s">
        <v>214</v>
      </c>
      <c r="E3911" t="s">
        <v>215</v>
      </c>
      <c r="F3911" s="88">
        <v>46661</v>
      </c>
      <c r="G3911" s="87">
        <v>6708.333333333333</v>
      </c>
      <c r="H3911" s="87">
        <v>386.80472523978858</v>
      </c>
    </row>
    <row r="3912" spans="1:8" x14ac:dyDescent="0.3">
      <c r="A3912" t="s">
        <v>35</v>
      </c>
      <c r="B3912" t="s">
        <v>53</v>
      </c>
      <c r="C3912" t="s">
        <v>84</v>
      </c>
      <c r="D3912" t="s">
        <v>214</v>
      </c>
      <c r="E3912" t="s">
        <v>216</v>
      </c>
      <c r="F3912" s="88">
        <v>46661</v>
      </c>
      <c r="G3912" s="87">
        <v>6708.333333333333</v>
      </c>
      <c r="H3912" s="87">
        <v>268.33333333333348</v>
      </c>
    </row>
    <row r="3913" spans="1:8" x14ac:dyDescent="0.3">
      <c r="A3913" t="s">
        <v>35</v>
      </c>
      <c r="B3913" t="s">
        <v>53</v>
      </c>
      <c r="C3913" t="s">
        <v>84</v>
      </c>
      <c r="D3913" t="s">
        <v>214</v>
      </c>
      <c r="E3913" t="s">
        <v>217</v>
      </c>
      <c r="F3913" s="88">
        <v>46661</v>
      </c>
      <c r="G3913" s="87">
        <v>6708.333333333333</v>
      </c>
      <c r="H3913" s="87">
        <v>113.9147999100536</v>
      </c>
    </row>
    <row r="3914" spans="1:8" x14ac:dyDescent="0.3">
      <c r="A3914" t="s">
        <v>35</v>
      </c>
      <c r="B3914" t="s">
        <v>53</v>
      </c>
      <c r="C3914" t="s">
        <v>84</v>
      </c>
      <c r="D3914" t="s">
        <v>214</v>
      </c>
      <c r="E3914" t="s">
        <v>215</v>
      </c>
      <c r="F3914" s="88">
        <v>46692</v>
      </c>
      <c r="G3914" s="87">
        <v>6708.333333333333</v>
      </c>
      <c r="H3914" s="87">
        <v>386.63685636856462</v>
      </c>
    </row>
    <row r="3915" spans="1:8" x14ac:dyDescent="0.3">
      <c r="A3915" t="s">
        <v>35</v>
      </c>
      <c r="B3915" t="s">
        <v>53</v>
      </c>
      <c r="C3915" t="s">
        <v>84</v>
      </c>
      <c r="D3915" t="s">
        <v>214</v>
      </c>
      <c r="E3915" t="s">
        <v>216</v>
      </c>
      <c r="F3915" s="88">
        <v>46692</v>
      </c>
      <c r="G3915" s="87">
        <v>6708.333333333333</v>
      </c>
      <c r="H3915" s="87">
        <v>268.33333333333348</v>
      </c>
    </row>
    <row r="3916" spans="1:8" x14ac:dyDescent="0.3">
      <c r="A3916" t="s">
        <v>35</v>
      </c>
      <c r="B3916" t="s">
        <v>53</v>
      </c>
      <c r="C3916" t="s">
        <v>84</v>
      </c>
      <c r="D3916" t="s">
        <v>214</v>
      </c>
      <c r="E3916" t="s">
        <v>217</v>
      </c>
      <c r="F3916" s="88">
        <v>46692</v>
      </c>
      <c r="G3916" s="87">
        <v>6708.333333333333</v>
      </c>
      <c r="H3916" s="87">
        <v>113.7533875338753</v>
      </c>
    </row>
    <row r="3917" spans="1:8" x14ac:dyDescent="0.3">
      <c r="A3917" t="s">
        <v>35</v>
      </c>
      <c r="B3917" t="s">
        <v>53</v>
      </c>
      <c r="C3917" t="s">
        <v>84</v>
      </c>
      <c r="D3917" t="s">
        <v>214</v>
      </c>
      <c r="E3917" t="s">
        <v>215</v>
      </c>
      <c r="F3917" s="88">
        <v>46722</v>
      </c>
      <c r="G3917" s="87">
        <v>6708.333333333333</v>
      </c>
      <c r="H3917" s="87">
        <v>386.46946255016172</v>
      </c>
    </row>
    <row r="3918" spans="1:8" x14ac:dyDescent="0.3">
      <c r="A3918" t="s">
        <v>35</v>
      </c>
      <c r="B3918" t="s">
        <v>53</v>
      </c>
      <c r="C3918" t="s">
        <v>84</v>
      </c>
      <c r="D3918" t="s">
        <v>214</v>
      </c>
      <c r="E3918" t="s">
        <v>216</v>
      </c>
      <c r="F3918" s="88">
        <v>46722</v>
      </c>
      <c r="G3918" s="87">
        <v>6708.333333333333</v>
      </c>
      <c r="H3918" s="87">
        <v>268.33333333333348</v>
      </c>
    </row>
    <row r="3919" spans="1:8" x14ac:dyDescent="0.3">
      <c r="A3919" t="s">
        <v>35</v>
      </c>
      <c r="B3919" t="s">
        <v>53</v>
      </c>
      <c r="C3919" t="s">
        <v>84</v>
      </c>
      <c r="D3919" t="s">
        <v>214</v>
      </c>
      <c r="E3919" t="s">
        <v>217</v>
      </c>
      <c r="F3919" s="88">
        <v>46722</v>
      </c>
      <c r="G3919" s="87">
        <v>6708.333333333333</v>
      </c>
      <c r="H3919" s="87">
        <v>113.59243193925759</v>
      </c>
    </row>
    <row r="3920" spans="1:8" x14ac:dyDescent="0.3">
      <c r="A3920" t="s">
        <v>35</v>
      </c>
      <c r="B3920" t="s">
        <v>53</v>
      </c>
      <c r="C3920" t="s">
        <v>89</v>
      </c>
      <c r="D3920" t="s">
        <v>198</v>
      </c>
      <c r="E3920" t="s">
        <v>135</v>
      </c>
      <c r="G3920" s="87">
        <v>66500</v>
      </c>
      <c r="H3920" s="87">
        <v>40964</v>
      </c>
    </row>
    <row r="3921" spans="1:8" x14ac:dyDescent="0.3">
      <c r="A3921" t="s">
        <v>35</v>
      </c>
      <c r="B3921" t="s">
        <v>53</v>
      </c>
      <c r="C3921" t="s">
        <v>89</v>
      </c>
      <c r="D3921" t="s">
        <v>198</v>
      </c>
      <c r="E3921" t="s">
        <v>199</v>
      </c>
      <c r="G3921" s="87">
        <v>66500</v>
      </c>
      <c r="H3921" s="87">
        <v>66955.854126679464</v>
      </c>
    </row>
    <row r="3922" spans="1:8" x14ac:dyDescent="0.3">
      <c r="A3922" t="s">
        <v>35</v>
      </c>
      <c r="B3922" t="s">
        <v>53</v>
      </c>
      <c r="C3922" t="s">
        <v>89</v>
      </c>
      <c r="D3922" t="s">
        <v>198</v>
      </c>
      <c r="E3922" t="s">
        <v>200</v>
      </c>
      <c r="G3922" s="87">
        <v>66500</v>
      </c>
      <c r="H3922" s="87">
        <v>67207.446808510649</v>
      </c>
    </row>
    <row r="3923" spans="1:8" x14ac:dyDescent="0.3">
      <c r="A3923" t="s">
        <v>35</v>
      </c>
      <c r="B3923" t="s">
        <v>53</v>
      </c>
      <c r="C3923" t="s">
        <v>89</v>
      </c>
      <c r="D3923" t="s">
        <v>198</v>
      </c>
      <c r="E3923" t="s">
        <v>201</v>
      </c>
      <c r="G3923" s="87">
        <v>66500</v>
      </c>
      <c r="H3923" s="87">
        <v>66500</v>
      </c>
    </row>
    <row r="3924" spans="1:8" x14ac:dyDescent="0.3">
      <c r="A3924" t="s">
        <v>35</v>
      </c>
      <c r="B3924" t="s">
        <v>53</v>
      </c>
      <c r="C3924" t="s">
        <v>89</v>
      </c>
      <c r="D3924" t="s">
        <v>198</v>
      </c>
      <c r="E3924" t="s">
        <v>202</v>
      </c>
      <c r="G3924" s="87">
        <v>66500</v>
      </c>
      <c r="H3924" s="87">
        <v>41683.580675460449</v>
      </c>
    </row>
    <row r="3925" spans="1:8" x14ac:dyDescent="0.3">
      <c r="A3925" t="s">
        <v>35</v>
      </c>
      <c r="B3925" t="s">
        <v>53</v>
      </c>
      <c r="C3925" t="s">
        <v>89</v>
      </c>
      <c r="D3925" t="s">
        <v>198</v>
      </c>
      <c r="E3925" t="s">
        <v>139</v>
      </c>
      <c r="G3925" s="87">
        <v>66500</v>
      </c>
      <c r="H3925" s="87">
        <v>40897.5</v>
      </c>
    </row>
    <row r="3926" spans="1:8" x14ac:dyDescent="0.3">
      <c r="A3926" t="s">
        <v>35</v>
      </c>
      <c r="B3926" t="s">
        <v>53</v>
      </c>
      <c r="C3926" t="s">
        <v>89</v>
      </c>
      <c r="D3926" t="s">
        <v>198</v>
      </c>
      <c r="E3926" t="s">
        <v>65</v>
      </c>
      <c r="G3926" s="87">
        <v>66500</v>
      </c>
      <c r="H3926" s="87">
        <v>41683.580675460449</v>
      </c>
    </row>
    <row r="3927" spans="1:8" x14ac:dyDescent="0.3">
      <c r="A3927" t="s">
        <v>35</v>
      </c>
      <c r="B3927" t="s">
        <v>53</v>
      </c>
      <c r="C3927" t="s">
        <v>89</v>
      </c>
      <c r="D3927" t="s">
        <v>203</v>
      </c>
      <c r="E3927" t="s">
        <v>204</v>
      </c>
      <c r="G3927" s="87">
        <v>66500</v>
      </c>
      <c r="H3927" s="87">
        <v>41399.78723404256</v>
      </c>
    </row>
    <row r="3928" spans="1:8" x14ac:dyDescent="0.3">
      <c r="A3928" t="s">
        <v>35</v>
      </c>
      <c r="B3928" t="s">
        <v>53</v>
      </c>
      <c r="C3928" t="s">
        <v>89</v>
      </c>
      <c r="D3928" t="s">
        <v>203</v>
      </c>
      <c r="E3928" t="s">
        <v>142</v>
      </c>
      <c r="G3928" s="87">
        <v>66500</v>
      </c>
      <c r="H3928" s="87">
        <v>66500.000000000015</v>
      </c>
    </row>
    <row r="3929" spans="1:8" x14ac:dyDescent="0.3">
      <c r="A3929" t="s">
        <v>35</v>
      </c>
      <c r="B3929" t="s">
        <v>53</v>
      </c>
      <c r="C3929" t="s">
        <v>89</v>
      </c>
      <c r="D3929" t="s">
        <v>203</v>
      </c>
      <c r="E3929" t="s">
        <v>143</v>
      </c>
      <c r="G3929" s="87">
        <v>66500</v>
      </c>
      <c r="H3929" s="87">
        <v>67207.446808510649</v>
      </c>
    </row>
    <row r="3930" spans="1:8" x14ac:dyDescent="0.3">
      <c r="A3930" t="s">
        <v>35</v>
      </c>
      <c r="B3930" t="s">
        <v>53</v>
      </c>
      <c r="C3930" t="s">
        <v>89</v>
      </c>
      <c r="D3930" t="s">
        <v>203</v>
      </c>
      <c r="E3930" t="s">
        <v>141</v>
      </c>
      <c r="G3930" s="87">
        <v>66500</v>
      </c>
      <c r="H3930" s="87">
        <v>0</v>
      </c>
    </row>
    <row r="3931" spans="1:8" x14ac:dyDescent="0.3">
      <c r="A3931" t="s">
        <v>35</v>
      </c>
      <c r="B3931" t="s">
        <v>53</v>
      </c>
      <c r="C3931" t="s">
        <v>89</v>
      </c>
      <c r="D3931" t="s">
        <v>203</v>
      </c>
      <c r="E3931" t="s">
        <v>205</v>
      </c>
      <c r="G3931" s="87">
        <v>66500</v>
      </c>
      <c r="H3931" s="87">
        <v>41399.78723404256</v>
      </c>
    </row>
    <row r="3932" spans="1:8" x14ac:dyDescent="0.3">
      <c r="A3932" t="s">
        <v>35</v>
      </c>
      <c r="B3932" t="s">
        <v>53</v>
      </c>
      <c r="C3932" t="s">
        <v>89</v>
      </c>
      <c r="D3932" t="s">
        <v>206</v>
      </c>
      <c r="E3932" t="s">
        <v>207</v>
      </c>
      <c r="G3932" s="87">
        <v>66500</v>
      </c>
      <c r="H3932" s="87">
        <v>67830</v>
      </c>
    </row>
    <row r="3933" spans="1:8" x14ac:dyDescent="0.3">
      <c r="A3933" t="s">
        <v>35</v>
      </c>
      <c r="B3933" t="s">
        <v>53</v>
      </c>
      <c r="C3933" t="s">
        <v>89</v>
      </c>
      <c r="D3933" t="s">
        <v>206</v>
      </c>
      <c r="E3933" t="s">
        <v>208</v>
      </c>
      <c r="G3933" s="87">
        <v>66500</v>
      </c>
      <c r="H3933" s="87">
        <v>67368.194444444453</v>
      </c>
    </row>
    <row r="3934" spans="1:8" x14ac:dyDescent="0.3">
      <c r="A3934" t="s">
        <v>35</v>
      </c>
      <c r="B3934" t="s">
        <v>53</v>
      </c>
      <c r="C3934" t="s">
        <v>89</v>
      </c>
      <c r="D3934" t="s">
        <v>206</v>
      </c>
      <c r="E3934" t="s">
        <v>209</v>
      </c>
      <c r="G3934" s="87">
        <v>66500</v>
      </c>
      <c r="H3934" s="87">
        <v>62509.999999999993</v>
      </c>
    </row>
    <row r="3935" spans="1:8" x14ac:dyDescent="0.3">
      <c r="A3935" t="s">
        <v>35</v>
      </c>
      <c r="B3935" t="s">
        <v>53</v>
      </c>
      <c r="C3935" t="s">
        <v>89</v>
      </c>
      <c r="D3935" t="s">
        <v>210</v>
      </c>
      <c r="E3935" t="s">
        <v>211</v>
      </c>
      <c r="G3935" s="87">
        <v>66500</v>
      </c>
      <c r="H3935" s="87">
        <v>63175</v>
      </c>
    </row>
    <row r="3936" spans="1:8" x14ac:dyDescent="0.3">
      <c r="A3936" t="s">
        <v>35</v>
      </c>
      <c r="B3936" t="s">
        <v>53</v>
      </c>
      <c r="C3936" t="s">
        <v>89</v>
      </c>
      <c r="D3936" t="s">
        <v>210</v>
      </c>
      <c r="E3936" t="s">
        <v>212</v>
      </c>
      <c r="G3936" s="87">
        <v>66500</v>
      </c>
      <c r="H3936" s="87">
        <v>62510</v>
      </c>
    </row>
    <row r="3937" spans="1:8" x14ac:dyDescent="0.3">
      <c r="A3937" t="s">
        <v>35</v>
      </c>
      <c r="B3937" t="s">
        <v>53</v>
      </c>
      <c r="C3937" t="s">
        <v>89</v>
      </c>
      <c r="D3937" t="s">
        <v>210</v>
      </c>
      <c r="E3937" t="s">
        <v>213</v>
      </c>
      <c r="G3937" s="87">
        <v>66500</v>
      </c>
      <c r="H3937" s="87">
        <v>62510</v>
      </c>
    </row>
    <row r="3938" spans="1:8" x14ac:dyDescent="0.3">
      <c r="A3938" t="s">
        <v>35</v>
      </c>
      <c r="B3938" t="s">
        <v>53</v>
      </c>
      <c r="C3938" t="s">
        <v>89</v>
      </c>
      <c r="D3938" t="s">
        <v>214</v>
      </c>
      <c r="E3938" t="s">
        <v>215</v>
      </c>
      <c r="F3938" s="88">
        <v>46388</v>
      </c>
      <c r="G3938" s="87">
        <v>5541.666666666667</v>
      </c>
      <c r="H3938" s="87">
        <v>110.8333333333334</v>
      </c>
    </row>
    <row r="3939" spans="1:8" x14ac:dyDescent="0.3">
      <c r="A3939" t="s">
        <v>35</v>
      </c>
      <c r="B3939" t="s">
        <v>53</v>
      </c>
      <c r="C3939" t="s">
        <v>89</v>
      </c>
      <c r="D3939" t="s">
        <v>214</v>
      </c>
      <c r="E3939" t="s">
        <v>216</v>
      </c>
      <c r="F3939" s="88">
        <v>46388</v>
      </c>
      <c r="G3939" s="87">
        <v>5541.666666666667</v>
      </c>
      <c r="H3939" s="87">
        <v>110.8333333333334</v>
      </c>
    </row>
    <row r="3940" spans="1:8" x14ac:dyDescent="0.3">
      <c r="A3940" t="s">
        <v>35</v>
      </c>
      <c r="B3940" t="s">
        <v>53</v>
      </c>
      <c r="C3940" t="s">
        <v>89</v>
      </c>
      <c r="D3940" t="s">
        <v>214</v>
      </c>
      <c r="E3940" t="s">
        <v>217</v>
      </c>
      <c r="F3940" s="88">
        <v>46388</v>
      </c>
      <c r="G3940" s="87">
        <v>5541.666666666667</v>
      </c>
      <c r="H3940" s="87">
        <v>0</v>
      </c>
    </row>
    <row r="3941" spans="1:8" x14ac:dyDescent="0.3">
      <c r="A3941" t="s">
        <v>35</v>
      </c>
      <c r="B3941" t="s">
        <v>53</v>
      </c>
      <c r="C3941" t="s">
        <v>89</v>
      </c>
      <c r="D3941" t="s">
        <v>214</v>
      </c>
      <c r="E3941" t="s">
        <v>215</v>
      </c>
      <c r="F3941" s="88">
        <v>46419</v>
      </c>
      <c r="G3941" s="87">
        <v>5541.666666666667</v>
      </c>
      <c r="H3941" s="87">
        <v>110.8333333333334</v>
      </c>
    </row>
    <row r="3942" spans="1:8" x14ac:dyDescent="0.3">
      <c r="A3942" t="s">
        <v>35</v>
      </c>
      <c r="B3942" t="s">
        <v>53</v>
      </c>
      <c r="C3942" t="s">
        <v>89</v>
      </c>
      <c r="D3942" t="s">
        <v>214</v>
      </c>
      <c r="E3942" t="s">
        <v>216</v>
      </c>
      <c r="F3942" s="88">
        <v>46419</v>
      </c>
      <c r="G3942" s="87">
        <v>5541.666666666667</v>
      </c>
      <c r="H3942" s="87">
        <v>110.8333333333334</v>
      </c>
    </row>
    <row r="3943" spans="1:8" x14ac:dyDescent="0.3">
      <c r="A3943" t="s">
        <v>35</v>
      </c>
      <c r="B3943" t="s">
        <v>53</v>
      </c>
      <c r="C3943" t="s">
        <v>89</v>
      </c>
      <c r="D3943" t="s">
        <v>214</v>
      </c>
      <c r="E3943" t="s">
        <v>217</v>
      </c>
      <c r="F3943" s="88">
        <v>46419</v>
      </c>
      <c r="G3943" s="87">
        <v>5541.666666666667</v>
      </c>
      <c r="H3943" s="87">
        <v>0</v>
      </c>
    </row>
    <row r="3944" spans="1:8" x14ac:dyDescent="0.3">
      <c r="A3944" t="s">
        <v>35</v>
      </c>
      <c r="B3944" t="s">
        <v>53</v>
      </c>
      <c r="C3944" t="s">
        <v>89</v>
      </c>
      <c r="D3944" t="s">
        <v>214</v>
      </c>
      <c r="E3944" t="s">
        <v>215</v>
      </c>
      <c r="F3944" s="88">
        <v>46447</v>
      </c>
      <c r="G3944" s="87">
        <v>5541.666666666667</v>
      </c>
      <c r="H3944" s="87">
        <v>110.8333333333334</v>
      </c>
    </row>
    <row r="3945" spans="1:8" x14ac:dyDescent="0.3">
      <c r="A3945" t="s">
        <v>35</v>
      </c>
      <c r="B3945" t="s">
        <v>53</v>
      </c>
      <c r="C3945" t="s">
        <v>89</v>
      </c>
      <c r="D3945" t="s">
        <v>214</v>
      </c>
      <c r="E3945" t="s">
        <v>216</v>
      </c>
      <c r="F3945" s="88">
        <v>46447</v>
      </c>
      <c r="G3945" s="87">
        <v>5541.666666666667</v>
      </c>
      <c r="H3945" s="87">
        <v>110.8333333333334</v>
      </c>
    </row>
    <row r="3946" spans="1:8" x14ac:dyDescent="0.3">
      <c r="A3946" t="s">
        <v>35</v>
      </c>
      <c r="B3946" t="s">
        <v>53</v>
      </c>
      <c r="C3946" t="s">
        <v>89</v>
      </c>
      <c r="D3946" t="s">
        <v>214</v>
      </c>
      <c r="E3946" t="s">
        <v>217</v>
      </c>
      <c r="F3946" s="88">
        <v>46447</v>
      </c>
      <c r="G3946" s="87">
        <v>5541.666666666667</v>
      </c>
      <c r="H3946" s="87">
        <v>0</v>
      </c>
    </row>
    <row r="3947" spans="1:8" x14ac:dyDescent="0.3">
      <c r="A3947" t="s">
        <v>35</v>
      </c>
      <c r="B3947" t="s">
        <v>53</v>
      </c>
      <c r="C3947" t="s">
        <v>89</v>
      </c>
      <c r="D3947" t="s">
        <v>214</v>
      </c>
      <c r="E3947" t="s">
        <v>215</v>
      </c>
      <c r="F3947" s="88">
        <v>46478</v>
      </c>
      <c r="G3947" s="87">
        <v>5541.666666666667</v>
      </c>
      <c r="H3947" s="87">
        <v>110.8333333333334</v>
      </c>
    </row>
    <row r="3948" spans="1:8" x14ac:dyDescent="0.3">
      <c r="A3948" t="s">
        <v>35</v>
      </c>
      <c r="B3948" t="s">
        <v>53</v>
      </c>
      <c r="C3948" t="s">
        <v>89</v>
      </c>
      <c r="D3948" t="s">
        <v>214</v>
      </c>
      <c r="E3948" t="s">
        <v>216</v>
      </c>
      <c r="F3948" s="88">
        <v>46478</v>
      </c>
      <c r="G3948" s="87">
        <v>5541.666666666667</v>
      </c>
      <c r="H3948" s="87">
        <v>110.8333333333334</v>
      </c>
    </row>
    <row r="3949" spans="1:8" x14ac:dyDescent="0.3">
      <c r="A3949" t="s">
        <v>35</v>
      </c>
      <c r="B3949" t="s">
        <v>53</v>
      </c>
      <c r="C3949" t="s">
        <v>89</v>
      </c>
      <c r="D3949" t="s">
        <v>214</v>
      </c>
      <c r="E3949" t="s">
        <v>217</v>
      </c>
      <c r="F3949" s="88">
        <v>46478</v>
      </c>
      <c r="G3949" s="87">
        <v>5541.666666666667</v>
      </c>
      <c r="H3949" s="87">
        <v>0</v>
      </c>
    </row>
    <row r="3950" spans="1:8" x14ac:dyDescent="0.3">
      <c r="A3950" t="s">
        <v>35</v>
      </c>
      <c r="B3950" t="s">
        <v>53</v>
      </c>
      <c r="C3950" t="s">
        <v>89</v>
      </c>
      <c r="D3950" t="s">
        <v>214</v>
      </c>
      <c r="E3950" t="s">
        <v>215</v>
      </c>
      <c r="F3950" s="88">
        <v>46508</v>
      </c>
      <c r="G3950" s="87">
        <v>5541.666666666667</v>
      </c>
      <c r="H3950" s="87">
        <v>110.8333333333334</v>
      </c>
    </row>
    <row r="3951" spans="1:8" x14ac:dyDescent="0.3">
      <c r="A3951" t="s">
        <v>35</v>
      </c>
      <c r="B3951" t="s">
        <v>53</v>
      </c>
      <c r="C3951" t="s">
        <v>89</v>
      </c>
      <c r="D3951" t="s">
        <v>214</v>
      </c>
      <c r="E3951" t="s">
        <v>216</v>
      </c>
      <c r="F3951" s="88">
        <v>46508</v>
      </c>
      <c r="G3951" s="87">
        <v>5541.666666666667</v>
      </c>
      <c r="H3951" s="87">
        <v>110.8333333333334</v>
      </c>
    </row>
    <row r="3952" spans="1:8" x14ac:dyDescent="0.3">
      <c r="A3952" t="s">
        <v>35</v>
      </c>
      <c r="B3952" t="s">
        <v>53</v>
      </c>
      <c r="C3952" t="s">
        <v>89</v>
      </c>
      <c r="D3952" t="s">
        <v>214</v>
      </c>
      <c r="E3952" t="s">
        <v>217</v>
      </c>
      <c r="F3952" s="88">
        <v>46508</v>
      </c>
      <c r="G3952" s="87">
        <v>5541.666666666667</v>
      </c>
      <c r="H3952" s="87">
        <v>0</v>
      </c>
    </row>
    <row r="3953" spans="1:8" x14ac:dyDescent="0.3">
      <c r="A3953" t="s">
        <v>35</v>
      </c>
      <c r="B3953" t="s">
        <v>53</v>
      </c>
      <c r="C3953" t="s">
        <v>89</v>
      </c>
      <c r="D3953" t="s">
        <v>214</v>
      </c>
      <c r="E3953" t="s">
        <v>215</v>
      </c>
      <c r="F3953" s="88">
        <v>46539</v>
      </c>
      <c r="G3953" s="87">
        <v>5541.666666666667</v>
      </c>
      <c r="H3953" s="87">
        <v>110.8333333333334</v>
      </c>
    </row>
    <row r="3954" spans="1:8" x14ac:dyDescent="0.3">
      <c r="A3954" t="s">
        <v>35</v>
      </c>
      <c r="B3954" t="s">
        <v>53</v>
      </c>
      <c r="C3954" t="s">
        <v>89</v>
      </c>
      <c r="D3954" t="s">
        <v>214</v>
      </c>
      <c r="E3954" t="s">
        <v>216</v>
      </c>
      <c r="F3954" s="88">
        <v>46539</v>
      </c>
      <c r="G3954" s="87">
        <v>5541.666666666667</v>
      </c>
      <c r="H3954" s="87">
        <v>110.8333333333334</v>
      </c>
    </row>
    <row r="3955" spans="1:8" x14ac:dyDescent="0.3">
      <c r="A3955" t="s">
        <v>35</v>
      </c>
      <c r="B3955" t="s">
        <v>53</v>
      </c>
      <c r="C3955" t="s">
        <v>89</v>
      </c>
      <c r="D3955" t="s">
        <v>214</v>
      </c>
      <c r="E3955" t="s">
        <v>217</v>
      </c>
      <c r="F3955" s="88">
        <v>46539</v>
      </c>
      <c r="G3955" s="87">
        <v>5541.666666666667</v>
      </c>
      <c r="H3955" s="87">
        <v>0</v>
      </c>
    </row>
    <row r="3956" spans="1:8" x14ac:dyDescent="0.3">
      <c r="A3956" t="s">
        <v>35</v>
      </c>
      <c r="B3956" t="s">
        <v>53</v>
      </c>
      <c r="C3956" t="s">
        <v>89</v>
      </c>
      <c r="D3956" t="s">
        <v>214</v>
      </c>
      <c r="E3956" t="s">
        <v>215</v>
      </c>
      <c r="F3956" s="88">
        <v>46569</v>
      </c>
      <c r="G3956" s="87">
        <v>5541.666666666667</v>
      </c>
      <c r="H3956" s="87">
        <v>110.8333333333334</v>
      </c>
    </row>
    <row r="3957" spans="1:8" x14ac:dyDescent="0.3">
      <c r="A3957" t="s">
        <v>35</v>
      </c>
      <c r="B3957" t="s">
        <v>53</v>
      </c>
      <c r="C3957" t="s">
        <v>89</v>
      </c>
      <c r="D3957" t="s">
        <v>214</v>
      </c>
      <c r="E3957" t="s">
        <v>216</v>
      </c>
      <c r="F3957" s="88">
        <v>46569</v>
      </c>
      <c r="G3957" s="87">
        <v>5541.666666666667</v>
      </c>
      <c r="H3957" s="87">
        <v>110.8333333333334</v>
      </c>
    </row>
    <row r="3958" spans="1:8" x14ac:dyDescent="0.3">
      <c r="A3958" t="s">
        <v>35</v>
      </c>
      <c r="B3958" t="s">
        <v>53</v>
      </c>
      <c r="C3958" t="s">
        <v>89</v>
      </c>
      <c r="D3958" t="s">
        <v>214</v>
      </c>
      <c r="E3958" t="s">
        <v>217</v>
      </c>
      <c r="F3958" s="88">
        <v>46569</v>
      </c>
      <c r="G3958" s="87">
        <v>5541.666666666667</v>
      </c>
      <c r="H3958" s="87">
        <v>0</v>
      </c>
    </row>
    <row r="3959" spans="1:8" x14ac:dyDescent="0.3">
      <c r="A3959" t="s">
        <v>35</v>
      </c>
      <c r="B3959" t="s">
        <v>53</v>
      </c>
      <c r="C3959" t="s">
        <v>89</v>
      </c>
      <c r="D3959" t="s">
        <v>214</v>
      </c>
      <c r="E3959" t="s">
        <v>215</v>
      </c>
      <c r="F3959" s="88">
        <v>46600</v>
      </c>
      <c r="G3959" s="87">
        <v>5541.666666666667</v>
      </c>
      <c r="H3959" s="87">
        <v>110.8333333333334</v>
      </c>
    </row>
    <row r="3960" spans="1:8" x14ac:dyDescent="0.3">
      <c r="A3960" t="s">
        <v>35</v>
      </c>
      <c r="B3960" t="s">
        <v>53</v>
      </c>
      <c r="C3960" t="s">
        <v>89</v>
      </c>
      <c r="D3960" t="s">
        <v>214</v>
      </c>
      <c r="E3960" t="s">
        <v>216</v>
      </c>
      <c r="F3960" s="88">
        <v>46600</v>
      </c>
      <c r="G3960" s="87">
        <v>5541.666666666667</v>
      </c>
      <c r="H3960" s="87">
        <v>110.8333333333334</v>
      </c>
    </row>
    <row r="3961" spans="1:8" x14ac:dyDescent="0.3">
      <c r="A3961" t="s">
        <v>35</v>
      </c>
      <c r="B3961" t="s">
        <v>53</v>
      </c>
      <c r="C3961" t="s">
        <v>89</v>
      </c>
      <c r="D3961" t="s">
        <v>214</v>
      </c>
      <c r="E3961" t="s">
        <v>217</v>
      </c>
      <c r="F3961" s="88">
        <v>46600</v>
      </c>
      <c r="G3961" s="87">
        <v>5541.666666666667</v>
      </c>
      <c r="H3961" s="87">
        <v>0</v>
      </c>
    </row>
    <row r="3962" spans="1:8" x14ac:dyDescent="0.3">
      <c r="A3962" t="s">
        <v>35</v>
      </c>
      <c r="B3962" t="s">
        <v>53</v>
      </c>
      <c r="C3962" t="s">
        <v>89</v>
      </c>
      <c r="D3962" t="s">
        <v>214</v>
      </c>
      <c r="E3962" t="s">
        <v>215</v>
      </c>
      <c r="F3962" s="88">
        <v>46631</v>
      </c>
      <c r="G3962" s="87">
        <v>5541.666666666667</v>
      </c>
      <c r="H3962" s="87">
        <v>110.8333333333334</v>
      </c>
    </row>
    <row r="3963" spans="1:8" x14ac:dyDescent="0.3">
      <c r="A3963" t="s">
        <v>35</v>
      </c>
      <c r="B3963" t="s">
        <v>53</v>
      </c>
      <c r="C3963" t="s">
        <v>89</v>
      </c>
      <c r="D3963" t="s">
        <v>214</v>
      </c>
      <c r="E3963" t="s">
        <v>216</v>
      </c>
      <c r="F3963" s="88">
        <v>46631</v>
      </c>
      <c r="G3963" s="87">
        <v>5541.666666666667</v>
      </c>
      <c r="H3963" s="87">
        <v>110.8333333333334</v>
      </c>
    </row>
    <row r="3964" spans="1:8" x14ac:dyDescent="0.3">
      <c r="A3964" t="s">
        <v>35</v>
      </c>
      <c r="B3964" t="s">
        <v>53</v>
      </c>
      <c r="C3964" t="s">
        <v>89</v>
      </c>
      <c r="D3964" t="s">
        <v>214</v>
      </c>
      <c r="E3964" t="s">
        <v>217</v>
      </c>
      <c r="F3964" s="88">
        <v>46631</v>
      </c>
      <c r="G3964" s="87">
        <v>5541.666666666667</v>
      </c>
      <c r="H3964" s="87">
        <v>0</v>
      </c>
    </row>
    <row r="3965" spans="1:8" x14ac:dyDescent="0.3">
      <c r="A3965" t="s">
        <v>35</v>
      </c>
      <c r="B3965" t="s">
        <v>53</v>
      </c>
      <c r="C3965" t="s">
        <v>89</v>
      </c>
      <c r="D3965" t="s">
        <v>214</v>
      </c>
      <c r="E3965" t="s">
        <v>215</v>
      </c>
      <c r="F3965" s="88">
        <v>46661</v>
      </c>
      <c r="G3965" s="87">
        <v>5541.666666666667</v>
      </c>
      <c r="H3965" s="87">
        <v>110.8333333333334</v>
      </c>
    </row>
    <row r="3966" spans="1:8" x14ac:dyDescent="0.3">
      <c r="A3966" t="s">
        <v>35</v>
      </c>
      <c r="B3966" t="s">
        <v>53</v>
      </c>
      <c r="C3966" t="s">
        <v>89</v>
      </c>
      <c r="D3966" t="s">
        <v>214</v>
      </c>
      <c r="E3966" t="s">
        <v>216</v>
      </c>
      <c r="F3966" s="88">
        <v>46661</v>
      </c>
      <c r="G3966" s="87">
        <v>5541.666666666667</v>
      </c>
      <c r="H3966" s="87">
        <v>110.8333333333334</v>
      </c>
    </row>
    <row r="3967" spans="1:8" x14ac:dyDescent="0.3">
      <c r="A3967" t="s">
        <v>35</v>
      </c>
      <c r="B3967" t="s">
        <v>53</v>
      </c>
      <c r="C3967" t="s">
        <v>89</v>
      </c>
      <c r="D3967" t="s">
        <v>214</v>
      </c>
      <c r="E3967" t="s">
        <v>217</v>
      </c>
      <c r="F3967" s="88">
        <v>46661</v>
      </c>
      <c r="G3967" s="87">
        <v>5541.666666666667</v>
      </c>
      <c r="H3967" s="87">
        <v>0</v>
      </c>
    </row>
    <row r="3968" spans="1:8" x14ac:dyDescent="0.3">
      <c r="A3968" t="s">
        <v>35</v>
      </c>
      <c r="B3968" t="s">
        <v>53</v>
      </c>
      <c r="C3968" t="s">
        <v>89</v>
      </c>
      <c r="D3968" t="s">
        <v>214</v>
      </c>
      <c r="E3968" t="s">
        <v>215</v>
      </c>
      <c r="F3968" s="88">
        <v>46692</v>
      </c>
      <c r="G3968" s="87">
        <v>5541.666666666667</v>
      </c>
      <c r="H3968" s="87">
        <v>0</v>
      </c>
    </row>
    <row r="3969" spans="1:8" x14ac:dyDescent="0.3">
      <c r="A3969" t="s">
        <v>35</v>
      </c>
      <c r="B3969" t="s">
        <v>53</v>
      </c>
      <c r="C3969" t="s">
        <v>89</v>
      </c>
      <c r="D3969" t="s">
        <v>214</v>
      </c>
      <c r="E3969" t="s">
        <v>216</v>
      </c>
      <c r="F3969" s="88">
        <v>46692</v>
      </c>
      <c r="G3969" s="87">
        <v>5541.666666666667</v>
      </c>
      <c r="H3969" s="87">
        <v>0</v>
      </c>
    </row>
    <row r="3970" spans="1:8" x14ac:dyDescent="0.3">
      <c r="A3970" t="s">
        <v>35</v>
      </c>
      <c r="B3970" t="s">
        <v>53</v>
      </c>
      <c r="C3970" t="s">
        <v>89</v>
      </c>
      <c r="D3970" t="s">
        <v>214</v>
      </c>
      <c r="E3970" t="s">
        <v>217</v>
      </c>
      <c r="F3970" s="88">
        <v>46692</v>
      </c>
      <c r="G3970" s="87">
        <v>5541.666666666667</v>
      </c>
      <c r="H3970" s="87">
        <v>0</v>
      </c>
    </row>
    <row r="3971" spans="1:8" x14ac:dyDescent="0.3">
      <c r="A3971" t="s">
        <v>35</v>
      </c>
      <c r="B3971" t="s">
        <v>53</v>
      </c>
      <c r="C3971" t="s">
        <v>89</v>
      </c>
      <c r="D3971" t="s">
        <v>214</v>
      </c>
      <c r="E3971" t="s">
        <v>215</v>
      </c>
      <c r="F3971" s="88">
        <v>46722</v>
      </c>
      <c r="G3971" s="87">
        <v>5541.666666666667</v>
      </c>
      <c r="H3971" s="87">
        <v>0</v>
      </c>
    </row>
    <row r="3972" spans="1:8" x14ac:dyDescent="0.3">
      <c r="A3972" t="s">
        <v>35</v>
      </c>
      <c r="B3972" t="s">
        <v>53</v>
      </c>
      <c r="C3972" t="s">
        <v>89</v>
      </c>
      <c r="D3972" t="s">
        <v>214</v>
      </c>
      <c r="E3972" t="s">
        <v>216</v>
      </c>
      <c r="F3972" s="88">
        <v>46722</v>
      </c>
      <c r="G3972" s="87">
        <v>5541.666666666667</v>
      </c>
      <c r="H3972" s="87">
        <v>0</v>
      </c>
    </row>
    <row r="3973" spans="1:8" x14ac:dyDescent="0.3">
      <c r="A3973" t="s">
        <v>35</v>
      </c>
      <c r="B3973" t="s">
        <v>53</v>
      </c>
      <c r="C3973" t="s">
        <v>89</v>
      </c>
      <c r="D3973" t="s">
        <v>214</v>
      </c>
      <c r="E3973" t="s">
        <v>217</v>
      </c>
      <c r="F3973" s="88">
        <v>46722</v>
      </c>
      <c r="G3973" s="87">
        <v>5541.666666666667</v>
      </c>
      <c r="H3973" s="87">
        <v>0</v>
      </c>
    </row>
    <row r="3974" spans="1:8" x14ac:dyDescent="0.3">
      <c r="A3974" t="s">
        <v>35</v>
      </c>
      <c r="B3974" t="s">
        <v>53</v>
      </c>
      <c r="C3974" t="s">
        <v>91</v>
      </c>
      <c r="D3974" t="s">
        <v>198</v>
      </c>
      <c r="E3974" t="s">
        <v>135</v>
      </c>
      <c r="G3974" s="87">
        <v>52500</v>
      </c>
      <c r="H3974" s="87">
        <v>31500</v>
      </c>
    </row>
    <row r="3975" spans="1:8" x14ac:dyDescent="0.3">
      <c r="A3975" t="s">
        <v>35</v>
      </c>
      <c r="B3975" t="s">
        <v>53</v>
      </c>
      <c r="C3975" t="s">
        <v>91</v>
      </c>
      <c r="D3975" t="s">
        <v>198</v>
      </c>
      <c r="E3975" t="s">
        <v>199</v>
      </c>
      <c r="G3975" s="87">
        <v>52500</v>
      </c>
      <c r="H3975" s="87">
        <v>52500</v>
      </c>
    </row>
    <row r="3976" spans="1:8" x14ac:dyDescent="0.3">
      <c r="A3976" t="s">
        <v>35</v>
      </c>
      <c r="B3976" t="s">
        <v>53</v>
      </c>
      <c r="C3976" t="s">
        <v>91</v>
      </c>
      <c r="D3976" t="s">
        <v>198</v>
      </c>
      <c r="E3976" t="s">
        <v>200</v>
      </c>
      <c r="G3976" s="87">
        <v>52500</v>
      </c>
      <c r="H3976" s="87">
        <v>52890.066524828253</v>
      </c>
    </row>
    <row r="3977" spans="1:8" x14ac:dyDescent="0.3">
      <c r="A3977" t="s">
        <v>35</v>
      </c>
      <c r="B3977" t="s">
        <v>53</v>
      </c>
      <c r="C3977" t="s">
        <v>91</v>
      </c>
      <c r="D3977" t="s">
        <v>198</v>
      </c>
      <c r="E3977" t="s">
        <v>201</v>
      </c>
      <c r="G3977" s="87">
        <v>52500</v>
      </c>
      <c r="H3977" s="87">
        <v>52500</v>
      </c>
    </row>
    <row r="3978" spans="1:8" x14ac:dyDescent="0.3">
      <c r="A3978" t="s">
        <v>35</v>
      </c>
      <c r="B3978" t="s">
        <v>53</v>
      </c>
      <c r="C3978" t="s">
        <v>91</v>
      </c>
      <c r="D3978" t="s">
        <v>198</v>
      </c>
      <c r="E3978" t="s">
        <v>202</v>
      </c>
      <c r="G3978" s="87">
        <v>52500</v>
      </c>
      <c r="H3978" s="87">
        <v>31734.039914896952</v>
      </c>
    </row>
    <row r="3979" spans="1:8" x14ac:dyDescent="0.3">
      <c r="A3979" t="s">
        <v>35</v>
      </c>
      <c r="B3979" t="s">
        <v>53</v>
      </c>
      <c r="C3979" t="s">
        <v>91</v>
      </c>
      <c r="D3979" t="s">
        <v>198</v>
      </c>
      <c r="E3979" t="s">
        <v>139</v>
      </c>
      <c r="G3979" s="87">
        <v>52500</v>
      </c>
      <c r="H3979" s="87">
        <v>33337.5</v>
      </c>
    </row>
    <row r="3980" spans="1:8" x14ac:dyDescent="0.3">
      <c r="A3980" t="s">
        <v>35</v>
      </c>
      <c r="B3980" t="s">
        <v>53</v>
      </c>
      <c r="C3980" t="s">
        <v>91</v>
      </c>
      <c r="D3980" t="s">
        <v>198</v>
      </c>
      <c r="E3980" t="s">
        <v>65</v>
      </c>
      <c r="G3980" s="87">
        <v>52500</v>
      </c>
      <c r="H3980" s="87">
        <v>31734.039914896952</v>
      </c>
    </row>
    <row r="3981" spans="1:8" x14ac:dyDescent="0.3">
      <c r="A3981" t="s">
        <v>35</v>
      </c>
      <c r="B3981" t="s">
        <v>53</v>
      </c>
      <c r="C3981" t="s">
        <v>91</v>
      </c>
      <c r="D3981" t="s">
        <v>203</v>
      </c>
      <c r="E3981" t="s">
        <v>204</v>
      </c>
      <c r="G3981" s="87">
        <v>52500</v>
      </c>
      <c r="H3981" s="87">
        <v>31401.34904074957</v>
      </c>
    </row>
    <row r="3982" spans="1:8" x14ac:dyDescent="0.3">
      <c r="A3982" t="s">
        <v>35</v>
      </c>
      <c r="B3982" t="s">
        <v>53</v>
      </c>
      <c r="C3982" t="s">
        <v>91</v>
      </c>
      <c r="D3982" t="s">
        <v>203</v>
      </c>
      <c r="E3982" t="s">
        <v>142</v>
      </c>
      <c r="G3982" s="87">
        <v>52500</v>
      </c>
      <c r="H3982" s="87">
        <v>52500</v>
      </c>
    </row>
    <row r="3983" spans="1:8" x14ac:dyDescent="0.3">
      <c r="A3983" t="s">
        <v>35</v>
      </c>
      <c r="B3983" t="s">
        <v>53</v>
      </c>
      <c r="C3983" t="s">
        <v>91</v>
      </c>
      <c r="D3983" t="s">
        <v>203</v>
      </c>
      <c r="E3983" t="s">
        <v>143</v>
      </c>
      <c r="G3983" s="87">
        <v>52500</v>
      </c>
      <c r="H3983" s="87">
        <v>52335.581734582607</v>
      </c>
    </row>
    <row r="3984" spans="1:8" x14ac:dyDescent="0.3">
      <c r="A3984" t="s">
        <v>35</v>
      </c>
      <c r="B3984" t="s">
        <v>53</v>
      </c>
      <c r="C3984" t="s">
        <v>91</v>
      </c>
      <c r="D3984" t="s">
        <v>203</v>
      </c>
      <c r="E3984" t="s">
        <v>141</v>
      </c>
      <c r="G3984" s="87">
        <v>52500</v>
      </c>
      <c r="H3984" s="87">
        <v>0</v>
      </c>
    </row>
    <row r="3985" spans="1:8" x14ac:dyDescent="0.3">
      <c r="A3985" t="s">
        <v>35</v>
      </c>
      <c r="B3985" t="s">
        <v>53</v>
      </c>
      <c r="C3985" t="s">
        <v>91</v>
      </c>
      <c r="D3985" t="s">
        <v>203</v>
      </c>
      <c r="E3985" t="s">
        <v>205</v>
      </c>
      <c r="G3985" s="87">
        <v>52500</v>
      </c>
      <c r="H3985" s="87">
        <v>31401.34904074957</v>
      </c>
    </row>
    <row r="3986" spans="1:8" x14ac:dyDescent="0.3">
      <c r="A3986" t="s">
        <v>35</v>
      </c>
      <c r="B3986" t="s">
        <v>53</v>
      </c>
      <c r="C3986" t="s">
        <v>91</v>
      </c>
      <c r="D3986" t="s">
        <v>206</v>
      </c>
      <c r="E3986" t="s">
        <v>207</v>
      </c>
      <c r="G3986" s="87">
        <v>52500</v>
      </c>
      <c r="H3986" s="87">
        <v>52500</v>
      </c>
    </row>
    <row r="3987" spans="1:8" x14ac:dyDescent="0.3">
      <c r="A3987" t="s">
        <v>35</v>
      </c>
      <c r="B3987" t="s">
        <v>53</v>
      </c>
      <c r="C3987" t="s">
        <v>91</v>
      </c>
      <c r="D3987" t="s">
        <v>206</v>
      </c>
      <c r="E3987" t="s">
        <v>208</v>
      </c>
      <c r="G3987" s="87">
        <v>52500</v>
      </c>
      <c r="H3987" s="87">
        <v>52500</v>
      </c>
    </row>
    <row r="3988" spans="1:8" x14ac:dyDescent="0.3">
      <c r="A3988" t="s">
        <v>35</v>
      </c>
      <c r="B3988" t="s">
        <v>53</v>
      </c>
      <c r="C3988" t="s">
        <v>91</v>
      </c>
      <c r="D3988" t="s">
        <v>206</v>
      </c>
      <c r="E3988" t="s">
        <v>209</v>
      </c>
      <c r="G3988" s="87">
        <v>52500</v>
      </c>
      <c r="H3988" s="87">
        <v>49507.169721006547</v>
      </c>
    </row>
    <row r="3989" spans="1:8" x14ac:dyDescent="0.3">
      <c r="A3989" t="s">
        <v>35</v>
      </c>
      <c r="B3989" t="s">
        <v>53</v>
      </c>
      <c r="C3989" t="s">
        <v>91</v>
      </c>
      <c r="D3989" t="s">
        <v>210</v>
      </c>
      <c r="E3989" t="s">
        <v>211</v>
      </c>
      <c r="G3989" s="87">
        <v>52500</v>
      </c>
      <c r="H3989" s="87">
        <v>49875</v>
      </c>
    </row>
    <row r="3990" spans="1:8" x14ac:dyDescent="0.3">
      <c r="A3990" t="s">
        <v>35</v>
      </c>
      <c r="B3990" t="s">
        <v>53</v>
      </c>
      <c r="C3990" t="s">
        <v>91</v>
      </c>
      <c r="D3990" t="s">
        <v>210</v>
      </c>
      <c r="E3990" t="s">
        <v>212</v>
      </c>
      <c r="G3990" s="87">
        <v>52500</v>
      </c>
      <c r="H3990" s="87">
        <v>49350</v>
      </c>
    </row>
    <row r="3991" spans="1:8" x14ac:dyDescent="0.3">
      <c r="A3991" t="s">
        <v>35</v>
      </c>
      <c r="B3991" t="s">
        <v>53</v>
      </c>
      <c r="C3991" t="s">
        <v>91</v>
      </c>
      <c r="D3991" t="s">
        <v>210</v>
      </c>
      <c r="E3991" t="s">
        <v>213</v>
      </c>
      <c r="G3991" s="87">
        <v>52500</v>
      </c>
      <c r="H3991" s="87">
        <v>50137.5</v>
      </c>
    </row>
    <row r="3992" spans="1:8" x14ac:dyDescent="0.3">
      <c r="A3992" t="s">
        <v>35</v>
      </c>
      <c r="B3992" t="s">
        <v>53</v>
      </c>
      <c r="C3992" t="s">
        <v>91</v>
      </c>
      <c r="D3992" t="s">
        <v>214</v>
      </c>
      <c r="E3992" t="s">
        <v>215</v>
      </c>
      <c r="F3992" s="88">
        <v>46388</v>
      </c>
      <c r="G3992" s="87">
        <v>4375</v>
      </c>
      <c r="H3992" s="87">
        <v>56.265305043837337</v>
      </c>
    </row>
    <row r="3993" spans="1:8" x14ac:dyDescent="0.3">
      <c r="A3993" t="s">
        <v>35</v>
      </c>
      <c r="B3993" t="s">
        <v>53</v>
      </c>
      <c r="C3993" t="s">
        <v>91</v>
      </c>
      <c r="D3993" t="s">
        <v>214</v>
      </c>
      <c r="E3993" t="s">
        <v>216</v>
      </c>
      <c r="F3993" s="88">
        <v>46388</v>
      </c>
      <c r="G3993" s="87">
        <v>4375</v>
      </c>
      <c r="H3993" s="87">
        <v>0</v>
      </c>
    </row>
    <row r="3994" spans="1:8" x14ac:dyDescent="0.3">
      <c r="A3994" t="s">
        <v>35</v>
      </c>
      <c r="B3994" t="s">
        <v>53</v>
      </c>
      <c r="C3994" t="s">
        <v>91</v>
      </c>
      <c r="D3994" t="s">
        <v>214</v>
      </c>
      <c r="E3994" t="s">
        <v>217</v>
      </c>
      <c r="F3994" s="88">
        <v>46388</v>
      </c>
      <c r="G3994" s="87">
        <v>4375</v>
      </c>
      <c r="H3994" s="87">
        <v>56.265305043837337</v>
      </c>
    </row>
    <row r="3995" spans="1:8" x14ac:dyDescent="0.3">
      <c r="A3995" t="s">
        <v>35</v>
      </c>
      <c r="B3995" t="s">
        <v>53</v>
      </c>
      <c r="C3995" t="s">
        <v>91</v>
      </c>
      <c r="D3995" t="s">
        <v>214</v>
      </c>
      <c r="E3995" t="s">
        <v>215</v>
      </c>
      <c r="F3995" s="88">
        <v>46419</v>
      </c>
      <c r="G3995" s="87">
        <v>4375</v>
      </c>
      <c r="H3995" s="87">
        <v>56.206882391590661</v>
      </c>
    </row>
    <row r="3996" spans="1:8" x14ac:dyDescent="0.3">
      <c r="A3996" t="s">
        <v>35</v>
      </c>
      <c r="B3996" t="s">
        <v>53</v>
      </c>
      <c r="C3996" t="s">
        <v>91</v>
      </c>
      <c r="D3996" t="s">
        <v>214</v>
      </c>
      <c r="E3996" t="s">
        <v>216</v>
      </c>
      <c r="F3996" s="88">
        <v>46419</v>
      </c>
      <c r="G3996" s="87">
        <v>4375</v>
      </c>
      <c r="H3996" s="87">
        <v>0</v>
      </c>
    </row>
    <row r="3997" spans="1:8" x14ac:dyDescent="0.3">
      <c r="A3997" t="s">
        <v>35</v>
      </c>
      <c r="B3997" t="s">
        <v>53</v>
      </c>
      <c r="C3997" t="s">
        <v>91</v>
      </c>
      <c r="D3997" t="s">
        <v>214</v>
      </c>
      <c r="E3997" t="s">
        <v>217</v>
      </c>
      <c r="F3997" s="88">
        <v>46419</v>
      </c>
      <c r="G3997" s="87">
        <v>4375</v>
      </c>
      <c r="H3997" s="87">
        <v>56.206882391590661</v>
      </c>
    </row>
    <row r="3998" spans="1:8" x14ac:dyDescent="0.3">
      <c r="A3998" t="s">
        <v>35</v>
      </c>
      <c r="B3998" t="s">
        <v>53</v>
      </c>
      <c r="C3998" t="s">
        <v>91</v>
      </c>
      <c r="D3998" t="s">
        <v>214</v>
      </c>
      <c r="E3998" t="s">
        <v>215</v>
      </c>
      <c r="F3998" s="88">
        <v>46447</v>
      </c>
      <c r="G3998" s="87">
        <v>4375</v>
      </c>
      <c r="H3998" s="87">
        <v>56.148580938931019</v>
      </c>
    </row>
    <row r="3999" spans="1:8" x14ac:dyDescent="0.3">
      <c r="A3999" t="s">
        <v>35</v>
      </c>
      <c r="B3999" t="s">
        <v>53</v>
      </c>
      <c r="C3999" t="s">
        <v>91</v>
      </c>
      <c r="D3999" t="s">
        <v>214</v>
      </c>
      <c r="E3999" t="s">
        <v>216</v>
      </c>
      <c r="F3999" s="88">
        <v>46447</v>
      </c>
      <c r="G3999" s="87">
        <v>4375</v>
      </c>
      <c r="H3999" s="87">
        <v>0</v>
      </c>
    </row>
    <row r="4000" spans="1:8" x14ac:dyDescent="0.3">
      <c r="A4000" t="s">
        <v>35</v>
      </c>
      <c r="B4000" t="s">
        <v>53</v>
      </c>
      <c r="C4000" t="s">
        <v>91</v>
      </c>
      <c r="D4000" t="s">
        <v>214</v>
      </c>
      <c r="E4000" t="s">
        <v>217</v>
      </c>
      <c r="F4000" s="88">
        <v>46447</v>
      </c>
      <c r="G4000" s="87">
        <v>4375</v>
      </c>
      <c r="H4000" s="87">
        <v>56.148580938931019</v>
      </c>
    </row>
    <row r="4001" spans="1:8" x14ac:dyDescent="0.3">
      <c r="A4001" t="s">
        <v>35</v>
      </c>
      <c r="B4001" t="s">
        <v>53</v>
      </c>
      <c r="C4001" t="s">
        <v>91</v>
      </c>
      <c r="D4001" t="s">
        <v>214</v>
      </c>
      <c r="E4001" t="s">
        <v>215</v>
      </c>
      <c r="F4001" s="88">
        <v>46478</v>
      </c>
      <c r="G4001" s="87">
        <v>4375</v>
      </c>
      <c r="H4001" s="87">
        <v>56.08843019716231</v>
      </c>
    </row>
    <row r="4002" spans="1:8" x14ac:dyDescent="0.3">
      <c r="A4002" t="s">
        <v>35</v>
      </c>
      <c r="B4002" t="s">
        <v>53</v>
      </c>
      <c r="C4002" t="s">
        <v>91</v>
      </c>
      <c r="D4002" t="s">
        <v>214</v>
      </c>
      <c r="E4002" t="s">
        <v>216</v>
      </c>
      <c r="F4002" s="88">
        <v>46478</v>
      </c>
      <c r="G4002" s="87">
        <v>4375</v>
      </c>
      <c r="H4002" s="87">
        <v>0</v>
      </c>
    </row>
    <row r="4003" spans="1:8" x14ac:dyDescent="0.3">
      <c r="A4003" t="s">
        <v>35</v>
      </c>
      <c r="B4003" t="s">
        <v>53</v>
      </c>
      <c r="C4003" t="s">
        <v>91</v>
      </c>
      <c r="D4003" t="s">
        <v>214</v>
      </c>
      <c r="E4003" t="s">
        <v>217</v>
      </c>
      <c r="F4003" s="88">
        <v>46478</v>
      </c>
      <c r="G4003" s="87">
        <v>4375</v>
      </c>
      <c r="H4003" s="87">
        <v>56.08843019716231</v>
      </c>
    </row>
    <row r="4004" spans="1:8" x14ac:dyDescent="0.3">
      <c r="A4004" t="s">
        <v>35</v>
      </c>
      <c r="B4004" t="s">
        <v>53</v>
      </c>
      <c r="C4004" t="s">
        <v>91</v>
      </c>
      <c r="D4004" t="s">
        <v>214</v>
      </c>
      <c r="E4004" t="s">
        <v>215</v>
      </c>
      <c r="F4004" s="88">
        <v>46508</v>
      </c>
      <c r="G4004" s="87">
        <v>4375</v>
      </c>
      <c r="H4004" s="87">
        <v>56.028408193816567</v>
      </c>
    </row>
    <row r="4005" spans="1:8" x14ac:dyDescent="0.3">
      <c r="A4005" t="s">
        <v>35</v>
      </c>
      <c r="B4005" t="s">
        <v>53</v>
      </c>
      <c r="C4005" t="s">
        <v>91</v>
      </c>
      <c r="D4005" t="s">
        <v>214</v>
      </c>
      <c r="E4005" t="s">
        <v>216</v>
      </c>
      <c r="F4005" s="88">
        <v>46508</v>
      </c>
      <c r="G4005" s="87">
        <v>4375</v>
      </c>
      <c r="H4005" s="87">
        <v>0</v>
      </c>
    </row>
    <row r="4006" spans="1:8" x14ac:dyDescent="0.3">
      <c r="A4006" t="s">
        <v>35</v>
      </c>
      <c r="B4006" t="s">
        <v>53</v>
      </c>
      <c r="C4006" t="s">
        <v>91</v>
      </c>
      <c r="D4006" t="s">
        <v>214</v>
      </c>
      <c r="E4006" t="s">
        <v>217</v>
      </c>
      <c r="F4006" s="88">
        <v>46508</v>
      </c>
      <c r="G4006" s="87">
        <v>4375</v>
      </c>
      <c r="H4006" s="87">
        <v>56.028408193816567</v>
      </c>
    </row>
    <row r="4007" spans="1:8" x14ac:dyDescent="0.3">
      <c r="A4007" t="s">
        <v>35</v>
      </c>
      <c r="B4007" t="s">
        <v>53</v>
      </c>
      <c r="C4007" t="s">
        <v>91</v>
      </c>
      <c r="D4007" t="s">
        <v>214</v>
      </c>
      <c r="E4007" t="s">
        <v>215</v>
      </c>
      <c r="F4007" s="88">
        <v>46539</v>
      </c>
      <c r="G4007" s="87">
        <v>4375</v>
      </c>
      <c r="H4007" s="87">
        <v>55.968514516034489</v>
      </c>
    </row>
    <row r="4008" spans="1:8" x14ac:dyDescent="0.3">
      <c r="A4008" t="s">
        <v>35</v>
      </c>
      <c r="B4008" t="s">
        <v>53</v>
      </c>
      <c r="C4008" t="s">
        <v>91</v>
      </c>
      <c r="D4008" t="s">
        <v>214</v>
      </c>
      <c r="E4008" t="s">
        <v>216</v>
      </c>
      <c r="F4008" s="88">
        <v>46539</v>
      </c>
      <c r="G4008" s="87">
        <v>4375</v>
      </c>
      <c r="H4008" s="87">
        <v>0</v>
      </c>
    </row>
    <row r="4009" spans="1:8" x14ac:dyDescent="0.3">
      <c r="A4009" t="s">
        <v>35</v>
      </c>
      <c r="B4009" t="s">
        <v>53</v>
      </c>
      <c r="C4009" t="s">
        <v>91</v>
      </c>
      <c r="D4009" t="s">
        <v>214</v>
      </c>
      <c r="E4009" t="s">
        <v>217</v>
      </c>
      <c r="F4009" s="88">
        <v>46539</v>
      </c>
      <c r="G4009" s="87">
        <v>4375</v>
      </c>
      <c r="H4009" s="87">
        <v>55.968514516034489</v>
      </c>
    </row>
    <row r="4010" spans="1:8" x14ac:dyDescent="0.3">
      <c r="A4010" t="s">
        <v>35</v>
      </c>
      <c r="B4010" t="s">
        <v>53</v>
      </c>
      <c r="C4010" t="s">
        <v>91</v>
      </c>
      <c r="D4010" t="s">
        <v>214</v>
      </c>
      <c r="E4010" t="s">
        <v>215</v>
      </c>
      <c r="F4010" s="88">
        <v>46569</v>
      </c>
      <c r="G4010" s="87">
        <v>4375</v>
      </c>
      <c r="H4010" s="87">
        <v>55.908748752720868</v>
      </c>
    </row>
    <row r="4011" spans="1:8" x14ac:dyDescent="0.3">
      <c r="A4011" t="s">
        <v>35</v>
      </c>
      <c r="B4011" t="s">
        <v>53</v>
      </c>
      <c r="C4011" t="s">
        <v>91</v>
      </c>
      <c r="D4011" t="s">
        <v>214</v>
      </c>
      <c r="E4011" t="s">
        <v>216</v>
      </c>
      <c r="F4011" s="88">
        <v>46569</v>
      </c>
      <c r="G4011" s="87">
        <v>4375</v>
      </c>
      <c r="H4011" s="87">
        <v>0</v>
      </c>
    </row>
    <row r="4012" spans="1:8" x14ac:dyDescent="0.3">
      <c r="A4012" t="s">
        <v>35</v>
      </c>
      <c r="B4012" t="s">
        <v>53</v>
      </c>
      <c r="C4012" t="s">
        <v>91</v>
      </c>
      <c r="D4012" t="s">
        <v>214</v>
      </c>
      <c r="E4012" t="s">
        <v>217</v>
      </c>
      <c r="F4012" s="88">
        <v>46569</v>
      </c>
      <c r="G4012" s="87">
        <v>4375</v>
      </c>
      <c r="H4012" s="87">
        <v>55.908748752720868</v>
      </c>
    </row>
    <row r="4013" spans="1:8" x14ac:dyDescent="0.3">
      <c r="A4013" t="s">
        <v>35</v>
      </c>
      <c r="B4013" t="s">
        <v>53</v>
      </c>
      <c r="C4013" t="s">
        <v>91</v>
      </c>
      <c r="D4013" t="s">
        <v>214</v>
      </c>
      <c r="E4013" t="s">
        <v>215</v>
      </c>
      <c r="F4013" s="88">
        <v>46600</v>
      </c>
      <c r="G4013" s="87">
        <v>4375</v>
      </c>
      <c r="H4013" s="87">
        <v>55.848133878141077</v>
      </c>
    </row>
    <row r="4014" spans="1:8" x14ac:dyDescent="0.3">
      <c r="A4014" t="s">
        <v>35</v>
      </c>
      <c r="B4014" t="s">
        <v>53</v>
      </c>
      <c r="C4014" t="s">
        <v>91</v>
      </c>
      <c r="D4014" t="s">
        <v>214</v>
      </c>
      <c r="E4014" t="s">
        <v>216</v>
      </c>
      <c r="F4014" s="88">
        <v>46600</v>
      </c>
      <c r="G4014" s="87">
        <v>4375</v>
      </c>
      <c r="H4014" s="87">
        <v>0</v>
      </c>
    </row>
    <row r="4015" spans="1:8" x14ac:dyDescent="0.3">
      <c r="A4015" t="s">
        <v>35</v>
      </c>
      <c r="B4015" t="s">
        <v>53</v>
      </c>
      <c r="C4015" t="s">
        <v>91</v>
      </c>
      <c r="D4015" t="s">
        <v>214</v>
      </c>
      <c r="E4015" t="s">
        <v>217</v>
      </c>
      <c r="F4015" s="88">
        <v>46600</v>
      </c>
      <c r="G4015" s="87">
        <v>4375</v>
      </c>
      <c r="H4015" s="87">
        <v>55.848133878141077</v>
      </c>
    </row>
    <row r="4016" spans="1:8" x14ac:dyDescent="0.3">
      <c r="A4016" t="s">
        <v>35</v>
      </c>
      <c r="B4016" t="s">
        <v>53</v>
      </c>
      <c r="C4016" t="s">
        <v>91</v>
      </c>
      <c r="D4016" t="s">
        <v>214</v>
      </c>
      <c r="E4016" t="s">
        <v>215</v>
      </c>
      <c r="F4016" s="88">
        <v>46631</v>
      </c>
      <c r="G4016" s="87">
        <v>4375</v>
      </c>
      <c r="H4016" s="87">
        <v>55.788624797661747</v>
      </c>
    </row>
    <row r="4017" spans="1:8" x14ac:dyDescent="0.3">
      <c r="A4017" t="s">
        <v>35</v>
      </c>
      <c r="B4017" t="s">
        <v>53</v>
      </c>
      <c r="C4017" t="s">
        <v>91</v>
      </c>
      <c r="D4017" t="s">
        <v>214</v>
      </c>
      <c r="E4017" t="s">
        <v>216</v>
      </c>
      <c r="F4017" s="88">
        <v>46631</v>
      </c>
      <c r="G4017" s="87">
        <v>4375</v>
      </c>
      <c r="H4017" s="87">
        <v>0</v>
      </c>
    </row>
    <row r="4018" spans="1:8" x14ac:dyDescent="0.3">
      <c r="A4018" t="s">
        <v>35</v>
      </c>
      <c r="B4018" t="s">
        <v>53</v>
      </c>
      <c r="C4018" t="s">
        <v>91</v>
      </c>
      <c r="D4018" t="s">
        <v>214</v>
      </c>
      <c r="E4018" t="s">
        <v>217</v>
      </c>
      <c r="F4018" s="88">
        <v>46631</v>
      </c>
      <c r="G4018" s="87">
        <v>4375</v>
      </c>
      <c r="H4018" s="87">
        <v>55.788624797661747</v>
      </c>
    </row>
    <row r="4019" spans="1:8" x14ac:dyDescent="0.3">
      <c r="A4019" t="s">
        <v>35</v>
      </c>
      <c r="B4019" t="s">
        <v>53</v>
      </c>
      <c r="C4019" t="s">
        <v>91</v>
      </c>
      <c r="D4019" t="s">
        <v>214</v>
      </c>
      <c r="E4019" t="s">
        <v>215</v>
      </c>
      <c r="F4019" s="88">
        <v>46661</v>
      </c>
      <c r="G4019" s="87">
        <v>4375</v>
      </c>
      <c r="H4019" s="87">
        <v>55.729242402210303</v>
      </c>
    </row>
    <row r="4020" spans="1:8" x14ac:dyDescent="0.3">
      <c r="A4020" t="s">
        <v>35</v>
      </c>
      <c r="B4020" t="s">
        <v>53</v>
      </c>
      <c r="C4020" t="s">
        <v>91</v>
      </c>
      <c r="D4020" t="s">
        <v>214</v>
      </c>
      <c r="E4020" t="s">
        <v>216</v>
      </c>
      <c r="F4020" s="88">
        <v>46661</v>
      </c>
      <c r="G4020" s="87">
        <v>4375</v>
      </c>
      <c r="H4020" s="87">
        <v>0</v>
      </c>
    </row>
    <row r="4021" spans="1:8" x14ac:dyDescent="0.3">
      <c r="A4021" t="s">
        <v>35</v>
      </c>
      <c r="B4021" t="s">
        <v>53</v>
      </c>
      <c r="C4021" t="s">
        <v>91</v>
      </c>
      <c r="D4021" t="s">
        <v>214</v>
      </c>
      <c r="E4021" t="s">
        <v>217</v>
      </c>
      <c r="F4021" s="88">
        <v>46661</v>
      </c>
      <c r="G4021" s="87">
        <v>4375</v>
      </c>
      <c r="H4021" s="87">
        <v>55.729242402210303</v>
      </c>
    </row>
    <row r="4022" spans="1:8" x14ac:dyDescent="0.3">
      <c r="A4022" t="s">
        <v>35</v>
      </c>
      <c r="B4022" t="s">
        <v>53</v>
      </c>
      <c r="C4022" t="s">
        <v>91</v>
      </c>
      <c r="D4022" t="s">
        <v>214</v>
      </c>
      <c r="E4022" t="s">
        <v>215</v>
      </c>
      <c r="F4022" s="88">
        <v>46692</v>
      </c>
      <c r="G4022" s="87">
        <v>4375</v>
      </c>
      <c r="H4022" s="87">
        <v>55.669986287679173</v>
      </c>
    </row>
    <row r="4023" spans="1:8" x14ac:dyDescent="0.3">
      <c r="A4023" t="s">
        <v>35</v>
      </c>
      <c r="B4023" t="s">
        <v>53</v>
      </c>
      <c r="C4023" t="s">
        <v>91</v>
      </c>
      <c r="D4023" t="s">
        <v>214</v>
      </c>
      <c r="E4023" t="s">
        <v>216</v>
      </c>
      <c r="F4023" s="88">
        <v>46692</v>
      </c>
      <c r="G4023" s="87">
        <v>4375</v>
      </c>
      <c r="H4023" s="87">
        <v>0</v>
      </c>
    </row>
    <row r="4024" spans="1:8" x14ac:dyDescent="0.3">
      <c r="A4024" t="s">
        <v>35</v>
      </c>
      <c r="B4024" t="s">
        <v>53</v>
      </c>
      <c r="C4024" t="s">
        <v>91</v>
      </c>
      <c r="D4024" t="s">
        <v>214</v>
      </c>
      <c r="E4024" t="s">
        <v>217</v>
      </c>
      <c r="F4024" s="88">
        <v>46692</v>
      </c>
      <c r="G4024" s="87">
        <v>4375</v>
      </c>
      <c r="H4024" s="87">
        <v>55.669986287679173</v>
      </c>
    </row>
    <row r="4025" spans="1:8" x14ac:dyDescent="0.3">
      <c r="A4025" t="s">
        <v>35</v>
      </c>
      <c r="B4025" t="s">
        <v>53</v>
      </c>
      <c r="C4025" t="s">
        <v>91</v>
      </c>
      <c r="D4025" t="s">
        <v>214</v>
      </c>
      <c r="E4025" t="s">
        <v>215</v>
      </c>
      <c r="F4025" s="88">
        <v>46722</v>
      </c>
      <c r="G4025" s="87">
        <v>4375</v>
      </c>
      <c r="H4025" s="87">
        <v>55.610856051680202</v>
      </c>
    </row>
    <row r="4026" spans="1:8" x14ac:dyDescent="0.3">
      <c r="A4026" t="s">
        <v>35</v>
      </c>
      <c r="B4026" t="s">
        <v>53</v>
      </c>
      <c r="C4026" t="s">
        <v>91</v>
      </c>
      <c r="D4026" t="s">
        <v>214</v>
      </c>
      <c r="E4026" t="s">
        <v>216</v>
      </c>
      <c r="F4026" s="88">
        <v>46722</v>
      </c>
      <c r="G4026" s="87">
        <v>4375</v>
      </c>
      <c r="H4026" s="87">
        <v>0</v>
      </c>
    </row>
    <row r="4027" spans="1:8" x14ac:dyDescent="0.3">
      <c r="A4027" t="s">
        <v>35</v>
      </c>
      <c r="B4027" t="s">
        <v>53</v>
      </c>
      <c r="C4027" t="s">
        <v>91</v>
      </c>
      <c r="D4027" t="s">
        <v>214</v>
      </c>
      <c r="E4027" t="s">
        <v>217</v>
      </c>
      <c r="F4027" s="88">
        <v>46722</v>
      </c>
      <c r="G4027" s="87">
        <v>4375</v>
      </c>
      <c r="H4027" s="87">
        <v>55.610856051680202</v>
      </c>
    </row>
    <row r="4028" spans="1:8" x14ac:dyDescent="0.3">
      <c r="A4028" t="s">
        <v>35</v>
      </c>
      <c r="B4028" t="s">
        <v>53</v>
      </c>
      <c r="C4028" t="s">
        <v>93</v>
      </c>
      <c r="D4028" t="s">
        <v>198</v>
      </c>
      <c r="E4028" t="s">
        <v>135</v>
      </c>
      <c r="G4028" s="87">
        <v>38500</v>
      </c>
      <c r="H4028" s="87">
        <v>24178</v>
      </c>
    </row>
    <row r="4029" spans="1:8" x14ac:dyDescent="0.3">
      <c r="A4029" t="s">
        <v>35</v>
      </c>
      <c r="B4029" t="s">
        <v>53</v>
      </c>
      <c r="C4029" t="s">
        <v>93</v>
      </c>
      <c r="D4029" t="s">
        <v>198</v>
      </c>
      <c r="E4029" t="s">
        <v>199</v>
      </c>
      <c r="G4029" s="87">
        <v>38500</v>
      </c>
      <c r="H4029" s="87">
        <v>38499.999999999993</v>
      </c>
    </row>
    <row r="4030" spans="1:8" x14ac:dyDescent="0.3">
      <c r="A4030" t="s">
        <v>35</v>
      </c>
      <c r="B4030" t="s">
        <v>53</v>
      </c>
      <c r="C4030" t="s">
        <v>93</v>
      </c>
      <c r="D4030" t="s">
        <v>198</v>
      </c>
      <c r="E4030" t="s">
        <v>200</v>
      </c>
      <c r="G4030" s="87">
        <v>38500</v>
      </c>
      <c r="H4030" s="87">
        <v>38950.924727946243</v>
      </c>
    </row>
    <row r="4031" spans="1:8" x14ac:dyDescent="0.3">
      <c r="A4031" t="s">
        <v>35</v>
      </c>
      <c r="B4031" t="s">
        <v>53</v>
      </c>
      <c r="C4031" t="s">
        <v>93</v>
      </c>
      <c r="D4031" t="s">
        <v>198</v>
      </c>
      <c r="E4031" t="s">
        <v>201</v>
      </c>
      <c r="G4031" s="87">
        <v>38500</v>
      </c>
      <c r="H4031" s="87">
        <v>38500</v>
      </c>
    </row>
    <row r="4032" spans="1:8" x14ac:dyDescent="0.3">
      <c r="A4032" t="s">
        <v>35</v>
      </c>
      <c r="B4032" t="s">
        <v>53</v>
      </c>
      <c r="C4032" t="s">
        <v>93</v>
      </c>
      <c r="D4032" t="s">
        <v>198</v>
      </c>
      <c r="E4032" t="s">
        <v>202</v>
      </c>
      <c r="G4032" s="87">
        <v>38500</v>
      </c>
      <c r="H4032" s="87">
        <v>24461.18072915023</v>
      </c>
    </row>
    <row r="4033" spans="1:8" x14ac:dyDescent="0.3">
      <c r="A4033" t="s">
        <v>35</v>
      </c>
      <c r="B4033" t="s">
        <v>53</v>
      </c>
      <c r="C4033" t="s">
        <v>93</v>
      </c>
      <c r="D4033" t="s">
        <v>198</v>
      </c>
      <c r="E4033" t="s">
        <v>139</v>
      </c>
      <c r="G4033" s="87">
        <v>38500</v>
      </c>
      <c r="H4033" s="87">
        <v>25217.5</v>
      </c>
    </row>
    <row r="4034" spans="1:8" x14ac:dyDescent="0.3">
      <c r="A4034" t="s">
        <v>35</v>
      </c>
      <c r="B4034" t="s">
        <v>53</v>
      </c>
      <c r="C4034" t="s">
        <v>93</v>
      </c>
      <c r="D4034" t="s">
        <v>198</v>
      </c>
      <c r="E4034" t="s">
        <v>65</v>
      </c>
      <c r="G4034" s="87">
        <v>38500</v>
      </c>
      <c r="H4034" s="87">
        <v>24461.18072915023</v>
      </c>
    </row>
    <row r="4035" spans="1:8" x14ac:dyDescent="0.3">
      <c r="A4035" t="s">
        <v>35</v>
      </c>
      <c r="B4035" t="s">
        <v>53</v>
      </c>
      <c r="C4035" t="s">
        <v>93</v>
      </c>
      <c r="D4035" t="s">
        <v>203</v>
      </c>
      <c r="E4035" t="s">
        <v>204</v>
      </c>
      <c r="G4035" s="87">
        <v>38500</v>
      </c>
      <c r="H4035" s="87">
        <v>24548.24380138487</v>
      </c>
    </row>
    <row r="4036" spans="1:8" x14ac:dyDescent="0.3">
      <c r="A4036" t="s">
        <v>35</v>
      </c>
      <c r="B4036" t="s">
        <v>53</v>
      </c>
      <c r="C4036" t="s">
        <v>93</v>
      </c>
      <c r="D4036" t="s">
        <v>203</v>
      </c>
      <c r="E4036" t="s">
        <v>142</v>
      </c>
      <c r="G4036" s="87">
        <v>38500</v>
      </c>
      <c r="H4036" s="87">
        <v>38499.999999999993</v>
      </c>
    </row>
    <row r="4037" spans="1:8" x14ac:dyDescent="0.3">
      <c r="A4037" t="s">
        <v>35</v>
      </c>
      <c r="B4037" t="s">
        <v>53</v>
      </c>
      <c r="C4037" t="s">
        <v>93</v>
      </c>
      <c r="D4037" t="s">
        <v>203</v>
      </c>
      <c r="E4037" t="s">
        <v>143</v>
      </c>
      <c r="G4037" s="87">
        <v>38500</v>
      </c>
      <c r="H4037" s="87">
        <v>39089.560193288024</v>
      </c>
    </row>
    <row r="4038" spans="1:8" x14ac:dyDescent="0.3">
      <c r="A4038" t="s">
        <v>35</v>
      </c>
      <c r="B4038" t="s">
        <v>53</v>
      </c>
      <c r="C4038" t="s">
        <v>93</v>
      </c>
      <c r="D4038" t="s">
        <v>203</v>
      </c>
      <c r="E4038" t="s">
        <v>141</v>
      </c>
      <c r="G4038" s="87">
        <v>38500</v>
      </c>
      <c r="H4038" s="87">
        <v>0</v>
      </c>
    </row>
    <row r="4039" spans="1:8" x14ac:dyDescent="0.3">
      <c r="A4039" t="s">
        <v>35</v>
      </c>
      <c r="B4039" t="s">
        <v>53</v>
      </c>
      <c r="C4039" t="s">
        <v>93</v>
      </c>
      <c r="D4039" t="s">
        <v>203</v>
      </c>
      <c r="E4039" t="s">
        <v>205</v>
      </c>
      <c r="G4039" s="87">
        <v>38500</v>
      </c>
      <c r="H4039" s="87">
        <v>24548.24380138487</v>
      </c>
    </row>
    <row r="4040" spans="1:8" x14ac:dyDescent="0.3">
      <c r="A4040" t="s">
        <v>35</v>
      </c>
      <c r="B4040" t="s">
        <v>53</v>
      </c>
      <c r="C4040" t="s">
        <v>93</v>
      </c>
      <c r="D4040" t="s">
        <v>206</v>
      </c>
      <c r="E4040" t="s">
        <v>207</v>
      </c>
      <c r="G4040" s="87">
        <v>38500</v>
      </c>
      <c r="H4040" s="87">
        <v>40040</v>
      </c>
    </row>
    <row r="4041" spans="1:8" x14ac:dyDescent="0.3">
      <c r="A4041" t="s">
        <v>35</v>
      </c>
      <c r="B4041" t="s">
        <v>53</v>
      </c>
      <c r="C4041" t="s">
        <v>93</v>
      </c>
      <c r="D4041" t="s">
        <v>206</v>
      </c>
      <c r="E4041" t="s">
        <v>208</v>
      </c>
      <c r="G4041" s="87">
        <v>38500</v>
      </c>
      <c r="H4041" s="87">
        <v>40040.000000000007</v>
      </c>
    </row>
    <row r="4042" spans="1:8" x14ac:dyDescent="0.3">
      <c r="A4042" t="s">
        <v>35</v>
      </c>
      <c r="B4042" t="s">
        <v>53</v>
      </c>
      <c r="C4042" t="s">
        <v>93</v>
      </c>
      <c r="D4042" t="s">
        <v>206</v>
      </c>
      <c r="E4042" t="s">
        <v>209</v>
      </c>
      <c r="G4042" s="87">
        <v>38500</v>
      </c>
      <c r="H4042" s="87">
        <v>36151.580734865063</v>
      </c>
    </row>
    <row r="4043" spans="1:8" x14ac:dyDescent="0.3">
      <c r="A4043" t="s">
        <v>35</v>
      </c>
      <c r="B4043" t="s">
        <v>53</v>
      </c>
      <c r="C4043" t="s">
        <v>93</v>
      </c>
      <c r="D4043" t="s">
        <v>210</v>
      </c>
      <c r="E4043" t="s">
        <v>211</v>
      </c>
      <c r="G4043" s="87">
        <v>38500</v>
      </c>
      <c r="H4043" s="87">
        <v>36575</v>
      </c>
    </row>
    <row r="4044" spans="1:8" x14ac:dyDescent="0.3">
      <c r="A4044" t="s">
        <v>35</v>
      </c>
      <c r="B4044" t="s">
        <v>53</v>
      </c>
      <c r="C4044" t="s">
        <v>93</v>
      </c>
      <c r="D4044" t="s">
        <v>210</v>
      </c>
      <c r="E4044" t="s">
        <v>212</v>
      </c>
      <c r="G4044" s="87">
        <v>38500</v>
      </c>
      <c r="H4044" s="87">
        <v>36190</v>
      </c>
    </row>
    <row r="4045" spans="1:8" x14ac:dyDescent="0.3">
      <c r="A4045" t="s">
        <v>35</v>
      </c>
      <c r="B4045" t="s">
        <v>53</v>
      </c>
      <c r="C4045" t="s">
        <v>93</v>
      </c>
      <c r="D4045" t="s">
        <v>210</v>
      </c>
      <c r="E4045" t="s">
        <v>213</v>
      </c>
      <c r="G4045" s="87">
        <v>38500</v>
      </c>
      <c r="H4045" s="87">
        <v>35997.5</v>
      </c>
    </row>
    <row r="4046" spans="1:8" x14ac:dyDescent="0.3">
      <c r="A4046" t="s">
        <v>35</v>
      </c>
      <c r="B4046" t="s">
        <v>53</v>
      </c>
      <c r="C4046" t="s">
        <v>93</v>
      </c>
      <c r="D4046" t="s">
        <v>214</v>
      </c>
      <c r="E4046" t="s">
        <v>215</v>
      </c>
      <c r="F4046" s="88">
        <v>46388</v>
      </c>
      <c r="G4046" s="87">
        <v>3208.333333333333</v>
      </c>
      <c r="H4046" s="87">
        <v>-13.589347846688611</v>
      </c>
    </row>
    <row r="4047" spans="1:8" x14ac:dyDescent="0.3">
      <c r="A4047" t="s">
        <v>35</v>
      </c>
      <c r="B4047" t="s">
        <v>53</v>
      </c>
      <c r="C4047" t="s">
        <v>93</v>
      </c>
      <c r="D4047" t="s">
        <v>214</v>
      </c>
      <c r="E4047" t="s">
        <v>216</v>
      </c>
      <c r="F4047" s="88">
        <v>46388</v>
      </c>
      <c r="G4047" s="87">
        <v>3208.333333333333</v>
      </c>
      <c r="H4047" s="87">
        <v>0</v>
      </c>
    </row>
    <row r="4048" spans="1:8" x14ac:dyDescent="0.3">
      <c r="A4048" t="s">
        <v>35</v>
      </c>
      <c r="B4048" t="s">
        <v>53</v>
      </c>
      <c r="C4048" t="s">
        <v>93</v>
      </c>
      <c r="D4048" t="s">
        <v>214</v>
      </c>
      <c r="E4048" t="s">
        <v>217</v>
      </c>
      <c r="F4048" s="88">
        <v>46388</v>
      </c>
      <c r="G4048" s="87">
        <v>3208.333333333333</v>
      </c>
      <c r="H4048" s="87">
        <v>-13.589347846688611</v>
      </c>
    </row>
    <row r="4049" spans="1:8" x14ac:dyDescent="0.3">
      <c r="A4049" t="s">
        <v>35</v>
      </c>
      <c r="B4049" t="s">
        <v>53</v>
      </c>
      <c r="C4049" t="s">
        <v>93</v>
      </c>
      <c r="D4049" t="s">
        <v>214</v>
      </c>
      <c r="E4049" t="s">
        <v>215</v>
      </c>
      <c r="F4049" s="88">
        <v>46419</v>
      </c>
      <c r="G4049" s="87">
        <v>3208.333333333333</v>
      </c>
      <c r="H4049" s="87">
        <v>-13.594001516839709</v>
      </c>
    </row>
    <row r="4050" spans="1:8" x14ac:dyDescent="0.3">
      <c r="A4050" t="s">
        <v>35</v>
      </c>
      <c r="B4050" t="s">
        <v>53</v>
      </c>
      <c r="C4050" t="s">
        <v>93</v>
      </c>
      <c r="D4050" t="s">
        <v>214</v>
      </c>
      <c r="E4050" t="s">
        <v>216</v>
      </c>
      <c r="F4050" s="88">
        <v>46419</v>
      </c>
      <c r="G4050" s="87">
        <v>3208.333333333333</v>
      </c>
      <c r="H4050" s="87">
        <v>0</v>
      </c>
    </row>
    <row r="4051" spans="1:8" x14ac:dyDescent="0.3">
      <c r="A4051" t="s">
        <v>35</v>
      </c>
      <c r="B4051" t="s">
        <v>53</v>
      </c>
      <c r="C4051" t="s">
        <v>93</v>
      </c>
      <c r="D4051" t="s">
        <v>214</v>
      </c>
      <c r="E4051" t="s">
        <v>217</v>
      </c>
      <c r="F4051" s="88">
        <v>46419</v>
      </c>
      <c r="G4051" s="87">
        <v>3208.333333333333</v>
      </c>
      <c r="H4051" s="87">
        <v>-13.594001516839709</v>
      </c>
    </row>
    <row r="4052" spans="1:8" x14ac:dyDescent="0.3">
      <c r="A4052" t="s">
        <v>35</v>
      </c>
      <c r="B4052" t="s">
        <v>53</v>
      </c>
      <c r="C4052" t="s">
        <v>93</v>
      </c>
      <c r="D4052" t="s">
        <v>214</v>
      </c>
      <c r="E4052" t="s">
        <v>215</v>
      </c>
      <c r="F4052" s="88">
        <v>46447</v>
      </c>
      <c r="G4052" s="87">
        <v>3208.333333333333</v>
      </c>
      <c r="H4052" s="87">
        <v>-13.59865837537988</v>
      </c>
    </row>
    <row r="4053" spans="1:8" x14ac:dyDescent="0.3">
      <c r="A4053" t="s">
        <v>35</v>
      </c>
      <c r="B4053" t="s">
        <v>53</v>
      </c>
      <c r="C4053" t="s">
        <v>93</v>
      </c>
      <c r="D4053" t="s">
        <v>214</v>
      </c>
      <c r="E4053" t="s">
        <v>216</v>
      </c>
      <c r="F4053" s="88">
        <v>46447</v>
      </c>
      <c r="G4053" s="87">
        <v>3208.333333333333</v>
      </c>
      <c r="H4053" s="87">
        <v>0</v>
      </c>
    </row>
    <row r="4054" spans="1:8" x14ac:dyDescent="0.3">
      <c r="A4054" t="s">
        <v>35</v>
      </c>
      <c r="B4054" t="s">
        <v>53</v>
      </c>
      <c r="C4054" t="s">
        <v>93</v>
      </c>
      <c r="D4054" t="s">
        <v>214</v>
      </c>
      <c r="E4054" t="s">
        <v>217</v>
      </c>
      <c r="F4054" s="88">
        <v>46447</v>
      </c>
      <c r="G4054" s="87">
        <v>3208.333333333333</v>
      </c>
      <c r="H4054" s="87">
        <v>-13.59865837537988</v>
      </c>
    </row>
    <row r="4055" spans="1:8" x14ac:dyDescent="0.3">
      <c r="A4055" t="s">
        <v>35</v>
      </c>
      <c r="B4055" t="s">
        <v>53</v>
      </c>
      <c r="C4055" t="s">
        <v>93</v>
      </c>
      <c r="D4055" t="s">
        <v>214</v>
      </c>
      <c r="E4055" t="s">
        <v>215</v>
      </c>
      <c r="F4055" s="88">
        <v>46478</v>
      </c>
      <c r="G4055" s="87">
        <v>3208.333333333333</v>
      </c>
      <c r="H4055" s="87">
        <v>-13.603476449359009</v>
      </c>
    </row>
    <row r="4056" spans="1:8" x14ac:dyDescent="0.3">
      <c r="A4056" t="s">
        <v>35</v>
      </c>
      <c r="B4056" t="s">
        <v>53</v>
      </c>
      <c r="C4056" t="s">
        <v>93</v>
      </c>
      <c r="D4056" t="s">
        <v>214</v>
      </c>
      <c r="E4056" t="s">
        <v>216</v>
      </c>
      <c r="F4056" s="88">
        <v>46478</v>
      </c>
      <c r="G4056" s="87">
        <v>3208.333333333333</v>
      </c>
      <c r="H4056" s="87">
        <v>0</v>
      </c>
    </row>
    <row r="4057" spans="1:8" x14ac:dyDescent="0.3">
      <c r="A4057" t="s">
        <v>35</v>
      </c>
      <c r="B4057" t="s">
        <v>53</v>
      </c>
      <c r="C4057" t="s">
        <v>93</v>
      </c>
      <c r="D4057" t="s">
        <v>214</v>
      </c>
      <c r="E4057" t="s">
        <v>217</v>
      </c>
      <c r="F4057" s="88">
        <v>46478</v>
      </c>
      <c r="G4057" s="87">
        <v>3208.333333333333</v>
      </c>
      <c r="H4057" s="87">
        <v>-13.603476449359009</v>
      </c>
    </row>
    <row r="4058" spans="1:8" x14ac:dyDescent="0.3">
      <c r="A4058" t="s">
        <v>35</v>
      </c>
      <c r="B4058" t="s">
        <v>53</v>
      </c>
      <c r="C4058" t="s">
        <v>93</v>
      </c>
      <c r="D4058" t="s">
        <v>214</v>
      </c>
      <c r="E4058" t="s">
        <v>215</v>
      </c>
      <c r="F4058" s="88">
        <v>46508</v>
      </c>
      <c r="G4058" s="87">
        <v>3208.333333333333</v>
      </c>
      <c r="H4058" s="87">
        <v>-13.60829793868499</v>
      </c>
    </row>
    <row r="4059" spans="1:8" x14ac:dyDescent="0.3">
      <c r="A4059" t="s">
        <v>35</v>
      </c>
      <c r="B4059" t="s">
        <v>53</v>
      </c>
      <c r="C4059" t="s">
        <v>93</v>
      </c>
      <c r="D4059" t="s">
        <v>214</v>
      </c>
      <c r="E4059" t="s">
        <v>216</v>
      </c>
      <c r="F4059" s="88">
        <v>46508</v>
      </c>
      <c r="G4059" s="87">
        <v>3208.333333333333</v>
      </c>
      <c r="H4059" s="87">
        <v>0</v>
      </c>
    </row>
    <row r="4060" spans="1:8" x14ac:dyDescent="0.3">
      <c r="A4060" t="s">
        <v>35</v>
      </c>
      <c r="B4060" t="s">
        <v>53</v>
      </c>
      <c r="C4060" t="s">
        <v>93</v>
      </c>
      <c r="D4060" t="s">
        <v>214</v>
      </c>
      <c r="E4060" t="s">
        <v>217</v>
      </c>
      <c r="F4060" s="88">
        <v>46508</v>
      </c>
      <c r="G4060" s="87">
        <v>3208.333333333333</v>
      </c>
      <c r="H4060" s="87">
        <v>-13.60829793868499</v>
      </c>
    </row>
    <row r="4061" spans="1:8" x14ac:dyDescent="0.3">
      <c r="A4061" t="s">
        <v>35</v>
      </c>
      <c r="B4061" t="s">
        <v>53</v>
      </c>
      <c r="C4061" t="s">
        <v>93</v>
      </c>
      <c r="D4061" t="s">
        <v>214</v>
      </c>
      <c r="E4061" t="s">
        <v>215</v>
      </c>
      <c r="F4061" s="88">
        <v>46539</v>
      </c>
      <c r="G4061" s="87">
        <v>3208.333333333333</v>
      </c>
      <c r="H4061" s="87">
        <v>-13.61312284698994</v>
      </c>
    </row>
    <row r="4062" spans="1:8" x14ac:dyDescent="0.3">
      <c r="A4062" t="s">
        <v>35</v>
      </c>
      <c r="B4062" t="s">
        <v>53</v>
      </c>
      <c r="C4062" t="s">
        <v>93</v>
      </c>
      <c r="D4062" t="s">
        <v>214</v>
      </c>
      <c r="E4062" t="s">
        <v>216</v>
      </c>
      <c r="F4062" s="88">
        <v>46539</v>
      </c>
      <c r="G4062" s="87">
        <v>3208.333333333333</v>
      </c>
      <c r="H4062" s="87">
        <v>0</v>
      </c>
    </row>
    <row r="4063" spans="1:8" x14ac:dyDescent="0.3">
      <c r="A4063" t="s">
        <v>35</v>
      </c>
      <c r="B4063" t="s">
        <v>53</v>
      </c>
      <c r="C4063" t="s">
        <v>93</v>
      </c>
      <c r="D4063" t="s">
        <v>214</v>
      </c>
      <c r="E4063" t="s">
        <v>217</v>
      </c>
      <c r="F4063" s="88">
        <v>46539</v>
      </c>
      <c r="G4063" s="87">
        <v>3208.333333333333</v>
      </c>
      <c r="H4063" s="87">
        <v>-13.61312284698994</v>
      </c>
    </row>
    <row r="4064" spans="1:8" x14ac:dyDescent="0.3">
      <c r="A4064" t="s">
        <v>35</v>
      </c>
      <c r="B4064" t="s">
        <v>53</v>
      </c>
      <c r="C4064" t="s">
        <v>93</v>
      </c>
      <c r="D4064" t="s">
        <v>214</v>
      </c>
      <c r="E4064" t="s">
        <v>215</v>
      </c>
      <c r="F4064" s="88">
        <v>46569</v>
      </c>
      <c r="G4064" s="87">
        <v>3208.333333333333</v>
      </c>
      <c r="H4064" s="87">
        <v>-13.61795117791242</v>
      </c>
    </row>
    <row r="4065" spans="1:8" x14ac:dyDescent="0.3">
      <c r="A4065" t="s">
        <v>35</v>
      </c>
      <c r="B4065" t="s">
        <v>53</v>
      </c>
      <c r="C4065" t="s">
        <v>93</v>
      </c>
      <c r="D4065" t="s">
        <v>214</v>
      </c>
      <c r="E4065" t="s">
        <v>216</v>
      </c>
      <c r="F4065" s="88">
        <v>46569</v>
      </c>
      <c r="G4065" s="87">
        <v>3208.333333333333</v>
      </c>
      <c r="H4065" s="87">
        <v>0</v>
      </c>
    </row>
    <row r="4066" spans="1:8" x14ac:dyDescent="0.3">
      <c r="A4066" t="s">
        <v>35</v>
      </c>
      <c r="B4066" t="s">
        <v>53</v>
      </c>
      <c r="C4066" t="s">
        <v>93</v>
      </c>
      <c r="D4066" t="s">
        <v>214</v>
      </c>
      <c r="E4066" t="s">
        <v>217</v>
      </c>
      <c r="F4066" s="88">
        <v>46569</v>
      </c>
      <c r="G4066" s="87">
        <v>3208.333333333333</v>
      </c>
      <c r="H4066" s="87">
        <v>-13.61795117791242</v>
      </c>
    </row>
    <row r="4067" spans="1:8" x14ac:dyDescent="0.3">
      <c r="A4067" t="s">
        <v>35</v>
      </c>
      <c r="B4067" t="s">
        <v>53</v>
      </c>
      <c r="C4067" t="s">
        <v>93</v>
      </c>
      <c r="D4067" t="s">
        <v>214</v>
      </c>
      <c r="E4067" t="s">
        <v>215</v>
      </c>
      <c r="F4067" s="88">
        <v>46600</v>
      </c>
      <c r="G4067" s="87">
        <v>3208.333333333333</v>
      </c>
      <c r="H4067" s="87">
        <v>-13.622862172794269</v>
      </c>
    </row>
    <row r="4068" spans="1:8" x14ac:dyDescent="0.3">
      <c r="A4068" t="s">
        <v>35</v>
      </c>
      <c r="B4068" t="s">
        <v>53</v>
      </c>
      <c r="C4068" t="s">
        <v>93</v>
      </c>
      <c r="D4068" t="s">
        <v>214</v>
      </c>
      <c r="E4068" t="s">
        <v>216</v>
      </c>
      <c r="F4068" s="88">
        <v>46600</v>
      </c>
      <c r="G4068" s="87">
        <v>3208.333333333333</v>
      </c>
      <c r="H4068" s="87">
        <v>0</v>
      </c>
    </row>
    <row r="4069" spans="1:8" x14ac:dyDescent="0.3">
      <c r="A4069" t="s">
        <v>35</v>
      </c>
      <c r="B4069" t="s">
        <v>53</v>
      </c>
      <c r="C4069" t="s">
        <v>93</v>
      </c>
      <c r="D4069" t="s">
        <v>214</v>
      </c>
      <c r="E4069" t="s">
        <v>217</v>
      </c>
      <c r="F4069" s="88">
        <v>46600</v>
      </c>
      <c r="G4069" s="87">
        <v>3208.333333333333</v>
      </c>
      <c r="H4069" s="87">
        <v>-13.622862172794269</v>
      </c>
    </row>
    <row r="4070" spans="1:8" x14ac:dyDescent="0.3">
      <c r="A4070" t="s">
        <v>35</v>
      </c>
      <c r="B4070" t="s">
        <v>53</v>
      </c>
      <c r="C4070" t="s">
        <v>93</v>
      </c>
      <c r="D4070" t="s">
        <v>214</v>
      </c>
      <c r="E4070" t="s">
        <v>215</v>
      </c>
      <c r="F4070" s="88">
        <v>46631</v>
      </c>
      <c r="G4070" s="87">
        <v>3208.333333333333</v>
      </c>
      <c r="H4070" s="87">
        <v>-13.62769741614402</v>
      </c>
    </row>
    <row r="4071" spans="1:8" x14ac:dyDescent="0.3">
      <c r="A4071" t="s">
        <v>35</v>
      </c>
      <c r="B4071" t="s">
        <v>53</v>
      </c>
      <c r="C4071" t="s">
        <v>93</v>
      </c>
      <c r="D4071" t="s">
        <v>214</v>
      </c>
      <c r="E4071" t="s">
        <v>216</v>
      </c>
      <c r="F4071" s="88">
        <v>46631</v>
      </c>
      <c r="G4071" s="87">
        <v>3208.333333333333</v>
      </c>
      <c r="H4071" s="87">
        <v>0</v>
      </c>
    </row>
    <row r="4072" spans="1:8" x14ac:dyDescent="0.3">
      <c r="A4072" t="s">
        <v>35</v>
      </c>
      <c r="B4072" t="s">
        <v>53</v>
      </c>
      <c r="C4072" t="s">
        <v>93</v>
      </c>
      <c r="D4072" t="s">
        <v>214</v>
      </c>
      <c r="E4072" t="s">
        <v>217</v>
      </c>
      <c r="F4072" s="88">
        <v>46631</v>
      </c>
      <c r="G4072" s="87">
        <v>3208.333333333333</v>
      </c>
      <c r="H4072" s="87">
        <v>-13.62769741614402</v>
      </c>
    </row>
    <row r="4073" spans="1:8" x14ac:dyDescent="0.3">
      <c r="A4073" t="s">
        <v>35</v>
      </c>
      <c r="B4073" t="s">
        <v>53</v>
      </c>
      <c r="C4073" t="s">
        <v>93</v>
      </c>
      <c r="D4073" t="s">
        <v>214</v>
      </c>
      <c r="E4073" t="s">
        <v>215</v>
      </c>
      <c r="F4073" s="88">
        <v>46661</v>
      </c>
      <c r="G4073" s="87">
        <v>3208.333333333333</v>
      </c>
      <c r="H4073" s="87">
        <v>-13.63253609311491</v>
      </c>
    </row>
    <row r="4074" spans="1:8" x14ac:dyDescent="0.3">
      <c r="A4074" t="s">
        <v>35</v>
      </c>
      <c r="B4074" t="s">
        <v>53</v>
      </c>
      <c r="C4074" t="s">
        <v>93</v>
      </c>
      <c r="D4074" t="s">
        <v>214</v>
      </c>
      <c r="E4074" t="s">
        <v>216</v>
      </c>
      <c r="F4074" s="88">
        <v>46661</v>
      </c>
      <c r="G4074" s="87">
        <v>3208.333333333333</v>
      </c>
      <c r="H4074" s="87">
        <v>0</v>
      </c>
    </row>
    <row r="4075" spans="1:8" x14ac:dyDescent="0.3">
      <c r="A4075" t="s">
        <v>35</v>
      </c>
      <c r="B4075" t="s">
        <v>53</v>
      </c>
      <c r="C4075" t="s">
        <v>93</v>
      </c>
      <c r="D4075" t="s">
        <v>214</v>
      </c>
      <c r="E4075" t="s">
        <v>217</v>
      </c>
      <c r="F4075" s="88">
        <v>46661</v>
      </c>
      <c r="G4075" s="87">
        <v>3208.333333333333</v>
      </c>
      <c r="H4075" s="87">
        <v>-13.63253609311491</v>
      </c>
    </row>
    <row r="4076" spans="1:8" x14ac:dyDescent="0.3">
      <c r="A4076" t="s">
        <v>35</v>
      </c>
      <c r="B4076" t="s">
        <v>53</v>
      </c>
      <c r="C4076" t="s">
        <v>93</v>
      </c>
      <c r="D4076" t="s">
        <v>214</v>
      </c>
      <c r="E4076" t="s">
        <v>215</v>
      </c>
      <c r="F4076" s="88">
        <v>46692</v>
      </c>
      <c r="G4076" s="87">
        <v>3208.333333333333</v>
      </c>
      <c r="H4076" s="87">
        <v>-13.637378207367229</v>
      </c>
    </row>
    <row r="4077" spans="1:8" x14ac:dyDescent="0.3">
      <c r="A4077" t="s">
        <v>35</v>
      </c>
      <c r="B4077" t="s">
        <v>53</v>
      </c>
      <c r="C4077" t="s">
        <v>93</v>
      </c>
      <c r="D4077" t="s">
        <v>214</v>
      </c>
      <c r="E4077" t="s">
        <v>216</v>
      </c>
      <c r="F4077" s="88">
        <v>46692</v>
      </c>
      <c r="G4077" s="87">
        <v>3208.333333333333</v>
      </c>
      <c r="H4077" s="87">
        <v>0</v>
      </c>
    </row>
    <row r="4078" spans="1:8" x14ac:dyDescent="0.3">
      <c r="A4078" t="s">
        <v>35</v>
      </c>
      <c r="B4078" t="s">
        <v>53</v>
      </c>
      <c r="C4078" t="s">
        <v>93</v>
      </c>
      <c r="D4078" t="s">
        <v>214</v>
      </c>
      <c r="E4078" t="s">
        <v>217</v>
      </c>
      <c r="F4078" s="88">
        <v>46692</v>
      </c>
      <c r="G4078" s="87">
        <v>3208.333333333333</v>
      </c>
      <c r="H4078" s="87">
        <v>-13.637378207367229</v>
      </c>
    </row>
    <row r="4079" spans="1:8" x14ac:dyDescent="0.3">
      <c r="A4079" t="s">
        <v>35</v>
      </c>
      <c r="B4079" t="s">
        <v>53</v>
      </c>
      <c r="C4079" t="s">
        <v>93</v>
      </c>
      <c r="D4079" t="s">
        <v>214</v>
      </c>
      <c r="E4079" t="s">
        <v>215</v>
      </c>
      <c r="F4079" s="88">
        <v>46722</v>
      </c>
      <c r="G4079" s="87">
        <v>3208.333333333333</v>
      </c>
      <c r="H4079" s="87">
        <v>-13.6422237625641</v>
      </c>
    </row>
    <row r="4080" spans="1:8" x14ac:dyDescent="0.3">
      <c r="A4080" t="s">
        <v>35</v>
      </c>
      <c r="B4080" t="s">
        <v>53</v>
      </c>
      <c r="C4080" t="s">
        <v>93</v>
      </c>
      <c r="D4080" t="s">
        <v>214</v>
      </c>
      <c r="E4080" t="s">
        <v>216</v>
      </c>
      <c r="F4080" s="88">
        <v>46722</v>
      </c>
      <c r="G4080" s="87">
        <v>3208.333333333333</v>
      </c>
      <c r="H4080" s="87">
        <v>0</v>
      </c>
    </row>
    <row r="4081" spans="1:8" x14ac:dyDescent="0.3">
      <c r="A4081" t="s">
        <v>35</v>
      </c>
      <c r="B4081" t="s">
        <v>53</v>
      </c>
      <c r="C4081" t="s">
        <v>93</v>
      </c>
      <c r="D4081" t="s">
        <v>214</v>
      </c>
      <c r="E4081" t="s">
        <v>217</v>
      </c>
      <c r="F4081" s="88">
        <v>46722</v>
      </c>
      <c r="G4081" s="87">
        <v>3208.333333333333</v>
      </c>
      <c r="H4081" s="87">
        <v>-13.6422237625641</v>
      </c>
    </row>
    <row r="4082" spans="1:8" x14ac:dyDescent="0.3">
      <c r="A4082" t="s">
        <v>35</v>
      </c>
      <c r="B4082" t="s">
        <v>53</v>
      </c>
      <c r="C4082" t="s">
        <v>95</v>
      </c>
      <c r="D4082" t="s">
        <v>198</v>
      </c>
      <c r="E4082" t="s">
        <v>135</v>
      </c>
      <c r="G4082" s="87">
        <v>84000</v>
      </c>
      <c r="H4082" s="87">
        <v>51408</v>
      </c>
    </row>
    <row r="4083" spans="1:8" x14ac:dyDescent="0.3">
      <c r="A4083" t="s">
        <v>35</v>
      </c>
      <c r="B4083" t="s">
        <v>53</v>
      </c>
      <c r="C4083" t="s">
        <v>95</v>
      </c>
      <c r="D4083" t="s">
        <v>198</v>
      </c>
      <c r="E4083" t="s">
        <v>199</v>
      </c>
      <c r="G4083" s="87">
        <v>84000</v>
      </c>
      <c r="H4083" s="87">
        <v>83079.096784321955</v>
      </c>
    </row>
    <row r="4084" spans="1:8" x14ac:dyDescent="0.3">
      <c r="A4084" t="s">
        <v>35</v>
      </c>
      <c r="B4084" t="s">
        <v>53</v>
      </c>
      <c r="C4084" t="s">
        <v>95</v>
      </c>
      <c r="D4084" t="s">
        <v>198</v>
      </c>
      <c r="E4084" t="s">
        <v>200</v>
      </c>
      <c r="G4084" s="87">
        <v>84000</v>
      </c>
      <c r="H4084" s="87">
        <v>84713.752962936807</v>
      </c>
    </row>
    <row r="4085" spans="1:8" x14ac:dyDescent="0.3">
      <c r="A4085" t="s">
        <v>35</v>
      </c>
      <c r="B4085" t="s">
        <v>53</v>
      </c>
      <c r="C4085" t="s">
        <v>95</v>
      </c>
      <c r="D4085" t="s">
        <v>198</v>
      </c>
      <c r="E4085" t="s">
        <v>201</v>
      </c>
      <c r="G4085" s="87">
        <v>84000</v>
      </c>
      <c r="H4085" s="87">
        <v>84000</v>
      </c>
    </row>
    <row r="4086" spans="1:8" x14ac:dyDescent="0.3">
      <c r="A4086" t="s">
        <v>35</v>
      </c>
      <c r="B4086" t="s">
        <v>53</v>
      </c>
      <c r="C4086" t="s">
        <v>95</v>
      </c>
      <c r="D4086" t="s">
        <v>198</v>
      </c>
      <c r="E4086" t="s">
        <v>202</v>
      </c>
      <c r="G4086" s="87">
        <v>84000</v>
      </c>
      <c r="H4086" s="87">
        <v>51276.435164274189</v>
      </c>
    </row>
    <row r="4087" spans="1:8" x14ac:dyDescent="0.3">
      <c r="A4087" t="s">
        <v>35</v>
      </c>
      <c r="B4087" t="s">
        <v>53</v>
      </c>
      <c r="C4087" t="s">
        <v>95</v>
      </c>
      <c r="D4087" t="s">
        <v>198</v>
      </c>
      <c r="E4087" t="s">
        <v>139</v>
      </c>
      <c r="G4087" s="87">
        <v>84000</v>
      </c>
      <c r="H4087" s="87">
        <v>52500</v>
      </c>
    </row>
    <row r="4088" spans="1:8" x14ac:dyDescent="0.3">
      <c r="A4088" t="s">
        <v>35</v>
      </c>
      <c r="B4088" t="s">
        <v>53</v>
      </c>
      <c r="C4088" t="s">
        <v>95</v>
      </c>
      <c r="D4088" t="s">
        <v>198</v>
      </c>
      <c r="E4088" t="s">
        <v>65</v>
      </c>
      <c r="G4088" s="87">
        <v>84000</v>
      </c>
      <c r="H4088" s="87">
        <v>51276.435164274189</v>
      </c>
    </row>
    <row r="4089" spans="1:8" x14ac:dyDescent="0.3">
      <c r="A4089" t="s">
        <v>35</v>
      </c>
      <c r="B4089" t="s">
        <v>53</v>
      </c>
      <c r="C4089" t="s">
        <v>95</v>
      </c>
      <c r="D4089" t="s">
        <v>203</v>
      </c>
      <c r="E4089" t="s">
        <v>204</v>
      </c>
      <c r="G4089" s="87">
        <v>84000</v>
      </c>
      <c r="H4089" s="87">
        <v>49560.348967780017</v>
      </c>
    </row>
    <row r="4090" spans="1:8" x14ac:dyDescent="0.3">
      <c r="A4090" t="s">
        <v>35</v>
      </c>
      <c r="B4090" t="s">
        <v>53</v>
      </c>
      <c r="C4090" t="s">
        <v>95</v>
      </c>
      <c r="D4090" t="s">
        <v>203</v>
      </c>
      <c r="E4090" t="s">
        <v>142</v>
      </c>
      <c r="G4090" s="87">
        <v>84000</v>
      </c>
      <c r="H4090" s="87">
        <v>80866.425992779783</v>
      </c>
    </row>
    <row r="4091" spans="1:8" x14ac:dyDescent="0.3">
      <c r="A4091" t="s">
        <v>35</v>
      </c>
      <c r="B4091" t="s">
        <v>53</v>
      </c>
      <c r="C4091" t="s">
        <v>95</v>
      </c>
      <c r="D4091" t="s">
        <v>203</v>
      </c>
      <c r="E4091" t="s">
        <v>143</v>
      </c>
      <c r="G4091" s="87">
        <v>84000</v>
      </c>
      <c r="H4091" s="87">
        <v>84118.974657322717</v>
      </c>
    </row>
    <row r="4092" spans="1:8" x14ac:dyDescent="0.3">
      <c r="A4092" t="s">
        <v>35</v>
      </c>
      <c r="B4092" t="s">
        <v>53</v>
      </c>
      <c r="C4092" t="s">
        <v>95</v>
      </c>
      <c r="D4092" t="s">
        <v>203</v>
      </c>
      <c r="E4092" t="s">
        <v>141</v>
      </c>
      <c r="G4092" s="87">
        <v>84000</v>
      </c>
      <c r="H4092" s="87">
        <v>0</v>
      </c>
    </row>
    <row r="4093" spans="1:8" x14ac:dyDescent="0.3">
      <c r="A4093" t="s">
        <v>35</v>
      </c>
      <c r="B4093" t="s">
        <v>53</v>
      </c>
      <c r="C4093" t="s">
        <v>95</v>
      </c>
      <c r="D4093" t="s">
        <v>203</v>
      </c>
      <c r="E4093" t="s">
        <v>205</v>
      </c>
      <c r="G4093" s="87">
        <v>84000</v>
      </c>
      <c r="H4093" s="87">
        <v>49560.348967780017</v>
      </c>
    </row>
    <row r="4094" spans="1:8" x14ac:dyDescent="0.3">
      <c r="A4094" t="s">
        <v>35</v>
      </c>
      <c r="B4094" t="s">
        <v>53</v>
      </c>
      <c r="C4094" t="s">
        <v>95</v>
      </c>
      <c r="D4094" t="s">
        <v>206</v>
      </c>
      <c r="E4094" t="s">
        <v>207</v>
      </c>
      <c r="G4094" s="87">
        <v>84000</v>
      </c>
      <c r="H4094" s="87">
        <v>88200</v>
      </c>
    </row>
    <row r="4095" spans="1:8" x14ac:dyDescent="0.3">
      <c r="A4095" t="s">
        <v>35</v>
      </c>
      <c r="B4095" t="s">
        <v>53</v>
      </c>
      <c r="C4095" t="s">
        <v>95</v>
      </c>
      <c r="D4095" t="s">
        <v>206</v>
      </c>
      <c r="E4095" t="s">
        <v>208</v>
      </c>
      <c r="G4095" s="87">
        <v>84000</v>
      </c>
      <c r="H4095" s="87">
        <v>89177.666666666657</v>
      </c>
    </row>
    <row r="4096" spans="1:8" x14ac:dyDescent="0.3">
      <c r="A4096" t="s">
        <v>35</v>
      </c>
      <c r="B4096" t="s">
        <v>53</v>
      </c>
      <c r="C4096" t="s">
        <v>95</v>
      </c>
      <c r="D4096" t="s">
        <v>206</v>
      </c>
      <c r="E4096" t="s">
        <v>209</v>
      </c>
      <c r="G4096" s="87">
        <v>84000</v>
      </c>
      <c r="H4096" s="87">
        <v>79127.647702406975</v>
      </c>
    </row>
    <row r="4097" spans="1:8" x14ac:dyDescent="0.3">
      <c r="A4097" t="s">
        <v>35</v>
      </c>
      <c r="B4097" t="s">
        <v>53</v>
      </c>
      <c r="C4097" t="s">
        <v>95</v>
      </c>
      <c r="D4097" t="s">
        <v>210</v>
      </c>
      <c r="E4097" t="s">
        <v>211</v>
      </c>
      <c r="G4097" s="87">
        <v>84000</v>
      </c>
      <c r="H4097" s="87">
        <v>79800</v>
      </c>
    </row>
    <row r="4098" spans="1:8" x14ac:dyDescent="0.3">
      <c r="A4098" t="s">
        <v>35</v>
      </c>
      <c r="B4098" t="s">
        <v>53</v>
      </c>
      <c r="C4098" t="s">
        <v>95</v>
      </c>
      <c r="D4098" t="s">
        <v>210</v>
      </c>
      <c r="E4098" t="s">
        <v>212</v>
      </c>
      <c r="G4098" s="87">
        <v>84000</v>
      </c>
      <c r="H4098" s="87">
        <v>78960</v>
      </c>
    </row>
    <row r="4099" spans="1:8" x14ac:dyDescent="0.3">
      <c r="A4099" t="s">
        <v>35</v>
      </c>
      <c r="B4099" t="s">
        <v>53</v>
      </c>
      <c r="C4099" t="s">
        <v>95</v>
      </c>
      <c r="D4099" t="s">
        <v>210</v>
      </c>
      <c r="E4099" t="s">
        <v>213</v>
      </c>
      <c r="G4099" s="87">
        <v>84000</v>
      </c>
      <c r="H4099" s="87">
        <v>79800</v>
      </c>
    </row>
    <row r="4100" spans="1:8" x14ac:dyDescent="0.3">
      <c r="A4100" t="s">
        <v>35</v>
      </c>
      <c r="B4100" t="s">
        <v>53</v>
      </c>
      <c r="C4100" t="s">
        <v>95</v>
      </c>
      <c r="D4100" t="s">
        <v>214</v>
      </c>
      <c r="E4100" t="s">
        <v>215</v>
      </c>
      <c r="F4100" s="88">
        <v>46388</v>
      </c>
      <c r="G4100" s="87">
        <v>7000</v>
      </c>
      <c r="H4100" s="87">
        <v>412.82713317174279</v>
      </c>
    </row>
    <row r="4101" spans="1:8" x14ac:dyDescent="0.3">
      <c r="A4101" t="s">
        <v>35</v>
      </c>
      <c r="B4101" t="s">
        <v>53</v>
      </c>
      <c r="C4101" t="s">
        <v>95</v>
      </c>
      <c r="D4101" t="s">
        <v>214</v>
      </c>
      <c r="E4101" t="s">
        <v>216</v>
      </c>
      <c r="F4101" s="88">
        <v>46388</v>
      </c>
      <c r="G4101" s="87">
        <v>7000</v>
      </c>
      <c r="H4101" s="87">
        <v>350.00000000000028</v>
      </c>
    </row>
    <row r="4102" spans="1:8" x14ac:dyDescent="0.3">
      <c r="A4102" t="s">
        <v>35</v>
      </c>
      <c r="B4102" t="s">
        <v>53</v>
      </c>
      <c r="C4102" t="s">
        <v>95</v>
      </c>
      <c r="D4102" t="s">
        <v>214</v>
      </c>
      <c r="E4102" t="s">
        <v>217</v>
      </c>
      <c r="F4102" s="88">
        <v>46388</v>
      </c>
      <c r="G4102" s="87">
        <v>7000</v>
      </c>
      <c r="H4102" s="87">
        <v>59.835364925469698</v>
      </c>
    </row>
    <row r="4103" spans="1:8" x14ac:dyDescent="0.3">
      <c r="A4103" t="s">
        <v>35</v>
      </c>
      <c r="B4103" t="s">
        <v>53</v>
      </c>
      <c r="C4103" t="s">
        <v>95</v>
      </c>
      <c r="D4103" t="s">
        <v>214</v>
      </c>
      <c r="E4103" t="s">
        <v>215</v>
      </c>
      <c r="F4103" s="88">
        <v>46419</v>
      </c>
      <c r="G4103" s="87">
        <v>7000</v>
      </c>
      <c r="H4103" s="87">
        <v>59.794055698572549</v>
      </c>
    </row>
    <row r="4104" spans="1:8" x14ac:dyDescent="0.3">
      <c r="A4104" t="s">
        <v>35</v>
      </c>
      <c r="B4104" t="s">
        <v>53</v>
      </c>
      <c r="C4104" t="s">
        <v>95</v>
      </c>
      <c r="D4104" t="s">
        <v>214</v>
      </c>
      <c r="E4104" t="s">
        <v>216</v>
      </c>
      <c r="F4104" s="88">
        <v>46419</v>
      </c>
      <c r="G4104" s="87">
        <v>7000</v>
      </c>
      <c r="H4104" s="87">
        <v>0</v>
      </c>
    </row>
    <row r="4105" spans="1:8" x14ac:dyDescent="0.3">
      <c r="A4105" t="s">
        <v>35</v>
      </c>
      <c r="B4105" t="s">
        <v>53</v>
      </c>
      <c r="C4105" t="s">
        <v>95</v>
      </c>
      <c r="D4105" t="s">
        <v>214</v>
      </c>
      <c r="E4105" t="s">
        <v>217</v>
      </c>
      <c r="F4105" s="88">
        <v>46419</v>
      </c>
      <c r="G4105" s="87">
        <v>7000</v>
      </c>
      <c r="H4105" s="87">
        <v>59.794055698572549</v>
      </c>
    </row>
    <row r="4106" spans="1:8" x14ac:dyDescent="0.3">
      <c r="A4106" t="s">
        <v>35</v>
      </c>
      <c r="B4106" t="s">
        <v>53</v>
      </c>
      <c r="C4106" t="s">
        <v>95</v>
      </c>
      <c r="D4106" t="s">
        <v>214</v>
      </c>
      <c r="E4106" t="s">
        <v>215</v>
      </c>
      <c r="F4106" s="88">
        <v>46447</v>
      </c>
      <c r="G4106" s="87">
        <v>7000</v>
      </c>
      <c r="H4106" s="87">
        <v>59.752803470574321</v>
      </c>
    </row>
    <row r="4107" spans="1:8" x14ac:dyDescent="0.3">
      <c r="A4107" t="s">
        <v>35</v>
      </c>
      <c r="B4107" t="s">
        <v>53</v>
      </c>
      <c r="C4107" t="s">
        <v>95</v>
      </c>
      <c r="D4107" t="s">
        <v>214</v>
      </c>
      <c r="E4107" t="s">
        <v>216</v>
      </c>
      <c r="F4107" s="88">
        <v>46447</v>
      </c>
      <c r="G4107" s="87">
        <v>7000</v>
      </c>
      <c r="H4107" s="87">
        <v>0</v>
      </c>
    </row>
    <row r="4108" spans="1:8" x14ac:dyDescent="0.3">
      <c r="A4108" t="s">
        <v>35</v>
      </c>
      <c r="B4108" t="s">
        <v>53</v>
      </c>
      <c r="C4108" t="s">
        <v>95</v>
      </c>
      <c r="D4108" t="s">
        <v>214</v>
      </c>
      <c r="E4108" t="s">
        <v>217</v>
      </c>
      <c r="F4108" s="88">
        <v>46447</v>
      </c>
      <c r="G4108" s="87">
        <v>7000</v>
      </c>
      <c r="H4108" s="87">
        <v>59.752803470574321</v>
      </c>
    </row>
    <row r="4109" spans="1:8" x14ac:dyDescent="0.3">
      <c r="A4109" t="s">
        <v>35</v>
      </c>
      <c r="B4109" t="s">
        <v>53</v>
      </c>
      <c r="C4109" t="s">
        <v>95</v>
      </c>
      <c r="D4109" t="s">
        <v>214</v>
      </c>
      <c r="E4109" t="s">
        <v>215</v>
      </c>
      <c r="F4109" s="88">
        <v>46478</v>
      </c>
      <c r="G4109" s="87">
        <v>7000</v>
      </c>
      <c r="H4109" s="87">
        <v>342.09862117317232</v>
      </c>
    </row>
    <row r="4110" spans="1:8" x14ac:dyDescent="0.3">
      <c r="A4110" t="s">
        <v>35</v>
      </c>
      <c r="B4110" t="s">
        <v>53</v>
      </c>
      <c r="C4110" t="s">
        <v>95</v>
      </c>
      <c r="D4110" t="s">
        <v>214</v>
      </c>
      <c r="E4110" t="s">
        <v>216</v>
      </c>
      <c r="F4110" s="88">
        <v>46478</v>
      </c>
      <c r="G4110" s="87">
        <v>7000</v>
      </c>
      <c r="H4110" s="87">
        <v>280.00000000000023</v>
      </c>
    </row>
    <row r="4111" spans="1:8" x14ac:dyDescent="0.3">
      <c r="A4111" t="s">
        <v>35</v>
      </c>
      <c r="B4111" t="s">
        <v>53</v>
      </c>
      <c r="C4111" t="s">
        <v>95</v>
      </c>
      <c r="D4111" t="s">
        <v>214</v>
      </c>
      <c r="E4111" t="s">
        <v>217</v>
      </c>
      <c r="F4111" s="88">
        <v>46478</v>
      </c>
      <c r="G4111" s="87">
        <v>7000</v>
      </c>
      <c r="H4111" s="87">
        <v>59.710212666510998</v>
      </c>
    </row>
    <row r="4112" spans="1:8" x14ac:dyDescent="0.3">
      <c r="A4112" t="s">
        <v>35</v>
      </c>
      <c r="B4112" t="s">
        <v>53</v>
      </c>
      <c r="C4112" t="s">
        <v>95</v>
      </c>
      <c r="D4112" t="s">
        <v>214</v>
      </c>
      <c r="E4112" t="s">
        <v>215</v>
      </c>
      <c r="F4112" s="88">
        <v>46508</v>
      </c>
      <c r="G4112" s="87">
        <v>7000</v>
      </c>
      <c r="H4112" s="87">
        <v>342.05438983664442</v>
      </c>
    </row>
    <row r="4113" spans="1:8" x14ac:dyDescent="0.3">
      <c r="A4113" t="s">
        <v>35</v>
      </c>
      <c r="B4113" t="s">
        <v>53</v>
      </c>
      <c r="C4113" t="s">
        <v>95</v>
      </c>
      <c r="D4113" t="s">
        <v>214</v>
      </c>
      <c r="E4113" t="s">
        <v>216</v>
      </c>
      <c r="F4113" s="88">
        <v>46508</v>
      </c>
      <c r="G4113" s="87">
        <v>7000</v>
      </c>
      <c r="H4113" s="87">
        <v>280.00000000000023</v>
      </c>
    </row>
    <row r="4114" spans="1:8" x14ac:dyDescent="0.3">
      <c r="A4114" t="s">
        <v>35</v>
      </c>
      <c r="B4114" t="s">
        <v>53</v>
      </c>
      <c r="C4114" t="s">
        <v>95</v>
      </c>
      <c r="D4114" t="s">
        <v>214</v>
      </c>
      <c r="E4114" t="s">
        <v>217</v>
      </c>
      <c r="F4114" s="88">
        <v>46508</v>
      </c>
      <c r="G4114" s="87">
        <v>7000</v>
      </c>
      <c r="H4114" s="87">
        <v>59.667682535234022</v>
      </c>
    </row>
    <row r="4115" spans="1:8" x14ac:dyDescent="0.3">
      <c r="A4115" t="s">
        <v>35</v>
      </c>
      <c r="B4115" t="s">
        <v>53</v>
      </c>
      <c r="C4115" t="s">
        <v>95</v>
      </c>
      <c r="D4115" t="s">
        <v>214</v>
      </c>
      <c r="E4115" t="s">
        <v>215</v>
      </c>
      <c r="F4115" s="88">
        <v>46539</v>
      </c>
      <c r="G4115" s="87">
        <v>7000</v>
      </c>
      <c r="H4115" s="87">
        <v>342.01022146507671</v>
      </c>
    </row>
    <row r="4116" spans="1:8" x14ac:dyDescent="0.3">
      <c r="A4116" t="s">
        <v>35</v>
      </c>
      <c r="B4116" t="s">
        <v>53</v>
      </c>
      <c r="C4116" t="s">
        <v>95</v>
      </c>
      <c r="D4116" t="s">
        <v>214</v>
      </c>
      <c r="E4116" t="s">
        <v>216</v>
      </c>
      <c r="F4116" s="88">
        <v>46539</v>
      </c>
      <c r="G4116" s="87">
        <v>7000</v>
      </c>
      <c r="H4116" s="87">
        <v>280.00000000000023</v>
      </c>
    </row>
    <row r="4117" spans="1:8" x14ac:dyDescent="0.3">
      <c r="A4117" t="s">
        <v>35</v>
      </c>
      <c r="B4117" t="s">
        <v>53</v>
      </c>
      <c r="C4117" t="s">
        <v>95</v>
      </c>
      <c r="D4117" t="s">
        <v>214</v>
      </c>
      <c r="E4117" t="s">
        <v>217</v>
      </c>
      <c r="F4117" s="88">
        <v>46539</v>
      </c>
      <c r="G4117" s="87">
        <v>7000</v>
      </c>
      <c r="H4117" s="87">
        <v>59.625212947188373</v>
      </c>
    </row>
    <row r="4118" spans="1:8" x14ac:dyDescent="0.3">
      <c r="A4118" t="s">
        <v>35</v>
      </c>
      <c r="B4118" t="s">
        <v>53</v>
      </c>
      <c r="C4118" t="s">
        <v>95</v>
      </c>
      <c r="D4118" t="s">
        <v>214</v>
      </c>
      <c r="E4118" t="s">
        <v>215</v>
      </c>
      <c r="F4118" s="88">
        <v>46569</v>
      </c>
      <c r="G4118" s="87">
        <v>7000</v>
      </c>
      <c r="H4118" s="87">
        <v>341.96611592411739</v>
      </c>
    </row>
    <row r="4119" spans="1:8" x14ac:dyDescent="0.3">
      <c r="A4119" t="s">
        <v>35</v>
      </c>
      <c r="B4119" t="s">
        <v>53</v>
      </c>
      <c r="C4119" t="s">
        <v>95</v>
      </c>
      <c r="D4119" t="s">
        <v>214</v>
      </c>
      <c r="E4119" t="s">
        <v>216</v>
      </c>
      <c r="F4119" s="88">
        <v>46569</v>
      </c>
      <c r="G4119" s="87">
        <v>7000</v>
      </c>
      <c r="H4119" s="87">
        <v>280.00000000000023</v>
      </c>
    </row>
    <row r="4120" spans="1:8" x14ac:dyDescent="0.3">
      <c r="A4120" t="s">
        <v>35</v>
      </c>
      <c r="B4120" t="s">
        <v>53</v>
      </c>
      <c r="C4120" t="s">
        <v>95</v>
      </c>
      <c r="D4120" t="s">
        <v>214</v>
      </c>
      <c r="E4120" t="s">
        <v>217</v>
      </c>
      <c r="F4120" s="88">
        <v>46569</v>
      </c>
      <c r="G4120" s="87">
        <v>7000</v>
      </c>
      <c r="H4120" s="87">
        <v>59.582803773188921</v>
      </c>
    </row>
    <row r="4121" spans="1:8" x14ac:dyDescent="0.3">
      <c r="A4121" t="s">
        <v>35</v>
      </c>
      <c r="B4121" t="s">
        <v>53</v>
      </c>
      <c r="C4121" t="s">
        <v>95</v>
      </c>
      <c r="D4121" t="s">
        <v>214</v>
      </c>
      <c r="E4121" t="s">
        <v>215</v>
      </c>
      <c r="F4121" s="88">
        <v>46600</v>
      </c>
      <c r="G4121" s="87">
        <v>7000</v>
      </c>
      <c r="H4121" s="87">
        <v>341.92135158753359</v>
      </c>
    </row>
    <row r="4122" spans="1:8" x14ac:dyDescent="0.3">
      <c r="A4122" t="s">
        <v>35</v>
      </c>
      <c r="B4122" t="s">
        <v>53</v>
      </c>
      <c r="C4122" t="s">
        <v>95</v>
      </c>
      <c r="D4122" t="s">
        <v>214</v>
      </c>
      <c r="E4122" t="s">
        <v>216</v>
      </c>
      <c r="F4122" s="88">
        <v>46600</v>
      </c>
      <c r="G4122" s="87">
        <v>7000</v>
      </c>
      <c r="H4122" s="87">
        <v>280.00000000000023</v>
      </c>
    </row>
    <row r="4123" spans="1:8" x14ac:dyDescent="0.3">
      <c r="A4123" t="s">
        <v>35</v>
      </c>
      <c r="B4123" t="s">
        <v>53</v>
      </c>
      <c r="C4123" t="s">
        <v>95</v>
      </c>
      <c r="D4123" t="s">
        <v>214</v>
      </c>
      <c r="E4123" t="s">
        <v>217</v>
      </c>
      <c r="F4123" s="88">
        <v>46600</v>
      </c>
      <c r="G4123" s="87">
        <v>7000</v>
      </c>
      <c r="H4123" s="87">
        <v>59.539761141858882</v>
      </c>
    </row>
    <row r="4124" spans="1:8" x14ac:dyDescent="0.3">
      <c r="A4124" t="s">
        <v>35</v>
      </c>
      <c r="B4124" t="s">
        <v>53</v>
      </c>
      <c r="C4124" t="s">
        <v>95</v>
      </c>
      <c r="D4124" t="s">
        <v>214</v>
      </c>
      <c r="E4124" t="s">
        <v>215</v>
      </c>
      <c r="F4124" s="88">
        <v>46631</v>
      </c>
      <c r="G4124" s="87">
        <v>7000</v>
      </c>
      <c r="H4124" s="87">
        <v>341.87737233076439</v>
      </c>
    </row>
    <row r="4125" spans="1:8" x14ac:dyDescent="0.3">
      <c r="A4125" t="s">
        <v>35</v>
      </c>
      <c r="B4125" t="s">
        <v>53</v>
      </c>
      <c r="C4125" t="s">
        <v>95</v>
      </c>
      <c r="D4125" t="s">
        <v>214</v>
      </c>
      <c r="E4125" t="s">
        <v>216</v>
      </c>
      <c r="F4125" s="88">
        <v>46631</v>
      </c>
      <c r="G4125" s="87">
        <v>7000</v>
      </c>
      <c r="H4125" s="87">
        <v>280.00000000000023</v>
      </c>
    </row>
    <row r="4126" spans="1:8" x14ac:dyDescent="0.3">
      <c r="A4126" t="s">
        <v>35</v>
      </c>
      <c r="B4126" t="s">
        <v>53</v>
      </c>
      <c r="C4126" t="s">
        <v>95</v>
      </c>
      <c r="D4126" t="s">
        <v>214</v>
      </c>
      <c r="E4126" t="s">
        <v>217</v>
      </c>
      <c r="F4126" s="88">
        <v>46631</v>
      </c>
      <c r="G4126" s="87">
        <v>7000</v>
      </c>
      <c r="H4126" s="87">
        <v>59.497473394965141</v>
      </c>
    </row>
    <row r="4127" spans="1:8" x14ac:dyDescent="0.3">
      <c r="A4127" t="s">
        <v>35</v>
      </c>
      <c r="B4127" t="s">
        <v>53</v>
      </c>
      <c r="C4127" t="s">
        <v>95</v>
      </c>
      <c r="D4127" t="s">
        <v>214</v>
      </c>
      <c r="E4127" t="s">
        <v>215</v>
      </c>
      <c r="F4127" s="88">
        <v>46661</v>
      </c>
      <c r="G4127" s="87">
        <v>7000</v>
      </c>
      <c r="H4127" s="87">
        <v>341.83345550164671</v>
      </c>
    </row>
    <row r="4128" spans="1:8" x14ac:dyDescent="0.3">
      <c r="A4128" t="s">
        <v>35</v>
      </c>
      <c r="B4128" t="s">
        <v>53</v>
      </c>
      <c r="C4128" t="s">
        <v>95</v>
      </c>
      <c r="D4128" t="s">
        <v>214</v>
      </c>
      <c r="E4128" t="s">
        <v>216</v>
      </c>
      <c r="F4128" s="88">
        <v>46661</v>
      </c>
      <c r="G4128" s="87">
        <v>7000</v>
      </c>
      <c r="H4128" s="87">
        <v>280.00000000000023</v>
      </c>
    </row>
    <row r="4129" spans="1:8" x14ac:dyDescent="0.3">
      <c r="A4129" t="s">
        <v>35</v>
      </c>
      <c r="B4129" t="s">
        <v>53</v>
      </c>
      <c r="C4129" t="s">
        <v>95</v>
      </c>
      <c r="D4129" t="s">
        <v>214</v>
      </c>
      <c r="E4129" t="s">
        <v>217</v>
      </c>
      <c r="F4129" s="88">
        <v>46661</v>
      </c>
      <c r="G4129" s="87">
        <v>7000</v>
      </c>
      <c r="H4129" s="87">
        <v>59.455245674660198</v>
      </c>
    </row>
    <row r="4130" spans="1:8" x14ac:dyDescent="0.3">
      <c r="A4130" t="s">
        <v>35</v>
      </c>
      <c r="B4130" t="s">
        <v>53</v>
      </c>
      <c r="C4130" t="s">
        <v>95</v>
      </c>
      <c r="D4130" t="s">
        <v>214</v>
      </c>
      <c r="E4130" t="s">
        <v>215</v>
      </c>
      <c r="F4130" s="88">
        <v>46692</v>
      </c>
      <c r="G4130" s="87">
        <v>7000</v>
      </c>
      <c r="H4130" s="87">
        <v>341.78960096735199</v>
      </c>
    </row>
    <row r="4131" spans="1:8" x14ac:dyDescent="0.3">
      <c r="A4131" t="s">
        <v>35</v>
      </c>
      <c r="B4131" t="s">
        <v>53</v>
      </c>
      <c r="C4131" t="s">
        <v>95</v>
      </c>
      <c r="D4131" t="s">
        <v>214</v>
      </c>
      <c r="E4131" t="s">
        <v>216</v>
      </c>
      <c r="F4131" s="88">
        <v>46692</v>
      </c>
      <c r="G4131" s="87">
        <v>7000</v>
      </c>
      <c r="H4131" s="87">
        <v>280.00000000000023</v>
      </c>
    </row>
    <row r="4132" spans="1:8" x14ac:dyDescent="0.3">
      <c r="A4132" t="s">
        <v>35</v>
      </c>
      <c r="B4132" t="s">
        <v>53</v>
      </c>
      <c r="C4132" t="s">
        <v>95</v>
      </c>
      <c r="D4132" t="s">
        <v>214</v>
      </c>
      <c r="E4132" t="s">
        <v>217</v>
      </c>
      <c r="F4132" s="88">
        <v>46692</v>
      </c>
      <c r="G4132" s="87">
        <v>7000</v>
      </c>
      <c r="H4132" s="87">
        <v>59.413077853223143</v>
      </c>
    </row>
    <row r="4133" spans="1:8" x14ac:dyDescent="0.3">
      <c r="A4133" t="s">
        <v>35</v>
      </c>
      <c r="B4133" t="s">
        <v>53</v>
      </c>
      <c r="C4133" t="s">
        <v>95</v>
      </c>
      <c r="D4133" t="s">
        <v>214</v>
      </c>
      <c r="E4133" t="s">
        <v>215</v>
      </c>
      <c r="F4133" s="88">
        <v>46722</v>
      </c>
      <c r="G4133" s="87">
        <v>7000</v>
      </c>
      <c r="H4133" s="87">
        <v>341.74580859542971</v>
      </c>
    </row>
    <row r="4134" spans="1:8" x14ac:dyDescent="0.3">
      <c r="A4134" t="s">
        <v>35</v>
      </c>
      <c r="B4134" t="s">
        <v>53</v>
      </c>
      <c r="C4134" t="s">
        <v>95</v>
      </c>
      <c r="D4134" t="s">
        <v>214</v>
      </c>
      <c r="E4134" t="s">
        <v>216</v>
      </c>
      <c r="F4134" s="88">
        <v>46722</v>
      </c>
      <c r="G4134" s="87">
        <v>7000</v>
      </c>
      <c r="H4134" s="87">
        <v>280.00000000000023</v>
      </c>
    </row>
    <row r="4135" spans="1:8" x14ac:dyDescent="0.3">
      <c r="A4135" t="s">
        <v>35</v>
      </c>
      <c r="B4135" t="s">
        <v>53</v>
      </c>
      <c r="C4135" t="s">
        <v>95</v>
      </c>
      <c r="D4135" t="s">
        <v>214</v>
      </c>
      <c r="E4135" t="s">
        <v>217</v>
      </c>
      <c r="F4135" s="88">
        <v>46722</v>
      </c>
      <c r="G4135" s="87">
        <v>7000</v>
      </c>
      <c r="H4135" s="87">
        <v>59.370969803298259</v>
      </c>
    </row>
    <row r="4136" spans="1:8" x14ac:dyDescent="0.3">
      <c r="A4136" t="s">
        <v>35</v>
      </c>
      <c r="B4136" t="s">
        <v>53</v>
      </c>
      <c r="C4136" t="s">
        <v>98</v>
      </c>
      <c r="D4136" t="s">
        <v>198</v>
      </c>
      <c r="E4136" t="s">
        <v>135</v>
      </c>
      <c r="G4136" s="87">
        <v>70000</v>
      </c>
      <c r="H4136" s="87">
        <v>44800</v>
      </c>
    </row>
    <row r="4137" spans="1:8" x14ac:dyDescent="0.3">
      <c r="A4137" t="s">
        <v>35</v>
      </c>
      <c r="B4137" t="s">
        <v>53</v>
      </c>
      <c r="C4137" t="s">
        <v>98</v>
      </c>
      <c r="D4137" t="s">
        <v>198</v>
      </c>
      <c r="E4137" t="s">
        <v>199</v>
      </c>
      <c r="G4137" s="87">
        <v>70000</v>
      </c>
      <c r="H4137" s="87">
        <v>70000</v>
      </c>
    </row>
    <row r="4138" spans="1:8" x14ac:dyDescent="0.3">
      <c r="A4138" t="s">
        <v>35</v>
      </c>
      <c r="B4138" t="s">
        <v>53</v>
      </c>
      <c r="C4138" t="s">
        <v>98</v>
      </c>
      <c r="D4138" t="s">
        <v>198</v>
      </c>
      <c r="E4138" t="s">
        <v>200</v>
      </c>
      <c r="G4138" s="87">
        <v>70000</v>
      </c>
      <c r="H4138" s="87">
        <v>70895.205398895603</v>
      </c>
    </row>
    <row r="4139" spans="1:8" x14ac:dyDescent="0.3">
      <c r="A4139" t="s">
        <v>35</v>
      </c>
      <c r="B4139" t="s">
        <v>53</v>
      </c>
      <c r="C4139" t="s">
        <v>98</v>
      </c>
      <c r="D4139" t="s">
        <v>198</v>
      </c>
      <c r="E4139" t="s">
        <v>201</v>
      </c>
      <c r="G4139" s="87">
        <v>70000</v>
      </c>
      <c r="H4139" s="87">
        <v>70000</v>
      </c>
    </row>
    <row r="4140" spans="1:8" x14ac:dyDescent="0.3">
      <c r="A4140" t="s">
        <v>35</v>
      </c>
      <c r="B4140" t="s">
        <v>53</v>
      </c>
      <c r="C4140" t="s">
        <v>98</v>
      </c>
      <c r="D4140" t="s">
        <v>198</v>
      </c>
      <c r="E4140" t="s">
        <v>202</v>
      </c>
      <c r="G4140" s="87">
        <v>70000</v>
      </c>
      <c r="H4140" s="87">
        <v>45372.931455293183</v>
      </c>
    </row>
    <row r="4141" spans="1:8" x14ac:dyDescent="0.3">
      <c r="A4141" t="s">
        <v>35</v>
      </c>
      <c r="B4141" t="s">
        <v>53</v>
      </c>
      <c r="C4141" t="s">
        <v>98</v>
      </c>
      <c r="D4141" t="s">
        <v>198</v>
      </c>
      <c r="E4141" t="s">
        <v>139</v>
      </c>
      <c r="G4141" s="87">
        <v>70000</v>
      </c>
      <c r="H4141" s="87">
        <v>45150</v>
      </c>
    </row>
    <row r="4142" spans="1:8" x14ac:dyDescent="0.3">
      <c r="A4142" t="s">
        <v>35</v>
      </c>
      <c r="B4142" t="s">
        <v>53</v>
      </c>
      <c r="C4142" t="s">
        <v>98</v>
      </c>
      <c r="D4142" t="s">
        <v>198</v>
      </c>
      <c r="E4142" t="s">
        <v>65</v>
      </c>
      <c r="G4142" s="87">
        <v>70000</v>
      </c>
      <c r="H4142" s="87">
        <v>45372.931455293183</v>
      </c>
    </row>
    <row r="4143" spans="1:8" x14ac:dyDescent="0.3">
      <c r="A4143" t="s">
        <v>35</v>
      </c>
      <c r="B4143" t="s">
        <v>53</v>
      </c>
      <c r="C4143" t="s">
        <v>98</v>
      </c>
      <c r="D4143" t="s">
        <v>203</v>
      </c>
      <c r="E4143" t="s">
        <v>204</v>
      </c>
      <c r="G4143" s="87">
        <v>70000</v>
      </c>
      <c r="H4143" s="87">
        <v>45697.418231277639</v>
      </c>
    </row>
    <row r="4144" spans="1:8" x14ac:dyDescent="0.3">
      <c r="A4144" t="s">
        <v>35</v>
      </c>
      <c r="B4144" t="s">
        <v>53</v>
      </c>
      <c r="C4144" t="s">
        <v>98</v>
      </c>
      <c r="D4144" t="s">
        <v>203</v>
      </c>
      <c r="E4144" t="s">
        <v>142</v>
      </c>
      <c r="G4144" s="87">
        <v>70000</v>
      </c>
      <c r="H4144" s="87">
        <v>70000</v>
      </c>
    </row>
    <row r="4145" spans="1:8" x14ac:dyDescent="0.3">
      <c r="A4145" t="s">
        <v>35</v>
      </c>
      <c r="B4145" t="s">
        <v>53</v>
      </c>
      <c r="C4145" t="s">
        <v>98</v>
      </c>
      <c r="D4145" t="s">
        <v>203</v>
      </c>
      <c r="E4145" t="s">
        <v>143</v>
      </c>
      <c r="G4145" s="87">
        <v>70000</v>
      </c>
      <c r="H4145" s="87">
        <v>71402.215986371302</v>
      </c>
    </row>
    <row r="4146" spans="1:8" x14ac:dyDescent="0.3">
      <c r="A4146" t="s">
        <v>35</v>
      </c>
      <c r="B4146" t="s">
        <v>53</v>
      </c>
      <c r="C4146" t="s">
        <v>98</v>
      </c>
      <c r="D4146" t="s">
        <v>203</v>
      </c>
      <c r="E4146" t="s">
        <v>141</v>
      </c>
      <c r="G4146" s="87">
        <v>70000</v>
      </c>
      <c r="H4146" s="87">
        <v>0</v>
      </c>
    </row>
    <row r="4147" spans="1:8" x14ac:dyDescent="0.3">
      <c r="A4147" t="s">
        <v>35</v>
      </c>
      <c r="B4147" t="s">
        <v>53</v>
      </c>
      <c r="C4147" t="s">
        <v>98</v>
      </c>
      <c r="D4147" t="s">
        <v>203</v>
      </c>
      <c r="E4147" t="s">
        <v>205</v>
      </c>
      <c r="G4147" s="87">
        <v>70000</v>
      </c>
      <c r="H4147" s="87">
        <v>45697.418231277639</v>
      </c>
    </row>
    <row r="4148" spans="1:8" x14ac:dyDescent="0.3">
      <c r="A4148" t="s">
        <v>35</v>
      </c>
      <c r="B4148" t="s">
        <v>53</v>
      </c>
      <c r="C4148" t="s">
        <v>98</v>
      </c>
      <c r="D4148" t="s">
        <v>206</v>
      </c>
      <c r="E4148" t="s">
        <v>207</v>
      </c>
      <c r="G4148" s="87">
        <v>70000</v>
      </c>
      <c r="H4148" s="87">
        <v>70000</v>
      </c>
    </row>
    <row r="4149" spans="1:8" x14ac:dyDescent="0.3">
      <c r="A4149" t="s">
        <v>35</v>
      </c>
      <c r="B4149" t="s">
        <v>53</v>
      </c>
      <c r="C4149" t="s">
        <v>98</v>
      </c>
      <c r="D4149" t="s">
        <v>206</v>
      </c>
      <c r="E4149" t="s">
        <v>208</v>
      </c>
      <c r="G4149" s="87">
        <v>70000</v>
      </c>
      <c r="H4149" s="87">
        <v>70000</v>
      </c>
    </row>
    <row r="4150" spans="1:8" x14ac:dyDescent="0.3">
      <c r="A4150" t="s">
        <v>35</v>
      </c>
      <c r="B4150" t="s">
        <v>53</v>
      </c>
      <c r="C4150" t="s">
        <v>98</v>
      </c>
      <c r="D4150" t="s">
        <v>206</v>
      </c>
      <c r="E4150" t="s">
        <v>209</v>
      </c>
      <c r="G4150" s="87">
        <v>70000</v>
      </c>
      <c r="H4150" s="87">
        <v>65660.293581327496</v>
      </c>
    </row>
    <row r="4151" spans="1:8" x14ac:dyDescent="0.3">
      <c r="A4151" t="s">
        <v>35</v>
      </c>
      <c r="B4151" t="s">
        <v>53</v>
      </c>
      <c r="C4151" t="s">
        <v>98</v>
      </c>
      <c r="D4151" t="s">
        <v>210</v>
      </c>
      <c r="E4151" t="s">
        <v>211</v>
      </c>
      <c r="G4151" s="87">
        <v>70000</v>
      </c>
      <c r="H4151" s="87">
        <v>66500</v>
      </c>
    </row>
    <row r="4152" spans="1:8" x14ac:dyDescent="0.3">
      <c r="A4152" t="s">
        <v>35</v>
      </c>
      <c r="B4152" t="s">
        <v>53</v>
      </c>
      <c r="C4152" t="s">
        <v>98</v>
      </c>
      <c r="D4152" t="s">
        <v>210</v>
      </c>
      <c r="E4152" t="s">
        <v>212</v>
      </c>
      <c r="G4152" s="87">
        <v>70000</v>
      </c>
      <c r="H4152" s="87">
        <v>65800</v>
      </c>
    </row>
    <row r="4153" spans="1:8" x14ac:dyDescent="0.3">
      <c r="A4153" t="s">
        <v>35</v>
      </c>
      <c r="B4153" t="s">
        <v>53</v>
      </c>
      <c r="C4153" t="s">
        <v>98</v>
      </c>
      <c r="D4153" t="s">
        <v>210</v>
      </c>
      <c r="E4153" t="s">
        <v>213</v>
      </c>
      <c r="G4153" s="87">
        <v>70000</v>
      </c>
      <c r="H4153" s="87">
        <v>65100</v>
      </c>
    </row>
    <row r="4154" spans="1:8" x14ac:dyDescent="0.3">
      <c r="A4154" t="s">
        <v>35</v>
      </c>
      <c r="B4154" t="s">
        <v>53</v>
      </c>
      <c r="C4154" t="s">
        <v>98</v>
      </c>
      <c r="D4154" t="s">
        <v>214</v>
      </c>
      <c r="E4154" t="s">
        <v>215</v>
      </c>
      <c r="F4154" s="88">
        <v>46388</v>
      </c>
      <c r="G4154" s="87">
        <v>5833.333333333333</v>
      </c>
      <c r="H4154" s="87">
        <v>-49.268588045184487</v>
      </c>
    </row>
    <row r="4155" spans="1:8" x14ac:dyDescent="0.3">
      <c r="A4155" t="s">
        <v>35</v>
      </c>
      <c r="B4155" t="s">
        <v>53</v>
      </c>
      <c r="C4155" t="s">
        <v>98</v>
      </c>
      <c r="D4155" t="s">
        <v>214</v>
      </c>
      <c r="E4155" t="s">
        <v>216</v>
      </c>
      <c r="F4155" s="88">
        <v>46388</v>
      </c>
      <c r="G4155" s="87">
        <v>5833.333333333333</v>
      </c>
      <c r="H4155" s="87">
        <v>0</v>
      </c>
    </row>
    <row r="4156" spans="1:8" x14ac:dyDescent="0.3">
      <c r="A4156" t="s">
        <v>35</v>
      </c>
      <c r="B4156" t="s">
        <v>53</v>
      </c>
      <c r="C4156" t="s">
        <v>98</v>
      </c>
      <c r="D4156" t="s">
        <v>214</v>
      </c>
      <c r="E4156" t="s">
        <v>217</v>
      </c>
      <c r="F4156" s="88">
        <v>46388</v>
      </c>
      <c r="G4156" s="87">
        <v>5833.333333333333</v>
      </c>
      <c r="H4156" s="87">
        <v>-49.268588045184487</v>
      </c>
    </row>
    <row r="4157" spans="1:8" x14ac:dyDescent="0.3">
      <c r="A4157" t="s">
        <v>35</v>
      </c>
      <c r="B4157" t="s">
        <v>53</v>
      </c>
      <c r="C4157" t="s">
        <v>98</v>
      </c>
      <c r="D4157" t="s">
        <v>214</v>
      </c>
      <c r="E4157" t="s">
        <v>215</v>
      </c>
      <c r="F4157" s="88">
        <v>46419</v>
      </c>
      <c r="G4157" s="87">
        <v>5833.333333333333</v>
      </c>
      <c r="H4157" s="87">
        <v>-49.302243010851768</v>
      </c>
    </row>
    <row r="4158" spans="1:8" x14ac:dyDescent="0.3">
      <c r="A4158" t="s">
        <v>35</v>
      </c>
      <c r="B4158" t="s">
        <v>53</v>
      </c>
      <c r="C4158" t="s">
        <v>98</v>
      </c>
      <c r="D4158" t="s">
        <v>214</v>
      </c>
      <c r="E4158" t="s">
        <v>216</v>
      </c>
      <c r="F4158" s="88">
        <v>46419</v>
      </c>
      <c r="G4158" s="87">
        <v>5833.333333333333</v>
      </c>
      <c r="H4158" s="87">
        <v>0</v>
      </c>
    </row>
    <row r="4159" spans="1:8" x14ac:dyDescent="0.3">
      <c r="A4159" t="s">
        <v>35</v>
      </c>
      <c r="B4159" t="s">
        <v>53</v>
      </c>
      <c r="C4159" t="s">
        <v>98</v>
      </c>
      <c r="D4159" t="s">
        <v>214</v>
      </c>
      <c r="E4159" t="s">
        <v>217</v>
      </c>
      <c r="F4159" s="88">
        <v>46419</v>
      </c>
      <c r="G4159" s="87">
        <v>5833.333333333333</v>
      </c>
      <c r="H4159" s="87">
        <v>-49.302243010851768</v>
      </c>
    </row>
    <row r="4160" spans="1:8" x14ac:dyDescent="0.3">
      <c r="A4160" t="s">
        <v>35</v>
      </c>
      <c r="B4160" t="s">
        <v>53</v>
      </c>
      <c r="C4160" t="s">
        <v>98</v>
      </c>
      <c r="D4160" t="s">
        <v>214</v>
      </c>
      <c r="E4160" t="s">
        <v>215</v>
      </c>
      <c r="F4160" s="88">
        <v>46447</v>
      </c>
      <c r="G4160" s="87">
        <v>5833.333333333333</v>
      </c>
      <c r="H4160" s="87">
        <v>-49.335943986806747</v>
      </c>
    </row>
    <row r="4161" spans="1:8" x14ac:dyDescent="0.3">
      <c r="A4161" t="s">
        <v>35</v>
      </c>
      <c r="B4161" t="s">
        <v>53</v>
      </c>
      <c r="C4161" t="s">
        <v>98</v>
      </c>
      <c r="D4161" t="s">
        <v>214</v>
      </c>
      <c r="E4161" t="s">
        <v>216</v>
      </c>
      <c r="F4161" s="88">
        <v>46447</v>
      </c>
      <c r="G4161" s="87">
        <v>5833.333333333333</v>
      </c>
      <c r="H4161" s="87">
        <v>0</v>
      </c>
    </row>
    <row r="4162" spans="1:8" x14ac:dyDescent="0.3">
      <c r="A4162" t="s">
        <v>35</v>
      </c>
      <c r="B4162" t="s">
        <v>53</v>
      </c>
      <c r="C4162" t="s">
        <v>98</v>
      </c>
      <c r="D4162" t="s">
        <v>214</v>
      </c>
      <c r="E4162" t="s">
        <v>217</v>
      </c>
      <c r="F4162" s="88">
        <v>46447</v>
      </c>
      <c r="G4162" s="87">
        <v>5833.333333333333</v>
      </c>
      <c r="H4162" s="87">
        <v>-49.335943986806747</v>
      </c>
    </row>
    <row r="4163" spans="1:8" x14ac:dyDescent="0.3">
      <c r="A4163" t="s">
        <v>35</v>
      </c>
      <c r="B4163" t="s">
        <v>53</v>
      </c>
      <c r="C4163" t="s">
        <v>98</v>
      </c>
      <c r="D4163" t="s">
        <v>214</v>
      </c>
      <c r="E4163" t="s">
        <v>215</v>
      </c>
      <c r="F4163" s="88">
        <v>46478</v>
      </c>
      <c r="G4163" s="87">
        <v>5833.333333333333</v>
      </c>
      <c r="H4163" s="87">
        <v>-49.370835845352069</v>
      </c>
    </row>
    <row r="4164" spans="1:8" x14ac:dyDescent="0.3">
      <c r="A4164" t="s">
        <v>35</v>
      </c>
      <c r="B4164" t="s">
        <v>53</v>
      </c>
      <c r="C4164" t="s">
        <v>98</v>
      </c>
      <c r="D4164" t="s">
        <v>214</v>
      </c>
      <c r="E4164" t="s">
        <v>216</v>
      </c>
      <c r="F4164" s="88">
        <v>46478</v>
      </c>
      <c r="G4164" s="87">
        <v>5833.333333333333</v>
      </c>
      <c r="H4164" s="87">
        <v>0</v>
      </c>
    </row>
    <row r="4165" spans="1:8" x14ac:dyDescent="0.3">
      <c r="A4165" t="s">
        <v>35</v>
      </c>
      <c r="B4165" t="s">
        <v>53</v>
      </c>
      <c r="C4165" t="s">
        <v>98</v>
      </c>
      <c r="D4165" t="s">
        <v>214</v>
      </c>
      <c r="E4165" t="s">
        <v>217</v>
      </c>
      <c r="F4165" s="88">
        <v>46478</v>
      </c>
      <c r="G4165" s="87">
        <v>5833.333333333333</v>
      </c>
      <c r="H4165" s="87">
        <v>-49.370835845352069</v>
      </c>
    </row>
    <row r="4166" spans="1:8" x14ac:dyDescent="0.3">
      <c r="A4166" t="s">
        <v>35</v>
      </c>
      <c r="B4166" t="s">
        <v>53</v>
      </c>
      <c r="C4166" t="s">
        <v>98</v>
      </c>
      <c r="D4166" t="s">
        <v>214</v>
      </c>
      <c r="E4166" t="s">
        <v>215</v>
      </c>
      <c r="F4166" s="88">
        <v>46508</v>
      </c>
      <c r="G4166" s="87">
        <v>5833.333333333333</v>
      </c>
      <c r="H4166" s="87">
        <v>-49.405777091961383</v>
      </c>
    </row>
    <row r="4167" spans="1:8" x14ac:dyDescent="0.3">
      <c r="A4167" t="s">
        <v>35</v>
      </c>
      <c r="B4167" t="s">
        <v>53</v>
      </c>
      <c r="C4167" t="s">
        <v>98</v>
      </c>
      <c r="D4167" t="s">
        <v>214</v>
      </c>
      <c r="E4167" t="s">
        <v>216</v>
      </c>
      <c r="F4167" s="88">
        <v>46508</v>
      </c>
      <c r="G4167" s="87">
        <v>5833.333333333333</v>
      </c>
      <c r="H4167" s="87">
        <v>0</v>
      </c>
    </row>
    <row r="4168" spans="1:8" x14ac:dyDescent="0.3">
      <c r="A4168" t="s">
        <v>35</v>
      </c>
      <c r="B4168" t="s">
        <v>53</v>
      </c>
      <c r="C4168" t="s">
        <v>98</v>
      </c>
      <c r="D4168" t="s">
        <v>214</v>
      </c>
      <c r="E4168" t="s">
        <v>217</v>
      </c>
      <c r="F4168" s="88">
        <v>46508</v>
      </c>
      <c r="G4168" s="87">
        <v>5833.333333333333</v>
      </c>
      <c r="H4168" s="87">
        <v>-49.405777091961383</v>
      </c>
    </row>
    <row r="4169" spans="1:8" x14ac:dyDescent="0.3">
      <c r="A4169" t="s">
        <v>35</v>
      </c>
      <c r="B4169" t="s">
        <v>53</v>
      </c>
      <c r="C4169" t="s">
        <v>98</v>
      </c>
      <c r="D4169" t="s">
        <v>214</v>
      </c>
      <c r="E4169" t="s">
        <v>215</v>
      </c>
      <c r="F4169" s="88">
        <v>46539</v>
      </c>
      <c r="G4169" s="87">
        <v>5833.333333333333</v>
      </c>
      <c r="H4169" s="87">
        <v>-49.44076783157216</v>
      </c>
    </row>
    <row r="4170" spans="1:8" x14ac:dyDescent="0.3">
      <c r="A4170" t="s">
        <v>35</v>
      </c>
      <c r="B4170" t="s">
        <v>53</v>
      </c>
      <c r="C4170" t="s">
        <v>98</v>
      </c>
      <c r="D4170" t="s">
        <v>214</v>
      </c>
      <c r="E4170" t="s">
        <v>216</v>
      </c>
      <c r="F4170" s="88">
        <v>46539</v>
      </c>
      <c r="G4170" s="87">
        <v>5833.333333333333</v>
      </c>
      <c r="H4170" s="87">
        <v>0</v>
      </c>
    </row>
    <row r="4171" spans="1:8" x14ac:dyDescent="0.3">
      <c r="A4171" t="s">
        <v>35</v>
      </c>
      <c r="B4171" t="s">
        <v>53</v>
      </c>
      <c r="C4171" t="s">
        <v>98</v>
      </c>
      <c r="D4171" t="s">
        <v>214</v>
      </c>
      <c r="E4171" t="s">
        <v>217</v>
      </c>
      <c r="F4171" s="88">
        <v>46539</v>
      </c>
      <c r="G4171" s="87">
        <v>5833.333333333333</v>
      </c>
      <c r="H4171" s="87">
        <v>-49.44076783157216</v>
      </c>
    </row>
    <row r="4172" spans="1:8" x14ac:dyDescent="0.3">
      <c r="A4172" t="s">
        <v>35</v>
      </c>
      <c r="B4172" t="s">
        <v>53</v>
      </c>
      <c r="C4172" t="s">
        <v>98</v>
      </c>
      <c r="D4172" t="s">
        <v>214</v>
      </c>
      <c r="E4172" t="s">
        <v>215</v>
      </c>
      <c r="F4172" s="88">
        <v>46569</v>
      </c>
      <c r="G4172" s="87">
        <v>5833.333333333333</v>
      </c>
      <c r="H4172" s="87">
        <v>-49.47580816941327</v>
      </c>
    </row>
    <row r="4173" spans="1:8" x14ac:dyDescent="0.3">
      <c r="A4173" t="s">
        <v>35</v>
      </c>
      <c r="B4173" t="s">
        <v>53</v>
      </c>
      <c r="C4173" t="s">
        <v>98</v>
      </c>
      <c r="D4173" t="s">
        <v>214</v>
      </c>
      <c r="E4173" t="s">
        <v>216</v>
      </c>
      <c r="F4173" s="88">
        <v>46569</v>
      </c>
      <c r="G4173" s="87">
        <v>5833.333333333333</v>
      </c>
      <c r="H4173" s="87">
        <v>0</v>
      </c>
    </row>
    <row r="4174" spans="1:8" x14ac:dyDescent="0.3">
      <c r="A4174" t="s">
        <v>35</v>
      </c>
      <c r="B4174" t="s">
        <v>53</v>
      </c>
      <c r="C4174" t="s">
        <v>98</v>
      </c>
      <c r="D4174" t="s">
        <v>214</v>
      </c>
      <c r="E4174" t="s">
        <v>217</v>
      </c>
      <c r="F4174" s="88">
        <v>46569</v>
      </c>
      <c r="G4174" s="87">
        <v>5833.333333333333</v>
      </c>
      <c r="H4174" s="87">
        <v>-49.47580816941327</v>
      </c>
    </row>
    <row r="4175" spans="1:8" x14ac:dyDescent="0.3">
      <c r="A4175" t="s">
        <v>35</v>
      </c>
      <c r="B4175" t="s">
        <v>53</v>
      </c>
      <c r="C4175" t="s">
        <v>98</v>
      </c>
      <c r="D4175" t="s">
        <v>214</v>
      </c>
      <c r="E4175" t="s">
        <v>215</v>
      </c>
      <c r="F4175" s="88">
        <v>46600</v>
      </c>
      <c r="G4175" s="87">
        <v>5833.333333333333</v>
      </c>
      <c r="H4175" s="87">
        <v>-49.511473872281357</v>
      </c>
    </row>
    <row r="4176" spans="1:8" x14ac:dyDescent="0.3">
      <c r="A4176" t="s">
        <v>35</v>
      </c>
      <c r="B4176" t="s">
        <v>53</v>
      </c>
      <c r="C4176" t="s">
        <v>98</v>
      </c>
      <c r="D4176" t="s">
        <v>214</v>
      </c>
      <c r="E4176" t="s">
        <v>216</v>
      </c>
      <c r="F4176" s="88">
        <v>46600</v>
      </c>
      <c r="G4176" s="87">
        <v>5833.333333333333</v>
      </c>
      <c r="H4176" s="87">
        <v>0</v>
      </c>
    </row>
    <row r="4177" spans="1:8" x14ac:dyDescent="0.3">
      <c r="A4177" t="s">
        <v>35</v>
      </c>
      <c r="B4177" t="s">
        <v>53</v>
      </c>
      <c r="C4177" t="s">
        <v>98</v>
      </c>
      <c r="D4177" t="s">
        <v>214</v>
      </c>
      <c r="E4177" t="s">
        <v>217</v>
      </c>
      <c r="F4177" s="88">
        <v>46600</v>
      </c>
      <c r="G4177" s="87">
        <v>5833.333333333333</v>
      </c>
      <c r="H4177" s="87">
        <v>-49.511473872281357</v>
      </c>
    </row>
    <row r="4178" spans="1:8" x14ac:dyDescent="0.3">
      <c r="A4178" t="s">
        <v>35</v>
      </c>
      <c r="B4178" t="s">
        <v>53</v>
      </c>
      <c r="C4178" t="s">
        <v>98</v>
      </c>
      <c r="D4178" t="s">
        <v>214</v>
      </c>
      <c r="E4178" t="s">
        <v>215</v>
      </c>
      <c r="F4178" s="88">
        <v>46631</v>
      </c>
      <c r="G4178" s="87">
        <v>5833.333333333333</v>
      </c>
      <c r="H4178" s="87">
        <v>-49.546614540912451</v>
      </c>
    </row>
    <row r="4179" spans="1:8" x14ac:dyDescent="0.3">
      <c r="A4179" t="s">
        <v>35</v>
      </c>
      <c r="B4179" t="s">
        <v>53</v>
      </c>
      <c r="C4179" t="s">
        <v>98</v>
      </c>
      <c r="D4179" t="s">
        <v>214</v>
      </c>
      <c r="E4179" t="s">
        <v>216</v>
      </c>
      <c r="F4179" s="88">
        <v>46631</v>
      </c>
      <c r="G4179" s="87">
        <v>5833.333333333333</v>
      </c>
      <c r="H4179" s="87">
        <v>0</v>
      </c>
    </row>
    <row r="4180" spans="1:8" x14ac:dyDescent="0.3">
      <c r="A4180" t="s">
        <v>35</v>
      </c>
      <c r="B4180" t="s">
        <v>53</v>
      </c>
      <c r="C4180" t="s">
        <v>98</v>
      </c>
      <c r="D4180" t="s">
        <v>214</v>
      </c>
      <c r="E4180" t="s">
        <v>217</v>
      </c>
      <c r="F4180" s="88">
        <v>46631</v>
      </c>
      <c r="G4180" s="87">
        <v>5833.333333333333</v>
      </c>
      <c r="H4180" s="87">
        <v>-49.546614540912451</v>
      </c>
    </row>
    <row r="4181" spans="1:8" x14ac:dyDescent="0.3">
      <c r="A4181" t="s">
        <v>35</v>
      </c>
      <c r="B4181" t="s">
        <v>53</v>
      </c>
      <c r="C4181" t="s">
        <v>98</v>
      </c>
      <c r="D4181" t="s">
        <v>214</v>
      </c>
      <c r="E4181" t="s">
        <v>215</v>
      </c>
      <c r="F4181" s="88">
        <v>46661</v>
      </c>
      <c r="G4181" s="87">
        <v>5833.333333333333</v>
      </c>
      <c r="H4181" s="87">
        <v>-49.581805127010817</v>
      </c>
    </row>
    <row r="4182" spans="1:8" x14ac:dyDescent="0.3">
      <c r="A4182" t="s">
        <v>35</v>
      </c>
      <c r="B4182" t="s">
        <v>53</v>
      </c>
      <c r="C4182" t="s">
        <v>98</v>
      </c>
      <c r="D4182" t="s">
        <v>214</v>
      </c>
      <c r="E4182" t="s">
        <v>216</v>
      </c>
      <c r="F4182" s="88">
        <v>46661</v>
      </c>
      <c r="G4182" s="87">
        <v>5833.333333333333</v>
      </c>
      <c r="H4182" s="87">
        <v>0</v>
      </c>
    </row>
    <row r="4183" spans="1:8" x14ac:dyDescent="0.3">
      <c r="A4183" t="s">
        <v>35</v>
      </c>
      <c r="B4183" t="s">
        <v>53</v>
      </c>
      <c r="C4183" t="s">
        <v>98</v>
      </c>
      <c r="D4183" t="s">
        <v>214</v>
      </c>
      <c r="E4183" t="s">
        <v>217</v>
      </c>
      <c r="F4183" s="88">
        <v>46661</v>
      </c>
      <c r="G4183" s="87">
        <v>5833.333333333333</v>
      </c>
      <c r="H4183" s="87">
        <v>-49.581805127010817</v>
      </c>
    </row>
    <row r="4184" spans="1:8" x14ac:dyDescent="0.3">
      <c r="A4184" t="s">
        <v>35</v>
      </c>
      <c r="B4184" t="s">
        <v>53</v>
      </c>
      <c r="C4184" t="s">
        <v>98</v>
      </c>
      <c r="D4184" t="s">
        <v>214</v>
      </c>
      <c r="E4184" t="s">
        <v>215</v>
      </c>
      <c r="F4184" s="88">
        <v>46692</v>
      </c>
      <c r="G4184" s="87">
        <v>5833.333333333333</v>
      </c>
      <c r="H4184" s="87">
        <v>-49.617045737011253</v>
      </c>
    </row>
    <row r="4185" spans="1:8" x14ac:dyDescent="0.3">
      <c r="A4185" t="s">
        <v>35</v>
      </c>
      <c r="B4185" t="s">
        <v>53</v>
      </c>
      <c r="C4185" t="s">
        <v>98</v>
      </c>
      <c r="D4185" t="s">
        <v>214</v>
      </c>
      <c r="E4185" t="s">
        <v>216</v>
      </c>
      <c r="F4185" s="88">
        <v>46692</v>
      </c>
      <c r="G4185" s="87">
        <v>5833.333333333333</v>
      </c>
      <c r="H4185" s="87">
        <v>0</v>
      </c>
    </row>
    <row r="4186" spans="1:8" x14ac:dyDescent="0.3">
      <c r="A4186" t="s">
        <v>35</v>
      </c>
      <c r="B4186" t="s">
        <v>53</v>
      </c>
      <c r="C4186" t="s">
        <v>98</v>
      </c>
      <c r="D4186" t="s">
        <v>214</v>
      </c>
      <c r="E4186" t="s">
        <v>217</v>
      </c>
      <c r="F4186" s="88">
        <v>46692</v>
      </c>
      <c r="G4186" s="87">
        <v>5833.333333333333</v>
      </c>
      <c r="H4186" s="87">
        <v>-49.617045737011253</v>
      </c>
    </row>
    <row r="4187" spans="1:8" x14ac:dyDescent="0.3">
      <c r="A4187" t="s">
        <v>35</v>
      </c>
      <c r="B4187" t="s">
        <v>53</v>
      </c>
      <c r="C4187" t="s">
        <v>98</v>
      </c>
      <c r="D4187" t="s">
        <v>214</v>
      </c>
      <c r="E4187" t="s">
        <v>215</v>
      </c>
      <c r="F4187" s="88">
        <v>46722</v>
      </c>
      <c r="G4187" s="87">
        <v>5833.333333333333</v>
      </c>
      <c r="H4187" s="87">
        <v>-49.652336477657428</v>
      </c>
    </row>
    <row r="4188" spans="1:8" x14ac:dyDescent="0.3">
      <c r="A4188" t="s">
        <v>35</v>
      </c>
      <c r="B4188" t="s">
        <v>53</v>
      </c>
      <c r="C4188" t="s">
        <v>98</v>
      </c>
      <c r="D4188" t="s">
        <v>214</v>
      </c>
      <c r="E4188" t="s">
        <v>216</v>
      </c>
      <c r="F4188" s="88">
        <v>46722</v>
      </c>
      <c r="G4188" s="87">
        <v>5833.333333333333</v>
      </c>
      <c r="H4188" s="87">
        <v>0</v>
      </c>
    </row>
    <row r="4189" spans="1:8" x14ac:dyDescent="0.3">
      <c r="A4189" t="s">
        <v>35</v>
      </c>
      <c r="B4189" t="s">
        <v>53</v>
      </c>
      <c r="C4189" t="s">
        <v>98</v>
      </c>
      <c r="D4189" t="s">
        <v>214</v>
      </c>
      <c r="E4189" t="s">
        <v>217</v>
      </c>
      <c r="F4189" s="88">
        <v>46722</v>
      </c>
      <c r="G4189" s="87">
        <v>5833.333333333333</v>
      </c>
      <c r="H4189" s="87">
        <v>-49.652336477657428</v>
      </c>
    </row>
    <row r="4190" spans="1:8" x14ac:dyDescent="0.3">
      <c r="A4190" t="s">
        <v>35</v>
      </c>
      <c r="B4190" t="s">
        <v>53</v>
      </c>
      <c r="C4190" t="s">
        <v>100</v>
      </c>
      <c r="D4190" t="s">
        <v>198</v>
      </c>
      <c r="E4190" t="s">
        <v>135</v>
      </c>
      <c r="G4190" s="87">
        <v>56000</v>
      </c>
      <c r="H4190" s="87">
        <v>34944</v>
      </c>
    </row>
    <row r="4191" spans="1:8" x14ac:dyDescent="0.3">
      <c r="A4191" t="s">
        <v>35</v>
      </c>
      <c r="B4191" t="s">
        <v>53</v>
      </c>
      <c r="C4191" t="s">
        <v>100</v>
      </c>
      <c r="D4191" t="s">
        <v>198</v>
      </c>
      <c r="E4191" t="s">
        <v>199</v>
      </c>
      <c r="G4191" s="87">
        <v>56000</v>
      </c>
      <c r="H4191" s="87">
        <v>56034.334763948507</v>
      </c>
    </row>
    <row r="4192" spans="1:8" x14ac:dyDescent="0.3">
      <c r="A4192" t="s">
        <v>35</v>
      </c>
      <c r="B4192" t="s">
        <v>53</v>
      </c>
      <c r="C4192" t="s">
        <v>100</v>
      </c>
      <c r="D4192" t="s">
        <v>198</v>
      </c>
      <c r="E4192" t="s">
        <v>200</v>
      </c>
      <c r="G4192" s="87">
        <v>56000</v>
      </c>
      <c r="H4192" s="87">
        <v>56535.726414404213</v>
      </c>
    </row>
    <row r="4193" spans="1:8" x14ac:dyDescent="0.3">
      <c r="A4193" t="s">
        <v>35</v>
      </c>
      <c r="B4193" t="s">
        <v>53</v>
      </c>
      <c r="C4193" t="s">
        <v>100</v>
      </c>
      <c r="D4193" t="s">
        <v>198</v>
      </c>
      <c r="E4193" t="s">
        <v>201</v>
      </c>
      <c r="G4193" s="87">
        <v>56000</v>
      </c>
      <c r="H4193" s="87">
        <v>56000</v>
      </c>
    </row>
    <row r="4194" spans="1:8" x14ac:dyDescent="0.3">
      <c r="A4194" t="s">
        <v>35</v>
      </c>
      <c r="B4194" t="s">
        <v>53</v>
      </c>
      <c r="C4194" t="s">
        <v>100</v>
      </c>
      <c r="D4194" t="s">
        <v>198</v>
      </c>
      <c r="E4194" t="s">
        <v>202</v>
      </c>
      <c r="G4194" s="87">
        <v>56000</v>
      </c>
      <c r="H4194" s="87">
        <v>35299.923137451857</v>
      </c>
    </row>
    <row r="4195" spans="1:8" x14ac:dyDescent="0.3">
      <c r="A4195" t="s">
        <v>35</v>
      </c>
      <c r="B4195" t="s">
        <v>53</v>
      </c>
      <c r="C4195" t="s">
        <v>100</v>
      </c>
      <c r="D4195" t="s">
        <v>198</v>
      </c>
      <c r="E4195" t="s">
        <v>139</v>
      </c>
      <c r="G4195" s="87">
        <v>56000</v>
      </c>
      <c r="H4195" s="87">
        <v>34440</v>
      </c>
    </row>
    <row r="4196" spans="1:8" x14ac:dyDescent="0.3">
      <c r="A4196" t="s">
        <v>35</v>
      </c>
      <c r="B4196" t="s">
        <v>53</v>
      </c>
      <c r="C4196" t="s">
        <v>100</v>
      </c>
      <c r="D4196" t="s">
        <v>198</v>
      </c>
      <c r="E4196" t="s">
        <v>65</v>
      </c>
      <c r="G4196" s="87">
        <v>56000</v>
      </c>
      <c r="H4196" s="87">
        <v>35299.923137451857</v>
      </c>
    </row>
    <row r="4197" spans="1:8" x14ac:dyDescent="0.3">
      <c r="A4197" t="s">
        <v>35</v>
      </c>
      <c r="B4197" t="s">
        <v>53</v>
      </c>
      <c r="C4197" t="s">
        <v>100</v>
      </c>
      <c r="D4197" t="s">
        <v>203</v>
      </c>
      <c r="E4197" t="s">
        <v>204</v>
      </c>
      <c r="G4197" s="87">
        <v>56000</v>
      </c>
      <c r="H4197" s="87">
        <v>35153.880575504467</v>
      </c>
    </row>
    <row r="4198" spans="1:8" x14ac:dyDescent="0.3">
      <c r="A4198" t="s">
        <v>35</v>
      </c>
      <c r="B4198" t="s">
        <v>53</v>
      </c>
      <c r="C4198" t="s">
        <v>100</v>
      </c>
      <c r="D4198" t="s">
        <v>203</v>
      </c>
      <c r="E4198" t="s">
        <v>142</v>
      </c>
      <c r="G4198" s="87">
        <v>56000</v>
      </c>
      <c r="H4198" s="87">
        <v>56000.000000000007</v>
      </c>
    </row>
    <row r="4199" spans="1:8" x14ac:dyDescent="0.3">
      <c r="A4199" t="s">
        <v>35</v>
      </c>
      <c r="B4199" t="s">
        <v>53</v>
      </c>
      <c r="C4199" t="s">
        <v>100</v>
      </c>
      <c r="D4199" t="s">
        <v>203</v>
      </c>
      <c r="E4199" t="s">
        <v>143</v>
      </c>
      <c r="G4199" s="87">
        <v>56000</v>
      </c>
      <c r="H4199" s="87">
        <v>56336.347076128957</v>
      </c>
    </row>
    <row r="4200" spans="1:8" x14ac:dyDescent="0.3">
      <c r="A4200" t="s">
        <v>35</v>
      </c>
      <c r="B4200" t="s">
        <v>53</v>
      </c>
      <c r="C4200" t="s">
        <v>100</v>
      </c>
      <c r="D4200" t="s">
        <v>203</v>
      </c>
      <c r="E4200" t="s">
        <v>141</v>
      </c>
      <c r="G4200" s="87">
        <v>56000</v>
      </c>
      <c r="H4200" s="87">
        <v>0</v>
      </c>
    </row>
    <row r="4201" spans="1:8" x14ac:dyDescent="0.3">
      <c r="A4201" t="s">
        <v>35</v>
      </c>
      <c r="B4201" t="s">
        <v>53</v>
      </c>
      <c r="C4201" t="s">
        <v>100</v>
      </c>
      <c r="D4201" t="s">
        <v>203</v>
      </c>
      <c r="E4201" t="s">
        <v>205</v>
      </c>
      <c r="G4201" s="87">
        <v>56000</v>
      </c>
      <c r="H4201" s="87">
        <v>35153.880575504467</v>
      </c>
    </row>
    <row r="4202" spans="1:8" x14ac:dyDescent="0.3">
      <c r="A4202" t="s">
        <v>35</v>
      </c>
      <c r="B4202" t="s">
        <v>53</v>
      </c>
      <c r="C4202" t="s">
        <v>100</v>
      </c>
      <c r="D4202" t="s">
        <v>206</v>
      </c>
      <c r="E4202" t="s">
        <v>207</v>
      </c>
      <c r="G4202" s="87">
        <v>56000</v>
      </c>
      <c r="H4202" s="87">
        <v>57120</v>
      </c>
    </row>
    <row r="4203" spans="1:8" x14ac:dyDescent="0.3">
      <c r="A4203" t="s">
        <v>35</v>
      </c>
      <c r="B4203" t="s">
        <v>53</v>
      </c>
      <c r="C4203" t="s">
        <v>100</v>
      </c>
      <c r="D4203" t="s">
        <v>206</v>
      </c>
      <c r="E4203" t="s">
        <v>208</v>
      </c>
      <c r="G4203" s="87">
        <v>56000</v>
      </c>
      <c r="H4203" s="87">
        <v>57084.999999999993</v>
      </c>
    </row>
    <row r="4204" spans="1:8" x14ac:dyDescent="0.3">
      <c r="A4204" t="s">
        <v>35</v>
      </c>
      <c r="B4204" t="s">
        <v>53</v>
      </c>
      <c r="C4204" t="s">
        <v>100</v>
      </c>
      <c r="D4204" t="s">
        <v>206</v>
      </c>
      <c r="E4204" t="s">
        <v>209</v>
      </c>
      <c r="G4204" s="87">
        <v>56000</v>
      </c>
      <c r="H4204" s="87">
        <v>52695.882567469023</v>
      </c>
    </row>
    <row r="4205" spans="1:8" x14ac:dyDescent="0.3">
      <c r="A4205" t="s">
        <v>35</v>
      </c>
      <c r="B4205" t="s">
        <v>53</v>
      </c>
      <c r="C4205" t="s">
        <v>100</v>
      </c>
      <c r="D4205" t="s">
        <v>210</v>
      </c>
      <c r="E4205" t="s">
        <v>211</v>
      </c>
      <c r="G4205" s="87">
        <v>56000</v>
      </c>
      <c r="H4205" s="87">
        <v>53200</v>
      </c>
    </row>
    <row r="4206" spans="1:8" x14ac:dyDescent="0.3">
      <c r="A4206" t="s">
        <v>35</v>
      </c>
      <c r="B4206" t="s">
        <v>53</v>
      </c>
      <c r="C4206" t="s">
        <v>100</v>
      </c>
      <c r="D4206" t="s">
        <v>210</v>
      </c>
      <c r="E4206" t="s">
        <v>212</v>
      </c>
      <c r="G4206" s="87">
        <v>56000</v>
      </c>
      <c r="H4206" s="87">
        <v>52640</v>
      </c>
    </row>
    <row r="4207" spans="1:8" x14ac:dyDescent="0.3">
      <c r="A4207" t="s">
        <v>35</v>
      </c>
      <c r="B4207" t="s">
        <v>53</v>
      </c>
      <c r="C4207" t="s">
        <v>100</v>
      </c>
      <c r="D4207" t="s">
        <v>210</v>
      </c>
      <c r="E4207" t="s">
        <v>213</v>
      </c>
      <c r="G4207" s="87">
        <v>56000</v>
      </c>
      <c r="H4207" s="87">
        <v>52920</v>
      </c>
    </row>
    <row r="4208" spans="1:8" x14ac:dyDescent="0.3">
      <c r="A4208" t="s">
        <v>35</v>
      </c>
      <c r="B4208" t="s">
        <v>53</v>
      </c>
      <c r="C4208" t="s">
        <v>100</v>
      </c>
      <c r="D4208" t="s">
        <v>214</v>
      </c>
      <c r="E4208" t="s">
        <v>215</v>
      </c>
      <c r="F4208" s="88">
        <v>46388</v>
      </c>
      <c r="G4208" s="87">
        <v>4666.666666666667</v>
      </c>
      <c r="H4208" s="87">
        <v>113.6162007662206</v>
      </c>
    </row>
    <row r="4209" spans="1:8" x14ac:dyDescent="0.3">
      <c r="A4209" t="s">
        <v>35</v>
      </c>
      <c r="B4209" t="s">
        <v>53</v>
      </c>
      <c r="C4209" t="s">
        <v>100</v>
      </c>
      <c r="D4209" t="s">
        <v>214</v>
      </c>
      <c r="E4209" t="s">
        <v>216</v>
      </c>
      <c r="F4209" s="88">
        <v>46388</v>
      </c>
      <c r="G4209" s="87">
        <v>4666.666666666667</v>
      </c>
      <c r="H4209" s="87">
        <v>93.333333333333428</v>
      </c>
    </row>
    <row r="4210" spans="1:8" x14ac:dyDescent="0.3">
      <c r="A4210" t="s">
        <v>35</v>
      </c>
      <c r="B4210" t="s">
        <v>53</v>
      </c>
      <c r="C4210" t="s">
        <v>100</v>
      </c>
      <c r="D4210" t="s">
        <v>214</v>
      </c>
      <c r="E4210" t="s">
        <v>217</v>
      </c>
      <c r="F4210" s="88">
        <v>46388</v>
      </c>
      <c r="G4210" s="87">
        <v>4666.666666666667</v>
      </c>
      <c r="H4210" s="87">
        <v>19.88516414988991</v>
      </c>
    </row>
    <row r="4211" spans="1:8" x14ac:dyDescent="0.3">
      <c r="A4211" t="s">
        <v>35</v>
      </c>
      <c r="B4211" t="s">
        <v>53</v>
      </c>
      <c r="C4211" t="s">
        <v>100</v>
      </c>
      <c r="D4211" t="s">
        <v>214</v>
      </c>
      <c r="E4211" t="s">
        <v>215</v>
      </c>
      <c r="F4211" s="88">
        <v>46419</v>
      </c>
      <c r="G4211" s="87">
        <v>4666.666666666667</v>
      </c>
      <c r="H4211" s="87">
        <v>113.6092179379452</v>
      </c>
    </row>
    <row r="4212" spans="1:8" x14ac:dyDescent="0.3">
      <c r="A4212" t="s">
        <v>35</v>
      </c>
      <c r="B4212" t="s">
        <v>53</v>
      </c>
      <c r="C4212" t="s">
        <v>100</v>
      </c>
      <c r="D4212" t="s">
        <v>214</v>
      </c>
      <c r="E4212" t="s">
        <v>216</v>
      </c>
      <c r="F4212" s="88">
        <v>46419</v>
      </c>
      <c r="G4212" s="87">
        <v>4666.666666666667</v>
      </c>
      <c r="H4212" s="87">
        <v>93.333333333333428</v>
      </c>
    </row>
    <row r="4213" spans="1:8" x14ac:dyDescent="0.3">
      <c r="A4213" t="s">
        <v>35</v>
      </c>
      <c r="B4213" t="s">
        <v>53</v>
      </c>
      <c r="C4213" t="s">
        <v>100</v>
      </c>
      <c r="D4213" t="s">
        <v>214</v>
      </c>
      <c r="E4213" t="s">
        <v>217</v>
      </c>
      <c r="F4213" s="88">
        <v>46419</v>
      </c>
      <c r="G4213" s="87">
        <v>4666.666666666667</v>
      </c>
      <c r="H4213" s="87">
        <v>19.878318239815531</v>
      </c>
    </row>
    <row r="4214" spans="1:8" x14ac:dyDescent="0.3">
      <c r="A4214" t="s">
        <v>35</v>
      </c>
      <c r="B4214" t="s">
        <v>53</v>
      </c>
      <c r="C4214" t="s">
        <v>100</v>
      </c>
      <c r="D4214" t="s">
        <v>214</v>
      </c>
      <c r="E4214" t="s">
        <v>215</v>
      </c>
      <c r="F4214" s="88">
        <v>46447</v>
      </c>
      <c r="G4214" s="87">
        <v>4666.666666666667</v>
      </c>
      <c r="H4214" s="87">
        <v>113.6022399160031</v>
      </c>
    </row>
    <row r="4215" spans="1:8" x14ac:dyDescent="0.3">
      <c r="A4215" t="s">
        <v>35</v>
      </c>
      <c r="B4215" t="s">
        <v>53</v>
      </c>
      <c r="C4215" t="s">
        <v>100</v>
      </c>
      <c r="D4215" t="s">
        <v>214</v>
      </c>
      <c r="E4215" t="s">
        <v>216</v>
      </c>
      <c r="F4215" s="88">
        <v>46447</v>
      </c>
      <c r="G4215" s="87">
        <v>4666.666666666667</v>
      </c>
      <c r="H4215" s="87">
        <v>93.333333333333428</v>
      </c>
    </row>
    <row r="4216" spans="1:8" x14ac:dyDescent="0.3">
      <c r="A4216" t="s">
        <v>35</v>
      </c>
      <c r="B4216" t="s">
        <v>53</v>
      </c>
      <c r="C4216" t="s">
        <v>100</v>
      </c>
      <c r="D4216" t="s">
        <v>214</v>
      </c>
      <c r="E4216" t="s">
        <v>217</v>
      </c>
      <c r="F4216" s="88">
        <v>46447</v>
      </c>
      <c r="G4216" s="87">
        <v>4666.666666666667</v>
      </c>
      <c r="H4216" s="87">
        <v>19.87147704183349</v>
      </c>
    </row>
    <row r="4217" spans="1:8" x14ac:dyDescent="0.3">
      <c r="A4217" t="s">
        <v>35</v>
      </c>
      <c r="B4217" t="s">
        <v>53</v>
      </c>
      <c r="C4217" t="s">
        <v>100</v>
      </c>
      <c r="D4217" t="s">
        <v>214</v>
      </c>
      <c r="E4217" t="s">
        <v>215</v>
      </c>
      <c r="F4217" s="88">
        <v>46478</v>
      </c>
      <c r="G4217" s="87">
        <v>4666.666666666667</v>
      </c>
      <c r="H4217" s="87">
        <v>19.864408888059511</v>
      </c>
    </row>
    <row r="4218" spans="1:8" x14ac:dyDescent="0.3">
      <c r="A4218" t="s">
        <v>35</v>
      </c>
      <c r="B4218" t="s">
        <v>53</v>
      </c>
      <c r="C4218" t="s">
        <v>100</v>
      </c>
      <c r="D4218" t="s">
        <v>214</v>
      </c>
      <c r="E4218" t="s">
        <v>216</v>
      </c>
      <c r="F4218" s="88">
        <v>46478</v>
      </c>
      <c r="G4218" s="87">
        <v>4666.666666666667</v>
      </c>
      <c r="H4218" s="87">
        <v>0</v>
      </c>
    </row>
    <row r="4219" spans="1:8" x14ac:dyDescent="0.3">
      <c r="A4219" t="s">
        <v>35</v>
      </c>
      <c r="B4219" t="s">
        <v>53</v>
      </c>
      <c r="C4219" t="s">
        <v>100</v>
      </c>
      <c r="D4219" t="s">
        <v>214</v>
      </c>
      <c r="E4219" t="s">
        <v>217</v>
      </c>
      <c r="F4219" s="88">
        <v>46478</v>
      </c>
      <c r="G4219" s="87">
        <v>4666.666666666667</v>
      </c>
      <c r="H4219" s="87">
        <v>19.864408888059511</v>
      </c>
    </row>
    <row r="4220" spans="1:8" x14ac:dyDescent="0.3">
      <c r="A4220" t="s">
        <v>35</v>
      </c>
      <c r="B4220" t="s">
        <v>53</v>
      </c>
      <c r="C4220" t="s">
        <v>100</v>
      </c>
      <c r="D4220" t="s">
        <v>214</v>
      </c>
      <c r="E4220" t="s">
        <v>215</v>
      </c>
      <c r="F4220" s="88">
        <v>46508</v>
      </c>
      <c r="G4220" s="87">
        <v>4666.666666666667</v>
      </c>
      <c r="H4220" s="87">
        <v>19.857345760689871</v>
      </c>
    </row>
    <row r="4221" spans="1:8" x14ac:dyDescent="0.3">
      <c r="A4221" t="s">
        <v>35</v>
      </c>
      <c r="B4221" t="s">
        <v>53</v>
      </c>
      <c r="C4221" t="s">
        <v>100</v>
      </c>
      <c r="D4221" t="s">
        <v>214</v>
      </c>
      <c r="E4221" t="s">
        <v>216</v>
      </c>
      <c r="F4221" s="88">
        <v>46508</v>
      </c>
      <c r="G4221" s="87">
        <v>4666.666666666667</v>
      </c>
      <c r="H4221" s="87">
        <v>0</v>
      </c>
    </row>
    <row r="4222" spans="1:8" x14ac:dyDescent="0.3">
      <c r="A4222" t="s">
        <v>35</v>
      </c>
      <c r="B4222" t="s">
        <v>53</v>
      </c>
      <c r="C4222" t="s">
        <v>100</v>
      </c>
      <c r="D4222" t="s">
        <v>214</v>
      </c>
      <c r="E4222" t="s">
        <v>217</v>
      </c>
      <c r="F4222" s="88">
        <v>46508</v>
      </c>
      <c r="G4222" s="87">
        <v>4666.666666666667</v>
      </c>
      <c r="H4222" s="87">
        <v>19.857345760689871</v>
      </c>
    </row>
    <row r="4223" spans="1:8" x14ac:dyDescent="0.3">
      <c r="A4223" t="s">
        <v>35</v>
      </c>
      <c r="B4223" t="s">
        <v>53</v>
      </c>
      <c r="C4223" t="s">
        <v>100</v>
      </c>
      <c r="D4223" t="s">
        <v>214</v>
      </c>
      <c r="E4223" t="s">
        <v>215</v>
      </c>
      <c r="F4223" s="88">
        <v>46539</v>
      </c>
      <c r="G4223" s="87">
        <v>4666.666666666667</v>
      </c>
      <c r="H4223" s="87">
        <v>19.850287654364251</v>
      </c>
    </row>
    <row r="4224" spans="1:8" x14ac:dyDescent="0.3">
      <c r="A4224" t="s">
        <v>35</v>
      </c>
      <c r="B4224" t="s">
        <v>53</v>
      </c>
      <c r="C4224" t="s">
        <v>100</v>
      </c>
      <c r="D4224" t="s">
        <v>214</v>
      </c>
      <c r="E4224" t="s">
        <v>216</v>
      </c>
      <c r="F4224" s="88">
        <v>46539</v>
      </c>
      <c r="G4224" s="87">
        <v>4666.666666666667</v>
      </c>
      <c r="H4224" s="87">
        <v>0</v>
      </c>
    </row>
    <row r="4225" spans="1:8" x14ac:dyDescent="0.3">
      <c r="A4225" t="s">
        <v>35</v>
      </c>
      <c r="B4225" t="s">
        <v>53</v>
      </c>
      <c r="C4225" t="s">
        <v>100</v>
      </c>
      <c r="D4225" t="s">
        <v>214</v>
      </c>
      <c r="E4225" t="s">
        <v>217</v>
      </c>
      <c r="F4225" s="88">
        <v>46539</v>
      </c>
      <c r="G4225" s="87">
        <v>4666.666666666667</v>
      </c>
      <c r="H4225" s="87">
        <v>19.850287654364251</v>
      </c>
    </row>
    <row r="4226" spans="1:8" x14ac:dyDescent="0.3">
      <c r="A4226" t="s">
        <v>35</v>
      </c>
      <c r="B4226" t="s">
        <v>53</v>
      </c>
      <c r="C4226" t="s">
        <v>100</v>
      </c>
      <c r="D4226" t="s">
        <v>214</v>
      </c>
      <c r="E4226" t="s">
        <v>215</v>
      </c>
      <c r="F4226" s="88">
        <v>46569</v>
      </c>
      <c r="G4226" s="87">
        <v>4666.666666666667</v>
      </c>
      <c r="H4226" s="87">
        <v>19.84323456373064</v>
      </c>
    </row>
    <row r="4227" spans="1:8" x14ac:dyDescent="0.3">
      <c r="A4227" t="s">
        <v>35</v>
      </c>
      <c r="B4227" t="s">
        <v>53</v>
      </c>
      <c r="C4227" t="s">
        <v>100</v>
      </c>
      <c r="D4227" t="s">
        <v>214</v>
      </c>
      <c r="E4227" t="s">
        <v>216</v>
      </c>
      <c r="F4227" s="88">
        <v>46569</v>
      </c>
      <c r="G4227" s="87">
        <v>4666.666666666667</v>
      </c>
      <c r="H4227" s="87">
        <v>0</v>
      </c>
    </row>
    <row r="4228" spans="1:8" x14ac:dyDescent="0.3">
      <c r="A4228" t="s">
        <v>35</v>
      </c>
      <c r="B4228" t="s">
        <v>53</v>
      </c>
      <c r="C4228" t="s">
        <v>100</v>
      </c>
      <c r="D4228" t="s">
        <v>214</v>
      </c>
      <c r="E4228" t="s">
        <v>217</v>
      </c>
      <c r="F4228" s="88">
        <v>46569</v>
      </c>
      <c r="G4228" s="87">
        <v>4666.666666666667</v>
      </c>
      <c r="H4228" s="87">
        <v>19.84323456373064</v>
      </c>
    </row>
    <row r="4229" spans="1:8" x14ac:dyDescent="0.3">
      <c r="A4229" t="s">
        <v>35</v>
      </c>
      <c r="B4229" t="s">
        <v>53</v>
      </c>
      <c r="C4229" t="s">
        <v>100</v>
      </c>
      <c r="D4229" t="s">
        <v>214</v>
      </c>
      <c r="E4229" t="s">
        <v>215</v>
      </c>
      <c r="F4229" s="88">
        <v>46600</v>
      </c>
      <c r="G4229" s="87">
        <v>4666.666666666667</v>
      </c>
      <c r="H4229" s="87">
        <v>19.836070982855489</v>
      </c>
    </row>
    <row r="4230" spans="1:8" x14ac:dyDescent="0.3">
      <c r="A4230" t="s">
        <v>35</v>
      </c>
      <c r="B4230" t="s">
        <v>53</v>
      </c>
      <c r="C4230" t="s">
        <v>100</v>
      </c>
      <c r="D4230" t="s">
        <v>214</v>
      </c>
      <c r="E4230" t="s">
        <v>216</v>
      </c>
      <c r="F4230" s="88">
        <v>46600</v>
      </c>
      <c r="G4230" s="87">
        <v>4666.666666666667</v>
      </c>
      <c r="H4230" s="87">
        <v>0</v>
      </c>
    </row>
    <row r="4231" spans="1:8" x14ac:dyDescent="0.3">
      <c r="A4231" t="s">
        <v>35</v>
      </c>
      <c r="B4231" t="s">
        <v>53</v>
      </c>
      <c r="C4231" t="s">
        <v>100</v>
      </c>
      <c r="D4231" t="s">
        <v>214</v>
      </c>
      <c r="E4231" t="s">
        <v>217</v>
      </c>
      <c r="F4231" s="88">
        <v>46600</v>
      </c>
      <c r="G4231" s="87">
        <v>4666.666666666667</v>
      </c>
      <c r="H4231" s="87">
        <v>19.836070982855489</v>
      </c>
    </row>
    <row r="4232" spans="1:8" x14ac:dyDescent="0.3">
      <c r="A4232" t="s">
        <v>35</v>
      </c>
      <c r="B4232" t="s">
        <v>53</v>
      </c>
      <c r="C4232" t="s">
        <v>100</v>
      </c>
      <c r="D4232" t="s">
        <v>214</v>
      </c>
      <c r="E4232" t="s">
        <v>215</v>
      </c>
      <c r="F4232" s="88">
        <v>46631</v>
      </c>
      <c r="G4232" s="87">
        <v>4666.666666666667</v>
      </c>
      <c r="H4232" s="87">
        <v>19.829027989585409</v>
      </c>
    </row>
    <row r="4233" spans="1:8" x14ac:dyDescent="0.3">
      <c r="A4233" t="s">
        <v>35</v>
      </c>
      <c r="B4233" t="s">
        <v>53</v>
      </c>
      <c r="C4233" t="s">
        <v>100</v>
      </c>
      <c r="D4233" t="s">
        <v>214</v>
      </c>
      <c r="E4233" t="s">
        <v>216</v>
      </c>
      <c r="F4233" s="88">
        <v>46631</v>
      </c>
      <c r="G4233" s="87">
        <v>4666.666666666667</v>
      </c>
      <c r="H4233" s="87">
        <v>0</v>
      </c>
    </row>
    <row r="4234" spans="1:8" x14ac:dyDescent="0.3">
      <c r="A4234" t="s">
        <v>35</v>
      </c>
      <c r="B4234" t="s">
        <v>53</v>
      </c>
      <c r="C4234" t="s">
        <v>100</v>
      </c>
      <c r="D4234" t="s">
        <v>214</v>
      </c>
      <c r="E4234" t="s">
        <v>217</v>
      </c>
      <c r="F4234" s="88">
        <v>46631</v>
      </c>
      <c r="G4234" s="87">
        <v>4666.666666666667</v>
      </c>
      <c r="H4234" s="87">
        <v>19.829027989585409</v>
      </c>
    </row>
    <row r="4235" spans="1:8" x14ac:dyDescent="0.3">
      <c r="A4235" t="s">
        <v>35</v>
      </c>
      <c r="B4235" t="s">
        <v>53</v>
      </c>
      <c r="C4235" t="s">
        <v>100</v>
      </c>
      <c r="D4235" t="s">
        <v>214</v>
      </c>
      <c r="E4235" t="s">
        <v>215</v>
      </c>
      <c r="F4235" s="88">
        <v>46661</v>
      </c>
      <c r="G4235" s="87">
        <v>4666.666666666667</v>
      </c>
      <c r="H4235" s="87">
        <v>19.821989995907781</v>
      </c>
    </row>
    <row r="4236" spans="1:8" x14ac:dyDescent="0.3">
      <c r="A4236" t="s">
        <v>35</v>
      </c>
      <c r="B4236" t="s">
        <v>53</v>
      </c>
      <c r="C4236" t="s">
        <v>100</v>
      </c>
      <c r="D4236" t="s">
        <v>214</v>
      </c>
      <c r="E4236" t="s">
        <v>216</v>
      </c>
      <c r="F4236" s="88">
        <v>46661</v>
      </c>
      <c r="G4236" s="87">
        <v>4666.666666666667</v>
      </c>
      <c r="H4236" s="87">
        <v>0</v>
      </c>
    </row>
    <row r="4237" spans="1:8" x14ac:dyDescent="0.3">
      <c r="A4237" t="s">
        <v>35</v>
      </c>
      <c r="B4237" t="s">
        <v>53</v>
      </c>
      <c r="C4237" t="s">
        <v>100</v>
      </c>
      <c r="D4237" t="s">
        <v>214</v>
      </c>
      <c r="E4237" t="s">
        <v>217</v>
      </c>
      <c r="F4237" s="88">
        <v>46661</v>
      </c>
      <c r="G4237" s="87">
        <v>4666.666666666667</v>
      </c>
      <c r="H4237" s="87">
        <v>19.821989995907781</v>
      </c>
    </row>
    <row r="4238" spans="1:8" x14ac:dyDescent="0.3">
      <c r="A4238" t="s">
        <v>35</v>
      </c>
      <c r="B4238" t="s">
        <v>53</v>
      </c>
      <c r="C4238" t="s">
        <v>100</v>
      </c>
      <c r="D4238" t="s">
        <v>214</v>
      </c>
      <c r="E4238" t="s">
        <v>215</v>
      </c>
      <c r="F4238" s="88">
        <v>46692</v>
      </c>
      <c r="G4238" s="87">
        <v>4666.666666666667</v>
      </c>
      <c r="H4238" s="87">
        <v>19.814956996502708</v>
      </c>
    </row>
    <row r="4239" spans="1:8" x14ac:dyDescent="0.3">
      <c r="A4239" t="s">
        <v>35</v>
      </c>
      <c r="B4239" t="s">
        <v>53</v>
      </c>
      <c r="C4239" t="s">
        <v>100</v>
      </c>
      <c r="D4239" t="s">
        <v>214</v>
      </c>
      <c r="E4239" t="s">
        <v>216</v>
      </c>
      <c r="F4239" s="88">
        <v>46692</v>
      </c>
      <c r="G4239" s="87">
        <v>4666.666666666667</v>
      </c>
      <c r="H4239" s="87">
        <v>0</v>
      </c>
    </row>
    <row r="4240" spans="1:8" x14ac:dyDescent="0.3">
      <c r="A4240" t="s">
        <v>35</v>
      </c>
      <c r="B4240" t="s">
        <v>53</v>
      </c>
      <c r="C4240" t="s">
        <v>100</v>
      </c>
      <c r="D4240" t="s">
        <v>214</v>
      </c>
      <c r="E4240" t="s">
        <v>217</v>
      </c>
      <c r="F4240" s="88">
        <v>46692</v>
      </c>
      <c r="G4240" s="87">
        <v>4666.666666666667</v>
      </c>
      <c r="H4240" s="87">
        <v>19.814956996502708</v>
      </c>
    </row>
    <row r="4241" spans="1:8" x14ac:dyDescent="0.3">
      <c r="A4241" t="s">
        <v>35</v>
      </c>
      <c r="B4241" t="s">
        <v>53</v>
      </c>
      <c r="C4241" t="s">
        <v>100</v>
      </c>
      <c r="D4241" t="s">
        <v>214</v>
      </c>
      <c r="E4241" t="s">
        <v>215</v>
      </c>
      <c r="F4241" s="88">
        <v>46722</v>
      </c>
      <c r="G4241" s="87">
        <v>4666.666666666667</v>
      </c>
      <c r="H4241" s="87">
        <v>19.807928986054431</v>
      </c>
    </row>
    <row r="4242" spans="1:8" x14ac:dyDescent="0.3">
      <c r="A4242" t="s">
        <v>35</v>
      </c>
      <c r="B4242" t="s">
        <v>53</v>
      </c>
      <c r="C4242" t="s">
        <v>100</v>
      </c>
      <c r="D4242" t="s">
        <v>214</v>
      </c>
      <c r="E4242" t="s">
        <v>216</v>
      </c>
      <c r="F4242" s="88">
        <v>46722</v>
      </c>
      <c r="G4242" s="87">
        <v>4666.666666666667</v>
      </c>
      <c r="H4242" s="87">
        <v>0</v>
      </c>
    </row>
    <row r="4243" spans="1:8" x14ac:dyDescent="0.3">
      <c r="A4243" t="s">
        <v>35</v>
      </c>
      <c r="B4243" t="s">
        <v>53</v>
      </c>
      <c r="C4243" t="s">
        <v>100</v>
      </c>
      <c r="D4243" t="s">
        <v>214</v>
      </c>
      <c r="E4243" t="s">
        <v>217</v>
      </c>
      <c r="F4243" s="88">
        <v>46722</v>
      </c>
      <c r="G4243" s="87">
        <v>4666.666666666667</v>
      </c>
      <c r="H4243" s="87">
        <v>19.807928986054431</v>
      </c>
    </row>
    <row r="4244" spans="1:8" x14ac:dyDescent="0.3">
      <c r="A4244" t="s">
        <v>35</v>
      </c>
      <c r="B4244" t="s">
        <v>53</v>
      </c>
      <c r="C4244" t="s">
        <v>102</v>
      </c>
      <c r="D4244" t="s">
        <v>198</v>
      </c>
      <c r="E4244" t="s">
        <v>135</v>
      </c>
      <c r="G4244" s="87">
        <v>42000</v>
      </c>
      <c r="H4244" s="87">
        <v>25536</v>
      </c>
    </row>
    <row r="4245" spans="1:8" x14ac:dyDescent="0.3">
      <c r="A4245" t="s">
        <v>35</v>
      </c>
      <c r="B4245" t="s">
        <v>53</v>
      </c>
      <c r="C4245" t="s">
        <v>102</v>
      </c>
      <c r="D4245" t="s">
        <v>198</v>
      </c>
      <c r="E4245" t="s">
        <v>199</v>
      </c>
      <c r="G4245" s="87">
        <v>42000</v>
      </c>
      <c r="H4245" s="87">
        <v>42068.071312803877</v>
      </c>
    </row>
    <row r="4246" spans="1:8" x14ac:dyDescent="0.3">
      <c r="A4246" t="s">
        <v>35</v>
      </c>
      <c r="B4246" t="s">
        <v>53</v>
      </c>
      <c r="C4246" t="s">
        <v>102</v>
      </c>
      <c r="D4246" t="s">
        <v>198</v>
      </c>
      <c r="E4246" t="s">
        <v>200</v>
      </c>
      <c r="G4246" s="87">
        <v>42000</v>
      </c>
      <c r="H4246" s="87">
        <v>42267.324724494618</v>
      </c>
    </row>
    <row r="4247" spans="1:8" x14ac:dyDescent="0.3">
      <c r="A4247" t="s">
        <v>35</v>
      </c>
      <c r="B4247" t="s">
        <v>53</v>
      </c>
      <c r="C4247" t="s">
        <v>102</v>
      </c>
      <c r="D4247" t="s">
        <v>198</v>
      </c>
      <c r="E4247" t="s">
        <v>201</v>
      </c>
      <c r="G4247" s="87">
        <v>42000</v>
      </c>
      <c r="H4247" s="87">
        <v>42000</v>
      </c>
    </row>
    <row r="4248" spans="1:8" x14ac:dyDescent="0.3">
      <c r="A4248" t="s">
        <v>35</v>
      </c>
      <c r="B4248" t="s">
        <v>53</v>
      </c>
      <c r="C4248" t="s">
        <v>102</v>
      </c>
      <c r="D4248" t="s">
        <v>198</v>
      </c>
      <c r="E4248" t="s">
        <v>202</v>
      </c>
      <c r="G4248" s="87">
        <v>42000</v>
      </c>
      <c r="H4248" s="87">
        <v>25740.184216013778</v>
      </c>
    </row>
    <row r="4249" spans="1:8" x14ac:dyDescent="0.3">
      <c r="A4249" t="s">
        <v>35</v>
      </c>
      <c r="B4249" t="s">
        <v>53</v>
      </c>
      <c r="C4249" t="s">
        <v>102</v>
      </c>
      <c r="D4249" t="s">
        <v>198</v>
      </c>
      <c r="E4249" t="s">
        <v>139</v>
      </c>
      <c r="G4249" s="87">
        <v>42000</v>
      </c>
      <c r="H4249" s="87">
        <v>26670</v>
      </c>
    </row>
    <row r="4250" spans="1:8" x14ac:dyDescent="0.3">
      <c r="A4250" t="s">
        <v>35</v>
      </c>
      <c r="B4250" t="s">
        <v>53</v>
      </c>
      <c r="C4250" t="s">
        <v>102</v>
      </c>
      <c r="D4250" t="s">
        <v>198</v>
      </c>
      <c r="E4250" t="s">
        <v>65</v>
      </c>
      <c r="G4250" s="87">
        <v>42000</v>
      </c>
      <c r="H4250" s="87">
        <v>25740.184216013778</v>
      </c>
    </row>
    <row r="4251" spans="1:8" x14ac:dyDescent="0.3">
      <c r="A4251" t="s">
        <v>35</v>
      </c>
      <c r="B4251" t="s">
        <v>53</v>
      </c>
      <c r="C4251" t="s">
        <v>102</v>
      </c>
      <c r="D4251" t="s">
        <v>203</v>
      </c>
      <c r="E4251" t="s">
        <v>204</v>
      </c>
      <c r="G4251" s="87">
        <v>42000</v>
      </c>
      <c r="H4251" s="87">
        <v>25340.93580619388</v>
      </c>
    </row>
    <row r="4252" spans="1:8" x14ac:dyDescent="0.3">
      <c r="A4252" t="s">
        <v>35</v>
      </c>
      <c r="B4252" t="s">
        <v>53</v>
      </c>
      <c r="C4252" t="s">
        <v>102</v>
      </c>
      <c r="D4252" t="s">
        <v>203</v>
      </c>
      <c r="E4252" t="s">
        <v>142</v>
      </c>
      <c r="G4252" s="87">
        <v>42000</v>
      </c>
      <c r="H4252" s="87">
        <v>41999.999999999993</v>
      </c>
    </row>
    <row r="4253" spans="1:8" x14ac:dyDescent="0.3">
      <c r="A4253" t="s">
        <v>35</v>
      </c>
      <c r="B4253" t="s">
        <v>53</v>
      </c>
      <c r="C4253" t="s">
        <v>102</v>
      </c>
      <c r="D4253" t="s">
        <v>203</v>
      </c>
      <c r="E4253" t="s">
        <v>143</v>
      </c>
      <c r="G4253" s="87">
        <v>42000</v>
      </c>
      <c r="H4253" s="87">
        <v>41679.170733871528</v>
      </c>
    </row>
    <row r="4254" spans="1:8" x14ac:dyDescent="0.3">
      <c r="A4254" t="s">
        <v>35</v>
      </c>
      <c r="B4254" t="s">
        <v>53</v>
      </c>
      <c r="C4254" t="s">
        <v>102</v>
      </c>
      <c r="D4254" t="s">
        <v>203</v>
      </c>
      <c r="E4254" t="s">
        <v>141</v>
      </c>
      <c r="G4254" s="87">
        <v>42000</v>
      </c>
      <c r="H4254" s="87">
        <v>0</v>
      </c>
    </row>
    <row r="4255" spans="1:8" x14ac:dyDescent="0.3">
      <c r="A4255" t="s">
        <v>35</v>
      </c>
      <c r="B4255" t="s">
        <v>53</v>
      </c>
      <c r="C4255" t="s">
        <v>102</v>
      </c>
      <c r="D4255" t="s">
        <v>203</v>
      </c>
      <c r="E4255" t="s">
        <v>205</v>
      </c>
      <c r="G4255" s="87">
        <v>42000</v>
      </c>
      <c r="H4255" s="87">
        <v>25340.93580619388</v>
      </c>
    </row>
    <row r="4256" spans="1:8" x14ac:dyDescent="0.3">
      <c r="A4256" t="s">
        <v>35</v>
      </c>
      <c r="B4256" t="s">
        <v>53</v>
      </c>
      <c r="C4256" t="s">
        <v>102</v>
      </c>
      <c r="D4256" t="s">
        <v>206</v>
      </c>
      <c r="E4256" t="s">
        <v>207</v>
      </c>
      <c r="G4256" s="87">
        <v>42000</v>
      </c>
      <c r="H4256" s="87">
        <v>43260</v>
      </c>
    </row>
    <row r="4257" spans="1:8" x14ac:dyDescent="0.3">
      <c r="A4257" t="s">
        <v>35</v>
      </c>
      <c r="B4257" t="s">
        <v>53</v>
      </c>
      <c r="C4257" t="s">
        <v>102</v>
      </c>
      <c r="D4257" t="s">
        <v>206</v>
      </c>
      <c r="E4257" t="s">
        <v>208</v>
      </c>
      <c r="G4257" s="87">
        <v>42000</v>
      </c>
      <c r="H4257" s="87">
        <v>43190.000000000007</v>
      </c>
    </row>
    <row r="4258" spans="1:8" x14ac:dyDescent="0.3">
      <c r="A4258" t="s">
        <v>35</v>
      </c>
      <c r="B4258" t="s">
        <v>53</v>
      </c>
      <c r="C4258" t="s">
        <v>102</v>
      </c>
      <c r="D4258" t="s">
        <v>206</v>
      </c>
      <c r="E4258" t="s">
        <v>209</v>
      </c>
      <c r="G4258" s="87">
        <v>42000</v>
      </c>
      <c r="H4258" s="87">
        <v>39647.647702406997</v>
      </c>
    </row>
    <row r="4259" spans="1:8" x14ac:dyDescent="0.3">
      <c r="A4259" t="s">
        <v>35</v>
      </c>
      <c r="B4259" t="s">
        <v>53</v>
      </c>
      <c r="C4259" t="s">
        <v>102</v>
      </c>
      <c r="D4259" t="s">
        <v>210</v>
      </c>
      <c r="E4259" t="s">
        <v>211</v>
      </c>
      <c r="G4259" s="87">
        <v>42000</v>
      </c>
      <c r="H4259" s="87">
        <v>39900</v>
      </c>
    </row>
    <row r="4260" spans="1:8" x14ac:dyDescent="0.3">
      <c r="A4260" t="s">
        <v>35</v>
      </c>
      <c r="B4260" t="s">
        <v>53</v>
      </c>
      <c r="C4260" t="s">
        <v>102</v>
      </c>
      <c r="D4260" t="s">
        <v>210</v>
      </c>
      <c r="E4260" t="s">
        <v>212</v>
      </c>
      <c r="G4260" s="87">
        <v>42000</v>
      </c>
      <c r="H4260" s="87">
        <v>39480</v>
      </c>
    </row>
    <row r="4261" spans="1:8" x14ac:dyDescent="0.3">
      <c r="A4261" t="s">
        <v>35</v>
      </c>
      <c r="B4261" t="s">
        <v>53</v>
      </c>
      <c r="C4261" t="s">
        <v>102</v>
      </c>
      <c r="D4261" t="s">
        <v>210</v>
      </c>
      <c r="E4261" t="s">
        <v>213</v>
      </c>
      <c r="G4261" s="87">
        <v>42000</v>
      </c>
      <c r="H4261" s="87">
        <v>40320</v>
      </c>
    </row>
    <row r="4262" spans="1:8" x14ac:dyDescent="0.3">
      <c r="A4262" t="s">
        <v>35</v>
      </c>
      <c r="B4262" t="s">
        <v>53</v>
      </c>
      <c r="C4262" t="s">
        <v>102</v>
      </c>
      <c r="D4262" t="s">
        <v>214</v>
      </c>
      <c r="E4262" t="s">
        <v>215</v>
      </c>
      <c r="F4262" s="88">
        <v>46388</v>
      </c>
      <c r="G4262" s="87">
        <v>3500</v>
      </c>
      <c r="H4262" s="87">
        <v>167.00433522606869</v>
      </c>
    </row>
    <row r="4263" spans="1:8" x14ac:dyDescent="0.3">
      <c r="A4263" t="s">
        <v>35</v>
      </c>
      <c r="B4263" t="s">
        <v>53</v>
      </c>
      <c r="C4263" t="s">
        <v>102</v>
      </c>
      <c r="D4263" t="s">
        <v>214</v>
      </c>
      <c r="E4263" t="s">
        <v>216</v>
      </c>
      <c r="F4263" s="88">
        <v>46388</v>
      </c>
      <c r="G4263" s="87">
        <v>3500</v>
      </c>
      <c r="H4263" s="87">
        <v>105.0000000000001</v>
      </c>
    </row>
    <row r="4264" spans="1:8" x14ac:dyDescent="0.3">
      <c r="A4264" t="s">
        <v>35</v>
      </c>
      <c r="B4264" t="s">
        <v>53</v>
      </c>
      <c r="C4264" t="s">
        <v>102</v>
      </c>
      <c r="D4264" t="s">
        <v>214</v>
      </c>
      <c r="E4264" t="s">
        <v>217</v>
      </c>
      <c r="F4264" s="88">
        <v>46388</v>
      </c>
      <c r="G4264" s="87">
        <v>3500</v>
      </c>
      <c r="H4264" s="87">
        <v>60.198383714629493</v>
      </c>
    </row>
    <row r="4265" spans="1:8" x14ac:dyDescent="0.3">
      <c r="A4265" t="s">
        <v>35</v>
      </c>
      <c r="B4265" t="s">
        <v>53</v>
      </c>
      <c r="C4265" t="s">
        <v>102</v>
      </c>
      <c r="D4265" t="s">
        <v>214</v>
      </c>
      <c r="E4265" t="s">
        <v>215</v>
      </c>
      <c r="F4265" s="88">
        <v>46419</v>
      </c>
      <c r="G4265" s="87">
        <v>3500</v>
      </c>
      <c r="H4265" s="87">
        <v>166.918262669992</v>
      </c>
    </row>
    <row r="4266" spans="1:8" x14ac:dyDescent="0.3">
      <c r="A4266" t="s">
        <v>35</v>
      </c>
      <c r="B4266" t="s">
        <v>53</v>
      </c>
      <c r="C4266" t="s">
        <v>102</v>
      </c>
      <c r="D4266" t="s">
        <v>214</v>
      </c>
      <c r="E4266" t="s">
        <v>216</v>
      </c>
      <c r="F4266" s="88">
        <v>46419</v>
      </c>
      <c r="G4266" s="87">
        <v>3500</v>
      </c>
      <c r="H4266" s="87">
        <v>105.0000000000001</v>
      </c>
    </row>
    <row r="4267" spans="1:8" x14ac:dyDescent="0.3">
      <c r="A4267" t="s">
        <v>35</v>
      </c>
      <c r="B4267" t="s">
        <v>53</v>
      </c>
      <c r="C4267" t="s">
        <v>102</v>
      </c>
      <c r="D4267" t="s">
        <v>214</v>
      </c>
      <c r="E4267" t="s">
        <v>217</v>
      </c>
      <c r="F4267" s="88">
        <v>46419</v>
      </c>
      <c r="G4267" s="87">
        <v>3500</v>
      </c>
      <c r="H4267" s="87">
        <v>60.114818126206004</v>
      </c>
    </row>
    <row r="4268" spans="1:8" x14ac:dyDescent="0.3">
      <c r="A4268" t="s">
        <v>35</v>
      </c>
      <c r="B4268" t="s">
        <v>53</v>
      </c>
      <c r="C4268" t="s">
        <v>102</v>
      </c>
      <c r="D4268" t="s">
        <v>214</v>
      </c>
      <c r="E4268" t="s">
        <v>215</v>
      </c>
      <c r="F4268" s="88">
        <v>46447</v>
      </c>
      <c r="G4268" s="87">
        <v>3500</v>
      </c>
      <c r="H4268" s="87">
        <v>166.83242874932529</v>
      </c>
    </row>
    <row r="4269" spans="1:8" x14ac:dyDescent="0.3">
      <c r="A4269" t="s">
        <v>35</v>
      </c>
      <c r="B4269" t="s">
        <v>53</v>
      </c>
      <c r="C4269" t="s">
        <v>102</v>
      </c>
      <c r="D4269" t="s">
        <v>214</v>
      </c>
      <c r="E4269" t="s">
        <v>216</v>
      </c>
      <c r="F4269" s="88">
        <v>46447</v>
      </c>
      <c r="G4269" s="87">
        <v>3500</v>
      </c>
      <c r="H4269" s="87">
        <v>105.0000000000001</v>
      </c>
    </row>
    <row r="4270" spans="1:8" x14ac:dyDescent="0.3">
      <c r="A4270" t="s">
        <v>35</v>
      </c>
      <c r="B4270" t="s">
        <v>53</v>
      </c>
      <c r="C4270" t="s">
        <v>102</v>
      </c>
      <c r="D4270" t="s">
        <v>214</v>
      </c>
      <c r="E4270" t="s">
        <v>217</v>
      </c>
      <c r="F4270" s="88">
        <v>46447</v>
      </c>
      <c r="G4270" s="87">
        <v>3500</v>
      </c>
      <c r="H4270" s="87">
        <v>60.031484222645602</v>
      </c>
    </row>
    <row r="4271" spans="1:8" x14ac:dyDescent="0.3">
      <c r="A4271" t="s">
        <v>35</v>
      </c>
      <c r="B4271" t="s">
        <v>53</v>
      </c>
      <c r="C4271" t="s">
        <v>102</v>
      </c>
      <c r="D4271" t="s">
        <v>214</v>
      </c>
      <c r="E4271" t="s">
        <v>215</v>
      </c>
      <c r="F4271" s="88">
        <v>46478</v>
      </c>
      <c r="G4271" s="87">
        <v>3500</v>
      </c>
      <c r="H4271" s="87">
        <v>166.74393505701349</v>
      </c>
    </row>
    <row r="4272" spans="1:8" x14ac:dyDescent="0.3">
      <c r="A4272" t="s">
        <v>35</v>
      </c>
      <c r="B4272" t="s">
        <v>53</v>
      </c>
      <c r="C4272" t="s">
        <v>102</v>
      </c>
      <c r="D4272" t="s">
        <v>214</v>
      </c>
      <c r="E4272" t="s">
        <v>216</v>
      </c>
      <c r="F4272" s="88">
        <v>46478</v>
      </c>
      <c r="G4272" s="87">
        <v>3500</v>
      </c>
      <c r="H4272" s="87">
        <v>105.0000000000001</v>
      </c>
    </row>
    <row r="4273" spans="1:8" x14ac:dyDescent="0.3">
      <c r="A4273" t="s">
        <v>35</v>
      </c>
      <c r="B4273" t="s">
        <v>53</v>
      </c>
      <c r="C4273" t="s">
        <v>102</v>
      </c>
      <c r="D4273" t="s">
        <v>214</v>
      </c>
      <c r="E4273" t="s">
        <v>217</v>
      </c>
      <c r="F4273" s="88">
        <v>46478</v>
      </c>
      <c r="G4273" s="87">
        <v>3500</v>
      </c>
      <c r="H4273" s="87">
        <v>59.945568016517512</v>
      </c>
    </row>
    <row r="4274" spans="1:8" x14ac:dyDescent="0.3">
      <c r="A4274" t="s">
        <v>35</v>
      </c>
      <c r="B4274" t="s">
        <v>53</v>
      </c>
      <c r="C4274" t="s">
        <v>102</v>
      </c>
      <c r="D4274" t="s">
        <v>214</v>
      </c>
      <c r="E4274" t="s">
        <v>215</v>
      </c>
      <c r="F4274" s="88">
        <v>46508</v>
      </c>
      <c r="G4274" s="87">
        <v>3500</v>
      </c>
      <c r="H4274" s="87">
        <v>59.8598973830331</v>
      </c>
    </row>
    <row r="4275" spans="1:8" x14ac:dyDescent="0.3">
      <c r="A4275" t="s">
        <v>35</v>
      </c>
      <c r="B4275" t="s">
        <v>53</v>
      </c>
      <c r="C4275" t="s">
        <v>102</v>
      </c>
      <c r="D4275" t="s">
        <v>214</v>
      </c>
      <c r="E4275" t="s">
        <v>216</v>
      </c>
      <c r="F4275" s="88">
        <v>46508</v>
      </c>
      <c r="G4275" s="87">
        <v>3500</v>
      </c>
      <c r="H4275" s="87">
        <v>0</v>
      </c>
    </row>
    <row r="4276" spans="1:8" x14ac:dyDescent="0.3">
      <c r="A4276" t="s">
        <v>35</v>
      </c>
      <c r="B4276" t="s">
        <v>53</v>
      </c>
      <c r="C4276" t="s">
        <v>102</v>
      </c>
      <c r="D4276" t="s">
        <v>214</v>
      </c>
      <c r="E4276" t="s">
        <v>217</v>
      </c>
      <c r="F4276" s="88">
        <v>46508</v>
      </c>
      <c r="G4276" s="87">
        <v>3500</v>
      </c>
      <c r="H4276" s="87">
        <v>59.8598973830331</v>
      </c>
    </row>
    <row r="4277" spans="1:8" x14ac:dyDescent="0.3">
      <c r="A4277" t="s">
        <v>35</v>
      </c>
      <c r="B4277" t="s">
        <v>53</v>
      </c>
      <c r="C4277" t="s">
        <v>102</v>
      </c>
      <c r="D4277" t="s">
        <v>214</v>
      </c>
      <c r="E4277" t="s">
        <v>215</v>
      </c>
      <c r="F4277" s="88">
        <v>46539</v>
      </c>
      <c r="G4277" s="87">
        <v>3500</v>
      </c>
      <c r="H4277" s="87">
        <v>59.77447127082214</v>
      </c>
    </row>
    <row r="4278" spans="1:8" x14ac:dyDescent="0.3">
      <c r="A4278" t="s">
        <v>35</v>
      </c>
      <c r="B4278" t="s">
        <v>53</v>
      </c>
      <c r="C4278" t="s">
        <v>102</v>
      </c>
      <c r="D4278" t="s">
        <v>214</v>
      </c>
      <c r="E4278" t="s">
        <v>216</v>
      </c>
      <c r="F4278" s="88">
        <v>46539</v>
      </c>
      <c r="G4278" s="87">
        <v>3500</v>
      </c>
      <c r="H4278" s="87">
        <v>0</v>
      </c>
    </row>
    <row r="4279" spans="1:8" x14ac:dyDescent="0.3">
      <c r="A4279" t="s">
        <v>35</v>
      </c>
      <c r="B4279" t="s">
        <v>53</v>
      </c>
      <c r="C4279" t="s">
        <v>102</v>
      </c>
      <c r="D4279" t="s">
        <v>214</v>
      </c>
      <c r="E4279" t="s">
        <v>217</v>
      </c>
      <c r="F4279" s="88">
        <v>46539</v>
      </c>
      <c r="G4279" s="87">
        <v>3500</v>
      </c>
      <c r="H4279" s="87">
        <v>59.77447127082214</v>
      </c>
    </row>
    <row r="4280" spans="1:8" x14ac:dyDescent="0.3">
      <c r="A4280" t="s">
        <v>35</v>
      </c>
      <c r="B4280" t="s">
        <v>53</v>
      </c>
      <c r="C4280" t="s">
        <v>102</v>
      </c>
      <c r="D4280" t="s">
        <v>214</v>
      </c>
      <c r="E4280" t="s">
        <v>215</v>
      </c>
      <c r="F4280" s="88">
        <v>46569</v>
      </c>
      <c r="G4280" s="87">
        <v>3500</v>
      </c>
      <c r="H4280" s="87">
        <v>59.689288634505509</v>
      </c>
    </row>
    <row r="4281" spans="1:8" x14ac:dyDescent="0.3">
      <c r="A4281" t="s">
        <v>35</v>
      </c>
      <c r="B4281" t="s">
        <v>53</v>
      </c>
      <c r="C4281" t="s">
        <v>102</v>
      </c>
      <c r="D4281" t="s">
        <v>214</v>
      </c>
      <c r="E4281" t="s">
        <v>216</v>
      </c>
      <c r="F4281" s="88">
        <v>46569</v>
      </c>
      <c r="G4281" s="87">
        <v>3500</v>
      </c>
      <c r="H4281" s="87">
        <v>0</v>
      </c>
    </row>
    <row r="4282" spans="1:8" x14ac:dyDescent="0.3">
      <c r="A4282" t="s">
        <v>35</v>
      </c>
      <c r="B4282" t="s">
        <v>53</v>
      </c>
      <c r="C4282" t="s">
        <v>102</v>
      </c>
      <c r="D4282" t="s">
        <v>214</v>
      </c>
      <c r="E4282" t="s">
        <v>217</v>
      </c>
      <c r="F4282" s="88">
        <v>46569</v>
      </c>
      <c r="G4282" s="87">
        <v>3500</v>
      </c>
      <c r="H4282" s="87">
        <v>59.689288634505509</v>
      </c>
    </row>
    <row r="4283" spans="1:8" x14ac:dyDescent="0.3">
      <c r="A4283" t="s">
        <v>35</v>
      </c>
      <c r="B4283" t="s">
        <v>53</v>
      </c>
      <c r="C4283" t="s">
        <v>102</v>
      </c>
      <c r="D4283" t="s">
        <v>214</v>
      </c>
      <c r="E4283" t="s">
        <v>215</v>
      </c>
      <c r="F4283" s="88">
        <v>46600</v>
      </c>
      <c r="G4283" s="87">
        <v>3500</v>
      </c>
      <c r="H4283" s="87">
        <v>59.602957986330082</v>
      </c>
    </row>
    <row r="4284" spans="1:8" x14ac:dyDescent="0.3">
      <c r="A4284" t="s">
        <v>35</v>
      </c>
      <c r="B4284" t="s">
        <v>53</v>
      </c>
      <c r="C4284" t="s">
        <v>102</v>
      </c>
      <c r="D4284" t="s">
        <v>214</v>
      </c>
      <c r="E4284" t="s">
        <v>216</v>
      </c>
      <c r="F4284" s="88">
        <v>46600</v>
      </c>
      <c r="G4284" s="87">
        <v>3500</v>
      </c>
      <c r="H4284" s="87">
        <v>0</v>
      </c>
    </row>
    <row r="4285" spans="1:8" x14ac:dyDescent="0.3">
      <c r="A4285" t="s">
        <v>35</v>
      </c>
      <c r="B4285" t="s">
        <v>53</v>
      </c>
      <c r="C4285" t="s">
        <v>102</v>
      </c>
      <c r="D4285" t="s">
        <v>214</v>
      </c>
      <c r="E4285" t="s">
        <v>217</v>
      </c>
      <c r="F4285" s="88">
        <v>46600</v>
      </c>
      <c r="G4285" s="87">
        <v>3500</v>
      </c>
      <c r="H4285" s="87">
        <v>59.602957986330082</v>
      </c>
    </row>
    <row r="4286" spans="1:8" x14ac:dyDescent="0.3">
      <c r="A4286" t="s">
        <v>35</v>
      </c>
      <c r="B4286" t="s">
        <v>53</v>
      </c>
      <c r="C4286" t="s">
        <v>102</v>
      </c>
      <c r="D4286" t="s">
        <v>214</v>
      </c>
      <c r="E4286" t="s">
        <v>215</v>
      </c>
      <c r="F4286" s="88">
        <v>46631</v>
      </c>
      <c r="G4286" s="87">
        <v>3500</v>
      </c>
      <c r="H4286" s="87">
        <v>59.51826313827857</v>
      </c>
    </row>
    <row r="4287" spans="1:8" x14ac:dyDescent="0.3">
      <c r="A4287" t="s">
        <v>35</v>
      </c>
      <c r="B4287" t="s">
        <v>53</v>
      </c>
      <c r="C4287" t="s">
        <v>102</v>
      </c>
      <c r="D4287" t="s">
        <v>214</v>
      </c>
      <c r="E4287" t="s">
        <v>216</v>
      </c>
      <c r="F4287" s="88">
        <v>46631</v>
      </c>
      <c r="G4287" s="87">
        <v>3500</v>
      </c>
      <c r="H4287" s="87">
        <v>0</v>
      </c>
    </row>
    <row r="4288" spans="1:8" x14ac:dyDescent="0.3">
      <c r="A4288" t="s">
        <v>35</v>
      </c>
      <c r="B4288" t="s">
        <v>53</v>
      </c>
      <c r="C4288" t="s">
        <v>102</v>
      </c>
      <c r="D4288" t="s">
        <v>214</v>
      </c>
      <c r="E4288" t="s">
        <v>217</v>
      </c>
      <c r="F4288" s="88">
        <v>46631</v>
      </c>
      <c r="G4288" s="87">
        <v>3500</v>
      </c>
      <c r="H4288" s="87">
        <v>59.51826313827857</v>
      </c>
    </row>
    <row r="4289" spans="1:8" x14ac:dyDescent="0.3">
      <c r="A4289" t="s">
        <v>35</v>
      </c>
      <c r="B4289" t="s">
        <v>53</v>
      </c>
      <c r="C4289" t="s">
        <v>102</v>
      </c>
      <c r="D4289" t="s">
        <v>214</v>
      </c>
      <c r="E4289" t="s">
        <v>215</v>
      </c>
      <c r="F4289" s="88">
        <v>46661</v>
      </c>
      <c r="G4289" s="87">
        <v>3500</v>
      </c>
      <c r="H4289" s="87">
        <v>59.433808648723613</v>
      </c>
    </row>
    <row r="4290" spans="1:8" x14ac:dyDescent="0.3">
      <c r="A4290" t="s">
        <v>35</v>
      </c>
      <c r="B4290" t="s">
        <v>53</v>
      </c>
      <c r="C4290" t="s">
        <v>102</v>
      </c>
      <c r="D4290" t="s">
        <v>214</v>
      </c>
      <c r="E4290" t="s">
        <v>216</v>
      </c>
      <c r="F4290" s="88">
        <v>46661</v>
      </c>
      <c r="G4290" s="87">
        <v>3500</v>
      </c>
      <c r="H4290" s="87">
        <v>0</v>
      </c>
    </row>
    <row r="4291" spans="1:8" x14ac:dyDescent="0.3">
      <c r="A4291" t="s">
        <v>35</v>
      </c>
      <c r="B4291" t="s">
        <v>53</v>
      </c>
      <c r="C4291" t="s">
        <v>102</v>
      </c>
      <c r="D4291" t="s">
        <v>214</v>
      </c>
      <c r="E4291" t="s">
        <v>217</v>
      </c>
      <c r="F4291" s="88">
        <v>46661</v>
      </c>
      <c r="G4291" s="87">
        <v>3500</v>
      </c>
      <c r="H4291" s="87">
        <v>59.433808648723613</v>
      </c>
    </row>
    <row r="4292" spans="1:8" x14ac:dyDescent="0.3">
      <c r="A4292" t="s">
        <v>35</v>
      </c>
      <c r="B4292" t="s">
        <v>53</v>
      </c>
      <c r="C4292" t="s">
        <v>102</v>
      </c>
      <c r="D4292" t="s">
        <v>214</v>
      </c>
      <c r="E4292" t="s">
        <v>215</v>
      </c>
      <c r="F4292" s="88">
        <v>46692</v>
      </c>
      <c r="G4292" s="87">
        <v>3500</v>
      </c>
      <c r="H4292" s="87">
        <v>59.34959349593494</v>
      </c>
    </row>
    <row r="4293" spans="1:8" x14ac:dyDescent="0.3">
      <c r="A4293" t="s">
        <v>35</v>
      </c>
      <c r="B4293" t="s">
        <v>53</v>
      </c>
      <c r="C4293" t="s">
        <v>102</v>
      </c>
      <c r="D4293" t="s">
        <v>214</v>
      </c>
      <c r="E4293" t="s">
        <v>216</v>
      </c>
      <c r="F4293" s="88">
        <v>46692</v>
      </c>
      <c r="G4293" s="87">
        <v>3500</v>
      </c>
      <c r="H4293" s="87">
        <v>0</v>
      </c>
    </row>
    <row r="4294" spans="1:8" x14ac:dyDescent="0.3">
      <c r="A4294" t="s">
        <v>35</v>
      </c>
      <c r="B4294" t="s">
        <v>53</v>
      </c>
      <c r="C4294" t="s">
        <v>102</v>
      </c>
      <c r="D4294" t="s">
        <v>214</v>
      </c>
      <c r="E4294" t="s">
        <v>217</v>
      </c>
      <c r="F4294" s="88">
        <v>46692</v>
      </c>
      <c r="G4294" s="87">
        <v>3500</v>
      </c>
      <c r="H4294" s="87">
        <v>59.34959349593494</v>
      </c>
    </row>
    <row r="4295" spans="1:8" x14ac:dyDescent="0.3">
      <c r="A4295" t="s">
        <v>35</v>
      </c>
      <c r="B4295" t="s">
        <v>53</v>
      </c>
      <c r="C4295" t="s">
        <v>102</v>
      </c>
      <c r="D4295" t="s">
        <v>214</v>
      </c>
      <c r="E4295" t="s">
        <v>215</v>
      </c>
      <c r="F4295" s="88">
        <v>46722</v>
      </c>
      <c r="G4295" s="87">
        <v>3500</v>
      </c>
      <c r="H4295" s="87">
        <v>59.265616663960458</v>
      </c>
    </row>
    <row r="4296" spans="1:8" x14ac:dyDescent="0.3">
      <c r="A4296" t="s">
        <v>35</v>
      </c>
      <c r="B4296" t="s">
        <v>53</v>
      </c>
      <c r="C4296" t="s">
        <v>102</v>
      </c>
      <c r="D4296" t="s">
        <v>214</v>
      </c>
      <c r="E4296" t="s">
        <v>216</v>
      </c>
      <c r="F4296" s="88">
        <v>46722</v>
      </c>
      <c r="G4296" s="87">
        <v>3500</v>
      </c>
      <c r="H4296" s="87">
        <v>0</v>
      </c>
    </row>
    <row r="4297" spans="1:8" x14ac:dyDescent="0.3">
      <c r="A4297" t="s">
        <v>35</v>
      </c>
      <c r="B4297" t="s">
        <v>53</v>
      </c>
      <c r="C4297" t="s">
        <v>102</v>
      </c>
      <c r="D4297" t="s">
        <v>214</v>
      </c>
      <c r="E4297" t="s">
        <v>217</v>
      </c>
      <c r="F4297" s="88">
        <v>46722</v>
      </c>
      <c r="G4297" s="87">
        <v>3500</v>
      </c>
      <c r="H4297" s="87">
        <v>59.265616663960458</v>
      </c>
    </row>
    <row r="4298" spans="1:8" x14ac:dyDescent="0.3">
      <c r="A4298" t="s">
        <v>35</v>
      </c>
      <c r="B4298" t="s">
        <v>53</v>
      </c>
      <c r="C4298" t="s">
        <v>103</v>
      </c>
      <c r="D4298" t="s">
        <v>198</v>
      </c>
      <c r="E4298" t="s">
        <v>135</v>
      </c>
      <c r="G4298" s="87">
        <v>28000</v>
      </c>
      <c r="H4298" s="87">
        <v>17808</v>
      </c>
    </row>
    <row r="4299" spans="1:8" x14ac:dyDescent="0.3">
      <c r="A4299" t="s">
        <v>35</v>
      </c>
      <c r="B4299" t="s">
        <v>53</v>
      </c>
      <c r="C4299" t="s">
        <v>103</v>
      </c>
      <c r="D4299" t="s">
        <v>198</v>
      </c>
      <c r="E4299" t="s">
        <v>199</v>
      </c>
      <c r="G4299" s="87">
        <v>28000</v>
      </c>
      <c r="H4299" s="87">
        <v>27903.11418685121</v>
      </c>
    </row>
    <row r="4300" spans="1:8" x14ac:dyDescent="0.3">
      <c r="A4300" t="s">
        <v>35</v>
      </c>
      <c r="B4300" t="s">
        <v>53</v>
      </c>
      <c r="C4300" t="s">
        <v>103</v>
      </c>
      <c r="D4300" t="s">
        <v>198</v>
      </c>
      <c r="E4300" t="s">
        <v>200</v>
      </c>
      <c r="G4300" s="87">
        <v>28000</v>
      </c>
      <c r="H4300" s="87">
        <v>28297.872340425529</v>
      </c>
    </row>
    <row r="4301" spans="1:8" x14ac:dyDescent="0.3">
      <c r="A4301" t="s">
        <v>35</v>
      </c>
      <c r="B4301" t="s">
        <v>53</v>
      </c>
      <c r="C4301" t="s">
        <v>103</v>
      </c>
      <c r="D4301" t="s">
        <v>198</v>
      </c>
      <c r="E4301" t="s">
        <v>201</v>
      </c>
      <c r="G4301" s="87">
        <v>28000</v>
      </c>
      <c r="H4301" s="87">
        <v>28000</v>
      </c>
    </row>
    <row r="4302" spans="1:8" x14ac:dyDescent="0.3">
      <c r="A4302" t="s">
        <v>35</v>
      </c>
      <c r="B4302" t="s">
        <v>53</v>
      </c>
      <c r="C4302" t="s">
        <v>103</v>
      </c>
      <c r="D4302" t="s">
        <v>198</v>
      </c>
      <c r="E4302" t="s">
        <v>202</v>
      </c>
      <c r="G4302" s="87">
        <v>28000</v>
      </c>
      <c r="H4302" s="87">
        <v>17935.17190605904</v>
      </c>
    </row>
    <row r="4303" spans="1:8" x14ac:dyDescent="0.3">
      <c r="A4303" t="s">
        <v>35</v>
      </c>
      <c r="B4303" t="s">
        <v>53</v>
      </c>
      <c r="C4303" t="s">
        <v>103</v>
      </c>
      <c r="D4303" t="s">
        <v>198</v>
      </c>
      <c r="E4303" t="s">
        <v>139</v>
      </c>
      <c r="G4303" s="87">
        <v>28000</v>
      </c>
      <c r="H4303" s="87">
        <v>18340</v>
      </c>
    </row>
    <row r="4304" spans="1:8" x14ac:dyDescent="0.3">
      <c r="A4304" t="s">
        <v>35</v>
      </c>
      <c r="B4304" t="s">
        <v>53</v>
      </c>
      <c r="C4304" t="s">
        <v>103</v>
      </c>
      <c r="D4304" t="s">
        <v>198</v>
      </c>
      <c r="E4304" t="s">
        <v>65</v>
      </c>
      <c r="G4304" s="87">
        <v>28000</v>
      </c>
      <c r="H4304" s="87">
        <v>17935.17190605904</v>
      </c>
    </row>
    <row r="4305" spans="1:8" x14ac:dyDescent="0.3">
      <c r="A4305" t="s">
        <v>35</v>
      </c>
      <c r="B4305" t="s">
        <v>53</v>
      </c>
      <c r="C4305" t="s">
        <v>103</v>
      </c>
      <c r="D4305" t="s">
        <v>203</v>
      </c>
      <c r="E4305" t="s">
        <v>204</v>
      </c>
      <c r="G4305" s="87">
        <v>28000</v>
      </c>
      <c r="H4305" s="87">
        <v>17419.225301959479</v>
      </c>
    </row>
    <row r="4306" spans="1:8" x14ac:dyDescent="0.3">
      <c r="A4306" t="s">
        <v>35</v>
      </c>
      <c r="B4306" t="s">
        <v>53</v>
      </c>
      <c r="C4306" t="s">
        <v>103</v>
      </c>
      <c r="D4306" t="s">
        <v>203</v>
      </c>
      <c r="E4306" t="s">
        <v>142</v>
      </c>
      <c r="G4306" s="87">
        <v>28000</v>
      </c>
      <c r="H4306" s="87">
        <v>27100.416722677779</v>
      </c>
    </row>
    <row r="4307" spans="1:8" x14ac:dyDescent="0.3">
      <c r="A4307" t="s">
        <v>35</v>
      </c>
      <c r="B4307" t="s">
        <v>53</v>
      </c>
      <c r="C4307" t="s">
        <v>103</v>
      </c>
      <c r="D4307" t="s">
        <v>203</v>
      </c>
      <c r="E4307" t="s">
        <v>143</v>
      </c>
      <c r="G4307" s="87">
        <v>28000</v>
      </c>
      <c r="H4307" s="87">
        <v>28297.872340425529</v>
      </c>
    </row>
    <row r="4308" spans="1:8" x14ac:dyDescent="0.3">
      <c r="A4308" t="s">
        <v>35</v>
      </c>
      <c r="B4308" t="s">
        <v>53</v>
      </c>
      <c r="C4308" t="s">
        <v>103</v>
      </c>
      <c r="D4308" t="s">
        <v>203</v>
      </c>
      <c r="E4308" t="s">
        <v>141</v>
      </c>
      <c r="G4308" s="87">
        <v>28000</v>
      </c>
      <c r="H4308" s="87">
        <v>0</v>
      </c>
    </row>
    <row r="4309" spans="1:8" x14ac:dyDescent="0.3">
      <c r="A4309" t="s">
        <v>35</v>
      </c>
      <c r="B4309" t="s">
        <v>53</v>
      </c>
      <c r="C4309" t="s">
        <v>103</v>
      </c>
      <c r="D4309" t="s">
        <v>203</v>
      </c>
      <c r="E4309" t="s">
        <v>205</v>
      </c>
      <c r="G4309" s="87">
        <v>28000</v>
      </c>
      <c r="H4309" s="87">
        <v>17419.225301959479</v>
      </c>
    </row>
    <row r="4310" spans="1:8" x14ac:dyDescent="0.3">
      <c r="A4310" t="s">
        <v>35</v>
      </c>
      <c r="B4310" t="s">
        <v>53</v>
      </c>
      <c r="C4310" t="s">
        <v>103</v>
      </c>
      <c r="D4310" t="s">
        <v>206</v>
      </c>
      <c r="E4310" t="s">
        <v>207</v>
      </c>
      <c r="G4310" s="87">
        <v>28000</v>
      </c>
      <c r="H4310" s="87">
        <v>28000</v>
      </c>
    </row>
    <row r="4311" spans="1:8" x14ac:dyDescent="0.3">
      <c r="A4311" t="s">
        <v>35</v>
      </c>
      <c r="B4311" t="s">
        <v>53</v>
      </c>
      <c r="C4311" t="s">
        <v>103</v>
      </c>
      <c r="D4311" t="s">
        <v>206</v>
      </c>
      <c r="E4311" t="s">
        <v>208</v>
      </c>
      <c r="G4311" s="87">
        <v>28000</v>
      </c>
      <c r="H4311" s="87">
        <v>28097.22222222223</v>
      </c>
    </row>
    <row r="4312" spans="1:8" x14ac:dyDescent="0.3">
      <c r="A4312" t="s">
        <v>35</v>
      </c>
      <c r="B4312" t="s">
        <v>53</v>
      </c>
      <c r="C4312" t="s">
        <v>103</v>
      </c>
      <c r="D4312" t="s">
        <v>206</v>
      </c>
      <c r="E4312" t="s">
        <v>209</v>
      </c>
      <c r="G4312" s="87">
        <v>28000</v>
      </c>
      <c r="H4312" s="87">
        <v>26320</v>
      </c>
    </row>
    <row r="4313" spans="1:8" x14ac:dyDescent="0.3">
      <c r="A4313" t="s">
        <v>35</v>
      </c>
      <c r="B4313" t="s">
        <v>53</v>
      </c>
      <c r="C4313" t="s">
        <v>103</v>
      </c>
      <c r="D4313" t="s">
        <v>210</v>
      </c>
      <c r="E4313" t="s">
        <v>211</v>
      </c>
      <c r="G4313" s="87">
        <v>28000</v>
      </c>
      <c r="H4313" s="87">
        <v>26600</v>
      </c>
    </row>
    <row r="4314" spans="1:8" x14ac:dyDescent="0.3">
      <c r="A4314" t="s">
        <v>35</v>
      </c>
      <c r="B4314" t="s">
        <v>53</v>
      </c>
      <c r="C4314" t="s">
        <v>103</v>
      </c>
      <c r="D4314" t="s">
        <v>210</v>
      </c>
      <c r="E4314" t="s">
        <v>212</v>
      </c>
      <c r="G4314" s="87">
        <v>28000</v>
      </c>
      <c r="H4314" s="87">
        <v>26320</v>
      </c>
    </row>
    <row r="4315" spans="1:8" x14ac:dyDescent="0.3">
      <c r="A4315" t="s">
        <v>35</v>
      </c>
      <c r="B4315" t="s">
        <v>53</v>
      </c>
      <c r="C4315" t="s">
        <v>103</v>
      </c>
      <c r="D4315" t="s">
        <v>210</v>
      </c>
      <c r="E4315" t="s">
        <v>213</v>
      </c>
      <c r="G4315" s="87">
        <v>28000</v>
      </c>
      <c r="H4315" s="87">
        <v>26320</v>
      </c>
    </row>
    <row r="4316" spans="1:8" x14ac:dyDescent="0.3">
      <c r="A4316" t="s">
        <v>35</v>
      </c>
      <c r="B4316" t="s">
        <v>53</v>
      </c>
      <c r="C4316" t="s">
        <v>103</v>
      </c>
      <c r="D4316" t="s">
        <v>214</v>
      </c>
      <c r="E4316" t="s">
        <v>215</v>
      </c>
      <c r="F4316" s="88">
        <v>46388</v>
      </c>
      <c r="G4316" s="87">
        <v>2333.333333333333</v>
      </c>
      <c r="H4316" s="87">
        <v>0</v>
      </c>
    </row>
    <row r="4317" spans="1:8" x14ac:dyDescent="0.3">
      <c r="A4317" t="s">
        <v>35</v>
      </c>
      <c r="B4317" t="s">
        <v>53</v>
      </c>
      <c r="C4317" t="s">
        <v>103</v>
      </c>
      <c r="D4317" t="s">
        <v>214</v>
      </c>
      <c r="E4317" t="s">
        <v>216</v>
      </c>
      <c r="F4317" s="88">
        <v>46388</v>
      </c>
      <c r="G4317" s="87">
        <v>2333.333333333333</v>
      </c>
      <c r="H4317" s="87">
        <v>0</v>
      </c>
    </row>
    <row r="4318" spans="1:8" x14ac:dyDescent="0.3">
      <c r="A4318" t="s">
        <v>35</v>
      </c>
      <c r="B4318" t="s">
        <v>53</v>
      </c>
      <c r="C4318" t="s">
        <v>103</v>
      </c>
      <c r="D4318" t="s">
        <v>214</v>
      </c>
      <c r="E4318" t="s">
        <v>217</v>
      </c>
      <c r="F4318" s="88">
        <v>46388</v>
      </c>
      <c r="G4318" s="87">
        <v>2333.333333333333</v>
      </c>
      <c r="H4318" s="87">
        <v>0</v>
      </c>
    </row>
    <row r="4319" spans="1:8" x14ac:dyDescent="0.3">
      <c r="A4319" t="s">
        <v>35</v>
      </c>
      <c r="B4319" t="s">
        <v>53</v>
      </c>
      <c r="C4319" t="s">
        <v>103</v>
      </c>
      <c r="D4319" t="s">
        <v>214</v>
      </c>
      <c r="E4319" t="s">
        <v>215</v>
      </c>
      <c r="F4319" s="88">
        <v>46419</v>
      </c>
      <c r="G4319" s="87">
        <v>2333.333333333333</v>
      </c>
      <c r="H4319" s="87">
        <v>0</v>
      </c>
    </row>
    <row r="4320" spans="1:8" x14ac:dyDescent="0.3">
      <c r="A4320" t="s">
        <v>35</v>
      </c>
      <c r="B4320" t="s">
        <v>53</v>
      </c>
      <c r="C4320" t="s">
        <v>103</v>
      </c>
      <c r="D4320" t="s">
        <v>214</v>
      </c>
      <c r="E4320" t="s">
        <v>216</v>
      </c>
      <c r="F4320" s="88">
        <v>46419</v>
      </c>
      <c r="G4320" s="87">
        <v>2333.333333333333</v>
      </c>
      <c r="H4320" s="87">
        <v>0</v>
      </c>
    </row>
    <row r="4321" spans="1:8" x14ac:dyDescent="0.3">
      <c r="A4321" t="s">
        <v>35</v>
      </c>
      <c r="B4321" t="s">
        <v>53</v>
      </c>
      <c r="C4321" t="s">
        <v>103</v>
      </c>
      <c r="D4321" t="s">
        <v>214</v>
      </c>
      <c r="E4321" t="s">
        <v>217</v>
      </c>
      <c r="F4321" s="88">
        <v>46419</v>
      </c>
      <c r="G4321" s="87">
        <v>2333.333333333333</v>
      </c>
      <c r="H4321" s="87">
        <v>0</v>
      </c>
    </row>
    <row r="4322" spans="1:8" x14ac:dyDescent="0.3">
      <c r="A4322" t="s">
        <v>35</v>
      </c>
      <c r="B4322" t="s">
        <v>53</v>
      </c>
      <c r="C4322" t="s">
        <v>103</v>
      </c>
      <c r="D4322" t="s">
        <v>214</v>
      </c>
      <c r="E4322" t="s">
        <v>215</v>
      </c>
      <c r="F4322" s="88">
        <v>46447</v>
      </c>
      <c r="G4322" s="87">
        <v>2333.333333333333</v>
      </c>
      <c r="H4322" s="87">
        <v>0</v>
      </c>
    </row>
    <row r="4323" spans="1:8" x14ac:dyDescent="0.3">
      <c r="A4323" t="s">
        <v>35</v>
      </c>
      <c r="B4323" t="s">
        <v>53</v>
      </c>
      <c r="C4323" t="s">
        <v>103</v>
      </c>
      <c r="D4323" t="s">
        <v>214</v>
      </c>
      <c r="E4323" t="s">
        <v>216</v>
      </c>
      <c r="F4323" s="88">
        <v>46447</v>
      </c>
      <c r="G4323" s="87">
        <v>2333.333333333333</v>
      </c>
      <c r="H4323" s="87">
        <v>0</v>
      </c>
    </row>
    <row r="4324" spans="1:8" x14ac:dyDescent="0.3">
      <c r="A4324" t="s">
        <v>35</v>
      </c>
      <c r="B4324" t="s">
        <v>53</v>
      </c>
      <c r="C4324" t="s">
        <v>103</v>
      </c>
      <c r="D4324" t="s">
        <v>214</v>
      </c>
      <c r="E4324" t="s">
        <v>217</v>
      </c>
      <c r="F4324" s="88">
        <v>46447</v>
      </c>
      <c r="G4324" s="87">
        <v>2333.333333333333</v>
      </c>
      <c r="H4324" s="87">
        <v>0</v>
      </c>
    </row>
    <row r="4325" spans="1:8" x14ac:dyDescent="0.3">
      <c r="A4325" t="s">
        <v>35</v>
      </c>
      <c r="B4325" t="s">
        <v>53</v>
      </c>
      <c r="C4325" t="s">
        <v>103</v>
      </c>
      <c r="D4325" t="s">
        <v>214</v>
      </c>
      <c r="E4325" t="s">
        <v>215</v>
      </c>
      <c r="F4325" s="88">
        <v>46478</v>
      </c>
      <c r="G4325" s="87">
        <v>2333.333333333333</v>
      </c>
      <c r="H4325" s="87">
        <v>0</v>
      </c>
    </row>
    <row r="4326" spans="1:8" x14ac:dyDescent="0.3">
      <c r="A4326" t="s">
        <v>35</v>
      </c>
      <c r="B4326" t="s">
        <v>53</v>
      </c>
      <c r="C4326" t="s">
        <v>103</v>
      </c>
      <c r="D4326" t="s">
        <v>214</v>
      </c>
      <c r="E4326" t="s">
        <v>216</v>
      </c>
      <c r="F4326" s="88">
        <v>46478</v>
      </c>
      <c r="G4326" s="87">
        <v>2333.333333333333</v>
      </c>
      <c r="H4326" s="87">
        <v>0</v>
      </c>
    </row>
    <row r="4327" spans="1:8" x14ac:dyDescent="0.3">
      <c r="A4327" t="s">
        <v>35</v>
      </c>
      <c r="B4327" t="s">
        <v>53</v>
      </c>
      <c r="C4327" t="s">
        <v>103</v>
      </c>
      <c r="D4327" t="s">
        <v>214</v>
      </c>
      <c r="E4327" t="s">
        <v>217</v>
      </c>
      <c r="F4327" s="88">
        <v>46478</v>
      </c>
      <c r="G4327" s="87">
        <v>2333.333333333333</v>
      </c>
      <c r="H4327" s="87">
        <v>0</v>
      </c>
    </row>
    <row r="4328" spans="1:8" x14ac:dyDescent="0.3">
      <c r="A4328" t="s">
        <v>35</v>
      </c>
      <c r="B4328" t="s">
        <v>53</v>
      </c>
      <c r="C4328" t="s">
        <v>103</v>
      </c>
      <c r="D4328" t="s">
        <v>214</v>
      </c>
      <c r="E4328" t="s">
        <v>215</v>
      </c>
      <c r="F4328" s="88">
        <v>46508</v>
      </c>
      <c r="G4328" s="87">
        <v>2333.333333333333</v>
      </c>
      <c r="H4328" s="87">
        <v>0</v>
      </c>
    </row>
    <row r="4329" spans="1:8" x14ac:dyDescent="0.3">
      <c r="A4329" t="s">
        <v>35</v>
      </c>
      <c r="B4329" t="s">
        <v>53</v>
      </c>
      <c r="C4329" t="s">
        <v>103</v>
      </c>
      <c r="D4329" t="s">
        <v>214</v>
      </c>
      <c r="E4329" t="s">
        <v>216</v>
      </c>
      <c r="F4329" s="88">
        <v>46508</v>
      </c>
      <c r="G4329" s="87">
        <v>2333.333333333333</v>
      </c>
      <c r="H4329" s="87">
        <v>0</v>
      </c>
    </row>
    <row r="4330" spans="1:8" x14ac:dyDescent="0.3">
      <c r="A4330" t="s">
        <v>35</v>
      </c>
      <c r="B4330" t="s">
        <v>53</v>
      </c>
      <c r="C4330" t="s">
        <v>103</v>
      </c>
      <c r="D4330" t="s">
        <v>214</v>
      </c>
      <c r="E4330" t="s">
        <v>217</v>
      </c>
      <c r="F4330" s="88">
        <v>46508</v>
      </c>
      <c r="G4330" s="87">
        <v>2333.333333333333</v>
      </c>
      <c r="H4330" s="87">
        <v>0</v>
      </c>
    </row>
    <row r="4331" spans="1:8" x14ac:dyDescent="0.3">
      <c r="A4331" t="s">
        <v>35</v>
      </c>
      <c r="B4331" t="s">
        <v>53</v>
      </c>
      <c r="C4331" t="s">
        <v>103</v>
      </c>
      <c r="D4331" t="s">
        <v>214</v>
      </c>
      <c r="E4331" t="s">
        <v>215</v>
      </c>
      <c r="F4331" s="88">
        <v>46539</v>
      </c>
      <c r="G4331" s="87">
        <v>2333.333333333333</v>
      </c>
      <c r="H4331" s="87">
        <v>0</v>
      </c>
    </row>
    <row r="4332" spans="1:8" x14ac:dyDescent="0.3">
      <c r="A4332" t="s">
        <v>35</v>
      </c>
      <c r="B4332" t="s">
        <v>53</v>
      </c>
      <c r="C4332" t="s">
        <v>103</v>
      </c>
      <c r="D4332" t="s">
        <v>214</v>
      </c>
      <c r="E4332" t="s">
        <v>216</v>
      </c>
      <c r="F4332" s="88">
        <v>46539</v>
      </c>
      <c r="G4332" s="87">
        <v>2333.333333333333</v>
      </c>
      <c r="H4332" s="87">
        <v>0</v>
      </c>
    </row>
    <row r="4333" spans="1:8" x14ac:dyDescent="0.3">
      <c r="A4333" t="s">
        <v>35</v>
      </c>
      <c r="B4333" t="s">
        <v>53</v>
      </c>
      <c r="C4333" t="s">
        <v>103</v>
      </c>
      <c r="D4333" t="s">
        <v>214</v>
      </c>
      <c r="E4333" t="s">
        <v>217</v>
      </c>
      <c r="F4333" s="88">
        <v>46539</v>
      </c>
      <c r="G4333" s="87">
        <v>2333.333333333333</v>
      </c>
      <c r="H4333" s="87">
        <v>0</v>
      </c>
    </row>
    <row r="4334" spans="1:8" x14ac:dyDescent="0.3">
      <c r="A4334" t="s">
        <v>35</v>
      </c>
      <c r="B4334" t="s">
        <v>53</v>
      </c>
      <c r="C4334" t="s">
        <v>103</v>
      </c>
      <c r="D4334" t="s">
        <v>214</v>
      </c>
      <c r="E4334" t="s">
        <v>215</v>
      </c>
      <c r="F4334" s="88">
        <v>46569</v>
      </c>
      <c r="G4334" s="87">
        <v>2333.333333333333</v>
      </c>
      <c r="H4334" s="87">
        <v>0</v>
      </c>
    </row>
    <row r="4335" spans="1:8" x14ac:dyDescent="0.3">
      <c r="A4335" t="s">
        <v>35</v>
      </c>
      <c r="B4335" t="s">
        <v>53</v>
      </c>
      <c r="C4335" t="s">
        <v>103</v>
      </c>
      <c r="D4335" t="s">
        <v>214</v>
      </c>
      <c r="E4335" t="s">
        <v>216</v>
      </c>
      <c r="F4335" s="88">
        <v>46569</v>
      </c>
      <c r="G4335" s="87">
        <v>2333.333333333333</v>
      </c>
      <c r="H4335" s="87">
        <v>0</v>
      </c>
    </row>
    <row r="4336" spans="1:8" x14ac:dyDescent="0.3">
      <c r="A4336" t="s">
        <v>35</v>
      </c>
      <c r="B4336" t="s">
        <v>53</v>
      </c>
      <c r="C4336" t="s">
        <v>103</v>
      </c>
      <c r="D4336" t="s">
        <v>214</v>
      </c>
      <c r="E4336" t="s">
        <v>217</v>
      </c>
      <c r="F4336" s="88">
        <v>46569</v>
      </c>
      <c r="G4336" s="87">
        <v>2333.333333333333</v>
      </c>
      <c r="H4336" s="87">
        <v>0</v>
      </c>
    </row>
    <row r="4337" spans="1:8" x14ac:dyDescent="0.3">
      <c r="A4337" t="s">
        <v>35</v>
      </c>
      <c r="B4337" t="s">
        <v>53</v>
      </c>
      <c r="C4337" t="s">
        <v>103</v>
      </c>
      <c r="D4337" t="s">
        <v>214</v>
      </c>
      <c r="E4337" t="s">
        <v>215</v>
      </c>
      <c r="F4337" s="88">
        <v>46600</v>
      </c>
      <c r="G4337" s="87">
        <v>2333.333333333333</v>
      </c>
      <c r="H4337" s="87">
        <v>93.333333333333428</v>
      </c>
    </row>
    <row r="4338" spans="1:8" x14ac:dyDescent="0.3">
      <c r="A4338" t="s">
        <v>35</v>
      </c>
      <c r="B4338" t="s">
        <v>53</v>
      </c>
      <c r="C4338" t="s">
        <v>103</v>
      </c>
      <c r="D4338" t="s">
        <v>214</v>
      </c>
      <c r="E4338" t="s">
        <v>216</v>
      </c>
      <c r="F4338" s="88">
        <v>46600</v>
      </c>
      <c r="G4338" s="87">
        <v>2333.333333333333</v>
      </c>
      <c r="H4338" s="87">
        <v>93.333333333333428</v>
      </c>
    </row>
    <row r="4339" spans="1:8" x14ac:dyDescent="0.3">
      <c r="A4339" t="s">
        <v>35</v>
      </c>
      <c r="B4339" t="s">
        <v>53</v>
      </c>
      <c r="C4339" t="s">
        <v>103</v>
      </c>
      <c r="D4339" t="s">
        <v>214</v>
      </c>
      <c r="E4339" t="s">
        <v>217</v>
      </c>
      <c r="F4339" s="88">
        <v>46600</v>
      </c>
      <c r="G4339" s="87">
        <v>2333.333333333333</v>
      </c>
      <c r="H4339" s="87">
        <v>0</v>
      </c>
    </row>
    <row r="4340" spans="1:8" x14ac:dyDescent="0.3">
      <c r="A4340" t="s">
        <v>35</v>
      </c>
      <c r="B4340" t="s">
        <v>53</v>
      </c>
      <c r="C4340" t="s">
        <v>103</v>
      </c>
      <c r="D4340" t="s">
        <v>214</v>
      </c>
      <c r="E4340" t="s">
        <v>215</v>
      </c>
      <c r="F4340" s="88">
        <v>46631</v>
      </c>
      <c r="G4340" s="87">
        <v>2333.333333333333</v>
      </c>
      <c r="H4340" s="87">
        <v>93.333333333333428</v>
      </c>
    </row>
    <row r="4341" spans="1:8" x14ac:dyDescent="0.3">
      <c r="A4341" t="s">
        <v>35</v>
      </c>
      <c r="B4341" t="s">
        <v>53</v>
      </c>
      <c r="C4341" t="s">
        <v>103</v>
      </c>
      <c r="D4341" t="s">
        <v>214</v>
      </c>
      <c r="E4341" t="s">
        <v>216</v>
      </c>
      <c r="F4341" s="88">
        <v>46631</v>
      </c>
      <c r="G4341" s="87">
        <v>2333.333333333333</v>
      </c>
      <c r="H4341" s="87">
        <v>93.333333333333428</v>
      </c>
    </row>
    <row r="4342" spans="1:8" x14ac:dyDescent="0.3">
      <c r="A4342" t="s">
        <v>35</v>
      </c>
      <c r="B4342" t="s">
        <v>53</v>
      </c>
      <c r="C4342" t="s">
        <v>103</v>
      </c>
      <c r="D4342" t="s">
        <v>214</v>
      </c>
      <c r="E4342" t="s">
        <v>217</v>
      </c>
      <c r="F4342" s="88">
        <v>46631</v>
      </c>
      <c r="G4342" s="87">
        <v>2333.333333333333</v>
      </c>
      <c r="H4342" s="87">
        <v>0</v>
      </c>
    </row>
    <row r="4343" spans="1:8" x14ac:dyDescent="0.3">
      <c r="A4343" t="s">
        <v>35</v>
      </c>
      <c r="B4343" t="s">
        <v>53</v>
      </c>
      <c r="C4343" t="s">
        <v>103</v>
      </c>
      <c r="D4343" t="s">
        <v>214</v>
      </c>
      <c r="E4343" t="s">
        <v>215</v>
      </c>
      <c r="F4343" s="88">
        <v>46661</v>
      </c>
      <c r="G4343" s="87">
        <v>2333.333333333333</v>
      </c>
      <c r="H4343" s="87">
        <v>93.333333333333428</v>
      </c>
    </row>
    <row r="4344" spans="1:8" x14ac:dyDescent="0.3">
      <c r="A4344" t="s">
        <v>35</v>
      </c>
      <c r="B4344" t="s">
        <v>53</v>
      </c>
      <c r="C4344" t="s">
        <v>103</v>
      </c>
      <c r="D4344" t="s">
        <v>214</v>
      </c>
      <c r="E4344" t="s">
        <v>216</v>
      </c>
      <c r="F4344" s="88">
        <v>46661</v>
      </c>
      <c r="G4344" s="87">
        <v>2333.333333333333</v>
      </c>
      <c r="H4344" s="87">
        <v>93.333333333333428</v>
      </c>
    </row>
    <row r="4345" spans="1:8" x14ac:dyDescent="0.3">
      <c r="A4345" t="s">
        <v>35</v>
      </c>
      <c r="B4345" t="s">
        <v>53</v>
      </c>
      <c r="C4345" t="s">
        <v>103</v>
      </c>
      <c r="D4345" t="s">
        <v>214</v>
      </c>
      <c r="E4345" t="s">
        <v>217</v>
      </c>
      <c r="F4345" s="88">
        <v>46661</v>
      </c>
      <c r="G4345" s="87">
        <v>2333.333333333333</v>
      </c>
      <c r="H4345" s="87">
        <v>0</v>
      </c>
    </row>
    <row r="4346" spans="1:8" x14ac:dyDescent="0.3">
      <c r="A4346" t="s">
        <v>35</v>
      </c>
      <c r="B4346" t="s">
        <v>53</v>
      </c>
      <c r="C4346" t="s">
        <v>103</v>
      </c>
      <c r="D4346" t="s">
        <v>214</v>
      </c>
      <c r="E4346" t="s">
        <v>215</v>
      </c>
      <c r="F4346" s="88">
        <v>46692</v>
      </c>
      <c r="G4346" s="87">
        <v>2333.333333333333</v>
      </c>
      <c r="H4346" s="87">
        <v>93.333333333333428</v>
      </c>
    </row>
    <row r="4347" spans="1:8" x14ac:dyDescent="0.3">
      <c r="A4347" t="s">
        <v>35</v>
      </c>
      <c r="B4347" t="s">
        <v>53</v>
      </c>
      <c r="C4347" t="s">
        <v>103</v>
      </c>
      <c r="D4347" t="s">
        <v>214</v>
      </c>
      <c r="E4347" t="s">
        <v>216</v>
      </c>
      <c r="F4347" s="88">
        <v>46692</v>
      </c>
      <c r="G4347" s="87">
        <v>2333.333333333333</v>
      </c>
      <c r="H4347" s="87">
        <v>93.333333333333428</v>
      </c>
    </row>
    <row r="4348" spans="1:8" x14ac:dyDescent="0.3">
      <c r="A4348" t="s">
        <v>35</v>
      </c>
      <c r="B4348" t="s">
        <v>53</v>
      </c>
      <c r="C4348" t="s">
        <v>103</v>
      </c>
      <c r="D4348" t="s">
        <v>214</v>
      </c>
      <c r="E4348" t="s">
        <v>217</v>
      </c>
      <c r="F4348" s="88">
        <v>46692</v>
      </c>
      <c r="G4348" s="87">
        <v>2333.333333333333</v>
      </c>
      <c r="H4348" s="87">
        <v>0</v>
      </c>
    </row>
    <row r="4349" spans="1:8" x14ac:dyDescent="0.3">
      <c r="A4349" t="s">
        <v>35</v>
      </c>
      <c r="B4349" t="s">
        <v>53</v>
      </c>
      <c r="C4349" t="s">
        <v>103</v>
      </c>
      <c r="D4349" t="s">
        <v>214</v>
      </c>
      <c r="E4349" t="s">
        <v>215</v>
      </c>
      <c r="F4349" s="88">
        <v>46722</v>
      </c>
      <c r="G4349" s="87">
        <v>2333.333333333333</v>
      </c>
      <c r="H4349" s="87">
        <v>93.333333333333428</v>
      </c>
    </row>
    <row r="4350" spans="1:8" x14ac:dyDescent="0.3">
      <c r="A4350" t="s">
        <v>35</v>
      </c>
      <c r="B4350" t="s">
        <v>53</v>
      </c>
      <c r="C4350" t="s">
        <v>103</v>
      </c>
      <c r="D4350" t="s">
        <v>214</v>
      </c>
      <c r="E4350" t="s">
        <v>216</v>
      </c>
      <c r="F4350" s="88">
        <v>46722</v>
      </c>
      <c r="G4350" s="87">
        <v>2333.333333333333</v>
      </c>
      <c r="H4350" s="87">
        <v>93.333333333333428</v>
      </c>
    </row>
    <row r="4351" spans="1:8" x14ac:dyDescent="0.3">
      <c r="A4351" t="s">
        <v>35</v>
      </c>
      <c r="B4351" t="s">
        <v>53</v>
      </c>
      <c r="C4351" t="s">
        <v>103</v>
      </c>
      <c r="D4351" t="s">
        <v>214</v>
      </c>
      <c r="E4351" t="s">
        <v>217</v>
      </c>
      <c r="F4351" s="88">
        <v>46722</v>
      </c>
      <c r="G4351" s="87">
        <v>2333.333333333333</v>
      </c>
      <c r="H4351" s="87">
        <v>0</v>
      </c>
    </row>
    <row r="4352" spans="1:8" x14ac:dyDescent="0.3">
      <c r="A4352" t="s">
        <v>35</v>
      </c>
      <c r="B4352" t="s">
        <v>53</v>
      </c>
      <c r="C4352" t="s">
        <v>105</v>
      </c>
      <c r="D4352" t="s">
        <v>198</v>
      </c>
      <c r="E4352" t="s">
        <v>135</v>
      </c>
      <c r="G4352" s="87">
        <v>73500</v>
      </c>
      <c r="H4352" s="87">
        <v>45570</v>
      </c>
    </row>
    <row r="4353" spans="1:8" x14ac:dyDescent="0.3">
      <c r="A4353" t="s">
        <v>35</v>
      </c>
      <c r="B4353" t="s">
        <v>53</v>
      </c>
      <c r="C4353" t="s">
        <v>105</v>
      </c>
      <c r="D4353" t="s">
        <v>198</v>
      </c>
      <c r="E4353" t="s">
        <v>199</v>
      </c>
      <c r="G4353" s="87">
        <v>73500</v>
      </c>
      <c r="H4353" s="87">
        <v>73940.11976047905</v>
      </c>
    </row>
    <row r="4354" spans="1:8" x14ac:dyDescent="0.3">
      <c r="A4354" t="s">
        <v>35</v>
      </c>
      <c r="B4354" t="s">
        <v>53</v>
      </c>
      <c r="C4354" t="s">
        <v>105</v>
      </c>
      <c r="D4354" t="s">
        <v>198</v>
      </c>
      <c r="E4354" t="s">
        <v>200</v>
      </c>
      <c r="G4354" s="87">
        <v>73500</v>
      </c>
      <c r="H4354" s="87">
        <v>74046.093134759562</v>
      </c>
    </row>
    <row r="4355" spans="1:8" x14ac:dyDescent="0.3">
      <c r="A4355" t="s">
        <v>35</v>
      </c>
      <c r="B4355" t="s">
        <v>53</v>
      </c>
      <c r="C4355" t="s">
        <v>105</v>
      </c>
      <c r="D4355" t="s">
        <v>198</v>
      </c>
      <c r="E4355" t="s">
        <v>201</v>
      </c>
      <c r="G4355" s="87">
        <v>73500</v>
      </c>
      <c r="H4355" s="87">
        <v>73500</v>
      </c>
    </row>
    <row r="4356" spans="1:8" x14ac:dyDescent="0.3">
      <c r="A4356" t="s">
        <v>35</v>
      </c>
      <c r="B4356" t="s">
        <v>53</v>
      </c>
      <c r="C4356" t="s">
        <v>105</v>
      </c>
      <c r="D4356" t="s">
        <v>198</v>
      </c>
      <c r="E4356" t="s">
        <v>202</v>
      </c>
      <c r="G4356" s="87">
        <v>73500</v>
      </c>
      <c r="H4356" s="87">
        <v>46183.479406685983</v>
      </c>
    </row>
    <row r="4357" spans="1:8" x14ac:dyDescent="0.3">
      <c r="A4357" t="s">
        <v>35</v>
      </c>
      <c r="B4357" t="s">
        <v>53</v>
      </c>
      <c r="C4357" t="s">
        <v>105</v>
      </c>
      <c r="D4357" t="s">
        <v>198</v>
      </c>
      <c r="E4357" t="s">
        <v>139</v>
      </c>
      <c r="G4357" s="87">
        <v>73500</v>
      </c>
      <c r="H4357" s="87">
        <v>45937.5</v>
      </c>
    </row>
    <row r="4358" spans="1:8" x14ac:dyDescent="0.3">
      <c r="A4358" t="s">
        <v>35</v>
      </c>
      <c r="B4358" t="s">
        <v>53</v>
      </c>
      <c r="C4358" t="s">
        <v>105</v>
      </c>
      <c r="D4358" t="s">
        <v>198</v>
      </c>
      <c r="E4358" t="s">
        <v>65</v>
      </c>
      <c r="G4358" s="87">
        <v>73500</v>
      </c>
      <c r="H4358" s="87">
        <v>46183.479406685983</v>
      </c>
    </row>
    <row r="4359" spans="1:8" x14ac:dyDescent="0.3">
      <c r="A4359" t="s">
        <v>35</v>
      </c>
      <c r="B4359" t="s">
        <v>53</v>
      </c>
      <c r="C4359" t="s">
        <v>105</v>
      </c>
      <c r="D4359" t="s">
        <v>203</v>
      </c>
      <c r="E4359" t="s">
        <v>204</v>
      </c>
      <c r="G4359" s="87">
        <v>73500</v>
      </c>
      <c r="H4359" s="87">
        <v>45427.284945617706</v>
      </c>
    </row>
    <row r="4360" spans="1:8" x14ac:dyDescent="0.3">
      <c r="A4360" t="s">
        <v>35</v>
      </c>
      <c r="B4360" t="s">
        <v>53</v>
      </c>
      <c r="C4360" t="s">
        <v>105</v>
      </c>
      <c r="D4360" t="s">
        <v>203</v>
      </c>
      <c r="E4360" t="s">
        <v>142</v>
      </c>
      <c r="G4360" s="87">
        <v>73500</v>
      </c>
      <c r="H4360" s="87">
        <v>73500</v>
      </c>
    </row>
    <row r="4361" spans="1:8" x14ac:dyDescent="0.3">
      <c r="A4361" t="s">
        <v>35</v>
      </c>
      <c r="B4361" t="s">
        <v>53</v>
      </c>
      <c r="C4361" t="s">
        <v>105</v>
      </c>
      <c r="D4361" t="s">
        <v>203</v>
      </c>
      <c r="E4361" t="s">
        <v>143</v>
      </c>
      <c r="G4361" s="87">
        <v>73500</v>
      </c>
      <c r="H4361" s="87">
        <v>73269.814428415659</v>
      </c>
    </row>
    <row r="4362" spans="1:8" x14ac:dyDescent="0.3">
      <c r="A4362" t="s">
        <v>35</v>
      </c>
      <c r="B4362" t="s">
        <v>53</v>
      </c>
      <c r="C4362" t="s">
        <v>105</v>
      </c>
      <c r="D4362" t="s">
        <v>203</v>
      </c>
      <c r="E4362" t="s">
        <v>141</v>
      </c>
      <c r="G4362" s="87">
        <v>73500</v>
      </c>
      <c r="H4362" s="87">
        <v>0</v>
      </c>
    </row>
    <row r="4363" spans="1:8" x14ac:dyDescent="0.3">
      <c r="A4363" t="s">
        <v>35</v>
      </c>
      <c r="B4363" t="s">
        <v>53</v>
      </c>
      <c r="C4363" t="s">
        <v>105</v>
      </c>
      <c r="D4363" t="s">
        <v>203</v>
      </c>
      <c r="E4363" t="s">
        <v>205</v>
      </c>
      <c r="G4363" s="87">
        <v>73500</v>
      </c>
      <c r="H4363" s="87">
        <v>45427.284945617706</v>
      </c>
    </row>
    <row r="4364" spans="1:8" x14ac:dyDescent="0.3">
      <c r="A4364" t="s">
        <v>35</v>
      </c>
      <c r="B4364" t="s">
        <v>53</v>
      </c>
      <c r="C4364" t="s">
        <v>105</v>
      </c>
      <c r="D4364" t="s">
        <v>206</v>
      </c>
      <c r="E4364" t="s">
        <v>207</v>
      </c>
      <c r="G4364" s="87">
        <v>73500</v>
      </c>
      <c r="H4364" s="87">
        <v>77175</v>
      </c>
    </row>
    <row r="4365" spans="1:8" x14ac:dyDescent="0.3">
      <c r="A4365" t="s">
        <v>35</v>
      </c>
      <c r="B4365" t="s">
        <v>53</v>
      </c>
      <c r="C4365" t="s">
        <v>105</v>
      </c>
      <c r="D4365" t="s">
        <v>206</v>
      </c>
      <c r="E4365" t="s">
        <v>208</v>
      </c>
      <c r="G4365" s="87">
        <v>73500</v>
      </c>
      <c r="H4365" s="87">
        <v>76715.625</v>
      </c>
    </row>
    <row r="4366" spans="1:8" x14ac:dyDescent="0.3">
      <c r="A4366" t="s">
        <v>35</v>
      </c>
      <c r="B4366" t="s">
        <v>53</v>
      </c>
      <c r="C4366" t="s">
        <v>105</v>
      </c>
      <c r="D4366" t="s">
        <v>206</v>
      </c>
      <c r="E4366" t="s">
        <v>209</v>
      </c>
      <c r="G4366" s="87">
        <v>73500</v>
      </c>
      <c r="H4366" s="87">
        <v>69310.037609409177</v>
      </c>
    </row>
    <row r="4367" spans="1:8" x14ac:dyDescent="0.3">
      <c r="A4367" t="s">
        <v>35</v>
      </c>
      <c r="B4367" t="s">
        <v>53</v>
      </c>
      <c r="C4367" t="s">
        <v>105</v>
      </c>
      <c r="D4367" t="s">
        <v>210</v>
      </c>
      <c r="E4367" t="s">
        <v>211</v>
      </c>
      <c r="G4367" s="87">
        <v>73500</v>
      </c>
      <c r="H4367" s="87">
        <v>69825</v>
      </c>
    </row>
    <row r="4368" spans="1:8" x14ac:dyDescent="0.3">
      <c r="A4368" t="s">
        <v>35</v>
      </c>
      <c r="B4368" t="s">
        <v>53</v>
      </c>
      <c r="C4368" t="s">
        <v>105</v>
      </c>
      <c r="D4368" t="s">
        <v>210</v>
      </c>
      <c r="E4368" t="s">
        <v>212</v>
      </c>
      <c r="G4368" s="87">
        <v>73500</v>
      </c>
      <c r="H4368" s="87">
        <v>69090</v>
      </c>
    </row>
    <row r="4369" spans="1:8" x14ac:dyDescent="0.3">
      <c r="A4369" t="s">
        <v>35</v>
      </c>
      <c r="B4369" t="s">
        <v>53</v>
      </c>
      <c r="C4369" t="s">
        <v>105</v>
      </c>
      <c r="D4369" t="s">
        <v>210</v>
      </c>
      <c r="E4369" t="s">
        <v>213</v>
      </c>
      <c r="G4369" s="87">
        <v>73500</v>
      </c>
      <c r="H4369" s="87">
        <v>70192.5</v>
      </c>
    </row>
    <row r="4370" spans="1:8" x14ac:dyDescent="0.3">
      <c r="A4370" t="s">
        <v>35</v>
      </c>
      <c r="B4370" t="s">
        <v>53</v>
      </c>
      <c r="C4370" t="s">
        <v>105</v>
      </c>
      <c r="D4370" t="s">
        <v>214</v>
      </c>
      <c r="E4370" t="s">
        <v>215</v>
      </c>
      <c r="F4370" s="88">
        <v>46388</v>
      </c>
      <c r="G4370" s="87">
        <v>6125</v>
      </c>
      <c r="H4370" s="87">
        <v>388.95999841444097</v>
      </c>
    </row>
    <row r="4371" spans="1:8" x14ac:dyDescent="0.3">
      <c r="A4371" t="s">
        <v>35</v>
      </c>
      <c r="B4371" t="s">
        <v>53</v>
      </c>
      <c r="C4371" t="s">
        <v>105</v>
      </c>
      <c r="D4371" t="s">
        <v>214</v>
      </c>
      <c r="E4371" t="s">
        <v>216</v>
      </c>
      <c r="F4371" s="88">
        <v>46388</v>
      </c>
      <c r="G4371" s="87">
        <v>6125</v>
      </c>
      <c r="H4371" s="87">
        <v>306.25000000000028</v>
      </c>
    </row>
    <row r="4372" spans="1:8" x14ac:dyDescent="0.3">
      <c r="A4372" t="s">
        <v>35</v>
      </c>
      <c r="B4372" t="s">
        <v>53</v>
      </c>
      <c r="C4372" t="s">
        <v>105</v>
      </c>
      <c r="D4372" t="s">
        <v>214</v>
      </c>
      <c r="E4372" t="s">
        <v>217</v>
      </c>
      <c r="F4372" s="88">
        <v>46388</v>
      </c>
      <c r="G4372" s="87">
        <v>6125</v>
      </c>
      <c r="H4372" s="87">
        <v>78.771427061372279</v>
      </c>
    </row>
    <row r="4373" spans="1:8" x14ac:dyDescent="0.3">
      <c r="A4373" t="s">
        <v>35</v>
      </c>
      <c r="B4373" t="s">
        <v>53</v>
      </c>
      <c r="C4373" t="s">
        <v>105</v>
      </c>
      <c r="D4373" t="s">
        <v>214</v>
      </c>
      <c r="E4373" t="s">
        <v>215</v>
      </c>
      <c r="F4373" s="88">
        <v>46419</v>
      </c>
      <c r="G4373" s="87">
        <v>6125</v>
      </c>
      <c r="H4373" s="87">
        <v>388.87411711563863</v>
      </c>
    </row>
    <row r="4374" spans="1:8" x14ac:dyDescent="0.3">
      <c r="A4374" t="s">
        <v>35</v>
      </c>
      <c r="B4374" t="s">
        <v>53</v>
      </c>
      <c r="C4374" t="s">
        <v>105</v>
      </c>
      <c r="D4374" t="s">
        <v>214</v>
      </c>
      <c r="E4374" t="s">
        <v>216</v>
      </c>
      <c r="F4374" s="88">
        <v>46419</v>
      </c>
      <c r="G4374" s="87">
        <v>6125</v>
      </c>
      <c r="H4374" s="87">
        <v>306.25000000000028</v>
      </c>
    </row>
    <row r="4375" spans="1:8" x14ac:dyDescent="0.3">
      <c r="A4375" t="s">
        <v>35</v>
      </c>
      <c r="B4375" t="s">
        <v>53</v>
      </c>
      <c r="C4375" t="s">
        <v>105</v>
      </c>
      <c r="D4375" t="s">
        <v>214</v>
      </c>
      <c r="E4375" t="s">
        <v>217</v>
      </c>
      <c r="F4375" s="88">
        <v>46419</v>
      </c>
      <c r="G4375" s="87">
        <v>6125</v>
      </c>
      <c r="H4375" s="87">
        <v>78.689635348226929</v>
      </c>
    </row>
    <row r="4376" spans="1:8" x14ac:dyDescent="0.3">
      <c r="A4376" t="s">
        <v>35</v>
      </c>
      <c r="B4376" t="s">
        <v>53</v>
      </c>
      <c r="C4376" t="s">
        <v>105</v>
      </c>
      <c r="D4376" t="s">
        <v>214</v>
      </c>
      <c r="E4376" t="s">
        <v>215</v>
      </c>
      <c r="F4376" s="88">
        <v>46447</v>
      </c>
      <c r="G4376" s="87">
        <v>6125</v>
      </c>
      <c r="H4376" s="87">
        <v>388.78841398022831</v>
      </c>
    </row>
    <row r="4377" spans="1:8" x14ac:dyDescent="0.3">
      <c r="A4377" t="s">
        <v>35</v>
      </c>
      <c r="B4377" t="s">
        <v>53</v>
      </c>
      <c r="C4377" t="s">
        <v>105</v>
      </c>
      <c r="D4377" t="s">
        <v>214</v>
      </c>
      <c r="E4377" t="s">
        <v>216</v>
      </c>
      <c r="F4377" s="88">
        <v>46447</v>
      </c>
      <c r="G4377" s="87">
        <v>6125</v>
      </c>
      <c r="H4377" s="87">
        <v>306.25000000000028</v>
      </c>
    </row>
    <row r="4378" spans="1:8" x14ac:dyDescent="0.3">
      <c r="A4378" t="s">
        <v>35</v>
      </c>
      <c r="B4378" t="s">
        <v>53</v>
      </c>
      <c r="C4378" t="s">
        <v>105</v>
      </c>
      <c r="D4378" t="s">
        <v>214</v>
      </c>
      <c r="E4378" t="s">
        <v>217</v>
      </c>
      <c r="F4378" s="88">
        <v>46447</v>
      </c>
      <c r="G4378" s="87">
        <v>6125</v>
      </c>
      <c r="H4378" s="87">
        <v>78.608013314503424</v>
      </c>
    </row>
    <row r="4379" spans="1:8" x14ac:dyDescent="0.3">
      <c r="A4379" t="s">
        <v>35</v>
      </c>
      <c r="B4379" t="s">
        <v>53</v>
      </c>
      <c r="C4379" t="s">
        <v>105</v>
      </c>
      <c r="D4379" t="s">
        <v>214</v>
      </c>
      <c r="E4379" t="s">
        <v>215</v>
      </c>
      <c r="F4379" s="88">
        <v>46478</v>
      </c>
      <c r="G4379" s="87">
        <v>6125</v>
      </c>
      <c r="H4379" s="87">
        <v>388.69999238982928</v>
      </c>
    </row>
    <row r="4380" spans="1:8" x14ac:dyDescent="0.3">
      <c r="A4380" t="s">
        <v>35</v>
      </c>
      <c r="B4380" t="s">
        <v>53</v>
      </c>
      <c r="C4380" t="s">
        <v>105</v>
      </c>
      <c r="D4380" t="s">
        <v>214</v>
      </c>
      <c r="E4380" t="s">
        <v>216</v>
      </c>
      <c r="F4380" s="88">
        <v>46478</v>
      </c>
      <c r="G4380" s="87">
        <v>6125</v>
      </c>
      <c r="H4380" s="87">
        <v>306.25000000000028</v>
      </c>
    </row>
    <row r="4381" spans="1:8" x14ac:dyDescent="0.3">
      <c r="A4381" t="s">
        <v>35</v>
      </c>
      <c r="B4381" t="s">
        <v>53</v>
      </c>
      <c r="C4381" t="s">
        <v>105</v>
      </c>
      <c r="D4381" t="s">
        <v>214</v>
      </c>
      <c r="E4381" t="s">
        <v>217</v>
      </c>
      <c r="F4381" s="88">
        <v>46478</v>
      </c>
      <c r="G4381" s="87">
        <v>6125</v>
      </c>
      <c r="H4381" s="87">
        <v>78.523802276027226</v>
      </c>
    </row>
    <row r="4382" spans="1:8" x14ac:dyDescent="0.3">
      <c r="A4382" t="s">
        <v>35</v>
      </c>
      <c r="B4382" t="s">
        <v>53</v>
      </c>
      <c r="C4382" t="s">
        <v>105</v>
      </c>
      <c r="D4382" t="s">
        <v>214</v>
      </c>
      <c r="E4382" t="s">
        <v>215</v>
      </c>
      <c r="F4382" s="88">
        <v>46508</v>
      </c>
      <c r="G4382" s="87">
        <v>6125</v>
      </c>
      <c r="H4382" s="87">
        <v>388.61176004491028</v>
      </c>
    </row>
    <row r="4383" spans="1:8" x14ac:dyDescent="0.3">
      <c r="A4383" t="s">
        <v>35</v>
      </c>
      <c r="B4383" t="s">
        <v>53</v>
      </c>
      <c r="C4383" t="s">
        <v>105</v>
      </c>
      <c r="D4383" t="s">
        <v>214</v>
      </c>
      <c r="E4383" t="s">
        <v>216</v>
      </c>
      <c r="F4383" s="88">
        <v>46508</v>
      </c>
      <c r="G4383" s="87">
        <v>6125</v>
      </c>
      <c r="H4383" s="87">
        <v>306.25000000000028</v>
      </c>
    </row>
    <row r="4384" spans="1:8" x14ac:dyDescent="0.3">
      <c r="A4384" t="s">
        <v>35</v>
      </c>
      <c r="B4384" t="s">
        <v>53</v>
      </c>
      <c r="C4384" t="s">
        <v>105</v>
      </c>
      <c r="D4384" t="s">
        <v>214</v>
      </c>
      <c r="E4384" t="s">
        <v>217</v>
      </c>
      <c r="F4384" s="88">
        <v>46508</v>
      </c>
      <c r="G4384" s="87">
        <v>6125</v>
      </c>
      <c r="H4384" s="87">
        <v>78.439771471343207</v>
      </c>
    </row>
    <row r="4385" spans="1:8" x14ac:dyDescent="0.3">
      <c r="A4385" t="s">
        <v>35</v>
      </c>
      <c r="B4385" t="s">
        <v>53</v>
      </c>
      <c r="C4385" t="s">
        <v>105</v>
      </c>
      <c r="D4385" t="s">
        <v>214</v>
      </c>
      <c r="E4385" t="s">
        <v>215</v>
      </c>
      <c r="F4385" s="88">
        <v>46539</v>
      </c>
      <c r="G4385" s="87">
        <v>6125</v>
      </c>
      <c r="H4385" s="87">
        <v>388.52371633857052</v>
      </c>
    </row>
    <row r="4386" spans="1:8" x14ac:dyDescent="0.3">
      <c r="A4386" t="s">
        <v>35</v>
      </c>
      <c r="B4386" t="s">
        <v>53</v>
      </c>
      <c r="C4386" t="s">
        <v>105</v>
      </c>
      <c r="D4386" t="s">
        <v>214</v>
      </c>
      <c r="E4386" t="s">
        <v>216</v>
      </c>
      <c r="F4386" s="88">
        <v>46539</v>
      </c>
      <c r="G4386" s="87">
        <v>6125</v>
      </c>
      <c r="H4386" s="87">
        <v>306.25000000000028</v>
      </c>
    </row>
    <row r="4387" spans="1:8" x14ac:dyDescent="0.3">
      <c r="A4387" t="s">
        <v>35</v>
      </c>
      <c r="B4387" t="s">
        <v>53</v>
      </c>
      <c r="C4387" t="s">
        <v>105</v>
      </c>
      <c r="D4387" t="s">
        <v>214</v>
      </c>
      <c r="E4387" t="s">
        <v>217</v>
      </c>
      <c r="F4387" s="88">
        <v>46539</v>
      </c>
      <c r="G4387" s="87">
        <v>6125</v>
      </c>
      <c r="H4387" s="87">
        <v>78.355920322448284</v>
      </c>
    </row>
    <row r="4388" spans="1:8" x14ac:dyDescent="0.3">
      <c r="A4388" t="s">
        <v>35</v>
      </c>
      <c r="B4388" t="s">
        <v>53</v>
      </c>
      <c r="C4388" t="s">
        <v>105</v>
      </c>
      <c r="D4388" t="s">
        <v>214</v>
      </c>
      <c r="E4388" t="s">
        <v>215</v>
      </c>
      <c r="F4388" s="88">
        <v>46569</v>
      </c>
      <c r="G4388" s="87">
        <v>6125</v>
      </c>
      <c r="H4388" s="87">
        <v>78.272248253809209</v>
      </c>
    </row>
    <row r="4389" spans="1:8" x14ac:dyDescent="0.3">
      <c r="A4389" t="s">
        <v>35</v>
      </c>
      <c r="B4389" t="s">
        <v>53</v>
      </c>
      <c r="C4389" t="s">
        <v>105</v>
      </c>
      <c r="D4389" t="s">
        <v>214</v>
      </c>
      <c r="E4389" t="s">
        <v>216</v>
      </c>
      <c r="F4389" s="88">
        <v>46569</v>
      </c>
      <c r="G4389" s="87">
        <v>6125</v>
      </c>
      <c r="H4389" s="87">
        <v>0</v>
      </c>
    </row>
    <row r="4390" spans="1:8" x14ac:dyDescent="0.3">
      <c r="A4390" t="s">
        <v>35</v>
      </c>
      <c r="B4390" t="s">
        <v>53</v>
      </c>
      <c r="C4390" t="s">
        <v>105</v>
      </c>
      <c r="D4390" t="s">
        <v>214</v>
      </c>
      <c r="E4390" t="s">
        <v>217</v>
      </c>
      <c r="F4390" s="88">
        <v>46569</v>
      </c>
      <c r="G4390" s="87">
        <v>6125</v>
      </c>
      <c r="H4390" s="87">
        <v>78.272248253809209</v>
      </c>
    </row>
    <row r="4391" spans="1:8" x14ac:dyDescent="0.3">
      <c r="A4391" t="s">
        <v>35</v>
      </c>
      <c r="B4391" t="s">
        <v>53</v>
      </c>
      <c r="C4391" t="s">
        <v>105</v>
      </c>
      <c r="D4391" t="s">
        <v>214</v>
      </c>
      <c r="E4391" t="s">
        <v>215</v>
      </c>
      <c r="F4391" s="88">
        <v>46600</v>
      </c>
      <c r="G4391" s="87">
        <v>6125</v>
      </c>
      <c r="H4391" s="87">
        <v>78.187387429397518</v>
      </c>
    </row>
    <row r="4392" spans="1:8" x14ac:dyDescent="0.3">
      <c r="A4392" t="s">
        <v>35</v>
      </c>
      <c r="B4392" t="s">
        <v>53</v>
      </c>
      <c r="C4392" t="s">
        <v>105</v>
      </c>
      <c r="D4392" t="s">
        <v>214</v>
      </c>
      <c r="E4392" t="s">
        <v>216</v>
      </c>
      <c r="F4392" s="88">
        <v>46600</v>
      </c>
      <c r="G4392" s="87">
        <v>6125</v>
      </c>
      <c r="H4392" s="87">
        <v>0</v>
      </c>
    </row>
    <row r="4393" spans="1:8" x14ac:dyDescent="0.3">
      <c r="A4393" t="s">
        <v>35</v>
      </c>
      <c r="B4393" t="s">
        <v>53</v>
      </c>
      <c r="C4393" t="s">
        <v>105</v>
      </c>
      <c r="D4393" t="s">
        <v>214</v>
      </c>
      <c r="E4393" t="s">
        <v>217</v>
      </c>
      <c r="F4393" s="88">
        <v>46600</v>
      </c>
      <c r="G4393" s="87">
        <v>6125</v>
      </c>
      <c r="H4393" s="87">
        <v>78.187387429397518</v>
      </c>
    </row>
    <row r="4394" spans="1:8" x14ac:dyDescent="0.3">
      <c r="A4394" t="s">
        <v>35</v>
      </c>
      <c r="B4394" t="s">
        <v>53</v>
      </c>
      <c r="C4394" t="s">
        <v>105</v>
      </c>
      <c r="D4394" t="s">
        <v>214</v>
      </c>
      <c r="E4394" t="s">
        <v>215</v>
      </c>
      <c r="F4394" s="88">
        <v>46631</v>
      </c>
      <c r="G4394" s="87">
        <v>6125</v>
      </c>
      <c r="H4394" s="87">
        <v>78.104074716726458</v>
      </c>
    </row>
    <row r="4395" spans="1:8" x14ac:dyDescent="0.3">
      <c r="A4395" t="s">
        <v>35</v>
      </c>
      <c r="B4395" t="s">
        <v>53</v>
      </c>
      <c r="C4395" t="s">
        <v>105</v>
      </c>
      <c r="D4395" t="s">
        <v>214</v>
      </c>
      <c r="E4395" t="s">
        <v>216</v>
      </c>
      <c r="F4395" s="88">
        <v>46631</v>
      </c>
      <c r="G4395" s="87">
        <v>6125</v>
      </c>
      <c r="H4395" s="87">
        <v>0</v>
      </c>
    </row>
    <row r="4396" spans="1:8" x14ac:dyDescent="0.3">
      <c r="A4396" t="s">
        <v>35</v>
      </c>
      <c r="B4396" t="s">
        <v>53</v>
      </c>
      <c r="C4396" t="s">
        <v>105</v>
      </c>
      <c r="D4396" t="s">
        <v>214</v>
      </c>
      <c r="E4396" t="s">
        <v>217</v>
      </c>
      <c r="F4396" s="88">
        <v>46631</v>
      </c>
      <c r="G4396" s="87">
        <v>6125</v>
      </c>
      <c r="H4396" s="87">
        <v>78.104074716726458</v>
      </c>
    </row>
    <row r="4397" spans="1:8" x14ac:dyDescent="0.3">
      <c r="A4397" t="s">
        <v>35</v>
      </c>
      <c r="B4397" t="s">
        <v>53</v>
      </c>
      <c r="C4397" t="s">
        <v>105</v>
      </c>
      <c r="D4397" t="s">
        <v>214</v>
      </c>
      <c r="E4397" t="s">
        <v>215</v>
      </c>
      <c r="F4397" s="88">
        <v>46661</v>
      </c>
      <c r="G4397" s="87">
        <v>6125</v>
      </c>
      <c r="H4397" s="87">
        <v>78.020939363094428</v>
      </c>
    </row>
    <row r="4398" spans="1:8" x14ac:dyDescent="0.3">
      <c r="A4398" t="s">
        <v>35</v>
      </c>
      <c r="B4398" t="s">
        <v>53</v>
      </c>
      <c r="C4398" t="s">
        <v>105</v>
      </c>
      <c r="D4398" t="s">
        <v>214</v>
      </c>
      <c r="E4398" t="s">
        <v>216</v>
      </c>
      <c r="F4398" s="88">
        <v>46661</v>
      </c>
      <c r="G4398" s="87">
        <v>6125</v>
      </c>
      <c r="H4398" s="87">
        <v>0</v>
      </c>
    </row>
    <row r="4399" spans="1:8" x14ac:dyDescent="0.3">
      <c r="A4399" t="s">
        <v>35</v>
      </c>
      <c r="B4399" t="s">
        <v>53</v>
      </c>
      <c r="C4399" t="s">
        <v>105</v>
      </c>
      <c r="D4399" t="s">
        <v>214</v>
      </c>
      <c r="E4399" t="s">
        <v>217</v>
      </c>
      <c r="F4399" s="88">
        <v>46661</v>
      </c>
      <c r="G4399" s="87">
        <v>6125</v>
      </c>
      <c r="H4399" s="87">
        <v>78.020939363094428</v>
      </c>
    </row>
    <row r="4400" spans="1:8" x14ac:dyDescent="0.3">
      <c r="A4400" t="s">
        <v>35</v>
      </c>
      <c r="B4400" t="s">
        <v>53</v>
      </c>
      <c r="C4400" t="s">
        <v>105</v>
      </c>
      <c r="D4400" t="s">
        <v>214</v>
      </c>
      <c r="E4400" t="s">
        <v>215</v>
      </c>
      <c r="F4400" s="88">
        <v>46692</v>
      </c>
      <c r="G4400" s="87">
        <v>6125</v>
      </c>
      <c r="H4400" s="87">
        <v>77.937980802750829</v>
      </c>
    </row>
    <row r="4401" spans="1:8" x14ac:dyDescent="0.3">
      <c r="A4401" t="s">
        <v>35</v>
      </c>
      <c r="B4401" t="s">
        <v>53</v>
      </c>
      <c r="C4401" t="s">
        <v>105</v>
      </c>
      <c r="D4401" t="s">
        <v>214</v>
      </c>
      <c r="E4401" t="s">
        <v>216</v>
      </c>
      <c r="F4401" s="88">
        <v>46692</v>
      </c>
      <c r="G4401" s="87">
        <v>6125</v>
      </c>
      <c r="H4401" s="87">
        <v>0</v>
      </c>
    </row>
    <row r="4402" spans="1:8" x14ac:dyDescent="0.3">
      <c r="A4402" t="s">
        <v>35</v>
      </c>
      <c r="B4402" t="s">
        <v>53</v>
      </c>
      <c r="C4402" t="s">
        <v>105</v>
      </c>
      <c r="D4402" t="s">
        <v>214</v>
      </c>
      <c r="E4402" t="s">
        <v>217</v>
      </c>
      <c r="F4402" s="88">
        <v>46692</v>
      </c>
      <c r="G4402" s="87">
        <v>6125</v>
      </c>
      <c r="H4402" s="87">
        <v>77.937980802750829</v>
      </c>
    </row>
    <row r="4403" spans="1:8" x14ac:dyDescent="0.3">
      <c r="A4403" t="s">
        <v>35</v>
      </c>
      <c r="B4403" t="s">
        <v>53</v>
      </c>
      <c r="C4403" t="s">
        <v>105</v>
      </c>
      <c r="D4403" t="s">
        <v>214</v>
      </c>
      <c r="E4403" t="s">
        <v>215</v>
      </c>
      <c r="F4403" s="88">
        <v>46722</v>
      </c>
      <c r="G4403" s="87">
        <v>6125</v>
      </c>
      <c r="H4403" s="87">
        <v>77.855198472352285</v>
      </c>
    </row>
    <row r="4404" spans="1:8" x14ac:dyDescent="0.3">
      <c r="A4404" t="s">
        <v>35</v>
      </c>
      <c r="B4404" t="s">
        <v>53</v>
      </c>
      <c r="C4404" t="s">
        <v>105</v>
      </c>
      <c r="D4404" t="s">
        <v>214</v>
      </c>
      <c r="E4404" t="s">
        <v>216</v>
      </c>
      <c r="F4404" s="88">
        <v>46722</v>
      </c>
      <c r="G4404" s="87">
        <v>6125</v>
      </c>
      <c r="H4404" s="87">
        <v>0</v>
      </c>
    </row>
    <row r="4405" spans="1:8" x14ac:dyDescent="0.3">
      <c r="A4405" t="s">
        <v>35</v>
      </c>
      <c r="B4405" t="s">
        <v>53</v>
      </c>
      <c r="C4405" t="s">
        <v>105</v>
      </c>
      <c r="D4405" t="s">
        <v>214</v>
      </c>
      <c r="E4405" t="s">
        <v>217</v>
      </c>
      <c r="F4405" s="88">
        <v>46722</v>
      </c>
      <c r="G4405" s="87">
        <v>6125</v>
      </c>
      <c r="H4405" s="87">
        <v>77.855198472352285</v>
      </c>
    </row>
    <row r="4406" spans="1:8" x14ac:dyDescent="0.3">
      <c r="A4406" t="s">
        <v>35</v>
      </c>
      <c r="B4406" t="s">
        <v>53</v>
      </c>
      <c r="C4406" t="s">
        <v>106</v>
      </c>
      <c r="D4406" t="s">
        <v>198</v>
      </c>
      <c r="E4406" t="s">
        <v>135</v>
      </c>
      <c r="G4406" s="87">
        <v>59500</v>
      </c>
      <c r="H4406" s="87">
        <v>35938</v>
      </c>
    </row>
    <row r="4407" spans="1:8" x14ac:dyDescent="0.3">
      <c r="A4407" t="s">
        <v>35</v>
      </c>
      <c r="B4407" t="s">
        <v>53</v>
      </c>
      <c r="C4407" t="s">
        <v>106</v>
      </c>
      <c r="D4407" t="s">
        <v>198</v>
      </c>
      <c r="E4407" t="s">
        <v>199</v>
      </c>
      <c r="G4407" s="87">
        <v>59500</v>
      </c>
      <c r="H4407" s="87">
        <v>60078.58702123438</v>
      </c>
    </row>
    <row r="4408" spans="1:8" x14ac:dyDescent="0.3">
      <c r="A4408" t="s">
        <v>35</v>
      </c>
      <c r="B4408" t="s">
        <v>53</v>
      </c>
      <c r="C4408" t="s">
        <v>106</v>
      </c>
      <c r="D4408" t="s">
        <v>198</v>
      </c>
      <c r="E4408" t="s">
        <v>200</v>
      </c>
      <c r="G4408" s="87">
        <v>59500</v>
      </c>
      <c r="H4408" s="87">
        <v>60196.883670462361</v>
      </c>
    </row>
    <row r="4409" spans="1:8" x14ac:dyDescent="0.3">
      <c r="A4409" t="s">
        <v>35</v>
      </c>
      <c r="B4409" t="s">
        <v>53</v>
      </c>
      <c r="C4409" t="s">
        <v>106</v>
      </c>
      <c r="D4409" t="s">
        <v>198</v>
      </c>
      <c r="E4409" t="s">
        <v>201</v>
      </c>
      <c r="G4409" s="87">
        <v>59500</v>
      </c>
      <c r="H4409" s="87">
        <v>59500</v>
      </c>
    </row>
    <row r="4410" spans="1:8" x14ac:dyDescent="0.3">
      <c r="A4410" t="s">
        <v>35</v>
      </c>
      <c r="B4410" t="s">
        <v>53</v>
      </c>
      <c r="C4410" t="s">
        <v>106</v>
      </c>
      <c r="D4410" t="s">
        <v>198</v>
      </c>
      <c r="E4410" t="s">
        <v>202</v>
      </c>
      <c r="G4410" s="87">
        <v>59500</v>
      </c>
      <c r="H4410" s="87">
        <v>36712.477365677471</v>
      </c>
    </row>
    <row r="4411" spans="1:8" x14ac:dyDescent="0.3">
      <c r="A4411" t="s">
        <v>35</v>
      </c>
      <c r="B4411" t="s">
        <v>53</v>
      </c>
      <c r="C4411" t="s">
        <v>106</v>
      </c>
      <c r="D4411" t="s">
        <v>198</v>
      </c>
      <c r="E4411" t="s">
        <v>139</v>
      </c>
      <c r="G4411" s="87">
        <v>59500</v>
      </c>
      <c r="H4411" s="87">
        <v>38377.5</v>
      </c>
    </row>
    <row r="4412" spans="1:8" x14ac:dyDescent="0.3">
      <c r="A4412" t="s">
        <v>35</v>
      </c>
      <c r="B4412" t="s">
        <v>53</v>
      </c>
      <c r="C4412" t="s">
        <v>106</v>
      </c>
      <c r="D4412" t="s">
        <v>198</v>
      </c>
      <c r="E4412" t="s">
        <v>65</v>
      </c>
      <c r="G4412" s="87">
        <v>59500</v>
      </c>
      <c r="H4412" s="87">
        <v>36712.477365677471</v>
      </c>
    </row>
    <row r="4413" spans="1:8" x14ac:dyDescent="0.3">
      <c r="A4413" t="s">
        <v>35</v>
      </c>
      <c r="B4413" t="s">
        <v>53</v>
      </c>
      <c r="C4413" t="s">
        <v>106</v>
      </c>
      <c r="D4413" t="s">
        <v>203</v>
      </c>
      <c r="E4413" t="s">
        <v>204</v>
      </c>
      <c r="G4413" s="87">
        <v>59500</v>
      </c>
      <c r="H4413" s="87">
        <v>36488.327642243748</v>
      </c>
    </row>
    <row r="4414" spans="1:8" x14ac:dyDescent="0.3">
      <c r="A4414" t="s">
        <v>35</v>
      </c>
      <c r="B4414" t="s">
        <v>53</v>
      </c>
      <c r="C4414" t="s">
        <v>106</v>
      </c>
      <c r="D4414" t="s">
        <v>203</v>
      </c>
      <c r="E4414" t="s">
        <v>142</v>
      </c>
      <c r="G4414" s="87">
        <v>59500</v>
      </c>
      <c r="H4414" s="87">
        <v>59499.999999999993</v>
      </c>
    </row>
    <row r="4415" spans="1:8" x14ac:dyDescent="0.3">
      <c r="A4415" t="s">
        <v>35</v>
      </c>
      <c r="B4415" t="s">
        <v>53</v>
      </c>
      <c r="C4415" t="s">
        <v>106</v>
      </c>
      <c r="D4415" t="s">
        <v>203</v>
      </c>
      <c r="E4415" t="s">
        <v>143</v>
      </c>
      <c r="G4415" s="87">
        <v>59500</v>
      </c>
      <c r="H4415" s="87">
        <v>60411.138480536021</v>
      </c>
    </row>
    <row r="4416" spans="1:8" x14ac:dyDescent="0.3">
      <c r="A4416" t="s">
        <v>35</v>
      </c>
      <c r="B4416" t="s">
        <v>53</v>
      </c>
      <c r="C4416" t="s">
        <v>106</v>
      </c>
      <c r="D4416" t="s">
        <v>203</v>
      </c>
      <c r="E4416" t="s">
        <v>141</v>
      </c>
      <c r="G4416" s="87">
        <v>59500</v>
      </c>
      <c r="H4416" s="87">
        <v>0</v>
      </c>
    </row>
    <row r="4417" spans="1:8" x14ac:dyDescent="0.3">
      <c r="A4417" t="s">
        <v>35</v>
      </c>
      <c r="B4417" t="s">
        <v>53</v>
      </c>
      <c r="C4417" t="s">
        <v>106</v>
      </c>
      <c r="D4417" t="s">
        <v>203</v>
      </c>
      <c r="E4417" t="s">
        <v>205</v>
      </c>
      <c r="G4417" s="87">
        <v>59500</v>
      </c>
      <c r="H4417" s="87">
        <v>36488.327642243748</v>
      </c>
    </row>
    <row r="4418" spans="1:8" x14ac:dyDescent="0.3">
      <c r="A4418" t="s">
        <v>35</v>
      </c>
      <c r="B4418" t="s">
        <v>53</v>
      </c>
      <c r="C4418" t="s">
        <v>106</v>
      </c>
      <c r="D4418" t="s">
        <v>206</v>
      </c>
      <c r="E4418" t="s">
        <v>207</v>
      </c>
      <c r="G4418" s="87">
        <v>59500</v>
      </c>
      <c r="H4418" s="87">
        <v>63070</v>
      </c>
    </row>
    <row r="4419" spans="1:8" x14ac:dyDescent="0.3">
      <c r="A4419" t="s">
        <v>35</v>
      </c>
      <c r="B4419" t="s">
        <v>53</v>
      </c>
      <c r="C4419" t="s">
        <v>106</v>
      </c>
      <c r="D4419" t="s">
        <v>206</v>
      </c>
      <c r="E4419" t="s">
        <v>208</v>
      </c>
      <c r="G4419" s="87">
        <v>59500</v>
      </c>
      <c r="H4419" s="87">
        <v>62462.604166666657</v>
      </c>
    </row>
    <row r="4420" spans="1:8" x14ac:dyDescent="0.3">
      <c r="A4420" t="s">
        <v>35</v>
      </c>
      <c r="B4420" t="s">
        <v>53</v>
      </c>
      <c r="C4420" t="s">
        <v>106</v>
      </c>
      <c r="D4420" t="s">
        <v>206</v>
      </c>
      <c r="E4420" t="s">
        <v>209</v>
      </c>
      <c r="G4420" s="87">
        <v>59500</v>
      </c>
      <c r="H4420" s="87">
        <v>55870.624772064177</v>
      </c>
    </row>
    <row r="4421" spans="1:8" x14ac:dyDescent="0.3">
      <c r="A4421" t="s">
        <v>35</v>
      </c>
      <c r="B4421" t="s">
        <v>53</v>
      </c>
      <c r="C4421" t="s">
        <v>106</v>
      </c>
      <c r="D4421" t="s">
        <v>210</v>
      </c>
      <c r="E4421" t="s">
        <v>211</v>
      </c>
      <c r="G4421" s="87">
        <v>59500</v>
      </c>
      <c r="H4421" s="87">
        <v>56525</v>
      </c>
    </row>
    <row r="4422" spans="1:8" x14ac:dyDescent="0.3">
      <c r="A4422" t="s">
        <v>35</v>
      </c>
      <c r="B4422" t="s">
        <v>53</v>
      </c>
      <c r="C4422" t="s">
        <v>106</v>
      </c>
      <c r="D4422" t="s">
        <v>210</v>
      </c>
      <c r="E4422" t="s">
        <v>212</v>
      </c>
      <c r="G4422" s="87">
        <v>59500</v>
      </c>
      <c r="H4422" s="87">
        <v>55930</v>
      </c>
    </row>
    <row r="4423" spans="1:8" x14ac:dyDescent="0.3">
      <c r="A4423" t="s">
        <v>35</v>
      </c>
      <c r="B4423" t="s">
        <v>53</v>
      </c>
      <c r="C4423" t="s">
        <v>106</v>
      </c>
      <c r="D4423" t="s">
        <v>210</v>
      </c>
      <c r="E4423" t="s">
        <v>213</v>
      </c>
      <c r="G4423" s="87">
        <v>59500</v>
      </c>
      <c r="H4423" s="87">
        <v>55632.5</v>
      </c>
    </row>
    <row r="4424" spans="1:8" x14ac:dyDescent="0.3">
      <c r="A4424" t="s">
        <v>35</v>
      </c>
      <c r="B4424" t="s">
        <v>53</v>
      </c>
      <c r="C4424" t="s">
        <v>106</v>
      </c>
      <c r="D4424" t="s">
        <v>214</v>
      </c>
      <c r="E4424" t="s">
        <v>215</v>
      </c>
      <c r="F4424" s="88">
        <v>46388</v>
      </c>
      <c r="G4424" s="87">
        <v>4958.333333333333</v>
      </c>
      <c r="H4424" s="87">
        <v>275.23817743660692</v>
      </c>
    </row>
    <row r="4425" spans="1:8" x14ac:dyDescent="0.3">
      <c r="A4425" t="s">
        <v>35</v>
      </c>
      <c r="B4425" t="s">
        <v>53</v>
      </c>
      <c r="C4425" t="s">
        <v>106</v>
      </c>
      <c r="D4425" t="s">
        <v>214</v>
      </c>
      <c r="E4425" t="s">
        <v>216</v>
      </c>
      <c r="F4425" s="88">
        <v>46388</v>
      </c>
      <c r="G4425" s="87">
        <v>4958.333333333333</v>
      </c>
      <c r="H4425" s="87">
        <v>297.50000000000023</v>
      </c>
    </row>
    <row r="4426" spans="1:8" x14ac:dyDescent="0.3">
      <c r="A4426" t="s">
        <v>35</v>
      </c>
      <c r="B4426" t="s">
        <v>53</v>
      </c>
      <c r="C4426" t="s">
        <v>106</v>
      </c>
      <c r="D4426" t="s">
        <v>214</v>
      </c>
      <c r="E4426" t="s">
        <v>217</v>
      </c>
      <c r="F4426" s="88">
        <v>46388</v>
      </c>
      <c r="G4426" s="87">
        <v>4958.333333333333</v>
      </c>
      <c r="H4426" s="87">
        <v>-21.001719399427859</v>
      </c>
    </row>
    <row r="4427" spans="1:8" x14ac:dyDescent="0.3">
      <c r="A4427" t="s">
        <v>35</v>
      </c>
      <c r="B4427" t="s">
        <v>53</v>
      </c>
      <c r="C4427" t="s">
        <v>106</v>
      </c>
      <c r="D4427" t="s">
        <v>214</v>
      </c>
      <c r="E4427" t="s">
        <v>215</v>
      </c>
      <c r="F4427" s="88">
        <v>46419</v>
      </c>
      <c r="G4427" s="87">
        <v>4958.333333333333</v>
      </c>
      <c r="H4427" s="87">
        <v>275.23055387877741</v>
      </c>
    </row>
    <row r="4428" spans="1:8" x14ac:dyDescent="0.3">
      <c r="A4428" t="s">
        <v>35</v>
      </c>
      <c r="B4428" t="s">
        <v>53</v>
      </c>
      <c r="C4428" t="s">
        <v>106</v>
      </c>
      <c r="D4428" t="s">
        <v>214</v>
      </c>
      <c r="E4428" t="s">
        <v>216</v>
      </c>
      <c r="F4428" s="88">
        <v>46419</v>
      </c>
      <c r="G4428" s="87">
        <v>4958.333333333333</v>
      </c>
      <c r="H4428" s="87">
        <v>297.50000000000023</v>
      </c>
    </row>
    <row r="4429" spans="1:8" x14ac:dyDescent="0.3">
      <c r="A4429" t="s">
        <v>35</v>
      </c>
      <c r="B4429" t="s">
        <v>53</v>
      </c>
      <c r="C4429" t="s">
        <v>106</v>
      </c>
      <c r="D4429" t="s">
        <v>214</v>
      </c>
      <c r="E4429" t="s">
        <v>217</v>
      </c>
      <c r="F4429" s="88">
        <v>46419</v>
      </c>
      <c r="G4429" s="87">
        <v>4958.333333333333</v>
      </c>
      <c r="H4429" s="87">
        <v>-21.008911435115909</v>
      </c>
    </row>
    <row r="4430" spans="1:8" x14ac:dyDescent="0.3">
      <c r="A4430" t="s">
        <v>35</v>
      </c>
      <c r="B4430" t="s">
        <v>53</v>
      </c>
      <c r="C4430" t="s">
        <v>106</v>
      </c>
      <c r="D4430" t="s">
        <v>214</v>
      </c>
      <c r="E4430" t="s">
        <v>215</v>
      </c>
      <c r="F4430" s="88">
        <v>46447</v>
      </c>
      <c r="G4430" s="87">
        <v>4958.333333333333</v>
      </c>
      <c r="H4430" s="87">
        <v>275.22292509778657</v>
      </c>
    </row>
    <row r="4431" spans="1:8" x14ac:dyDescent="0.3">
      <c r="A4431" t="s">
        <v>35</v>
      </c>
      <c r="B4431" t="s">
        <v>53</v>
      </c>
      <c r="C4431" t="s">
        <v>106</v>
      </c>
      <c r="D4431" t="s">
        <v>214</v>
      </c>
      <c r="E4431" t="s">
        <v>216</v>
      </c>
      <c r="F4431" s="88">
        <v>46447</v>
      </c>
      <c r="G4431" s="87">
        <v>4958.333333333333</v>
      </c>
      <c r="H4431" s="87">
        <v>297.50000000000023</v>
      </c>
    </row>
    <row r="4432" spans="1:8" x14ac:dyDescent="0.3">
      <c r="A4432" t="s">
        <v>35</v>
      </c>
      <c r="B4432" t="s">
        <v>53</v>
      </c>
      <c r="C4432" t="s">
        <v>106</v>
      </c>
      <c r="D4432" t="s">
        <v>214</v>
      </c>
      <c r="E4432" t="s">
        <v>217</v>
      </c>
      <c r="F4432" s="88">
        <v>46447</v>
      </c>
      <c r="G4432" s="87">
        <v>4958.333333333333</v>
      </c>
      <c r="H4432" s="87">
        <v>-21.016108398314358</v>
      </c>
    </row>
    <row r="4433" spans="1:8" x14ac:dyDescent="0.3">
      <c r="A4433" t="s">
        <v>35</v>
      </c>
      <c r="B4433" t="s">
        <v>53</v>
      </c>
      <c r="C4433" t="s">
        <v>106</v>
      </c>
      <c r="D4433" t="s">
        <v>214</v>
      </c>
      <c r="E4433" t="s">
        <v>215</v>
      </c>
      <c r="F4433" s="88">
        <v>46478</v>
      </c>
      <c r="G4433" s="87">
        <v>4958.333333333333</v>
      </c>
      <c r="H4433" s="87">
        <v>275.21503221659549</v>
      </c>
    </row>
    <row r="4434" spans="1:8" x14ac:dyDescent="0.3">
      <c r="A4434" t="s">
        <v>35</v>
      </c>
      <c r="B4434" t="s">
        <v>53</v>
      </c>
      <c r="C4434" t="s">
        <v>106</v>
      </c>
      <c r="D4434" t="s">
        <v>214</v>
      </c>
      <c r="E4434" t="s">
        <v>216</v>
      </c>
      <c r="F4434" s="88">
        <v>46478</v>
      </c>
      <c r="G4434" s="87">
        <v>4958.333333333333</v>
      </c>
      <c r="H4434" s="87">
        <v>297.50000000000023</v>
      </c>
    </row>
    <row r="4435" spans="1:8" x14ac:dyDescent="0.3">
      <c r="A4435" t="s">
        <v>35</v>
      </c>
      <c r="B4435" t="s">
        <v>53</v>
      </c>
      <c r="C4435" t="s">
        <v>106</v>
      </c>
      <c r="D4435" t="s">
        <v>214</v>
      </c>
      <c r="E4435" t="s">
        <v>217</v>
      </c>
      <c r="F4435" s="88">
        <v>46478</v>
      </c>
      <c r="G4435" s="87">
        <v>4958.333333333333</v>
      </c>
      <c r="H4435" s="87">
        <v>-21.023554512645749</v>
      </c>
    </row>
    <row r="4436" spans="1:8" x14ac:dyDescent="0.3">
      <c r="A4436" t="s">
        <v>35</v>
      </c>
      <c r="B4436" t="s">
        <v>53</v>
      </c>
      <c r="C4436" t="s">
        <v>106</v>
      </c>
      <c r="D4436" t="s">
        <v>214</v>
      </c>
      <c r="E4436" t="s">
        <v>215</v>
      </c>
      <c r="F4436" s="88">
        <v>46508</v>
      </c>
      <c r="G4436" s="87">
        <v>4958.333333333333</v>
      </c>
      <c r="H4436" s="87">
        <v>275.20713374044499</v>
      </c>
    </row>
    <row r="4437" spans="1:8" x14ac:dyDescent="0.3">
      <c r="A4437" t="s">
        <v>35</v>
      </c>
      <c r="B4437" t="s">
        <v>53</v>
      </c>
      <c r="C4437" t="s">
        <v>106</v>
      </c>
      <c r="D4437" t="s">
        <v>214</v>
      </c>
      <c r="E4437" t="s">
        <v>216</v>
      </c>
      <c r="F4437" s="88">
        <v>46508</v>
      </c>
      <c r="G4437" s="87">
        <v>4958.333333333333</v>
      </c>
      <c r="H4437" s="87">
        <v>297.50000000000023</v>
      </c>
    </row>
    <row r="4438" spans="1:8" x14ac:dyDescent="0.3">
      <c r="A4438" t="s">
        <v>35</v>
      </c>
      <c r="B4438" t="s">
        <v>53</v>
      </c>
      <c r="C4438" t="s">
        <v>106</v>
      </c>
      <c r="D4438" t="s">
        <v>214</v>
      </c>
      <c r="E4438" t="s">
        <v>217</v>
      </c>
      <c r="F4438" s="88">
        <v>46508</v>
      </c>
      <c r="G4438" s="87">
        <v>4958.333333333333</v>
      </c>
      <c r="H4438" s="87">
        <v>-21.031005905240431</v>
      </c>
    </row>
    <row r="4439" spans="1:8" x14ac:dyDescent="0.3">
      <c r="A4439" t="s">
        <v>35</v>
      </c>
      <c r="B4439" t="s">
        <v>53</v>
      </c>
      <c r="C4439" t="s">
        <v>106</v>
      </c>
      <c r="D4439" t="s">
        <v>214</v>
      </c>
      <c r="E4439" t="s">
        <v>215</v>
      </c>
      <c r="F4439" s="88">
        <v>46539</v>
      </c>
      <c r="G4439" s="87">
        <v>4958.333333333333</v>
      </c>
      <c r="H4439" s="87">
        <v>275.19922966338561</v>
      </c>
    </row>
    <row r="4440" spans="1:8" x14ac:dyDescent="0.3">
      <c r="A4440" t="s">
        <v>35</v>
      </c>
      <c r="B4440" t="s">
        <v>53</v>
      </c>
      <c r="C4440" t="s">
        <v>106</v>
      </c>
      <c r="D4440" t="s">
        <v>214</v>
      </c>
      <c r="E4440" t="s">
        <v>216</v>
      </c>
      <c r="F4440" s="88">
        <v>46539</v>
      </c>
      <c r="G4440" s="87">
        <v>4958.333333333333</v>
      </c>
      <c r="H4440" s="87">
        <v>297.50000000000023</v>
      </c>
    </row>
    <row r="4441" spans="1:8" x14ac:dyDescent="0.3">
      <c r="A4441" t="s">
        <v>35</v>
      </c>
      <c r="B4441" t="s">
        <v>53</v>
      </c>
      <c r="C4441" t="s">
        <v>106</v>
      </c>
      <c r="D4441" t="s">
        <v>214</v>
      </c>
      <c r="E4441" t="s">
        <v>217</v>
      </c>
      <c r="F4441" s="88">
        <v>46539</v>
      </c>
      <c r="G4441" s="87">
        <v>4958.333333333333</v>
      </c>
      <c r="H4441" s="87">
        <v>-21.03846258171173</v>
      </c>
    </row>
    <row r="4442" spans="1:8" x14ac:dyDescent="0.3">
      <c r="A4442" t="s">
        <v>35</v>
      </c>
      <c r="B4442" t="s">
        <v>53</v>
      </c>
      <c r="C4442" t="s">
        <v>106</v>
      </c>
      <c r="D4442" t="s">
        <v>214</v>
      </c>
      <c r="E4442" t="s">
        <v>215</v>
      </c>
      <c r="F4442" s="88">
        <v>46569</v>
      </c>
      <c r="G4442" s="87">
        <v>4958.333333333333</v>
      </c>
      <c r="H4442" s="87">
        <v>275.19131997945658</v>
      </c>
    </row>
    <row r="4443" spans="1:8" x14ac:dyDescent="0.3">
      <c r="A4443" t="s">
        <v>35</v>
      </c>
      <c r="B4443" t="s">
        <v>53</v>
      </c>
      <c r="C4443" t="s">
        <v>106</v>
      </c>
      <c r="D4443" t="s">
        <v>214</v>
      </c>
      <c r="E4443" t="s">
        <v>216</v>
      </c>
      <c r="F4443" s="88">
        <v>46569</v>
      </c>
      <c r="G4443" s="87">
        <v>4958.333333333333</v>
      </c>
      <c r="H4443" s="87">
        <v>297.50000000000023</v>
      </c>
    </row>
    <row r="4444" spans="1:8" x14ac:dyDescent="0.3">
      <c r="A4444" t="s">
        <v>35</v>
      </c>
      <c r="B4444" t="s">
        <v>53</v>
      </c>
      <c r="C4444" t="s">
        <v>106</v>
      </c>
      <c r="D4444" t="s">
        <v>214</v>
      </c>
      <c r="E4444" t="s">
        <v>217</v>
      </c>
      <c r="F4444" s="88">
        <v>46569</v>
      </c>
      <c r="G4444" s="87">
        <v>4958.333333333333</v>
      </c>
      <c r="H4444" s="87">
        <v>-21.045924547682841</v>
      </c>
    </row>
    <row r="4445" spans="1:8" x14ac:dyDescent="0.3">
      <c r="A4445" t="s">
        <v>35</v>
      </c>
      <c r="B4445" t="s">
        <v>53</v>
      </c>
      <c r="C4445" t="s">
        <v>106</v>
      </c>
      <c r="D4445" t="s">
        <v>214</v>
      </c>
      <c r="E4445" t="s">
        <v>215</v>
      </c>
      <c r="F4445" s="88">
        <v>46600</v>
      </c>
      <c r="G4445" s="87">
        <v>4958.333333333333</v>
      </c>
      <c r="H4445" s="87">
        <v>-21.053514267045699</v>
      </c>
    </row>
    <row r="4446" spans="1:8" x14ac:dyDescent="0.3">
      <c r="A4446" t="s">
        <v>35</v>
      </c>
      <c r="B4446" t="s">
        <v>53</v>
      </c>
      <c r="C4446" t="s">
        <v>106</v>
      </c>
      <c r="D4446" t="s">
        <v>214</v>
      </c>
      <c r="E4446" t="s">
        <v>216</v>
      </c>
      <c r="F4446" s="88">
        <v>46600</v>
      </c>
      <c r="G4446" s="87">
        <v>4958.333333333333</v>
      </c>
      <c r="H4446" s="87">
        <v>0</v>
      </c>
    </row>
    <row r="4447" spans="1:8" x14ac:dyDescent="0.3">
      <c r="A4447" t="s">
        <v>35</v>
      </c>
      <c r="B4447" t="s">
        <v>53</v>
      </c>
      <c r="C4447" t="s">
        <v>106</v>
      </c>
      <c r="D4447" t="s">
        <v>214</v>
      </c>
      <c r="E4447" t="s">
        <v>217</v>
      </c>
      <c r="F4447" s="88">
        <v>46600</v>
      </c>
      <c r="G4447" s="87">
        <v>4958.333333333333</v>
      </c>
      <c r="H4447" s="87">
        <v>-21.053514267045699</v>
      </c>
    </row>
    <row r="4448" spans="1:8" x14ac:dyDescent="0.3">
      <c r="A4448" t="s">
        <v>35</v>
      </c>
      <c r="B4448" t="s">
        <v>53</v>
      </c>
      <c r="C4448" t="s">
        <v>106</v>
      </c>
      <c r="D4448" t="s">
        <v>214</v>
      </c>
      <c r="E4448" t="s">
        <v>215</v>
      </c>
      <c r="F4448" s="88">
        <v>46631</v>
      </c>
      <c r="G4448" s="87">
        <v>4958.333333333333</v>
      </c>
      <c r="H4448" s="87">
        <v>-21.06098691585893</v>
      </c>
    </row>
    <row r="4449" spans="1:8" x14ac:dyDescent="0.3">
      <c r="A4449" t="s">
        <v>35</v>
      </c>
      <c r="B4449" t="s">
        <v>53</v>
      </c>
      <c r="C4449" t="s">
        <v>106</v>
      </c>
      <c r="D4449" t="s">
        <v>214</v>
      </c>
      <c r="E4449" t="s">
        <v>216</v>
      </c>
      <c r="F4449" s="88">
        <v>46631</v>
      </c>
      <c r="G4449" s="87">
        <v>4958.333333333333</v>
      </c>
      <c r="H4449" s="87">
        <v>0</v>
      </c>
    </row>
    <row r="4450" spans="1:8" x14ac:dyDescent="0.3">
      <c r="A4450" t="s">
        <v>35</v>
      </c>
      <c r="B4450" t="s">
        <v>53</v>
      </c>
      <c r="C4450" t="s">
        <v>106</v>
      </c>
      <c r="D4450" t="s">
        <v>214</v>
      </c>
      <c r="E4450" t="s">
        <v>217</v>
      </c>
      <c r="F4450" s="88">
        <v>46631</v>
      </c>
      <c r="G4450" s="87">
        <v>4958.333333333333</v>
      </c>
      <c r="H4450" s="87">
        <v>-21.06098691585893</v>
      </c>
    </row>
    <row r="4451" spans="1:8" x14ac:dyDescent="0.3">
      <c r="A4451" t="s">
        <v>35</v>
      </c>
      <c r="B4451" t="s">
        <v>53</v>
      </c>
      <c r="C4451" t="s">
        <v>106</v>
      </c>
      <c r="D4451" t="s">
        <v>214</v>
      </c>
      <c r="E4451" t="s">
        <v>215</v>
      </c>
      <c r="F4451" s="88">
        <v>46661</v>
      </c>
      <c r="G4451" s="87">
        <v>4958.333333333333</v>
      </c>
      <c r="H4451" s="87">
        <v>-21.068464871177589</v>
      </c>
    </row>
    <row r="4452" spans="1:8" x14ac:dyDescent="0.3">
      <c r="A4452" t="s">
        <v>35</v>
      </c>
      <c r="B4452" t="s">
        <v>53</v>
      </c>
      <c r="C4452" t="s">
        <v>106</v>
      </c>
      <c r="D4452" t="s">
        <v>214</v>
      </c>
      <c r="E4452" t="s">
        <v>216</v>
      </c>
      <c r="F4452" s="88">
        <v>46661</v>
      </c>
      <c r="G4452" s="87">
        <v>4958.333333333333</v>
      </c>
      <c r="H4452" s="87">
        <v>0</v>
      </c>
    </row>
    <row r="4453" spans="1:8" x14ac:dyDescent="0.3">
      <c r="A4453" t="s">
        <v>35</v>
      </c>
      <c r="B4453" t="s">
        <v>53</v>
      </c>
      <c r="C4453" t="s">
        <v>106</v>
      </c>
      <c r="D4453" t="s">
        <v>214</v>
      </c>
      <c r="E4453" t="s">
        <v>217</v>
      </c>
      <c r="F4453" s="88">
        <v>46661</v>
      </c>
      <c r="G4453" s="87">
        <v>4958.333333333333</v>
      </c>
      <c r="H4453" s="87">
        <v>-21.068464871177589</v>
      </c>
    </row>
    <row r="4454" spans="1:8" x14ac:dyDescent="0.3">
      <c r="A4454" t="s">
        <v>35</v>
      </c>
      <c r="B4454" t="s">
        <v>53</v>
      </c>
      <c r="C4454" t="s">
        <v>106</v>
      </c>
      <c r="D4454" t="s">
        <v>214</v>
      </c>
      <c r="E4454" t="s">
        <v>215</v>
      </c>
      <c r="F4454" s="88">
        <v>46692</v>
      </c>
      <c r="G4454" s="87">
        <v>4958.333333333333</v>
      </c>
      <c r="H4454" s="87">
        <v>-21.07594813865845</v>
      </c>
    </row>
    <row r="4455" spans="1:8" x14ac:dyDescent="0.3">
      <c r="A4455" t="s">
        <v>35</v>
      </c>
      <c r="B4455" t="s">
        <v>53</v>
      </c>
      <c r="C4455" t="s">
        <v>106</v>
      </c>
      <c r="D4455" t="s">
        <v>214</v>
      </c>
      <c r="E4455" t="s">
        <v>216</v>
      </c>
      <c r="F4455" s="88">
        <v>46692</v>
      </c>
      <c r="G4455" s="87">
        <v>4958.333333333333</v>
      </c>
      <c r="H4455" s="87">
        <v>0</v>
      </c>
    </row>
    <row r="4456" spans="1:8" x14ac:dyDescent="0.3">
      <c r="A4456" t="s">
        <v>35</v>
      </c>
      <c r="B4456" t="s">
        <v>53</v>
      </c>
      <c r="C4456" t="s">
        <v>106</v>
      </c>
      <c r="D4456" t="s">
        <v>214</v>
      </c>
      <c r="E4456" t="s">
        <v>217</v>
      </c>
      <c r="F4456" s="88">
        <v>46692</v>
      </c>
      <c r="G4456" s="87">
        <v>4958.333333333333</v>
      </c>
      <c r="H4456" s="87">
        <v>-21.07594813865845</v>
      </c>
    </row>
    <row r="4457" spans="1:8" x14ac:dyDescent="0.3">
      <c r="A4457" t="s">
        <v>35</v>
      </c>
      <c r="B4457" t="s">
        <v>53</v>
      </c>
      <c r="C4457" t="s">
        <v>106</v>
      </c>
      <c r="D4457" t="s">
        <v>214</v>
      </c>
      <c r="E4457" t="s">
        <v>215</v>
      </c>
      <c r="F4457" s="88">
        <v>46722</v>
      </c>
      <c r="G4457" s="87">
        <v>4958.333333333333</v>
      </c>
      <c r="H4457" s="87">
        <v>-21.083436723962709</v>
      </c>
    </row>
    <row r="4458" spans="1:8" x14ac:dyDescent="0.3">
      <c r="A4458" t="s">
        <v>35</v>
      </c>
      <c r="B4458" t="s">
        <v>53</v>
      </c>
      <c r="C4458" t="s">
        <v>106</v>
      </c>
      <c r="D4458" t="s">
        <v>214</v>
      </c>
      <c r="E4458" t="s">
        <v>216</v>
      </c>
      <c r="F4458" s="88">
        <v>46722</v>
      </c>
      <c r="G4458" s="87">
        <v>4958.333333333333</v>
      </c>
      <c r="H4458" s="87">
        <v>0</v>
      </c>
    </row>
    <row r="4459" spans="1:8" x14ac:dyDescent="0.3">
      <c r="A4459" t="s">
        <v>35</v>
      </c>
      <c r="B4459" t="s">
        <v>53</v>
      </c>
      <c r="C4459" t="s">
        <v>106</v>
      </c>
      <c r="D4459" t="s">
        <v>214</v>
      </c>
      <c r="E4459" t="s">
        <v>217</v>
      </c>
      <c r="F4459" s="88">
        <v>46722</v>
      </c>
      <c r="G4459" s="87">
        <v>4958.333333333333</v>
      </c>
      <c r="H4459" s="87">
        <v>-21.083436723962709</v>
      </c>
    </row>
    <row r="4460" spans="1:8" x14ac:dyDescent="0.3">
      <c r="A4460" t="s">
        <v>35</v>
      </c>
      <c r="B4460" t="s">
        <v>53</v>
      </c>
      <c r="C4460" t="s">
        <v>107</v>
      </c>
      <c r="D4460" t="s">
        <v>198</v>
      </c>
      <c r="E4460" t="s">
        <v>135</v>
      </c>
      <c r="G4460" s="87">
        <v>45500</v>
      </c>
      <c r="H4460" s="87">
        <v>28756</v>
      </c>
    </row>
    <row r="4461" spans="1:8" x14ac:dyDescent="0.3">
      <c r="A4461" t="s">
        <v>35</v>
      </c>
      <c r="B4461" t="s">
        <v>53</v>
      </c>
      <c r="C4461" t="s">
        <v>107</v>
      </c>
      <c r="D4461" t="s">
        <v>198</v>
      </c>
      <c r="E4461" t="s">
        <v>199</v>
      </c>
      <c r="G4461" s="87">
        <v>45500</v>
      </c>
      <c r="H4461" s="87">
        <v>45500</v>
      </c>
    </row>
    <row r="4462" spans="1:8" x14ac:dyDescent="0.3">
      <c r="A4462" t="s">
        <v>35</v>
      </c>
      <c r="B4462" t="s">
        <v>53</v>
      </c>
      <c r="C4462" t="s">
        <v>107</v>
      </c>
      <c r="D4462" t="s">
        <v>198</v>
      </c>
      <c r="E4462" t="s">
        <v>200</v>
      </c>
      <c r="G4462" s="87">
        <v>45500</v>
      </c>
      <c r="H4462" s="87">
        <v>45886.616188257438</v>
      </c>
    </row>
    <row r="4463" spans="1:8" x14ac:dyDescent="0.3">
      <c r="A4463" t="s">
        <v>35</v>
      </c>
      <c r="B4463" t="s">
        <v>53</v>
      </c>
      <c r="C4463" t="s">
        <v>107</v>
      </c>
      <c r="D4463" t="s">
        <v>198</v>
      </c>
      <c r="E4463" t="s">
        <v>201</v>
      </c>
      <c r="G4463" s="87">
        <v>45500</v>
      </c>
      <c r="H4463" s="87">
        <v>45500</v>
      </c>
    </row>
    <row r="4464" spans="1:8" x14ac:dyDescent="0.3">
      <c r="A4464" t="s">
        <v>35</v>
      </c>
      <c r="B4464" t="s">
        <v>53</v>
      </c>
      <c r="C4464" t="s">
        <v>107</v>
      </c>
      <c r="D4464" t="s">
        <v>198</v>
      </c>
      <c r="E4464" t="s">
        <v>202</v>
      </c>
      <c r="G4464" s="87">
        <v>45500</v>
      </c>
      <c r="H4464" s="87">
        <v>29000.3414309787</v>
      </c>
    </row>
    <row r="4465" spans="1:8" x14ac:dyDescent="0.3">
      <c r="A4465" t="s">
        <v>35</v>
      </c>
      <c r="B4465" t="s">
        <v>53</v>
      </c>
      <c r="C4465" t="s">
        <v>107</v>
      </c>
      <c r="D4465" t="s">
        <v>198</v>
      </c>
      <c r="E4465" t="s">
        <v>139</v>
      </c>
      <c r="G4465" s="87">
        <v>45500</v>
      </c>
      <c r="H4465" s="87">
        <v>27982.5</v>
      </c>
    </row>
    <row r="4466" spans="1:8" x14ac:dyDescent="0.3">
      <c r="A4466" t="s">
        <v>35</v>
      </c>
      <c r="B4466" t="s">
        <v>53</v>
      </c>
      <c r="C4466" t="s">
        <v>107</v>
      </c>
      <c r="D4466" t="s">
        <v>198</v>
      </c>
      <c r="E4466" t="s">
        <v>65</v>
      </c>
      <c r="G4466" s="87">
        <v>45500</v>
      </c>
      <c r="H4466" s="87">
        <v>29000.3414309787</v>
      </c>
    </row>
    <row r="4467" spans="1:8" x14ac:dyDescent="0.3">
      <c r="A4467" t="s">
        <v>35</v>
      </c>
      <c r="B4467" t="s">
        <v>53</v>
      </c>
      <c r="C4467" t="s">
        <v>107</v>
      </c>
      <c r="D4467" t="s">
        <v>203</v>
      </c>
      <c r="E4467" t="s">
        <v>204</v>
      </c>
      <c r="G4467" s="87">
        <v>45500</v>
      </c>
      <c r="H4467" s="87">
        <v>28796.728991023479</v>
      </c>
    </row>
    <row r="4468" spans="1:8" x14ac:dyDescent="0.3">
      <c r="A4468" t="s">
        <v>35</v>
      </c>
      <c r="B4468" t="s">
        <v>53</v>
      </c>
      <c r="C4468" t="s">
        <v>107</v>
      </c>
      <c r="D4468" t="s">
        <v>203</v>
      </c>
      <c r="E4468" t="s">
        <v>142</v>
      </c>
      <c r="G4468" s="87">
        <v>45500</v>
      </c>
      <c r="H4468" s="87">
        <v>45500</v>
      </c>
    </row>
    <row r="4469" spans="1:8" x14ac:dyDescent="0.3">
      <c r="A4469" t="s">
        <v>35</v>
      </c>
      <c r="B4469" t="s">
        <v>53</v>
      </c>
      <c r="C4469" t="s">
        <v>107</v>
      </c>
      <c r="D4469" t="s">
        <v>203</v>
      </c>
      <c r="E4469" t="s">
        <v>143</v>
      </c>
      <c r="G4469" s="87">
        <v>45500</v>
      </c>
      <c r="H4469" s="87">
        <v>45564.444606049808</v>
      </c>
    </row>
    <row r="4470" spans="1:8" x14ac:dyDescent="0.3">
      <c r="A4470" t="s">
        <v>35</v>
      </c>
      <c r="B4470" t="s">
        <v>53</v>
      </c>
      <c r="C4470" t="s">
        <v>107</v>
      </c>
      <c r="D4470" t="s">
        <v>203</v>
      </c>
      <c r="E4470" t="s">
        <v>141</v>
      </c>
      <c r="G4470" s="87">
        <v>45500</v>
      </c>
      <c r="H4470" s="87">
        <v>0</v>
      </c>
    </row>
    <row r="4471" spans="1:8" x14ac:dyDescent="0.3">
      <c r="A4471" t="s">
        <v>35</v>
      </c>
      <c r="B4471" t="s">
        <v>53</v>
      </c>
      <c r="C4471" t="s">
        <v>107</v>
      </c>
      <c r="D4471" t="s">
        <v>203</v>
      </c>
      <c r="E4471" t="s">
        <v>205</v>
      </c>
      <c r="G4471" s="87">
        <v>45500</v>
      </c>
      <c r="H4471" s="87">
        <v>28796.728991023479</v>
      </c>
    </row>
    <row r="4472" spans="1:8" x14ac:dyDescent="0.3">
      <c r="A4472" t="s">
        <v>35</v>
      </c>
      <c r="B4472" t="s">
        <v>53</v>
      </c>
      <c r="C4472" t="s">
        <v>107</v>
      </c>
      <c r="D4472" t="s">
        <v>206</v>
      </c>
      <c r="E4472" t="s">
        <v>207</v>
      </c>
      <c r="G4472" s="87">
        <v>45500</v>
      </c>
      <c r="H4472" s="87">
        <v>45500</v>
      </c>
    </row>
    <row r="4473" spans="1:8" x14ac:dyDescent="0.3">
      <c r="A4473" t="s">
        <v>35</v>
      </c>
      <c r="B4473" t="s">
        <v>53</v>
      </c>
      <c r="C4473" t="s">
        <v>107</v>
      </c>
      <c r="D4473" t="s">
        <v>206</v>
      </c>
      <c r="E4473" t="s">
        <v>208</v>
      </c>
      <c r="G4473" s="87">
        <v>45500</v>
      </c>
      <c r="H4473" s="87">
        <v>45500</v>
      </c>
    </row>
    <row r="4474" spans="1:8" x14ac:dyDescent="0.3">
      <c r="A4474" t="s">
        <v>35</v>
      </c>
      <c r="B4474" t="s">
        <v>53</v>
      </c>
      <c r="C4474" t="s">
        <v>107</v>
      </c>
      <c r="D4474" t="s">
        <v>206</v>
      </c>
      <c r="E4474" t="s">
        <v>209</v>
      </c>
      <c r="G4474" s="87">
        <v>45500</v>
      </c>
      <c r="H4474" s="87">
        <v>42860.809172137117</v>
      </c>
    </row>
    <row r="4475" spans="1:8" x14ac:dyDescent="0.3">
      <c r="A4475" t="s">
        <v>35</v>
      </c>
      <c r="B4475" t="s">
        <v>53</v>
      </c>
      <c r="C4475" t="s">
        <v>107</v>
      </c>
      <c r="D4475" t="s">
        <v>210</v>
      </c>
      <c r="E4475" t="s">
        <v>211</v>
      </c>
      <c r="G4475" s="87">
        <v>45500</v>
      </c>
      <c r="H4475" s="87">
        <v>43225</v>
      </c>
    </row>
    <row r="4476" spans="1:8" x14ac:dyDescent="0.3">
      <c r="A4476" t="s">
        <v>35</v>
      </c>
      <c r="B4476" t="s">
        <v>53</v>
      </c>
      <c r="C4476" t="s">
        <v>107</v>
      </c>
      <c r="D4476" t="s">
        <v>210</v>
      </c>
      <c r="E4476" t="s">
        <v>212</v>
      </c>
      <c r="G4476" s="87">
        <v>45500</v>
      </c>
      <c r="H4476" s="87">
        <v>42770</v>
      </c>
    </row>
    <row r="4477" spans="1:8" x14ac:dyDescent="0.3">
      <c r="A4477" t="s">
        <v>35</v>
      </c>
      <c r="B4477" t="s">
        <v>53</v>
      </c>
      <c r="C4477" t="s">
        <v>107</v>
      </c>
      <c r="D4477" t="s">
        <v>210</v>
      </c>
      <c r="E4477" t="s">
        <v>213</v>
      </c>
      <c r="G4477" s="87">
        <v>45500</v>
      </c>
      <c r="H4477" s="87">
        <v>43225</v>
      </c>
    </row>
    <row r="4478" spans="1:8" x14ac:dyDescent="0.3">
      <c r="A4478" t="s">
        <v>35</v>
      </c>
      <c r="B4478" t="s">
        <v>53</v>
      </c>
      <c r="C4478" t="s">
        <v>107</v>
      </c>
      <c r="D4478" t="s">
        <v>214</v>
      </c>
      <c r="E4478" t="s">
        <v>215</v>
      </c>
      <c r="F4478" s="88">
        <v>46388</v>
      </c>
      <c r="G4478" s="87">
        <v>3791.666666666667</v>
      </c>
      <c r="H4478" s="87">
        <v>32.410822667962748</v>
      </c>
    </row>
    <row r="4479" spans="1:8" x14ac:dyDescent="0.3">
      <c r="A4479" t="s">
        <v>35</v>
      </c>
      <c r="B4479" t="s">
        <v>53</v>
      </c>
      <c r="C4479" t="s">
        <v>107</v>
      </c>
      <c r="D4479" t="s">
        <v>214</v>
      </c>
      <c r="E4479" t="s">
        <v>216</v>
      </c>
      <c r="F4479" s="88">
        <v>46388</v>
      </c>
      <c r="G4479" s="87">
        <v>3791.666666666667</v>
      </c>
      <c r="H4479" s="87">
        <v>0</v>
      </c>
    </row>
    <row r="4480" spans="1:8" x14ac:dyDescent="0.3">
      <c r="A4480" t="s">
        <v>35</v>
      </c>
      <c r="B4480" t="s">
        <v>53</v>
      </c>
      <c r="C4480" t="s">
        <v>107</v>
      </c>
      <c r="D4480" t="s">
        <v>214</v>
      </c>
      <c r="E4480" t="s">
        <v>217</v>
      </c>
      <c r="F4480" s="88">
        <v>46388</v>
      </c>
      <c r="G4480" s="87">
        <v>3791.666666666667</v>
      </c>
      <c r="H4480" s="87">
        <v>32.410822667962748</v>
      </c>
    </row>
    <row r="4481" spans="1:8" x14ac:dyDescent="0.3">
      <c r="A4481" t="s">
        <v>35</v>
      </c>
      <c r="B4481" t="s">
        <v>53</v>
      </c>
      <c r="C4481" t="s">
        <v>107</v>
      </c>
      <c r="D4481" t="s">
        <v>214</v>
      </c>
      <c r="E4481" t="s">
        <v>215</v>
      </c>
      <c r="F4481" s="88">
        <v>46419</v>
      </c>
      <c r="G4481" s="87">
        <v>3791.666666666667</v>
      </c>
      <c r="H4481" s="87">
        <v>32.388446836726793</v>
      </c>
    </row>
    <row r="4482" spans="1:8" x14ac:dyDescent="0.3">
      <c r="A4482" t="s">
        <v>35</v>
      </c>
      <c r="B4482" t="s">
        <v>53</v>
      </c>
      <c r="C4482" t="s">
        <v>107</v>
      </c>
      <c r="D4482" t="s">
        <v>214</v>
      </c>
      <c r="E4482" t="s">
        <v>216</v>
      </c>
      <c r="F4482" s="88">
        <v>46419</v>
      </c>
      <c r="G4482" s="87">
        <v>3791.666666666667</v>
      </c>
      <c r="H4482" s="87">
        <v>0</v>
      </c>
    </row>
    <row r="4483" spans="1:8" x14ac:dyDescent="0.3">
      <c r="A4483" t="s">
        <v>35</v>
      </c>
      <c r="B4483" t="s">
        <v>53</v>
      </c>
      <c r="C4483" t="s">
        <v>107</v>
      </c>
      <c r="D4483" t="s">
        <v>214</v>
      </c>
      <c r="E4483" t="s">
        <v>217</v>
      </c>
      <c r="F4483" s="88">
        <v>46419</v>
      </c>
      <c r="G4483" s="87">
        <v>3791.666666666667</v>
      </c>
      <c r="H4483" s="87">
        <v>32.388446836726793</v>
      </c>
    </row>
    <row r="4484" spans="1:8" x14ac:dyDescent="0.3">
      <c r="A4484" t="s">
        <v>35</v>
      </c>
      <c r="B4484" t="s">
        <v>53</v>
      </c>
      <c r="C4484" t="s">
        <v>107</v>
      </c>
      <c r="D4484" t="s">
        <v>214</v>
      </c>
      <c r="E4484" t="s">
        <v>215</v>
      </c>
      <c r="F4484" s="88">
        <v>46447</v>
      </c>
      <c r="G4484" s="87">
        <v>3791.666666666667</v>
      </c>
      <c r="H4484" s="87">
        <v>32.366101879894423</v>
      </c>
    </row>
    <row r="4485" spans="1:8" x14ac:dyDescent="0.3">
      <c r="A4485" t="s">
        <v>35</v>
      </c>
      <c r="B4485" t="s">
        <v>53</v>
      </c>
      <c r="C4485" t="s">
        <v>107</v>
      </c>
      <c r="D4485" t="s">
        <v>214</v>
      </c>
      <c r="E4485" t="s">
        <v>216</v>
      </c>
      <c r="F4485" s="88">
        <v>46447</v>
      </c>
      <c r="G4485" s="87">
        <v>3791.666666666667</v>
      </c>
      <c r="H4485" s="87">
        <v>0</v>
      </c>
    </row>
    <row r="4486" spans="1:8" x14ac:dyDescent="0.3">
      <c r="A4486" t="s">
        <v>35</v>
      </c>
      <c r="B4486" t="s">
        <v>53</v>
      </c>
      <c r="C4486" t="s">
        <v>107</v>
      </c>
      <c r="D4486" t="s">
        <v>214</v>
      </c>
      <c r="E4486" t="s">
        <v>217</v>
      </c>
      <c r="F4486" s="88">
        <v>46447</v>
      </c>
      <c r="G4486" s="87">
        <v>3791.666666666667</v>
      </c>
      <c r="H4486" s="87">
        <v>32.366101879894423</v>
      </c>
    </row>
    <row r="4487" spans="1:8" x14ac:dyDescent="0.3">
      <c r="A4487" t="s">
        <v>35</v>
      </c>
      <c r="B4487" t="s">
        <v>53</v>
      </c>
      <c r="C4487" t="s">
        <v>107</v>
      </c>
      <c r="D4487" t="s">
        <v>214</v>
      </c>
      <c r="E4487" t="s">
        <v>215</v>
      </c>
      <c r="F4487" s="88">
        <v>46478</v>
      </c>
      <c r="G4487" s="87">
        <v>3791.666666666667</v>
      </c>
      <c r="H4487" s="87">
        <v>32.343031861026788</v>
      </c>
    </row>
    <row r="4488" spans="1:8" x14ac:dyDescent="0.3">
      <c r="A4488" t="s">
        <v>35</v>
      </c>
      <c r="B4488" t="s">
        <v>53</v>
      </c>
      <c r="C4488" t="s">
        <v>107</v>
      </c>
      <c r="D4488" t="s">
        <v>214</v>
      </c>
      <c r="E4488" t="s">
        <v>216</v>
      </c>
      <c r="F4488" s="88">
        <v>46478</v>
      </c>
      <c r="G4488" s="87">
        <v>3791.666666666667</v>
      </c>
      <c r="H4488" s="87">
        <v>0</v>
      </c>
    </row>
    <row r="4489" spans="1:8" x14ac:dyDescent="0.3">
      <c r="A4489" t="s">
        <v>35</v>
      </c>
      <c r="B4489" t="s">
        <v>53</v>
      </c>
      <c r="C4489" t="s">
        <v>107</v>
      </c>
      <c r="D4489" t="s">
        <v>214</v>
      </c>
      <c r="E4489" t="s">
        <v>217</v>
      </c>
      <c r="F4489" s="88">
        <v>46478</v>
      </c>
      <c r="G4489" s="87">
        <v>3791.666666666667</v>
      </c>
      <c r="H4489" s="87">
        <v>32.343031861026788</v>
      </c>
    </row>
    <row r="4490" spans="1:8" x14ac:dyDescent="0.3">
      <c r="A4490" t="s">
        <v>35</v>
      </c>
      <c r="B4490" t="s">
        <v>53</v>
      </c>
      <c r="C4490" t="s">
        <v>107</v>
      </c>
      <c r="D4490" t="s">
        <v>214</v>
      </c>
      <c r="E4490" t="s">
        <v>215</v>
      </c>
      <c r="F4490" s="88">
        <v>46508</v>
      </c>
      <c r="G4490" s="87">
        <v>3791.666666666667</v>
      </c>
      <c r="H4490" s="87">
        <v>32.319994706585092</v>
      </c>
    </row>
    <row r="4491" spans="1:8" x14ac:dyDescent="0.3">
      <c r="A4491" t="s">
        <v>35</v>
      </c>
      <c r="B4491" t="s">
        <v>53</v>
      </c>
      <c r="C4491" t="s">
        <v>107</v>
      </c>
      <c r="D4491" t="s">
        <v>214</v>
      </c>
      <c r="E4491" t="s">
        <v>216</v>
      </c>
      <c r="F4491" s="88">
        <v>46508</v>
      </c>
      <c r="G4491" s="87">
        <v>3791.666666666667</v>
      </c>
      <c r="H4491" s="87">
        <v>0</v>
      </c>
    </row>
    <row r="4492" spans="1:8" x14ac:dyDescent="0.3">
      <c r="A4492" t="s">
        <v>35</v>
      </c>
      <c r="B4492" t="s">
        <v>53</v>
      </c>
      <c r="C4492" t="s">
        <v>107</v>
      </c>
      <c r="D4492" t="s">
        <v>214</v>
      </c>
      <c r="E4492" t="s">
        <v>217</v>
      </c>
      <c r="F4492" s="88">
        <v>46508</v>
      </c>
      <c r="G4492" s="87">
        <v>3791.666666666667</v>
      </c>
      <c r="H4492" s="87">
        <v>32.319994706585092</v>
      </c>
    </row>
    <row r="4493" spans="1:8" x14ac:dyDescent="0.3">
      <c r="A4493" t="s">
        <v>35</v>
      </c>
      <c r="B4493" t="s">
        <v>53</v>
      </c>
      <c r="C4493" t="s">
        <v>107</v>
      </c>
      <c r="D4493" t="s">
        <v>214</v>
      </c>
      <c r="E4493" t="s">
        <v>215</v>
      </c>
      <c r="F4493" s="88">
        <v>46539</v>
      </c>
      <c r="G4493" s="87">
        <v>3791.666666666667</v>
      </c>
      <c r="H4493" s="87">
        <v>32.296990346393699</v>
      </c>
    </row>
    <row r="4494" spans="1:8" x14ac:dyDescent="0.3">
      <c r="A4494" t="s">
        <v>35</v>
      </c>
      <c r="B4494" t="s">
        <v>53</v>
      </c>
      <c r="C4494" t="s">
        <v>107</v>
      </c>
      <c r="D4494" t="s">
        <v>214</v>
      </c>
      <c r="E4494" t="s">
        <v>216</v>
      </c>
      <c r="F4494" s="88">
        <v>46539</v>
      </c>
      <c r="G4494" s="87">
        <v>3791.666666666667</v>
      </c>
      <c r="H4494" s="87">
        <v>0</v>
      </c>
    </row>
    <row r="4495" spans="1:8" x14ac:dyDescent="0.3">
      <c r="A4495" t="s">
        <v>35</v>
      </c>
      <c r="B4495" t="s">
        <v>53</v>
      </c>
      <c r="C4495" t="s">
        <v>107</v>
      </c>
      <c r="D4495" t="s">
        <v>214</v>
      </c>
      <c r="E4495" t="s">
        <v>217</v>
      </c>
      <c r="F4495" s="88">
        <v>46539</v>
      </c>
      <c r="G4495" s="87">
        <v>3791.666666666667</v>
      </c>
      <c r="H4495" s="87">
        <v>32.296990346393699</v>
      </c>
    </row>
    <row r="4496" spans="1:8" x14ac:dyDescent="0.3">
      <c r="A4496" t="s">
        <v>35</v>
      </c>
      <c r="B4496" t="s">
        <v>53</v>
      </c>
      <c r="C4496" t="s">
        <v>107</v>
      </c>
      <c r="D4496" t="s">
        <v>214</v>
      </c>
      <c r="E4496" t="s">
        <v>215</v>
      </c>
      <c r="F4496" s="88">
        <v>46569</v>
      </c>
      <c r="G4496" s="87">
        <v>3791.666666666667</v>
      </c>
      <c r="H4496" s="87">
        <v>32.274018710477328</v>
      </c>
    </row>
    <row r="4497" spans="1:8" x14ac:dyDescent="0.3">
      <c r="A4497" t="s">
        <v>35</v>
      </c>
      <c r="B4497" t="s">
        <v>53</v>
      </c>
      <c r="C4497" t="s">
        <v>107</v>
      </c>
      <c r="D4497" t="s">
        <v>214</v>
      </c>
      <c r="E4497" t="s">
        <v>216</v>
      </c>
      <c r="F4497" s="88">
        <v>46569</v>
      </c>
      <c r="G4497" s="87">
        <v>3791.666666666667</v>
      </c>
      <c r="H4497" s="87">
        <v>0</v>
      </c>
    </row>
    <row r="4498" spans="1:8" x14ac:dyDescent="0.3">
      <c r="A4498" t="s">
        <v>35</v>
      </c>
      <c r="B4498" t="s">
        <v>53</v>
      </c>
      <c r="C4498" t="s">
        <v>107</v>
      </c>
      <c r="D4498" t="s">
        <v>214</v>
      </c>
      <c r="E4498" t="s">
        <v>217</v>
      </c>
      <c r="F4498" s="88">
        <v>46569</v>
      </c>
      <c r="G4498" s="87">
        <v>3791.666666666667</v>
      </c>
      <c r="H4498" s="87">
        <v>32.274018710477328</v>
      </c>
    </row>
    <row r="4499" spans="1:8" x14ac:dyDescent="0.3">
      <c r="A4499" t="s">
        <v>35</v>
      </c>
      <c r="B4499" t="s">
        <v>53</v>
      </c>
      <c r="C4499" t="s">
        <v>107</v>
      </c>
      <c r="D4499" t="s">
        <v>214</v>
      </c>
      <c r="E4499" t="s">
        <v>215</v>
      </c>
      <c r="F4499" s="88">
        <v>46600</v>
      </c>
      <c r="G4499" s="87">
        <v>3791.666666666667</v>
      </c>
      <c r="H4499" s="87">
        <v>32.250703951840229</v>
      </c>
    </row>
    <row r="4500" spans="1:8" x14ac:dyDescent="0.3">
      <c r="A4500" t="s">
        <v>35</v>
      </c>
      <c r="B4500" t="s">
        <v>53</v>
      </c>
      <c r="C4500" t="s">
        <v>107</v>
      </c>
      <c r="D4500" t="s">
        <v>214</v>
      </c>
      <c r="E4500" t="s">
        <v>216</v>
      </c>
      <c r="F4500" s="88">
        <v>46600</v>
      </c>
      <c r="G4500" s="87">
        <v>3791.666666666667</v>
      </c>
      <c r="H4500" s="87">
        <v>0</v>
      </c>
    </row>
    <row r="4501" spans="1:8" x14ac:dyDescent="0.3">
      <c r="A4501" t="s">
        <v>35</v>
      </c>
      <c r="B4501" t="s">
        <v>53</v>
      </c>
      <c r="C4501" t="s">
        <v>107</v>
      </c>
      <c r="D4501" t="s">
        <v>214</v>
      </c>
      <c r="E4501" t="s">
        <v>217</v>
      </c>
      <c r="F4501" s="88">
        <v>46600</v>
      </c>
      <c r="G4501" s="87">
        <v>3791.666666666667</v>
      </c>
      <c r="H4501" s="87">
        <v>32.250703951840229</v>
      </c>
    </row>
    <row r="4502" spans="1:8" x14ac:dyDescent="0.3">
      <c r="A4502" t="s">
        <v>35</v>
      </c>
      <c r="B4502" t="s">
        <v>53</v>
      </c>
      <c r="C4502" t="s">
        <v>107</v>
      </c>
      <c r="D4502" t="s">
        <v>214</v>
      </c>
      <c r="E4502" t="s">
        <v>215</v>
      </c>
      <c r="F4502" s="88">
        <v>46631</v>
      </c>
      <c r="G4502" s="87">
        <v>3791.666666666667</v>
      </c>
      <c r="H4502" s="87">
        <v>32.227798088939451</v>
      </c>
    </row>
    <row r="4503" spans="1:8" x14ac:dyDescent="0.3">
      <c r="A4503" t="s">
        <v>35</v>
      </c>
      <c r="B4503" t="s">
        <v>53</v>
      </c>
      <c r="C4503" t="s">
        <v>107</v>
      </c>
      <c r="D4503" t="s">
        <v>214</v>
      </c>
      <c r="E4503" t="s">
        <v>216</v>
      </c>
      <c r="F4503" s="88">
        <v>46631</v>
      </c>
      <c r="G4503" s="87">
        <v>3791.666666666667</v>
      </c>
      <c r="H4503" s="87">
        <v>0</v>
      </c>
    </row>
    <row r="4504" spans="1:8" x14ac:dyDescent="0.3">
      <c r="A4504" t="s">
        <v>35</v>
      </c>
      <c r="B4504" t="s">
        <v>53</v>
      </c>
      <c r="C4504" t="s">
        <v>107</v>
      </c>
      <c r="D4504" t="s">
        <v>214</v>
      </c>
      <c r="E4504" t="s">
        <v>217</v>
      </c>
      <c r="F4504" s="88">
        <v>46631</v>
      </c>
      <c r="G4504" s="87">
        <v>3791.666666666667</v>
      </c>
      <c r="H4504" s="87">
        <v>32.227798088939451</v>
      </c>
    </row>
    <row r="4505" spans="1:8" x14ac:dyDescent="0.3">
      <c r="A4505" t="s">
        <v>35</v>
      </c>
      <c r="B4505" t="s">
        <v>53</v>
      </c>
      <c r="C4505" t="s">
        <v>107</v>
      </c>
      <c r="D4505" t="s">
        <v>214</v>
      </c>
      <c r="E4505" t="s">
        <v>215</v>
      </c>
      <c r="F4505" s="88">
        <v>46661</v>
      </c>
      <c r="G4505" s="87">
        <v>3791.666666666667</v>
      </c>
      <c r="H4505" s="87">
        <v>32.204924740440937</v>
      </c>
    </row>
    <row r="4506" spans="1:8" x14ac:dyDescent="0.3">
      <c r="A4506" t="s">
        <v>35</v>
      </c>
      <c r="B4506" t="s">
        <v>53</v>
      </c>
      <c r="C4506" t="s">
        <v>107</v>
      </c>
      <c r="D4506" t="s">
        <v>214</v>
      </c>
      <c r="E4506" t="s">
        <v>216</v>
      </c>
      <c r="F4506" s="88">
        <v>46661</v>
      </c>
      <c r="G4506" s="87">
        <v>3791.666666666667</v>
      </c>
      <c r="H4506" s="87">
        <v>0</v>
      </c>
    </row>
    <row r="4507" spans="1:8" x14ac:dyDescent="0.3">
      <c r="A4507" t="s">
        <v>35</v>
      </c>
      <c r="B4507" t="s">
        <v>53</v>
      </c>
      <c r="C4507" t="s">
        <v>107</v>
      </c>
      <c r="D4507" t="s">
        <v>214</v>
      </c>
      <c r="E4507" t="s">
        <v>217</v>
      </c>
      <c r="F4507" s="88">
        <v>46661</v>
      </c>
      <c r="G4507" s="87">
        <v>3791.666666666667</v>
      </c>
      <c r="H4507" s="87">
        <v>32.204924740440937</v>
      </c>
    </row>
    <row r="4508" spans="1:8" x14ac:dyDescent="0.3">
      <c r="A4508" t="s">
        <v>35</v>
      </c>
      <c r="B4508" t="s">
        <v>53</v>
      </c>
      <c r="C4508" t="s">
        <v>107</v>
      </c>
      <c r="D4508" t="s">
        <v>214</v>
      </c>
      <c r="E4508" t="s">
        <v>215</v>
      </c>
      <c r="F4508" s="88">
        <v>46692</v>
      </c>
      <c r="G4508" s="87">
        <v>3791.666666666667</v>
      </c>
      <c r="H4508" s="87">
        <v>32.18208383716253</v>
      </c>
    </row>
    <row r="4509" spans="1:8" x14ac:dyDescent="0.3">
      <c r="A4509" t="s">
        <v>35</v>
      </c>
      <c r="B4509" t="s">
        <v>53</v>
      </c>
      <c r="C4509" t="s">
        <v>107</v>
      </c>
      <c r="D4509" t="s">
        <v>214</v>
      </c>
      <c r="E4509" t="s">
        <v>216</v>
      </c>
      <c r="F4509" s="88">
        <v>46692</v>
      </c>
      <c r="G4509" s="87">
        <v>3791.666666666667</v>
      </c>
      <c r="H4509" s="87">
        <v>0</v>
      </c>
    </row>
    <row r="4510" spans="1:8" x14ac:dyDescent="0.3">
      <c r="A4510" t="s">
        <v>35</v>
      </c>
      <c r="B4510" t="s">
        <v>53</v>
      </c>
      <c r="C4510" t="s">
        <v>107</v>
      </c>
      <c r="D4510" t="s">
        <v>214</v>
      </c>
      <c r="E4510" t="s">
        <v>217</v>
      </c>
      <c r="F4510" s="88">
        <v>46692</v>
      </c>
      <c r="G4510" s="87">
        <v>3791.666666666667</v>
      </c>
      <c r="H4510" s="87">
        <v>32.18208383716253</v>
      </c>
    </row>
    <row r="4511" spans="1:8" x14ac:dyDescent="0.3">
      <c r="A4511" t="s">
        <v>35</v>
      </c>
      <c r="B4511" t="s">
        <v>53</v>
      </c>
      <c r="C4511" t="s">
        <v>107</v>
      </c>
      <c r="D4511" t="s">
        <v>214</v>
      </c>
      <c r="E4511" t="s">
        <v>215</v>
      </c>
      <c r="F4511" s="88">
        <v>46722</v>
      </c>
      <c r="G4511" s="87">
        <v>3791.666666666667</v>
      </c>
      <c r="H4511" s="87">
        <v>32.159275310119888</v>
      </c>
    </row>
    <row r="4512" spans="1:8" x14ac:dyDescent="0.3">
      <c r="A4512" t="s">
        <v>35</v>
      </c>
      <c r="B4512" t="s">
        <v>53</v>
      </c>
      <c r="C4512" t="s">
        <v>107</v>
      </c>
      <c r="D4512" t="s">
        <v>214</v>
      </c>
      <c r="E4512" t="s">
        <v>216</v>
      </c>
      <c r="F4512" s="88">
        <v>46722</v>
      </c>
      <c r="G4512" s="87">
        <v>3791.666666666667</v>
      </c>
      <c r="H4512" s="87">
        <v>0</v>
      </c>
    </row>
    <row r="4513" spans="1:8" x14ac:dyDescent="0.3">
      <c r="A4513" t="s">
        <v>35</v>
      </c>
      <c r="B4513" t="s">
        <v>53</v>
      </c>
      <c r="C4513" t="s">
        <v>107</v>
      </c>
      <c r="D4513" t="s">
        <v>214</v>
      </c>
      <c r="E4513" t="s">
        <v>217</v>
      </c>
      <c r="F4513" s="88">
        <v>46722</v>
      </c>
      <c r="G4513" s="87">
        <v>3791.666666666667</v>
      </c>
      <c r="H4513" s="87">
        <v>32.159275310119888</v>
      </c>
    </row>
    <row r="4514" spans="1:8" x14ac:dyDescent="0.3">
      <c r="A4514" t="s">
        <v>35</v>
      </c>
      <c r="B4514" t="s">
        <v>56</v>
      </c>
      <c r="C4514" t="s">
        <v>54</v>
      </c>
      <c r="D4514" t="s">
        <v>198</v>
      </c>
      <c r="E4514" t="s">
        <v>135</v>
      </c>
      <c r="G4514" s="87">
        <v>31500</v>
      </c>
      <c r="H4514" s="87">
        <v>19404</v>
      </c>
    </row>
    <row r="4515" spans="1:8" x14ac:dyDescent="0.3">
      <c r="A4515" t="s">
        <v>35</v>
      </c>
      <c r="B4515" t="s">
        <v>56</v>
      </c>
      <c r="C4515" t="s">
        <v>54</v>
      </c>
      <c r="D4515" t="s">
        <v>198</v>
      </c>
      <c r="E4515" t="s">
        <v>199</v>
      </c>
      <c r="G4515" s="87">
        <v>31500</v>
      </c>
      <c r="H4515" s="87">
        <v>31230.982315224312</v>
      </c>
    </row>
    <row r="4516" spans="1:8" x14ac:dyDescent="0.3">
      <c r="A4516" t="s">
        <v>35</v>
      </c>
      <c r="B4516" t="s">
        <v>56</v>
      </c>
      <c r="C4516" t="s">
        <v>54</v>
      </c>
      <c r="D4516" t="s">
        <v>198</v>
      </c>
      <c r="E4516" t="s">
        <v>200</v>
      </c>
      <c r="G4516" s="87">
        <v>31500</v>
      </c>
      <c r="H4516" s="87">
        <v>31902.84242950302</v>
      </c>
    </row>
    <row r="4517" spans="1:8" x14ac:dyDescent="0.3">
      <c r="A4517" t="s">
        <v>35</v>
      </c>
      <c r="B4517" t="s">
        <v>56</v>
      </c>
      <c r="C4517" t="s">
        <v>54</v>
      </c>
      <c r="D4517" t="s">
        <v>198</v>
      </c>
      <c r="E4517" t="s">
        <v>201</v>
      </c>
      <c r="G4517" s="87">
        <v>31500</v>
      </c>
      <c r="H4517" s="87">
        <v>31500</v>
      </c>
    </row>
    <row r="4518" spans="1:8" x14ac:dyDescent="0.3">
      <c r="A4518" t="s">
        <v>35</v>
      </c>
      <c r="B4518" t="s">
        <v>56</v>
      </c>
      <c r="C4518" t="s">
        <v>54</v>
      </c>
      <c r="D4518" t="s">
        <v>198</v>
      </c>
      <c r="E4518" t="s">
        <v>202</v>
      </c>
      <c r="G4518" s="87">
        <v>31500</v>
      </c>
      <c r="H4518" s="87">
        <v>19484.316773214508</v>
      </c>
    </row>
    <row r="4519" spans="1:8" x14ac:dyDescent="0.3">
      <c r="A4519" t="s">
        <v>35</v>
      </c>
      <c r="B4519" t="s">
        <v>56</v>
      </c>
      <c r="C4519" t="s">
        <v>54</v>
      </c>
      <c r="D4519" t="s">
        <v>198</v>
      </c>
      <c r="E4519" t="s">
        <v>139</v>
      </c>
      <c r="G4519" s="87">
        <v>31500</v>
      </c>
      <c r="H4519" s="87">
        <v>20002.5</v>
      </c>
    </row>
    <row r="4520" spans="1:8" x14ac:dyDescent="0.3">
      <c r="A4520" t="s">
        <v>35</v>
      </c>
      <c r="B4520" t="s">
        <v>56</v>
      </c>
      <c r="C4520" t="s">
        <v>54</v>
      </c>
      <c r="D4520" t="s">
        <v>198</v>
      </c>
      <c r="E4520" t="s">
        <v>65</v>
      </c>
      <c r="G4520" s="87">
        <v>31500</v>
      </c>
      <c r="H4520" s="87">
        <v>19484.316773214508</v>
      </c>
    </row>
    <row r="4521" spans="1:8" x14ac:dyDescent="0.3">
      <c r="A4521" t="s">
        <v>35</v>
      </c>
      <c r="B4521" t="s">
        <v>56</v>
      </c>
      <c r="C4521" t="s">
        <v>54</v>
      </c>
      <c r="D4521" t="s">
        <v>203</v>
      </c>
      <c r="E4521" t="s">
        <v>204</v>
      </c>
      <c r="G4521" s="87">
        <v>31500</v>
      </c>
      <c r="H4521" s="87">
        <v>19033.978730364539</v>
      </c>
    </row>
    <row r="4522" spans="1:8" x14ac:dyDescent="0.3">
      <c r="A4522" t="s">
        <v>35</v>
      </c>
      <c r="B4522" t="s">
        <v>56</v>
      </c>
      <c r="C4522" t="s">
        <v>54</v>
      </c>
      <c r="D4522" t="s">
        <v>203</v>
      </c>
      <c r="E4522" t="s">
        <v>142</v>
      </c>
      <c r="G4522" s="87">
        <v>31500</v>
      </c>
      <c r="H4522" s="87">
        <v>30292.507012154401</v>
      </c>
    </row>
    <row r="4523" spans="1:8" x14ac:dyDescent="0.3">
      <c r="A4523" t="s">
        <v>35</v>
      </c>
      <c r="B4523" t="s">
        <v>56</v>
      </c>
      <c r="C4523" t="s">
        <v>54</v>
      </c>
      <c r="D4523" t="s">
        <v>203</v>
      </c>
      <c r="E4523" t="s">
        <v>143</v>
      </c>
      <c r="G4523" s="87">
        <v>31500</v>
      </c>
      <c r="H4523" s="87">
        <v>32130.99719386709</v>
      </c>
    </row>
    <row r="4524" spans="1:8" x14ac:dyDescent="0.3">
      <c r="A4524" t="s">
        <v>35</v>
      </c>
      <c r="B4524" t="s">
        <v>56</v>
      </c>
      <c r="C4524" t="s">
        <v>54</v>
      </c>
      <c r="D4524" t="s">
        <v>203</v>
      </c>
      <c r="E4524" t="s">
        <v>141</v>
      </c>
      <c r="G4524" s="87">
        <v>31500</v>
      </c>
      <c r="H4524" s="87">
        <v>0</v>
      </c>
    </row>
    <row r="4525" spans="1:8" x14ac:dyDescent="0.3">
      <c r="A4525" t="s">
        <v>35</v>
      </c>
      <c r="B4525" t="s">
        <v>56</v>
      </c>
      <c r="C4525" t="s">
        <v>54</v>
      </c>
      <c r="D4525" t="s">
        <v>203</v>
      </c>
      <c r="E4525" t="s">
        <v>205</v>
      </c>
      <c r="G4525" s="87">
        <v>31500</v>
      </c>
      <c r="H4525" s="87">
        <v>19033.978730364539</v>
      </c>
    </row>
    <row r="4526" spans="1:8" x14ac:dyDescent="0.3">
      <c r="A4526" t="s">
        <v>35</v>
      </c>
      <c r="B4526" t="s">
        <v>56</v>
      </c>
      <c r="C4526" t="s">
        <v>54</v>
      </c>
      <c r="D4526" t="s">
        <v>206</v>
      </c>
      <c r="E4526" t="s">
        <v>207</v>
      </c>
      <c r="G4526" s="87">
        <v>31500</v>
      </c>
      <c r="H4526" s="87">
        <v>32445</v>
      </c>
    </row>
    <row r="4527" spans="1:8" x14ac:dyDescent="0.3">
      <c r="A4527" t="s">
        <v>35</v>
      </c>
      <c r="B4527" t="s">
        <v>56</v>
      </c>
      <c r="C4527" t="s">
        <v>54</v>
      </c>
      <c r="D4527" t="s">
        <v>206</v>
      </c>
      <c r="E4527" t="s">
        <v>208</v>
      </c>
      <c r="G4527" s="87">
        <v>31500</v>
      </c>
      <c r="H4527" s="87">
        <v>32724.474999999999</v>
      </c>
    </row>
    <row r="4528" spans="1:8" x14ac:dyDescent="0.3">
      <c r="A4528" t="s">
        <v>35</v>
      </c>
      <c r="B4528" t="s">
        <v>56</v>
      </c>
      <c r="C4528" t="s">
        <v>54</v>
      </c>
      <c r="D4528" t="s">
        <v>206</v>
      </c>
      <c r="E4528" t="s">
        <v>209</v>
      </c>
      <c r="G4528" s="87">
        <v>31500</v>
      </c>
      <c r="H4528" s="87">
        <v>29547.13211159737</v>
      </c>
    </row>
    <row r="4529" spans="1:8" x14ac:dyDescent="0.3">
      <c r="A4529" t="s">
        <v>35</v>
      </c>
      <c r="B4529" t="s">
        <v>56</v>
      </c>
      <c r="C4529" t="s">
        <v>54</v>
      </c>
      <c r="D4529" t="s">
        <v>210</v>
      </c>
      <c r="E4529" t="s">
        <v>211</v>
      </c>
      <c r="G4529" s="87">
        <v>31500</v>
      </c>
      <c r="H4529" s="87">
        <v>29925</v>
      </c>
    </row>
    <row r="4530" spans="1:8" x14ac:dyDescent="0.3">
      <c r="A4530" t="s">
        <v>35</v>
      </c>
      <c r="B4530" t="s">
        <v>56</v>
      </c>
      <c r="C4530" t="s">
        <v>54</v>
      </c>
      <c r="D4530" t="s">
        <v>210</v>
      </c>
      <c r="E4530" t="s">
        <v>212</v>
      </c>
      <c r="G4530" s="87">
        <v>31500</v>
      </c>
      <c r="H4530" s="87">
        <v>29610</v>
      </c>
    </row>
    <row r="4531" spans="1:8" x14ac:dyDescent="0.3">
      <c r="A4531" t="s">
        <v>35</v>
      </c>
      <c r="B4531" t="s">
        <v>56</v>
      </c>
      <c r="C4531" t="s">
        <v>54</v>
      </c>
      <c r="D4531" t="s">
        <v>210</v>
      </c>
      <c r="E4531" t="s">
        <v>213</v>
      </c>
      <c r="G4531" s="87">
        <v>31500</v>
      </c>
      <c r="H4531" s="87">
        <v>29295</v>
      </c>
    </row>
    <row r="4532" spans="1:8" x14ac:dyDescent="0.3">
      <c r="A4532" t="s">
        <v>35</v>
      </c>
      <c r="B4532" t="s">
        <v>56</v>
      </c>
      <c r="C4532" t="s">
        <v>54</v>
      </c>
      <c r="D4532" t="s">
        <v>214</v>
      </c>
      <c r="E4532" t="s">
        <v>215</v>
      </c>
      <c r="F4532" s="88">
        <v>46388</v>
      </c>
      <c r="G4532" s="87">
        <v>2625</v>
      </c>
      <c r="H4532" s="87">
        <v>55.914009441057317</v>
      </c>
    </row>
    <row r="4533" spans="1:8" x14ac:dyDescent="0.3">
      <c r="A4533" t="s">
        <v>35</v>
      </c>
      <c r="B4533" t="s">
        <v>56</v>
      </c>
      <c r="C4533" t="s">
        <v>54</v>
      </c>
      <c r="D4533" t="s">
        <v>214</v>
      </c>
      <c r="E4533" t="s">
        <v>216</v>
      </c>
      <c r="F4533" s="88">
        <v>46388</v>
      </c>
      <c r="G4533" s="87">
        <v>2625</v>
      </c>
      <c r="H4533" s="87">
        <v>78.750000000000071</v>
      </c>
    </row>
    <row r="4534" spans="1:8" x14ac:dyDescent="0.3">
      <c r="A4534" t="s">
        <v>35</v>
      </c>
      <c r="B4534" t="s">
        <v>56</v>
      </c>
      <c r="C4534" t="s">
        <v>54</v>
      </c>
      <c r="D4534" t="s">
        <v>214</v>
      </c>
      <c r="E4534" t="s">
        <v>217</v>
      </c>
      <c r="F4534" s="88">
        <v>46388</v>
      </c>
      <c r="G4534" s="87">
        <v>2625</v>
      </c>
      <c r="H4534" s="87">
        <v>-22.17086462033302</v>
      </c>
    </row>
    <row r="4535" spans="1:8" x14ac:dyDescent="0.3">
      <c r="A4535" t="s">
        <v>35</v>
      </c>
      <c r="B4535" t="s">
        <v>56</v>
      </c>
      <c r="C4535" t="s">
        <v>54</v>
      </c>
      <c r="D4535" t="s">
        <v>214</v>
      </c>
      <c r="E4535" t="s">
        <v>215</v>
      </c>
      <c r="F4535" s="88">
        <v>46419</v>
      </c>
      <c r="G4535" s="87">
        <v>2625</v>
      </c>
      <c r="H4535" s="87">
        <v>163.1343467790492</v>
      </c>
    </row>
    <row r="4536" spans="1:8" x14ac:dyDescent="0.3">
      <c r="A4536" t="s">
        <v>35</v>
      </c>
      <c r="B4536" t="s">
        <v>56</v>
      </c>
      <c r="C4536" t="s">
        <v>54</v>
      </c>
      <c r="D4536" t="s">
        <v>214</v>
      </c>
      <c r="E4536" t="s">
        <v>216</v>
      </c>
      <c r="F4536" s="88">
        <v>46419</v>
      </c>
      <c r="G4536" s="87">
        <v>2625</v>
      </c>
      <c r="H4536" s="87">
        <v>186.9000000000004</v>
      </c>
    </row>
    <row r="4537" spans="1:8" x14ac:dyDescent="0.3">
      <c r="A4537" t="s">
        <v>35</v>
      </c>
      <c r="B4537" t="s">
        <v>56</v>
      </c>
      <c r="C4537" t="s">
        <v>54</v>
      </c>
      <c r="D4537" t="s">
        <v>214</v>
      </c>
      <c r="E4537" t="s">
        <v>217</v>
      </c>
      <c r="F4537" s="88">
        <v>46419</v>
      </c>
      <c r="G4537" s="87">
        <v>2625</v>
      </c>
      <c r="H4537" s="87">
        <v>-22.1860093548833</v>
      </c>
    </row>
    <row r="4538" spans="1:8" x14ac:dyDescent="0.3">
      <c r="A4538" t="s">
        <v>35</v>
      </c>
      <c r="B4538" t="s">
        <v>56</v>
      </c>
      <c r="C4538" t="s">
        <v>54</v>
      </c>
      <c r="D4538" t="s">
        <v>214</v>
      </c>
      <c r="E4538" t="s">
        <v>215</v>
      </c>
      <c r="F4538" s="88">
        <v>46447</v>
      </c>
      <c r="G4538" s="87">
        <v>2625</v>
      </c>
      <c r="H4538" s="87">
        <v>163.11810156060031</v>
      </c>
    </row>
    <row r="4539" spans="1:8" x14ac:dyDescent="0.3">
      <c r="A4539" t="s">
        <v>35</v>
      </c>
      <c r="B4539" t="s">
        <v>56</v>
      </c>
      <c r="C4539" t="s">
        <v>54</v>
      </c>
      <c r="D4539" t="s">
        <v>214</v>
      </c>
      <c r="E4539" t="s">
        <v>216</v>
      </c>
      <c r="F4539" s="88">
        <v>46447</v>
      </c>
      <c r="G4539" s="87">
        <v>2625</v>
      </c>
      <c r="H4539" s="87">
        <v>186.9000000000004</v>
      </c>
    </row>
    <row r="4540" spans="1:8" x14ac:dyDescent="0.3">
      <c r="A4540" t="s">
        <v>35</v>
      </c>
      <c r="B4540" t="s">
        <v>56</v>
      </c>
      <c r="C4540" t="s">
        <v>54</v>
      </c>
      <c r="D4540" t="s">
        <v>214</v>
      </c>
      <c r="E4540" t="s">
        <v>217</v>
      </c>
      <c r="F4540" s="88">
        <v>46447</v>
      </c>
      <c r="G4540" s="87">
        <v>2625</v>
      </c>
      <c r="H4540" s="87">
        <v>-22.201174794063039</v>
      </c>
    </row>
    <row r="4541" spans="1:8" x14ac:dyDescent="0.3">
      <c r="A4541" t="s">
        <v>35</v>
      </c>
      <c r="B4541" t="s">
        <v>56</v>
      </c>
      <c r="C4541" t="s">
        <v>54</v>
      </c>
      <c r="D4541" t="s">
        <v>214</v>
      </c>
      <c r="E4541" t="s">
        <v>215</v>
      </c>
      <c r="F4541" s="88">
        <v>46478</v>
      </c>
      <c r="G4541" s="87">
        <v>2625</v>
      </c>
      <c r="H4541" s="87">
        <v>163.10128228910679</v>
      </c>
    </row>
    <row r="4542" spans="1:8" x14ac:dyDescent="0.3">
      <c r="A4542" t="s">
        <v>35</v>
      </c>
      <c r="B4542" t="s">
        <v>56</v>
      </c>
      <c r="C4542" t="s">
        <v>54</v>
      </c>
      <c r="D4542" t="s">
        <v>214</v>
      </c>
      <c r="E4542" t="s">
        <v>216</v>
      </c>
      <c r="F4542" s="88">
        <v>46478</v>
      </c>
      <c r="G4542" s="87">
        <v>2625</v>
      </c>
      <c r="H4542" s="87">
        <v>186.9000000000004</v>
      </c>
    </row>
    <row r="4543" spans="1:8" x14ac:dyDescent="0.3">
      <c r="A4543" t="s">
        <v>35</v>
      </c>
      <c r="B4543" t="s">
        <v>56</v>
      </c>
      <c r="C4543" t="s">
        <v>54</v>
      </c>
      <c r="D4543" t="s">
        <v>214</v>
      </c>
      <c r="E4543" t="s">
        <v>217</v>
      </c>
      <c r="F4543" s="88">
        <v>46478</v>
      </c>
      <c r="G4543" s="87">
        <v>2625</v>
      </c>
      <c r="H4543" s="87">
        <v>-22.21687613040843</v>
      </c>
    </row>
    <row r="4544" spans="1:8" x14ac:dyDescent="0.3">
      <c r="A4544" t="s">
        <v>35</v>
      </c>
      <c r="B4544" t="s">
        <v>56</v>
      </c>
      <c r="C4544" t="s">
        <v>54</v>
      </c>
      <c r="D4544" t="s">
        <v>214</v>
      </c>
      <c r="E4544" t="s">
        <v>215</v>
      </c>
      <c r="F4544" s="88">
        <v>46508</v>
      </c>
      <c r="G4544" s="87">
        <v>2625</v>
      </c>
      <c r="H4544" s="87">
        <v>163.0844392105912</v>
      </c>
    </row>
    <row r="4545" spans="1:8" x14ac:dyDescent="0.3">
      <c r="A4545" t="s">
        <v>35</v>
      </c>
      <c r="B4545" t="s">
        <v>56</v>
      </c>
      <c r="C4545" t="s">
        <v>54</v>
      </c>
      <c r="D4545" t="s">
        <v>214</v>
      </c>
      <c r="E4545" t="s">
        <v>216</v>
      </c>
      <c r="F4545" s="88">
        <v>46508</v>
      </c>
      <c r="G4545" s="87">
        <v>2625</v>
      </c>
      <c r="H4545" s="87">
        <v>186.9000000000004</v>
      </c>
    </row>
    <row r="4546" spans="1:8" x14ac:dyDescent="0.3">
      <c r="A4546" t="s">
        <v>35</v>
      </c>
      <c r="B4546" t="s">
        <v>56</v>
      </c>
      <c r="C4546" t="s">
        <v>54</v>
      </c>
      <c r="D4546" t="s">
        <v>214</v>
      </c>
      <c r="E4546" t="s">
        <v>217</v>
      </c>
      <c r="F4546" s="88">
        <v>46508</v>
      </c>
      <c r="G4546" s="87">
        <v>2625</v>
      </c>
      <c r="H4546" s="87">
        <v>-22.232599691382621</v>
      </c>
    </row>
    <row r="4547" spans="1:8" x14ac:dyDescent="0.3">
      <c r="A4547" t="s">
        <v>35</v>
      </c>
      <c r="B4547" t="s">
        <v>56</v>
      </c>
      <c r="C4547" t="s">
        <v>54</v>
      </c>
      <c r="D4547" t="s">
        <v>214</v>
      </c>
      <c r="E4547" t="s">
        <v>215</v>
      </c>
      <c r="F4547" s="88">
        <v>46539</v>
      </c>
      <c r="G4547" s="87">
        <v>2625</v>
      </c>
      <c r="H4547" s="87">
        <v>163.06757227446951</v>
      </c>
    </row>
    <row r="4548" spans="1:8" x14ac:dyDescent="0.3">
      <c r="A4548" t="s">
        <v>35</v>
      </c>
      <c r="B4548" t="s">
        <v>56</v>
      </c>
      <c r="C4548" t="s">
        <v>54</v>
      </c>
      <c r="D4548" t="s">
        <v>214</v>
      </c>
      <c r="E4548" t="s">
        <v>216</v>
      </c>
      <c r="F4548" s="88">
        <v>46539</v>
      </c>
      <c r="G4548" s="87">
        <v>2625</v>
      </c>
      <c r="H4548" s="87">
        <v>186.9000000000004</v>
      </c>
    </row>
    <row r="4549" spans="1:8" x14ac:dyDescent="0.3">
      <c r="A4549" t="s">
        <v>35</v>
      </c>
      <c r="B4549" t="s">
        <v>56</v>
      </c>
      <c r="C4549" t="s">
        <v>54</v>
      </c>
      <c r="D4549" t="s">
        <v>214</v>
      </c>
      <c r="E4549" t="s">
        <v>217</v>
      </c>
      <c r="F4549" s="88">
        <v>46539</v>
      </c>
      <c r="G4549" s="87">
        <v>2625</v>
      </c>
      <c r="H4549" s="87">
        <v>-22.248345524207469</v>
      </c>
    </row>
    <row r="4550" spans="1:8" x14ac:dyDescent="0.3">
      <c r="A4550" t="s">
        <v>35</v>
      </c>
      <c r="B4550" t="s">
        <v>56</v>
      </c>
      <c r="C4550" t="s">
        <v>54</v>
      </c>
      <c r="D4550" t="s">
        <v>214</v>
      </c>
      <c r="E4550" t="s">
        <v>215</v>
      </c>
      <c r="F4550" s="88">
        <v>46569</v>
      </c>
      <c r="G4550" s="87">
        <v>2625</v>
      </c>
      <c r="H4550" s="87">
        <v>163.05068143001651</v>
      </c>
    </row>
    <row r="4551" spans="1:8" x14ac:dyDescent="0.3">
      <c r="A4551" t="s">
        <v>35</v>
      </c>
      <c r="B4551" t="s">
        <v>56</v>
      </c>
      <c r="C4551" t="s">
        <v>54</v>
      </c>
      <c r="D4551" t="s">
        <v>214</v>
      </c>
      <c r="E4551" t="s">
        <v>216</v>
      </c>
      <c r="F4551" s="88">
        <v>46569</v>
      </c>
      <c r="G4551" s="87">
        <v>2625</v>
      </c>
      <c r="H4551" s="87">
        <v>186.9000000000004</v>
      </c>
    </row>
    <row r="4552" spans="1:8" x14ac:dyDescent="0.3">
      <c r="A4552" t="s">
        <v>35</v>
      </c>
      <c r="B4552" t="s">
        <v>56</v>
      </c>
      <c r="C4552" t="s">
        <v>54</v>
      </c>
      <c r="D4552" t="s">
        <v>214</v>
      </c>
      <c r="E4552" t="s">
        <v>217</v>
      </c>
      <c r="F4552" s="88">
        <v>46569</v>
      </c>
      <c r="G4552" s="87">
        <v>2625</v>
      </c>
      <c r="H4552" s="87">
        <v>-22.264113676235969</v>
      </c>
    </row>
    <row r="4553" spans="1:8" x14ac:dyDescent="0.3">
      <c r="A4553" t="s">
        <v>35</v>
      </c>
      <c r="B4553" t="s">
        <v>56</v>
      </c>
      <c r="C4553" t="s">
        <v>54</v>
      </c>
      <c r="D4553" t="s">
        <v>214</v>
      </c>
      <c r="E4553" t="s">
        <v>215</v>
      </c>
      <c r="F4553" s="88">
        <v>46600</v>
      </c>
      <c r="G4553" s="87">
        <v>2625</v>
      </c>
      <c r="H4553" s="87">
        <v>163.0334891346057</v>
      </c>
    </row>
    <row r="4554" spans="1:8" x14ac:dyDescent="0.3">
      <c r="A4554" t="s">
        <v>35</v>
      </c>
      <c r="B4554" t="s">
        <v>56</v>
      </c>
      <c r="C4554" t="s">
        <v>54</v>
      </c>
      <c r="D4554" t="s">
        <v>214</v>
      </c>
      <c r="E4554" t="s">
        <v>216</v>
      </c>
      <c r="F4554" s="88">
        <v>46600</v>
      </c>
      <c r="G4554" s="87">
        <v>2625</v>
      </c>
      <c r="H4554" s="87">
        <v>186.9000000000004</v>
      </c>
    </row>
    <row r="4555" spans="1:8" x14ac:dyDescent="0.3">
      <c r="A4555" t="s">
        <v>35</v>
      </c>
      <c r="B4555" t="s">
        <v>56</v>
      </c>
      <c r="C4555" t="s">
        <v>54</v>
      </c>
      <c r="D4555" t="s">
        <v>214</v>
      </c>
      <c r="E4555" t="s">
        <v>217</v>
      </c>
      <c r="F4555" s="88">
        <v>46600</v>
      </c>
      <c r="G4555" s="87">
        <v>2625</v>
      </c>
      <c r="H4555" s="87">
        <v>-22.280163242526619</v>
      </c>
    </row>
    <row r="4556" spans="1:8" x14ac:dyDescent="0.3">
      <c r="A4556" t="s">
        <v>35</v>
      </c>
      <c r="B4556" t="s">
        <v>56</v>
      </c>
      <c r="C4556" t="s">
        <v>54</v>
      </c>
      <c r="D4556" t="s">
        <v>214</v>
      </c>
      <c r="E4556" t="s">
        <v>215</v>
      </c>
      <c r="F4556" s="88">
        <v>46631</v>
      </c>
      <c r="G4556" s="87">
        <v>2625</v>
      </c>
      <c r="H4556" s="87">
        <v>163.01654992669901</v>
      </c>
    </row>
    <row r="4557" spans="1:8" x14ac:dyDescent="0.3">
      <c r="A4557" t="s">
        <v>35</v>
      </c>
      <c r="B4557" t="s">
        <v>56</v>
      </c>
      <c r="C4557" t="s">
        <v>54</v>
      </c>
      <c r="D4557" t="s">
        <v>214</v>
      </c>
      <c r="E4557" t="s">
        <v>216</v>
      </c>
      <c r="F4557" s="88">
        <v>46631</v>
      </c>
      <c r="G4557" s="87">
        <v>2625</v>
      </c>
      <c r="H4557" s="87">
        <v>186.9000000000004</v>
      </c>
    </row>
    <row r="4558" spans="1:8" x14ac:dyDescent="0.3">
      <c r="A4558" t="s">
        <v>35</v>
      </c>
      <c r="B4558" t="s">
        <v>56</v>
      </c>
      <c r="C4558" t="s">
        <v>54</v>
      </c>
      <c r="D4558" t="s">
        <v>214</v>
      </c>
      <c r="E4558" t="s">
        <v>217</v>
      </c>
      <c r="F4558" s="88">
        <v>46631</v>
      </c>
      <c r="G4558" s="87">
        <v>2625</v>
      </c>
      <c r="H4558" s="87">
        <v>-22.2959765434106</v>
      </c>
    </row>
    <row r="4559" spans="1:8" x14ac:dyDescent="0.3">
      <c r="A4559" t="s">
        <v>35</v>
      </c>
      <c r="B4559" t="s">
        <v>56</v>
      </c>
      <c r="C4559" t="s">
        <v>54</v>
      </c>
      <c r="D4559" t="s">
        <v>214</v>
      </c>
      <c r="E4559" t="s">
        <v>215</v>
      </c>
      <c r="F4559" s="88">
        <v>46661</v>
      </c>
      <c r="G4559" s="87">
        <v>2625</v>
      </c>
      <c r="H4559" s="87">
        <v>81.795715200559144</v>
      </c>
    </row>
    <row r="4560" spans="1:8" x14ac:dyDescent="0.3">
      <c r="A4560" t="s">
        <v>35</v>
      </c>
      <c r="B4560" t="s">
        <v>56</v>
      </c>
      <c r="C4560" t="s">
        <v>54</v>
      </c>
      <c r="D4560" t="s">
        <v>214</v>
      </c>
      <c r="E4560" t="s">
        <v>216</v>
      </c>
      <c r="F4560" s="88">
        <v>46661</v>
      </c>
      <c r="G4560" s="87">
        <v>2625</v>
      </c>
      <c r="H4560" s="87">
        <v>105.0000000000001</v>
      </c>
    </row>
    <row r="4561" spans="1:8" x14ac:dyDescent="0.3">
      <c r="A4561" t="s">
        <v>35</v>
      </c>
      <c r="B4561" t="s">
        <v>56</v>
      </c>
      <c r="C4561" t="s">
        <v>54</v>
      </c>
      <c r="D4561" t="s">
        <v>214</v>
      </c>
      <c r="E4561" t="s">
        <v>217</v>
      </c>
      <c r="F4561" s="88">
        <v>46661</v>
      </c>
      <c r="G4561" s="87">
        <v>2625</v>
      </c>
      <c r="H4561" s="87">
        <v>-22.31181230715487</v>
      </c>
    </row>
    <row r="4562" spans="1:8" x14ac:dyDescent="0.3">
      <c r="A4562" t="s">
        <v>35</v>
      </c>
      <c r="B4562" t="s">
        <v>56</v>
      </c>
      <c r="C4562" t="s">
        <v>54</v>
      </c>
      <c r="D4562" t="s">
        <v>214</v>
      </c>
      <c r="E4562" t="s">
        <v>215</v>
      </c>
      <c r="F4562" s="88">
        <v>46692</v>
      </c>
      <c r="G4562" s="87">
        <v>2625</v>
      </c>
      <c r="H4562" s="87">
        <v>81.779222595079077</v>
      </c>
    </row>
    <row r="4563" spans="1:8" x14ac:dyDescent="0.3">
      <c r="A4563" t="s">
        <v>35</v>
      </c>
      <c r="B4563" t="s">
        <v>56</v>
      </c>
      <c r="C4563" t="s">
        <v>54</v>
      </c>
      <c r="D4563" t="s">
        <v>214</v>
      </c>
      <c r="E4563" t="s">
        <v>216</v>
      </c>
      <c r="F4563" s="88">
        <v>46692</v>
      </c>
      <c r="G4563" s="87">
        <v>2625</v>
      </c>
      <c r="H4563" s="87">
        <v>105.0000000000001</v>
      </c>
    </row>
    <row r="4564" spans="1:8" x14ac:dyDescent="0.3">
      <c r="A4564" t="s">
        <v>35</v>
      </c>
      <c r="B4564" t="s">
        <v>56</v>
      </c>
      <c r="C4564" t="s">
        <v>54</v>
      </c>
      <c r="D4564" t="s">
        <v>214</v>
      </c>
      <c r="E4564" t="s">
        <v>217</v>
      </c>
      <c r="F4564" s="88">
        <v>46692</v>
      </c>
      <c r="G4564" s="87">
        <v>2625</v>
      </c>
      <c r="H4564" s="87">
        <v>-22.32767058165507</v>
      </c>
    </row>
    <row r="4565" spans="1:8" x14ac:dyDescent="0.3">
      <c r="A4565" t="s">
        <v>35</v>
      </c>
      <c r="B4565" t="s">
        <v>56</v>
      </c>
      <c r="C4565" t="s">
        <v>54</v>
      </c>
      <c r="D4565" t="s">
        <v>214</v>
      </c>
      <c r="E4565" t="s">
        <v>215</v>
      </c>
      <c r="F4565" s="88">
        <v>46722</v>
      </c>
      <c r="G4565" s="87">
        <v>2625</v>
      </c>
      <c r="H4565" s="87">
        <v>81.762706528456164</v>
      </c>
    </row>
    <row r="4566" spans="1:8" x14ac:dyDescent="0.3">
      <c r="A4566" t="s">
        <v>35</v>
      </c>
      <c r="B4566" t="s">
        <v>56</v>
      </c>
      <c r="C4566" t="s">
        <v>54</v>
      </c>
      <c r="D4566" t="s">
        <v>214</v>
      </c>
      <c r="E4566" t="s">
        <v>216</v>
      </c>
      <c r="F4566" s="88">
        <v>46722</v>
      </c>
      <c r="G4566" s="87">
        <v>2625</v>
      </c>
      <c r="H4566" s="87">
        <v>105.0000000000001</v>
      </c>
    </row>
    <row r="4567" spans="1:8" x14ac:dyDescent="0.3">
      <c r="A4567" t="s">
        <v>35</v>
      </c>
      <c r="B4567" t="s">
        <v>56</v>
      </c>
      <c r="C4567" t="s">
        <v>54</v>
      </c>
      <c r="D4567" t="s">
        <v>214</v>
      </c>
      <c r="E4567" t="s">
        <v>217</v>
      </c>
      <c r="F4567" s="88">
        <v>46722</v>
      </c>
      <c r="G4567" s="87">
        <v>2625</v>
      </c>
      <c r="H4567" s="87">
        <v>-22.34355141494585</v>
      </c>
    </row>
    <row r="4568" spans="1:8" x14ac:dyDescent="0.3">
      <c r="A4568" t="s">
        <v>35</v>
      </c>
      <c r="B4568" t="s">
        <v>56</v>
      </c>
      <c r="C4568" t="s">
        <v>57</v>
      </c>
      <c r="D4568" t="s">
        <v>198</v>
      </c>
      <c r="E4568" t="s">
        <v>135</v>
      </c>
      <c r="G4568" s="87">
        <v>77000</v>
      </c>
      <c r="H4568" s="87">
        <v>46200</v>
      </c>
    </row>
    <row r="4569" spans="1:8" x14ac:dyDescent="0.3">
      <c r="A4569" t="s">
        <v>35</v>
      </c>
      <c r="B4569" t="s">
        <v>56</v>
      </c>
      <c r="C4569" t="s">
        <v>57</v>
      </c>
      <c r="D4569" t="s">
        <v>198</v>
      </c>
      <c r="E4569" t="s">
        <v>199</v>
      </c>
      <c r="G4569" s="87">
        <v>77000</v>
      </c>
      <c r="H4569" s="87">
        <v>78042.230644288022</v>
      </c>
    </row>
    <row r="4570" spans="1:8" x14ac:dyDescent="0.3">
      <c r="A4570" t="s">
        <v>35</v>
      </c>
      <c r="B4570" t="s">
        <v>56</v>
      </c>
      <c r="C4570" t="s">
        <v>57</v>
      </c>
      <c r="D4570" t="s">
        <v>198</v>
      </c>
      <c r="E4570" t="s">
        <v>200</v>
      </c>
      <c r="G4570" s="87">
        <v>77000</v>
      </c>
      <c r="H4570" s="87">
        <v>77736.623819805784</v>
      </c>
    </row>
    <row r="4571" spans="1:8" x14ac:dyDescent="0.3">
      <c r="A4571" t="s">
        <v>35</v>
      </c>
      <c r="B4571" t="s">
        <v>56</v>
      </c>
      <c r="C4571" t="s">
        <v>57</v>
      </c>
      <c r="D4571" t="s">
        <v>198</v>
      </c>
      <c r="E4571" t="s">
        <v>201</v>
      </c>
      <c r="G4571" s="87">
        <v>77000</v>
      </c>
      <c r="H4571" s="87">
        <v>77000</v>
      </c>
    </row>
    <row r="4572" spans="1:8" x14ac:dyDescent="0.3">
      <c r="A4572" t="s">
        <v>35</v>
      </c>
      <c r="B4572" t="s">
        <v>56</v>
      </c>
      <c r="C4572" t="s">
        <v>57</v>
      </c>
      <c r="D4572" t="s">
        <v>198</v>
      </c>
      <c r="E4572" t="s">
        <v>202</v>
      </c>
      <c r="G4572" s="87">
        <v>77000</v>
      </c>
      <c r="H4572" s="87">
        <v>47273.295005092492</v>
      </c>
    </row>
    <row r="4573" spans="1:8" x14ac:dyDescent="0.3">
      <c r="A4573" t="s">
        <v>35</v>
      </c>
      <c r="B4573" t="s">
        <v>56</v>
      </c>
      <c r="C4573" t="s">
        <v>57</v>
      </c>
      <c r="D4573" t="s">
        <v>198</v>
      </c>
      <c r="E4573" t="s">
        <v>139</v>
      </c>
      <c r="G4573" s="87">
        <v>77000</v>
      </c>
      <c r="H4573" s="87">
        <v>50435</v>
      </c>
    </row>
    <row r="4574" spans="1:8" x14ac:dyDescent="0.3">
      <c r="A4574" t="s">
        <v>35</v>
      </c>
      <c r="B4574" t="s">
        <v>56</v>
      </c>
      <c r="C4574" t="s">
        <v>57</v>
      </c>
      <c r="D4574" t="s">
        <v>198</v>
      </c>
      <c r="E4574" t="s">
        <v>65</v>
      </c>
      <c r="G4574" s="87">
        <v>77000</v>
      </c>
      <c r="H4574" s="87">
        <v>47273.295005092492</v>
      </c>
    </row>
    <row r="4575" spans="1:8" x14ac:dyDescent="0.3">
      <c r="A4575" t="s">
        <v>35</v>
      </c>
      <c r="B4575" t="s">
        <v>56</v>
      </c>
      <c r="C4575" t="s">
        <v>57</v>
      </c>
      <c r="D4575" t="s">
        <v>203</v>
      </c>
      <c r="E4575" t="s">
        <v>204</v>
      </c>
      <c r="G4575" s="87">
        <v>77000</v>
      </c>
      <c r="H4575" s="87">
        <v>46942.261201184447</v>
      </c>
    </row>
    <row r="4576" spans="1:8" x14ac:dyDescent="0.3">
      <c r="A4576" t="s">
        <v>35</v>
      </c>
      <c r="B4576" t="s">
        <v>56</v>
      </c>
      <c r="C4576" t="s">
        <v>57</v>
      </c>
      <c r="D4576" t="s">
        <v>203</v>
      </c>
      <c r="E4576" t="s">
        <v>142</v>
      </c>
      <c r="G4576" s="87">
        <v>77000</v>
      </c>
      <c r="H4576" s="87">
        <v>76999.999999999985</v>
      </c>
    </row>
    <row r="4577" spans="1:8" x14ac:dyDescent="0.3">
      <c r="A4577" t="s">
        <v>35</v>
      </c>
      <c r="B4577" t="s">
        <v>56</v>
      </c>
      <c r="C4577" t="s">
        <v>57</v>
      </c>
      <c r="D4577" t="s">
        <v>203</v>
      </c>
      <c r="E4577" t="s">
        <v>143</v>
      </c>
      <c r="G4577" s="87">
        <v>77000</v>
      </c>
      <c r="H4577" s="87">
        <v>77462.477229677315</v>
      </c>
    </row>
    <row r="4578" spans="1:8" x14ac:dyDescent="0.3">
      <c r="A4578" t="s">
        <v>35</v>
      </c>
      <c r="B4578" t="s">
        <v>56</v>
      </c>
      <c r="C4578" t="s">
        <v>57</v>
      </c>
      <c r="D4578" t="s">
        <v>203</v>
      </c>
      <c r="E4578" t="s">
        <v>141</v>
      </c>
      <c r="G4578" s="87">
        <v>77000</v>
      </c>
      <c r="H4578" s="87">
        <v>770</v>
      </c>
    </row>
    <row r="4579" spans="1:8" x14ac:dyDescent="0.3">
      <c r="A4579" t="s">
        <v>35</v>
      </c>
      <c r="B4579" t="s">
        <v>56</v>
      </c>
      <c r="C4579" t="s">
        <v>57</v>
      </c>
      <c r="D4579" t="s">
        <v>203</v>
      </c>
      <c r="E4579" t="s">
        <v>205</v>
      </c>
      <c r="G4579" s="87">
        <v>77000</v>
      </c>
      <c r="H4579" s="87">
        <v>46942.261201184447</v>
      </c>
    </row>
    <row r="4580" spans="1:8" x14ac:dyDescent="0.3">
      <c r="A4580" t="s">
        <v>35</v>
      </c>
      <c r="B4580" t="s">
        <v>56</v>
      </c>
      <c r="C4580" t="s">
        <v>57</v>
      </c>
      <c r="D4580" t="s">
        <v>206</v>
      </c>
      <c r="E4580" t="s">
        <v>207</v>
      </c>
      <c r="G4580" s="87">
        <v>77000</v>
      </c>
      <c r="H4580" s="87">
        <v>80080</v>
      </c>
    </row>
    <row r="4581" spans="1:8" x14ac:dyDescent="0.3">
      <c r="A4581" t="s">
        <v>35</v>
      </c>
      <c r="B4581" t="s">
        <v>56</v>
      </c>
      <c r="C4581" t="s">
        <v>57</v>
      </c>
      <c r="D4581" t="s">
        <v>206</v>
      </c>
      <c r="E4581" t="s">
        <v>208</v>
      </c>
      <c r="G4581" s="87">
        <v>77000</v>
      </c>
      <c r="H4581" s="87">
        <v>79010.555555555562</v>
      </c>
    </row>
    <row r="4582" spans="1:8" x14ac:dyDescent="0.3">
      <c r="A4582" t="s">
        <v>35</v>
      </c>
      <c r="B4582" t="s">
        <v>56</v>
      </c>
      <c r="C4582" t="s">
        <v>57</v>
      </c>
      <c r="D4582" t="s">
        <v>206</v>
      </c>
      <c r="E4582" t="s">
        <v>209</v>
      </c>
      <c r="G4582" s="87">
        <v>77000</v>
      </c>
      <c r="H4582" s="87">
        <v>72456.838530269888</v>
      </c>
    </row>
    <row r="4583" spans="1:8" x14ac:dyDescent="0.3">
      <c r="A4583" t="s">
        <v>35</v>
      </c>
      <c r="B4583" t="s">
        <v>56</v>
      </c>
      <c r="C4583" t="s">
        <v>57</v>
      </c>
      <c r="D4583" t="s">
        <v>210</v>
      </c>
      <c r="E4583" t="s">
        <v>211</v>
      </c>
      <c r="G4583" s="87">
        <v>77000</v>
      </c>
      <c r="H4583" s="87">
        <v>73150</v>
      </c>
    </row>
    <row r="4584" spans="1:8" x14ac:dyDescent="0.3">
      <c r="A4584" t="s">
        <v>35</v>
      </c>
      <c r="B4584" t="s">
        <v>56</v>
      </c>
      <c r="C4584" t="s">
        <v>57</v>
      </c>
      <c r="D4584" t="s">
        <v>210</v>
      </c>
      <c r="E4584" t="s">
        <v>212</v>
      </c>
      <c r="G4584" s="87">
        <v>77000</v>
      </c>
      <c r="H4584" s="87">
        <v>72380</v>
      </c>
    </row>
    <row r="4585" spans="1:8" x14ac:dyDescent="0.3">
      <c r="A4585" t="s">
        <v>35</v>
      </c>
      <c r="B4585" t="s">
        <v>56</v>
      </c>
      <c r="C4585" t="s">
        <v>57</v>
      </c>
      <c r="D4585" t="s">
        <v>210</v>
      </c>
      <c r="E4585" t="s">
        <v>213</v>
      </c>
      <c r="G4585" s="87">
        <v>77000</v>
      </c>
      <c r="H4585" s="87">
        <v>72765</v>
      </c>
    </row>
    <row r="4586" spans="1:8" x14ac:dyDescent="0.3">
      <c r="A4586" t="s">
        <v>35</v>
      </c>
      <c r="B4586" t="s">
        <v>56</v>
      </c>
      <c r="C4586" t="s">
        <v>57</v>
      </c>
      <c r="D4586" t="s">
        <v>214</v>
      </c>
      <c r="E4586" t="s">
        <v>215</v>
      </c>
      <c r="F4586" s="88">
        <v>46388</v>
      </c>
      <c r="G4586" s="87">
        <v>6416.666666666667</v>
      </c>
      <c r="H4586" s="87">
        <v>285.10245140100949</v>
      </c>
    </row>
    <row r="4587" spans="1:8" x14ac:dyDescent="0.3">
      <c r="A4587" t="s">
        <v>35</v>
      </c>
      <c r="B4587" t="s">
        <v>56</v>
      </c>
      <c r="C4587" t="s">
        <v>57</v>
      </c>
      <c r="D4587" t="s">
        <v>214</v>
      </c>
      <c r="E4587" t="s">
        <v>216</v>
      </c>
      <c r="F4587" s="88">
        <v>46388</v>
      </c>
      <c r="G4587" s="87">
        <v>6416.666666666667</v>
      </c>
      <c r="H4587" s="87">
        <v>256.66666666666691</v>
      </c>
    </row>
    <row r="4588" spans="1:8" x14ac:dyDescent="0.3">
      <c r="A4588" t="s">
        <v>35</v>
      </c>
      <c r="B4588" t="s">
        <v>56</v>
      </c>
      <c r="C4588" t="s">
        <v>57</v>
      </c>
      <c r="D4588" t="s">
        <v>214</v>
      </c>
      <c r="E4588" t="s">
        <v>217</v>
      </c>
      <c r="F4588" s="88">
        <v>46388</v>
      </c>
      <c r="G4588" s="87">
        <v>6416.666666666667</v>
      </c>
      <c r="H4588" s="87">
        <v>27.34210070609862</v>
      </c>
    </row>
    <row r="4589" spans="1:8" x14ac:dyDescent="0.3">
      <c r="A4589" t="s">
        <v>35</v>
      </c>
      <c r="B4589" t="s">
        <v>56</v>
      </c>
      <c r="C4589" t="s">
        <v>57</v>
      </c>
      <c r="D4589" t="s">
        <v>214</v>
      </c>
      <c r="E4589" t="s">
        <v>215</v>
      </c>
      <c r="F4589" s="88">
        <v>46419</v>
      </c>
      <c r="G4589" s="87">
        <v>6416.666666666667</v>
      </c>
      <c r="H4589" s="87">
        <v>285.09266174960288</v>
      </c>
    </row>
    <row r="4590" spans="1:8" x14ac:dyDescent="0.3">
      <c r="A4590" t="s">
        <v>35</v>
      </c>
      <c r="B4590" t="s">
        <v>56</v>
      </c>
      <c r="C4590" t="s">
        <v>57</v>
      </c>
      <c r="D4590" t="s">
        <v>214</v>
      </c>
      <c r="E4590" t="s">
        <v>216</v>
      </c>
      <c r="F4590" s="88">
        <v>46419</v>
      </c>
      <c r="G4590" s="87">
        <v>6416.666666666667</v>
      </c>
      <c r="H4590" s="87">
        <v>256.66666666666691</v>
      </c>
    </row>
    <row r="4591" spans="1:8" x14ac:dyDescent="0.3">
      <c r="A4591" t="s">
        <v>35</v>
      </c>
      <c r="B4591" t="s">
        <v>56</v>
      </c>
      <c r="C4591" t="s">
        <v>57</v>
      </c>
      <c r="D4591" t="s">
        <v>214</v>
      </c>
      <c r="E4591" t="s">
        <v>217</v>
      </c>
      <c r="F4591" s="88">
        <v>46419</v>
      </c>
      <c r="G4591" s="87">
        <v>6416.666666666667</v>
      </c>
      <c r="H4591" s="87">
        <v>27.332687579746349</v>
      </c>
    </row>
    <row r="4592" spans="1:8" x14ac:dyDescent="0.3">
      <c r="A4592" t="s">
        <v>35</v>
      </c>
      <c r="B4592" t="s">
        <v>56</v>
      </c>
      <c r="C4592" t="s">
        <v>57</v>
      </c>
      <c r="D4592" t="s">
        <v>214</v>
      </c>
      <c r="E4592" t="s">
        <v>215</v>
      </c>
      <c r="F4592" s="88">
        <v>46447</v>
      </c>
      <c r="G4592" s="87">
        <v>6416.666666666667</v>
      </c>
      <c r="H4592" s="87">
        <v>285.08287883648899</v>
      </c>
    </row>
    <row r="4593" spans="1:8" x14ac:dyDescent="0.3">
      <c r="A4593" t="s">
        <v>35</v>
      </c>
      <c r="B4593" t="s">
        <v>56</v>
      </c>
      <c r="C4593" t="s">
        <v>57</v>
      </c>
      <c r="D4593" t="s">
        <v>214</v>
      </c>
      <c r="E4593" t="s">
        <v>216</v>
      </c>
      <c r="F4593" s="88">
        <v>46447</v>
      </c>
      <c r="G4593" s="87">
        <v>6416.666666666667</v>
      </c>
      <c r="H4593" s="87">
        <v>256.66666666666691</v>
      </c>
    </row>
    <row r="4594" spans="1:8" x14ac:dyDescent="0.3">
      <c r="A4594" t="s">
        <v>35</v>
      </c>
      <c r="B4594" t="s">
        <v>56</v>
      </c>
      <c r="C4594" t="s">
        <v>57</v>
      </c>
      <c r="D4594" t="s">
        <v>214</v>
      </c>
      <c r="E4594" t="s">
        <v>217</v>
      </c>
      <c r="F4594" s="88">
        <v>46447</v>
      </c>
      <c r="G4594" s="87">
        <v>6416.666666666667</v>
      </c>
      <c r="H4594" s="87">
        <v>27.323280932521051</v>
      </c>
    </row>
    <row r="4595" spans="1:8" x14ac:dyDescent="0.3">
      <c r="A4595" t="s">
        <v>35</v>
      </c>
      <c r="B4595" t="s">
        <v>56</v>
      </c>
      <c r="C4595" t="s">
        <v>57</v>
      </c>
      <c r="D4595" t="s">
        <v>214</v>
      </c>
      <c r="E4595" t="s">
        <v>215</v>
      </c>
      <c r="F4595" s="88">
        <v>46478</v>
      </c>
      <c r="G4595" s="87">
        <v>6416.666666666667</v>
      </c>
      <c r="H4595" s="87">
        <v>285.07277137659202</v>
      </c>
    </row>
    <row r="4596" spans="1:8" x14ac:dyDescent="0.3">
      <c r="A4596" t="s">
        <v>35</v>
      </c>
      <c r="B4596" t="s">
        <v>56</v>
      </c>
      <c r="C4596" t="s">
        <v>57</v>
      </c>
      <c r="D4596" t="s">
        <v>214</v>
      </c>
      <c r="E4596" t="s">
        <v>216</v>
      </c>
      <c r="F4596" s="88">
        <v>46478</v>
      </c>
      <c r="G4596" s="87">
        <v>6416.666666666667</v>
      </c>
      <c r="H4596" s="87">
        <v>256.66666666666691</v>
      </c>
    </row>
    <row r="4597" spans="1:8" x14ac:dyDescent="0.3">
      <c r="A4597" t="s">
        <v>35</v>
      </c>
      <c r="B4597" t="s">
        <v>56</v>
      </c>
      <c r="C4597" t="s">
        <v>57</v>
      </c>
      <c r="D4597" t="s">
        <v>214</v>
      </c>
      <c r="E4597" t="s">
        <v>217</v>
      </c>
      <c r="F4597" s="88">
        <v>46478</v>
      </c>
      <c r="G4597" s="87">
        <v>6416.666666666667</v>
      </c>
      <c r="H4597" s="87">
        <v>27.313562221081831</v>
      </c>
    </row>
    <row r="4598" spans="1:8" x14ac:dyDescent="0.3">
      <c r="A4598" t="s">
        <v>35</v>
      </c>
      <c r="B4598" t="s">
        <v>56</v>
      </c>
      <c r="C4598" t="s">
        <v>57</v>
      </c>
      <c r="D4598" t="s">
        <v>214</v>
      </c>
      <c r="E4598" t="s">
        <v>215</v>
      </c>
      <c r="F4598" s="88">
        <v>46508</v>
      </c>
      <c r="G4598" s="87">
        <v>6416.666666666667</v>
      </c>
      <c r="H4598" s="87">
        <v>285.06267110445373</v>
      </c>
    </row>
    <row r="4599" spans="1:8" x14ac:dyDescent="0.3">
      <c r="A4599" t="s">
        <v>35</v>
      </c>
      <c r="B4599" t="s">
        <v>56</v>
      </c>
      <c r="C4599" t="s">
        <v>57</v>
      </c>
      <c r="D4599" t="s">
        <v>214</v>
      </c>
      <c r="E4599" t="s">
        <v>216</v>
      </c>
      <c r="F4599" s="88">
        <v>46508</v>
      </c>
      <c r="G4599" s="87">
        <v>6416.666666666667</v>
      </c>
      <c r="H4599" s="87">
        <v>256.66666666666691</v>
      </c>
    </row>
    <row r="4600" spans="1:8" x14ac:dyDescent="0.3">
      <c r="A4600" t="s">
        <v>35</v>
      </c>
      <c r="B4600" t="s">
        <v>56</v>
      </c>
      <c r="C4600" t="s">
        <v>57</v>
      </c>
      <c r="D4600" t="s">
        <v>214</v>
      </c>
      <c r="E4600" t="s">
        <v>217</v>
      </c>
      <c r="F4600" s="88">
        <v>46508</v>
      </c>
      <c r="G4600" s="87">
        <v>6416.666666666667</v>
      </c>
      <c r="H4600" s="87">
        <v>27.303850420948571</v>
      </c>
    </row>
    <row r="4601" spans="1:8" x14ac:dyDescent="0.3">
      <c r="A4601" t="s">
        <v>35</v>
      </c>
      <c r="B4601" t="s">
        <v>56</v>
      </c>
      <c r="C4601" t="s">
        <v>57</v>
      </c>
      <c r="D4601" t="s">
        <v>214</v>
      </c>
      <c r="E4601" t="s">
        <v>215</v>
      </c>
      <c r="F4601" s="88">
        <v>46539</v>
      </c>
      <c r="G4601" s="87">
        <v>6416.666666666667</v>
      </c>
      <c r="H4601" s="87">
        <v>285.05257801240731</v>
      </c>
    </row>
    <row r="4602" spans="1:8" x14ac:dyDescent="0.3">
      <c r="A4602" t="s">
        <v>35</v>
      </c>
      <c r="B4602" t="s">
        <v>56</v>
      </c>
      <c r="C4602" t="s">
        <v>57</v>
      </c>
      <c r="D4602" t="s">
        <v>214</v>
      </c>
      <c r="E4602" t="s">
        <v>216</v>
      </c>
      <c r="F4602" s="88">
        <v>46539</v>
      </c>
      <c r="G4602" s="87">
        <v>6416.666666666667</v>
      </c>
      <c r="H4602" s="87">
        <v>256.66666666666691</v>
      </c>
    </row>
    <row r="4603" spans="1:8" x14ac:dyDescent="0.3">
      <c r="A4603" t="s">
        <v>35</v>
      </c>
      <c r="B4603" t="s">
        <v>56</v>
      </c>
      <c r="C4603" t="s">
        <v>57</v>
      </c>
      <c r="D4603" t="s">
        <v>214</v>
      </c>
      <c r="E4603" t="s">
        <v>217</v>
      </c>
      <c r="F4603" s="88">
        <v>46539</v>
      </c>
      <c r="G4603" s="87">
        <v>6416.666666666667</v>
      </c>
      <c r="H4603" s="87">
        <v>27.294145524750849</v>
      </c>
    </row>
    <row r="4604" spans="1:8" x14ac:dyDescent="0.3">
      <c r="A4604" t="s">
        <v>35</v>
      </c>
      <c r="B4604" t="s">
        <v>56</v>
      </c>
      <c r="C4604" t="s">
        <v>57</v>
      </c>
      <c r="D4604" t="s">
        <v>214</v>
      </c>
      <c r="E4604" t="s">
        <v>215</v>
      </c>
      <c r="F4604" s="88">
        <v>46569</v>
      </c>
      <c r="G4604" s="87">
        <v>6416.666666666667</v>
      </c>
      <c r="H4604" s="87">
        <v>285.04249209280158</v>
      </c>
    </row>
    <row r="4605" spans="1:8" x14ac:dyDescent="0.3">
      <c r="A4605" t="s">
        <v>35</v>
      </c>
      <c r="B4605" t="s">
        <v>56</v>
      </c>
      <c r="C4605" t="s">
        <v>57</v>
      </c>
      <c r="D4605" t="s">
        <v>214</v>
      </c>
      <c r="E4605" t="s">
        <v>216</v>
      </c>
      <c r="F4605" s="88">
        <v>46569</v>
      </c>
      <c r="G4605" s="87">
        <v>6416.666666666667</v>
      </c>
      <c r="H4605" s="87">
        <v>256.66666666666691</v>
      </c>
    </row>
    <row r="4606" spans="1:8" x14ac:dyDescent="0.3">
      <c r="A4606" t="s">
        <v>35</v>
      </c>
      <c r="B4606" t="s">
        <v>56</v>
      </c>
      <c r="C4606" t="s">
        <v>57</v>
      </c>
      <c r="D4606" t="s">
        <v>214</v>
      </c>
      <c r="E4606" t="s">
        <v>217</v>
      </c>
      <c r="F4606" s="88">
        <v>46569</v>
      </c>
      <c r="G4606" s="87">
        <v>6416.666666666667</v>
      </c>
      <c r="H4606" s="87">
        <v>27.284447525129639</v>
      </c>
    </row>
    <row r="4607" spans="1:8" x14ac:dyDescent="0.3">
      <c r="A4607" t="s">
        <v>35</v>
      </c>
      <c r="B4607" t="s">
        <v>56</v>
      </c>
      <c r="C4607" t="s">
        <v>57</v>
      </c>
      <c r="D4607" t="s">
        <v>214</v>
      </c>
      <c r="E4607" t="s">
        <v>215</v>
      </c>
      <c r="F4607" s="88">
        <v>46600</v>
      </c>
      <c r="G4607" s="87">
        <v>6416.666666666667</v>
      </c>
      <c r="H4607" s="87">
        <v>285.03224817214988</v>
      </c>
    </row>
    <row r="4608" spans="1:8" x14ac:dyDescent="0.3">
      <c r="A4608" t="s">
        <v>35</v>
      </c>
      <c r="B4608" t="s">
        <v>56</v>
      </c>
      <c r="C4608" t="s">
        <v>57</v>
      </c>
      <c r="D4608" t="s">
        <v>214</v>
      </c>
      <c r="E4608" t="s">
        <v>216</v>
      </c>
      <c r="F4608" s="88">
        <v>46600</v>
      </c>
      <c r="G4608" s="87">
        <v>6416.666666666667</v>
      </c>
      <c r="H4608" s="87">
        <v>256.66666666666691</v>
      </c>
    </row>
    <row r="4609" spans="1:8" x14ac:dyDescent="0.3">
      <c r="A4609" t="s">
        <v>35</v>
      </c>
      <c r="B4609" t="s">
        <v>56</v>
      </c>
      <c r="C4609" t="s">
        <v>57</v>
      </c>
      <c r="D4609" t="s">
        <v>214</v>
      </c>
      <c r="E4609" t="s">
        <v>217</v>
      </c>
      <c r="F4609" s="88">
        <v>46600</v>
      </c>
      <c r="G4609" s="87">
        <v>6416.666666666667</v>
      </c>
      <c r="H4609" s="87">
        <v>27.27459760142629</v>
      </c>
    </row>
    <row r="4610" spans="1:8" x14ac:dyDescent="0.3">
      <c r="A4610" t="s">
        <v>35</v>
      </c>
      <c r="B4610" t="s">
        <v>56</v>
      </c>
      <c r="C4610" t="s">
        <v>57</v>
      </c>
      <c r="D4610" t="s">
        <v>214</v>
      </c>
      <c r="E4610" t="s">
        <v>215</v>
      </c>
      <c r="F4610" s="88">
        <v>46631</v>
      </c>
      <c r="G4610" s="87">
        <v>6416.666666666667</v>
      </c>
      <c r="H4610" s="87">
        <v>285.02217669177372</v>
      </c>
    </row>
    <row r="4611" spans="1:8" x14ac:dyDescent="0.3">
      <c r="A4611" t="s">
        <v>35</v>
      </c>
      <c r="B4611" t="s">
        <v>56</v>
      </c>
      <c r="C4611" t="s">
        <v>57</v>
      </c>
      <c r="D4611" t="s">
        <v>214</v>
      </c>
      <c r="E4611" t="s">
        <v>216</v>
      </c>
      <c r="F4611" s="88">
        <v>46631</v>
      </c>
      <c r="G4611" s="87">
        <v>6416.666666666667</v>
      </c>
      <c r="H4611" s="87">
        <v>256.66666666666691</v>
      </c>
    </row>
    <row r="4612" spans="1:8" x14ac:dyDescent="0.3">
      <c r="A4612" t="s">
        <v>35</v>
      </c>
      <c r="B4612" t="s">
        <v>56</v>
      </c>
      <c r="C4612" t="s">
        <v>57</v>
      </c>
      <c r="D4612" t="s">
        <v>214</v>
      </c>
      <c r="E4612" t="s">
        <v>217</v>
      </c>
      <c r="F4612" s="88">
        <v>46631</v>
      </c>
      <c r="G4612" s="87">
        <v>6416.666666666667</v>
      </c>
      <c r="H4612" s="87">
        <v>27.264913485679941</v>
      </c>
    </row>
    <row r="4613" spans="1:8" x14ac:dyDescent="0.3">
      <c r="A4613" t="s">
        <v>35</v>
      </c>
      <c r="B4613" t="s">
        <v>56</v>
      </c>
      <c r="C4613" t="s">
        <v>57</v>
      </c>
      <c r="D4613" t="s">
        <v>214</v>
      </c>
      <c r="E4613" t="s">
        <v>215</v>
      </c>
      <c r="F4613" s="88">
        <v>46661</v>
      </c>
      <c r="G4613" s="87">
        <v>6416.666666666667</v>
      </c>
      <c r="H4613" s="87">
        <v>285.01211236081508</v>
      </c>
    </row>
    <row r="4614" spans="1:8" x14ac:dyDescent="0.3">
      <c r="A4614" t="s">
        <v>35</v>
      </c>
      <c r="B4614" t="s">
        <v>56</v>
      </c>
      <c r="C4614" t="s">
        <v>57</v>
      </c>
      <c r="D4614" t="s">
        <v>214</v>
      </c>
      <c r="E4614" t="s">
        <v>216</v>
      </c>
      <c r="F4614" s="88">
        <v>46661</v>
      </c>
      <c r="G4614" s="87">
        <v>6416.666666666667</v>
      </c>
      <c r="H4614" s="87">
        <v>256.66666666666691</v>
      </c>
    </row>
    <row r="4615" spans="1:8" x14ac:dyDescent="0.3">
      <c r="A4615" t="s">
        <v>35</v>
      </c>
      <c r="B4615" t="s">
        <v>56</v>
      </c>
      <c r="C4615" t="s">
        <v>57</v>
      </c>
      <c r="D4615" t="s">
        <v>214</v>
      </c>
      <c r="E4615" t="s">
        <v>217</v>
      </c>
      <c r="F4615" s="88">
        <v>46661</v>
      </c>
      <c r="G4615" s="87">
        <v>6416.666666666667</v>
      </c>
      <c r="H4615" s="87">
        <v>27.255236244373201</v>
      </c>
    </row>
    <row r="4616" spans="1:8" x14ac:dyDescent="0.3">
      <c r="A4616" t="s">
        <v>35</v>
      </c>
      <c r="B4616" t="s">
        <v>56</v>
      </c>
      <c r="C4616" t="s">
        <v>57</v>
      </c>
      <c r="D4616" t="s">
        <v>214</v>
      </c>
      <c r="E4616" t="s">
        <v>215</v>
      </c>
      <c r="F4616" s="88">
        <v>46692</v>
      </c>
      <c r="G4616" s="87">
        <v>6416.666666666667</v>
      </c>
      <c r="H4616" s="87">
        <v>27.245565870191221</v>
      </c>
    </row>
    <row r="4617" spans="1:8" x14ac:dyDescent="0.3">
      <c r="A4617" t="s">
        <v>35</v>
      </c>
      <c r="B4617" t="s">
        <v>56</v>
      </c>
      <c r="C4617" t="s">
        <v>57</v>
      </c>
      <c r="D4617" t="s">
        <v>214</v>
      </c>
      <c r="E4617" t="s">
        <v>216</v>
      </c>
      <c r="F4617" s="88">
        <v>46692</v>
      </c>
      <c r="G4617" s="87">
        <v>6416.666666666667</v>
      </c>
      <c r="H4617" s="87">
        <v>0</v>
      </c>
    </row>
    <row r="4618" spans="1:8" x14ac:dyDescent="0.3">
      <c r="A4618" t="s">
        <v>35</v>
      </c>
      <c r="B4618" t="s">
        <v>56</v>
      </c>
      <c r="C4618" t="s">
        <v>57</v>
      </c>
      <c r="D4618" t="s">
        <v>214</v>
      </c>
      <c r="E4618" t="s">
        <v>217</v>
      </c>
      <c r="F4618" s="88">
        <v>46692</v>
      </c>
      <c r="G4618" s="87">
        <v>6416.666666666667</v>
      </c>
      <c r="H4618" s="87">
        <v>27.245565870191221</v>
      </c>
    </row>
    <row r="4619" spans="1:8" x14ac:dyDescent="0.3">
      <c r="A4619" t="s">
        <v>35</v>
      </c>
      <c r="B4619" t="s">
        <v>56</v>
      </c>
      <c r="C4619" t="s">
        <v>57</v>
      </c>
      <c r="D4619" t="s">
        <v>214</v>
      </c>
      <c r="E4619" t="s">
        <v>215</v>
      </c>
      <c r="F4619" s="88">
        <v>46722</v>
      </c>
      <c r="G4619" s="87">
        <v>6416.666666666667</v>
      </c>
      <c r="H4619" s="87">
        <v>27.235902355824852</v>
      </c>
    </row>
    <row r="4620" spans="1:8" x14ac:dyDescent="0.3">
      <c r="A4620" t="s">
        <v>35</v>
      </c>
      <c r="B4620" t="s">
        <v>56</v>
      </c>
      <c r="C4620" t="s">
        <v>57</v>
      </c>
      <c r="D4620" t="s">
        <v>214</v>
      </c>
      <c r="E4620" t="s">
        <v>216</v>
      </c>
      <c r="F4620" s="88">
        <v>46722</v>
      </c>
      <c r="G4620" s="87">
        <v>6416.666666666667</v>
      </c>
      <c r="H4620" s="87">
        <v>0</v>
      </c>
    </row>
    <row r="4621" spans="1:8" x14ac:dyDescent="0.3">
      <c r="A4621" t="s">
        <v>35</v>
      </c>
      <c r="B4621" t="s">
        <v>56</v>
      </c>
      <c r="C4621" t="s">
        <v>57</v>
      </c>
      <c r="D4621" t="s">
        <v>214</v>
      </c>
      <c r="E4621" t="s">
        <v>217</v>
      </c>
      <c r="F4621" s="88">
        <v>46722</v>
      </c>
      <c r="G4621" s="87">
        <v>6416.666666666667</v>
      </c>
      <c r="H4621" s="87">
        <v>27.235902355824852</v>
      </c>
    </row>
    <row r="4622" spans="1:8" x14ac:dyDescent="0.3">
      <c r="A4622" t="s">
        <v>35</v>
      </c>
      <c r="B4622" t="s">
        <v>56</v>
      </c>
      <c r="C4622" t="s">
        <v>59</v>
      </c>
      <c r="D4622" t="s">
        <v>198</v>
      </c>
      <c r="E4622" t="s">
        <v>135</v>
      </c>
      <c r="G4622" s="87">
        <v>63000</v>
      </c>
      <c r="H4622" s="87">
        <v>39564</v>
      </c>
    </row>
    <row r="4623" spans="1:8" x14ac:dyDescent="0.3">
      <c r="A4623" t="s">
        <v>35</v>
      </c>
      <c r="B4623" t="s">
        <v>56</v>
      </c>
      <c r="C4623" t="s">
        <v>59</v>
      </c>
      <c r="D4623" t="s">
        <v>198</v>
      </c>
      <c r="E4623" t="s">
        <v>199</v>
      </c>
      <c r="G4623" s="87">
        <v>63000</v>
      </c>
      <c r="H4623" s="87">
        <v>62719.460477759327</v>
      </c>
    </row>
    <row r="4624" spans="1:8" x14ac:dyDescent="0.3">
      <c r="A4624" t="s">
        <v>35</v>
      </c>
      <c r="B4624" t="s">
        <v>56</v>
      </c>
      <c r="C4624" t="s">
        <v>59</v>
      </c>
      <c r="D4624" t="s">
        <v>198</v>
      </c>
      <c r="E4624" t="s">
        <v>200</v>
      </c>
      <c r="G4624" s="87">
        <v>63000</v>
      </c>
      <c r="H4624" s="87">
        <v>62967.649969576109</v>
      </c>
    </row>
    <row r="4625" spans="1:8" x14ac:dyDescent="0.3">
      <c r="A4625" t="s">
        <v>35</v>
      </c>
      <c r="B4625" t="s">
        <v>56</v>
      </c>
      <c r="C4625" t="s">
        <v>59</v>
      </c>
      <c r="D4625" t="s">
        <v>198</v>
      </c>
      <c r="E4625" t="s">
        <v>201</v>
      </c>
      <c r="G4625" s="87">
        <v>63000</v>
      </c>
      <c r="H4625" s="87">
        <v>64260</v>
      </c>
    </row>
    <row r="4626" spans="1:8" x14ac:dyDescent="0.3">
      <c r="A4626" t="s">
        <v>35</v>
      </c>
      <c r="B4626" t="s">
        <v>56</v>
      </c>
      <c r="C4626" t="s">
        <v>59</v>
      </c>
      <c r="D4626" t="s">
        <v>198</v>
      </c>
      <c r="E4626" t="s">
        <v>202</v>
      </c>
      <c r="G4626" s="87">
        <v>63000</v>
      </c>
      <c r="H4626" s="87">
        <v>40154.947743986289</v>
      </c>
    </row>
    <row r="4627" spans="1:8" x14ac:dyDescent="0.3">
      <c r="A4627" t="s">
        <v>35</v>
      </c>
      <c r="B4627" t="s">
        <v>56</v>
      </c>
      <c r="C4627" t="s">
        <v>59</v>
      </c>
      <c r="D4627" t="s">
        <v>198</v>
      </c>
      <c r="E4627" t="s">
        <v>139</v>
      </c>
      <c r="G4627" s="87">
        <v>63000</v>
      </c>
      <c r="H4627" s="87">
        <v>39375</v>
      </c>
    </row>
    <row r="4628" spans="1:8" x14ac:dyDescent="0.3">
      <c r="A4628" t="s">
        <v>35</v>
      </c>
      <c r="B4628" t="s">
        <v>56</v>
      </c>
      <c r="C4628" t="s">
        <v>59</v>
      </c>
      <c r="D4628" t="s">
        <v>198</v>
      </c>
      <c r="E4628" t="s">
        <v>65</v>
      </c>
      <c r="G4628" s="87">
        <v>63000</v>
      </c>
      <c r="H4628" s="87">
        <v>40154.947743986289</v>
      </c>
    </row>
    <row r="4629" spans="1:8" x14ac:dyDescent="0.3">
      <c r="A4629" t="s">
        <v>35</v>
      </c>
      <c r="B4629" t="s">
        <v>56</v>
      </c>
      <c r="C4629" t="s">
        <v>59</v>
      </c>
      <c r="D4629" t="s">
        <v>203</v>
      </c>
      <c r="E4629" t="s">
        <v>204</v>
      </c>
      <c r="G4629" s="87">
        <v>63000</v>
      </c>
      <c r="H4629" s="87">
        <v>38188.281951050172</v>
      </c>
    </row>
    <row r="4630" spans="1:8" x14ac:dyDescent="0.3">
      <c r="A4630" t="s">
        <v>35</v>
      </c>
      <c r="B4630" t="s">
        <v>56</v>
      </c>
      <c r="C4630" t="s">
        <v>59</v>
      </c>
      <c r="D4630" t="s">
        <v>203</v>
      </c>
      <c r="E4630" t="s">
        <v>142</v>
      </c>
      <c r="G4630" s="87">
        <v>63000</v>
      </c>
      <c r="H4630" s="87">
        <v>61289.415702862963</v>
      </c>
    </row>
    <row r="4631" spans="1:8" x14ac:dyDescent="0.3">
      <c r="A4631" t="s">
        <v>35</v>
      </c>
      <c r="B4631" t="s">
        <v>56</v>
      </c>
      <c r="C4631" t="s">
        <v>59</v>
      </c>
      <c r="D4631" t="s">
        <v>203</v>
      </c>
      <c r="E4631" t="s">
        <v>143</v>
      </c>
      <c r="G4631" s="87">
        <v>63000</v>
      </c>
      <c r="H4631" s="87">
        <v>61280.933631776177</v>
      </c>
    </row>
    <row r="4632" spans="1:8" x14ac:dyDescent="0.3">
      <c r="A4632" t="s">
        <v>35</v>
      </c>
      <c r="B4632" t="s">
        <v>56</v>
      </c>
      <c r="C4632" t="s">
        <v>59</v>
      </c>
      <c r="D4632" t="s">
        <v>203</v>
      </c>
      <c r="E4632" t="s">
        <v>141</v>
      </c>
      <c r="G4632" s="87">
        <v>63000</v>
      </c>
      <c r="H4632" s="87">
        <v>0</v>
      </c>
    </row>
    <row r="4633" spans="1:8" x14ac:dyDescent="0.3">
      <c r="A4633" t="s">
        <v>35</v>
      </c>
      <c r="B4633" t="s">
        <v>56</v>
      </c>
      <c r="C4633" t="s">
        <v>59</v>
      </c>
      <c r="D4633" t="s">
        <v>203</v>
      </c>
      <c r="E4633" t="s">
        <v>205</v>
      </c>
      <c r="G4633" s="87">
        <v>63000</v>
      </c>
      <c r="H4633" s="87">
        <v>38188.281951050172</v>
      </c>
    </row>
    <row r="4634" spans="1:8" x14ac:dyDescent="0.3">
      <c r="A4634" t="s">
        <v>35</v>
      </c>
      <c r="B4634" t="s">
        <v>56</v>
      </c>
      <c r="C4634" t="s">
        <v>59</v>
      </c>
      <c r="D4634" t="s">
        <v>206</v>
      </c>
      <c r="E4634" t="s">
        <v>207</v>
      </c>
      <c r="G4634" s="87">
        <v>63000</v>
      </c>
      <c r="H4634" s="87">
        <v>66150</v>
      </c>
    </row>
    <row r="4635" spans="1:8" x14ac:dyDescent="0.3">
      <c r="A4635" t="s">
        <v>35</v>
      </c>
      <c r="B4635" t="s">
        <v>56</v>
      </c>
      <c r="C4635" t="s">
        <v>59</v>
      </c>
      <c r="D4635" t="s">
        <v>206</v>
      </c>
      <c r="E4635" t="s">
        <v>208</v>
      </c>
      <c r="G4635" s="87">
        <v>63000</v>
      </c>
      <c r="H4635" s="87">
        <v>66445.884072580651</v>
      </c>
    </row>
    <row r="4636" spans="1:8" x14ac:dyDescent="0.3">
      <c r="A4636" t="s">
        <v>35</v>
      </c>
      <c r="B4636" t="s">
        <v>56</v>
      </c>
      <c r="C4636" t="s">
        <v>59</v>
      </c>
      <c r="D4636" t="s">
        <v>206</v>
      </c>
      <c r="E4636" t="s">
        <v>209</v>
      </c>
      <c r="G4636" s="87">
        <v>63000</v>
      </c>
      <c r="H4636" s="87">
        <v>59880.748317934769</v>
      </c>
    </row>
    <row r="4637" spans="1:8" x14ac:dyDescent="0.3">
      <c r="A4637" t="s">
        <v>35</v>
      </c>
      <c r="B4637" t="s">
        <v>56</v>
      </c>
      <c r="C4637" t="s">
        <v>59</v>
      </c>
      <c r="D4637" t="s">
        <v>210</v>
      </c>
      <c r="E4637" t="s">
        <v>211</v>
      </c>
      <c r="G4637" s="87">
        <v>63000</v>
      </c>
      <c r="H4637" s="87">
        <v>59850</v>
      </c>
    </row>
    <row r="4638" spans="1:8" x14ac:dyDescent="0.3">
      <c r="A4638" t="s">
        <v>35</v>
      </c>
      <c r="B4638" t="s">
        <v>56</v>
      </c>
      <c r="C4638" t="s">
        <v>59</v>
      </c>
      <c r="D4638" t="s">
        <v>210</v>
      </c>
      <c r="E4638" t="s">
        <v>212</v>
      </c>
      <c r="G4638" s="87">
        <v>63000</v>
      </c>
      <c r="H4638" s="87">
        <v>59220</v>
      </c>
    </row>
    <row r="4639" spans="1:8" x14ac:dyDescent="0.3">
      <c r="A4639" t="s">
        <v>35</v>
      </c>
      <c r="B4639" t="s">
        <v>56</v>
      </c>
      <c r="C4639" t="s">
        <v>59</v>
      </c>
      <c r="D4639" t="s">
        <v>210</v>
      </c>
      <c r="E4639" t="s">
        <v>213</v>
      </c>
      <c r="G4639" s="87">
        <v>63000</v>
      </c>
      <c r="H4639" s="87">
        <v>60480</v>
      </c>
    </row>
    <row r="4640" spans="1:8" x14ac:dyDescent="0.3">
      <c r="A4640" t="s">
        <v>35</v>
      </c>
      <c r="B4640" t="s">
        <v>56</v>
      </c>
      <c r="C4640" t="s">
        <v>59</v>
      </c>
      <c r="D4640" t="s">
        <v>214</v>
      </c>
      <c r="E4640" t="s">
        <v>215</v>
      </c>
      <c r="F4640" s="88">
        <v>46388</v>
      </c>
      <c r="G4640" s="87">
        <v>5250</v>
      </c>
      <c r="H4640" s="87">
        <v>492.11906322626828</v>
      </c>
    </row>
    <row r="4641" spans="1:8" x14ac:dyDescent="0.3">
      <c r="A4641" t="s">
        <v>35</v>
      </c>
      <c r="B4641" t="s">
        <v>56</v>
      </c>
      <c r="C4641" t="s">
        <v>59</v>
      </c>
      <c r="D4641" t="s">
        <v>214</v>
      </c>
      <c r="E4641" t="s">
        <v>216</v>
      </c>
      <c r="F4641" s="88">
        <v>46388</v>
      </c>
      <c r="G4641" s="87">
        <v>5250</v>
      </c>
      <c r="H4641" s="87">
        <v>262.50000000000023</v>
      </c>
    </row>
    <row r="4642" spans="1:8" x14ac:dyDescent="0.3">
      <c r="A4642" t="s">
        <v>35</v>
      </c>
      <c r="B4642" t="s">
        <v>56</v>
      </c>
      <c r="C4642" t="s">
        <v>59</v>
      </c>
      <c r="D4642" t="s">
        <v>214</v>
      </c>
      <c r="E4642" t="s">
        <v>217</v>
      </c>
      <c r="F4642" s="88">
        <v>46388</v>
      </c>
      <c r="G4642" s="87">
        <v>5250</v>
      </c>
      <c r="H4642" s="87">
        <v>218.68482212025569</v>
      </c>
    </row>
    <row r="4643" spans="1:8" x14ac:dyDescent="0.3">
      <c r="A4643" t="s">
        <v>35</v>
      </c>
      <c r="B4643" t="s">
        <v>56</v>
      </c>
      <c r="C4643" t="s">
        <v>59</v>
      </c>
      <c r="D4643" t="s">
        <v>214</v>
      </c>
      <c r="E4643" t="s">
        <v>215</v>
      </c>
      <c r="F4643" s="88">
        <v>46419</v>
      </c>
      <c r="G4643" s="87">
        <v>5250</v>
      </c>
      <c r="H4643" s="87">
        <v>472.00118764845718</v>
      </c>
    </row>
    <row r="4644" spans="1:8" x14ac:dyDescent="0.3">
      <c r="A4644" t="s">
        <v>35</v>
      </c>
      <c r="B4644" t="s">
        <v>56</v>
      </c>
      <c r="C4644" t="s">
        <v>59</v>
      </c>
      <c r="D4644" t="s">
        <v>214</v>
      </c>
      <c r="E4644" t="s">
        <v>216</v>
      </c>
      <c r="F4644" s="88">
        <v>46419</v>
      </c>
      <c r="G4644" s="87">
        <v>5250</v>
      </c>
      <c r="H4644" s="87">
        <v>262.50000000000023</v>
      </c>
    </row>
    <row r="4645" spans="1:8" x14ac:dyDescent="0.3">
      <c r="A4645" t="s">
        <v>35</v>
      </c>
      <c r="B4645" t="s">
        <v>56</v>
      </c>
      <c r="C4645" t="s">
        <v>59</v>
      </c>
      <c r="D4645" t="s">
        <v>214</v>
      </c>
      <c r="E4645" t="s">
        <v>217</v>
      </c>
      <c r="F4645" s="88">
        <v>46419</v>
      </c>
      <c r="G4645" s="87">
        <v>5250</v>
      </c>
      <c r="H4645" s="87">
        <v>199.5249406175779</v>
      </c>
    </row>
    <row r="4646" spans="1:8" x14ac:dyDescent="0.3">
      <c r="A4646" t="s">
        <v>35</v>
      </c>
      <c r="B4646" t="s">
        <v>56</v>
      </c>
      <c r="C4646" t="s">
        <v>59</v>
      </c>
      <c r="D4646" t="s">
        <v>214</v>
      </c>
      <c r="E4646" t="s">
        <v>215</v>
      </c>
      <c r="F4646" s="88">
        <v>46447</v>
      </c>
      <c r="G4646" s="87">
        <v>5250</v>
      </c>
      <c r="H4646" s="87">
        <v>566.06426415764338</v>
      </c>
    </row>
    <row r="4647" spans="1:8" x14ac:dyDescent="0.3">
      <c r="A4647" t="s">
        <v>35</v>
      </c>
      <c r="B4647" t="s">
        <v>56</v>
      </c>
      <c r="C4647" t="s">
        <v>59</v>
      </c>
      <c r="D4647" t="s">
        <v>214</v>
      </c>
      <c r="E4647" t="s">
        <v>216</v>
      </c>
      <c r="F4647" s="88">
        <v>46447</v>
      </c>
      <c r="G4647" s="87">
        <v>5250</v>
      </c>
      <c r="H4647" s="87">
        <v>262.50000000000023</v>
      </c>
    </row>
    <row r="4648" spans="1:8" x14ac:dyDescent="0.3">
      <c r="A4648" t="s">
        <v>35</v>
      </c>
      <c r="B4648" t="s">
        <v>56</v>
      </c>
      <c r="C4648" t="s">
        <v>59</v>
      </c>
      <c r="D4648" t="s">
        <v>214</v>
      </c>
      <c r="E4648" t="s">
        <v>217</v>
      </c>
      <c r="F4648" s="88">
        <v>46447</v>
      </c>
      <c r="G4648" s="87">
        <v>5250</v>
      </c>
      <c r="H4648" s="87">
        <v>289.10882300727911</v>
      </c>
    </row>
    <row r="4649" spans="1:8" x14ac:dyDescent="0.3">
      <c r="A4649" t="s">
        <v>35</v>
      </c>
      <c r="B4649" t="s">
        <v>56</v>
      </c>
      <c r="C4649" t="s">
        <v>59</v>
      </c>
      <c r="D4649" t="s">
        <v>214</v>
      </c>
      <c r="E4649" t="s">
        <v>215</v>
      </c>
      <c r="F4649" s="88">
        <v>46478</v>
      </c>
      <c r="G4649" s="87">
        <v>5250</v>
      </c>
      <c r="H4649" s="87">
        <v>269.18632075471749</v>
      </c>
    </row>
    <row r="4650" spans="1:8" x14ac:dyDescent="0.3">
      <c r="A4650" t="s">
        <v>35</v>
      </c>
      <c r="B4650" t="s">
        <v>56</v>
      </c>
      <c r="C4650" t="s">
        <v>59</v>
      </c>
      <c r="D4650" t="s">
        <v>214</v>
      </c>
      <c r="E4650" t="s">
        <v>216</v>
      </c>
      <c r="F4650" s="88">
        <v>46478</v>
      </c>
      <c r="G4650" s="87">
        <v>5250</v>
      </c>
      <c r="H4650" s="87">
        <v>0</v>
      </c>
    </row>
    <row r="4651" spans="1:8" x14ac:dyDescent="0.3">
      <c r="A4651" t="s">
        <v>35</v>
      </c>
      <c r="B4651" t="s">
        <v>56</v>
      </c>
      <c r="C4651" t="s">
        <v>59</v>
      </c>
      <c r="D4651" t="s">
        <v>214</v>
      </c>
      <c r="E4651" t="s">
        <v>217</v>
      </c>
      <c r="F4651" s="88">
        <v>46478</v>
      </c>
      <c r="G4651" s="87">
        <v>5250</v>
      </c>
      <c r="H4651" s="87">
        <v>269.18632075471749</v>
      </c>
    </row>
    <row r="4652" spans="1:8" x14ac:dyDescent="0.3">
      <c r="A4652" t="s">
        <v>35</v>
      </c>
      <c r="B4652" t="s">
        <v>56</v>
      </c>
      <c r="C4652" t="s">
        <v>59</v>
      </c>
      <c r="D4652" t="s">
        <v>214</v>
      </c>
      <c r="E4652" t="s">
        <v>215</v>
      </c>
      <c r="F4652" s="88">
        <v>46508</v>
      </c>
      <c r="G4652" s="87">
        <v>5250</v>
      </c>
      <c r="H4652" s="87">
        <v>339.88072419080038</v>
      </c>
    </row>
    <row r="4653" spans="1:8" x14ac:dyDescent="0.3">
      <c r="A4653" t="s">
        <v>35</v>
      </c>
      <c r="B4653" t="s">
        <v>56</v>
      </c>
      <c r="C4653" t="s">
        <v>59</v>
      </c>
      <c r="D4653" t="s">
        <v>214</v>
      </c>
      <c r="E4653" t="s">
        <v>216</v>
      </c>
      <c r="F4653" s="88">
        <v>46508</v>
      </c>
      <c r="G4653" s="87">
        <v>5250</v>
      </c>
      <c r="H4653" s="87">
        <v>86.370967741935033</v>
      </c>
    </row>
    <row r="4654" spans="1:8" x14ac:dyDescent="0.3">
      <c r="A4654" t="s">
        <v>35</v>
      </c>
      <c r="B4654" t="s">
        <v>56</v>
      </c>
      <c r="C4654" t="s">
        <v>59</v>
      </c>
      <c r="D4654" t="s">
        <v>214</v>
      </c>
      <c r="E4654" t="s">
        <v>217</v>
      </c>
      <c r="F4654" s="88">
        <v>46508</v>
      </c>
      <c r="G4654" s="87">
        <v>5250</v>
      </c>
      <c r="H4654" s="87">
        <v>249.40661535749999</v>
      </c>
    </row>
    <row r="4655" spans="1:8" x14ac:dyDescent="0.3">
      <c r="A4655" t="s">
        <v>35</v>
      </c>
      <c r="B4655" t="s">
        <v>56</v>
      </c>
      <c r="C4655" t="s">
        <v>59</v>
      </c>
      <c r="D4655" t="s">
        <v>214</v>
      </c>
      <c r="E4655" t="s">
        <v>215</v>
      </c>
      <c r="F4655" s="88">
        <v>46539</v>
      </c>
      <c r="G4655" s="87">
        <v>5250</v>
      </c>
      <c r="H4655" s="87">
        <v>394.16122233930457</v>
      </c>
    </row>
    <row r="4656" spans="1:8" x14ac:dyDescent="0.3">
      <c r="A4656" t="s">
        <v>35</v>
      </c>
      <c r="B4656" t="s">
        <v>56</v>
      </c>
      <c r="C4656" t="s">
        <v>59</v>
      </c>
      <c r="D4656" t="s">
        <v>214</v>
      </c>
      <c r="E4656" t="s">
        <v>216</v>
      </c>
      <c r="F4656" s="88">
        <v>46539</v>
      </c>
      <c r="G4656" s="87">
        <v>5250</v>
      </c>
      <c r="H4656" s="87">
        <v>157.50000000000011</v>
      </c>
    </row>
    <row r="4657" spans="1:8" x14ac:dyDescent="0.3">
      <c r="A4657" t="s">
        <v>35</v>
      </c>
      <c r="B4657" t="s">
        <v>56</v>
      </c>
      <c r="C4657" t="s">
        <v>59</v>
      </c>
      <c r="D4657" t="s">
        <v>214</v>
      </c>
      <c r="E4657" t="s">
        <v>217</v>
      </c>
      <c r="F4657" s="88">
        <v>46539</v>
      </c>
      <c r="G4657" s="87">
        <v>5250</v>
      </c>
      <c r="H4657" s="87">
        <v>229.76817702845079</v>
      </c>
    </row>
    <row r="4658" spans="1:8" x14ac:dyDescent="0.3">
      <c r="A4658" t="s">
        <v>35</v>
      </c>
      <c r="B4658" t="s">
        <v>56</v>
      </c>
      <c r="C4658" t="s">
        <v>59</v>
      </c>
      <c r="D4658" t="s">
        <v>214</v>
      </c>
      <c r="E4658" t="s">
        <v>215</v>
      </c>
      <c r="F4658" s="88">
        <v>46569</v>
      </c>
      <c r="G4658" s="87">
        <v>5250</v>
      </c>
      <c r="H4658" s="87">
        <v>374.07758268681141</v>
      </c>
    </row>
    <row r="4659" spans="1:8" x14ac:dyDescent="0.3">
      <c r="A4659" t="s">
        <v>35</v>
      </c>
      <c r="B4659" t="s">
        <v>56</v>
      </c>
      <c r="C4659" t="s">
        <v>59</v>
      </c>
      <c r="D4659" t="s">
        <v>214</v>
      </c>
      <c r="E4659" t="s">
        <v>216</v>
      </c>
      <c r="F4659" s="88">
        <v>46569</v>
      </c>
      <c r="G4659" s="87">
        <v>5250</v>
      </c>
      <c r="H4659" s="87">
        <v>157.50000000000011</v>
      </c>
    </row>
    <row r="4660" spans="1:8" x14ac:dyDescent="0.3">
      <c r="A4660" t="s">
        <v>35</v>
      </c>
      <c r="B4660" t="s">
        <v>56</v>
      </c>
      <c r="C4660" t="s">
        <v>59</v>
      </c>
      <c r="D4660" t="s">
        <v>214</v>
      </c>
      <c r="E4660" t="s">
        <v>217</v>
      </c>
      <c r="F4660" s="88">
        <v>46569</v>
      </c>
      <c r="G4660" s="87">
        <v>5250</v>
      </c>
      <c r="H4660" s="87">
        <v>210.26949775418569</v>
      </c>
    </row>
    <row r="4661" spans="1:8" x14ac:dyDescent="0.3">
      <c r="A4661" t="s">
        <v>35</v>
      </c>
      <c r="B4661" t="s">
        <v>56</v>
      </c>
      <c r="C4661" t="s">
        <v>59</v>
      </c>
      <c r="D4661" t="s">
        <v>214</v>
      </c>
      <c r="E4661" t="s">
        <v>215</v>
      </c>
      <c r="F4661" s="88">
        <v>46600</v>
      </c>
      <c r="G4661" s="87">
        <v>5250</v>
      </c>
      <c r="H4661" s="87">
        <v>353.81063644289537</v>
      </c>
    </row>
    <row r="4662" spans="1:8" x14ac:dyDescent="0.3">
      <c r="A4662" t="s">
        <v>35</v>
      </c>
      <c r="B4662" t="s">
        <v>56</v>
      </c>
      <c r="C4662" t="s">
        <v>59</v>
      </c>
      <c r="D4662" t="s">
        <v>214</v>
      </c>
      <c r="E4662" t="s">
        <v>216</v>
      </c>
      <c r="F4662" s="88">
        <v>46600</v>
      </c>
      <c r="G4662" s="87">
        <v>5250</v>
      </c>
      <c r="H4662" s="87">
        <v>157.50000000000011</v>
      </c>
    </row>
    <row r="4663" spans="1:8" x14ac:dyDescent="0.3">
      <c r="A4663" t="s">
        <v>35</v>
      </c>
      <c r="B4663" t="s">
        <v>56</v>
      </c>
      <c r="C4663" t="s">
        <v>59</v>
      </c>
      <c r="D4663" t="s">
        <v>214</v>
      </c>
      <c r="E4663" t="s">
        <v>217</v>
      </c>
      <c r="F4663" s="88">
        <v>46600</v>
      </c>
      <c r="G4663" s="87">
        <v>5250</v>
      </c>
      <c r="H4663" s="87">
        <v>190.59285091543231</v>
      </c>
    </row>
    <row r="4664" spans="1:8" x14ac:dyDescent="0.3">
      <c r="A4664" t="s">
        <v>35</v>
      </c>
      <c r="B4664" t="s">
        <v>56</v>
      </c>
      <c r="C4664" t="s">
        <v>59</v>
      </c>
      <c r="D4664" t="s">
        <v>214</v>
      </c>
      <c r="E4664" t="s">
        <v>215</v>
      </c>
      <c r="F4664" s="88">
        <v>46631</v>
      </c>
      <c r="G4664" s="87">
        <v>5250</v>
      </c>
      <c r="H4664" s="87">
        <v>392.64475854280062</v>
      </c>
    </row>
    <row r="4665" spans="1:8" x14ac:dyDescent="0.3">
      <c r="A4665" t="s">
        <v>35</v>
      </c>
      <c r="B4665" t="s">
        <v>56</v>
      </c>
      <c r="C4665" t="s">
        <v>59</v>
      </c>
      <c r="D4665" t="s">
        <v>214</v>
      </c>
      <c r="E4665" t="s">
        <v>216</v>
      </c>
      <c r="F4665" s="88">
        <v>46631</v>
      </c>
      <c r="G4665" s="87">
        <v>5250</v>
      </c>
      <c r="H4665" s="87">
        <v>157.50000000000011</v>
      </c>
    </row>
    <row r="4666" spans="1:8" x14ac:dyDescent="0.3">
      <c r="A4666" t="s">
        <v>35</v>
      </c>
      <c r="B4666" t="s">
        <v>56</v>
      </c>
      <c r="C4666" t="s">
        <v>59</v>
      </c>
      <c r="D4666" t="s">
        <v>214</v>
      </c>
      <c r="E4666" t="s">
        <v>217</v>
      </c>
      <c r="F4666" s="88">
        <v>46631</v>
      </c>
      <c r="G4666" s="87">
        <v>5250</v>
      </c>
      <c r="H4666" s="87">
        <v>228.29588208038919</v>
      </c>
    </row>
    <row r="4667" spans="1:8" x14ac:dyDescent="0.3">
      <c r="A4667" t="s">
        <v>35</v>
      </c>
      <c r="B4667" t="s">
        <v>56</v>
      </c>
      <c r="C4667" t="s">
        <v>59</v>
      </c>
      <c r="D4667" t="s">
        <v>214</v>
      </c>
      <c r="E4667" t="s">
        <v>215</v>
      </c>
      <c r="F4667" s="88">
        <v>46661</v>
      </c>
      <c r="G4667" s="87">
        <v>5250</v>
      </c>
      <c r="H4667" s="87">
        <v>372.77973111329169</v>
      </c>
    </row>
    <row r="4668" spans="1:8" x14ac:dyDescent="0.3">
      <c r="A4668" t="s">
        <v>35</v>
      </c>
      <c r="B4668" t="s">
        <v>56</v>
      </c>
      <c r="C4668" t="s">
        <v>59</v>
      </c>
      <c r="D4668" t="s">
        <v>214</v>
      </c>
      <c r="E4668" t="s">
        <v>216</v>
      </c>
      <c r="F4668" s="88">
        <v>46661</v>
      </c>
      <c r="G4668" s="87">
        <v>5250</v>
      </c>
      <c r="H4668" s="87">
        <v>157.50000000000011</v>
      </c>
    </row>
    <row r="4669" spans="1:8" x14ac:dyDescent="0.3">
      <c r="A4669" t="s">
        <v>35</v>
      </c>
      <c r="B4669" t="s">
        <v>56</v>
      </c>
      <c r="C4669" t="s">
        <v>59</v>
      </c>
      <c r="D4669" t="s">
        <v>214</v>
      </c>
      <c r="E4669" t="s">
        <v>217</v>
      </c>
      <c r="F4669" s="88">
        <v>46661</v>
      </c>
      <c r="G4669" s="87">
        <v>5250</v>
      </c>
      <c r="H4669" s="87">
        <v>209.00944768280769</v>
      </c>
    </row>
    <row r="4670" spans="1:8" x14ac:dyDescent="0.3">
      <c r="A4670" t="s">
        <v>35</v>
      </c>
      <c r="B4670" t="s">
        <v>56</v>
      </c>
      <c r="C4670" t="s">
        <v>59</v>
      </c>
      <c r="D4670" t="s">
        <v>214</v>
      </c>
      <c r="E4670" t="s">
        <v>215</v>
      </c>
      <c r="F4670" s="88">
        <v>46692</v>
      </c>
      <c r="G4670" s="87">
        <v>5250</v>
      </c>
      <c r="H4670" s="87">
        <v>353.05408333333412</v>
      </c>
    </row>
    <row r="4671" spans="1:8" x14ac:dyDescent="0.3">
      <c r="A4671" t="s">
        <v>35</v>
      </c>
      <c r="B4671" t="s">
        <v>56</v>
      </c>
      <c r="C4671" t="s">
        <v>59</v>
      </c>
      <c r="D4671" t="s">
        <v>214</v>
      </c>
      <c r="E4671" t="s">
        <v>216</v>
      </c>
      <c r="F4671" s="88">
        <v>46692</v>
      </c>
      <c r="G4671" s="87">
        <v>5250</v>
      </c>
      <c r="H4671" s="87">
        <v>157.50000000000011</v>
      </c>
    </row>
    <row r="4672" spans="1:8" x14ac:dyDescent="0.3">
      <c r="A4672" t="s">
        <v>35</v>
      </c>
      <c r="B4672" t="s">
        <v>56</v>
      </c>
      <c r="C4672" t="s">
        <v>59</v>
      </c>
      <c r="D4672" t="s">
        <v>214</v>
      </c>
      <c r="E4672" t="s">
        <v>217</v>
      </c>
      <c r="F4672" s="88">
        <v>46692</v>
      </c>
      <c r="G4672" s="87">
        <v>5250</v>
      </c>
      <c r="H4672" s="87">
        <v>189.8583333333336</v>
      </c>
    </row>
    <row r="4673" spans="1:8" x14ac:dyDescent="0.3">
      <c r="A4673" t="s">
        <v>35</v>
      </c>
      <c r="B4673" t="s">
        <v>56</v>
      </c>
      <c r="C4673" t="s">
        <v>59</v>
      </c>
      <c r="D4673" t="s">
        <v>214</v>
      </c>
      <c r="E4673" t="s">
        <v>215</v>
      </c>
      <c r="F4673" s="88">
        <v>46722</v>
      </c>
      <c r="G4673" s="87">
        <v>5250</v>
      </c>
      <c r="H4673" s="87">
        <v>333.46635342999588</v>
      </c>
    </row>
    <row r="4674" spans="1:8" x14ac:dyDescent="0.3">
      <c r="A4674" t="s">
        <v>35</v>
      </c>
      <c r="B4674" t="s">
        <v>56</v>
      </c>
      <c r="C4674" t="s">
        <v>59</v>
      </c>
      <c r="D4674" t="s">
        <v>214</v>
      </c>
      <c r="E4674" t="s">
        <v>216</v>
      </c>
      <c r="F4674" s="88">
        <v>46722</v>
      </c>
      <c r="G4674" s="87">
        <v>5250</v>
      </c>
      <c r="H4674" s="87">
        <v>157.50000000000011</v>
      </c>
    </row>
    <row r="4675" spans="1:8" x14ac:dyDescent="0.3">
      <c r="A4675" t="s">
        <v>35</v>
      </c>
      <c r="B4675" t="s">
        <v>56</v>
      </c>
      <c r="C4675" t="s">
        <v>59</v>
      </c>
      <c r="D4675" t="s">
        <v>214</v>
      </c>
      <c r="E4675" t="s">
        <v>217</v>
      </c>
      <c r="F4675" s="88">
        <v>46722</v>
      </c>
      <c r="G4675" s="87">
        <v>5250</v>
      </c>
      <c r="H4675" s="87">
        <v>170.84111983494751</v>
      </c>
    </row>
    <row r="4676" spans="1:8" x14ac:dyDescent="0.3">
      <c r="A4676" t="s">
        <v>35</v>
      </c>
      <c r="B4676" t="s">
        <v>56</v>
      </c>
      <c r="C4676" t="s">
        <v>61</v>
      </c>
      <c r="D4676" t="s">
        <v>198</v>
      </c>
      <c r="E4676" t="s">
        <v>135</v>
      </c>
      <c r="G4676" s="87">
        <v>49000</v>
      </c>
      <c r="H4676" s="87">
        <v>29988</v>
      </c>
    </row>
    <row r="4677" spans="1:8" x14ac:dyDescent="0.3">
      <c r="A4677" t="s">
        <v>35</v>
      </c>
      <c r="B4677" t="s">
        <v>56</v>
      </c>
      <c r="C4677" t="s">
        <v>61</v>
      </c>
      <c r="D4677" t="s">
        <v>198</v>
      </c>
      <c r="E4677" t="s">
        <v>199</v>
      </c>
      <c r="G4677" s="87">
        <v>49000</v>
      </c>
      <c r="H4677" s="87">
        <v>49205.020920502087</v>
      </c>
    </row>
    <row r="4678" spans="1:8" x14ac:dyDescent="0.3">
      <c r="A4678" t="s">
        <v>35</v>
      </c>
      <c r="B4678" t="s">
        <v>56</v>
      </c>
      <c r="C4678" t="s">
        <v>61</v>
      </c>
      <c r="D4678" t="s">
        <v>198</v>
      </c>
      <c r="E4678" t="s">
        <v>200</v>
      </c>
      <c r="G4678" s="87">
        <v>49000</v>
      </c>
      <c r="H4678" s="87">
        <v>49521.276595744683</v>
      </c>
    </row>
    <row r="4679" spans="1:8" x14ac:dyDescent="0.3">
      <c r="A4679" t="s">
        <v>35</v>
      </c>
      <c r="B4679" t="s">
        <v>56</v>
      </c>
      <c r="C4679" t="s">
        <v>61</v>
      </c>
      <c r="D4679" t="s">
        <v>198</v>
      </c>
      <c r="E4679" t="s">
        <v>201</v>
      </c>
      <c r="G4679" s="87">
        <v>49000</v>
      </c>
      <c r="H4679" s="87">
        <v>49000</v>
      </c>
    </row>
    <row r="4680" spans="1:8" x14ac:dyDescent="0.3">
      <c r="A4680" t="s">
        <v>35</v>
      </c>
      <c r="B4680" t="s">
        <v>56</v>
      </c>
      <c r="C4680" t="s">
        <v>61</v>
      </c>
      <c r="D4680" t="s">
        <v>198</v>
      </c>
      <c r="E4680" t="s">
        <v>202</v>
      </c>
      <c r="G4680" s="87">
        <v>49000</v>
      </c>
      <c r="H4680" s="87">
        <v>30433.828896999908</v>
      </c>
    </row>
    <row r="4681" spans="1:8" x14ac:dyDescent="0.3">
      <c r="A4681" t="s">
        <v>35</v>
      </c>
      <c r="B4681" t="s">
        <v>56</v>
      </c>
      <c r="C4681" t="s">
        <v>61</v>
      </c>
      <c r="D4681" t="s">
        <v>198</v>
      </c>
      <c r="E4681" t="s">
        <v>139</v>
      </c>
      <c r="G4681" s="87">
        <v>49000</v>
      </c>
      <c r="H4681" s="87">
        <v>31605</v>
      </c>
    </row>
    <row r="4682" spans="1:8" x14ac:dyDescent="0.3">
      <c r="A4682" t="s">
        <v>35</v>
      </c>
      <c r="B4682" t="s">
        <v>56</v>
      </c>
      <c r="C4682" t="s">
        <v>61</v>
      </c>
      <c r="D4682" t="s">
        <v>198</v>
      </c>
      <c r="E4682" t="s">
        <v>65</v>
      </c>
      <c r="G4682" s="87">
        <v>49000</v>
      </c>
      <c r="H4682" s="87">
        <v>30433.828896999908</v>
      </c>
    </row>
    <row r="4683" spans="1:8" x14ac:dyDescent="0.3">
      <c r="A4683" t="s">
        <v>35</v>
      </c>
      <c r="B4683" t="s">
        <v>56</v>
      </c>
      <c r="C4683" t="s">
        <v>61</v>
      </c>
      <c r="D4683" t="s">
        <v>203</v>
      </c>
      <c r="E4683" t="s">
        <v>204</v>
      </c>
      <c r="G4683" s="87">
        <v>49000</v>
      </c>
      <c r="H4683" s="87">
        <v>28937.32139713152</v>
      </c>
    </row>
    <row r="4684" spans="1:8" x14ac:dyDescent="0.3">
      <c r="A4684" t="s">
        <v>35</v>
      </c>
      <c r="B4684" t="s">
        <v>56</v>
      </c>
      <c r="C4684" t="s">
        <v>61</v>
      </c>
      <c r="D4684" t="s">
        <v>203</v>
      </c>
      <c r="E4684" t="s">
        <v>142</v>
      </c>
      <c r="G4684" s="87">
        <v>49000</v>
      </c>
      <c r="H4684" s="87">
        <v>46785.486950986633</v>
      </c>
    </row>
    <row r="4685" spans="1:8" x14ac:dyDescent="0.3">
      <c r="A4685" t="s">
        <v>35</v>
      </c>
      <c r="B4685" t="s">
        <v>56</v>
      </c>
      <c r="C4685" t="s">
        <v>61</v>
      </c>
      <c r="D4685" t="s">
        <v>203</v>
      </c>
      <c r="E4685" t="s">
        <v>143</v>
      </c>
      <c r="G4685" s="87">
        <v>49000</v>
      </c>
      <c r="H4685" s="87">
        <v>49521.276595744683</v>
      </c>
    </row>
    <row r="4686" spans="1:8" x14ac:dyDescent="0.3">
      <c r="A4686" t="s">
        <v>35</v>
      </c>
      <c r="B4686" t="s">
        <v>56</v>
      </c>
      <c r="C4686" t="s">
        <v>61</v>
      </c>
      <c r="D4686" t="s">
        <v>203</v>
      </c>
      <c r="E4686" t="s">
        <v>141</v>
      </c>
      <c r="G4686" s="87">
        <v>49000</v>
      </c>
      <c r="H4686" s="87">
        <v>0</v>
      </c>
    </row>
    <row r="4687" spans="1:8" x14ac:dyDescent="0.3">
      <c r="A4687" t="s">
        <v>35</v>
      </c>
      <c r="B4687" t="s">
        <v>56</v>
      </c>
      <c r="C4687" t="s">
        <v>61</v>
      </c>
      <c r="D4687" t="s">
        <v>203</v>
      </c>
      <c r="E4687" t="s">
        <v>205</v>
      </c>
      <c r="G4687" s="87">
        <v>49000</v>
      </c>
      <c r="H4687" s="87">
        <v>28937.32139713152</v>
      </c>
    </row>
    <row r="4688" spans="1:8" x14ac:dyDescent="0.3">
      <c r="A4688" t="s">
        <v>35</v>
      </c>
      <c r="B4688" t="s">
        <v>56</v>
      </c>
      <c r="C4688" t="s">
        <v>61</v>
      </c>
      <c r="D4688" t="s">
        <v>206</v>
      </c>
      <c r="E4688" t="s">
        <v>207</v>
      </c>
      <c r="G4688" s="87">
        <v>49000</v>
      </c>
      <c r="H4688" s="87">
        <v>52920</v>
      </c>
    </row>
    <row r="4689" spans="1:8" x14ac:dyDescent="0.3">
      <c r="A4689" t="s">
        <v>35</v>
      </c>
      <c r="B4689" t="s">
        <v>56</v>
      </c>
      <c r="C4689" t="s">
        <v>61</v>
      </c>
      <c r="D4689" t="s">
        <v>206</v>
      </c>
      <c r="E4689" t="s">
        <v>208</v>
      </c>
      <c r="G4689" s="87">
        <v>49000</v>
      </c>
      <c r="H4689" s="87">
        <v>52699.500000000007</v>
      </c>
    </row>
    <row r="4690" spans="1:8" x14ac:dyDescent="0.3">
      <c r="A4690" t="s">
        <v>35</v>
      </c>
      <c r="B4690" t="s">
        <v>56</v>
      </c>
      <c r="C4690" t="s">
        <v>61</v>
      </c>
      <c r="D4690" t="s">
        <v>206</v>
      </c>
      <c r="E4690" t="s">
        <v>209</v>
      </c>
      <c r="G4690" s="87">
        <v>49000</v>
      </c>
      <c r="H4690" s="87">
        <v>46059.999999999993</v>
      </c>
    </row>
    <row r="4691" spans="1:8" x14ac:dyDescent="0.3">
      <c r="A4691" t="s">
        <v>35</v>
      </c>
      <c r="B4691" t="s">
        <v>56</v>
      </c>
      <c r="C4691" t="s">
        <v>61</v>
      </c>
      <c r="D4691" t="s">
        <v>210</v>
      </c>
      <c r="E4691" t="s">
        <v>211</v>
      </c>
      <c r="G4691" s="87">
        <v>49000</v>
      </c>
      <c r="H4691" s="87">
        <v>46550</v>
      </c>
    </row>
    <row r="4692" spans="1:8" x14ac:dyDescent="0.3">
      <c r="A4692" t="s">
        <v>35</v>
      </c>
      <c r="B4692" t="s">
        <v>56</v>
      </c>
      <c r="C4692" t="s">
        <v>61</v>
      </c>
      <c r="D4692" t="s">
        <v>210</v>
      </c>
      <c r="E4692" t="s">
        <v>212</v>
      </c>
      <c r="G4692" s="87">
        <v>49000</v>
      </c>
      <c r="H4692" s="87">
        <v>46060</v>
      </c>
    </row>
    <row r="4693" spans="1:8" x14ac:dyDescent="0.3">
      <c r="A4693" t="s">
        <v>35</v>
      </c>
      <c r="B4693" t="s">
        <v>56</v>
      </c>
      <c r="C4693" t="s">
        <v>61</v>
      </c>
      <c r="D4693" t="s">
        <v>210</v>
      </c>
      <c r="E4693" t="s">
        <v>213</v>
      </c>
      <c r="G4693" s="87">
        <v>49000</v>
      </c>
      <c r="H4693" s="87">
        <v>46060</v>
      </c>
    </row>
    <row r="4694" spans="1:8" x14ac:dyDescent="0.3">
      <c r="A4694" t="s">
        <v>35</v>
      </c>
      <c r="B4694" t="s">
        <v>56</v>
      </c>
      <c r="C4694" t="s">
        <v>61</v>
      </c>
      <c r="D4694" t="s">
        <v>214</v>
      </c>
      <c r="E4694" t="s">
        <v>215</v>
      </c>
      <c r="F4694" s="88">
        <v>46388</v>
      </c>
      <c r="G4694" s="87">
        <v>4083.333333333333</v>
      </c>
      <c r="H4694" s="87">
        <v>326.66666666666703</v>
      </c>
    </row>
    <row r="4695" spans="1:8" x14ac:dyDescent="0.3">
      <c r="A4695" t="s">
        <v>35</v>
      </c>
      <c r="B4695" t="s">
        <v>56</v>
      </c>
      <c r="C4695" t="s">
        <v>61</v>
      </c>
      <c r="D4695" t="s">
        <v>214</v>
      </c>
      <c r="E4695" t="s">
        <v>216</v>
      </c>
      <c r="F4695" s="88">
        <v>46388</v>
      </c>
      <c r="G4695" s="87">
        <v>4083.333333333333</v>
      </c>
      <c r="H4695" s="87">
        <v>326.66666666666703</v>
      </c>
    </row>
    <row r="4696" spans="1:8" x14ac:dyDescent="0.3">
      <c r="A4696" t="s">
        <v>35</v>
      </c>
      <c r="B4696" t="s">
        <v>56</v>
      </c>
      <c r="C4696" t="s">
        <v>61</v>
      </c>
      <c r="D4696" t="s">
        <v>214</v>
      </c>
      <c r="E4696" t="s">
        <v>217</v>
      </c>
      <c r="F4696" s="88">
        <v>46388</v>
      </c>
      <c r="G4696" s="87">
        <v>4083.333333333333</v>
      </c>
      <c r="H4696" s="87">
        <v>0</v>
      </c>
    </row>
    <row r="4697" spans="1:8" x14ac:dyDescent="0.3">
      <c r="A4697" t="s">
        <v>35</v>
      </c>
      <c r="B4697" t="s">
        <v>56</v>
      </c>
      <c r="C4697" t="s">
        <v>61</v>
      </c>
      <c r="D4697" t="s">
        <v>214</v>
      </c>
      <c r="E4697" t="s">
        <v>215</v>
      </c>
      <c r="F4697" s="88">
        <v>46419</v>
      </c>
      <c r="G4697" s="87">
        <v>4083.333333333333</v>
      </c>
      <c r="H4697" s="87">
        <v>326.66666666666703</v>
      </c>
    </row>
    <row r="4698" spans="1:8" x14ac:dyDescent="0.3">
      <c r="A4698" t="s">
        <v>35</v>
      </c>
      <c r="B4698" t="s">
        <v>56</v>
      </c>
      <c r="C4698" t="s">
        <v>61</v>
      </c>
      <c r="D4698" t="s">
        <v>214</v>
      </c>
      <c r="E4698" t="s">
        <v>216</v>
      </c>
      <c r="F4698" s="88">
        <v>46419</v>
      </c>
      <c r="G4698" s="87">
        <v>4083.333333333333</v>
      </c>
      <c r="H4698" s="87">
        <v>326.66666666666703</v>
      </c>
    </row>
    <row r="4699" spans="1:8" x14ac:dyDescent="0.3">
      <c r="A4699" t="s">
        <v>35</v>
      </c>
      <c r="B4699" t="s">
        <v>56</v>
      </c>
      <c r="C4699" t="s">
        <v>61</v>
      </c>
      <c r="D4699" t="s">
        <v>214</v>
      </c>
      <c r="E4699" t="s">
        <v>217</v>
      </c>
      <c r="F4699" s="88">
        <v>46419</v>
      </c>
      <c r="G4699" s="87">
        <v>4083.333333333333</v>
      </c>
      <c r="H4699" s="87">
        <v>0</v>
      </c>
    </row>
    <row r="4700" spans="1:8" x14ac:dyDescent="0.3">
      <c r="A4700" t="s">
        <v>35</v>
      </c>
      <c r="B4700" t="s">
        <v>56</v>
      </c>
      <c r="C4700" t="s">
        <v>61</v>
      </c>
      <c r="D4700" t="s">
        <v>214</v>
      </c>
      <c r="E4700" t="s">
        <v>215</v>
      </c>
      <c r="F4700" s="88">
        <v>46447</v>
      </c>
      <c r="G4700" s="87">
        <v>4083.333333333333</v>
      </c>
      <c r="H4700" s="87">
        <v>538.34666666666737</v>
      </c>
    </row>
    <row r="4701" spans="1:8" x14ac:dyDescent="0.3">
      <c r="A4701" t="s">
        <v>35</v>
      </c>
      <c r="B4701" t="s">
        <v>56</v>
      </c>
      <c r="C4701" t="s">
        <v>61</v>
      </c>
      <c r="D4701" t="s">
        <v>214</v>
      </c>
      <c r="E4701" t="s">
        <v>216</v>
      </c>
      <c r="F4701" s="88">
        <v>46447</v>
      </c>
      <c r="G4701" s="87">
        <v>4083.333333333333</v>
      </c>
      <c r="H4701" s="87">
        <v>538.34666666666737</v>
      </c>
    </row>
    <row r="4702" spans="1:8" x14ac:dyDescent="0.3">
      <c r="A4702" t="s">
        <v>35</v>
      </c>
      <c r="B4702" t="s">
        <v>56</v>
      </c>
      <c r="C4702" t="s">
        <v>61</v>
      </c>
      <c r="D4702" t="s">
        <v>214</v>
      </c>
      <c r="E4702" t="s">
        <v>217</v>
      </c>
      <c r="F4702" s="88">
        <v>46447</v>
      </c>
      <c r="G4702" s="87">
        <v>4083.333333333333</v>
      </c>
      <c r="H4702" s="87">
        <v>0</v>
      </c>
    </row>
    <row r="4703" spans="1:8" x14ac:dyDescent="0.3">
      <c r="A4703" t="s">
        <v>35</v>
      </c>
      <c r="B4703" t="s">
        <v>56</v>
      </c>
      <c r="C4703" t="s">
        <v>61</v>
      </c>
      <c r="D4703" t="s">
        <v>214</v>
      </c>
      <c r="E4703" t="s">
        <v>215</v>
      </c>
      <c r="F4703" s="88">
        <v>46478</v>
      </c>
      <c r="G4703" s="87">
        <v>4083.333333333333</v>
      </c>
      <c r="H4703" s="87">
        <v>538.34666666666737</v>
      </c>
    </row>
    <row r="4704" spans="1:8" x14ac:dyDescent="0.3">
      <c r="A4704" t="s">
        <v>35</v>
      </c>
      <c r="B4704" t="s">
        <v>56</v>
      </c>
      <c r="C4704" t="s">
        <v>61</v>
      </c>
      <c r="D4704" t="s">
        <v>214</v>
      </c>
      <c r="E4704" t="s">
        <v>216</v>
      </c>
      <c r="F4704" s="88">
        <v>46478</v>
      </c>
      <c r="G4704" s="87">
        <v>4083.333333333333</v>
      </c>
      <c r="H4704" s="87">
        <v>538.34666666666737</v>
      </c>
    </row>
    <row r="4705" spans="1:8" x14ac:dyDescent="0.3">
      <c r="A4705" t="s">
        <v>35</v>
      </c>
      <c r="B4705" t="s">
        <v>56</v>
      </c>
      <c r="C4705" t="s">
        <v>61</v>
      </c>
      <c r="D4705" t="s">
        <v>214</v>
      </c>
      <c r="E4705" t="s">
        <v>217</v>
      </c>
      <c r="F4705" s="88">
        <v>46478</v>
      </c>
      <c r="G4705" s="87">
        <v>4083.333333333333</v>
      </c>
      <c r="H4705" s="87">
        <v>0</v>
      </c>
    </row>
    <row r="4706" spans="1:8" x14ac:dyDescent="0.3">
      <c r="A4706" t="s">
        <v>35</v>
      </c>
      <c r="B4706" t="s">
        <v>56</v>
      </c>
      <c r="C4706" t="s">
        <v>61</v>
      </c>
      <c r="D4706" t="s">
        <v>214</v>
      </c>
      <c r="E4706" t="s">
        <v>215</v>
      </c>
      <c r="F4706" s="88">
        <v>46508</v>
      </c>
      <c r="G4706" s="87">
        <v>4083.333333333333</v>
      </c>
      <c r="H4706" s="87">
        <v>538.34666666666737</v>
      </c>
    </row>
    <row r="4707" spans="1:8" x14ac:dyDescent="0.3">
      <c r="A4707" t="s">
        <v>35</v>
      </c>
      <c r="B4707" t="s">
        <v>56</v>
      </c>
      <c r="C4707" t="s">
        <v>61</v>
      </c>
      <c r="D4707" t="s">
        <v>214</v>
      </c>
      <c r="E4707" t="s">
        <v>216</v>
      </c>
      <c r="F4707" s="88">
        <v>46508</v>
      </c>
      <c r="G4707" s="87">
        <v>4083.333333333333</v>
      </c>
      <c r="H4707" s="87">
        <v>538.34666666666737</v>
      </c>
    </row>
    <row r="4708" spans="1:8" x14ac:dyDescent="0.3">
      <c r="A4708" t="s">
        <v>35</v>
      </c>
      <c r="B4708" t="s">
        <v>56</v>
      </c>
      <c r="C4708" t="s">
        <v>61</v>
      </c>
      <c r="D4708" t="s">
        <v>214</v>
      </c>
      <c r="E4708" t="s">
        <v>217</v>
      </c>
      <c r="F4708" s="88">
        <v>46508</v>
      </c>
      <c r="G4708" s="87">
        <v>4083.333333333333</v>
      </c>
      <c r="H4708" s="87">
        <v>0</v>
      </c>
    </row>
    <row r="4709" spans="1:8" x14ac:dyDescent="0.3">
      <c r="A4709" t="s">
        <v>35</v>
      </c>
      <c r="B4709" t="s">
        <v>56</v>
      </c>
      <c r="C4709" t="s">
        <v>61</v>
      </c>
      <c r="D4709" t="s">
        <v>214</v>
      </c>
      <c r="E4709" t="s">
        <v>215</v>
      </c>
      <c r="F4709" s="88">
        <v>46539</v>
      </c>
      <c r="G4709" s="87">
        <v>4083.333333333333</v>
      </c>
      <c r="H4709" s="87">
        <v>538.34666666666737</v>
      </c>
    </row>
    <row r="4710" spans="1:8" x14ac:dyDescent="0.3">
      <c r="A4710" t="s">
        <v>35</v>
      </c>
      <c r="B4710" t="s">
        <v>56</v>
      </c>
      <c r="C4710" t="s">
        <v>61</v>
      </c>
      <c r="D4710" t="s">
        <v>214</v>
      </c>
      <c r="E4710" t="s">
        <v>216</v>
      </c>
      <c r="F4710" s="88">
        <v>46539</v>
      </c>
      <c r="G4710" s="87">
        <v>4083.333333333333</v>
      </c>
      <c r="H4710" s="87">
        <v>538.34666666666737</v>
      </c>
    </row>
    <row r="4711" spans="1:8" x14ac:dyDescent="0.3">
      <c r="A4711" t="s">
        <v>35</v>
      </c>
      <c r="B4711" t="s">
        <v>56</v>
      </c>
      <c r="C4711" t="s">
        <v>61</v>
      </c>
      <c r="D4711" t="s">
        <v>214</v>
      </c>
      <c r="E4711" t="s">
        <v>217</v>
      </c>
      <c r="F4711" s="88">
        <v>46539</v>
      </c>
      <c r="G4711" s="87">
        <v>4083.333333333333</v>
      </c>
      <c r="H4711" s="87">
        <v>0</v>
      </c>
    </row>
    <row r="4712" spans="1:8" x14ac:dyDescent="0.3">
      <c r="A4712" t="s">
        <v>35</v>
      </c>
      <c r="B4712" t="s">
        <v>56</v>
      </c>
      <c r="C4712" t="s">
        <v>61</v>
      </c>
      <c r="D4712" t="s">
        <v>214</v>
      </c>
      <c r="E4712" t="s">
        <v>215</v>
      </c>
      <c r="F4712" s="88">
        <v>46569</v>
      </c>
      <c r="G4712" s="87">
        <v>4083.333333333333</v>
      </c>
      <c r="H4712" s="87">
        <v>538.34666666666737</v>
      </c>
    </row>
    <row r="4713" spans="1:8" x14ac:dyDescent="0.3">
      <c r="A4713" t="s">
        <v>35</v>
      </c>
      <c r="B4713" t="s">
        <v>56</v>
      </c>
      <c r="C4713" t="s">
        <v>61</v>
      </c>
      <c r="D4713" t="s">
        <v>214</v>
      </c>
      <c r="E4713" t="s">
        <v>216</v>
      </c>
      <c r="F4713" s="88">
        <v>46569</v>
      </c>
      <c r="G4713" s="87">
        <v>4083.333333333333</v>
      </c>
      <c r="H4713" s="87">
        <v>538.34666666666737</v>
      </c>
    </row>
    <row r="4714" spans="1:8" x14ac:dyDescent="0.3">
      <c r="A4714" t="s">
        <v>35</v>
      </c>
      <c r="B4714" t="s">
        <v>56</v>
      </c>
      <c r="C4714" t="s">
        <v>61</v>
      </c>
      <c r="D4714" t="s">
        <v>214</v>
      </c>
      <c r="E4714" t="s">
        <v>217</v>
      </c>
      <c r="F4714" s="88">
        <v>46569</v>
      </c>
      <c r="G4714" s="87">
        <v>4083.333333333333</v>
      </c>
      <c r="H4714" s="87">
        <v>0</v>
      </c>
    </row>
    <row r="4715" spans="1:8" x14ac:dyDescent="0.3">
      <c r="A4715" t="s">
        <v>35</v>
      </c>
      <c r="B4715" t="s">
        <v>56</v>
      </c>
      <c r="C4715" t="s">
        <v>61</v>
      </c>
      <c r="D4715" t="s">
        <v>214</v>
      </c>
      <c r="E4715" t="s">
        <v>215</v>
      </c>
      <c r="F4715" s="88">
        <v>46600</v>
      </c>
      <c r="G4715" s="87">
        <v>4083.333333333333</v>
      </c>
      <c r="H4715" s="87">
        <v>538.34666666666737</v>
      </c>
    </row>
    <row r="4716" spans="1:8" x14ac:dyDescent="0.3">
      <c r="A4716" t="s">
        <v>35</v>
      </c>
      <c r="B4716" t="s">
        <v>56</v>
      </c>
      <c r="C4716" t="s">
        <v>61</v>
      </c>
      <c r="D4716" t="s">
        <v>214</v>
      </c>
      <c r="E4716" t="s">
        <v>216</v>
      </c>
      <c r="F4716" s="88">
        <v>46600</v>
      </c>
      <c r="G4716" s="87">
        <v>4083.333333333333</v>
      </c>
      <c r="H4716" s="87">
        <v>538.34666666666737</v>
      </c>
    </row>
    <row r="4717" spans="1:8" x14ac:dyDescent="0.3">
      <c r="A4717" t="s">
        <v>35</v>
      </c>
      <c r="B4717" t="s">
        <v>56</v>
      </c>
      <c r="C4717" t="s">
        <v>61</v>
      </c>
      <c r="D4717" t="s">
        <v>214</v>
      </c>
      <c r="E4717" t="s">
        <v>217</v>
      </c>
      <c r="F4717" s="88">
        <v>46600</v>
      </c>
      <c r="G4717" s="87">
        <v>4083.333333333333</v>
      </c>
      <c r="H4717" s="87">
        <v>0</v>
      </c>
    </row>
    <row r="4718" spans="1:8" x14ac:dyDescent="0.3">
      <c r="A4718" t="s">
        <v>35</v>
      </c>
      <c r="B4718" t="s">
        <v>56</v>
      </c>
      <c r="C4718" t="s">
        <v>61</v>
      </c>
      <c r="D4718" t="s">
        <v>214</v>
      </c>
      <c r="E4718" t="s">
        <v>215</v>
      </c>
      <c r="F4718" s="88">
        <v>46631</v>
      </c>
      <c r="G4718" s="87">
        <v>4083.333333333333</v>
      </c>
      <c r="H4718" s="87">
        <v>538.34666666666737</v>
      </c>
    </row>
    <row r="4719" spans="1:8" x14ac:dyDescent="0.3">
      <c r="A4719" t="s">
        <v>35</v>
      </c>
      <c r="B4719" t="s">
        <v>56</v>
      </c>
      <c r="C4719" t="s">
        <v>61</v>
      </c>
      <c r="D4719" t="s">
        <v>214</v>
      </c>
      <c r="E4719" t="s">
        <v>216</v>
      </c>
      <c r="F4719" s="88">
        <v>46631</v>
      </c>
      <c r="G4719" s="87">
        <v>4083.333333333333</v>
      </c>
      <c r="H4719" s="87">
        <v>538.34666666666737</v>
      </c>
    </row>
    <row r="4720" spans="1:8" x14ac:dyDescent="0.3">
      <c r="A4720" t="s">
        <v>35</v>
      </c>
      <c r="B4720" t="s">
        <v>56</v>
      </c>
      <c r="C4720" t="s">
        <v>61</v>
      </c>
      <c r="D4720" t="s">
        <v>214</v>
      </c>
      <c r="E4720" t="s">
        <v>217</v>
      </c>
      <c r="F4720" s="88">
        <v>46631</v>
      </c>
      <c r="G4720" s="87">
        <v>4083.333333333333</v>
      </c>
      <c r="H4720" s="87">
        <v>0</v>
      </c>
    </row>
    <row r="4721" spans="1:8" x14ac:dyDescent="0.3">
      <c r="A4721" t="s">
        <v>35</v>
      </c>
      <c r="B4721" t="s">
        <v>56</v>
      </c>
      <c r="C4721" t="s">
        <v>61</v>
      </c>
      <c r="D4721" t="s">
        <v>214</v>
      </c>
      <c r="E4721" t="s">
        <v>215</v>
      </c>
      <c r="F4721" s="88">
        <v>46661</v>
      </c>
      <c r="G4721" s="87">
        <v>4083.333333333333</v>
      </c>
      <c r="H4721" s="87">
        <v>196.0000000000002</v>
      </c>
    </row>
    <row r="4722" spans="1:8" x14ac:dyDescent="0.3">
      <c r="A4722" t="s">
        <v>35</v>
      </c>
      <c r="B4722" t="s">
        <v>56</v>
      </c>
      <c r="C4722" t="s">
        <v>61</v>
      </c>
      <c r="D4722" t="s">
        <v>214</v>
      </c>
      <c r="E4722" t="s">
        <v>216</v>
      </c>
      <c r="F4722" s="88">
        <v>46661</v>
      </c>
      <c r="G4722" s="87">
        <v>4083.333333333333</v>
      </c>
      <c r="H4722" s="87">
        <v>196.0000000000002</v>
      </c>
    </row>
    <row r="4723" spans="1:8" x14ac:dyDescent="0.3">
      <c r="A4723" t="s">
        <v>35</v>
      </c>
      <c r="B4723" t="s">
        <v>56</v>
      </c>
      <c r="C4723" t="s">
        <v>61</v>
      </c>
      <c r="D4723" t="s">
        <v>214</v>
      </c>
      <c r="E4723" t="s">
        <v>217</v>
      </c>
      <c r="F4723" s="88">
        <v>46661</v>
      </c>
      <c r="G4723" s="87">
        <v>4083.333333333333</v>
      </c>
      <c r="H4723" s="87">
        <v>0</v>
      </c>
    </row>
    <row r="4724" spans="1:8" x14ac:dyDescent="0.3">
      <c r="A4724" t="s">
        <v>35</v>
      </c>
      <c r="B4724" t="s">
        <v>56</v>
      </c>
      <c r="C4724" t="s">
        <v>61</v>
      </c>
      <c r="D4724" t="s">
        <v>214</v>
      </c>
      <c r="E4724" t="s">
        <v>215</v>
      </c>
      <c r="F4724" s="88">
        <v>46692</v>
      </c>
      <c r="G4724" s="87">
        <v>4083.333333333333</v>
      </c>
      <c r="H4724" s="87">
        <v>196.0000000000002</v>
      </c>
    </row>
    <row r="4725" spans="1:8" x14ac:dyDescent="0.3">
      <c r="A4725" t="s">
        <v>35</v>
      </c>
      <c r="B4725" t="s">
        <v>56</v>
      </c>
      <c r="C4725" t="s">
        <v>61</v>
      </c>
      <c r="D4725" t="s">
        <v>214</v>
      </c>
      <c r="E4725" t="s">
        <v>216</v>
      </c>
      <c r="F4725" s="88">
        <v>46692</v>
      </c>
      <c r="G4725" s="87">
        <v>4083.333333333333</v>
      </c>
      <c r="H4725" s="87">
        <v>196.0000000000002</v>
      </c>
    </row>
    <row r="4726" spans="1:8" x14ac:dyDescent="0.3">
      <c r="A4726" t="s">
        <v>35</v>
      </c>
      <c r="B4726" t="s">
        <v>56</v>
      </c>
      <c r="C4726" t="s">
        <v>61</v>
      </c>
      <c r="D4726" t="s">
        <v>214</v>
      </c>
      <c r="E4726" t="s">
        <v>217</v>
      </c>
      <c r="F4726" s="88">
        <v>46692</v>
      </c>
      <c r="G4726" s="87">
        <v>4083.333333333333</v>
      </c>
      <c r="H4726" s="87">
        <v>0</v>
      </c>
    </row>
    <row r="4727" spans="1:8" x14ac:dyDescent="0.3">
      <c r="A4727" t="s">
        <v>35</v>
      </c>
      <c r="B4727" t="s">
        <v>56</v>
      </c>
      <c r="C4727" t="s">
        <v>61</v>
      </c>
      <c r="D4727" t="s">
        <v>214</v>
      </c>
      <c r="E4727" t="s">
        <v>215</v>
      </c>
      <c r="F4727" s="88">
        <v>46722</v>
      </c>
      <c r="G4727" s="87">
        <v>4083.333333333333</v>
      </c>
      <c r="H4727" s="87">
        <v>196.0000000000002</v>
      </c>
    </row>
    <row r="4728" spans="1:8" x14ac:dyDescent="0.3">
      <c r="A4728" t="s">
        <v>35</v>
      </c>
      <c r="B4728" t="s">
        <v>56</v>
      </c>
      <c r="C4728" t="s">
        <v>61</v>
      </c>
      <c r="D4728" t="s">
        <v>214</v>
      </c>
      <c r="E4728" t="s">
        <v>216</v>
      </c>
      <c r="F4728" s="88">
        <v>46722</v>
      </c>
      <c r="G4728" s="87">
        <v>4083.333333333333</v>
      </c>
      <c r="H4728" s="87">
        <v>196.0000000000002</v>
      </c>
    </row>
    <row r="4729" spans="1:8" x14ac:dyDescent="0.3">
      <c r="A4729" t="s">
        <v>35</v>
      </c>
      <c r="B4729" t="s">
        <v>56</v>
      </c>
      <c r="C4729" t="s">
        <v>61</v>
      </c>
      <c r="D4729" t="s">
        <v>214</v>
      </c>
      <c r="E4729" t="s">
        <v>217</v>
      </c>
      <c r="F4729" s="88">
        <v>46722</v>
      </c>
      <c r="G4729" s="87">
        <v>4083.333333333333</v>
      </c>
      <c r="H4729" s="87">
        <v>0</v>
      </c>
    </row>
    <row r="4730" spans="1:8" x14ac:dyDescent="0.3">
      <c r="A4730" t="s">
        <v>35</v>
      </c>
      <c r="B4730" t="s">
        <v>56</v>
      </c>
      <c r="C4730" t="s">
        <v>68</v>
      </c>
      <c r="D4730" t="s">
        <v>198</v>
      </c>
      <c r="E4730" t="s">
        <v>135</v>
      </c>
      <c r="G4730" s="87">
        <v>35000</v>
      </c>
      <c r="H4730" s="87">
        <v>22400</v>
      </c>
    </row>
    <row r="4731" spans="1:8" x14ac:dyDescent="0.3">
      <c r="A4731" t="s">
        <v>35</v>
      </c>
      <c r="B4731" t="s">
        <v>56</v>
      </c>
      <c r="C4731" t="s">
        <v>68</v>
      </c>
      <c r="D4731" t="s">
        <v>198</v>
      </c>
      <c r="E4731" t="s">
        <v>199</v>
      </c>
      <c r="G4731" s="87">
        <v>35000</v>
      </c>
      <c r="H4731" s="87">
        <v>34765.766594350702</v>
      </c>
    </row>
    <row r="4732" spans="1:8" x14ac:dyDescent="0.3">
      <c r="A4732" t="s">
        <v>35</v>
      </c>
      <c r="B4732" t="s">
        <v>56</v>
      </c>
      <c r="C4732" t="s">
        <v>68</v>
      </c>
      <c r="D4732" t="s">
        <v>198</v>
      </c>
      <c r="E4732" t="s">
        <v>200</v>
      </c>
      <c r="G4732" s="87">
        <v>35000</v>
      </c>
      <c r="H4732" s="87">
        <v>35260.044349885502</v>
      </c>
    </row>
    <row r="4733" spans="1:8" x14ac:dyDescent="0.3">
      <c r="A4733" t="s">
        <v>35</v>
      </c>
      <c r="B4733" t="s">
        <v>56</v>
      </c>
      <c r="C4733" t="s">
        <v>68</v>
      </c>
      <c r="D4733" t="s">
        <v>198</v>
      </c>
      <c r="E4733" t="s">
        <v>201</v>
      </c>
      <c r="G4733" s="87">
        <v>35000</v>
      </c>
      <c r="H4733" s="87">
        <v>35000</v>
      </c>
    </row>
    <row r="4734" spans="1:8" x14ac:dyDescent="0.3">
      <c r="A4734" t="s">
        <v>35</v>
      </c>
      <c r="B4734" t="s">
        <v>56</v>
      </c>
      <c r="C4734" t="s">
        <v>68</v>
      </c>
      <c r="D4734" t="s">
        <v>198</v>
      </c>
      <c r="E4734" t="s">
        <v>202</v>
      </c>
      <c r="G4734" s="87">
        <v>35000</v>
      </c>
      <c r="H4734" s="87">
        <v>22415.40520182078</v>
      </c>
    </row>
    <row r="4735" spans="1:8" x14ac:dyDescent="0.3">
      <c r="A4735" t="s">
        <v>35</v>
      </c>
      <c r="B4735" t="s">
        <v>56</v>
      </c>
      <c r="C4735" t="s">
        <v>68</v>
      </c>
      <c r="D4735" t="s">
        <v>198</v>
      </c>
      <c r="E4735" t="s">
        <v>139</v>
      </c>
      <c r="G4735" s="87">
        <v>35000</v>
      </c>
      <c r="H4735" s="87">
        <v>21525</v>
      </c>
    </row>
    <row r="4736" spans="1:8" x14ac:dyDescent="0.3">
      <c r="A4736" t="s">
        <v>35</v>
      </c>
      <c r="B4736" t="s">
        <v>56</v>
      </c>
      <c r="C4736" t="s">
        <v>68</v>
      </c>
      <c r="D4736" t="s">
        <v>198</v>
      </c>
      <c r="E4736" t="s">
        <v>65</v>
      </c>
      <c r="G4736" s="87">
        <v>35000</v>
      </c>
      <c r="H4736" s="87">
        <v>22415.40520182078</v>
      </c>
    </row>
    <row r="4737" spans="1:8" x14ac:dyDescent="0.3">
      <c r="A4737" t="s">
        <v>35</v>
      </c>
      <c r="B4737" t="s">
        <v>56</v>
      </c>
      <c r="C4737" t="s">
        <v>68</v>
      </c>
      <c r="D4737" t="s">
        <v>203</v>
      </c>
      <c r="E4737" t="s">
        <v>204</v>
      </c>
      <c r="G4737" s="87">
        <v>35000</v>
      </c>
      <c r="H4737" s="87">
        <v>21542.932746702099</v>
      </c>
    </row>
    <row r="4738" spans="1:8" x14ac:dyDescent="0.3">
      <c r="A4738" t="s">
        <v>35</v>
      </c>
      <c r="B4738" t="s">
        <v>56</v>
      </c>
      <c r="C4738" t="s">
        <v>68</v>
      </c>
      <c r="D4738" t="s">
        <v>203</v>
      </c>
      <c r="E4738" t="s">
        <v>142</v>
      </c>
      <c r="G4738" s="87">
        <v>35000</v>
      </c>
      <c r="H4738" s="87">
        <v>33766.581803564237</v>
      </c>
    </row>
    <row r="4739" spans="1:8" x14ac:dyDescent="0.3">
      <c r="A4739" t="s">
        <v>35</v>
      </c>
      <c r="B4739" t="s">
        <v>56</v>
      </c>
      <c r="C4739" t="s">
        <v>68</v>
      </c>
      <c r="D4739" t="s">
        <v>203</v>
      </c>
      <c r="E4739" t="s">
        <v>143</v>
      </c>
      <c r="G4739" s="87">
        <v>35000</v>
      </c>
      <c r="H4739" s="87">
        <v>34890.387823055084</v>
      </c>
    </row>
    <row r="4740" spans="1:8" x14ac:dyDescent="0.3">
      <c r="A4740" t="s">
        <v>35</v>
      </c>
      <c r="B4740" t="s">
        <v>56</v>
      </c>
      <c r="C4740" t="s">
        <v>68</v>
      </c>
      <c r="D4740" t="s">
        <v>203</v>
      </c>
      <c r="E4740" t="s">
        <v>141</v>
      </c>
      <c r="G4740" s="87">
        <v>35000</v>
      </c>
      <c r="H4740" s="87">
        <v>0</v>
      </c>
    </row>
    <row r="4741" spans="1:8" x14ac:dyDescent="0.3">
      <c r="A4741" t="s">
        <v>35</v>
      </c>
      <c r="B4741" t="s">
        <v>56</v>
      </c>
      <c r="C4741" t="s">
        <v>68</v>
      </c>
      <c r="D4741" t="s">
        <v>203</v>
      </c>
      <c r="E4741" t="s">
        <v>205</v>
      </c>
      <c r="G4741" s="87">
        <v>35000</v>
      </c>
      <c r="H4741" s="87">
        <v>21542.932746702099</v>
      </c>
    </row>
    <row r="4742" spans="1:8" x14ac:dyDescent="0.3">
      <c r="A4742" t="s">
        <v>35</v>
      </c>
      <c r="B4742" t="s">
        <v>56</v>
      </c>
      <c r="C4742" t="s">
        <v>68</v>
      </c>
      <c r="D4742" t="s">
        <v>206</v>
      </c>
      <c r="E4742" t="s">
        <v>207</v>
      </c>
      <c r="G4742" s="87">
        <v>35000</v>
      </c>
      <c r="H4742" s="87">
        <v>35700</v>
      </c>
    </row>
    <row r="4743" spans="1:8" x14ac:dyDescent="0.3">
      <c r="A4743" t="s">
        <v>35</v>
      </c>
      <c r="B4743" t="s">
        <v>56</v>
      </c>
      <c r="C4743" t="s">
        <v>68</v>
      </c>
      <c r="D4743" t="s">
        <v>206</v>
      </c>
      <c r="E4743" t="s">
        <v>208</v>
      </c>
      <c r="G4743" s="87">
        <v>35000</v>
      </c>
      <c r="H4743" s="87">
        <v>35940.527777777766</v>
      </c>
    </row>
    <row r="4744" spans="1:8" x14ac:dyDescent="0.3">
      <c r="A4744" t="s">
        <v>35</v>
      </c>
      <c r="B4744" t="s">
        <v>56</v>
      </c>
      <c r="C4744" t="s">
        <v>68</v>
      </c>
      <c r="D4744" t="s">
        <v>206</v>
      </c>
      <c r="E4744" t="s">
        <v>209</v>
      </c>
      <c r="G4744" s="87">
        <v>35000</v>
      </c>
      <c r="H4744" s="87">
        <v>33004.779814004367</v>
      </c>
    </row>
    <row r="4745" spans="1:8" x14ac:dyDescent="0.3">
      <c r="A4745" t="s">
        <v>35</v>
      </c>
      <c r="B4745" t="s">
        <v>56</v>
      </c>
      <c r="C4745" t="s">
        <v>68</v>
      </c>
      <c r="D4745" t="s">
        <v>210</v>
      </c>
      <c r="E4745" t="s">
        <v>211</v>
      </c>
      <c r="G4745" s="87">
        <v>35000</v>
      </c>
      <c r="H4745" s="87">
        <v>33250</v>
      </c>
    </row>
    <row r="4746" spans="1:8" x14ac:dyDescent="0.3">
      <c r="A4746" t="s">
        <v>35</v>
      </c>
      <c r="B4746" t="s">
        <v>56</v>
      </c>
      <c r="C4746" t="s">
        <v>68</v>
      </c>
      <c r="D4746" t="s">
        <v>210</v>
      </c>
      <c r="E4746" t="s">
        <v>212</v>
      </c>
      <c r="G4746" s="87">
        <v>35000</v>
      </c>
      <c r="H4746" s="87">
        <v>32900</v>
      </c>
    </row>
    <row r="4747" spans="1:8" x14ac:dyDescent="0.3">
      <c r="A4747" t="s">
        <v>35</v>
      </c>
      <c r="B4747" t="s">
        <v>56</v>
      </c>
      <c r="C4747" t="s">
        <v>68</v>
      </c>
      <c r="D4747" t="s">
        <v>210</v>
      </c>
      <c r="E4747" t="s">
        <v>213</v>
      </c>
      <c r="G4747" s="87">
        <v>35000</v>
      </c>
      <c r="H4747" s="87">
        <v>33425</v>
      </c>
    </row>
    <row r="4748" spans="1:8" x14ac:dyDescent="0.3">
      <c r="A4748" t="s">
        <v>35</v>
      </c>
      <c r="B4748" t="s">
        <v>56</v>
      </c>
      <c r="C4748" t="s">
        <v>68</v>
      </c>
      <c r="D4748" t="s">
        <v>214</v>
      </c>
      <c r="E4748" t="s">
        <v>215</v>
      </c>
      <c r="F4748" s="88">
        <v>46388</v>
      </c>
      <c r="G4748" s="87">
        <v>2916.666666666667</v>
      </c>
      <c r="H4748" s="87">
        <v>96.593740763142861</v>
      </c>
    </row>
    <row r="4749" spans="1:8" x14ac:dyDescent="0.3">
      <c r="A4749" t="s">
        <v>35</v>
      </c>
      <c r="B4749" t="s">
        <v>56</v>
      </c>
      <c r="C4749" t="s">
        <v>68</v>
      </c>
      <c r="D4749" t="s">
        <v>214</v>
      </c>
      <c r="E4749" t="s">
        <v>216</v>
      </c>
      <c r="F4749" s="88">
        <v>46388</v>
      </c>
      <c r="G4749" s="87">
        <v>2916.666666666667</v>
      </c>
      <c r="H4749" s="87">
        <v>58.333333333333393</v>
      </c>
    </row>
    <row r="4750" spans="1:8" x14ac:dyDescent="0.3">
      <c r="A4750" t="s">
        <v>35</v>
      </c>
      <c r="B4750" t="s">
        <v>56</v>
      </c>
      <c r="C4750" t="s">
        <v>68</v>
      </c>
      <c r="D4750" t="s">
        <v>214</v>
      </c>
      <c r="E4750" t="s">
        <v>217</v>
      </c>
      <c r="F4750" s="88">
        <v>46388</v>
      </c>
      <c r="G4750" s="87">
        <v>2916.666666666667</v>
      </c>
      <c r="H4750" s="87">
        <v>37.510203362558222</v>
      </c>
    </row>
    <row r="4751" spans="1:8" x14ac:dyDescent="0.3">
      <c r="A4751" t="s">
        <v>35</v>
      </c>
      <c r="B4751" t="s">
        <v>56</v>
      </c>
      <c r="C4751" t="s">
        <v>68</v>
      </c>
      <c r="D4751" t="s">
        <v>214</v>
      </c>
      <c r="E4751" t="s">
        <v>215</v>
      </c>
      <c r="F4751" s="88">
        <v>46419</v>
      </c>
      <c r="G4751" s="87">
        <v>2916.666666666667</v>
      </c>
      <c r="H4751" s="87">
        <v>37.471254927727109</v>
      </c>
    </row>
    <row r="4752" spans="1:8" x14ac:dyDescent="0.3">
      <c r="A4752" t="s">
        <v>35</v>
      </c>
      <c r="B4752" t="s">
        <v>56</v>
      </c>
      <c r="C4752" t="s">
        <v>68</v>
      </c>
      <c r="D4752" t="s">
        <v>214</v>
      </c>
      <c r="E4752" t="s">
        <v>216</v>
      </c>
      <c r="F4752" s="88">
        <v>46419</v>
      </c>
      <c r="G4752" s="87">
        <v>2916.666666666667</v>
      </c>
      <c r="H4752" s="87">
        <v>0</v>
      </c>
    </row>
    <row r="4753" spans="1:8" x14ac:dyDescent="0.3">
      <c r="A4753" t="s">
        <v>35</v>
      </c>
      <c r="B4753" t="s">
        <v>56</v>
      </c>
      <c r="C4753" t="s">
        <v>68</v>
      </c>
      <c r="D4753" t="s">
        <v>214</v>
      </c>
      <c r="E4753" t="s">
        <v>217</v>
      </c>
      <c r="F4753" s="88">
        <v>46419</v>
      </c>
      <c r="G4753" s="87">
        <v>2916.666666666667</v>
      </c>
      <c r="H4753" s="87">
        <v>37.471254927727109</v>
      </c>
    </row>
    <row r="4754" spans="1:8" x14ac:dyDescent="0.3">
      <c r="A4754" t="s">
        <v>35</v>
      </c>
      <c r="B4754" t="s">
        <v>56</v>
      </c>
      <c r="C4754" t="s">
        <v>68</v>
      </c>
      <c r="D4754" t="s">
        <v>214</v>
      </c>
      <c r="E4754" t="s">
        <v>215</v>
      </c>
      <c r="F4754" s="88">
        <v>46447</v>
      </c>
      <c r="G4754" s="87">
        <v>2916.666666666667</v>
      </c>
      <c r="H4754" s="87">
        <v>37.432387292620668</v>
      </c>
    </row>
    <row r="4755" spans="1:8" x14ac:dyDescent="0.3">
      <c r="A4755" t="s">
        <v>35</v>
      </c>
      <c r="B4755" t="s">
        <v>56</v>
      </c>
      <c r="C4755" t="s">
        <v>68</v>
      </c>
      <c r="D4755" t="s">
        <v>214</v>
      </c>
      <c r="E4755" t="s">
        <v>216</v>
      </c>
      <c r="F4755" s="88">
        <v>46447</v>
      </c>
      <c r="G4755" s="87">
        <v>2916.666666666667</v>
      </c>
      <c r="H4755" s="87">
        <v>0</v>
      </c>
    </row>
    <row r="4756" spans="1:8" x14ac:dyDescent="0.3">
      <c r="A4756" t="s">
        <v>35</v>
      </c>
      <c r="B4756" t="s">
        <v>56</v>
      </c>
      <c r="C4756" t="s">
        <v>68</v>
      </c>
      <c r="D4756" t="s">
        <v>214</v>
      </c>
      <c r="E4756" t="s">
        <v>217</v>
      </c>
      <c r="F4756" s="88">
        <v>46447</v>
      </c>
      <c r="G4756" s="87">
        <v>2916.666666666667</v>
      </c>
      <c r="H4756" s="87">
        <v>37.432387292620668</v>
      </c>
    </row>
    <row r="4757" spans="1:8" x14ac:dyDescent="0.3">
      <c r="A4757" t="s">
        <v>35</v>
      </c>
      <c r="B4757" t="s">
        <v>56</v>
      </c>
      <c r="C4757" t="s">
        <v>68</v>
      </c>
      <c r="D4757" t="s">
        <v>214</v>
      </c>
      <c r="E4757" t="s">
        <v>215</v>
      </c>
      <c r="F4757" s="88">
        <v>46478</v>
      </c>
      <c r="G4757" s="87">
        <v>2916.666666666667</v>
      </c>
      <c r="H4757" s="87">
        <v>37.392286798108202</v>
      </c>
    </row>
    <row r="4758" spans="1:8" x14ac:dyDescent="0.3">
      <c r="A4758" t="s">
        <v>35</v>
      </c>
      <c r="B4758" t="s">
        <v>56</v>
      </c>
      <c r="C4758" t="s">
        <v>68</v>
      </c>
      <c r="D4758" t="s">
        <v>214</v>
      </c>
      <c r="E4758" t="s">
        <v>216</v>
      </c>
      <c r="F4758" s="88">
        <v>46478</v>
      </c>
      <c r="G4758" s="87">
        <v>2916.666666666667</v>
      </c>
      <c r="H4758" s="87">
        <v>0</v>
      </c>
    </row>
    <row r="4759" spans="1:8" x14ac:dyDescent="0.3">
      <c r="A4759" t="s">
        <v>35</v>
      </c>
      <c r="B4759" t="s">
        <v>56</v>
      </c>
      <c r="C4759" t="s">
        <v>68</v>
      </c>
      <c r="D4759" t="s">
        <v>214</v>
      </c>
      <c r="E4759" t="s">
        <v>217</v>
      </c>
      <c r="F4759" s="88">
        <v>46478</v>
      </c>
      <c r="G4759" s="87">
        <v>2916.666666666667</v>
      </c>
      <c r="H4759" s="87">
        <v>37.392286798108202</v>
      </c>
    </row>
    <row r="4760" spans="1:8" x14ac:dyDescent="0.3">
      <c r="A4760" t="s">
        <v>35</v>
      </c>
      <c r="B4760" t="s">
        <v>56</v>
      </c>
      <c r="C4760" t="s">
        <v>68</v>
      </c>
      <c r="D4760" t="s">
        <v>214</v>
      </c>
      <c r="E4760" t="s">
        <v>215</v>
      </c>
      <c r="F4760" s="88">
        <v>46508</v>
      </c>
      <c r="G4760" s="87">
        <v>2916.666666666667</v>
      </c>
      <c r="H4760" s="87">
        <v>37.352272129211052</v>
      </c>
    </row>
    <row r="4761" spans="1:8" x14ac:dyDescent="0.3">
      <c r="A4761" t="s">
        <v>35</v>
      </c>
      <c r="B4761" t="s">
        <v>56</v>
      </c>
      <c r="C4761" t="s">
        <v>68</v>
      </c>
      <c r="D4761" t="s">
        <v>214</v>
      </c>
      <c r="E4761" t="s">
        <v>216</v>
      </c>
      <c r="F4761" s="88">
        <v>46508</v>
      </c>
      <c r="G4761" s="87">
        <v>2916.666666666667</v>
      </c>
      <c r="H4761" s="87">
        <v>0</v>
      </c>
    </row>
    <row r="4762" spans="1:8" x14ac:dyDescent="0.3">
      <c r="A4762" t="s">
        <v>35</v>
      </c>
      <c r="B4762" t="s">
        <v>56</v>
      </c>
      <c r="C4762" t="s">
        <v>68</v>
      </c>
      <c r="D4762" t="s">
        <v>214</v>
      </c>
      <c r="E4762" t="s">
        <v>217</v>
      </c>
      <c r="F4762" s="88">
        <v>46508</v>
      </c>
      <c r="G4762" s="87">
        <v>2916.666666666667</v>
      </c>
      <c r="H4762" s="87">
        <v>37.352272129211052</v>
      </c>
    </row>
    <row r="4763" spans="1:8" x14ac:dyDescent="0.3">
      <c r="A4763" t="s">
        <v>35</v>
      </c>
      <c r="B4763" t="s">
        <v>56</v>
      </c>
      <c r="C4763" t="s">
        <v>68</v>
      </c>
      <c r="D4763" t="s">
        <v>214</v>
      </c>
      <c r="E4763" t="s">
        <v>215</v>
      </c>
      <c r="F4763" s="88">
        <v>46539</v>
      </c>
      <c r="G4763" s="87">
        <v>2916.666666666667</v>
      </c>
      <c r="H4763" s="87">
        <v>155.47150339778409</v>
      </c>
    </row>
    <row r="4764" spans="1:8" x14ac:dyDescent="0.3">
      <c r="A4764" t="s">
        <v>35</v>
      </c>
      <c r="B4764" t="s">
        <v>56</v>
      </c>
      <c r="C4764" t="s">
        <v>68</v>
      </c>
      <c r="D4764" t="s">
        <v>214</v>
      </c>
      <c r="E4764" t="s">
        <v>216</v>
      </c>
      <c r="F4764" s="88">
        <v>46539</v>
      </c>
      <c r="G4764" s="87">
        <v>2916.666666666667</v>
      </c>
      <c r="H4764" s="87">
        <v>116.6666666666668</v>
      </c>
    </row>
    <row r="4765" spans="1:8" x14ac:dyDescent="0.3">
      <c r="A4765" t="s">
        <v>35</v>
      </c>
      <c r="B4765" t="s">
        <v>56</v>
      </c>
      <c r="C4765" t="s">
        <v>68</v>
      </c>
      <c r="D4765" t="s">
        <v>214</v>
      </c>
      <c r="E4765" t="s">
        <v>217</v>
      </c>
      <c r="F4765" s="88">
        <v>46539</v>
      </c>
      <c r="G4765" s="87">
        <v>2916.666666666667</v>
      </c>
      <c r="H4765" s="87">
        <v>37.312343010689659</v>
      </c>
    </row>
    <row r="4766" spans="1:8" x14ac:dyDescent="0.3">
      <c r="A4766" t="s">
        <v>35</v>
      </c>
      <c r="B4766" t="s">
        <v>56</v>
      </c>
      <c r="C4766" t="s">
        <v>68</v>
      </c>
      <c r="D4766" t="s">
        <v>214</v>
      </c>
      <c r="E4766" t="s">
        <v>215</v>
      </c>
      <c r="F4766" s="88">
        <v>46569</v>
      </c>
      <c r="G4766" s="87">
        <v>2916.666666666667</v>
      </c>
      <c r="H4766" s="87">
        <v>155.43006580188651</v>
      </c>
    </row>
    <row r="4767" spans="1:8" x14ac:dyDescent="0.3">
      <c r="A4767" t="s">
        <v>35</v>
      </c>
      <c r="B4767" t="s">
        <v>56</v>
      </c>
      <c r="C4767" t="s">
        <v>68</v>
      </c>
      <c r="D4767" t="s">
        <v>214</v>
      </c>
      <c r="E4767" t="s">
        <v>216</v>
      </c>
      <c r="F4767" s="88">
        <v>46569</v>
      </c>
      <c r="G4767" s="87">
        <v>2916.666666666667</v>
      </c>
      <c r="H4767" s="87">
        <v>116.6666666666668</v>
      </c>
    </row>
    <row r="4768" spans="1:8" x14ac:dyDescent="0.3">
      <c r="A4768" t="s">
        <v>35</v>
      </c>
      <c r="B4768" t="s">
        <v>56</v>
      </c>
      <c r="C4768" t="s">
        <v>68</v>
      </c>
      <c r="D4768" t="s">
        <v>214</v>
      </c>
      <c r="E4768" t="s">
        <v>217</v>
      </c>
      <c r="F4768" s="88">
        <v>46569</v>
      </c>
      <c r="G4768" s="87">
        <v>2916.666666666667</v>
      </c>
      <c r="H4768" s="87">
        <v>37.272499168480579</v>
      </c>
    </row>
    <row r="4769" spans="1:8" x14ac:dyDescent="0.3">
      <c r="A4769" t="s">
        <v>35</v>
      </c>
      <c r="B4769" t="s">
        <v>56</v>
      </c>
      <c r="C4769" t="s">
        <v>68</v>
      </c>
      <c r="D4769" t="s">
        <v>214</v>
      </c>
      <c r="E4769" t="s">
        <v>215</v>
      </c>
      <c r="F4769" s="88">
        <v>46600</v>
      </c>
      <c r="G4769" s="87">
        <v>2916.666666666667</v>
      </c>
      <c r="H4769" s="87">
        <v>155.38803948884481</v>
      </c>
    </row>
    <row r="4770" spans="1:8" x14ac:dyDescent="0.3">
      <c r="A4770" t="s">
        <v>35</v>
      </c>
      <c r="B4770" t="s">
        <v>56</v>
      </c>
      <c r="C4770" t="s">
        <v>68</v>
      </c>
      <c r="D4770" t="s">
        <v>214</v>
      </c>
      <c r="E4770" t="s">
        <v>216</v>
      </c>
      <c r="F4770" s="88">
        <v>46600</v>
      </c>
      <c r="G4770" s="87">
        <v>2916.666666666667</v>
      </c>
      <c r="H4770" s="87">
        <v>116.6666666666668</v>
      </c>
    </row>
    <row r="4771" spans="1:8" x14ac:dyDescent="0.3">
      <c r="A4771" t="s">
        <v>35</v>
      </c>
      <c r="B4771" t="s">
        <v>56</v>
      </c>
      <c r="C4771" t="s">
        <v>68</v>
      </c>
      <c r="D4771" t="s">
        <v>214</v>
      </c>
      <c r="E4771" t="s">
        <v>217</v>
      </c>
      <c r="F4771" s="88">
        <v>46600</v>
      </c>
      <c r="G4771" s="87">
        <v>2916.666666666667</v>
      </c>
      <c r="H4771" s="87">
        <v>37.232089252094063</v>
      </c>
    </row>
    <row r="4772" spans="1:8" x14ac:dyDescent="0.3">
      <c r="A4772" t="s">
        <v>35</v>
      </c>
      <c r="B4772" t="s">
        <v>56</v>
      </c>
      <c r="C4772" t="s">
        <v>68</v>
      </c>
      <c r="D4772" t="s">
        <v>214</v>
      </c>
      <c r="E4772" t="s">
        <v>215</v>
      </c>
      <c r="F4772" s="88">
        <v>46631</v>
      </c>
      <c r="G4772" s="87">
        <v>2916.666666666667</v>
      </c>
      <c r="H4772" s="87">
        <v>155.34677985971251</v>
      </c>
    </row>
    <row r="4773" spans="1:8" x14ac:dyDescent="0.3">
      <c r="A4773" t="s">
        <v>35</v>
      </c>
      <c r="B4773" t="s">
        <v>56</v>
      </c>
      <c r="C4773" t="s">
        <v>68</v>
      </c>
      <c r="D4773" t="s">
        <v>214</v>
      </c>
      <c r="E4773" t="s">
        <v>216</v>
      </c>
      <c r="F4773" s="88">
        <v>46631</v>
      </c>
      <c r="G4773" s="87">
        <v>2916.666666666667</v>
      </c>
      <c r="H4773" s="87">
        <v>116.6666666666668</v>
      </c>
    </row>
    <row r="4774" spans="1:8" x14ac:dyDescent="0.3">
      <c r="A4774" t="s">
        <v>35</v>
      </c>
      <c r="B4774" t="s">
        <v>56</v>
      </c>
      <c r="C4774" t="s">
        <v>68</v>
      </c>
      <c r="D4774" t="s">
        <v>214</v>
      </c>
      <c r="E4774" t="s">
        <v>217</v>
      </c>
      <c r="F4774" s="88">
        <v>46631</v>
      </c>
      <c r="G4774" s="87">
        <v>2916.666666666667</v>
      </c>
      <c r="H4774" s="87">
        <v>37.192416531774498</v>
      </c>
    </row>
    <row r="4775" spans="1:8" x14ac:dyDescent="0.3">
      <c r="A4775" t="s">
        <v>35</v>
      </c>
      <c r="B4775" t="s">
        <v>56</v>
      </c>
      <c r="C4775" t="s">
        <v>68</v>
      </c>
      <c r="D4775" t="s">
        <v>214</v>
      </c>
      <c r="E4775" t="s">
        <v>215</v>
      </c>
      <c r="F4775" s="88">
        <v>46661</v>
      </c>
      <c r="G4775" s="87">
        <v>2916.666666666667</v>
      </c>
      <c r="H4775" s="87">
        <v>155.3056080655326</v>
      </c>
    </row>
    <row r="4776" spans="1:8" x14ac:dyDescent="0.3">
      <c r="A4776" t="s">
        <v>35</v>
      </c>
      <c r="B4776" t="s">
        <v>56</v>
      </c>
      <c r="C4776" t="s">
        <v>68</v>
      </c>
      <c r="D4776" t="s">
        <v>214</v>
      </c>
      <c r="E4776" t="s">
        <v>216</v>
      </c>
      <c r="F4776" s="88">
        <v>46661</v>
      </c>
      <c r="G4776" s="87">
        <v>2916.666666666667</v>
      </c>
      <c r="H4776" s="87">
        <v>116.6666666666668</v>
      </c>
    </row>
    <row r="4777" spans="1:8" x14ac:dyDescent="0.3">
      <c r="A4777" t="s">
        <v>35</v>
      </c>
      <c r="B4777" t="s">
        <v>56</v>
      </c>
      <c r="C4777" t="s">
        <v>68</v>
      </c>
      <c r="D4777" t="s">
        <v>214</v>
      </c>
      <c r="E4777" t="s">
        <v>217</v>
      </c>
      <c r="F4777" s="88">
        <v>46661</v>
      </c>
      <c r="G4777" s="87">
        <v>2916.666666666667</v>
      </c>
      <c r="H4777" s="87">
        <v>37.152828268140198</v>
      </c>
    </row>
    <row r="4778" spans="1:8" x14ac:dyDescent="0.3">
      <c r="A4778" t="s">
        <v>35</v>
      </c>
      <c r="B4778" t="s">
        <v>56</v>
      </c>
      <c r="C4778" t="s">
        <v>68</v>
      </c>
      <c r="D4778" t="s">
        <v>214</v>
      </c>
      <c r="E4778" t="s">
        <v>215</v>
      </c>
      <c r="F4778" s="88">
        <v>46692</v>
      </c>
      <c r="G4778" s="87">
        <v>2916.666666666667</v>
      </c>
      <c r="H4778" s="87">
        <v>155.26452382612419</v>
      </c>
    </row>
    <row r="4779" spans="1:8" x14ac:dyDescent="0.3">
      <c r="A4779" t="s">
        <v>35</v>
      </c>
      <c r="B4779" t="s">
        <v>56</v>
      </c>
      <c r="C4779" t="s">
        <v>68</v>
      </c>
      <c r="D4779" t="s">
        <v>214</v>
      </c>
      <c r="E4779" t="s">
        <v>216</v>
      </c>
      <c r="F4779" s="88">
        <v>46692</v>
      </c>
      <c r="G4779" s="87">
        <v>2916.666666666667</v>
      </c>
      <c r="H4779" s="87">
        <v>116.6666666666668</v>
      </c>
    </row>
    <row r="4780" spans="1:8" x14ac:dyDescent="0.3">
      <c r="A4780" t="s">
        <v>35</v>
      </c>
      <c r="B4780" t="s">
        <v>56</v>
      </c>
      <c r="C4780" t="s">
        <v>68</v>
      </c>
      <c r="D4780" t="s">
        <v>214</v>
      </c>
      <c r="E4780" t="s">
        <v>217</v>
      </c>
      <c r="F4780" s="88">
        <v>46692</v>
      </c>
      <c r="G4780" s="87">
        <v>2916.666666666667</v>
      </c>
      <c r="H4780" s="87">
        <v>37.113324191786113</v>
      </c>
    </row>
    <row r="4781" spans="1:8" x14ac:dyDescent="0.3">
      <c r="A4781" t="s">
        <v>35</v>
      </c>
      <c r="B4781" t="s">
        <v>56</v>
      </c>
      <c r="C4781" t="s">
        <v>68</v>
      </c>
      <c r="D4781" t="s">
        <v>214</v>
      </c>
      <c r="E4781" t="s">
        <v>215</v>
      </c>
      <c r="F4781" s="88">
        <v>46722</v>
      </c>
      <c r="G4781" s="87">
        <v>2916.666666666667</v>
      </c>
      <c r="H4781" s="87">
        <v>155.2235268624986</v>
      </c>
    </row>
    <row r="4782" spans="1:8" x14ac:dyDescent="0.3">
      <c r="A4782" t="s">
        <v>35</v>
      </c>
      <c r="B4782" t="s">
        <v>56</v>
      </c>
      <c r="C4782" t="s">
        <v>68</v>
      </c>
      <c r="D4782" t="s">
        <v>214</v>
      </c>
      <c r="E4782" t="s">
        <v>216</v>
      </c>
      <c r="F4782" s="88">
        <v>46722</v>
      </c>
      <c r="G4782" s="87">
        <v>2916.666666666667</v>
      </c>
      <c r="H4782" s="87">
        <v>116.6666666666668</v>
      </c>
    </row>
    <row r="4783" spans="1:8" x14ac:dyDescent="0.3">
      <c r="A4783" t="s">
        <v>35</v>
      </c>
      <c r="B4783" t="s">
        <v>56</v>
      </c>
      <c r="C4783" t="s">
        <v>68</v>
      </c>
      <c r="D4783" t="s">
        <v>214</v>
      </c>
      <c r="E4783" t="s">
        <v>217</v>
      </c>
      <c r="F4783" s="88">
        <v>46722</v>
      </c>
      <c r="G4783" s="87">
        <v>2916.666666666667</v>
      </c>
      <c r="H4783" s="87">
        <v>37.073904034453463</v>
      </c>
    </row>
    <row r="4784" spans="1:8" x14ac:dyDescent="0.3">
      <c r="A4784" t="s">
        <v>35</v>
      </c>
      <c r="B4784" t="s">
        <v>56</v>
      </c>
      <c r="C4784" t="s">
        <v>69</v>
      </c>
      <c r="D4784" t="s">
        <v>198</v>
      </c>
      <c r="E4784" t="s">
        <v>135</v>
      </c>
      <c r="G4784" s="87">
        <v>80500</v>
      </c>
      <c r="H4784" s="87">
        <v>50232</v>
      </c>
    </row>
    <row r="4785" spans="1:8" x14ac:dyDescent="0.3">
      <c r="A4785" t="s">
        <v>35</v>
      </c>
      <c r="B4785" t="s">
        <v>56</v>
      </c>
      <c r="C4785" t="s">
        <v>69</v>
      </c>
      <c r="D4785" t="s">
        <v>198</v>
      </c>
      <c r="E4785" t="s">
        <v>199</v>
      </c>
      <c r="G4785" s="87">
        <v>80500</v>
      </c>
      <c r="H4785" s="87">
        <v>80500</v>
      </c>
    </row>
    <row r="4786" spans="1:8" x14ac:dyDescent="0.3">
      <c r="A4786" t="s">
        <v>35</v>
      </c>
      <c r="B4786" t="s">
        <v>56</v>
      </c>
      <c r="C4786" t="s">
        <v>69</v>
      </c>
      <c r="D4786" t="s">
        <v>198</v>
      </c>
      <c r="E4786" t="s">
        <v>200</v>
      </c>
      <c r="G4786" s="87">
        <v>80500</v>
      </c>
      <c r="H4786" s="87">
        <v>81442.842612978493</v>
      </c>
    </row>
    <row r="4787" spans="1:8" x14ac:dyDescent="0.3">
      <c r="A4787" t="s">
        <v>35</v>
      </c>
      <c r="B4787" t="s">
        <v>56</v>
      </c>
      <c r="C4787" t="s">
        <v>69</v>
      </c>
      <c r="D4787" t="s">
        <v>198</v>
      </c>
      <c r="E4787" t="s">
        <v>201</v>
      </c>
      <c r="G4787" s="87">
        <v>80500</v>
      </c>
      <c r="H4787" s="87">
        <v>80500</v>
      </c>
    </row>
    <row r="4788" spans="1:8" x14ac:dyDescent="0.3">
      <c r="A4788" t="s">
        <v>35</v>
      </c>
      <c r="B4788" t="s">
        <v>56</v>
      </c>
      <c r="C4788" t="s">
        <v>69</v>
      </c>
      <c r="D4788" t="s">
        <v>198</v>
      </c>
      <c r="E4788" t="s">
        <v>202</v>
      </c>
      <c r="G4788" s="87">
        <v>80500</v>
      </c>
      <c r="H4788" s="87">
        <v>50820.333790498582</v>
      </c>
    </row>
    <row r="4789" spans="1:8" x14ac:dyDescent="0.3">
      <c r="A4789" t="s">
        <v>35</v>
      </c>
      <c r="B4789" t="s">
        <v>56</v>
      </c>
      <c r="C4789" t="s">
        <v>69</v>
      </c>
      <c r="D4789" t="s">
        <v>198</v>
      </c>
      <c r="E4789" t="s">
        <v>139</v>
      </c>
      <c r="G4789" s="87">
        <v>80500</v>
      </c>
      <c r="H4789" s="87">
        <v>51117.5</v>
      </c>
    </row>
    <row r="4790" spans="1:8" x14ac:dyDescent="0.3">
      <c r="A4790" t="s">
        <v>35</v>
      </c>
      <c r="B4790" t="s">
        <v>56</v>
      </c>
      <c r="C4790" t="s">
        <v>69</v>
      </c>
      <c r="D4790" t="s">
        <v>198</v>
      </c>
      <c r="E4790" t="s">
        <v>65</v>
      </c>
      <c r="G4790" s="87">
        <v>80500</v>
      </c>
      <c r="H4790" s="87">
        <v>50820.333790498582</v>
      </c>
    </row>
    <row r="4791" spans="1:8" x14ac:dyDescent="0.3">
      <c r="A4791" t="s">
        <v>35</v>
      </c>
      <c r="B4791" t="s">
        <v>56</v>
      </c>
      <c r="C4791" t="s">
        <v>69</v>
      </c>
      <c r="D4791" t="s">
        <v>203</v>
      </c>
      <c r="E4791" t="s">
        <v>204</v>
      </c>
      <c r="G4791" s="87">
        <v>80500</v>
      </c>
      <c r="H4791" s="87">
        <v>51001.215263097227</v>
      </c>
    </row>
    <row r="4792" spans="1:8" x14ac:dyDescent="0.3">
      <c r="A4792" t="s">
        <v>35</v>
      </c>
      <c r="B4792" t="s">
        <v>56</v>
      </c>
      <c r="C4792" t="s">
        <v>69</v>
      </c>
      <c r="D4792" t="s">
        <v>203</v>
      </c>
      <c r="E4792" t="s">
        <v>142</v>
      </c>
      <c r="G4792" s="87">
        <v>80500</v>
      </c>
      <c r="H4792" s="87">
        <v>80500</v>
      </c>
    </row>
    <row r="4793" spans="1:8" x14ac:dyDescent="0.3">
      <c r="A4793" t="s">
        <v>35</v>
      </c>
      <c r="B4793" t="s">
        <v>56</v>
      </c>
      <c r="C4793" t="s">
        <v>69</v>
      </c>
      <c r="D4793" t="s">
        <v>203</v>
      </c>
      <c r="E4793" t="s">
        <v>143</v>
      </c>
      <c r="G4793" s="87">
        <v>80500</v>
      </c>
      <c r="H4793" s="87">
        <v>81732.716767784033</v>
      </c>
    </row>
    <row r="4794" spans="1:8" x14ac:dyDescent="0.3">
      <c r="A4794" t="s">
        <v>35</v>
      </c>
      <c r="B4794" t="s">
        <v>56</v>
      </c>
      <c r="C4794" t="s">
        <v>69</v>
      </c>
      <c r="D4794" t="s">
        <v>203</v>
      </c>
      <c r="E4794" t="s">
        <v>141</v>
      </c>
      <c r="G4794" s="87">
        <v>80500</v>
      </c>
      <c r="H4794" s="87">
        <v>0</v>
      </c>
    </row>
    <row r="4795" spans="1:8" x14ac:dyDescent="0.3">
      <c r="A4795" t="s">
        <v>35</v>
      </c>
      <c r="B4795" t="s">
        <v>56</v>
      </c>
      <c r="C4795" t="s">
        <v>69</v>
      </c>
      <c r="D4795" t="s">
        <v>203</v>
      </c>
      <c r="E4795" t="s">
        <v>205</v>
      </c>
      <c r="G4795" s="87">
        <v>80500</v>
      </c>
      <c r="H4795" s="87">
        <v>51001.215263097227</v>
      </c>
    </row>
    <row r="4796" spans="1:8" x14ac:dyDescent="0.3">
      <c r="A4796" t="s">
        <v>35</v>
      </c>
      <c r="B4796" t="s">
        <v>56</v>
      </c>
      <c r="C4796" t="s">
        <v>69</v>
      </c>
      <c r="D4796" t="s">
        <v>206</v>
      </c>
      <c r="E4796" t="s">
        <v>207</v>
      </c>
      <c r="G4796" s="87">
        <v>80500</v>
      </c>
      <c r="H4796" s="87">
        <v>80500</v>
      </c>
    </row>
    <row r="4797" spans="1:8" x14ac:dyDescent="0.3">
      <c r="A4797" t="s">
        <v>35</v>
      </c>
      <c r="B4797" t="s">
        <v>56</v>
      </c>
      <c r="C4797" t="s">
        <v>69</v>
      </c>
      <c r="D4797" t="s">
        <v>206</v>
      </c>
      <c r="E4797" t="s">
        <v>208</v>
      </c>
      <c r="G4797" s="87">
        <v>80500</v>
      </c>
      <c r="H4797" s="87">
        <v>80500</v>
      </c>
    </row>
    <row r="4798" spans="1:8" x14ac:dyDescent="0.3">
      <c r="A4798" t="s">
        <v>35</v>
      </c>
      <c r="B4798" t="s">
        <v>56</v>
      </c>
      <c r="C4798" t="s">
        <v>69</v>
      </c>
      <c r="D4798" t="s">
        <v>206</v>
      </c>
      <c r="E4798" t="s">
        <v>209</v>
      </c>
      <c r="G4798" s="87">
        <v>80500</v>
      </c>
      <c r="H4798" s="87">
        <v>75589.668809263298</v>
      </c>
    </row>
    <row r="4799" spans="1:8" x14ac:dyDescent="0.3">
      <c r="A4799" t="s">
        <v>35</v>
      </c>
      <c r="B4799" t="s">
        <v>56</v>
      </c>
      <c r="C4799" t="s">
        <v>69</v>
      </c>
      <c r="D4799" t="s">
        <v>210</v>
      </c>
      <c r="E4799" t="s">
        <v>211</v>
      </c>
      <c r="G4799" s="87">
        <v>80500</v>
      </c>
      <c r="H4799" s="87">
        <v>76475</v>
      </c>
    </row>
    <row r="4800" spans="1:8" x14ac:dyDescent="0.3">
      <c r="A4800" t="s">
        <v>35</v>
      </c>
      <c r="B4800" t="s">
        <v>56</v>
      </c>
      <c r="C4800" t="s">
        <v>69</v>
      </c>
      <c r="D4800" t="s">
        <v>210</v>
      </c>
      <c r="E4800" t="s">
        <v>212</v>
      </c>
      <c r="G4800" s="87">
        <v>80500</v>
      </c>
      <c r="H4800" s="87">
        <v>75670</v>
      </c>
    </row>
    <row r="4801" spans="1:8" x14ac:dyDescent="0.3">
      <c r="A4801" t="s">
        <v>35</v>
      </c>
      <c r="B4801" t="s">
        <v>56</v>
      </c>
      <c r="C4801" t="s">
        <v>69</v>
      </c>
      <c r="D4801" t="s">
        <v>210</v>
      </c>
      <c r="E4801" t="s">
        <v>213</v>
      </c>
      <c r="G4801" s="87">
        <v>80500</v>
      </c>
      <c r="H4801" s="87">
        <v>75267.5</v>
      </c>
    </row>
    <row r="4802" spans="1:8" x14ac:dyDescent="0.3">
      <c r="A4802" t="s">
        <v>35</v>
      </c>
      <c r="B4802" t="s">
        <v>56</v>
      </c>
      <c r="C4802" t="s">
        <v>69</v>
      </c>
      <c r="D4802" t="s">
        <v>214</v>
      </c>
      <c r="E4802" t="s">
        <v>215</v>
      </c>
      <c r="F4802" s="88">
        <v>46388</v>
      </c>
      <c r="G4802" s="87">
        <v>6708.333333333333</v>
      </c>
      <c r="H4802" s="87">
        <v>-28.414090952167101</v>
      </c>
    </row>
    <row r="4803" spans="1:8" x14ac:dyDescent="0.3">
      <c r="A4803" t="s">
        <v>35</v>
      </c>
      <c r="B4803" t="s">
        <v>56</v>
      </c>
      <c r="C4803" t="s">
        <v>69</v>
      </c>
      <c r="D4803" t="s">
        <v>214</v>
      </c>
      <c r="E4803" t="s">
        <v>216</v>
      </c>
      <c r="F4803" s="88">
        <v>46388</v>
      </c>
      <c r="G4803" s="87">
        <v>6708.333333333333</v>
      </c>
      <c r="H4803" s="87">
        <v>0</v>
      </c>
    </row>
    <row r="4804" spans="1:8" x14ac:dyDescent="0.3">
      <c r="A4804" t="s">
        <v>35</v>
      </c>
      <c r="B4804" t="s">
        <v>56</v>
      </c>
      <c r="C4804" t="s">
        <v>69</v>
      </c>
      <c r="D4804" t="s">
        <v>214</v>
      </c>
      <c r="E4804" t="s">
        <v>217</v>
      </c>
      <c r="F4804" s="88">
        <v>46388</v>
      </c>
      <c r="G4804" s="87">
        <v>6708.333333333333</v>
      </c>
      <c r="H4804" s="87">
        <v>-28.414090952167101</v>
      </c>
    </row>
    <row r="4805" spans="1:8" x14ac:dyDescent="0.3">
      <c r="A4805" t="s">
        <v>35</v>
      </c>
      <c r="B4805" t="s">
        <v>56</v>
      </c>
      <c r="C4805" t="s">
        <v>69</v>
      </c>
      <c r="D4805" t="s">
        <v>214</v>
      </c>
      <c r="E4805" t="s">
        <v>215</v>
      </c>
      <c r="F4805" s="88">
        <v>46419</v>
      </c>
      <c r="G4805" s="87">
        <v>6708.333333333333</v>
      </c>
      <c r="H4805" s="87">
        <v>-28.42382135339211</v>
      </c>
    </row>
    <row r="4806" spans="1:8" x14ac:dyDescent="0.3">
      <c r="A4806" t="s">
        <v>35</v>
      </c>
      <c r="B4806" t="s">
        <v>56</v>
      </c>
      <c r="C4806" t="s">
        <v>69</v>
      </c>
      <c r="D4806" t="s">
        <v>214</v>
      </c>
      <c r="E4806" t="s">
        <v>216</v>
      </c>
      <c r="F4806" s="88">
        <v>46419</v>
      </c>
      <c r="G4806" s="87">
        <v>6708.333333333333</v>
      </c>
      <c r="H4806" s="87">
        <v>0</v>
      </c>
    </row>
    <row r="4807" spans="1:8" x14ac:dyDescent="0.3">
      <c r="A4807" t="s">
        <v>35</v>
      </c>
      <c r="B4807" t="s">
        <v>56</v>
      </c>
      <c r="C4807" t="s">
        <v>69</v>
      </c>
      <c r="D4807" t="s">
        <v>214</v>
      </c>
      <c r="E4807" t="s">
        <v>217</v>
      </c>
      <c r="F4807" s="88">
        <v>46419</v>
      </c>
      <c r="G4807" s="87">
        <v>6708.333333333333</v>
      </c>
      <c r="H4807" s="87">
        <v>-28.42382135339211</v>
      </c>
    </row>
    <row r="4808" spans="1:8" x14ac:dyDescent="0.3">
      <c r="A4808" t="s">
        <v>35</v>
      </c>
      <c r="B4808" t="s">
        <v>56</v>
      </c>
      <c r="C4808" t="s">
        <v>69</v>
      </c>
      <c r="D4808" t="s">
        <v>214</v>
      </c>
      <c r="E4808" t="s">
        <v>215</v>
      </c>
      <c r="F4808" s="88">
        <v>46447</v>
      </c>
      <c r="G4808" s="87">
        <v>6708.333333333333</v>
      </c>
      <c r="H4808" s="87">
        <v>-28.43355842124884</v>
      </c>
    </row>
    <row r="4809" spans="1:8" x14ac:dyDescent="0.3">
      <c r="A4809" t="s">
        <v>35</v>
      </c>
      <c r="B4809" t="s">
        <v>56</v>
      </c>
      <c r="C4809" t="s">
        <v>69</v>
      </c>
      <c r="D4809" t="s">
        <v>214</v>
      </c>
      <c r="E4809" t="s">
        <v>216</v>
      </c>
      <c r="F4809" s="88">
        <v>46447</v>
      </c>
      <c r="G4809" s="87">
        <v>6708.333333333333</v>
      </c>
      <c r="H4809" s="87">
        <v>0</v>
      </c>
    </row>
    <row r="4810" spans="1:8" x14ac:dyDescent="0.3">
      <c r="A4810" t="s">
        <v>35</v>
      </c>
      <c r="B4810" t="s">
        <v>56</v>
      </c>
      <c r="C4810" t="s">
        <v>69</v>
      </c>
      <c r="D4810" t="s">
        <v>214</v>
      </c>
      <c r="E4810" t="s">
        <v>217</v>
      </c>
      <c r="F4810" s="88">
        <v>46447</v>
      </c>
      <c r="G4810" s="87">
        <v>6708.333333333333</v>
      </c>
      <c r="H4810" s="87">
        <v>-28.43355842124884</v>
      </c>
    </row>
    <row r="4811" spans="1:8" x14ac:dyDescent="0.3">
      <c r="A4811" t="s">
        <v>35</v>
      </c>
      <c r="B4811" t="s">
        <v>56</v>
      </c>
      <c r="C4811" t="s">
        <v>69</v>
      </c>
      <c r="D4811" t="s">
        <v>214</v>
      </c>
      <c r="E4811" t="s">
        <v>215</v>
      </c>
      <c r="F4811" s="88">
        <v>46478</v>
      </c>
      <c r="G4811" s="87">
        <v>6708.333333333333</v>
      </c>
      <c r="H4811" s="87">
        <v>-28.44363257593248</v>
      </c>
    </row>
    <row r="4812" spans="1:8" x14ac:dyDescent="0.3">
      <c r="A4812" t="s">
        <v>35</v>
      </c>
      <c r="B4812" t="s">
        <v>56</v>
      </c>
      <c r="C4812" t="s">
        <v>69</v>
      </c>
      <c r="D4812" t="s">
        <v>214</v>
      </c>
      <c r="E4812" t="s">
        <v>216</v>
      </c>
      <c r="F4812" s="88">
        <v>46478</v>
      </c>
      <c r="G4812" s="87">
        <v>6708.333333333333</v>
      </c>
      <c r="H4812" s="87">
        <v>0</v>
      </c>
    </row>
    <row r="4813" spans="1:8" x14ac:dyDescent="0.3">
      <c r="A4813" t="s">
        <v>35</v>
      </c>
      <c r="B4813" t="s">
        <v>56</v>
      </c>
      <c r="C4813" t="s">
        <v>69</v>
      </c>
      <c r="D4813" t="s">
        <v>214</v>
      </c>
      <c r="E4813" t="s">
        <v>217</v>
      </c>
      <c r="F4813" s="88">
        <v>46478</v>
      </c>
      <c r="G4813" s="87">
        <v>6708.333333333333</v>
      </c>
      <c r="H4813" s="87">
        <v>-28.44363257593248</v>
      </c>
    </row>
    <row r="4814" spans="1:8" x14ac:dyDescent="0.3">
      <c r="A4814" t="s">
        <v>35</v>
      </c>
      <c r="B4814" t="s">
        <v>56</v>
      </c>
      <c r="C4814" t="s">
        <v>69</v>
      </c>
      <c r="D4814" t="s">
        <v>214</v>
      </c>
      <c r="E4814" t="s">
        <v>215</v>
      </c>
      <c r="F4814" s="88">
        <v>46508</v>
      </c>
      <c r="G4814" s="87">
        <v>6708.333333333333</v>
      </c>
      <c r="H4814" s="87">
        <v>-28.45371387179588</v>
      </c>
    </row>
    <row r="4815" spans="1:8" x14ac:dyDescent="0.3">
      <c r="A4815" t="s">
        <v>35</v>
      </c>
      <c r="B4815" t="s">
        <v>56</v>
      </c>
      <c r="C4815" t="s">
        <v>69</v>
      </c>
      <c r="D4815" t="s">
        <v>214</v>
      </c>
      <c r="E4815" t="s">
        <v>216</v>
      </c>
      <c r="F4815" s="88">
        <v>46508</v>
      </c>
      <c r="G4815" s="87">
        <v>6708.333333333333</v>
      </c>
      <c r="H4815" s="87">
        <v>0</v>
      </c>
    </row>
    <row r="4816" spans="1:8" x14ac:dyDescent="0.3">
      <c r="A4816" t="s">
        <v>35</v>
      </c>
      <c r="B4816" t="s">
        <v>56</v>
      </c>
      <c r="C4816" t="s">
        <v>69</v>
      </c>
      <c r="D4816" t="s">
        <v>214</v>
      </c>
      <c r="E4816" t="s">
        <v>217</v>
      </c>
      <c r="F4816" s="88">
        <v>46508</v>
      </c>
      <c r="G4816" s="87">
        <v>6708.333333333333</v>
      </c>
      <c r="H4816" s="87">
        <v>-28.45371387179588</v>
      </c>
    </row>
    <row r="4817" spans="1:8" x14ac:dyDescent="0.3">
      <c r="A4817" t="s">
        <v>35</v>
      </c>
      <c r="B4817" t="s">
        <v>56</v>
      </c>
      <c r="C4817" t="s">
        <v>69</v>
      </c>
      <c r="D4817" t="s">
        <v>214</v>
      </c>
      <c r="E4817" t="s">
        <v>215</v>
      </c>
      <c r="F4817" s="88">
        <v>46539</v>
      </c>
      <c r="G4817" s="87">
        <v>6708.333333333333</v>
      </c>
      <c r="H4817" s="87">
        <v>-28.463802316433512</v>
      </c>
    </row>
    <row r="4818" spans="1:8" x14ac:dyDescent="0.3">
      <c r="A4818" t="s">
        <v>35</v>
      </c>
      <c r="B4818" t="s">
        <v>56</v>
      </c>
      <c r="C4818" t="s">
        <v>69</v>
      </c>
      <c r="D4818" t="s">
        <v>214</v>
      </c>
      <c r="E4818" t="s">
        <v>216</v>
      </c>
      <c r="F4818" s="88">
        <v>46539</v>
      </c>
      <c r="G4818" s="87">
        <v>6708.333333333333</v>
      </c>
      <c r="H4818" s="87">
        <v>0</v>
      </c>
    </row>
    <row r="4819" spans="1:8" x14ac:dyDescent="0.3">
      <c r="A4819" t="s">
        <v>35</v>
      </c>
      <c r="B4819" t="s">
        <v>56</v>
      </c>
      <c r="C4819" t="s">
        <v>69</v>
      </c>
      <c r="D4819" t="s">
        <v>214</v>
      </c>
      <c r="E4819" t="s">
        <v>217</v>
      </c>
      <c r="F4819" s="88">
        <v>46539</v>
      </c>
      <c r="G4819" s="87">
        <v>6708.333333333333</v>
      </c>
      <c r="H4819" s="87">
        <v>-28.463802316433512</v>
      </c>
    </row>
    <row r="4820" spans="1:8" x14ac:dyDescent="0.3">
      <c r="A4820" t="s">
        <v>35</v>
      </c>
      <c r="B4820" t="s">
        <v>56</v>
      </c>
      <c r="C4820" t="s">
        <v>69</v>
      </c>
      <c r="D4820" t="s">
        <v>214</v>
      </c>
      <c r="E4820" t="s">
        <v>215</v>
      </c>
      <c r="F4820" s="88">
        <v>46569</v>
      </c>
      <c r="G4820" s="87">
        <v>6708.333333333333</v>
      </c>
      <c r="H4820" s="87">
        <v>-28.47389791745325</v>
      </c>
    </row>
    <row r="4821" spans="1:8" x14ac:dyDescent="0.3">
      <c r="A4821" t="s">
        <v>35</v>
      </c>
      <c r="B4821" t="s">
        <v>56</v>
      </c>
      <c r="C4821" t="s">
        <v>69</v>
      </c>
      <c r="D4821" t="s">
        <v>214</v>
      </c>
      <c r="E4821" t="s">
        <v>216</v>
      </c>
      <c r="F4821" s="88">
        <v>46569</v>
      </c>
      <c r="G4821" s="87">
        <v>6708.333333333333</v>
      </c>
      <c r="H4821" s="87">
        <v>0</v>
      </c>
    </row>
    <row r="4822" spans="1:8" x14ac:dyDescent="0.3">
      <c r="A4822" t="s">
        <v>35</v>
      </c>
      <c r="B4822" t="s">
        <v>56</v>
      </c>
      <c r="C4822" t="s">
        <v>69</v>
      </c>
      <c r="D4822" t="s">
        <v>214</v>
      </c>
      <c r="E4822" t="s">
        <v>217</v>
      </c>
      <c r="F4822" s="88">
        <v>46569</v>
      </c>
      <c r="G4822" s="87">
        <v>6708.333333333333</v>
      </c>
      <c r="H4822" s="87">
        <v>-28.47389791745325</v>
      </c>
    </row>
    <row r="4823" spans="1:8" x14ac:dyDescent="0.3">
      <c r="A4823" t="s">
        <v>35</v>
      </c>
      <c r="B4823" t="s">
        <v>56</v>
      </c>
      <c r="C4823" t="s">
        <v>69</v>
      </c>
      <c r="D4823" t="s">
        <v>214</v>
      </c>
      <c r="E4823" t="s">
        <v>215</v>
      </c>
      <c r="F4823" s="88">
        <v>46600</v>
      </c>
      <c r="G4823" s="87">
        <v>6708.333333333333</v>
      </c>
      <c r="H4823" s="87">
        <v>-28.48416636129712</v>
      </c>
    </row>
    <row r="4824" spans="1:8" x14ac:dyDescent="0.3">
      <c r="A4824" t="s">
        <v>35</v>
      </c>
      <c r="B4824" t="s">
        <v>56</v>
      </c>
      <c r="C4824" t="s">
        <v>69</v>
      </c>
      <c r="D4824" t="s">
        <v>214</v>
      </c>
      <c r="E4824" t="s">
        <v>216</v>
      </c>
      <c r="F4824" s="88">
        <v>46600</v>
      </c>
      <c r="G4824" s="87">
        <v>6708.333333333333</v>
      </c>
      <c r="H4824" s="87">
        <v>0</v>
      </c>
    </row>
    <row r="4825" spans="1:8" x14ac:dyDescent="0.3">
      <c r="A4825" t="s">
        <v>35</v>
      </c>
      <c r="B4825" t="s">
        <v>56</v>
      </c>
      <c r="C4825" t="s">
        <v>69</v>
      </c>
      <c r="D4825" t="s">
        <v>214</v>
      </c>
      <c r="E4825" t="s">
        <v>217</v>
      </c>
      <c r="F4825" s="88">
        <v>46600</v>
      </c>
      <c r="G4825" s="87">
        <v>6708.333333333333</v>
      </c>
      <c r="H4825" s="87">
        <v>-28.48416636129712</v>
      </c>
    </row>
    <row r="4826" spans="1:8" x14ac:dyDescent="0.3">
      <c r="A4826" t="s">
        <v>35</v>
      </c>
      <c r="B4826" t="s">
        <v>56</v>
      </c>
      <c r="C4826" t="s">
        <v>69</v>
      </c>
      <c r="D4826" t="s">
        <v>214</v>
      </c>
      <c r="E4826" t="s">
        <v>215</v>
      </c>
      <c r="F4826" s="88">
        <v>46631</v>
      </c>
      <c r="G4826" s="87">
        <v>6708.333333333333</v>
      </c>
      <c r="H4826" s="87">
        <v>-28.49427641557385</v>
      </c>
    </row>
    <row r="4827" spans="1:8" x14ac:dyDescent="0.3">
      <c r="A4827" t="s">
        <v>35</v>
      </c>
      <c r="B4827" t="s">
        <v>56</v>
      </c>
      <c r="C4827" t="s">
        <v>69</v>
      </c>
      <c r="D4827" t="s">
        <v>214</v>
      </c>
      <c r="E4827" t="s">
        <v>216</v>
      </c>
      <c r="F4827" s="88">
        <v>46631</v>
      </c>
      <c r="G4827" s="87">
        <v>6708.333333333333</v>
      </c>
      <c r="H4827" s="87">
        <v>0</v>
      </c>
    </row>
    <row r="4828" spans="1:8" x14ac:dyDescent="0.3">
      <c r="A4828" t="s">
        <v>35</v>
      </c>
      <c r="B4828" t="s">
        <v>56</v>
      </c>
      <c r="C4828" t="s">
        <v>69</v>
      </c>
      <c r="D4828" t="s">
        <v>214</v>
      </c>
      <c r="E4828" t="s">
        <v>217</v>
      </c>
      <c r="F4828" s="88">
        <v>46631</v>
      </c>
      <c r="G4828" s="87">
        <v>6708.333333333333</v>
      </c>
      <c r="H4828" s="87">
        <v>-28.49427641557385</v>
      </c>
    </row>
    <row r="4829" spans="1:8" x14ac:dyDescent="0.3">
      <c r="A4829" t="s">
        <v>35</v>
      </c>
      <c r="B4829" t="s">
        <v>56</v>
      </c>
      <c r="C4829" t="s">
        <v>69</v>
      </c>
      <c r="D4829" t="s">
        <v>214</v>
      </c>
      <c r="E4829" t="s">
        <v>215</v>
      </c>
      <c r="F4829" s="88">
        <v>46661</v>
      </c>
      <c r="G4829" s="87">
        <v>6708.333333333333</v>
      </c>
      <c r="H4829" s="87">
        <v>-28.50439364924026</v>
      </c>
    </row>
    <row r="4830" spans="1:8" x14ac:dyDescent="0.3">
      <c r="A4830" t="s">
        <v>35</v>
      </c>
      <c r="B4830" t="s">
        <v>56</v>
      </c>
      <c r="C4830" t="s">
        <v>69</v>
      </c>
      <c r="D4830" t="s">
        <v>214</v>
      </c>
      <c r="E4830" t="s">
        <v>216</v>
      </c>
      <c r="F4830" s="88">
        <v>46661</v>
      </c>
      <c r="G4830" s="87">
        <v>6708.333333333333</v>
      </c>
      <c r="H4830" s="87">
        <v>0</v>
      </c>
    </row>
    <row r="4831" spans="1:8" x14ac:dyDescent="0.3">
      <c r="A4831" t="s">
        <v>35</v>
      </c>
      <c r="B4831" t="s">
        <v>56</v>
      </c>
      <c r="C4831" t="s">
        <v>69</v>
      </c>
      <c r="D4831" t="s">
        <v>214</v>
      </c>
      <c r="E4831" t="s">
        <v>217</v>
      </c>
      <c r="F4831" s="88">
        <v>46661</v>
      </c>
      <c r="G4831" s="87">
        <v>6708.333333333333</v>
      </c>
      <c r="H4831" s="87">
        <v>-28.50439364924026</v>
      </c>
    </row>
    <row r="4832" spans="1:8" x14ac:dyDescent="0.3">
      <c r="A4832" t="s">
        <v>35</v>
      </c>
      <c r="B4832" t="s">
        <v>56</v>
      </c>
      <c r="C4832" t="s">
        <v>69</v>
      </c>
      <c r="D4832" t="s">
        <v>214</v>
      </c>
      <c r="E4832" t="s">
        <v>215</v>
      </c>
      <c r="F4832" s="88">
        <v>46692</v>
      </c>
      <c r="G4832" s="87">
        <v>6708.333333333333</v>
      </c>
      <c r="H4832" s="87">
        <v>-28.514518069949659</v>
      </c>
    </row>
    <row r="4833" spans="1:8" x14ac:dyDescent="0.3">
      <c r="A4833" t="s">
        <v>35</v>
      </c>
      <c r="B4833" t="s">
        <v>56</v>
      </c>
      <c r="C4833" t="s">
        <v>69</v>
      </c>
      <c r="D4833" t="s">
        <v>214</v>
      </c>
      <c r="E4833" t="s">
        <v>216</v>
      </c>
      <c r="F4833" s="88">
        <v>46692</v>
      </c>
      <c r="G4833" s="87">
        <v>6708.333333333333</v>
      </c>
      <c r="H4833" s="87">
        <v>0</v>
      </c>
    </row>
    <row r="4834" spans="1:8" x14ac:dyDescent="0.3">
      <c r="A4834" t="s">
        <v>35</v>
      </c>
      <c r="B4834" t="s">
        <v>56</v>
      </c>
      <c r="C4834" t="s">
        <v>69</v>
      </c>
      <c r="D4834" t="s">
        <v>214</v>
      </c>
      <c r="E4834" t="s">
        <v>217</v>
      </c>
      <c r="F4834" s="88">
        <v>46692</v>
      </c>
      <c r="G4834" s="87">
        <v>6708.333333333333</v>
      </c>
      <c r="H4834" s="87">
        <v>-28.514518069949659</v>
      </c>
    </row>
    <row r="4835" spans="1:8" x14ac:dyDescent="0.3">
      <c r="A4835" t="s">
        <v>35</v>
      </c>
      <c r="B4835" t="s">
        <v>56</v>
      </c>
      <c r="C4835" t="s">
        <v>69</v>
      </c>
      <c r="D4835" t="s">
        <v>214</v>
      </c>
      <c r="E4835" t="s">
        <v>215</v>
      </c>
      <c r="F4835" s="88">
        <v>46722</v>
      </c>
      <c r="G4835" s="87">
        <v>6708.333333333333</v>
      </c>
      <c r="H4835" s="87">
        <v>-28.524649685361311</v>
      </c>
    </row>
    <row r="4836" spans="1:8" x14ac:dyDescent="0.3">
      <c r="A4836" t="s">
        <v>35</v>
      </c>
      <c r="B4836" t="s">
        <v>56</v>
      </c>
      <c r="C4836" t="s">
        <v>69</v>
      </c>
      <c r="D4836" t="s">
        <v>214</v>
      </c>
      <c r="E4836" t="s">
        <v>216</v>
      </c>
      <c r="F4836" s="88">
        <v>46722</v>
      </c>
      <c r="G4836" s="87">
        <v>6708.333333333333</v>
      </c>
      <c r="H4836" s="87">
        <v>0</v>
      </c>
    </row>
    <row r="4837" spans="1:8" x14ac:dyDescent="0.3">
      <c r="A4837" t="s">
        <v>35</v>
      </c>
      <c r="B4837" t="s">
        <v>56</v>
      </c>
      <c r="C4837" t="s">
        <v>69</v>
      </c>
      <c r="D4837" t="s">
        <v>214</v>
      </c>
      <c r="E4837" t="s">
        <v>217</v>
      </c>
      <c r="F4837" s="88">
        <v>46722</v>
      </c>
      <c r="G4837" s="87">
        <v>6708.333333333333</v>
      </c>
      <c r="H4837" s="87">
        <v>-28.524649685361311</v>
      </c>
    </row>
    <row r="4838" spans="1:8" x14ac:dyDescent="0.3">
      <c r="A4838" t="s">
        <v>35</v>
      </c>
      <c r="B4838" t="s">
        <v>56</v>
      </c>
      <c r="C4838" t="s">
        <v>76</v>
      </c>
      <c r="D4838" t="s">
        <v>198</v>
      </c>
      <c r="E4838" t="s">
        <v>135</v>
      </c>
      <c r="G4838" s="87">
        <v>66500</v>
      </c>
      <c r="H4838" s="87">
        <v>40432</v>
      </c>
    </row>
    <row r="4839" spans="1:8" x14ac:dyDescent="0.3">
      <c r="A4839" t="s">
        <v>35</v>
      </c>
      <c r="B4839" t="s">
        <v>56</v>
      </c>
      <c r="C4839" t="s">
        <v>76</v>
      </c>
      <c r="D4839" t="s">
        <v>198</v>
      </c>
      <c r="E4839" t="s">
        <v>199</v>
      </c>
      <c r="G4839" s="87">
        <v>66500</v>
      </c>
      <c r="H4839" s="87">
        <v>66580.024067388673</v>
      </c>
    </row>
    <row r="4840" spans="1:8" x14ac:dyDescent="0.3">
      <c r="A4840" t="s">
        <v>35</v>
      </c>
      <c r="B4840" t="s">
        <v>56</v>
      </c>
      <c r="C4840" t="s">
        <v>76</v>
      </c>
      <c r="D4840" t="s">
        <v>198</v>
      </c>
      <c r="E4840" t="s">
        <v>200</v>
      </c>
      <c r="G4840" s="87">
        <v>66500</v>
      </c>
      <c r="H4840" s="87">
        <v>67065.054428991643</v>
      </c>
    </row>
    <row r="4841" spans="1:8" x14ac:dyDescent="0.3">
      <c r="A4841" t="s">
        <v>35</v>
      </c>
      <c r="B4841" t="s">
        <v>56</v>
      </c>
      <c r="C4841" t="s">
        <v>76</v>
      </c>
      <c r="D4841" t="s">
        <v>198</v>
      </c>
      <c r="E4841" t="s">
        <v>201</v>
      </c>
      <c r="G4841" s="87">
        <v>66500</v>
      </c>
      <c r="H4841" s="87">
        <v>66500</v>
      </c>
    </row>
    <row r="4842" spans="1:8" x14ac:dyDescent="0.3">
      <c r="A4842" t="s">
        <v>35</v>
      </c>
      <c r="B4842" t="s">
        <v>56</v>
      </c>
      <c r="C4842" t="s">
        <v>76</v>
      </c>
      <c r="D4842" t="s">
        <v>198</v>
      </c>
      <c r="E4842" t="s">
        <v>202</v>
      </c>
      <c r="G4842" s="87">
        <v>66500</v>
      </c>
      <c r="H4842" s="87">
        <v>40824.621147090227</v>
      </c>
    </row>
    <row r="4843" spans="1:8" x14ac:dyDescent="0.3">
      <c r="A4843" t="s">
        <v>35</v>
      </c>
      <c r="B4843" t="s">
        <v>56</v>
      </c>
      <c r="C4843" t="s">
        <v>76</v>
      </c>
      <c r="D4843" t="s">
        <v>198</v>
      </c>
      <c r="E4843" t="s">
        <v>139</v>
      </c>
      <c r="G4843" s="87">
        <v>66500</v>
      </c>
      <c r="H4843" s="87">
        <v>43557.5</v>
      </c>
    </row>
    <row r="4844" spans="1:8" x14ac:dyDescent="0.3">
      <c r="A4844" t="s">
        <v>35</v>
      </c>
      <c r="B4844" t="s">
        <v>56</v>
      </c>
      <c r="C4844" t="s">
        <v>76</v>
      </c>
      <c r="D4844" t="s">
        <v>198</v>
      </c>
      <c r="E4844" t="s">
        <v>65</v>
      </c>
      <c r="G4844" s="87">
        <v>66500</v>
      </c>
      <c r="H4844" s="87">
        <v>40824.621147090227</v>
      </c>
    </row>
    <row r="4845" spans="1:8" x14ac:dyDescent="0.3">
      <c r="A4845" t="s">
        <v>35</v>
      </c>
      <c r="B4845" t="s">
        <v>56</v>
      </c>
      <c r="C4845" t="s">
        <v>76</v>
      </c>
      <c r="D4845" t="s">
        <v>203</v>
      </c>
      <c r="E4845" t="s">
        <v>204</v>
      </c>
      <c r="G4845" s="87">
        <v>66500</v>
      </c>
      <c r="H4845" s="87">
        <v>40489.266468391317</v>
      </c>
    </row>
    <row r="4846" spans="1:8" x14ac:dyDescent="0.3">
      <c r="A4846" t="s">
        <v>35</v>
      </c>
      <c r="B4846" t="s">
        <v>56</v>
      </c>
      <c r="C4846" t="s">
        <v>76</v>
      </c>
      <c r="D4846" t="s">
        <v>203</v>
      </c>
      <c r="E4846" t="s">
        <v>142</v>
      </c>
      <c r="G4846" s="87">
        <v>66500</v>
      </c>
      <c r="H4846" s="87">
        <v>66499.999999999985</v>
      </c>
    </row>
    <row r="4847" spans="1:8" x14ac:dyDescent="0.3">
      <c r="A4847" t="s">
        <v>35</v>
      </c>
      <c r="B4847" t="s">
        <v>56</v>
      </c>
      <c r="C4847" t="s">
        <v>76</v>
      </c>
      <c r="D4847" t="s">
        <v>203</v>
      </c>
      <c r="E4847" t="s">
        <v>143</v>
      </c>
      <c r="G4847" s="87">
        <v>66500</v>
      </c>
      <c r="H4847" s="87">
        <v>66594.188270380488</v>
      </c>
    </row>
    <row r="4848" spans="1:8" x14ac:dyDescent="0.3">
      <c r="A4848" t="s">
        <v>35</v>
      </c>
      <c r="B4848" t="s">
        <v>56</v>
      </c>
      <c r="C4848" t="s">
        <v>76</v>
      </c>
      <c r="D4848" t="s">
        <v>203</v>
      </c>
      <c r="E4848" t="s">
        <v>141</v>
      </c>
      <c r="G4848" s="87">
        <v>66500</v>
      </c>
      <c r="H4848" s="87">
        <v>0</v>
      </c>
    </row>
    <row r="4849" spans="1:8" x14ac:dyDescent="0.3">
      <c r="A4849" t="s">
        <v>35</v>
      </c>
      <c r="B4849" t="s">
        <v>56</v>
      </c>
      <c r="C4849" t="s">
        <v>76</v>
      </c>
      <c r="D4849" t="s">
        <v>203</v>
      </c>
      <c r="E4849" t="s">
        <v>205</v>
      </c>
      <c r="G4849" s="87">
        <v>66500</v>
      </c>
      <c r="H4849" s="87">
        <v>40489.266468391317</v>
      </c>
    </row>
    <row r="4850" spans="1:8" x14ac:dyDescent="0.3">
      <c r="A4850" t="s">
        <v>35</v>
      </c>
      <c r="B4850" t="s">
        <v>56</v>
      </c>
      <c r="C4850" t="s">
        <v>76</v>
      </c>
      <c r="D4850" t="s">
        <v>206</v>
      </c>
      <c r="E4850" t="s">
        <v>207</v>
      </c>
      <c r="G4850" s="87">
        <v>66500</v>
      </c>
      <c r="H4850" s="87">
        <v>69160</v>
      </c>
    </row>
    <row r="4851" spans="1:8" x14ac:dyDescent="0.3">
      <c r="A4851" t="s">
        <v>35</v>
      </c>
      <c r="B4851" t="s">
        <v>56</v>
      </c>
      <c r="C4851" t="s">
        <v>76</v>
      </c>
      <c r="D4851" t="s">
        <v>206</v>
      </c>
      <c r="E4851" t="s">
        <v>208</v>
      </c>
      <c r="G4851" s="87">
        <v>66500</v>
      </c>
      <c r="H4851" s="87">
        <v>69076.875</v>
      </c>
    </row>
    <row r="4852" spans="1:8" x14ac:dyDescent="0.3">
      <c r="A4852" t="s">
        <v>35</v>
      </c>
      <c r="B4852" t="s">
        <v>56</v>
      </c>
      <c r="C4852" t="s">
        <v>76</v>
      </c>
      <c r="D4852" t="s">
        <v>206</v>
      </c>
      <c r="E4852" t="s">
        <v>209</v>
      </c>
      <c r="G4852" s="87">
        <v>66500</v>
      </c>
      <c r="H4852" s="87">
        <v>62642.72109773886</v>
      </c>
    </row>
    <row r="4853" spans="1:8" x14ac:dyDescent="0.3">
      <c r="A4853" t="s">
        <v>35</v>
      </c>
      <c r="B4853" t="s">
        <v>56</v>
      </c>
      <c r="C4853" t="s">
        <v>76</v>
      </c>
      <c r="D4853" t="s">
        <v>210</v>
      </c>
      <c r="E4853" t="s">
        <v>211</v>
      </c>
      <c r="G4853" s="87">
        <v>66500</v>
      </c>
      <c r="H4853" s="87">
        <v>63175</v>
      </c>
    </row>
    <row r="4854" spans="1:8" x14ac:dyDescent="0.3">
      <c r="A4854" t="s">
        <v>35</v>
      </c>
      <c r="B4854" t="s">
        <v>56</v>
      </c>
      <c r="C4854" t="s">
        <v>76</v>
      </c>
      <c r="D4854" t="s">
        <v>210</v>
      </c>
      <c r="E4854" t="s">
        <v>212</v>
      </c>
      <c r="G4854" s="87">
        <v>66500</v>
      </c>
      <c r="H4854" s="87">
        <v>62510</v>
      </c>
    </row>
    <row r="4855" spans="1:8" x14ac:dyDescent="0.3">
      <c r="A4855" t="s">
        <v>35</v>
      </c>
      <c r="B4855" t="s">
        <v>56</v>
      </c>
      <c r="C4855" t="s">
        <v>76</v>
      </c>
      <c r="D4855" t="s">
        <v>210</v>
      </c>
      <c r="E4855" t="s">
        <v>213</v>
      </c>
      <c r="G4855" s="87">
        <v>66500</v>
      </c>
      <c r="H4855" s="87">
        <v>63175</v>
      </c>
    </row>
    <row r="4856" spans="1:8" x14ac:dyDescent="0.3">
      <c r="A4856" t="s">
        <v>35</v>
      </c>
      <c r="B4856" t="s">
        <v>56</v>
      </c>
      <c r="C4856" t="s">
        <v>76</v>
      </c>
      <c r="D4856" t="s">
        <v>214</v>
      </c>
      <c r="E4856" t="s">
        <v>215</v>
      </c>
      <c r="F4856" s="88">
        <v>46388</v>
      </c>
      <c r="G4856" s="87">
        <v>5541.666666666667</v>
      </c>
      <c r="H4856" s="87">
        <v>270.93111712197077</v>
      </c>
    </row>
    <row r="4857" spans="1:8" x14ac:dyDescent="0.3">
      <c r="A4857" t="s">
        <v>35</v>
      </c>
      <c r="B4857" t="s">
        <v>56</v>
      </c>
      <c r="C4857" t="s">
        <v>76</v>
      </c>
      <c r="D4857" t="s">
        <v>214</v>
      </c>
      <c r="E4857" t="s">
        <v>216</v>
      </c>
      <c r="F4857" s="88">
        <v>46388</v>
      </c>
      <c r="G4857" s="87">
        <v>5541.666666666667</v>
      </c>
      <c r="H4857" s="87">
        <v>221.66666666666691</v>
      </c>
    </row>
    <row r="4858" spans="1:8" x14ac:dyDescent="0.3">
      <c r="A4858" t="s">
        <v>35</v>
      </c>
      <c r="B4858" t="s">
        <v>56</v>
      </c>
      <c r="C4858" t="s">
        <v>76</v>
      </c>
      <c r="D4858" t="s">
        <v>214</v>
      </c>
      <c r="E4858" t="s">
        <v>217</v>
      </c>
      <c r="F4858" s="88">
        <v>46388</v>
      </c>
      <c r="G4858" s="87">
        <v>5541.666666666667</v>
      </c>
      <c r="H4858" s="87">
        <v>47.369663899330178</v>
      </c>
    </row>
    <row r="4859" spans="1:8" x14ac:dyDescent="0.3">
      <c r="A4859" t="s">
        <v>35</v>
      </c>
      <c r="B4859" t="s">
        <v>56</v>
      </c>
      <c r="C4859" t="s">
        <v>76</v>
      </c>
      <c r="D4859" t="s">
        <v>214</v>
      </c>
      <c r="E4859" t="s">
        <v>215</v>
      </c>
      <c r="F4859" s="88">
        <v>46419</v>
      </c>
      <c r="G4859" s="87">
        <v>5541.666666666667</v>
      </c>
      <c r="H4859" s="87">
        <v>270.89710585849213</v>
      </c>
    </row>
    <row r="4860" spans="1:8" x14ac:dyDescent="0.3">
      <c r="A4860" t="s">
        <v>35</v>
      </c>
      <c r="B4860" t="s">
        <v>56</v>
      </c>
      <c r="C4860" t="s">
        <v>76</v>
      </c>
      <c r="D4860" t="s">
        <v>214</v>
      </c>
      <c r="E4860" t="s">
        <v>216</v>
      </c>
      <c r="F4860" s="88">
        <v>46419</v>
      </c>
      <c r="G4860" s="87">
        <v>5541.666666666667</v>
      </c>
      <c r="H4860" s="87">
        <v>221.66666666666691</v>
      </c>
    </row>
    <row r="4861" spans="1:8" x14ac:dyDescent="0.3">
      <c r="A4861" t="s">
        <v>35</v>
      </c>
      <c r="B4861" t="s">
        <v>56</v>
      </c>
      <c r="C4861" t="s">
        <v>76</v>
      </c>
      <c r="D4861" t="s">
        <v>214</v>
      </c>
      <c r="E4861" t="s">
        <v>217</v>
      </c>
      <c r="F4861" s="88">
        <v>46419</v>
      </c>
      <c r="G4861" s="87">
        <v>5541.666666666667</v>
      </c>
      <c r="H4861" s="87">
        <v>47.336960761369937</v>
      </c>
    </row>
    <row r="4862" spans="1:8" x14ac:dyDescent="0.3">
      <c r="A4862" t="s">
        <v>35</v>
      </c>
      <c r="B4862" t="s">
        <v>56</v>
      </c>
      <c r="C4862" t="s">
        <v>76</v>
      </c>
      <c r="D4862" t="s">
        <v>214</v>
      </c>
      <c r="E4862" t="s">
        <v>215</v>
      </c>
      <c r="F4862" s="88">
        <v>46447</v>
      </c>
      <c r="G4862" s="87">
        <v>5541.666666666667</v>
      </c>
      <c r="H4862" s="87">
        <v>270.86314152410631</v>
      </c>
    </row>
    <row r="4863" spans="1:8" x14ac:dyDescent="0.3">
      <c r="A4863" t="s">
        <v>35</v>
      </c>
      <c r="B4863" t="s">
        <v>56</v>
      </c>
      <c r="C4863" t="s">
        <v>76</v>
      </c>
      <c r="D4863" t="s">
        <v>214</v>
      </c>
      <c r="E4863" t="s">
        <v>216</v>
      </c>
      <c r="F4863" s="88">
        <v>46447</v>
      </c>
      <c r="G4863" s="87">
        <v>5541.666666666667</v>
      </c>
      <c r="H4863" s="87">
        <v>221.66666666666691</v>
      </c>
    </row>
    <row r="4864" spans="1:8" x14ac:dyDescent="0.3">
      <c r="A4864" t="s">
        <v>35</v>
      </c>
      <c r="B4864" t="s">
        <v>56</v>
      </c>
      <c r="C4864" t="s">
        <v>76</v>
      </c>
      <c r="D4864" t="s">
        <v>214</v>
      </c>
      <c r="E4864" t="s">
        <v>217</v>
      </c>
      <c r="F4864" s="88">
        <v>46447</v>
      </c>
      <c r="G4864" s="87">
        <v>5541.666666666667</v>
      </c>
      <c r="H4864" s="87">
        <v>47.30430274753801</v>
      </c>
    </row>
    <row r="4865" spans="1:8" x14ac:dyDescent="0.3">
      <c r="A4865" t="s">
        <v>35</v>
      </c>
      <c r="B4865" t="s">
        <v>56</v>
      </c>
      <c r="C4865" t="s">
        <v>76</v>
      </c>
      <c r="D4865" t="s">
        <v>214</v>
      </c>
      <c r="E4865" t="s">
        <v>215</v>
      </c>
      <c r="F4865" s="88">
        <v>46478</v>
      </c>
      <c r="G4865" s="87">
        <v>5541.666666666667</v>
      </c>
      <c r="H4865" s="87">
        <v>47.270585027654541</v>
      </c>
    </row>
    <row r="4866" spans="1:8" x14ac:dyDescent="0.3">
      <c r="A4866" t="s">
        <v>35</v>
      </c>
      <c r="B4866" t="s">
        <v>56</v>
      </c>
      <c r="C4866" t="s">
        <v>76</v>
      </c>
      <c r="D4866" t="s">
        <v>214</v>
      </c>
      <c r="E4866" t="s">
        <v>216</v>
      </c>
      <c r="F4866" s="88">
        <v>46478</v>
      </c>
      <c r="G4866" s="87">
        <v>5541.666666666667</v>
      </c>
      <c r="H4866" s="87">
        <v>0</v>
      </c>
    </row>
    <row r="4867" spans="1:8" x14ac:dyDescent="0.3">
      <c r="A4867" t="s">
        <v>35</v>
      </c>
      <c r="B4867" t="s">
        <v>56</v>
      </c>
      <c r="C4867" t="s">
        <v>76</v>
      </c>
      <c r="D4867" t="s">
        <v>214</v>
      </c>
      <c r="E4867" t="s">
        <v>217</v>
      </c>
      <c r="F4867" s="88">
        <v>46478</v>
      </c>
      <c r="G4867" s="87">
        <v>5541.666666666667</v>
      </c>
      <c r="H4867" s="87">
        <v>47.270585027654541</v>
      </c>
    </row>
    <row r="4868" spans="1:8" x14ac:dyDescent="0.3">
      <c r="A4868" t="s">
        <v>35</v>
      </c>
      <c r="B4868" t="s">
        <v>56</v>
      </c>
      <c r="C4868" t="s">
        <v>76</v>
      </c>
      <c r="D4868" t="s">
        <v>214</v>
      </c>
      <c r="E4868" t="s">
        <v>215</v>
      </c>
      <c r="F4868" s="88">
        <v>46508</v>
      </c>
      <c r="G4868" s="87">
        <v>5541.666666666667</v>
      </c>
      <c r="H4868" s="87">
        <v>47.236915340393601</v>
      </c>
    </row>
    <row r="4869" spans="1:8" x14ac:dyDescent="0.3">
      <c r="A4869" t="s">
        <v>35</v>
      </c>
      <c r="B4869" t="s">
        <v>56</v>
      </c>
      <c r="C4869" t="s">
        <v>76</v>
      </c>
      <c r="D4869" t="s">
        <v>214</v>
      </c>
      <c r="E4869" t="s">
        <v>216</v>
      </c>
      <c r="F4869" s="88">
        <v>46508</v>
      </c>
      <c r="G4869" s="87">
        <v>5541.666666666667</v>
      </c>
      <c r="H4869" s="87">
        <v>0</v>
      </c>
    </row>
    <row r="4870" spans="1:8" x14ac:dyDescent="0.3">
      <c r="A4870" t="s">
        <v>35</v>
      </c>
      <c r="B4870" t="s">
        <v>56</v>
      </c>
      <c r="C4870" t="s">
        <v>76</v>
      </c>
      <c r="D4870" t="s">
        <v>214</v>
      </c>
      <c r="E4870" t="s">
        <v>217</v>
      </c>
      <c r="F4870" s="88">
        <v>46508</v>
      </c>
      <c r="G4870" s="87">
        <v>5541.666666666667</v>
      </c>
      <c r="H4870" s="87">
        <v>47.236915340393601</v>
      </c>
    </row>
    <row r="4871" spans="1:8" x14ac:dyDescent="0.3">
      <c r="A4871" t="s">
        <v>35</v>
      </c>
      <c r="B4871" t="s">
        <v>56</v>
      </c>
      <c r="C4871" t="s">
        <v>76</v>
      </c>
      <c r="D4871" t="s">
        <v>214</v>
      </c>
      <c r="E4871" t="s">
        <v>215</v>
      </c>
      <c r="F4871" s="88">
        <v>46539</v>
      </c>
      <c r="G4871" s="87">
        <v>5541.666666666667</v>
      </c>
      <c r="H4871" s="87">
        <v>47.203293583190792</v>
      </c>
    </row>
    <row r="4872" spans="1:8" x14ac:dyDescent="0.3">
      <c r="A4872" t="s">
        <v>35</v>
      </c>
      <c r="B4872" t="s">
        <v>56</v>
      </c>
      <c r="C4872" t="s">
        <v>76</v>
      </c>
      <c r="D4872" t="s">
        <v>214</v>
      </c>
      <c r="E4872" t="s">
        <v>216</v>
      </c>
      <c r="F4872" s="88">
        <v>46539</v>
      </c>
      <c r="G4872" s="87">
        <v>5541.666666666667</v>
      </c>
      <c r="H4872" s="87">
        <v>0</v>
      </c>
    </row>
    <row r="4873" spans="1:8" x14ac:dyDescent="0.3">
      <c r="A4873" t="s">
        <v>35</v>
      </c>
      <c r="B4873" t="s">
        <v>56</v>
      </c>
      <c r="C4873" t="s">
        <v>76</v>
      </c>
      <c r="D4873" t="s">
        <v>214</v>
      </c>
      <c r="E4873" t="s">
        <v>217</v>
      </c>
      <c r="F4873" s="88">
        <v>46539</v>
      </c>
      <c r="G4873" s="87">
        <v>5541.666666666667</v>
      </c>
      <c r="H4873" s="87">
        <v>47.203293583190792</v>
      </c>
    </row>
    <row r="4874" spans="1:8" x14ac:dyDescent="0.3">
      <c r="A4874" t="s">
        <v>35</v>
      </c>
      <c r="B4874" t="s">
        <v>56</v>
      </c>
      <c r="C4874" t="s">
        <v>76</v>
      </c>
      <c r="D4874" t="s">
        <v>214</v>
      </c>
      <c r="E4874" t="s">
        <v>215</v>
      </c>
      <c r="F4874" s="88">
        <v>46569</v>
      </c>
      <c r="G4874" s="87">
        <v>5541.666666666667</v>
      </c>
      <c r="H4874" s="87">
        <v>47.169719653774557</v>
      </c>
    </row>
    <row r="4875" spans="1:8" x14ac:dyDescent="0.3">
      <c r="A4875" t="s">
        <v>35</v>
      </c>
      <c r="B4875" t="s">
        <v>56</v>
      </c>
      <c r="C4875" t="s">
        <v>76</v>
      </c>
      <c r="D4875" t="s">
        <v>214</v>
      </c>
      <c r="E4875" t="s">
        <v>216</v>
      </c>
      <c r="F4875" s="88">
        <v>46569</v>
      </c>
      <c r="G4875" s="87">
        <v>5541.666666666667</v>
      </c>
      <c r="H4875" s="87">
        <v>0</v>
      </c>
    </row>
    <row r="4876" spans="1:8" x14ac:dyDescent="0.3">
      <c r="A4876" t="s">
        <v>35</v>
      </c>
      <c r="B4876" t="s">
        <v>56</v>
      </c>
      <c r="C4876" t="s">
        <v>76</v>
      </c>
      <c r="D4876" t="s">
        <v>214</v>
      </c>
      <c r="E4876" t="s">
        <v>217</v>
      </c>
      <c r="F4876" s="88">
        <v>46569</v>
      </c>
      <c r="G4876" s="87">
        <v>5541.666666666667</v>
      </c>
      <c r="H4876" s="87">
        <v>47.169719653774557</v>
      </c>
    </row>
    <row r="4877" spans="1:8" x14ac:dyDescent="0.3">
      <c r="A4877" t="s">
        <v>35</v>
      </c>
      <c r="B4877" t="s">
        <v>56</v>
      </c>
      <c r="C4877" t="s">
        <v>76</v>
      </c>
      <c r="D4877" t="s">
        <v>214</v>
      </c>
      <c r="E4877" t="s">
        <v>215</v>
      </c>
      <c r="F4877" s="88">
        <v>46600</v>
      </c>
      <c r="G4877" s="87">
        <v>5541.666666666667</v>
      </c>
      <c r="H4877" s="87">
        <v>47.135644237304952</v>
      </c>
    </row>
    <row r="4878" spans="1:8" x14ac:dyDescent="0.3">
      <c r="A4878" t="s">
        <v>35</v>
      </c>
      <c r="B4878" t="s">
        <v>56</v>
      </c>
      <c r="C4878" t="s">
        <v>76</v>
      </c>
      <c r="D4878" t="s">
        <v>214</v>
      </c>
      <c r="E4878" t="s">
        <v>216</v>
      </c>
      <c r="F4878" s="88">
        <v>46600</v>
      </c>
      <c r="G4878" s="87">
        <v>5541.666666666667</v>
      </c>
      <c r="H4878" s="87">
        <v>0</v>
      </c>
    </row>
    <row r="4879" spans="1:8" x14ac:dyDescent="0.3">
      <c r="A4879" t="s">
        <v>35</v>
      </c>
      <c r="B4879" t="s">
        <v>56</v>
      </c>
      <c r="C4879" t="s">
        <v>76</v>
      </c>
      <c r="D4879" t="s">
        <v>214</v>
      </c>
      <c r="E4879" t="s">
        <v>217</v>
      </c>
      <c r="F4879" s="88">
        <v>46600</v>
      </c>
      <c r="G4879" s="87">
        <v>5541.666666666667</v>
      </c>
      <c r="H4879" s="87">
        <v>47.135644237304952</v>
      </c>
    </row>
    <row r="4880" spans="1:8" x14ac:dyDescent="0.3">
      <c r="A4880" t="s">
        <v>35</v>
      </c>
      <c r="B4880" t="s">
        <v>56</v>
      </c>
      <c r="C4880" t="s">
        <v>76</v>
      </c>
      <c r="D4880" t="s">
        <v>214</v>
      </c>
      <c r="E4880" t="s">
        <v>215</v>
      </c>
      <c r="F4880" s="88">
        <v>46631</v>
      </c>
      <c r="G4880" s="87">
        <v>5541.666666666667</v>
      </c>
      <c r="H4880" s="87">
        <v>47.102166437680737</v>
      </c>
    </row>
    <row r="4881" spans="1:8" x14ac:dyDescent="0.3">
      <c r="A4881" t="s">
        <v>35</v>
      </c>
      <c r="B4881" t="s">
        <v>56</v>
      </c>
      <c r="C4881" t="s">
        <v>76</v>
      </c>
      <c r="D4881" t="s">
        <v>214</v>
      </c>
      <c r="E4881" t="s">
        <v>216</v>
      </c>
      <c r="F4881" s="88">
        <v>46631</v>
      </c>
      <c r="G4881" s="87">
        <v>5541.666666666667</v>
      </c>
      <c r="H4881" s="87">
        <v>0</v>
      </c>
    </row>
    <row r="4882" spans="1:8" x14ac:dyDescent="0.3">
      <c r="A4882" t="s">
        <v>35</v>
      </c>
      <c r="B4882" t="s">
        <v>56</v>
      </c>
      <c r="C4882" t="s">
        <v>76</v>
      </c>
      <c r="D4882" t="s">
        <v>214</v>
      </c>
      <c r="E4882" t="s">
        <v>217</v>
      </c>
      <c r="F4882" s="88">
        <v>46631</v>
      </c>
      <c r="G4882" s="87">
        <v>5541.666666666667</v>
      </c>
      <c r="H4882" s="87">
        <v>47.102166437680737</v>
      </c>
    </row>
    <row r="4883" spans="1:8" x14ac:dyDescent="0.3">
      <c r="A4883" t="s">
        <v>35</v>
      </c>
      <c r="B4883" t="s">
        <v>56</v>
      </c>
      <c r="C4883" t="s">
        <v>76</v>
      </c>
      <c r="D4883" t="s">
        <v>214</v>
      </c>
      <c r="E4883" t="s">
        <v>215</v>
      </c>
      <c r="F4883" s="88">
        <v>46661</v>
      </c>
      <c r="G4883" s="87">
        <v>5541.666666666667</v>
      </c>
      <c r="H4883" s="87">
        <v>47.068736159106003</v>
      </c>
    </row>
    <row r="4884" spans="1:8" x14ac:dyDescent="0.3">
      <c r="A4884" t="s">
        <v>35</v>
      </c>
      <c r="B4884" t="s">
        <v>56</v>
      </c>
      <c r="C4884" t="s">
        <v>76</v>
      </c>
      <c r="D4884" t="s">
        <v>214</v>
      </c>
      <c r="E4884" t="s">
        <v>216</v>
      </c>
      <c r="F4884" s="88">
        <v>46661</v>
      </c>
      <c r="G4884" s="87">
        <v>5541.666666666667</v>
      </c>
      <c r="H4884" s="87">
        <v>0</v>
      </c>
    </row>
    <row r="4885" spans="1:8" x14ac:dyDescent="0.3">
      <c r="A4885" t="s">
        <v>35</v>
      </c>
      <c r="B4885" t="s">
        <v>56</v>
      </c>
      <c r="C4885" t="s">
        <v>76</v>
      </c>
      <c r="D4885" t="s">
        <v>214</v>
      </c>
      <c r="E4885" t="s">
        <v>217</v>
      </c>
      <c r="F4885" s="88">
        <v>46661</v>
      </c>
      <c r="G4885" s="87">
        <v>5541.666666666667</v>
      </c>
      <c r="H4885" s="87">
        <v>47.068736159106003</v>
      </c>
    </row>
    <row r="4886" spans="1:8" x14ac:dyDescent="0.3">
      <c r="A4886" t="s">
        <v>35</v>
      </c>
      <c r="B4886" t="s">
        <v>56</v>
      </c>
      <c r="C4886" t="s">
        <v>76</v>
      </c>
      <c r="D4886" t="s">
        <v>214</v>
      </c>
      <c r="E4886" t="s">
        <v>215</v>
      </c>
      <c r="F4886" s="88">
        <v>46692</v>
      </c>
      <c r="G4886" s="87">
        <v>5541.666666666667</v>
      </c>
      <c r="H4886" s="87">
        <v>47.035353300468323</v>
      </c>
    </row>
    <row r="4887" spans="1:8" x14ac:dyDescent="0.3">
      <c r="A4887" t="s">
        <v>35</v>
      </c>
      <c r="B4887" t="s">
        <v>56</v>
      </c>
      <c r="C4887" t="s">
        <v>76</v>
      </c>
      <c r="D4887" t="s">
        <v>214</v>
      </c>
      <c r="E4887" t="s">
        <v>216</v>
      </c>
      <c r="F4887" s="88">
        <v>46692</v>
      </c>
      <c r="G4887" s="87">
        <v>5541.666666666667</v>
      </c>
      <c r="H4887" s="87">
        <v>0</v>
      </c>
    </row>
    <row r="4888" spans="1:8" x14ac:dyDescent="0.3">
      <c r="A4888" t="s">
        <v>35</v>
      </c>
      <c r="B4888" t="s">
        <v>56</v>
      </c>
      <c r="C4888" t="s">
        <v>76</v>
      </c>
      <c r="D4888" t="s">
        <v>214</v>
      </c>
      <c r="E4888" t="s">
        <v>217</v>
      </c>
      <c r="F4888" s="88">
        <v>46692</v>
      </c>
      <c r="G4888" s="87">
        <v>5541.666666666667</v>
      </c>
      <c r="H4888" s="87">
        <v>47.035353300468323</v>
      </c>
    </row>
    <row r="4889" spans="1:8" x14ac:dyDescent="0.3">
      <c r="A4889" t="s">
        <v>35</v>
      </c>
      <c r="B4889" t="s">
        <v>56</v>
      </c>
      <c r="C4889" t="s">
        <v>76</v>
      </c>
      <c r="D4889" t="s">
        <v>214</v>
      </c>
      <c r="E4889" t="s">
        <v>215</v>
      </c>
      <c r="F4889" s="88">
        <v>46722</v>
      </c>
      <c r="G4889" s="87">
        <v>5541.666666666667</v>
      </c>
      <c r="H4889" s="87">
        <v>47.002017760944447</v>
      </c>
    </row>
    <row r="4890" spans="1:8" x14ac:dyDescent="0.3">
      <c r="A4890" t="s">
        <v>35</v>
      </c>
      <c r="B4890" t="s">
        <v>56</v>
      </c>
      <c r="C4890" t="s">
        <v>76</v>
      </c>
      <c r="D4890" t="s">
        <v>214</v>
      </c>
      <c r="E4890" t="s">
        <v>216</v>
      </c>
      <c r="F4890" s="88">
        <v>46722</v>
      </c>
      <c r="G4890" s="87">
        <v>5541.666666666667</v>
      </c>
      <c r="H4890" s="87">
        <v>0</v>
      </c>
    </row>
    <row r="4891" spans="1:8" x14ac:dyDescent="0.3">
      <c r="A4891" t="s">
        <v>35</v>
      </c>
      <c r="B4891" t="s">
        <v>56</v>
      </c>
      <c r="C4891" t="s">
        <v>76</v>
      </c>
      <c r="D4891" t="s">
        <v>214</v>
      </c>
      <c r="E4891" t="s">
        <v>217</v>
      </c>
      <c r="F4891" s="88">
        <v>46722</v>
      </c>
      <c r="G4891" s="87">
        <v>5541.666666666667</v>
      </c>
      <c r="H4891" s="87">
        <v>47.002017760944447</v>
      </c>
    </row>
    <row r="4892" spans="1:8" x14ac:dyDescent="0.3">
      <c r="A4892" t="s">
        <v>35</v>
      </c>
      <c r="B4892" t="s">
        <v>56</v>
      </c>
      <c r="C4892" t="s">
        <v>77</v>
      </c>
      <c r="D4892" t="s">
        <v>198</v>
      </c>
      <c r="E4892" t="s">
        <v>135</v>
      </c>
      <c r="G4892" s="87">
        <v>52500</v>
      </c>
      <c r="H4892" s="87">
        <v>33390</v>
      </c>
    </row>
    <row r="4893" spans="1:8" x14ac:dyDescent="0.3">
      <c r="A4893" t="s">
        <v>35</v>
      </c>
      <c r="B4893" t="s">
        <v>56</v>
      </c>
      <c r="C4893" t="s">
        <v>77</v>
      </c>
      <c r="D4893" t="s">
        <v>198</v>
      </c>
      <c r="E4893" t="s">
        <v>199</v>
      </c>
      <c r="G4893" s="87">
        <v>52500</v>
      </c>
      <c r="H4893" s="87">
        <v>52639.257294429714</v>
      </c>
    </row>
    <row r="4894" spans="1:8" x14ac:dyDescent="0.3">
      <c r="A4894" t="s">
        <v>35</v>
      </c>
      <c r="B4894" t="s">
        <v>56</v>
      </c>
      <c r="C4894" t="s">
        <v>77</v>
      </c>
      <c r="D4894" t="s">
        <v>198</v>
      </c>
      <c r="E4894" t="s">
        <v>200</v>
      </c>
      <c r="G4894" s="87">
        <v>52500</v>
      </c>
      <c r="H4894" s="87">
        <v>53171.404049171702</v>
      </c>
    </row>
    <row r="4895" spans="1:8" x14ac:dyDescent="0.3">
      <c r="A4895" t="s">
        <v>35</v>
      </c>
      <c r="B4895" t="s">
        <v>56</v>
      </c>
      <c r="C4895" t="s">
        <v>77</v>
      </c>
      <c r="D4895" t="s">
        <v>198</v>
      </c>
      <c r="E4895" t="s">
        <v>201</v>
      </c>
      <c r="G4895" s="87">
        <v>52500</v>
      </c>
      <c r="H4895" s="87">
        <v>52500</v>
      </c>
    </row>
    <row r="4896" spans="1:8" x14ac:dyDescent="0.3">
      <c r="A4896" t="s">
        <v>35</v>
      </c>
      <c r="B4896" t="s">
        <v>56</v>
      </c>
      <c r="C4896" t="s">
        <v>77</v>
      </c>
      <c r="D4896" t="s">
        <v>198</v>
      </c>
      <c r="E4896" t="s">
        <v>202</v>
      </c>
      <c r="G4896" s="87">
        <v>52500</v>
      </c>
      <c r="H4896" s="87">
        <v>33906.713274942362</v>
      </c>
    </row>
    <row r="4897" spans="1:8" x14ac:dyDescent="0.3">
      <c r="A4897" t="s">
        <v>35</v>
      </c>
      <c r="B4897" t="s">
        <v>56</v>
      </c>
      <c r="C4897" t="s">
        <v>77</v>
      </c>
      <c r="D4897" t="s">
        <v>198</v>
      </c>
      <c r="E4897" t="s">
        <v>139</v>
      </c>
      <c r="G4897" s="87">
        <v>52500</v>
      </c>
      <c r="H4897" s="87">
        <v>32812.5</v>
      </c>
    </row>
    <row r="4898" spans="1:8" x14ac:dyDescent="0.3">
      <c r="A4898" t="s">
        <v>35</v>
      </c>
      <c r="B4898" t="s">
        <v>56</v>
      </c>
      <c r="C4898" t="s">
        <v>77</v>
      </c>
      <c r="D4898" t="s">
        <v>198</v>
      </c>
      <c r="E4898" t="s">
        <v>65</v>
      </c>
      <c r="G4898" s="87">
        <v>52500</v>
      </c>
      <c r="H4898" s="87">
        <v>33906.713274942362</v>
      </c>
    </row>
    <row r="4899" spans="1:8" x14ac:dyDescent="0.3">
      <c r="A4899" t="s">
        <v>35</v>
      </c>
      <c r="B4899" t="s">
        <v>56</v>
      </c>
      <c r="C4899" t="s">
        <v>77</v>
      </c>
      <c r="D4899" t="s">
        <v>203</v>
      </c>
      <c r="E4899" t="s">
        <v>204</v>
      </c>
      <c r="G4899" s="87">
        <v>52500</v>
      </c>
      <c r="H4899" s="87">
        <v>34058.857025499106</v>
      </c>
    </row>
    <row r="4900" spans="1:8" x14ac:dyDescent="0.3">
      <c r="A4900" t="s">
        <v>35</v>
      </c>
      <c r="B4900" t="s">
        <v>56</v>
      </c>
      <c r="C4900" t="s">
        <v>77</v>
      </c>
      <c r="D4900" t="s">
        <v>203</v>
      </c>
      <c r="E4900" t="s">
        <v>142</v>
      </c>
      <c r="G4900" s="87">
        <v>52500</v>
      </c>
      <c r="H4900" s="87">
        <v>52500</v>
      </c>
    </row>
    <row r="4901" spans="1:8" x14ac:dyDescent="0.3">
      <c r="A4901" t="s">
        <v>35</v>
      </c>
      <c r="B4901" t="s">
        <v>56</v>
      </c>
      <c r="C4901" t="s">
        <v>77</v>
      </c>
      <c r="D4901" t="s">
        <v>203</v>
      </c>
      <c r="E4901" t="s">
        <v>143</v>
      </c>
      <c r="G4901" s="87">
        <v>52500</v>
      </c>
      <c r="H4901" s="87">
        <v>53551.661989778477</v>
      </c>
    </row>
    <row r="4902" spans="1:8" x14ac:dyDescent="0.3">
      <c r="A4902" t="s">
        <v>35</v>
      </c>
      <c r="B4902" t="s">
        <v>56</v>
      </c>
      <c r="C4902" t="s">
        <v>77</v>
      </c>
      <c r="D4902" t="s">
        <v>203</v>
      </c>
      <c r="E4902" t="s">
        <v>141</v>
      </c>
      <c r="G4902" s="87">
        <v>52500</v>
      </c>
      <c r="H4902" s="87">
        <v>0</v>
      </c>
    </row>
    <row r="4903" spans="1:8" x14ac:dyDescent="0.3">
      <c r="A4903" t="s">
        <v>35</v>
      </c>
      <c r="B4903" t="s">
        <v>56</v>
      </c>
      <c r="C4903" t="s">
        <v>77</v>
      </c>
      <c r="D4903" t="s">
        <v>203</v>
      </c>
      <c r="E4903" t="s">
        <v>205</v>
      </c>
      <c r="G4903" s="87">
        <v>52500</v>
      </c>
      <c r="H4903" s="87">
        <v>34058.857025499106</v>
      </c>
    </row>
    <row r="4904" spans="1:8" x14ac:dyDescent="0.3">
      <c r="A4904" t="s">
        <v>35</v>
      </c>
      <c r="B4904" t="s">
        <v>56</v>
      </c>
      <c r="C4904" t="s">
        <v>77</v>
      </c>
      <c r="D4904" t="s">
        <v>206</v>
      </c>
      <c r="E4904" t="s">
        <v>207</v>
      </c>
      <c r="G4904" s="87">
        <v>52500</v>
      </c>
      <c r="H4904" s="87">
        <v>55125</v>
      </c>
    </row>
    <row r="4905" spans="1:8" x14ac:dyDescent="0.3">
      <c r="A4905" t="s">
        <v>35</v>
      </c>
      <c r="B4905" t="s">
        <v>56</v>
      </c>
      <c r="C4905" t="s">
        <v>77</v>
      </c>
      <c r="D4905" t="s">
        <v>206</v>
      </c>
      <c r="E4905" t="s">
        <v>208</v>
      </c>
      <c r="G4905" s="87">
        <v>52500</v>
      </c>
      <c r="H4905" s="87">
        <v>54979.166666666672</v>
      </c>
    </row>
    <row r="4906" spans="1:8" x14ac:dyDescent="0.3">
      <c r="A4906" t="s">
        <v>35</v>
      </c>
      <c r="B4906" t="s">
        <v>56</v>
      </c>
      <c r="C4906" t="s">
        <v>77</v>
      </c>
      <c r="D4906" t="s">
        <v>206</v>
      </c>
      <c r="E4906" t="s">
        <v>209</v>
      </c>
      <c r="G4906" s="87">
        <v>52500</v>
      </c>
      <c r="H4906" s="87">
        <v>49245.220185995633</v>
      </c>
    </row>
    <row r="4907" spans="1:8" x14ac:dyDescent="0.3">
      <c r="A4907" t="s">
        <v>35</v>
      </c>
      <c r="B4907" t="s">
        <v>56</v>
      </c>
      <c r="C4907" t="s">
        <v>77</v>
      </c>
      <c r="D4907" t="s">
        <v>210</v>
      </c>
      <c r="E4907" t="s">
        <v>211</v>
      </c>
      <c r="G4907" s="87">
        <v>52500</v>
      </c>
      <c r="H4907" s="87">
        <v>49875</v>
      </c>
    </row>
    <row r="4908" spans="1:8" x14ac:dyDescent="0.3">
      <c r="A4908" t="s">
        <v>35</v>
      </c>
      <c r="B4908" t="s">
        <v>56</v>
      </c>
      <c r="C4908" t="s">
        <v>77</v>
      </c>
      <c r="D4908" t="s">
        <v>210</v>
      </c>
      <c r="E4908" t="s">
        <v>212</v>
      </c>
      <c r="G4908" s="87">
        <v>52500</v>
      </c>
      <c r="H4908" s="87">
        <v>49350</v>
      </c>
    </row>
    <row r="4909" spans="1:8" x14ac:dyDescent="0.3">
      <c r="A4909" t="s">
        <v>35</v>
      </c>
      <c r="B4909" t="s">
        <v>56</v>
      </c>
      <c r="C4909" t="s">
        <v>77</v>
      </c>
      <c r="D4909" t="s">
        <v>210</v>
      </c>
      <c r="E4909" t="s">
        <v>213</v>
      </c>
      <c r="G4909" s="87">
        <v>52500</v>
      </c>
      <c r="H4909" s="87">
        <v>48825</v>
      </c>
    </row>
    <row r="4910" spans="1:8" x14ac:dyDescent="0.3">
      <c r="A4910" t="s">
        <v>35</v>
      </c>
      <c r="B4910" t="s">
        <v>56</v>
      </c>
      <c r="C4910" t="s">
        <v>77</v>
      </c>
      <c r="D4910" t="s">
        <v>214</v>
      </c>
      <c r="E4910" t="s">
        <v>215</v>
      </c>
      <c r="F4910" s="88">
        <v>46388</v>
      </c>
      <c r="G4910" s="87">
        <v>4375</v>
      </c>
      <c r="H4910" s="87">
        <v>179.9509869144178</v>
      </c>
    </row>
    <row r="4911" spans="1:8" x14ac:dyDescent="0.3">
      <c r="A4911" t="s">
        <v>35</v>
      </c>
      <c r="B4911" t="s">
        <v>56</v>
      </c>
      <c r="C4911" t="s">
        <v>77</v>
      </c>
      <c r="D4911" t="s">
        <v>214</v>
      </c>
      <c r="E4911" t="s">
        <v>216</v>
      </c>
      <c r="F4911" s="88">
        <v>46388</v>
      </c>
      <c r="G4911" s="87">
        <v>4375</v>
      </c>
      <c r="H4911" s="87">
        <v>218.7500000000002</v>
      </c>
    </row>
    <row r="4912" spans="1:8" x14ac:dyDescent="0.3">
      <c r="A4912" t="s">
        <v>35</v>
      </c>
      <c r="B4912" t="s">
        <v>56</v>
      </c>
      <c r="C4912" t="s">
        <v>77</v>
      </c>
      <c r="D4912" t="s">
        <v>214</v>
      </c>
      <c r="E4912" t="s">
        <v>217</v>
      </c>
      <c r="F4912" s="88">
        <v>46388</v>
      </c>
      <c r="G4912" s="87">
        <v>4375</v>
      </c>
      <c r="H4912" s="87">
        <v>-36.951441033888358</v>
      </c>
    </row>
    <row r="4913" spans="1:8" x14ac:dyDescent="0.3">
      <c r="A4913" t="s">
        <v>35</v>
      </c>
      <c r="B4913" t="s">
        <v>56</v>
      </c>
      <c r="C4913" t="s">
        <v>77</v>
      </c>
      <c r="D4913" t="s">
        <v>214</v>
      </c>
      <c r="E4913" t="s">
        <v>215</v>
      </c>
      <c r="F4913" s="88">
        <v>46419</v>
      </c>
      <c r="G4913" s="87">
        <v>4375</v>
      </c>
      <c r="H4913" s="87">
        <v>179.9244836289547</v>
      </c>
    </row>
    <row r="4914" spans="1:8" x14ac:dyDescent="0.3">
      <c r="A4914" t="s">
        <v>35</v>
      </c>
      <c r="B4914" t="s">
        <v>56</v>
      </c>
      <c r="C4914" t="s">
        <v>77</v>
      </c>
      <c r="D4914" t="s">
        <v>214</v>
      </c>
      <c r="E4914" t="s">
        <v>216</v>
      </c>
      <c r="F4914" s="88">
        <v>46419</v>
      </c>
      <c r="G4914" s="87">
        <v>4375</v>
      </c>
      <c r="H4914" s="87">
        <v>218.7500000000002</v>
      </c>
    </row>
    <row r="4915" spans="1:8" x14ac:dyDescent="0.3">
      <c r="A4915" t="s">
        <v>35</v>
      </c>
      <c r="B4915" t="s">
        <v>56</v>
      </c>
      <c r="C4915" t="s">
        <v>77</v>
      </c>
      <c r="D4915" t="s">
        <v>214</v>
      </c>
      <c r="E4915" t="s">
        <v>217</v>
      </c>
      <c r="F4915" s="88">
        <v>46419</v>
      </c>
      <c r="G4915" s="87">
        <v>4375</v>
      </c>
      <c r="H4915" s="87">
        <v>-36.97668225813883</v>
      </c>
    </row>
    <row r="4916" spans="1:8" x14ac:dyDescent="0.3">
      <c r="A4916" t="s">
        <v>35</v>
      </c>
      <c r="B4916" t="s">
        <v>56</v>
      </c>
      <c r="C4916" t="s">
        <v>77</v>
      </c>
      <c r="D4916" t="s">
        <v>214</v>
      </c>
      <c r="E4916" t="s">
        <v>215</v>
      </c>
      <c r="F4916" s="88">
        <v>46447</v>
      </c>
      <c r="G4916" s="87">
        <v>4375</v>
      </c>
      <c r="H4916" s="87">
        <v>179.89794411038969</v>
      </c>
    </row>
    <row r="4917" spans="1:8" x14ac:dyDescent="0.3">
      <c r="A4917" t="s">
        <v>35</v>
      </c>
      <c r="B4917" t="s">
        <v>56</v>
      </c>
      <c r="C4917" t="s">
        <v>77</v>
      </c>
      <c r="D4917" t="s">
        <v>214</v>
      </c>
      <c r="E4917" t="s">
        <v>216</v>
      </c>
      <c r="F4917" s="88">
        <v>46447</v>
      </c>
      <c r="G4917" s="87">
        <v>4375</v>
      </c>
      <c r="H4917" s="87">
        <v>218.7500000000002</v>
      </c>
    </row>
    <row r="4918" spans="1:8" x14ac:dyDescent="0.3">
      <c r="A4918" t="s">
        <v>35</v>
      </c>
      <c r="B4918" t="s">
        <v>56</v>
      </c>
      <c r="C4918" t="s">
        <v>77</v>
      </c>
      <c r="D4918" t="s">
        <v>214</v>
      </c>
      <c r="E4918" t="s">
        <v>217</v>
      </c>
      <c r="F4918" s="88">
        <v>46447</v>
      </c>
      <c r="G4918" s="87">
        <v>4375</v>
      </c>
      <c r="H4918" s="87">
        <v>-37.001957990105069</v>
      </c>
    </row>
    <row r="4919" spans="1:8" x14ac:dyDescent="0.3">
      <c r="A4919" t="s">
        <v>35</v>
      </c>
      <c r="B4919" t="s">
        <v>56</v>
      </c>
      <c r="C4919" t="s">
        <v>77</v>
      </c>
      <c r="D4919" t="s">
        <v>214</v>
      </c>
      <c r="E4919" t="s">
        <v>215</v>
      </c>
      <c r="F4919" s="88">
        <v>46478</v>
      </c>
      <c r="G4919" s="87">
        <v>4375</v>
      </c>
      <c r="H4919" s="87">
        <v>179.870466771785</v>
      </c>
    </row>
    <row r="4920" spans="1:8" x14ac:dyDescent="0.3">
      <c r="A4920" t="s">
        <v>35</v>
      </c>
      <c r="B4920" t="s">
        <v>56</v>
      </c>
      <c r="C4920" t="s">
        <v>77</v>
      </c>
      <c r="D4920" t="s">
        <v>214</v>
      </c>
      <c r="E4920" t="s">
        <v>216</v>
      </c>
      <c r="F4920" s="88">
        <v>46478</v>
      </c>
      <c r="G4920" s="87">
        <v>4375</v>
      </c>
      <c r="H4920" s="87">
        <v>218.7500000000002</v>
      </c>
    </row>
    <row r="4921" spans="1:8" x14ac:dyDescent="0.3">
      <c r="A4921" t="s">
        <v>35</v>
      </c>
      <c r="B4921" t="s">
        <v>56</v>
      </c>
      <c r="C4921" t="s">
        <v>77</v>
      </c>
      <c r="D4921" t="s">
        <v>214</v>
      </c>
      <c r="E4921" t="s">
        <v>217</v>
      </c>
      <c r="F4921" s="88">
        <v>46478</v>
      </c>
      <c r="G4921" s="87">
        <v>4375</v>
      </c>
      <c r="H4921" s="87">
        <v>-37.02812688401405</v>
      </c>
    </row>
    <row r="4922" spans="1:8" x14ac:dyDescent="0.3">
      <c r="A4922" t="s">
        <v>35</v>
      </c>
      <c r="B4922" t="s">
        <v>56</v>
      </c>
      <c r="C4922" t="s">
        <v>77</v>
      </c>
      <c r="D4922" t="s">
        <v>214</v>
      </c>
      <c r="E4922" t="s">
        <v>215</v>
      </c>
      <c r="F4922" s="88">
        <v>46508</v>
      </c>
      <c r="G4922" s="87">
        <v>4375</v>
      </c>
      <c r="H4922" s="87">
        <v>-37.054332818971041</v>
      </c>
    </row>
    <row r="4923" spans="1:8" x14ac:dyDescent="0.3">
      <c r="A4923" t="s">
        <v>35</v>
      </c>
      <c r="B4923" t="s">
        <v>56</v>
      </c>
      <c r="C4923" t="s">
        <v>77</v>
      </c>
      <c r="D4923" t="s">
        <v>214</v>
      </c>
      <c r="E4923" t="s">
        <v>216</v>
      </c>
      <c r="F4923" s="88">
        <v>46508</v>
      </c>
      <c r="G4923" s="87">
        <v>4375</v>
      </c>
      <c r="H4923" s="87">
        <v>0</v>
      </c>
    </row>
    <row r="4924" spans="1:8" x14ac:dyDescent="0.3">
      <c r="A4924" t="s">
        <v>35</v>
      </c>
      <c r="B4924" t="s">
        <v>56</v>
      </c>
      <c r="C4924" t="s">
        <v>77</v>
      </c>
      <c r="D4924" t="s">
        <v>214</v>
      </c>
      <c r="E4924" t="s">
        <v>217</v>
      </c>
      <c r="F4924" s="88">
        <v>46508</v>
      </c>
      <c r="G4924" s="87">
        <v>4375</v>
      </c>
      <c r="H4924" s="87">
        <v>-37.054332818971041</v>
      </c>
    </row>
    <row r="4925" spans="1:8" x14ac:dyDescent="0.3">
      <c r="A4925" t="s">
        <v>35</v>
      </c>
      <c r="B4925" t="s">
        <v>56</v>
      </c>
      <c r="C4925" t="s">
        <v>77</v>
      </c>
      <c r="D4925" t="s">
        <v>214</v>
      </c>
      <c r="E4925" t="s">
        <v>215</v>
      </c>
      <c r="F4925" s="88">
        <v>46539</v>
      </c>
      <c r="G4925" s="87">
        <v>4375</v>
      </c>
      <c r="H4925" s="87">
        <v>-37.080575873679123</v>
      </c>
    </row>
    <row r="4926" spans="1:8" x14ac:dyDescent="0.3">
      <c r="A4926" t="s">
        <v>35</v>
      </c>
      <c r="B4926" t="s">
        <v>56</v>
      </c>
      <c r="C4926" t="s">
        <v>77</v>
      </c>
      <c r="D4926" t="s">
        <v>214</v>
      </c>
      <c r="E4926" t="s">
        <v>216</v>
      </c>
      <c r="F4926" s="88">
        <v>46539</v>
      </c>
      <c r="G4926" s="87">
        <v>4375</v>
      </c>
      <c r="H4926" s="87">
        <v>0</v>
      </c>
    </row>
    <row r="4927" spans="1:8" x14ac:dyDescent="0.3">
      <c r="A4927" t="s">
        <v>35</v>
      </c>
      <c r="B4927" t="s">
        <v>56</v>
      </c>
      <c r="C4927" t="s">
        <v>77</v>
      </c>
      <c r="D4927" t="s">
        <v>214</v>
      </c>
      <c r="E4927" t="s">
        <v>217</v>
      </c>
      <c r="F4927" s="88">
        <v>46539</v>
      </c>
      <c r="G4927" s="87">
        <v>4375</v>
      </c>
      <c r="H4927" s="87">
        <v>-37.080575873679123</v>
      </c>
    </row>
    <row r="4928" spans="1:8" x14ac:dyDescent="0.3">
      <c r="A4928" t="s">
        <v>35</v>
      </c>
      <c r="B4928" t="s">
        <v>56</v>
      </c>
      <c r="C4928" t="s">
        <v>77</v>
      </c>
      <c r="D4928" t="s">
        <v>214</v>
      </c>
      <c r="E4928" t="s">
        <v>215</v>
      </c>
      <c r="F4928" s="88">
        <v>46569</v>
      </c>
      <c r="G4928" s="87">
        <v>4375</v>
      </c>
      <c r="H4928" s="87">
        <v>-37.106856127059963</v>
      </c>
    </row>
    <row r="4929" spans="1:8" x14ac:dyDescent="0.3">
      <c r="A4929" t="s">
        <v>35</v>
      </c>
      <c r="B4929" t="s">
        <v>56</v>
      </c>
      <c r="C4929" t="s">
        <v>77</v>
      </c>
      <c r="D4929" t="s">
        <v>214</v>
      </c>
      <c r="E4929" t="s">
        <v>216</v>
      </c>
      <c r="F4929" s="88">
        <v>46569</v>
      </c>
      <c r="G4929" s="87">
        <v>4375</v>
      </c>
      <c r="H4929" s="87">
        <v>0</v>
      </c>
    </row>
    <row r="4930" spans="1:8" x14ac:dyDescent="0.3">
      <c r="A4930" t="s">
        <v>35</v>
      </c>
      <c r="B4930" t="s">
        <v>56</v>
      </c>
      <c r="C4930" t="s">
        <v>77</v>
      </c>
      <c r="D4930" t="s">
        <v>214</v>
      </c>
      <c r="E4930" t="s">
        <v>217</v>
      </c>
      <c r="F4930" s="88">
        <v>46569</v>
      </c>
      <c r="G4930" s="87">
        <v>4375</v>
      </c>
      <c r="H4930" s="87">
        <v>-37.106856127059963</v>
      </c>
    </row>
    <row r="4931" spans="1:8" x14ac:dyDescent="0.3">
      <c r="A4931" t="s">
        <v>35</v>
      </c>
      <c r="B4931" t="s">
        <v>56</v>
      </c>
      <c r="C4931" t="s">
        <v>77</v>
      </c>
      <c r="D4931" t="s">
        <v>214</v>
      </c>
      <c r="E4931" t="s">
        <v>215</v>
      </c>
      <c r="F4931" s="88">
        <v>46600</v>
      </c>
      <c r="G4931" s="87">
        <v>4375</v>
      </c>
      <c r="H4931" s="87">
        <v>-37.133605404211018</v>
      </c>
    </row>
    <row r="4932" spans="1:8" x14ac:dyDescent="0.3">
      <c r="A4932" t="s">
        <v>35</v>
      </c>
      <c r="B4932" t="s">
        <v>56</v>
      </c>
      <c r="C4932" t="s">
        <v>77</v>
      </c>
      <c r="D4932" t="s">
        <v>214</v>
      </c>
      <c r="E4932" t="s">
        <v>216</v>
      </c>
      <c r="F4932" s="88">
        <v>46600</v>
      </c>
      <c r="G4932" s="87">
        <v>4375</v>
      </c>
      <c r="H4932" s="87">
        <v>0</v>
      </c>
    </row>
    <row r="4933" spans="1:8" x14ac:dyDescent="0.3">
      <c r="A4933" t="s">
        <v>35</v>
      </c>
      <c r="B4933" t="s">
        <v>56</v>
      </c>
      <c r="C4933" t="s">
        <v>77</v>
      </c>
      <c r="D4933" t="s">
        <v>214</v>
      </c>
      <c r="E4933" t="s">
        <v>217</v>
      </c>
      <c r="F4933" s="88">
        <v>46600</v>
      </c>
      <c r="G4933" s="87">
        <v>4375</v>
      </c>
      <c r="H4933" s="87">
        <v>-37.133605404211018</v>
      </c>
    </row>
    <row r="4934" spans="1:8" x14ac:dyDescent="0.3">
      <c r="A4934" t="s">
        <v>35</v>
      </c>
      <c r="B4934" t="s">
        <v>56</v>
      </c>
      <c r="C4934" t="s">
        <v>77</v>
      </c>
      <c r="D4934" t="s">
        <v>214</v>
      </c>
      <c r="E4934" t="s">
        <v>215</v>
      </c>
      <c r="F4934" s="88">
        <v>46631</v>
      </c>
      <c r="G4934" s="87">
        <v>4375</v>
      </c>
      <c r="H4934" s="87">
        <v>-37.159960905684343</v>
      </c>
    </row>
    <row r="4935" spans="1:8" x14ac:dyDescent="0.3">
      <c r="A4935" t="s">
        <v>35</v>
      </c>
      <c r="B4935" t="s">
        <v>56</v>
      </c>
      <c r="C4935" t="s">
        <v>77</v>
      </c>
      <c r="D4935" t="s">
        <v>214</v>
      </c>
      <c r="E4935" t="s">
        <v>216</v>
      </c>
      <c r="F4935" s="88">
        <v>46631</v>
      </c>
      <c r="G4935" s="87">
        <v>4375</v>
      </c>
      <c r="H4935" s="87">
        <v>0</v>
      </c>
    </row>
    <row r="4936" spans="1:8" x14ac:dyDescent="0.3">
      <c r="A4936" t="s">
        <v>35</v>
      </c>
      <c r="B4936" t="s">
        <v>56</v>
      </c>
      <c r="C4936" t="s">
        <v>77</v>
      </c>
      <c r="D4936" t="s">
        <v>214</v>
      </c>
      <c r="E4936" t="s">
        <v>217</v>
      </c>
      <c r="F4936" s="88">
        <v>46631</v>
      </c>
      <c r="G4936" s="87">
        <v>4375</v>
      </c>
      <c r="H4936" s="87">
        <v>-37.159960905684343</v>
      </c>
    </row>
    <row r="4937" spans="1:8" x14ac:dyDescent="0.3">
      <c r="A4937" t="s">
        <v>35</v>
      </c>
      <c r="B4937" t="s">
        <v>56</v>
      </c>
      <c r="C4937" t="s">
        <v>77</v>
      </c>
      <c r="D4937" t="s">
        <v>214</v>
      </c>
      <c r="E4937" t="s">
        <v>215</v>
      </c>
      <c r="F4937" s="88">
        <v>46661</v>
      </c>
      <c r="G4937" s="87">
        <v>4375</v>
      </c>
      <c r="H4937" s="87">
        <v>-37.186353845258118</v>
      </c>
    </row>
    <row r="4938" spans="1:8" x14ac:dyDescent="0.3">
      <c r="A4938" t="s">
        <v>35</v>
      </c>
      <c r="B4938" t="s">
        <v>56</v>
      </c>
      <c r="C4938" t="s">
        <v>77</v>
      </c>
      <c r="D4938" t="s">
        <v>214</v>
      </c>
      <c r="E4938" t="s">
        <v>216</v>
      </c>
      <c r="F4938" s="88">
        <v>46661</v>
      </c>
      <c r="G4938" s="87">
        <v>4375</v>
      </c>
      <c r="H4938" s="87">
        <v>0</v>
      </c>
    </row>
    <row r="4939" spans="1:8" x14ac:dyDescent="0.3">
      <c r="A4939" t="s">
        <v>35</v>
      </c>
      <c r="B4939" t="s">
        <v>56</v>
      </c>
      <c r="C4939" t="s">
        <v>77</v>
      </c>
      <c r="D4939" t="s">
        <v>214</v>
      </c>
      <c r="E4939" t="s">
        <v>217</v>
      </c>
      <c r="F4939" s="88">
        <v>46661</v>
      </c>
      <c r="G4939" s="87">
        <v>4375</v>
      </c>
      <c r="H4939" s="87">
        <v>-37.186353845258118</v>
      </c>
    </row>
    <row r="4940" spans="1:8" x14ac:dyDescent="0.3">
      <c r="A4940" t="s">
        <v>35</v>
      </c>
      <c r="B4940" t="s">
        <v>56</v>
      </c>
      <c r="C4940" t="s">
        <v>77</v>
      </c>
      <c r="D4940" t="s">
        <v>214</v>
      </c>
      <c r="E4940" t="s">
        <v>215</v>
      </c>
      <c r="F4940" s="88">
        <v>46692</v>
      </c>
      <c r="G4940" s="87">
        <v>4375</v>
      </c>
      <c r="H4940" s="87">
        <v>-37.212784302758443</v>
      </c>
    </row>
    <row r="4941" spans="1:8" x14ac:dyDescent="0.3">
      <c r="A4941" t="s">
        <v>35</v>
      </c>
      <c r="B4941" t="s">
        <v>56</v>
      </c>
      <c r="C4941" t="s">
        <v>77</v>
      </c>
      <c r="D4941" t="s">
        <v>214</v>
      </c>
      <c r="E4941" t="s">
        <v>216</v>
      </c>
      <c r="F4941" s="88">
        <v>46692</v>
      </c>
      <c r="G4941" s="87">
        <v>4375</v>
      </c>
      <c r="H4941" s="87">
        <v>0</v>
      </c>
    </row>
    <row r="4942" spans="1:8" x14ac:dyDescent="0.3">
      <c r="A4942" t="s">
        <v>35</v>
      </c>
      <c r="B4942" t="s">
        <v>56</v>
      </c>
      <c r="C4942" t="s">
        <v>77</v>
      </c>
      <c r="D4942" t="s">
        <v>214</v>
      </c>
      <c r="E4942" t="s">
        <v>217</v>
      </c>
      <c r="F4942" s="88">
        <v>46692</v>
      </c>
      <c r="G4942" s="87">
        <v>4375</v>
      </c>
      <c r="H4942" s="87">
        <v>-37.212784302758443</v>
      </c>
    </row>
    <row r="4943" spans="1:8" x14ac:dyDescent="0.3">
      <c r="A4943" t="s">
        <v>35</v>
      </c>
      <c r="B4943" t="s">
        <v>56</v>
      </c>
      <c r="C4943" t="s">
        <v>77</v>
      </c>
      <c r="D4943" t="s">
        <v>214</v>
      </c>
      <c r="E4943" t="s">
        <v>215</v>
      </c>
      <c r="F4943" s="88">
        <v>46722</v>
      </c>
      <c r="G4943" s="87">
        <v>4375</v>
      </c>
      <c r="H4943" s="87">
        <v>-37.239252358243071</v>
      </c>
    </row>
    <row r="4944" spans="1:8" x14ac:dyDescent="0.3">
      <c r="A4944" t="s">
        <v>35</v>
      </c>
      <c r="B4944" t="s">
        <v>56</v>
      </c>
      <c r="C4944" t="s">
        <v>77</v>
      </c>
      <c r="D4944" t="s">
        <v>214</v>
      </c>
      <c r="E4944" t="s">
        <v>216</v>
      </c>
      <c r="F4944" s="88">
        <v>46722</v>
      </c>
      <c r="G4944" s="87">
        <v>4375</v>
      </c>
      <c r="H4944" s="87">
        <v>0</v>
      </c>
    </row>
    <row r="4945" spans="1:8" x14ac:dyDescent="0.3">
      <c r="A4945" t="s">
        <v>35</v>
      </c>
      <c r="B4945" t="s">
        <v>56</v>
      </c>
      <c r="C4945" t="s">
        <v>77</v>
      </c>
      <c r="D4945" t="s">
        <v>214</v>
      </c>
      <c r="E4945" t="s">
        <v>217</v>
      </c>
      <c r="F4945" s="88">
        <v>46722</v>
      </c>
      <c r="G4945" s="87">
        <v>4375</v>
      </c>
      <c r="H4945" s="87">
        <v>-37.239252358243071</v>
      </c>
    </row>
    <row r="4946" spans="1:8" x14ac:dyDescent="0.3">
      <c r="A4946" t="s">
        <v>35</v>
      </c>
      <c r="B4946" t="s">
        <v>56</v>
      </c>
      <c r="C4946" t="s">
        <v>78</v>
      </c>
      <c r="D4946" t="s">
        <v>198</v>
      </c>
      <c r="E4946" t="s">
        <v>135</v>
      </c>
      <c r="G4946" s="87">
        <v>38500</v>
      </c>
      <c r="H4946" s="87">
        <v>23870</v>
      </c>
    </row>
    <row r="4947" spans="1:8" x14ac:dyDescent="0.3">
      <c r="A4947" t="s">
        <v>35</v>
      </c>
      <c r="B4947" t="s">
        <v>56</v>
      </c>
      <c r="C4947" t="s">
        <v>78</v>
      </c>
      <c r="D4947" t="s">
        <v>198</v>
      </c>
      <c r="E4947" t="s">
        <v>199</v>
      </c>
      <c r="G4947" s="87">
        <v>38500</v>
      </c>
      <c r="H4947" s="87">
        <v>38451.935081148556</v>
      </c>
    </row>
    <row r="4948" spans="1:8" x14ac:dyDescent="0.3">
      <c r="A4948" t="s">
        <v>35</v>
      </c>
      <c r="B4948" t="s">
        <v>56</v>
      </c>
      <c r="C4948" t="s">
        <v>78</v>
      </c>
      <c r="D4948" t="s">
        <v>198</v>
      </c>
      <c r="E4948" t="s">
        <v>200</v>
      </c>
      <c r="G4948" s="87">
        <v>38500</v>
      </c>
      <c r="H4948" s="87">
        <v>38868.311909902892</v>
      </c>
    </row>
    <row r="4949" spans="1:8" x14ac:dyDescent="0.3">
      <c r="A4949" t="s">
        <v>35</v>
      </c>
      <c r="B4949" t="s">
        <v>56</v>
      </c>
      <c r="C4949" t="s">
        <v>78</v>
      </c>
      <c r="D4949" t="s">
        <v>198</v>
      </c>
      <c r="E4949" t="s">
        <v>201</v>
      </c>
      <c r="G4949" s="87">
        <v>38500</v>
      </c>
      <c r="H4949" s="87">
        <v>38500</v>
      </c>
    </row>
    <row r="4950" spans="1:8" x14ac:dyDescent="0.3">
      <c r="A4950" t="s">
        <v>35</v>
      </c>
      <c r="B4950" t="s">
        <v>56</v>
      </c>
      <c r="C4950" t="s">
        <v>78</v>
      </c>
      <c r="D4950" t="s">
        <v>198</v>
      </c>
      <c r="E4950" t="s">
        <v>202</v>
      </c>
      <c r="G4950" s="87">
        <v>38500</v>
      </c>
      <c r="H4950" s="87">
        <v>24068.268049078441</v>
      </c>
    </row>
    <row r="4951" spans="1:8" x14ac:dyDescent="0.3">
      <c r="A4951" t="s">
        <v>35</v>
      </c>
      <c r="B4951" t="s">
        <v>56</v>
      </c>
      <c r="C4951" t="s">
        <v>78</v>
      </c>
      <c r="D4951" t="s">
        <v>198</v>
      </c>
      <c r="E4951" t="s">
        <v>139</v>
      </c>
      <c r="G4951" s="87">
        <v>38500</v>
      </c>
      <c r="H4951" s="87">
        <v>24832.5</v>
      </c>
    </row>
    <row r="4952" spans="1:8" x14ac:dyDescent="0.3">
      <c r="A4952" t="s">
        <v>35</v>
      </c>
      <c r="B4952" t="s">
        <v>56</v>
      </c>
      <c r="C4952" t="s">
        <v>78</v>
      </c>
      <c r="D4952" t="s">
        <v>198</v>
      </c>
      <c r="E4952" t="s">
        <v>65</v>
      </c>
      <c r="G4952" s="87">
        <v>38500</v>
      </c>
      <c r="H4952" s="87">
        <v>24068.268049078441</v>
      </c>
    </row>
    <row r="4953" spans="1:8" x14ac:dyDescent="0.3">
      <c r="A4953" t="s">
        <v>35</v>
      </c>
      <c r="B4953" t="s">
        <v>56</v>
      </c>
      <c r="C4953" t="s">
        <v>78</v>
      </c>
      <c r="D4953" t="s">
        <v>203</v>
      </c>
      <c r="E4953" t="s">
        <v>204</v>
      </c>
      <c r="G4953" s="87">
        <v>38500</v>
      </c>
      <c r="H4953" s="87">
        <v>23342.27746410689</v>
      </c>
    </row>
    <row r="4954" spans="1:8" x14ac:dyDescent="0.3">
      <c r="A4954" t="s">
        <v>35</v>
      </c>
      <c r="B4954" t="s">
        <v>56</v>
      </c>
      <c r="C4954" t="s">
        <v>78</v>
      </c>
      <c r="D4954" t="s">
        <v>203</v>
      </c>
      <c r="E4954" t="s">
        <v>142</v>
      </c>
      <c r="G4954" s="87">
        <v>38500</v>
      </c>
      <c r="H4954" s="87">
        <v>37424.058323207777</v>
      </c>
    </row>
    <row r="4955" spans="1:8" x14ac:dyDescent="0.3">
      <c r="A4955" t="s">
        <v>35</v>
      </c>
      <c r="B4955" t="s">
        <v>56</v>
      </c>
      <c r="C4955" t="s">
        <v>78</v>
      </c>
      <c r="D4955" t="s">
        <v>203</v>
      </c>
      <c r="E4955" t="s">
        <v>143</v>
      </c>
      <c r="G4955" s="87">
        <v>38500</v>
      </c>
      <c r="H4955" s="87">
        <v>38731.238614838658</v>
      </c>
    </row>
    <row r="4956" spans="1:8" x14ac:dyDescent="0.3">
      <c r="A4956" t="s">
        <v>35</v>
      </c>
      <c r="B4956" t="s">
        <v>56</v>
      </c>
      <c r="C4956" t="s">
        <v>78</v>
      </c>
      <c r="D4956" t="s">
        <v>203</v>
      </c>
      <c r="E4956" t="s">
        <v>141</v>
      </c>
      <c r="G4956" s="87">
        <v>38500</v>
      </c>
      <c r="H4956" s="87">
        <v>0</v>
      </c>
    </row>
    <row r="4957" spans="1:8" x14ac:dyDescent="0.3">
      <c r="A4957" t="s">
        <v>35</v>
      </c>
      <c r="B4957" t="s">
        <v>56</v>
      </c>
      <c r="C4957" t="s">
        <v>78</v>
      </c>
      <c r="D4957" t="s">
        <v>203</v>
      </c>
      <c r="E4957" t="s">
        <v>205</v>
      </c>
      <c r="G4957" s="87">
        <v>38500</v>
      </c>
      <c r="H4957" s="87">
        <v>23342.27746410689</v>
      </c>
    </row>
    <row r="4958" spans="1:8" x14ac:dyDescent="0.3">
      <c r="A4958" t="s">
        <v>35</v>
      </c>
      <c r="B4958" t="s">
        <v>56</v>
      </c>
      <c r="C4958" t="s">
        <v>78</v>
      </c>
      <c r="D4958" t="s">
        <v>206</v>
      </c>
      <c r="E4958" t="s">
        <v>207</v>
      </c>
      <c r="G4958" s="87">
        <v>38500</v>
      </c>
      <c r="H4958" s="87">
        <v>38500</v>
      </c>
    </row>
    <row r="4959" spans="1:8" x14ac:dyDescent="0.3">
      <c r="A4959" t="s">
        <v>35</v>
      </c>
      <c r="B4959" t="s">
        <v>56</v>
      </c>
      <c r="C4959" t="s">
        <v>78</v>
      </c>
      <c r="D4959" t="s">
        <v>206</v>
      </c>
      <c r="E4959" t="s">
        <v>208</v>
      </c>
      <c r="G4959" s="87">
        <v>38500</v>
      </c>
      <c r="H4959" s="87">
        <v>38548.125</v>
      </c>
    </row>
    <row r="4960" spans="1:8" x14ac:dyDescent="0.3">
      <c r="A4960" t="s">
        <v>35</v>
      </c>
      <c r="B4960" t="s">
        <v>56</v>
      </c>
      <c r="C4960" t="s">
        <v>78</v>
      </c>
      <c r="D4960" t="s">
        <v>206</v>
      </c>
      <c r="E4960" t="s">
        <v>209</v>
      </c>
      <c r="G4960" s="87">
        <v>38500</v>
      </c>
      <c r="H4960" s="87">
        <v>36228.419265134937</v>
      </c>
    </row>
    <row r="4961" spans="1:8" x14ac:dyDescent="0.3">
      <c r="A4961" t="s">
        <v>35</v>
      </c>
      <c r="B4961" t="s">
        <v>56</v>
      </c>
      <c r="C4961" t="s">
        <v>78</v>
      </c>
      <c r="D4961" t="s">
        <v>210</v>
      </c>
      <c r="E4961" t="s">
        <v>211</v>
      </c>
      <c r="G4961" s="87">
        <v>38500</v>
      </c>
      <c r="H4961" s="87">
        <v>36575</v>
      </c>
    </row>
    <row r="4962" spans="1:8" x14ac:dyDescent="0.3">
      <c r="A4962" t="s">
        <v>35</v>
      </c>
      <c r="B4962" t="s">
        <v>56</v>
      </c>
      <c r="C4962" t="s">
        <v>78</v>
      </c>
      <c r="D4962" t="s">
        <v>210</v>
      </c>
      <c r="E4962" t="s">
        <v>212</v>
      </c>
      <c r="G4962" s="87">
        <v>38500</v>
      </c>
      <c r="H4962" s="87">
        <v>36190</v>
      </c>
    </row>
    <row r="4963" spans="1:8" x14ac:dyDescent="0.3">
      <c r="A4963" t="s">
        <v>35</v>
      </c>
      <c r="B4963" t="s">
        <v>56</v>
      </c>
      <c r="C4963" t="s">
        <v>78</v>
      </c>
      <c r="D4963" t="s">
        <v>210</v>
      </c>
      <c r="E4963" t="s">
        <v>213</v>
      </c>
      <c r="G4963" s="87">
        <v>38500</v>
      </c>
      <c r="H4963" s="87">
        <v>36382.5</v>
      </c>
    </row>
    <row r="4964" spans="1:8" x14ac:dyDescent="0.3">
      <c r="A4964" t="s">
        <v>35</v>
      </c>
      <c r="B4964" t="s">
        <v>56</v>
      </c>
      <c r="C4964" t="s">
        <v>78</v>
      </c>
      <c r="D4964" t="s">
        <v>214</v>
      </c>
      <c r="E4964" t="s">
        <v>215</v>
      </c>
      <c r="F4964" s="88">
        <v>46388</v>
      </c>
      <c r="G4964" s="87">
        <v>3208.333333333333</v>
      </c>
      <c r="H4964" s="87">
        <v>13.67105035304931</v>
      </c>
    </row>
    <row r="4965" spans="1:8" x14ac:dyDescent="0.3">
      <c r="A4965" t="s">
        <v>35</v>
      </c>
      <c r="B4965" t="s">
        <v>56</v>
      </c>
      <c r="C4965" t="s">
        <v>78</v>
      </c>
      <c r="D4965" t="s">
        <v>214</v>
      </c>
      <c r="E4965" t="s">
        <v>216</v>
      </c>
      <c r="F4965" s="88">
        <v>46388</v>
      </c>
      <c r="G4965" s="87">
        <v>3208.333333333333</v>
      </c>
      <c r="H4965" s="87">
        <v>0</v>
      </c>
    </row>
    <row r="4966" spans="1:8" x14ac:dyDescent="0.3">
      <c r="A4966" t="s">
        <v>35</v>
      </c>
      <c r="B4966" t="s">
        <v>56</v>
      </c>
      <c r="C4966" t="s">
        <v>78</v>
      </c>
      <c r="D4966" t="s">
        <v>214</v>
      </c>
      <c r="E4966" t="s">
        <v>217</v>
      </c>
      <c r="F4966" s="88">
        <v>46388</v>
      </c>
      <c r="G4966" s="87">
        <v>3208.333333333333</v>
      </c>
      <c r="H4966" s="87">
        <v>13.67105035304931</v>
      </c>
    </row>
    <row r="4967" spans="1:8" x14ac:dyDescent="0.3">
      <c r="A4967" t="s">
        <v>35</v>
      </c>
      <c r="B4967" t="s">
        <v>56</v>
      </c>
      <c r="C4967" t="s">
        <v>78</v>
      </c>
      <c r="D4967" t="s">
        <v>214</v>
      </c>
      <c r="E4967" t="s">
        <v>215</v>
      </c>
      <c r="F4967" s="88">
        <v>46419</v>
      </c>
      <c r="G4967" s="87">
        <v>3208.333333333333</v>
      </c>
      <c r="H4967" s="87">
        <v>13.666343789873171</v>
      </c>
    </row>
    <row r="4968" spans="1:8" x14ac:dyDescent="0.3">
      <c r="A4968" t="s">
        <v>35</v>
      </c>
      <c r="B4968" t="s">
        <v>56</v>
      </c>
      <c r="C4968" t="s">
        <v>78</v>
      </c>
      <c r="D4968" t="s">
        <v>214</v>
      </c>
      <c r="E4968" t="s">
        <v>216</v>
      </c>
      <c r="F4968" s="88">
        <v>46419</v>
      </c>
      <c r="G4968" s="87">
        <v>3208.333333333333</v>
      </c>
      <c r="H4968" s="87">
        <v>0</v>
      </c>
    </row>
    <row r="4969" spans="1:8" x14ac:dyDescent="0.3">
      <c r="A4969" t="s">
        <v>35</v>
      </c>
      <c r="B4969" t="s">
        <v>56</v>
      </c>
      <c r="C4969" t="s">
        <v>78</v>
      </c>
      <c r="D4969" t="s">
        <v>214</v>
      </c>
      <c r="E4969" t="s">
        <v>217</v>
      </c>
      <c r="F4969" s="88">
        <v>46419</v>
      </c>
      <c r="G4969" s="87">
        <v>3208.333333333333</v>
      </c>
      <c r="H4969" s="87">
        <v>13.666343789873171</v>
      </c>
    </row>
    <row r="4970" spans="1:8" x14ac:dyDescent="0.3">
      <c r="A4970" t="s">
        <v>35</v>
      </c>
      <c r="B4970" t="s">
        <v>56</v>
      </c>
      <c r="C4970" t="s">
        <v>78</v>
      </c>
      <c r="D4970" t="s">
        <v>214</v>
      </c>
      <c r="E4970" t="s">
        <v>215</v>
      </c>
      <c r="F4970" s="88">
        <v>46447</v>
      </c>
      <c r="G4970" s="87">
        <v>3208.333333333333</v>
      </c>
      <c r="H4970" s="87">
        <v>13.66164046626052</v>
      </c>
    </row>
    <row r="4971" spans="1:8" x14ac:dyDescent="0.3">
      <c r="A4971" t="s">
        <v>35</v>
      </c>
      <c r="B4971" t="s">
        <v>56</v>
      </c>
      <c r="C4971" t="s">
        <v>78</v>
      </c>
      <c r="D4971" t="s">
        <v>214</v>
      </c>
      <c r="E4971" t="s">
        <v>216</v>
      </c>
      <c r="F4971" s="88">
        <v>46447</v>
      </c>
      <c r="G4971" s="87">
        <v>3208.333333333333</v>
      </c>
      <c r="H4971" s="87">
        <v>0</v>
      </c>
    </row>
    <row r="4972" spans="1:8" x14ac:dyDescent="0.3">
      <c r="A4972" t="s">
        <v>35</v>
      </c>
      <c r="B4972" t="s">
        <v>56</v>
      </c>
      <c r="C4972" t="s">
        <v>78</v>
      </c>
      <c r="D4972" t="s">
        <v>214</v>
      </c>
      <c r="E4972" t="s">
        <v>217</v>
      </c>
      <c r="F4972" s="88">
        <v>46447</v>
      </c>
      <c r="G4972" s="87">
        <v>3208.333333333333</v>
      </c>
      <c r="H4972" s="87">
        <v>13.66164046626052</v>
      </c>
    </row>
    <row r="4973" spans="1:8" x14ac:dyDescent="0.3">
      <c r="A4973" t="s">
        <v>35</v>
      </c>
      <c r="B4973" t="s">
        <v>56</v>
      </c>
      <c r="C4973" t="s">
        <v>78</v>
      </c>
      <c r="D4973" t="s">
        <v>214</v>
      </c>
      <c r="E4973" t="s">
        <v>215</v>
      </c>
      <c r="F4973" s="88">
        <v>46478</v>
      </c>
      <c r="G4973" s="87">
        <v>3208.333333333333</v>
      </c>
      <c r="H4973" s="87">
        <v>13.656781110540919</v>
      </c>
    </row>
    <row r="4974" spans="1:8" x14ac:dyDescent="0.3">
      <c r="A4974" t="s">
        <v>35</v>
      </c>
      <c r="B4974" t="s">
        <v>56</v>
      </c>
      <c r="C4974" t="s">
        <v>78</v>
      </c>
      <c r="D4974" t="s">
        <v>214</v>
      </c>
      <c r="E4974" t="s">
        <v>216</v>
      </c>
      <c r="F4974" s="88">
        <v>46478</v>
      </c>
      <c r="G4974" s="87">
        <v>3208.333333333333</v>
      </c>
      <c r="H4974" s="87">
        <v>0</v>
      </c>
    </row>
    <row r="4975" spans="1:8" x14ac:dyDescent="0.3">
      <c r="A4975" t="s">
        <v>35</v>
      </c>
      <c r="B4975" t="s">
        <v>56</v>
      </c>
      <c r="C4975" t="s">
        <v>78</v>
      </c>
      <c r="D4975" t="s">
        <v>214</v>
      </c>
      <c r="E4975" t="s">
        <v>217</v>
      </c>
      <c r="F4975" s="88">
        <v>46478</v>
      </c>
      <c r="G4975" s="87">
        <v>3208.333333333333</v>
      </c>
      <c r="H4975" s="87">
        <v>13.656781110540919</v>
      </c>
    </row>
    <row r="4976" spans="1:8" x14ac:dyDescent="0.3">
      <c r="A4976" t="s">
        <v>35</v>
      </c>
      <c r="B4976" t="s">
        <v>56</v>
      </c>
      <c r="C4976" t="s">
        <v>78</v>
      </c>
      <c r="D4976" t="s">
        <v>214</v>
      </c>
      <c r="E4976" t="s">
        <v>215</v>
      </c>
      <c r="F4976" s="88">
        <v>46508</v>
      </c>
      <c r="G4976" s="87">
        <v>3208.333333333333</v>
      </c>
      <c r="H4976" s="87">
        <v>13.651925210474291</v>
      </c>
    </row>
    <row r="4977" spans="1:8" x14ac:dyDescent="0.3">
      <c r="A4977" t="s">
        <v>35</v>
      </c>
      <c r="B4977" t="s">
        <v>56</v>
      </c>
      <c r="C4977" t="s">
        <v>78</v>
      </c>
      <c r="D4977" t="s">
        <v>214</v>
      </c>
      <c r="E4977" t="s">
        <v>216</v>
      </c>
      <c r="F4977" s="88">
        <v>46508</v>
      </c>
      <c r="G4977" s="87">
        <v>3208.333333333333</v>
      </c>
      <c r="H4977" s="87">
        <v>0</v>
      </c>
    </row>
    <row r="4978" spans="1:8" x14ac:dyDescent="0.3">
      <c r="A4978" t="s">
        <v>35</v>
      </c>
      <c r="B4978" t="s">
        <v>56</v>
      </c>
      <c r="C4978" t="s">
        <v>78</v>
      </c>
      <c r="D4978" t="s">
        <v>214</v>
      </c>
      <c r="E4978" t="s">
        <v>217</v>
      </c>
      <c r="F4978" s="88">
        <v>46508</v>
      </c>
      <c r="G4978" s="87">
        <v>3208.333333333333</v>
      </c>
      <c r="H4978" s="87">
        <v>13.651925210474291</v>
      </c>
    </row>
    <row r="4979" spans="1:8" x14ac:dyDescent="0.3">
      <c r="A4979" t="s">
        <v>35</v>
      </c>
      <c r="B4979" t="s">
        <v>56</v>
      </c>
      <c r="C4979" t="s">
        <v>78</v>
      </c>
      <c r="D4979" t="s">
        <v>214</v>
      </c>
      <c r="E4979" t="s">
        <v>215</v>
      </c>
      <c r="F4979" s="88">
        <v>46539</v>
      </c>
      <c r="G4979" s="87">
        <v>3208.333333333333</v>
      </c>
      <c r="H4979" s="87">
        <v>13.647072762375419</v>
      </c>
    </row>
    <row r="4980" spans="1:8" x14ac:dyDescent="0.3">
      <c r="A4980" t="s">
        <v>35</v>
      </c>
      <c r="B4980" t="s">
        <v>56</v>
      </c>
      <c r="C4980" t="s">
        <v>78</v>
      </c>
      <c r="D4980" t="s">
        <v>214</v>
      </c>
      <c r="E4980" t="s">
        <v>216</v>
      </c>
      <c r="F4980" s="88">
        <v>46539</v>
      </c>
      <c r="G4980" s="87">
        <v>3208.333333333333</v>
      </c>
      <c r="H4980" s="87">
        <v>0</v>
      </c>
    </row>
    <row r="4981" spans="1:8" x14ac:dyDescent="0.3">
      <c r="A4981" t="s">
        <v>35</v>
      </c>
      <c r="B4981" t="s">
        <v>56</v>
      </c>
      <c r="C4981" t="s">
        <v>78</v>
      </c>
      <c r="D4981" t="s">
        <v>214</v>
      </c>
      <c r="E4981" t="s">
        <v>217</v>
      </c>
      <c r="F4981" s="88">
        <v>46539</v>
      </c>
      <c r="G4981" s="87">
        <v>3208.333333333333</v>
      </c>
      <c r="H4981" s="87">
        <v>13.647072762375419</v>
      </c>
    </row>
    <row r="4982" spans="1:8" x14ac:dyDescent="0.3">
      <c r="A4982" t="s">
        <v>35</v>
      </c>
      <c r="B4982" t="s">
        <v>56</v>
      </c>
      <c r="C4982" t="s">
        <v>78</v>
      </c>
      <c r="D4982" t="s">
        <v>214</v>
      </c>
      <c r="E4982" t="s">
        <v>215</v>
      </c>
      <c r="F4982" s="88">
        <v>46569</v>
      </c>
      <c r="G4982" s="87">
        <v>3208.333333333333</v>
      </c>
      <c r="H4982" s="87">
        <v>13.64222376256482</v>
      </c>
    </row>
    <row r="4983" spans="1:8" x14ac:dyDescent="0.3">
      <c r="A4983" t="s">
        <v>35</v>
      </c>
      <c r="B4983" t="s">
        <v>56</v>
      </c>
      <c r="C4983" t="s">
        <v>78</v>
      </c>
      <c r="D4983" t="s">
        <v>214</v>
      </c>
      <c r="E4983" t="s">
        <v>216</v>
      </c>
      <c r="F4983" s="88">
        <v>46569</v>
      </c>
      <c r="G4983" s="87">
        <v>3208.333333333333</v>
      </c>
      <c r="H4983" s="87">
        <v>0</v>
      </c>
    </row>
    <row r="4984" spans="1:8" x14ac:dyDescent="0.3">
      <c r="A4984" t="s">
        <v>35</v>
      </c>
      <c r="B4984" t="s">
        <v>56</v>
      </c>
      <c r="C4984" t="s">
        <v>78</v>
      </c>
      <c r="D4984" t="s">
        <v>214</v>
      </c>
      <c r="E4984" t="s">
        <v>217</v>
      </c>
      <c r="F4984" s="88">
        <v>46569</v>
      </c>
      <c r="G4984" s="87">
        <v>3208.333333333333</v>
      </c>
      <c r="H4984" s="87">
        <v>13.64222376256482</v>
      </c>
    </row>
    <row r="4985" spans="1:8" x14ac:dyDescent="0.3">
      <c r="A4985" t="s">
        <v>35</v>
      </c>
      <c r="B4985" t="s">
        <v>56</v>
      </c>
      <c r="C4985" t="s">
        <v>78</v>
      </c>
      <c r="D4985" t="s">
        <v>214</v>
      </c>
      <c r="E4985" t="s">
        <v>215</v>
      </c>
      <c r="F4985" s="88">
        <v>46600</v>
      </c>
      <c r="G4985" s="87">
        <v>3208.333333333333</v>
      </c>
      <c r="H4985" s="87">
        <v>13.63729880071315</v>
      </c>
    </row>
    <row r="4986" spans="1:8" x14ac:dyDescent="0.3">
      <c r="A4986" t="s">
        <v>35</v>
      </c>
      <c r="B4986" t="s">
        <v>56</v>
      </c>
      <c r="C4986" t="s">
        <v>78</v>
      </c>
      <c r="D4986" t="s">
        <v>214</v>
      </c>
      <c r="E4986" t="s">
        <v>216</v>
      </c>
      <c r="F4986" s="88">
        <v>46600</v>
      </c>
      <c r="G4986" s="87">
        <v>3208.333333333333</v>
      </c>
      <c r="H4986" s="87">
        <v>0</v>
      </c>
    </row>
    <row r="4987" spans="1:8" x14ac:dyDescent="0.3">
      <c r="A4987" t="s">
        <v>35</v>
      </c>
      <c r="B4987" t="s">
        <v>56</v>
      </c>
      <c r="C4987" t="s">
        <v>78</v>
      </c>
      <c r="D4987" t="s">
        <v>214</v>
      </c>
      <c r="E4987" t="s">
        <v>217</v>
      </c>
      <c r="F4987" s="88">
        <v>46600</v>
      </c>
      <c r="G4987" s="87">
        <v>3208.333333333333</v>
      </c>
      <c r="H4987" s="87">
        <v>13.63729880071315</v>
      </c>
    </row>
    <row r="4988" spans="1:8" x14ac:dyDescent="0.3">
      <c r="A4988" t="s">
        <v>35</v>
      </c>
      <c r="B4988" t="s">
        <v>56</v>
      </c>
      <c r="C4988" t="s">
        <v>78</v>
      </c>
      <c r="D4988" t="s">
        <v>214</v>
      </c>
      <c r="E4988" t="s">
        <v>215</v>
      </c>
      <c r="F4988" s="88">
        <v>46631</v>
      </c>
      <c r="G4988" s="87">
        <v>3208.333333333333</v>
      </c>
      <c r="H4988" s="87">
        <v>13.63245674283997</v>
      </c>
    </row>
    <row r="4989" spans="1:8" x14ac:dyDescent="0.3">
      <c r="A4989" t="s">
        <v>35</v>
      </c>
      <c r="B4989" t="s">
        <v>56</v>
      </c>
      <c r="C4989" t="s">
        <v>78</v>
      </c>
      <c r="D4989" t="s">
        <v>214</v>
      </c>
      <c r="E4989" t="s">
        <v>216</v>
      </c>
      <c r="F4989" s="88">
        <v>46631</v>
      </c>
      <c r="G4989" s="87">
        <v>3208.333333333333</v>
      </c>
      <c r="H4989" s="87">
        <v>0</v>
      </c>
    </row>
    <row r="4990" spans="1:8" x14ac:dyDescent="0.3">
      <c r="A4990" t="s">
        <v>35</v>
      </c>
      <c r="B4990" t="s">
        <v>56</v>
      </c>
      <c r="C4990" t="s">
        <v>78</v>
      </c>
      <c r="D4990" t="s">
        <v>214</v>
      </c>
      <c r="E4990" t="s">
        <v>217</v>
      </c>
      <c r="F4990" s="88">
        <v>46631</v>
      </c>
      <c r="G4990" s="87">
        <v>3208.333333333333</v>
      </c>
      <c r="H4990" s="87">
        <v>13.63245674283997</v>
      </c>
    </row>
    <row r="4991" spans="1:8" x14ac:dyDescent="0.3">
      <c r="A4991" t="s">
        <v>35</v>
      </c>
      <c r="B4991" t="s">
        <v>56</v>
      </c>
      <c r="C4991" t="s">
        <v>78</v>
      </c>
      <c r="D4991" t="s">
        <v>214</v>
      </c>
      <c r="E4991" t="s">
        <v>215</v>
      </c>
      <c r="F4991" s="88">
        <v>46661</v>
      </c>
      <c r="G4991" s="87">
        <v>3208.333333333333</v>
      </c>
      <c r="H4991" s="87">
        <v>142.50605618040751</v>
      </c>
    </row>
    <row r="4992" spans="1:8" x14ac:dyDescent="0.3">
      <c r="A4992" t="s">
        <v>35</v>
      </c>
      <c r="B4992" t="s">
        <v>56</v>
      </c>
      <c r="C4992" t="s">
        <v>78</v>
      </c>
      <c r="D4992" t="s">
        <v>214</v>
      </c>
      <c r="E4992" t="s">
        <v>216</v>
      </c>
      <c r="F4992" s="88">
        <v>46661</v>
      </c>
      <c r="G4992" s="87">
        <v>3208.333333333333</v>
      </c>
      <c r="H4992" s="87">
        <v>128.33333333333351</v>
      </c>
    </row>
    <row r="4993" spans="1:8" x14ac:dyDescent="0.3">
      <c r="A4993" t="s">
        <v>35</v>
      </c>
      <c r="B4993" t="s">
        <v>56</v>
      </c>
      <c r="C4993" t="s">
        <v>78</v>
      </c>
      <c r="D4993" t="s">
        <v>214</v>
      </c>
      <c r="E4993" t="s">
        <v>217</v>
      </c>
      <c r="F4993" s="88">
        <v>46661</v>
      </c>
      <c r="G4993" s="87">
        <v>3208.333333333333</v>
      </c>
      <c r="H4993" s="87">
        <v>13.6276181221866</v>
      </c>
    </row>
    <row r="4994" spans="1:8" x14ac:dyDescent="0.3">
      <c r="A4994" t="s">
        <v>35</v>
      </c>
      <c r="B4994" t="s">
        <v>56</v>
      </c>
      <c r="C4994" t="s">
        <v>78</v>
      </c>
      <c r="D4994" t="s">
        <v>214</v>
      </c>
      <c r="E4994" t="s">
        <v>215</v>
      </c>
      <c r="F4994" s="88">
        <v>46692</v>
      </c>
      <c r="G4994" s="87">
        <v>3208.333333333333</v>
      </c>
      <c r="H4994" s="87">
        <v>142.5010275858329</v>
      </c>
    </row>
    <row r="4995" spans="1:8" x14ac:dyDescent="0.3">
      <c r="A4995" t="s">
        <v>35</v>
      </c>
      <c r="B4995" t="s">
        <v>56</v>
      </c>
      <c r="C4995" t="s">
        <v>78</v>
      </c>
      <c r="D4995" t="s">
        <v>214</v>
      </c>
      <c r="E4995" t="s">
        <v>216</v>
      </c>
      <c r="F4995" s="88">
        <v>46692</v>
      </c>
      <c r="G4995" s="87">
        <v>3208.333333333333</v>
      </c>
      <c r="H4995" s="87">
        <v>128.33333333333351</v>
      </c>
    </row>
    <row r="4996" spans="1:8" x14ac:dyDescent="0.3">
      <c r="A4996" t="s">
        <v>35</v>
      </c>
      <c r="B4996" t="s">
        <v>56</v>
      </c>
      <c r="C4996" t="s">
        <v>78</v>
      </c>
      <c r="D4996" t="s">
        <v>214</v>
      </c>
      <c r="E4996" t="s">
        <v>217</v>
      </c>
      <c r="F4996" s="88">
        <v>46692</v>
      </c>
      <c r="G4996" s="87">
        <v>3208.333333333333</v>
      </c>
      <c r="H4996" s="87">
        <v>13.622782935095611</v>
      </c>
    </row>
    <row r="4997" spans="1:8" x14ac:dyDescent="0.3">
      <c r="A4997" t="s">
        <v>35</v>
      </c>
      <c r="B4997" t="s">
        <v>56</v>
      </c>
      <c r="C4997" t="s">
        <v>78</v>
      </c>
      <c r="D4997" t="s">
        <v>214</v>
      </c>
      <c r="E4997" t="s">
        <v>215</v>
      </c>
      <c r="F4997" s="88">
        <v>46722</v>
      </c>
      <c r="G4997" s="87">
        <v>3208.333333333333</v>
      </c>
      <c r="H4997" s="87">
        <v>142.49600255836231</v>
      </c>
    </row>
    <row r="4998" spans="1:8" x14ac:dyDescent="0.3">
      <c r="A4998" t="s">
        <v>35</v>
      </c>
      <c r="B4998" t="s">
        <v>56</v>
      </c>
      <c r="C4998" t="s">
        <v>78</v>
      </c>
      <c r="D4998" t="s">
        <v>214</v>
      </c>
      <c r="E4998" t="s">
        <v>216</v>
      </c>
      <c r="F4998" s="88">
        <v>46722</v>
      </c>
      <c r="G4998" s="87">
        <v>3208.333333333333</v>
      </c>
      <c r="H4998" s="87">
        <v>128.33333333333351</v>
      </c>
    </row>
    <row r="4999" spans="1:8" x14ac:dyDescent="0.3">
      <c r="A4999" t="s">
        <v>35</v>
      </c>
      <c r="B4999" t="s">
        <v>56</v>
      </c>
      <c r="C4999" t="s">
        <v>78</v>
      </c>
      <c r="D4999" t="s">
        <v>214</v>
      </c>
      <c r="E4999" t="s">
        <v>217</v>
      </c>
      <c r="F4999" s="88">
        <v>46722</v>
      </c>
      <c r="G4999" s="87">
        <v>3208.333333333333</v>
      </c>
      <c r="H4999" s="87">
        <v>13.61795117791242</v>
      </c>
    </row>
    <row r="5000" spans="1:8" x14ac:dyDescent="0.3">
      <c r="A5000" t="s">
        <v>35</v>
      </c>
      <c r="B5000" t="s">
        <v>56</v>
      </c>
      <c r="C5000" t="s">
        <v>84</v>
      </c>
      <c r="D5000" t="s">
        <v>198</v>
      </c>
      <c r="E5000" t="s">
        <v>135</v>
      </c>
      <c r="G5000" s="87">
        <v>84000</v>
      </c>
      <c r="H5000" s="87">
        <v>50736</v>
      </c>
    </row>
    <row r="5001" spans="1:8" x14ac:dyDescent="0.3">
      <c r="A5001" t="s">
        <v>35</v>
      </c>
      <c r="B5001" t="s">
        <v>56</v>
      </c>
      <c r="C5001" t="s">
        <v>84</v>
      </c>
      <c r="D5001" t="s">
        <v>198</v>
      </c>
      <c r="E5001" t="s">
        <v>199</v>
      </c>
      <c r="G5001" s="87">
        <v>84000</v>
      </c>
      <c r="H5001" s="87">
        <v>84206.388206388219</v>
      </c>
    </row>
    <row r="5002" spans="1:8" x14ac:dyDescent="0.3">
      <c r="A5002" t="s">
        <v>35</v>
      </c>
      <c r="B5002" t="s">
        <v>56</v>
      </c>
      <c r="C5002" t="s">
        <v>84</v>
      </c>
      <c r="D5002" t="s">
        <v>198</v>
      </c>
      <c r="E5002" t="s">
        <v>200</v>
      </c>
      <c r="G5002" s="87">
        <v>84000</v>
      </c>
      <c r="H5002" s="87">
        <v>84534.649448989236</v>
      </c>
    </row>
    <row r="5003" spans="1:8" x14ac:dyDescent="0.3">
      <c r="A5003" t="s">
        <v>35</v>
      </c>
      <c r="B5003" t="s">
        <v>56</v>
      </c>
      <c r="C5003" t="s">
        <v>84</v>
      </c>
      <c r="D5003" t="s">
        <v>198</v>
      </c>
      <c r="E5003" t="s">
        <v>201</v>
      </c>
      <c r="G5003" s="87">
        <v>84000</v>
      </c>
      <c r="H5003" s="87">
        <v>84000</v>
      </c>
    </row>
    <row r="5004" spans="1:8" x14ac:dyDescent="0.3">
      <c r="A5004" t="s">
        <v>35</v>
      </c>
      <c r="B5004" t="s">
        <v>56</v>
      </c>
      <c r="C5004" t="s">
        <v>84</v>
      </c>
      <c r="D5004" t="s">
        <v>198</v>
      </c>
      <c r="E5004" t="s">
        <v>202</v>
      </c>
      <c r="G5004" s="87">
        <v>84000</v>
      </c>
      <c r="H5004" s="87">
        <v>51184.380179393891</v>
      </c>
    </row>
    <row r="5005" spans="1:8" x14ac:dyDescent="0.3">
      <c r="A5005" t="s">
        <v>35</v>
      </c>
      <c r="B5005" t="s">
        <v>56</v>
      </c>
      <c r="C5005" t="s">
        <v>84</v>
      </c>
      <c r="D5005" t="s">
        <v>198</v>
      </c>
      <c r="E5005" t="s">
        <v>139</v>
      </c>
      <c r="G5005" s="87">
        <v>84000</v>
      </c>
      <c r="H5005" s="87">
        <v>51660</v>
      </c>
    </row>
    <row r="5006" spans="1:8" x14ac:dyDescent="0.3">
      <c r="A5006" t="s">
        <v>35</v>
      </c>
      <c r="B5006" t="s">
        <v>56</v>
      </c>
      <c r="C5006" t="s">
        <v>84</v>
      </c>
      <c r="D5006" t="s">
        <v>198</v>
      </c>
      <c r="E5006" t="s">
        <v>65</v>
      </c>
      <c r="G5006" s="87">
        <v>84000</v>
      </c>
      <c r="H5006" s="87">
        <v>51184.380179393891</v>
      </c>
    </row>
    <row r="5007" spans="1:8" x14ac:dyDescent="0.3">
      <c r="A5007" t="s">
        <v>35</v>
      </c>
      <c r="B5007" t="s">
        <v>56</v>
      </c>
      <c r="C5007" t="s">
        <v>84</v>
      </c>
      <c r="D5007" t="s">
        <v>203</v>
      </c>
      <c r="E5007" t="s">
        <v>204</v>
      </c>
      <c r="G5007" s="87">
        <v>84000</v>
      </c>
      <c r="H5007" s="87">
        <v>50348.438246516809</v>
      </c>
    </row>
    <row r="5008" spans="1:8" x14ac:dyDescent="0.3">
      <c r="A5008" t="s">
        <v>35</v>
      </c>
      <c r="B5008" t="s">
        <v>56</v>
      </c>
      <c r="C5008" t="s">
        <v>84</v>
      </c>
      <c r="D5008" t="s">
        <v>203</v>
      </c>
      <c r="E5008" t="s">
        <v>142</v>
      </c>
      <c r="G5008" s="87">
        <v>84000</v>
      </c>
      <c r="H5008" s="87">
        <v>84000.000000000015</v>
      </c>
    </row>
    <row r="5009" spans="1:8" x14ac:dyDescent="0.3">
      <c r="A5009" t="s">
        <v>35</v>
      </c>
      <c r="B5009" t="s">
        <v>56</v>
      </c>
      <c r="C5009" t="s">
        <v>84</v>
      </c>
      <c r="D5009" t="s">
        <v>203</v>
      </c>
      <c r="E5009" t="s">
        <v>143</v>
      </c>
      <c r="G5009" s="87">
        <v>84000</v>
      </c>
      <c r="H5009" s="87">
        <v>83358.341467743056</v>
      </c>
    </row>
    <row r="5010" spans="1:8" x14ac:dyDescent="0.3">
      <c r="A5010" t="s">
        <v>35</v>
      </c>
      <c r="B5010" t="s">
        <v>56</v>
      </c>
      <c r="C5010" t="s">
        <v>84</v>
      </c>
      <c r="D5010" t="s">
        <v>203</v>
      </c>
      <c r="E5010" t="s">
        <v>141</v>
      </c>
      <c r="G5010" s="87">
        <v>84000</v>
      </c>
      <c r="H5010" s="87">
        <v>0</v>
      </c>
    </row>
    <row r="5011" spans="1:8" x14ac:dyDescent="0.3">
      <c r="A5011" t="s">
        <v>35</v>
      </c>
      <c r="B5011" t="s">
        <v>56</v>
      </c>
      <c r="C5011" t="s">
        <v>84</v>
      </c>
      <c r="D5011" t="s">
        <v>203</v>
      </c>
      <c r="E5011" t="s">
        <v>205</v>
      </c>
      <c r="G5011" s="87">
        <v>84000</v>
      </c>
      <c r="H5011" s="87">
        <v>50348.438246516809</v>
      </c>
    </row>
    <row r="5012" spans="1:8" x14ac:dyDescent="0.3">
      <c r="A5012" t="s">
        <v>35</v>
      </c>
      <c r="B5012" t="s">
        <v>56</v>
      </c>
      <c r="C5012" t="s">
        <v>84</v>
      </c>
      <c r="D5012" t="s">
        <v>206</v>
      </c>
      <c r="E5012" t="s">
        <v>207</v>
      </c>
      <c r="G5012" s="87">
        <v>84000</v>
      </c>
      <c r="H5012" s="87">
        <v>85680</v>
      </c>
    </row>
    <row r="5013" spans="1:8" x14ac:dyDescent="0.3">
      <c r="A5013" t="s">
        <v>35</v>
      </c>
      <c r="B5013" t="s">
        <v>56</v>
      </c>
      <c r="C5013" t="s">
        <v>84</v>
      </c>
      <c r="D5013" t="s">
        <v>206</v>
      </c>
      <c r="E5013" t="s">
        <v>208</v>
      </c>
      <c r="G5013" s="87">
        <v>84000</v>
      </c>
      <c r="H5013" s="87">
        <v>85469.999999999985</v>
      </c>
    </row>
    <row r="5014" spans="1:8" x14ac:dyDescent="0.3">
      <c r="A5014" t="s">
        <v>35</v>
      </c>
      <c r="B5014" t="s">
        <v>56</v>
      </c>
      <c r="C5014" t="s">
        <v>84</v>
      </c>
      <c r="D5014" t="s">
        <v>206</v>
      </c>
      <c r="E5014" t="s">
        <v>209</v>
      </c>
      <c r="G5014" s="87">
        <v>84000</v>
      </c>
      <c r="H5014" s="87">
        <v>79295.295404814009</v>
      </c>
    </row>
    <row r="5015" spans="1:8" x14ac:dyDescent="0.3">
      <c r="A5015" t="s">
        <v>35</v>
      </c>
      <c r="B5015" t="s">
        <v>56</v>
      </c>
      <c r="C5015" t="s">
        <v>84</v>
      </c>
      <c r="D5015" t="s">
        <v>210</v>
      </c>
      <c r="E5015" t="s">
        <v>211</v>
      </c>
      <c r="G5015" s="87">
        <v>84000</v>
      </c>
      <c r="H5015" s="87">
        <v>79800</v>
      </c>
    </row>
    <row r="5016" spans="1:8" x14ac:dyDescent="0.3">
      <c r="A5016" t="s">
        <v>35</v>
      </c>
      <c r="B5016" t="s">
        <v>56</v>
      </c>
      <c r="C5016" t="s">
        <v>84</v>
      </c>
      <c r="D5016" t="s">
        <v>210</v>
      </c>
      <c r="E5016" t="s">
        <v>212</v>
      </c>
      <c r="G5016" s="87">
        <v>84000</v>
      </c>
      <c r="H5016" s="87">
        <v>78960</v>
      </c>
    </row>
    <row r="5017" spans="1:8" x14ac:dyDescent="0.3">
      <c r="A5017" t="s">
        <v>35</v>
      </c>
      <c r="B5017" t="s">
        <v>56</v>
      </c>
      <c r="C5017" t="s">
        <v>84</v>
      </c>
      <c r="D5017" t="s">
        <v>210</v>
      </c>
      <c r="E5017" t="s">
        <v>213</v>
      </c>
      <c r="G5017" s="87">
        <v>84000</v>
      </c>
      <c r="H5017" s="87">
        <v>80640</v>
      </c>
    </row>
    <row r="5018" spans="1:8" x14ac:dyDescent="0.3">
      <c r="A5018" t="s">
        <v>35</v>
      </c>
      <c r="B5018" t="s">
        <v>56</v>
      </c>
      <c r="C5018" t="s">
        <v>84</v>
      </c>
      <c r="D5018" t="s">
        <v>214</v>
      </c>
      <c r="E5018" t="s">
        <v>215</v>
      </c>
      <c r="F5018" s="88">
        <v>46388</v>
      </c>
      <c r="G5018" s="87">
        <v>7000</v>
      </c>
      <c r="H5018" s="87">
        <v>262.80470277784462</v>
      </c>
    </row>
    <row r="5019" spans="1:8" x14ac:dyDescent="0.3">
      <c r="A5019" t="s">
        <v>35</v>
      </c>
      <c r="B5019" t="s">
        <v>56</v>
      </c>
      <c r="C5019" t="s">
        <v>84</v>
      </c>
      <c r="D5019" t="s">
        <v>214</v>
      </c>
      <c r="E5019" t="s">
        <v>216</v>
      </c>
      <c r="F5019" s="88">
        <v>46388</v>
      </c>
      <c r="G5019" s="87">
        <v>7000</v>
      </c>
      <c r="H5019" s="87">
        <v>140.00000000000011</v>
      </c>
    </row>
    <row r="5020" spans="1:8" x14ac:dyDescent="0.3">
      <c r="A5020" t="s">
        <v>35</v>
      </c>
      <c r="B5020" t="s">
        <v>56</v>
      </c>
      <c r="C5020" t="s">
        <v>84</v>
      </c>
      <c r="D5020" t="s">
        <v>214</v>
      </c>
      <c r="E5020" t="s">
        <v>217</v>
      </c>
      <c r="F5020" s="88">
        <v>46388</v>
      </c>
      <c r="G5020" s="87">
        <v>7000</v>
      </c>
      <c r="H5020" s="87">
        <v>120.396767429259</v>
      </c>
    </row>
    <row r="5021" spans="1:8" x14ac:dyDescent="0.3">
      <c r="A5021" t="s">
        <v>35</v>
      </c>
      <c r="B5021" t="s">
        <v>56</v>
      </c>
      <c r="C5021" t="s">
        <v>84</v>
      </c>
      <c r="D5021" t="s">
        <v>214</v>
      </c>
      <c r="E5021" t="s">
        <v>215</v>
      </c>
      <c r="F5021" s="88">
        <v>46419</v>
      </c>
      <c r="G5021" s="87">
        <v>7000</v>
      </c>
      <c r="H5021" s="87">
        <v>262.63422897746102</v>
      </c>
    </row>
    <row r="5022" spans="1:8" x14ac:dyDescent="0.3">
      <c r="A5022" t="s">
        <v>35</v>
      </c>
      <c r="B5022" t="s">
        <v>56</v>
      </c>
      <c r="C5022" t="s">
        <v>84</v>
      </c>
      <c r="D5022" t="s">
        <v>214</v>
      </c>
      <c r="E5022" t="s">
        <v>216</v>
      </c>
      <c r="F5022" s="88">
        <v>46419</v>
      </c>
      <c r="G5022" s="87">
        <v>7000</v>
      </c>
      <c r="H5022" s="87">
        <v>140.00000000000011</v>
      </c>
    </row>
    <row r="5023" spans="1:8" x14ac:dyDescent="0.3">
      <c r="A5023" t="s">
        <v>35</v>
      </c>
      <c r="B5023" t="s">
        <v>56</v>
      </c>
      <c r="C5023" t="s">
        <v>84</v>
      </c>
      <c r="D5023" t="s">
        <v>214</v>
      </c>
      <c r="E5023" t="s">
        <v>217</v>
      </c>
      <c r="F5023" s="88">
        <v>46419</v>
      </c>
      <c r="G5023" s="87">
        <v>7000</v>
      </c>
      <c r="H5023" s="87">
        <v>120.22963625241201</v>
      </c>
    </row>
    <row r="5024" spans="1:8" x14ac:dyDescent="0.3">
      <c r="A5024" t="s">
        <v>35</v>
      </c>
      <c r="B5024" t="s">
        <v>56</v>
      </c>
      <c r="C5024" t="s">
        <v>84</v>
      </c>
      <c r="D5024" t="s">
        <v>214</v>
      </c>
      <c r="E5024" t="s">
        <v>215</v>
      </c>
      <c r="F5024" s="88">
        <v>46447</v>
      </c>
      <c r="G5024" s="87">
        <v>7000</v>
      </c>
      <c r="H5024" s="87">
        <v>262.46422781419761</v>
      </c>
    </row>
    <row r="5025" spans="1:8" x14ac:dyDescent="0.3">
      <c r="A5025" t="s">
        <v>35</v>
      </c>
      <c r="B5025" t="s">
        <v>56</v>
      </c>
      <c r="C5025" t="s">
        <v>84</v>
      </c>
      <c r="D5025" t="s">
        <v>214</v>
      </c>
      <c r="E5025" t="s">
        <v>216</v>
      </c>
      <c r="F5025" s="88">
        <v>46447</v>
      </c>
      <c r="G5025" s="87">
        <v>7000</v>
      </c>
      <c r="H5025" s="87">
        <v>140.00000000000011</v>
      </c>
    </row>
    <row r="5026" spans="1:8" x14ac:dyDescent="0.3">
      <c r="A5026" t="s">
        <v>35</v>
      </c>
      <c r="B5026" t="s">
        <v>56</v>
      </c>
      <c r="C5026" t="s">
        <v>84</v>
      </c>
      <c r="D5026" t="s">
        <v>214</v>
      </c>
      <c r="E5026" t="s">
        <v>217</v>
      </c>
      <c r="F5026" s="88">
        <v>46447</v>
      </c>
      <c r="G5026" s="87">
        <v>7000</v>
      </c>
      <c r="H5026" s="87">
        <v>120.0629684452912</v>
      </c>
    </row>
    <row r="5027" spans="1:8" x14ac:dyDescent="0.3">
      <c r="A5027" t="s">
        <v>35</v>
      </c>
      <c r="B5027" t="s">
        <v>56</v>
      </c>
      <c r="C5027" t="s">
        <v>84</v>
      </c>
      <c r="D5027" t="s">
        <v>214</v>
      </c>
      <c r="E5027" t="s">
        <v>215</v>
      </c>
      <c r="F5027" s="88">
        <v>46478</v>
      </c>
      <c r="G5027" s="87">
        <v>7000</v>
      </c>
      <c r="H5027" s="87">
        <v>262.28895875369631</v>
      </c>
    </row>
    <row r="5028" spans="1:8" x14ac:dyDescent="0.3">
      <c r="A5028" t="s">
        <v>35</v>
      </c>
      <c r="B5028" t="s">
        <v>56</v>
      </c>
      <c r="C5028" t="s">
        <v>84</v>
      </c>
      <c r="D5028" t="s">
        <v>214</v>
      </c>
      <c r="E5028" t="s">
        <v>216</v>
      </c>
      <c r="F5028" s="88">
        <v>46478</v>
      </c>
      <c r="G5028" s="87">
        <v>7000</v>
      </c>
      <c r="H5028" s="87">
        <v>140.00000000000011</v>
      </c>
    </row>
    <row r="5029" spans="1:8" x14ac:dyDescent="0.3">
      <c r="A5029" t="s">
        <v>35</v>
      </c>
      <c r="B5029" t="s">
        <v>56</v>
      </c>
      <c r="C5029" t="s">
        <v>84</v>
      </c>
      <c r="D5029" t="s">
        <v>214</v>
      </c>
      <c r="E5029" t="s">
        <v>217</v>
      </c>
      <c r="F5029" s="88">
        <v>46478</v>
      </c>
      <c r="G5029" s="87">
        <v>7000</v>
      </c>
      <c r="H5029" s="87">
        <v>119.891136033035</v>
      </c>
    </row>
    <row r="5030" spans="1:8" x14ac:dyDescent="0.3">
      <c r="A5030" t="s">
        <v>35</v>
      </c>
      <c r="B5030" t="s">
        <v>56</v>
      </c>
      <c r="C5030" t="s">
        <v>84</v>
      </c>
      <c r="D5030" t="s">
        <v>214</v>
      </c>
      <c r="E5030" t="s">
        <v>215</v>
      </c>
      <c r="F5030" s="88">
        <v>46508</v>
      </c>
      <c r="G5030" s="87">
        <v>7000</v>
      </c>
      <c r="H5030" s="87">
        <v>262.11419066138751</v>
      </c>
    </row>
    <row r="5031" spans="1:8" x14ac:dyDescent="0.3">
      <c r="A5031" t="s">
        <v>35</v>
      </c>
      <c r="B5031" t="s">
        <v>56</v>
      </c>
      <c r="C5031" t="s">
        <v>84</v>
      </c>
      <c r="D5031" t="s">
        <v>214</v>
      </c>
      <c r="E5031" t="s">
        <v>216</v>
      </c>
      <c r="F5031" s="88">
        <v>46508</v>
      </c>
      <c r="G5031" s="87">
        <v>7000</v>
      </c>
      <c r="H5031" s="87">
        <v>140.00000000000011</v>
      </c>
    </row>
    <row r="5032" spans="1:8" x14ac:dyDescent="0.3">
      <c r="A5032" t="s">
        <v>35</v>
      </c>
      <c r="B5032" t="s">
        <v>56</v>
      </c>
      <c r="C5032" t="s">
        <v>84</v>
      </c>
      <c r="D5032" t="s">
        <v>214</v>
      </c>
      <c r="E5032" t="s">
        <v>217</v>
      </c>
      <c r="F5032" s="88">
        <v>46508</v>
      </c>
      <c r="G5032" s="87">
        <v>7000</v>
      </c>
      <c r="H5032" s="87">
        <v>119.7197947660662</v>
      </c>
    </row>
    <row r="5033" spans="1:8" x14ac:dyDescent="0.3">
      <c r="A5033" t="s">
        <v>35</v>
      </c>
      <c r="B5033" t="s">
        <v>56</v>
      </c>
      <c r="C5033" t="s">
        <v>84</v>
      </c>
      <c r="D5033" t="s">
        <v>214</v>
      </c>
      <c r="E5033" t="s">
        <v>215</v>
      </c>
      <c r="F5033" s="88">
        <v>46539</v>
      </c>
      <c r="G5033" s="87">
        <v>7000</v>
      </c>
      <c r="H5033" s="87">
        <v>261.93992139247729</v>
      </c>
    </row>
    <row r="5034" spans="1:8" x14ac:dyDescent="0.3">
      <c r="A5034" t="s">
        <v>35</v>
      </c>
      <c r="B5034" t="s">
        <v>56</v>
      </c>
      <c r="C5034" t="s">
        <v>84</v>
      </c>
      <c r="D5034" t="s">
        <v>214</v>
      </c>
      <c r="E5034" t="s">
        <v>216</v>
      </c>
      <c r="F5034" s="88">
        <v>46539</v>
      </c>
      <c r="G5034" s="87">
        <v>7000</v>
      </c>
      <c r="H5034" s="87">
        <v>140.00000000000011</v>
      </c>
    </row>
    <row r="5035" spans="1:8" x14ac:dyDescent="0.3">
      <c r="A5035" t="s">
        <v>35</v>
      </c>
      <c r="B5035" t="s">
        <v>56</v>
      </c>
      <c r="C5035" t="s">
        <v>84</v>
      </c>
      <c r="D5035" t="s">
        <v>214</v>
      </c>
      <c r="E5035" t="s">
        <v>217</v>
      </c>
      <c r="F5035" s="88">
        <v>46539</v>
      </c>
      <c r="G5035" s="87">
        <v>7000</v>
      </c>
      <c r="H5035" s="87">
        <v>119.54894254164429</v>
      </c>
    </row>
    <row r="5036" spans="1:8" x14ac:dyDescent="0.3">
      <c r="A5036" t="s">
        <v>35</v>
      </c>
      <c r="B5036" t="s">
        <v>56</v>
      </c>
      <c r="C5036" t="s">
        <v>84</v>
      </c>
      <c r="D5036" t="s">
        <v>214</v>
      </c>
      <c r="E5036" t="s">
        <v>215</v>
      </c>
      <c r="F5036" s="88">
        <v>46569</v>
      </c>
      <c r="G5036" s="87">
        <v>7000</v>
      </c>
      <c r="H5036" s="87">
        <v>119.378577269011</v>
      </c>
    </row>
    <row r="5037" spans="1:8" x14ac:dyDescent="0.3">
      <c r="A5037" t="s">
        <v>35</v>
      </c>
      <c r="B5037" t="s">
        <v>56</v>
      </c>
      <c r="C5037" t="s">
        <v>84</v>
      </c>
      <c r="D5037" t="s">
        <v>214</v>
      </c>
      <c r="E5037" t="s">
        <v>216</v>
      </c>
      <c r="F5037" s="88">
        <v>46569</v>
      </c>
      <c r="G5037" s="87">
        <v>7000</v>
      </c>
      <c r="H5037" s="87">
        <v>0</v>
      </c>
    </row>
    <row r="5038" spans="1:8" x14ac:dyDescent="0.3">
      <c r="A5038" t="s">
        <v>35</v>
      </c>
      <c r="B5038" t="s">
        <v>56</v>
      </c>
      <c r="C5038" t="s">
        <v>84</v>
      </c>
      <c r="D5038" t="s">
        <v>214</v>
      </c>
      <c r="E5038" t="s">
        <v>217</v>
      </c>
      <c r="F5038" s="88">
        <v>46569</v>
      </c>
      <c r="G5038" s="87">
        <v>7000</v>
      </c>
      <c r="H5038" s="87">
        <v>119.378577269011</v>
      </c>
    </row>
    <row r="5039" spans="1:8" x14ac:dyDescent="0.3">
      <c r="A5039" t="s">
        <v>35</v>
      </c>
      <c r="B5039" t="s">
        <v>56</v>
      </c>
      <c r="C5039" t="s">
        <v>84</v>
      </c>
      <c r="D5039" t="s">
        <v>214</v>
      </c>
      <c r="E5039" t="s">
        <v>215</v>
      </c>
      <c r="F5039" s="88">
        <v>46600</v>
      </c>
      <c r="G5039" s="87">
        <v>7000</v>
      </c>
      <c r="H5039" s="87">
        <v>119.20591597266019</v>
      </c>
    </row>
    <row r="5040" spans="1:8" x14ac:dyDescent="0.3">
      <c r="A5040" t="s">
        <v>35</v>
      </c>
      <c r="B5040" t="s">
        <v>56</v>
      </c>
      <c r="C5040" t="s">
        <v>84</v>
      </c>
      <c r="D5040" t="s">
        <v>214</v>
      </c>
      <c r="E5040" t="s">
        <v>216</v>
      </c>
      <c r="F5040" s="88">
        <v>46600</v>
      </c>
      <c r="G5040" s="87">
        <v>7000</v>
      </c>
      <c r="H5040" s="87">
        <v>0</v>
      </c>
    </row>
    <row r="5041" spans="1:8" x14ac:dyDescent="0.3">
      <c r="A5041" t="s">
        <v>35</v>
      </c>
      <c r="B5041" t="s">
        <v>56</v>
      </c>
      <c r="C5041" t="s">
        <v>84</v>
      </c>
      <c r="D5041" t="s">
        <v>214</v>
      </c>
      <c r="E5041" t="s">
        <v>217</v>
      </c>
      <c r="F5041" s="88">
        <v>46600</v>
      </c>
      <c r="G5041" s="87">
        <v>7000</v>
      </c>
      <c r="H5041" s="87">
        <v>119.20591597266019</v>
      </c>
    </row>
    <row r="5042" spans="1:8" x14ac:dyDescent="0.3">
      <c r="A5042" t="s">
        <v>35</v>
      </c>
      <c r="B5042" t="s">
        <v>56</v>
      </c>
      <c r="C5042" t="s">
        <v>84</v>
      </c>
      <c r="D5042" t="s">
        <v>214</v>
      </c>
      <c r="E5042" t="s">
        <v>215</v>
      </c>
      <c r="F5042" s="88">
        <v>46631</v>
      </c>
      <c r="G5042" s="87">
        <v>7000</v>
      </c>
      <c r="H5042" s="87">
        <v>119.0365262765571</v>
      </c>
    </row>
    <row r="5043" spans="1:8" x14ac:dyDescent="0.3">
      <c r="A5043" t="s">
        <v>35</v>
      </c>
      <c r="B5043" t="s">
        <v>56</v>
      </c>
      <c r="C5043" t="s">
        <v>84</v>
      </c>
      <c r="D5043" t="s">
        <v>214</v>
      </c>
      <c r="E5043" t="s">
        <v>216</v>
      </c>
      <c r="F5043" s="88">
        <v>46631</v>
      </c>
      <c r="G5043" s="87">
        <v>7000</v>
      </c>
      <c r="H5043" s="87">
        <v>0</v>
      </c>
    </row>
    <row r="5044" spans="1:8" x14ac:dyDescent="0.3">
      <c r="A5044" t="s">
        <v>35</v>
      </c>
      <c r="B5044" t="s">
        <v>56</v>
      </c>
      <c r="C5044" t="s">
        <v>84</v>
      </c>
      <c r="D5044" t="s">
        <v>214</v>
      </c>
      <c r="E5044" t="s">
        <v>217</v>
      </c>
      <c r="F5044" s="88">
        <v>46631</v>
      </c>
      <c r="G5044" s="87">
        <v>7000</v>
      </c>
      <c r="H5044" s="87">
        <v>119.0365262765571</v>
      </c>
    </row>
    <row r="5045" spans="1:8" x14ac:dyDescent="0.3">
      <c r="A5045" t="s">
        <v>35</v>
      </c>
      <c r="B5045" t="s">
        <v>56</v>
      </c>
      <c r="C5045" t="s">
        <v>84</v>
      </c>
      <c r="D5045" t="s">
        <v>214</v>
      </c>
      <c r="E5045" t="s">
        <v>215</v>
      </c>
      <c r="F5045" s="88">
        <v>46661</v>
      </c>
      <c r="G5045" s="87">
        <v>7000</v>
      </c>
      <c r="H5045" s="87">
        <v>118.8676172974472</v>
      </c>
    </row>
    <row r="5046" spans="1:8" x14ac:dyDescent="0.3">
      <c r="A5046" t="s">
        <v>35</v>
      </c>
      <c r="B5046" t="s">
        <v>56</v>
      </c>
      <c r="C5046" t="s">
        <v>84</v>
      </c>
      <c r="D5046" t="s">
        <v>214</v>
      </c>
      <c r="E5046" t="s">
        <v>216</v>
      </c>
      <c r="F5046" s="88">
        <v>46661</v>
      </c>
      <c r="G5046" s="87">
        <v>7000</v>
      </c>
      <c r="H5046" s="87">
        <v>0</v>
      </c>
    </row>
    <row r="5047" spans="1:8" x14ac:dyDescent="0.3">
      <c r="A5047" t="s">
        <v>35</v>
      </c>
      <c r="B5047" t="s">
        <v>56</v>
      </c>
      <c r="C5047" t="s">
        <v>84</v>
      </c>
      <c r="D5047" t="s">
        <v>214</v>
      </c>
      <c r="E5047" t="s">
        <v>217</v>
      </c>
      <c r="F5047" s="88">
        <v>46661</v>
      </c>
      <c r="G5047" s="87">
        <v>7000</v>
      </c>
      <c r="H5047" s="87">
        <v>118.8676172974472</v>
      </c>
    </row>
    <row r="5048" spans="1:8" x14ac:dyDescent="0.3">
      <c r="A5048" t="s">
        <v>35</v>
      </c>
      <c r="B5048" t="s">
        <v>56</v>
      </c>
      <c r="C5048" t="s">
        <v>84</v>
      </c>
      <c r="D5048" t="s">
        <v>214</v>
      </c>
      <c r="E5048" t="s">
        <v>215</v>
      </c>
      <c r="F5048" s="88">
        <v>46692</v>
      </c>
      <c r="G5048" s="87">
        <v>7000</v>
      </c>
      <c r="H5048" s="87">
        <v>118.69918699186989</v>
      </c>
    </row>
    <row r="5049" spans="1:8" x14ac:dyDescent="0.3">
      <c r="A5049" t="s">
        <v>35</v>
      </c>
      <c r="B5049" t="s">
        <v>56</v>
      </c>
      <c r="C5049" t="s">
        <v>84</v>
      </c>
      <c r="D5049" t="s">
        <v>214</v>
      </c>
      <c r="E5049" t="s">
        <v>216</v>
      </c>
      <c r="F5049" s="88">
        <v>46692</v>
      </c>
      <c r="G5049" s="87">
        <v>7000</v>
      </c>
      <c r="H5049" s="87">
        <v>0</v>
      </c>
    </row>
    <row r="5050" spans="1:8" x14ac:dyDescent="0.3">
      <c r="A5050" t="s">
        <v>35</v>
      </c>
      <c r="B5050" t="s">
        <v>56</v>
      </c>
      <c r="C5050" t="s">
        <v>84</v>
      </c>
      <c r="D5050" t="s">
        <v>214</v>
      </c>
      <c r="E5050" t="s">
        <v>217</v>
      </c>
      <c r="F5050" s="88">
        <v>46692</v>
      </c>
      <c r="G5050" s="87">
        <v>7000</v>
      </c>
      <c r="H5050" s="87">
        <v>118.69918699186989</v>
      </c>
    </row>
    <row r="5051" spans="1:8" x14ac:dyDescent="0.3">
      <c r="A5051" t="s">
        <v>35</v>
      </c>
      <c r="B5051" t="s">
        <v>56</v>
      </c>
      <c r="C5051" t="s">
        <v>84</v>
      </c>
      <c r="D5051" t="s">
        <v>214</v>
      </c>
      <c r="E5051" t="s">
        <v>215</v>
      </c>
      <c r="F5051" s="88">
        <v>46722</v>
      </c>
      <c r="G5051" s="87">
        <v>7000</v>
      </c>
      <c r="H5051" s="87">
        <v>118.5312333279209</v>
      </c>
    </row>
    <row r="5052" spans="1:8" x14ac:dyDescent="0.3">
      <c r="A5052" t="s">
        <v>35</v>
      </c>
      <c r="B5052" t="s">
        <v>56</v>
      </c>
      <c r="C5052" t="s">
        <v>84</v>
      </c>
      <c r="D5052" t="s">
        <v>214</v>
      </c>
      <c r="E5052" t="s">
        <v>216</v>
      </c>
      <c r="F5052" s="88">
        <v>46722</v>
      </c>
      <c r="G5052" s="87">
        <v>7000</v>
      </c>
      <c r="H5052" s="87">
        <v>0</v>
      </c>
    </row>
    <row r="5053" spans="1:8" x14ac:dyDescent="0.3">
      <c r="A5053" t="s">
        <v>35</v>
      </c>
      <c r="B5053" t="s">
        <v>56</v>
      </c>
      <c r="C5053" t="s">
        <v>84</v>
      </c>
      <c r="D5053" t="s">
        <v>214</v>
      </c>
      <c r="E5053" t="s">
        <v>217</v>
      </c>
      <c r="F5053" s="88">
        <v>46722</v>
      </c>
      <c r="G5053" s="87">
        <v>7000</v>
      </c>
      <c r="H5053" s="87">
        <v>118.5312333279209</v>
      </c>
    </row>
    <row r="5054" spans="1:8" x14ac:dyDescent="0.3">
      <c r="A5054" t="s">
        <v>35</v>
      </c>
      <c r="B5054" t="s">
        <v>56</v>
      </c>
      <c r="C5054" t="s">
        <v>89</v>
      </c>
      <c r="D5054" t="s">
        <v>198</v>
      </c>
      <c r="E5054" t="s">
        <v>135</v>
      </c>
      <c r="G5054" s="87">
        <v>70000</v>
      </c>
      <c r="H5054" s="87">
        <v>44240</v>
      </c>
    </row>
    <row r="5055" spans="1:8" x14ac:dyDescent="0.3">
      <c r="A5055" t="s">
        <v>35</v>
      </c>
      <c r="B5055" t="s">
        <v>56</v>
      </c>
      <c r="C5055" t="s">
        <v>89</v>
      </c>
      <c r="D5055" t="s">
        <v>198</v>
      </c>
      <c r="E5055" t="s">
        <v>199</v>
      </c>
      <c r="G5055" s="87">
        <v>70000</v>
      </c>
      <c r="H5055" s="87">
        <v>70348.612663888576</v>
      </c>
    </row>
    <row r="5056" spans="1:8" x14ac:dyDescent="0.3">
      <c r="A5056" t="s">
        <v>35</v>
      </c>
      <c r="B5056" t="s">
        <v>56</v>
      </c>
      <c r="C5056" t="s">
        <v>89</v>
      </c>
      <c r="D5056" t="s">
        <v>198</v>
      </c>
      <c r="E5056" t="s">
        <v>200</v>
      </c>
      <c r="G5056" s="87">
        <v>70000</v>
      </c>
      <c r="H5056" s="87">
        <v>70744.680851063837</v>
      </c>
    </row>
    <row r="5057" spans="1:8" x14ac:dyDescent="0.3">
      <c r="A5057" t="s">
        <v>35</v>
      </c>
      <c r="B5057" t="s">
        <v>56</v>
      </c>
      <c r="C5057" t="s">
        <v>89</v>
      </c>
      <c r="D5057" t="s">
        <v>198</v>
      </c>
      <c r="E5057" t="s">
        <v>201</v>
      </c>
      <c r="G5057" s="87">
        <v>70000</v>
      </c>
      <c r="H5057" s="87">
        <v>70000</v>
      </c>
    </row>
    <row r="5058" spans="1:8" x14ac:dyDescent="0.3">
      <c r="A5058" t="s">
        <v>35</v>
      </c>
      <c r="B5058" t="s">
        <v>56</v>
      </c>
      <c r="C5058" t="s">
        <v>89</v>
      </c>
      <c r="D5058" t="s">
        <v>198</v>
      </c>
      <c r="E5058" t="s">
        <v>202</v>
      </c>
      <c r="G5058" s="87">
        <v>70000</v>
      </c>
      <c r="H5058" s="87">
        <v>44933.30536531777</v>
      </c>
    </row>
    <row r="5059" spans="1:8" x14ac:dyDescent="0.3">
      <c r="A5059" t="s">
        <v>35</v>
      </c>
      <c r="B5059" t="s">
        <v>56</v>
      </c>
      <c r="C5059" t="s">
        <v>89</v>
      </c>
      <c r="D5059" t="s">
        <v>198</v>
      </c>
      <c r="E5059" t="s">
        <v>139</v>
      </c>
      <c r="G5059" s="87">
        <v>70000</v>
      </c>
      <c r="H5059" s="87">
        <v>44450</v>
      </c>
    </row>
    <row r="5060" spans="1:8" x14ac:dyDescent="0.3">
      <c r="A5060" t="s">
        <v>35</v>
      </c>
      <c r="B5060" t="s">
        <v>56</v>
      </c>
      <c r="C5060" t="s">
        <v>89</v>
      </c>
      <c r="D5060" t="s">
        <v>198</v>
      </c>
      <c r="E5060" t="s">
        <v>65</v>
      </c>
      <c r="G5060" s="87">
        <v>70000</v>
      </c>
      <c r="H5060" s="87">
        <v>44933.30536531777</v>
      </c>
    </row>
    <row r="5061" spans="1:8" x14ac:dyDescent="0.3">
      <c r="A5061" t="s">
        <v>35</v>
      </c>
      <c r="B5061" t="s">
        <v>56</v>
      </c>
      <c r="C5061" t="s">
        <v>89</v>
      </c>
      <c r="D5061" t="s">
        <v>203</v>
      </c>
      <c r="E5061" t="s">
        <v>204</v>
      </c>
      <c r="G5061" s="87">
        <v>70000</v>
      </c>
      <c r="H5061" s="87">
        <v>44710.638297872327</v>
      </c>
    </row>
    <row r="5062" spans="1:8" x14ac:dyDescent="0.3">
      <c r="A5062" t="s">
        <v>35</v>
      </c>
      <c r="B5062" t="s">
        <v>56</v>
      </c>
      <c r="C5062" t="s">
        <v>89</v>
      </c>
      <c r="D5062" t="s">
        <v>203</v>
      </c>
      <c r="E5062" t="s">
        <v>142</v>
      </c>
      <c r="G5062" s="87">
        <v>70000</v>
      </c>
      <c r="H5062" s="87">
        <v>69999.999999999985</v>
      </c>
    </row>
    <row r="5063" spans="1:8" x14ac:dyDescent="0.3">
      <c r="A5063" t="s">
        <v>35</v>
      </c>
      <c r="B5063" t="s">
        <v>56</v>
      </c>
      <c r="C5063" t="s">
        <v>89</v>
      </c>
      <c r="D5063" t="s">
        <v>203</v>
      </c>
      <c r="E5063" t="s">
        <v>143</v>
      </c>
      <c r="G5063" s="87">
        <v>70000</v>
      </c>
      <c r="H5063" s="87">
        <v>70744.680851063837</v>
      </c>
    </row>
    <row r="5064" spans="1:8" x14ac:dyDescent="0.3">
      <c r="A5064" t="s">
        <v>35</v>
      </c>
      <c r="B5064" t="s">
        <v>56</v>
      </c>
      <c r="C5064" t="s">
        <v>89</v>
      </c>
      <c r="D5064" t="s">
        <v>203</v>
      </c>
      <c r="E5064" t="s">
        <v>141</v>
      </c>
      <c r="G5064" s="87">
        <v>70000</v>
      </c>
      <c r="H5064" s="87">
        <v>0</v>
      </c>
    </row>
    <row r="5065" spans="1:8" x14ac:dyDescent="0.3">
      <c r="A5065" t="s">
        <v>35</v>
      </c>
      <c r="B5065" t="s">
        <v>56</v>
      </c>
      <c r="C5065" t="s">
        <v>89</v>
      </c>
      <c r="D5065" t="s">
        <v>203</v>
      </c>
      <c r="E5065" t="s">
        <v>205</v>
      </c>
      <c r="G5065" s="87">
        <v>70000</v>
      </c>
      <c r="H5065" s="87">
        <v>44710.638297872327</v>
      </c>
    </row>
    <row r="5066" spans="1:8" x14ac:dyDescent="0.3">
      <c r="A5066" t="s">
        <v>35</v>
      </c>
      <c r="B5066" t="s">
        <v>56</v>
      </c>
      <c r="C5066" t="s">
        <v>89</v>
      </c>
      <c r="D5066" t="s">
        <v>206</v>
      </c>
      <c r="E5066" t="s">
        <v>207</v>
      </c>
      <c r="G5066" s="87">
        <v>70000</v>
      </c>
      <c r="H5066" s="87">
        <v>72100</v>
      </c>
    </row>
    <row r="5067" spans="1:8" x14ac:dyDescent="0.3">
      <c r="A5067" t="s">
        <v>35</v>
      </c>
      <c r="B5067" t="s">
        <v>56</v>
      </c>
      <c r="C5067" t="s">
        <v>89</v>
      </c>
      <c r="D5067" t="s">
        <v>206</v>
      </c>
      <c r="E5067" t="s">
        <v>208</v>
      </c>
      <c r="G5067" s="87">
        <v>70000</v>
      </c>
      <c r="H5067" s="87">
        <v>71742.708333333358</v>
      </c>
    </row>
    <row r="5068" spans="1:8" x14ac:dyDescent="0.3">
      <c r="A5068" t="s">
        <v>35</v>
      </c>
      <c r="B5068" t="s">
        <v>56</v>
      </c>
      <c r="C5068" t="s">
        <v>89</v>
      </c>
      <c r="D5068" t="s">
        <v>206</v>
      </c>
      <c r="E5068" t="s">
        <v>209</v>
      </c>
      <c r="G5068" s="87">
        <v>70000</v>
      </c>
      <c r="H5068" s="87">
        <v>65799.999999999985</v>
      </c>
    </row>
    <row r="5069" spans="1:8" x14ac:dyDescent="0.3">
      <c r="A5069" t="s">
        <v>35</v>
      </c>
      <c r="B5069" t="s">
        <v>56</v>
      </c>
      <c r="C5069" t="s">
        <v>89</v>
      </c>
      <c r="D5069" t="s">
        <v>210</v>
      </c>
      <c r="E5069" t="s">
        <v>211</v>
      </c>
      <c r="G5069" s="87">
        <v>70000</v>
      </c>
      <c r="H5069" s="87">
        <v>66500</v>
      </c>
    </row>
    <row r="5070" spans="1:8" x14ac:dyDescent="0.3">
      <c r="A5070" t="s">
        <v>35</v>
      </c>
      <c r="B5070" t="s">
        <v>56</v>
      </c>
      <c r="C5070" t="s">
        <v>89</v>
      </c>
      <c r="D5070" t="s">
        <v>210</v>
      </c>
      <c r="E5070" t="s">
        <v>212</v>
      </c>
      <c r="G5070" s="87">
        <v>70000</v>
      </c>
      <c r="H5070" s="87">
        <v>65800</v>
      </c>
    </row>
    <row r="5071" spans="1:8" x14ac:dyDescent="0.3">
      <c r="A5071" t="s">
        <v>35</v>
      </c>
      <c r="B5071" t="s">
        <v>56</v>
      </c>
      <c r="C5071" t="s">
        <v>89</v>
      </c>
      <c r="D5071" t="s">
        <v>210</v>
      </c>
      <c r="E5071" t="s">
        <v>213</v>
      </c>
      <c r="G5071" s="87">
        <v>70000</v>
      </c>
      <c r="H5071" s="87">
        <v>65800</v>
      </c>
    </row>
    <row r="5072" spans="1:8" x14ac:dyDescent="0.3">
      <c r="A5072" t="s">
        <v>35</v>
      </c>
      <c r="B5072" t="s">
        <v>56</v>
      </c>
      <c r="C5072" t="s">
        <v>89</v>
      </c>
      <c r="D5072" t="s">
        <v>214</v>
      </c>
      <c r="E5072" t="s">
        <v>215</v>
      </c>
      <c r="F5072" s="88">
        <v>46388</v>
      </c>
      <c r="G5072" s="87">
        <v>5833.333333333333</v>
      </c>
      <c r="H5072" s="87">
        <v>175.00000000000011</v>
      </c>
    </row>
    <row r="5073" spans="1:8" x14ac:dyDescent="0.3">
      <c r="A5073" t="s">
        <v>35</v>
      </c>
      <c r="B5073" t="s">
        <v>56</v>
      </c>
      <c r="C5073" t="s">
        <v>89</v>
      </c>
      <c r="D5073" t="s">
        <v>214</v>
      </c>
      <c r="E5073" t="s">
        <v>216</v>
      </c>
      <c r="F5073" s="88">
        <v>46388</v>
      </c>
      <c r="G5073" s="87">
        <v>5833.333333333333</v>
      </c>
      <c r="H5073" s="87">
        <v>175.00000000000011</v>
      </c>
    </row>
    <row r="5074" spans="1:8" x14ac:dyDescent="0.3">
      <c r="A5074" t="s">
        <v>35</v>
      </c>
      <c r="B5074" t="s">
        <v>56</v>
      </c>
      <c r="C5074" t="s">
        <v>89</v>
      </c>
      <c r="D5074" t="s">
        <v>214</v>
      </c>
      <c r="E5074" t="s">
        <v>217</v>
      </c>
      <c r="F5074" s="88">
        <v>46388</v>
      </c>
      <c r="G5074" s="87">
        <v>5833.333333333333</v>
      </c>
      <c r="H5074" s="87">
        <v>0</v>
      </c>
    </row>
    <row r="5075" spans="1:8" x14ac:dyDescent="0.3">
      <c r="A5075" t="s">
        <v>35</v>
      </c>
      <c r="B5075" t="s">
        <v>56</v>
      </c>
      <c r="C5075" t="s">
        <v>89</v>
      </c>
      <c r="D5075" t="s">
        <v>214</v>
      </c>
      <c r="E5075" t="s">
        <v>215</v>
      </c>
      <c r="F5075" s="88">
        <v>46419</v>
      </c>
      <c r="G5075" s="87">
        <v>5833.333333333333</v>
      </c>
      <c r="H5075" s="87">
        <v>175.00000000000011</v>
      </c>
    </row>
    <row r="5076" spans="1:8" x14ac:dyDescent="0.3">
      <c r="A5076" t="s">
        <v>35</v>
      </c>
      <c r="B5076" t="s">
        <v>56</v>
      </c>
      <c r="C5076" t="s">
        <v>89</v>
      </c>
      <c r="D5076" t="s">
        <v>214</v>
      </c>
      <c r="E5076" t="s">
        <v>216</v>
      </c>
      <c r="F5076" s="88">
        <v>46419</v>
      </c>
      <c r="G5076" s="87">
        <v>5833.333333333333</v>
      </c>
      <c r="H5076" s="87">
        <v>175.00000000000011</v>
      </c>
    </row>
    <row r="5077" spans="1:8" x14ac:dyDescent="0.3">
      <c r="A5077" t="s">
        <v>35</v>
      </c>
      <c r="B5077" t="s">
        <v>56</v>
      </c>
      <c r="C5077" t="s">
        <v>89</v>
      </c>
      <c r="D5077" t="s">
        <v>214</v>
      </c>
      <c r="E5077" t="s">
        <v>217</v>
      </c>
      <c r="F5077" s="88">
        <v>46419</v>
      </c>
      <c r="G5077" s="87">
        <v>5833.333333333333</v>
      </c>
      <c r="H5077" s="87">
        <v>0</v>
      </c>
    </row>
    <row r="5078" spans="1:8" x14ac:dyDescent="0.3">
      <c r="A5078" t="s">
        <v>35</v>
      </c>
      <c r="B5078" t="s">
        <v>56</v>
      </c>
      <c r="C5078" t="s">
        <v>89</v>
      </c>
      <c r="D5078" t="s">
        <v>214</v>
      </c>
      <c r="E5078" t="s">
        <v>215</v>
      </c>
      <c r="F5078" s="88">
        <v>46447</v>
      </c>
      <c r="G5078" s="87">
        <v>5833.333333333333</v>
      </c>
      <c r="H5078" s="87">
        <v>175.00000000000011</v>
      </c>
    </row>
    <row r="5079" spans="1:8" x14ac:dyDescent="0.3">
      <c r="A5079" t="s">
        <v>35</v>
      </c>
      <c r="B5079" t="s">
        <v>56</v>
      </c>
      <c r="C5079" t="s">
        <v>89</v>
      </c>
      <c r="D5079" t="s">
        <v>214</v>
      </c>
      <c r="E5079" t="s">
        <v>216</v>
      </c>
      <c r="F5079" s="88">
        <v>46447</v>
      </c>
      <c r="G5079" s="87">
        <v>5833.333333333333</v>
      </c>
      <c r="H5079" s="87">
        <v>175.00000000000011</v>
      </c>
    </row>
    <row r="5080" spans="1:8" x14ac:dyDescent="0.3">
      <c r="A5080" t="s">
        <v>35</v>
      </c>
      <c r="B5080" t="s">
        <v>56</v>
      </c>
      <c r="C5080" t="s">
        <v>89</v>
      </c>
      <c r="D5080" t="s">
        <v>214</v>
      </c>
      <c r="E5080" t="s">
        <v>217</v>
      </c>
      <c r="F5080" s="88">
        <v>46447</v>
      </c>
      <c r="G5080" s="87">
        <v>5833.333333333333</v>
      </c>
      <c r="H5080" s="87">
        <v>0</v>
      </c>
    </row>
    <row r="5081" spans="1:8" x14ac:dyDescent="0.3">
      <c r="A5081" t="s">
        <v>35</v>
      </c>
      <c r="B5081" t="s">
        <v>56</v>
      </c>
      <c r="C5081" t="s">
        <v>89</v>
      </c>
      <c r="D5081" t="s">
        <v>214</v>
      </c>
      <c r="E5081" t="s">
        <v>215</v>
      </c>
      <c r="F5081" s="88">
        <v>46478</v>
      </c>
      <c r="G5081" s="87">
        <v>5833.333333333333</v>
      </c>
      <c r="H5081" s="87">
        <v>175.00000000000011</v>
      </c>
    </row>
    <row r="5082" spans="1:8" x14ac:dyDescent="0.3">
      <c r="A5082" t="s">
        <v>35</v>
      </c>
      <c r="B5082" t="s">
        <v>56</v>
      </c>
      <c r="C5082" t="s">
        <v>89</v>
      </c>
      <c r="D5082" t="s">
        <v>214</v>
      </c>
      <c r="E5082" t="s">
        <v>216</v>
      </c>
      <c r="F5082" s="88">
        <v>46478</v>
      </c>
      <c r="G5082" s="87">
        <v>5833.333333333333</v>
      </c>
      <c r="H5082" s="87">
        <v>175.00000000000011</v>
      </c>
    </row>
    <row r="5083" spans="1:8" x14ac:dyDescent="0.3">
      <c r="A5083" t="s">
        <v>35</v>
      </c>
      <c r="B5083" t="s">
        <v>56</v>
      </c>
      <c r="C5083" t="s">
        <v>89</v>
      </c>
      <c r="D5083" t="s">
        <v>214</v>
      </c>
      <c r="E5083" t="s">
        <v>217</v>
      </c>
      <c r="F5083" s="88">
        <v>46478</v>
      </c>
      <c r="G5083" s="87">
        <v>5833.333333333333</v>
      </c>
      <c r="H5083" s="87">
        <v>0</v>
      </c>
    </row>
    <row r="5084" spans="1:8" x14ac:dyDescent="0.3">
      <c r="A5084" t="s">
        <v>35</v>
      </c>
      <c r="B5084" t="s">
        <v>56</v>
      </c>
      <c r="C5084" t="s">
        <v>89</v>
      </c>
      <c r="D5084" t="s">
        <v>214</v>
      </c>
      <c r="E5084" t="s">
        <v>215</v>
      </c>
      <c r="F5084" s="88">
        <v>46508</v>
      </c>
      <c r="G5084" s="87">
        <v>5833.333333333333</v>
      </c>
      <c r="H5084" s="87">
        <v>175.00000000000011</v>
      </c>
    </row>
    <row r="5085" spans="1:8" x14ac:dyDescent="0.3">
      <c r="A5085" t="s">
        <v>35</v>
      </c>
      <c r="B5085" t="s">
        <v>56</v>
      </c>
      <c r="C5085" t="s">
        <v>89</v>
      </c>
      <c r="D5085" t="s">
        <v>214</v>
      </c>
      <c r="E5085" t="s">
        <v>216</v>
      </c>
      <c r="F5085" s="88">
        <v>46508</v>
      </c>
      <c r="G5085" s="87">
        <v>5833.333333333333</v>
      </c>
      <c r="H5085" s="87">
        <v>175.00000000000011</v>
      </c>
    </row>
    <row r="5086" spans="1:8" x14ac:dyDescent="0.3">
      <c r="A5086" t="s">
        <v>35</v>
      </c>
      <c r="B5086" t="s">
        <v>56</v>
      </c>
      <c r="C5086" t="s">
        <v>89</v>
      </c>
      <c r="D5086" t="s">
        <v>214</v>
      </c>
      <c r="E5086" t="s">
        <v>217</v>
      </c>
      <c r="F5086" s="88">
        <v>46508</v>
      </c>
      <c r="G5086" s="87">
        <v>5833.333333333333</v>
      </c>
      <c r="H5086" s="87">
        <v>0</v>
      </c>
    </row>
    <row r="5087" spans="1:8" x14ac:dyDescent="0.3">
      <c r="A5087" t="s">
        <v>35</v>
      </c>
      <c r="B5087" t="s">
        <v>56</v>
      </c>
      <c r="C5087" t="s">
        <v>89</v>
      </c>
      <c r="D5087" t="s">
        <v>214</v>
      </c>
      <c r="E5087" t="s">
        <v>215</v>
      </c>
      <c r="F5087" s="88">
        <v>46539</v>
      </c>
      <c r="G5087" s="87">
        <v>5833.333333333333</v>
      </c>
      <c r="H5087" s="87">
        <v>175.00000000000011</v>
      </c>
    </row>
    <row r="5088" spans="1:8" x14ac:dyDescent="0.3">
      <c r="A5088" t="s">
        <v>35</v>
      </c>
      <c r="B5088" t="s">
        <v>56</v>
      </c>
      <c r="C5088" t="s">
        <v>89</v>
      </c>
      <c r="D5088" t="s">
        <v>214</v>
      </c>
      <c r="E5088" t="s">
        <v>216</v>
      </c>
      <c r="F5088" s="88">
        <v>46539</v>
      </c>
      <c r="G5088" s="87">
        <v>5833.333333333333</v>
      </c>
      <c r="H5088" s="87">
        <v>175.00000000000011</v>
      </c>
    </row>
    <row r="5089" spans="1:8" x14ac:dyDescent="0.3">
      <c r="A5089" t="s">
        <v>35</v>
      </c>
      <c r="B5089" t="s">
        <v>56</v>
      </c>
      <c r="C5089" t="s">
        <v>89</v>
      </c>
      <c r="D5089" t="s">
        <v>214</v>
      </c>
      <c r="E5089" t="s">
        <v>217</v>
      </c>
      <c r="F5089" s="88">
        <v>46539</v>
      </c>
      <c r="G5089" s="87">
        <v>5833.333333333333</v>
      </c>
      <c r="H5089" s="87">
        <v>0</v>
      </c>
    </row>
    <row r="5090" spans="1:8" x14ac:dyDescent="0.3">
      <c r="A5090" t="s">
        <v>35</v>
      </c>
      <c r="B5090" t="s">
        <v>56</v>
      </c>
      <c r="C5090" t="s">
        <v>89</v>
      </c>
      <c r="D5090" t="s">
        <v>214</v>
      </c>
      <c r="E5090" t="s">
        <v>215</v>
      </c>
      <c r="F5090" s="88">
        <v>46569</v>
      </c>
      <c r="G5090" s="87">
        <v>5833.333333333333</v>
      </c>
      <c r="H5090" s="87">
        <v>175.00000000000011</v>
      </c>
    </row>
    <row r="5091" spans="1:8" x14ac:dyDescent="0.3">
      <c r="A5091" t="s">
        <v>35</v>
      </c>
      <c r="B5091" t="s">
        <v>56</v>
      </c>
      <c r="C5091" t="s">
        <v>89</v>
      </c>
      <c r="D5091" t="s">
        <v>214</v>
      </c>
      <c r="E5091" t="s">
        <v>216</v>
      </c>
      <c r="F5091" s="88">
        <v>46569</v>
      </c>
      <c r="G5091" s="87">
        <v>5833.333333333333</v>
      </c>
      <c r="H5091" s="87">
        <v>175.00000000000011</v>
      </c>
    </row>
    <row r="5092" spans="1:8" x14ac:dyDescent="0.3">
      <c r="A5092" t="s">
        <v>35</v>
      </c>
      <c r="B5092" t="s">
        <v>56</v>
      </c>
      <c r="C5092" t="s">
        <v>89</v>
      </c>
      <c r="D5092" t="s">
        <v>214</v>
      </c>
      <c r="E5092" t="s">
        <v>217</v>
      </c>
      <c r="F5092" s="88">
        <v>46569</v>
      </c>
      <c r="G5092" s="87">
        <v>5833.333333333333</v>
      </c>
      <c r="H5092" s="87">
        <v>0</v>
      </c>
    </row>
    <row r="5093" spans="1:8" x14ac:dyDescent="0.3">
      <c r="A5093" t="s">
        <v>35</v>
      </c>
      <c r="B5093" t="s">
        <v>56</v>
      </c>
      <c r="C5093" t="s">
        <v>89</v>
      </c>
      <c r="D5093" t="s">
        <v>214</v>
      </c>
      <c r="E5093" t="s">
        <v>215</v>
      </c>
      <c r="F5093" s="88">
        <v>46600</v>
      </c>
      <c r="G5093" s="87">
        <v>5833.333333333333</v>
      </c>
      <c r="H5093" s="87">
        <v>0</v>
      </c>
    </row>
    <row r="5094" spans="1:8" x14ac:dyDescent="0.3">
      <c r="A5094" t="s">
        <v>35</v>
      </c>
      <c r="B5094" t="s">
        <v>56</v>
      </c>
      <c r="C5094" t="s">
        <v>89</v>
      </c>
      <c r="D5094" t="s">
        <v>214</v>
      </c>
      <c r="E5094" t="s">
        <v>216</v>
      </c>
      <c r="F5094" s="88">
        <v>46600</v>
      </c>
      <c r="G5094" s="87">
        <v>5833.333333333333</v>
      </c>
      <c r="H5094" s="87">
        <v>0</v>
      </c>
    </row>
    <row r="5095" spans="1:8" x14ac:dyDescent="0.3">
      <c r="A5095" t="s">
        <v>35</v>
      </c>
      <c r="B5095" t="s">
        <v>56</v>
      </c>
      <c r="C5095" t="s">
        <v>89</v>
      </c>
      <c r="D5095" t="s">
        <v>214</v>
      </c>
      <c r="E5095" t="s">
        <v>217</v>
      </c>
      <c r="F5095" s="88">
        <v>46600</v>
      </c>
      <c r="G5095" s="87">
        <v>5833.333333333333</v>
      </c>
      <c r="H5095" s="87">
        <v>0</v>
      </c>
    </row>
    <row r="5096" spans="1:8" x14ac:dyDescent="0.3">
      <c r="A5096" t="s">
        <v>35</v>
      </c>
      <c r="B5096" t="s">
        <v>56</v>
      </c>
      <c r="C5096" t="s">
        <v>89</v>
      </c>
      <c r="D5096" t="s">
        <v>214</v>
      </c>
      <c r="E5096" t="s">
        <v>215</v>
      </c>
      <c r="F5096" s="88">
        <v>46631</v>
      </c>
      <c r="G5096" s="87">
        <v>5833.333333333333</v>
      </c>
      <c r="H5096" s="87">
        <v>0</v>
      </c>
    </row>
    <row r="5097" spans="1:8" x14ac:dyDescent="0.3">
      <c r="A5097" t="s">
        <v>35</v>
      </c>
      <c r="B5097" t="s">
        <v>56</v>
      </c>
      <c r="C5097" t="s">
        <v>89</v>
      </c>
      <c r="D5097" t="s">
        <v>214</v>
      </c>
      <c r="E5097" t="s">
        <v>216</v>
      </c>
      <c r="F5097" s="88">
        <v>46631</v>
      </c>
      <c r="G5097" s="87">
        <v>5833.333333333333</v>
      </c>
      <c r="H5097" s="87">
        <v>0</v>
      </c>
    </row>
    <row r="5098" spans="1:8" x14ac:dyDescent="0.3">
      <c r="A5098" t="s">
        <v>35</v>
      </c>
      <c r="B5098" t="s">
        <v>56</v>
      </c>
      <c r="C5098" t="s">
        <v>89</v>
      </c>
      <c r="D5098" t="s">
        <v>214</v>
      </c>
      <c r="E5098" t="s">
        <v>217</v>
      </c>
      <c r="F5098" s="88">
        <v>46631</v>
      </c>
      <c r="G5098" s="87">
        <v>5833.333333333333</v>
      </c>
      <c r="H5098" s="87">
        <v>0</v>
      </c>
    </row>
    <row r="5099" spans="1:8" x14ac:dyDescent="0.3">
      <c r="A5099" t="s">
        <v>35</v>
      </c>
      <c r="B5099" t="s">
        <v>56</v>
      </c>
      <c r="C5099" t="s">
        <v>89</v>
      </c>
      <c r="D5099" t="s">
        <v>214</v>
      </c>
      <c r="E5099" t="s">
        <v>215</v>
      </c>
      <c r="F5099" s="88">
        <v>46661</v>
      </c>
      <c r="G5099" s="87">
        <v>5833.333333333333</v>
      </c>
      <c r="H5099" s="87">
        <v>0</v>
      </c>
    </row>
    <row r="5100" spans="1:8" x14ac:dyDescent="0.3">
      <c r="A5100" t="s">
        <v>35</v>
      </c>
      <c r="B5100" t="s">
        <v>56</v>
      </c>
      <c r="C5100" t="s">
        <v>89</v>
      </c>
      <c r="D5100" t="s">
        <v>214</v>
      </c>
      <c r="E5100" t="s">
        <v>216</v>
      </c>
      <c r="F5100" s="88">
        <v>46661</v>
      </c>
      <c r="G5100" s="87">
        <v>5833.333333333333</v>
      </c>
      <c r="H5100" s="87">
        <v>0</v>
      </c>
    </row>
    <row r="5101" spans="1:8" x14ac:dyDescent="0.3">
      <c r="A5101" t="s">
        <v>35</v>
      </c>
      <c r="B5101" t="s">
        <v>56</v>
      </c>
      <c r="C5101" t="s">
        <v>89</v>
      </c>
      <c r="D5101" t="s">
        <v>214</v>
      </c>
      <c r="E5101" t="s">
        <v>217</v>
      </c>
      <c r="F5101" s="88">
        <v>46661</v>
      </c>
      <c r="G5101" s="87">
        <v>5833.333333333333</v>
      </c>
      <c r="H5101" s="87">
        <v>0</v>
      </c>
    </row>
    <row r="5102" spans="1:8" x14ac:dyDescent="0.3">
      <c r="A5102" t="s">
        <v>35</v>
      </c>
      <c r="B5102" t="s">
        <v>56</v>
      </c>
      <c r="C5102" t="s">
        <v>89</v>
      </c>
      <c r="D5102" t="s">
        <v>214</v>
      </c>
      <c r="E5102" t="s">
        <v>215</v>
      </c>
      <c r="F5102" s="88">
        <v>46692</v>
      </c>
      <c r="G5102" s="87">
        <v>5833.333333333333</v>
      </c>
      <c r="H5102" s="87">
        <v>0</v>
      </c>
    </row>
    <row r="5103" spans="1:8" x14ac:dyDescent="0.3">
      <c r="A5103" t="s">
        <v>35</v>
      </c>
      <c r="B5103" t="s">
        <v>56</v>
      </c>
      <c r="C5103" t="s">
        <v>89</v>
      </c>
      <c r="D5103" t="s">
        <v>214</v>
      </c>
      <c r="E5103" t="s">
        <v>216</v>
      </c>
      <c r="F5103" s="88">
        <v>46692</v>
      </c>
      <c r="G5103" s="87">
        <v>5833.333333333333</v>
      </c>
      <c r="H5103" s="87">
        <v>0</v>
      </c>
    </row>
    <row r="5104" spans="1:8" x14ac:dyDescent="0.3">
      <c r="A5104" t="s">
        <v>35</v>
      </c>
      <c r="B5104" t="s">
        <v>56</v>
      </c>
      <c r="C5104" t="s">
        <v>89</v>
      </c>
      <c r="D5104" t="s">
        <v>214</v>
      </c>
      <c r="E5104" t="s">
        <v>217</v>
      </c>
      <c r="F5104" s="88">
        <v>46692</v>
      </c>
      <c r="G5104" s="87">
        <v>5833.333333333333</v>
      </c>
      <c r="H5104" s="87">
        <v>0</v>
      </c>
    </row>
    <row r="5105" spans="1:8" x14ac:dyDescent="0.3">
      <c r="A5105" t="s">
        <v>35</v>
      </c>
      <c r="B5105" t="s">
        <v>56</v>
      </c>
      <c r="C5105" t="s">
        <v>89</v>
      </c>
      <c r="D5105" t="s">
        <v>214</v>
      </c>
      <c r="E5105" t="s">
        <v>215</v>
      </c>
      <c r="F5105" s="88">
        <v>46722</v>
      </c>
      <c r="G5105" s="87">
        <v>5833.333333333333</v>
      </c>
      <c r="H5105" s="87">
        <v>0</v>
      </c>
    </row>
    <row r="5106" spans="1:8" x14ac:dyDescent="0.3">
      <c r="A5106" t="s">
        <v>35</v>
      </c>
      <c r="B5106" t="s">
        <v>56</v>
      </c>
      <c r="C5106" t="s">
        <v>89</v>
      </c>
      <c r="D5106" t="s">
        <v>214</v>
      </c>
      <c r="E5106" t="s">
        <v>216</v>
      </c>
      <c r="F5106" s="88">
        <v>46722</v>
      </c>
      <c r="G5106" s="87">
        <v>5833.333333333333</v>
      </c>
      <c r="H5106" s="87">
        <v>0</v>
      </c>
    </row>
    <row r="5107" spans="1:8" x14ac:dyDescent="0.3">
      <c r="A5107" t="s">
        <v>35</v>
      </c>
      <c r="B5107" t="s">
        <v>56</v>
      </c>
      <c r="C5107" t="s">
        <v>89</v>
      </c>
      <c r="D5107" t="s">
        <v>214</v>
      </c>
      <c r="E5107" t="s">
        <v>217</v>
      </c>
      <c r="F5107" s="88">
        <v>46722</v>
      </c>
      <c r="G5107" s="87">
        <v>5833.333333333333</v>
      </c>
      <c r="H5107" s="87">
        <v>0</v>
      </c>
    </row>
    <row r="5108" spans="1:8" x14ac:dyDescent="0.3">
      <c r="A5108" t="s">
        <v>35</v>
      </c>
      <c r="B5108" t="s">
        <v>56</v>
      </c>
      <c r="C5108" t="s">
        <v>91</v>
      </c>
      <c r="D5108" t="s">
        <v>198</v>
      </c>
      <c r="E5108" t="s">
        <v>135</v>
      </c>
      <c r="G5108" s="87">
        <v>56000</v>
      </c>
      <c r="H5108" s="87">
        <v>34496</v>
      </c>
    </row>
    <row r="5109" spans="1:8" x14ac:dyDescent="0.3">
      <c r="A5109" t="s">
        <v>35</v>
      </c>
      <c r="B5109" t="s">
        <v>56</v>
      </c>
      <c r="C5109" t="s">
        <v>91</v>
      </c>
      <c r="D5109" t="s">
        <v>198</v>
      </c>
      <c r="E5109" t="s">
        <v>199</v>
      </c>
      <c r="G5109" s="87">
        <v>56000</v>
      </c>
      <c r="H5109" s="87">
        <v>56000</v>
      </c>
    </row>
    <row r="5110" spans="1:8" x14ac:dyDescent="0.3">
      <c r="A5110" t="s">
        <v>35</v>
      </c>
      <c r="B5110" t="s">
        <v>56</v>
      </c>
      <c r="C5110" t="s">
        <v>91</v>
      </c>
      <c r="D5110" t="s">
        <v>198</v>
      </c>
      <c r="E5110" t="s">
        <v>200</v>
      </c>
      <c r="G5110" s="87">
        <v>56000</v>
      </c>
      <c r="H5110" s="87">
        <v>56416.070959816803</v>
      </c>
    </row>
    <row r="5111" spans="1:8" x14ac:dyDescent="0.3">
      <c r="A5111" t="s">
        <v>35</v>
      </c>
      <c r="B5111" t="s">
        <v>56</v>
      </c>
      <c r="C5111" t="s">
        <v>91</v>
      </c>
      <c r="D5111" t="s">
        <v>198</v>
      </c>
      <c r="E5111" t="s">
        <v>201</v>
      </c>
      <c r="G5111" s="87">
        <v>56000</v>
      </c>
      <c r="H5111" s="87">
        <v>56000</v>
      </c>
    </row>
    <row r="5112" spans="1:8" x14ac:dyDescent="0.3">
      <c r="A5112" t="s">
        <v>35</v>
      </c>
      <c r="B5112" t="s">
        <v>56</v>
      </c>
      <c r="C5112" t="s">
        <v>91</v>
      </c>
      <c r="D5112" t="s">
        <v>198</v>
      </c>
      <c r="E5112" t="s">
        <v>202</v>
      </c>
      <c r="G5112" s="87">
        <v>56000</v>
      </c>
      <c r="H5112" s="87">
        <v>34752.299711247149</v>
      </c>
    </row>
    <row r="5113" spans="1:8" x14ac:dyDescent="0.3">
      <c r="A5113" t="s">
        <v>35</v>
      </c>
      <c r="B5113" t="s">
        <v>56</v>
      </c>
      <c r="C5113" t="s">
        <v>91</v>
      </c>
      <c r="D5113" t="s">
        <v>198</v>
      </c>
      <c r="E5113" t="s">
        <v>139</v>
      </c>
      <c r="G5113" s="87">
        <v>56000</v>
      </c>
      <c r="H5113" s="87">
        <v>36680</v>
      </c>
    </row>
    <row r="5114" spans="1:8" x14ac:dyDescent="0.3">
      <c r="A5114" t="s">
        <v>35</v>
      </c>
      <c r="B5114" t="s">
        <v>56</v>
      </c>
      <c r="C5114" t="s">
        <v>91</v>
      </c>
      <c r="D5114" t="s">
        <v>198</v>
      </c>
      <c r="E5114" t="s">
        <v>65</v>
      </c>
      <c r="G5114" s="87">
        <v>56000</v>
      </c>
      <c r="H5114" s="87">
        <v>34752.299711247149</v>
      </c>
    </row>
    <row r="5115" spans="1:8" x14ac:dyDescent="0.3">
      <c r="A5115" t="s">
        <v>35</v>
      </c>
      <c r="B5115" t="s">
        <v>56</v>
      </c>
      <c r="C5115" t="s">
        <v>91</v>
      </c>
      <c r="D5115" t="s">
        <v>203</v>
      </c>
      <c r="E5115" t="s">
        <v>204</v>
      </c>
      <c r="G5115" s="87">
        <v>56000</v>
      </c>
      <c r="H5115" s="87">
        <v>34387.966238403082</v>
      </c>
    </row>
    <row r="5116" spans="1:8" x14ac:dyDescent="0.3">
      <c r="A5116" t="s">
        <v>35</v>
      </c>
      <c r="B5116" t="s">
        <v>56</v>
      </c>
      <c r="C5116" t="s">
        <v>91</v>
      </c>
      <c r="D5116" t="s">
        <v>203</v>
      </c>
      <c r="E5116" t="s">
        <v>142</v>
      </c>
      <c r="G5116" s="87">
        <v>56000</v>
      </c>
      <c r="H5116" s="87">
        <v>56000</v>
      </c>
    </row>
    <row r="5117" spans="1:8" x14ac:dyDescent="0.3">
      <c r="A5117" t="s">
        <v>35</v>
      </c>
      <c r="B5117" t="s">
        <v>56</v>
      </c>
      <c r="C5117" t="s">
        <v>91</v>
      </c>
      <c r="D5117" t="s">
        <v>203</v>
      </c>
      <c r="E5117" t="s">
        <v>143</v>
      </c>
      <c r="G5117" s="87">
        <v>56000</v>
      </c>
      <c r="H5117" s="87">
        <v>55824.620516888121</v>
      </c>
    </row>
    <row r="5118" spans="1:8" x14ac:dyDescent="0.3">
      <c r="A5118" t="s">
        <v>35</v>
      </c>
      <c r="B5118" t="s">
        <v>56</v>
      </c>
      <c r="C5118" t="s">
        <v>91</v>
      </c>
      <c r="D5118" t="s">
        <v>203</v>
      </c>
      <c r="E5118" t="s">
        <v>141</v>
      </c>
      <c r="G5118" s="87">
        <v>56000</v>
      </c>
      <c r="H5118" s="87">
        <v>0</v>
      </c>
    </row>
    <row r="5119" spans="1:8" x14ac:dyDescent="0.3">
      <c r="A5119" t="s">
        <v>35</v>
      </c>
      <c r="B5119" t="s">
        <v>56</v>
      </c>
      <c r="C5119" t="s">
        <v>91</v>
      </c>
      <c r="D5119" t="s">
        <v>203</v>
      </c>
      <c r="E5119" t="s">
        <v>205</v>
      </c>
      <c r="G5119" s="87">
        <v>56000</v>
      </c>
      <c r="H5119" s="87">
        <v>34387.966238403082</v>
      </c>
    </row>
    <row r="5120" spans="1:8" x14ac:dyDescent="0.3">
      <c r="A5120" t="s">
        <v>35</v>
      </c>
      <c r="B5120" t="s">
        <v>56</v>
      </c>
      <c r="C5120" t="s">
        <v>91</v>
      </c>
      <c r="D5120" t="s">
        <v>206</v>
      </c>
      <c r="E5120" t="s">
        <v>207</v>
      </c>
      <c r="G5120" s="87">
        <v>56000</v>
      </c>
      <c r="H5120" s="87">
        <v>56000</v>
      </c>
    </row>
    <row r="5121" spans="1:8" x14ac:dyDescent="0.3">
      <c r="A5121" t="s">
        <v>35</v>
      </c>
      <c r="B5121" t="s">
        <v>56</v>
      </c>
      <c r="C5121" t="s">
        <v>91</v>
      </c>
      <c r="D5121" t="s">
        <v>206</v>
      </c>
      <c r="E5121" t="s">
        <v>208</v>
      </c>
      <c r="G5121" s="87">
        <v>56000</v>
      </c>
      <c r="H5121" s="87">
        <v>56000</v>
      </c>
    </row>
    <row r="5122" spans="1:8" x14ac:dyDescent="0.3">
      <c r="A5122" t="s">
        <v>35</v>
      </c>
      <c r="B5122" t="s">
        <v>56</v>
      </c>
      <c r="C5122" t="s">
        <v>91</v>
      </c>
      <c r="D5122" t="s">
        <v>206</v>
      </c>
      <c r="E5122" t="s">
        <v>209</v>
      </c>
      <c r="G5122" s="87">
        <v>56000</v>
      </c>
      <c r="H5122" s="87">
        <v>52807.64770240699</v>
      </c>
    </row>
    <row r="5123" spans="1:8" x14ac:dyDescent="0.3">
      <c r="A5123" t="s">
        <v>35</v>
      </c>
      <c r="B5123" t="s">
        <v>56</v>
      </c>
      <c r="C5123" t="s">
        <v>91</v>
      </c>
      <c r="D5123" t="s">
        <v>210</v>
      </c>
      <c r="E5123" t="s">
        <v>211</v>
      </c>
      <c r="G5123" s="87">
        <v>56000</v>
      </c>
      <c r="H5123" s="87">
        <v>53200</v>
      </c>
    </row>
    <row r="5124" spans="1:8" x14ac:dyDescent="0.3">
      <c r="A5124" t="s">
        <v>35</v>
      </c>
      <c r="B5124" t="s">
        <v>56</v>
      </c>
      <c r="C5124" t="s">
        <v>91</v>
      </c>
      <c r="D5124" t="s">
        <v>210</v>
      </c>
      <c r="E5124" t="s">
        <v>212</v>
      </c>
      <c r="G5124" s="87">
        <v>56000</v>
      </c>
      <c r="H5124" s="87">
        <v>52640</v>
      </c>
    </row>
    <row r="5125" spans="1:8" x14ac:dyDescent="0.3">
      <c r="A5125" t="s">
        <v>35</v>
      </c>
      <c r="B5125" t="s">
        <v>56</v>
      </c>
      <c r="C5125" t="s">
        <v>91</v>
      </c>
      <c r="D5125" t="s">
        <v>210</v>
      </c>
      <c r="E5125" t="s">
        <v>213</v>
      </c>
      <c r="G5125" s="87">
        <v>56000</v>
      </c>
      <c r="H5125" s="87">
        <v>53480</v>
      </c>
    </row>
    <row r="5126" spans="1:8" x14ac:dyDescent="0.3">
      <c r="A5126" t="s">
        <v>35</v>
      </c>
      <c r="B5126" t="s">
        <v>56</v>
      </c>
      <c r="C5126" t="s">
        <v>91</v>
      </c>
      <c r="D5126" t="s">
        <v>214</v>
      </c>
      <c r="E5126" t="s">
        <v>215</v>
      </c>
      <c r="F5126" s="88">
        <v>46388</v>
      </c>
      <c r="G5126" s="87">
        <v>4666.666666666667</v>
      </c>
      <c r="H5126" s="87">
        <v>60.016325380093157</v>
      </c>
    </row>
    <row r="5127" spans="1:8" x14ac:dyDescent="0.3">
      <c r="A5127" t="s">
        <v>35</v>
      </c>
      <c r="B5127" t="s">
        <v>56</v>
      </c>
      <c r="C5127" t="s">
        <v>91</v>
      </c>
      <c r="D5127" t="s">
        <v>214</v>
      </c>
      <c r="E5127" t="s">
        <v>216</v>
      </c>
      <c r="F5127" s="88">
        <v>46388</v>
      </c>
      <c r="G5127" s="87">
        <v>4666.666666666667</v>
      </c>
      <c r="H5127" s="87">
        <v>0</v>
      </c>
    </row>
    <row r="5128" spans="1:8" x14ac:dyDescent="0.3">
      <c r="A5128" t="s">
        <v>35</v>
      </c>
      <c r="B5128" t="s">
        <v>56</v>
      </c>
      <c r="C5128" t="s">
        <v>91</v>
      </c>
      <c r="D5128" t="s">
        <v>214</v>
      </c>
      <c r="E5128" t="s">
        <v>217</v>
      </c>
      <c r="F5128" s="88">
        <v>46388</v>
      </c>
      <c r="G5128" s="87">
        <v>4666.666666666667</v>
      </c>
      <c r="H5128" s="87">
        <v>60.016325380093157</v>
      </c>
    </row>
    <row r="5129" spans="1:8" x14ac:dyDescent="0.3">
      <c r="A5129" t="s">
        <v>35</v>
      </c>
      <c r="B5129" t="s">
        <v>56</v>
      </c>
      <c r="C5129" t="s">
        <v>91</v>
      </c>
      <c r="D5129" t="s">
        <v>214</v>
      </c>
      <c r="E5129" t="s">
        <v>215</v>
      </c>
      <c r="F5129" s="88">
        <v>46419</v>
      </c>
      <c r="G5129" s="87">
        <v>4666.666666666667</v>
      </c>
      <c r="H5129" s="87">
        <v>59.954007884363378</v>
      </c>
    </row>
    <row r="5130" spans="1:8" x14ac:dyDescent="0.3">
      <c r="A5130" t="s">
        <v>35</v>
      </c>
      <c r="B5130" t="s">
        <v>56</v>
      </c>
      <c r="C5130" t="s">
        <v>91</v>
      </c>
      <c r="D5130" t="s">
        <v>214</v>
      </c>
      <c r="E5130" t="s">
        <v>216</v>
      </c>
      <c r="F5130" s="88">
        <v>46419</v>
      </c>
      <c r="G5130" s="87">
        <v>4666.666666666667</v>
      </c>
      <c r="H5130" s="87">
        <v>0</v>
      </c>
    </row>
    <row r="5131" spans="1:8" x14ac:dyDescent="0.3">
      <c r="A5131" t="s">
        <v>35</v>
      </c>
      <c r="B5131" t="s">
        <v>56</v>
      </c>
      <c r="C5131" t="s">
        <v>91</v>
      </c>
      <c r="D5131" t="s">
        <v>214</v>
      </c>
      <c r="E5131" t="s">
        <v>217</v>
      </c>
      <c r="F5131" s="88">
        <v>46419</v>
      </c>
      <c r="G5131" s="87">
        <v>4666.666666666667</v>
      </c>
      <c r="H5131" s="87">
        <v>59.954007884363378</v>
      </c>
    </row>
    <row r="5132" spans="1:8" x14ac:dyDescent="0.3">
      <c r="A5132" t="s">
        <v>35</v>
      </c>
      <c r="B5132" t="s">
        <v>56</v>
      </c>
      <c r="C5132" t="s">
        <v>91</v>
      </c>
      <c r="D5132" t="s">
        <v>214</v>
      </c>
      <c r="E5132" t="s">
        <v>215</v>
      </c>
      <c r="F5132" s="88">
        <v>46447</v>
      </c>
      <c r="G5132" s="87">
        <v>4666.666666666667</v>
      </c>
      <c r="H5132" s="87">
        <v>59.891819668193087</v>
      </c>
    </row>
    <row r="5133" spans="1:8" x14ac:dyDescent="0.3">
      <c r="A5133" t="s">
        <v>35</v>
      </c>
      <c r="B5133" t="s">
        <v>56</v>
      </c>
      <c r="C5133" t="s">
        <v>91</v>
      </c>
      <c r="D5133" t="s">
        <v>214</v>
      </c>
      <c r="E5133" t="s">
        <v>216</v>
      </c>
      <c r="F5133" s="88">
        <v>46447</v>
      </c>
      <c r="G5133" s="87">
        <v>4666.666666666667</v>
      </c>
      <c r="H5133" s="87">
        <v>0</v>
      </c>
    </row>
    <row r="5134" spans="1:8" x14ac:dyDescent="0.3">
      <c r="A5134" t="s">
        <v>35</v>
      </c>
      <c r="B5134" t="s">
        <v>56</v>
      </c>
      <c r="C5134" t="s">
        <v>91</v>
      </c>
      <c r="D5134" t="s">
        <v>214</v>
      </c>
      <c r="E5134" t="s">
        <v>217</v>
      </c>
      <c r="F5134" s="88">
        <v>46447</v>
      </c>
      <c r="G5134" s="87">
        <v>4666.666666666667</v>
      </c>
      <c r="H5134" s="87">
        <v>59.891819668193087</v>
      </c>
    </row>
    <row r="5135" spans="1:8" x14ac:dyDescent="0.3">
      <c r="A5135" t="s">
        <v>35</v>
      </c>
      <c r="B5135" t="s">
        <v>56</v>
      </c>
      <c r="C5135" t="s">
        <v>91</v>
      </c>
      <c r="D5135" t="s">
        <v>214</v>
      </c>
      <c r="E5135" t="s">
        <v>215</v>
      </c>
      <c r="F5135" s="88">
        <v>46478</v>
      </c>
      <c r="G5135" s="87">
        <v>4666.666666666667</v>
      </c>
      <c r="H5135" s="87">
        <v>59.827658876973132</v>
      </c>
    </row>
    <row r="5136" spans="1:8" x14ac:dyDescent="0.3">
      <c r="A5136" t="s">
        <v>35</v>
      </c>
      <c r="B5136" t="s">
        <v>56</v>
      </c>
      <c r="C5136" t="s">
        <v>91</v>
      </c>
      <c r="D5136" t="s">
        <v>214</v>
      </c>
      <c r="E5136" t="s">
        <v>216</v>
      </c>
      <c r="F5136" s="88">
        <v>46478</v>
      </c>
      <c r="G5136" s="87">
        <v>4666.666666666667</v>
      </c>
      <c r="H5136" s="87">
        <v>0</v>
      </c>
    </row>
    <row r="5137" spans="1:8" x14ac:dyDescent="0.3">
      <c r="A5137" t="s">
        <v>35</v>
      </c>
      <c r="B5137" t="s">
        <v>56</v>
      </c>
      <c r="C5137" t="s">
        <v>91</v>
      </c>
      <c r="D5137" t="s">
        <v>214</v>
      </c>
      <c r="E5137" t="s">
        <v>217</v>
      </c>
      <c r="F5137" s="88">
        <v>46478</v>
      </c>
      <c r="G5137" s="87">
        <v>4666.666666666667</v>
      </c>
      <c r="H5137" s="87">
        <v>59.827658876973132</v>
      </c>
    </row>
    <row r="5138" spans="1:8" x14ac:dyDescent="0.3">
      <c r="A5138" t="s">
        <v>35</v>
      </c>
      <c r="B5138" t="s">
        <v>56</v>
      </c>
      <c r="C5138" t="s">
        <v>91</v>
      </c>
      <c r="D5138" t="s">
        <v>214</v>
      </c>
      <c r="E5138" t="s">
        <v>215</v>
      </c>
      <c r="F5138" s="88">
        <v>46508</v>
      </c>
      <c r="G5138" s="87">
        <v>4666.666666666667</v>
      </c>
      <c r="H5138" s="87">
        <v>59.763635406737677</v>
      </c>
    </row>
    <row r="5139" spans="1:8" x14ac:dyDescent="0.3">
      <c r="A5139" t="s">
        <v>35</v>
      </c>
      <c r="B5139" t="s">
        <v>56</v>
      </c>
      <c r="C5139" t="s">
        <v>91</v>
      </c>
      <c r="D5139" t="s">
        <v>214</v>
      </c>
      <c r="E5139" t="s">
        <v>216</v>
      </c>
      <c r="F5139" s="88">
        <v>46508</v>
      </c>
      <c r="G5139" s="87">
        <v>4666.666666666667</v>
      </c>
      <c r="H5139" s="87">
        <v>0</v>
      </c>
    </row>
    <row r="5140" spans="1:8" x14ac:dyDescent="0.3">
      <c r="A5140" t="s">
        <v>35</v>
      </c>
      <c r="B5140" t="s">
        <v>56</v>
      </c>
      <c r="C5140" t="s">
        <v>91</v>
      </c>
      <c r="D5140" t="s">
        <v>214</v>
      </c>
      <c r="E5140" t="s">
        <v>217</v>
      </c>
      <c r="F5140" s="88">
        <v>46508</v>
      </c>
      <c r="G5140" s="87">
        <v>4666.666666666667</v>
      </c>
      <c r="H5140" s="87">
        <v>59.763635406737677</v>
      </c>
    </row>
    <row r="5141" spans="1:8" x14ac:dyDescent="0.3">
      <c r="A5141" t="s">
        <v>35</v>
      </c>
      <c r="B5141" t="s">
        <v>56</v>
      </c>
      <c r="C5141" t="s">
        <v>91</v>
      </c>
      <c r="D5141" t="s">
        <v>214</v>
      </c>
      <c r="E5141" t="s">
        <v>215</v>
      </c>
      <c r="F5141" s="88">
        <v>46539</v>
      </c>
      <c r="G5141" s="87">
        <v>4666.666666666667</v>
      </c>
      <c r="H5141" s="87">
        <v>59.699748817103462</v>
      </c>
    </row>
    <row r="5142" spans="1:8" x14ac:dyDescent="0.3">
      <c r="A5142" t="s">
        <v>35</v>
      </c>
      <c r="B5142" t="s">
        <v>56</v>
      </c>
      <c r="C5142" t="s">
        <v>91</v>
      </c>
      <c r="D5142" t="s">
        <v>214</v>
      </c>
      <c r="E5142" t="s">
        <v>216</v>
      </c>
      <c r="F5142" s="88">
        <v>46539</v>
      </c>
      <c r="G5142" s="87">
        <v>4666.666666666667</v>
      </c>
      <c r="H5142" s="87">
        <v>0</v>
      </c>
    </row>
    <row r="5143" spans="1:8" x14ac:dyDescent="0.3">
      <c r="A5143" t="s">
        <v>35</v>
      </c>
      <c r="B5143" t="s">
        <v>56</v>
      </c>
      <c r="C5143" t="s">
        <v>91</v>
      </c>
      <c r="D5143" t="s">
        <v>214</v>
      </c>
      <c r="E5143" t="s">
        <v>217</v>
      </c>
      <c r="F5143" s="88">
        <v>46539</v>
      </c>
      <c r="G5143" s="87">
        <v>4666.666666666667</v>
      </c>
      <c r="H5143" s="87">
        <v>59.699748817103462</v>
      </c>
    </row>
    <row r="5144" spans="1:8" x14ac:dyDescent="0.3">
      <c r="A5144" t="s">
        <v>35</v>
      </c>
      <c r="B5144" t="s">
        <v>56</v>
      </c>
      <c r="C5144" t="s">
        <v>91</v>
      </c>
      <c r="D5144" t="s">
        <v>214</v>
      </c>
      <c r="E5144" t="s">
        <v>215</v>
      </c>
      <c r="F5144" s="88">
        <v>46569</v>
      </c>
      <c r="G5144" s="87">
        <v>4666.666666666667</v>
      </c>
      <c r="H5144" s="87">
        <v>59.635998669568927</v>
      </c>
    </row>
    <row r="5145" spans="1:8" x14ac:dyDescent="0.3">
      <c r="A5145" t="s">
        <v>35</v>
      </c>
      <c r="B5145" t="s">
        <v>56</v>
      </c>
      <c r="C5145" t="s">
        <v>91</v>
      </c>
      <c r="D5145" t="s">
        <v>214</v>
      </c>
      <c r="E5145" t="s">
        <v>216</v>
      </c>
      <c r="F5145" s="88">
        <v>46569</v>
      </c>
      <c r="G5145" s="87">
        <v>4666.666666666667</v>
      </c>
      <c r="H5145" s="87">
        <v>0</v>
      </c>
    </row>
    <row r="5146" spans="1:8" x14ac:dyDescent="0.3">
      <c r="A5146" t="s">
        <v>35</v>
      </c>
      <c r="B5146" t="s">
        <v>56</v>
      </c>
      <c r="C5146" t="s">
        <v>91</v>
      </c>
      <c r="D5146" t="s">
        <v>214</v>
      </c>
      <c r="E5146" t="s">
        <v>217</v>
      </c>
      <c r="F5146" s="88">
        <v>46569</v>
      </c>
      <c r="G5146" s="87">
        <v>4666.666666666667</v>
      </c>
      <c r="H5146" s="87">
        <v>59.635998669568927</v>
      </c>
    </row>
    <row r="5147" spans="1:8" x14ac:dyDescent="0.3">
      <c r="A5147" t="s">
        <v>35</v>
      </c>
      <c r="B5147" t="s">
        <v>56</v>
      </c>
      <c r="C5147" t="s">
        <v>91</v>
      </c>
      <c r="D5147" t="s">
        <v>214</v>
      </c>
      <c r="E5147" t="s">
        <v>215</v>
      </c>
      <c r="F5147" s="88">
        <v>46600</v>
      </c>
      <c r="G5147" s="87">
        <v>4666.666666666667</v>
      </c>
      <c r="H5147" s="87">
        <v>59.57134280335049</v>
      </c>
    </row>
    <row r="5148" spans="1:8" x14ac:dyDescent="0.3">
      <c r="A5148" t="s">
        <v>35</v>
      </c>
      <c r="B5148" t="s">
        <v>56</v>
      </c>
      <c r="C5148" t="s">
        <v>91</v>
      </c>
      <c r="D5148" t="s">
        <v>214</v>
      </c>
      <c r="E5148" t="s">
        <v>216</v>
      </c>
      <c r="F5148" s="88">
        <v>46600</v>
      </c>
      <c r="G5148" s="87">
        <v>4666.666666666667</v>
      </c>
      <c r="H5148" s="87">
        <v>0</v>
      </c>
    </row>
    <row r="5149" spans="1:8" x14ac:dyDescent="0.3">
      <c r="A5149" t="s">
        <v>35</v>
      </c>
      <c r="B5149" t="s">
        <v>56</v>
      </c>
      <c r="C5149" t="s">
        <v>91</v>
      </c>
      <c r="D5149" t="s">
        <v>214</v>
      </c>
      <c r="E5149" t="s">
        <v>217</v>
      </c>
      <c r="F5149" s="88">
        <v>46600</v>
      </c>
      <c r="G5149" s="87">
        <v>4666.666666666667</v>
      </c>
      <c r="H5149" s="87">
        <v>59.57134280335049</v>
      </c>
    </row>
    <row r="5150" spans="1:8" x14ac:dyDescent="0.3">
      <c r="A5150" t="s">
        <v>35</v>
      </c>
      <c r="B5150" t="s">
        <v>56</v>
      </c>
      <c r="C5150" t="s">
        <v>91</v>
      </c>
      <c r="D5150" t="s">
        <v>214</v>
      </c>
      <c r="E5150" t="s">
        <v>215</v>
      </c>
      <c r="F5150" s="88">
        <v>46631</v>
      </c>
      <c r="G5150" s="87">
        <v>4666.666666666667</v>
      </c>
      <c r="H5150" s="87">
        <v>59.507866450839202</v>
      </c>
    </row>
    <row r="5151" spans="1:8" x14ac:dyDescent="0.3">
      <c r="A5151" t="s">
        <v>35</v>
      </c>
      <c r="B5151" t="s">
        <v>56</v>
      </c>
      <c r="C5151" t="s">
        <v>91</v>
      </c>
      <c r="D5151" t="s">
        <v>214</v>
      </c>
      <c r="E5151" t="s">
        <v>216</v>
      </c>
      <c r="F5151" s="88">
        <v>46631</v>
      </c>
      <c r="G5151" s="87">
        <v>4666.666666666667</v>
      </c>
      <c r="H5151" s="87">
        <v>0</v>
      </c>
    </row>
    <row r="5152" spans="1:8" x14ac:dyDescent="0.3">
      <c r="A5152" t="s">
        <v>35</v>
      </c>
      <c r="B5152" t="s">
        <v>56</v>
      </c>
      <c r="C5152" t="s">
        <v>91</v>
      </c>
      <c r="D5152" t="s">
        <v>214</v>
      </c>
      <c r="E5152" t="s">
        <v>217</v>
      </c>
      <c r="F5152" s="88">
        <v>46631</v>
      </c>
      <c r="G5152" s="87">
        <v>4666.666666666667</v>
      </c>
      <c r="H5152" s="87">
        <v>59.507866450839202</v>
      </c>
    </row>
    <row r="5153" spans="1:8" x14ac:dyDescent="0.3">
      <c r="A5153" t="s">
        <v>35</v>
      </c>
      <c r="B5153" t="s">
        <v>56</v>
      </c>
      <c r="C5153" t="s">
        <v>91</v>
      </c>
      <c r="D5153" t="s">
        <v>214</v>
      </c>
      <c r="E5153" t="s">
        <v>215</v>
      </c>
      <c r="F5153" s="88">
        <v>46661</v>
      </c>
      <c r="G5153" s="87">
        <v>4666.666666666667</v>
      </c>
      <c r="H5153" s="87">
        <v>59.444525229024329</v>
      </c>
    </row>
    <row r="5154" spans="1:8" x14ac:dyDescent="0.3">
      <c r="A5154" t="s">
        <v>35</v>
      </c>
      <c r="B5154" t="s">
        <v>56</v>
      </c>
      <c r="C5154" t="s">
        <v>91</v>
      </c>
      <c r="D5154" t="s">
        <v>214</v>
      </c>
      <c r="E5154" t="s">
        <v>216</v>
      </c>
      <c r="F5154" s="88">
        <v>46661</v>
      </c>
      <c r="G5154" s="87">
        <v>4666.666666666667</v>
      </c>
      <c r="H5154" s="87">
        <v>0</v>
      </c>
    </row>
    <row r="5155" spans="1:8" x14ac:dyDescent="0.3">
      <c r="A5155" t="s">
        <v>35</v>
      </c>
      <c r="B5155" t="s">
        <v>56</v>
      </c>
      <c r="C5155" t="s">
        <v>91</v>
      </c>
      <c r="D5155" t="s">
        <v>214</v>
      </c>
      <c r="E5155" t="s">
        <v>217</v>
      </c>
      <c r="F5155" s="88">
        <v>46661</v>
      </c>
      <c r="G5155" s="87">
        <v>4666.666666666667</v>
      </c>
      <c r="H5155" s="87">
        <v>59.444525229024329</v>
      </c>
    </row>
    <row r="5156" spans="1:8" x14ac:dyDescent="0.3">
      <c r="A5156" t="s">
        <v>35</v>
      </c>
      <c r="B5156" t="s">
        <v>56</v>
      </c>
      <c r="C5156" t="s">
        <v>91</v>
      </c>
      <c r="D5156" t="s">
        <v>214</v>
      </c>
      <c r="E5156" t="s">
        <v>215</v>
      </c>
      <c r="F5156" s="88">
        <v>46692</v>
      </c>
      <c r="G5156" s="87">
        <v>4666.666666666667</v>
      </c>
      <c r="H5156" s="87">
        <v>59.381318706857783</v>
      </c>
    </row>
    <row r="5157" spans="1:8" x14ac:dyDescent="0.3">
      <c r="A5157" t="s">
        <v>35</v>
      </c>
      <c r="B5157" t="s">
        <v>56</v>
      </c>
      <c r="C5157" t="s">
        <v>91</v>
      </c>
      <c r="D5157" t="s">
        <v>214</v>
      </c>
      <c r="E5157" t="s">
        <v>216</v>
      </c>
      <c r="F5157" s="88">
        <v>46692</v>
      </c>
      <c r="G5157" s="87">
        <v>4666.666666666667</v>
      </c>
      <c r="H5157" s="87">
        <v>0</v>
      </c>
    </row>
    <row r="5158" spans="1:8" x14ac:dyDescent="0.3">
      <c r="A5158" t="s">
        <v>35</v>
      </c>
      <c r="B5158" t="s">
        <v>56</v>
      </c>
      <c r="C5158" t="s">
        <v>91</v>
      </c>
      <c r="D5158" t="s">
        <v>214</v>
      </c>
      <c r="E5158" t="s">
        <v>217</v>
      </c>
      <c r="F5158" s="88">
        <v>46692</v>
      </c>
      <c r="G5158" s="87">
        <v>4666.666666666667</v>
      </c>
      <c r="H5158" s="87">
        <v>59.381318706857783</v>
      </c>
    </row>
    <row r="5159" spans="1:8" x14ac:dyDescent="0.3">
      <c r="A5159" t="s">
        <v>35</v>
      </c>
      <c r="B5159" t="s">
        <v>56</v>
      </c>
      <c r="C5159" t="s">
        <v>91</v>
      </c>
      <c r="D5159" t="s">
        <v>214</v>
      </c>
      <c r="E5159" t="s">
        <v>215</v>
      </c>
      <c r="F5159" s="88">
        <v>46722</v>
      </c>
      <c r="G5159" s="87">
        <v>4666.666666666667</v>
      </c>
      <c r="H5159" s="87">
        <v>59.318246455125553</v>
      </c>
    </row>
    <row r="5160" spans="1:8" x14ac:dyDescent="0.3">
      <c r="A5160" t="s">
        <v>35</v>
      </c>
      <c r="B5160" t="s">
        <v>56</v>
      </c>
      <c r="C5160" t="s">
        <v>91</v>
      </c>
      <c r="D5160" t="s">
        <v>214</v>
      </c>
      <c r="E5160" t="s">
        <v>216</v>
      </c>
      <c r="F5160" s="88">
        <v>46722</v>
      </c>
      <c r="G5160" s="87">
        <v>4666.666666666667</v>
      </c>
      <c r="H5160" s="87">
        <v>0</v>
      </c>
    </row>
    <row r="5161" spans="1:8" x14ac:dyDescent="0.3">
      <c r="A5161" t="s">
        <v>35</v>
      </c>
      <c r="B5161" t="s">
        <v>56</v>
      </c>
      <c r="C5161" t="s">
        <v>91</v>
      </c>
      <c r="D5161" t="s">
        <v>214</v>
      </c>
      <c r="E5161" t="s">
        <v>217</v>
      </c>
      <c r="F5161" s="88">
        <v>46722</v>
      </c>
      <c r="G5161" s="87">
        <v>4666.666666666667</v>
      </c>
      <c r="H5161" s="87">
        <v>59.318246455125553</v>
      </c>
    </row>
    <row r="5162" spans="1:8" x14ac:dyDescent="0.3">
      <c r="A5162" t="s">
        <v>35</v>
      </c>
      <c r="B5162" t="s">
        <v>56</v>
      </c>
      <c r="C5162" t="s">
        <v>93</v>
      </c>
      <c r="D5162" t="s">
        <v>198</v>
      </c>
      <c r="E5162" t="s">
        <v>135</v>
      </c>
      <c r="G5162" s="87">
        <v>42000</v>
      </c>
      <c r="H5162" s="87">
        <v>25200</v>
      </c>
    </row>
    <row r="5163" spans="1:8" x14ac:dyDescent="0.3">
      <c r="A5163" t="s">
        <v>35</v>
      </c>
      <c r="B5163" t="s">
        <v>56</v>
      </c>
      <c r="C5163" t="s">
        <v>93</v>
      </c>
      <c r="D5163" t="s">
        <v>198</v>
      </c>
      <c r="E5163" t="s">
        <v>199</v>
      </c>
      <c r="G5163" s="87">
        <v>42000</v>
      </c>
      <c r="H5163" s="87">
        <v>42090.193271295633</v>
      </c>
    </row>
    <row r="5164" spans="1:8" x14ac:dyDescent="0.3">
      <c r="A5164" t="s">
        <v>35</v>
      </c>
      <c r="B5164" t="s">
        <v>56</v>
      </c>
      <c r="C5164" t="s">
        <v>93</v>
      </c>
      <c r="D5164" t="s">
        <v>198</v>
      </c>
      <c r="E5164" t="s">
        <v>200</v>
      </c>
      <c r="G5164" s="87">
        <v>42000</v>
      </c>
      <c r="H5164" s="87">
        <v>42491.917885032257</v>
      </c>
    </row>
    <row r="5165" spans="1:8" x14ac:dyDescent="0.3">
      <c r="A5165" t="s">
        <v>35</v>
      </c>
      <c r="B5165" t="s">
        <v>56</v>
      </c>
      <c r="C5165" t="s">
        <v>93</v>
      </c>
      <c r="D5165" t="s">
        <v>198</v>
      </c>
      <c r="E5165" t="s">
        <v>201</v>
      </c>
      <c r="G5165" s="87">
        <v>42000</v>
      </c>
      <c r="H5165" s="87">
        <v>42000</v>
      </c>
    </row>
    <row r="5166" spans="1:8" x14ac:dyDescent="0.3">
      <c r="A5166" t="s">
        <v>35</v>
      </c>
      <c r="B5166" t="s">
        <v>56</v>
      </c>
      <c r="C5166" t="s">
        <v>93</v>
      </c>
      <c r="D5166" t="s">
        <v>198</v>
      </c>
      <c r="E5166" t="s">
        <v>202</v>
      </c>
      <c r="G5166" s="87">
        <v>42000</v>
      </c>
      <c r="H5166" s="87">
        <v>25549.9005178433</v>
      </c>
    </row>
    <row r="5167" spans="1:8" x14ac:dyDescent="0.3">
      <c r="A5167" t="s">
        <v>35</v>
      </c>
      <c r="B5167" t="s">
        <v>56</v>
      </c>
      <c r="C5167" t="s">
        <v>93</v>
      </c>
      <c r="D5167" t="s">
        <v>198</v>
      </c>
      <c r="E5167" t="s">
        <v>139</v>
      </c>
      <c r="G5167" s="87">
        <v>42000</v>
      </c>
      <c r="H5167" s="87">
        <v>26250</v>
      </c>
    </row>
    <row r="5168" spans="1:8" x14ac:dyDescent="0.3">
      <c r="A5168" t="s">
        <v>35</v>
      </c>
      <c r="B5168" t="s">
        <v>56</v>
      </c>
      <c r="C5168" t="s">
        <v>93</v>
      </c>
      <c r="D5168" t="s">
        <v>198</v>
      </c>
      <c r="E5168" t="s">
        <v>65</v>
      </c>
      <c r="G5168" s="87">
        <v>42000</v>
      </c>
      <c r="H5168" s="87">
        <v>25549.9005178433</v>
      </c>
    </row>
    <row r="5169" spans="1:8" x14ac:dyDescent="0.3">
      <c r="A5169" t="s">
        <v>35</v>
      </c>
      <c r="B5169" t="s">
        <v>56</v>
      </c>
      <c r="C5169" t="s">
        <v>93</v>
      </c>
      <c r="D5169" t="s">
        <v>203</v>
      </c>
      <c r="E5169" t="s">
        <v>204</v>
      </c>
      <c r="G5169" s="87">
        <v>42000</v>
      </c>
      <c r="H5169" s="87">
        <v>24631.426180214301</v>
      </c>
    </row>
    <row r="5170" spans="1:8" x14ac:dyDescent="0.3">
      <c r="A5170" t="s">
        <v>35</v>
      </c>
      <c r="B5170" t="s">
        <v>56</v>
      </c>
      <c r="C5170" t="s">
        <v>93</v>
      </c>
      <c r="D5170" t="s">
        <v>203</v>
      </c>
      <c r="E5170" t="s">
        <v>142</v>
      </c>
      <c r="G5170" s="87">
        <v>42000</v>
      </c>
      <c r="H5170" s="87">
        <v>40433.212996389891</v>
      </c>
    </row>
    <row r="5171" spans="1:8" x14ac:dyDescent="0.3">
      <c r="A5171" t="s">
        <v>35</v>
      </c>
      <c r="B5171" t="s">
        <v>56</v>
      </c>
      <c r="C5171" t="s">
        <v>93</v>
      </c>
      <c r="D5171" t="s">
        <v>203</v>
      </c>
      <c r="E5171" t="s">
        <v>143</v>
      </c>
      <c r="G5171" s="87">
        <v>42000</v>
      </c>
      <c r="H5171" s="87">
        <v>42643.156574496017</v>
      </c>
    </row>
    <row r="5172" spans="1:8" x14ac:dyDescent="0.3">
      <c r="A5172" t="s">
        <v>35</v>
      </c>
      <c r="B5172" t="s">
        <v>56</v>
      </c>
      <c r="C5172" t="s">
        <v>93</v>
      </c>
      <c r="D5172" t="s">
        <v>203</v>
      </c>
      <c r="E5172" t="s">
        <v>141</v>
      </c>
      <c r="G5172" s="87">
        <v>42000</v>
      </c>
      <c r="H5172" s="87">
        <v>0</v>
      </c>
    </row>
    <row r="5173" spans="1:8" x14ac:dyDescent="0.3">
      <c r="A5173" t="s">
        <v>35</v>
      </c>
      <c r="B5173" t="s">
        <v>56</v>
      </c>
      <c r="C5173" t="s">
        <v>93</v>
      </c>
      <c r="D5173" t="s">
        <v>203</v>
      </c>
      <c r="E5173" t="s">
        <v>205</v>
      </c>
      <c r="G5173" s="87">
        <v>42000</v>
      </c>
      <c r="H5173" s="87">
        <v>24631.426180214301</v>
      </c>
    </row>
    <row r="5174" spans="1:8" x14ac:dyDescent="0.3">
      <c r="A5174" t="s">
        <v>35</v>
      </c>
      <c r="B5174" t="s">
        <v>56</v>
      </c>
      <c r="C5174" t="s">
        <v>93</v>
      </c>
      <c r="D5174" t="s">
        <v>206</v>
      </c>
      <c r="E5174" t="s">
        <v>207</v>
      </c>
      <c r="G5174" s="87">
        <v>42000</v>
      </c>
      <c r="H5174" s="87">
        <v>44100</v>
      </c>
    </row>
    <row r="5175" spans="1:8" x14ac:dyDescent="0.3">
      <c r="A5175" t="s">
        <v>35</v>
      </c>
      <c r="B5175" t="s">
        <v>56</v>
      </c>
      <c r="C5175" t="s">
        <v>93</v>
      </c>
      <c r="D5175" t="s">
        <v>206</v>
      </c>
      <c r="E5175" t="s">
        <v>208</v>
      </c>
      <c r="G5175" s="87">
        <v>42000</v>
      </c>
      <c r="H5175" s="87">
        <v>44005.5</v>
      </c>
    </row>
    <row r="5176" spans="1:8" x14ac:dyDescent="0.3">
      <c r="A5176" t="s">
        <v>35</v>
      </c>
      <c r="B5176" t="s">
        <v>56</v>
      </c>
      <c r="C5176" t="s">
        <v>93</v>
      </c>
      <c r="D5176" t="s">
        <v>206</v>
      </c>
      <c r="E5176" t="s">
        <v>209</v>
      </c>
      <c r="G5176" s="87">
        <v>42000</v>
      </c>
      <c r="H5176" s="87">
        <v>39438.088074398242</v>
      </c>
    </row>
    <row r="5177" spans="1:8" x14ac:dyDescent="0.3">
      <c r="A5177" t="s">
        <v>35</v>
      </c>
      <c r="B5177" t="s">
        <v>56</v>
      </c>
      <c r="C5177" t="s">
        <v>93</v>
      </c>
      <c r="D5177" t="s">
        <v>210</v>
      </c>
      <c r="E5177" t="s">
        <v>211</v>
      </c>
      <c r="G5177" s="87">
        <v>42000</v>
      </c>
      <c r="H5177" s="87">
        <v>39900</v>
      </c>
    </row>
    <row r="5178" spans="1:8" x14ac:dyDescent="0.3">
      <c r="A5178" t="s">
        <v>35</v>
      </c>
      <c r="B5178" t="s">
        <v>56</v>
      </c>
      <c r="C5178" t="s">
        <v>93</v>
      </c>
      <c r="D5178" t="s">
        <v>210</v>
      </c>
      <c r="E5178" t="s">
        <v>212</v>
      </c>
      <c r="G5178" s="87">
        <v>42000</v>
      </c>
      <c r="H5178" s="87">
        <v>39480</v>
      </c>
    </row>
    <row r="5179" spans="1:8" x14ac:dyDescent="0.3">
      <c r="A5179" t="s">
        <v>35</v>
      </c>
      <c r="B5179" t="s">
        <v>56</v>
      </c>
      <c r="C5179" t="s">
        <v>93</v>
      </c>
      <c r="D5179" t="s">
        <v>210</v>
      </c>
      <c r="E5179" t="s">
        <v>213</v>
      </c>
      <c r="G5179" s="87">
        <v>42000</v>
      </c>
      <c r="H5179" s="87">
        <v>39270</v>
      </c>
    </row>
    <row r="5180" spans="1:8" x14ac:dyDescent="0.3">
      <c r="A5180" t="s">
        <v>35</v>
      </c>
      <c r="B5180" t="s">
        <v>56</v>
      </c>
      <c r="C5180" t="s">
        <v>93</v>
      </c>
      <c r="D5180" t="s">
        <v>214</v>
      </c>
      <c r="E5180" t="s">
        <v>215</v>
      </c>
      <c r="F5180" s="88">
        <v>46388</v>
      </c>
      <c r="G5180" s="87">
        <v>3500</v>
      </c>
      <c r="H5180" s="87">
        <v>159.43401973924759</v>
      </c>
    </row>
    <row r="5181" spans="1:8" x14ac:dyDescent="0.3">
      <c r="A5181" t="s">
        <v>35</v>
      </c>
      <c r="B5181" t="s">
        <v>56</v>
      </c>
      <c r="C5181" t="s">
        <v>93</v>
      </c>
      <c r="D5181" t="s">
        <v>214</v>
      </c>
      <c r="E5181" t="s">
        <v>216</v>
      </c>
      <c r="F5181" s="88">
        <v>46388</v>
      </c>
      <c r="G5181" s="87">
        <v>3500</v>
      </c>
      <c r="H5181" s="87">
        <v>175.00000000000011</v>
      </c>
    </row>
    <row r="5182" spans="1:8" x14ac:dyDescent="0.3">
      <c r="A5182" t="s">
        <v>35</v>
      </c>
      <c r="B5182" t="s">
        <v>56</v>
      </c>
      <c r="C5182" t="s">
        <v>93</v>
      </c>
      <c r="D5182" t="s">
        <v>214</v>
      </c>
      <c r="E5182" t="s">
        <v>217</v>
      </c>
      <c r="F5182" s="88">
        <v>46388</v>
      </c>
      <c r="G5182" s="87">
        <v>3500</v>
      </c>
      <c r="H5182" s="87">
        <v>-14.82474310547849</v>
      </c>
    </row>
    <row r="5183" spans="1:8" x14ac:dyDescent="0.3">
      <c r="A5183" t="s">
        <v>35</v>
      </c>
      <c r="B5183" t="s">
        <v>56</v>
      </c>
      <c r="C5183" t="s">
        <v>93</v>
      </c>
      <c r="D5183" t="s">
        <v>214</v>
      </c>
      <c r="E5183" t="s">
        <v>215</v>
      </c>
      <c r="F5183" s="88">
        <v>46419</v>
      </c>
      <c r="G5183" s="87">
        <v>3500</v>
      </c>
      <c r="H5183" s="87">
        <v>159.42868917161991</v>
      </c>
    </row>
    <row r="5184" spans="1:8" x14ac:dyDescent="0.3">
      <c r="A5184" t="s">
        <v>35</v>
      </c>
      <c r="B5184" t="s">
        <v>56</v>
      </c>
      <c r="C5184" t="s">
        <v>93</v>
      </c>
      <c r="D5184" t="s">
        <v>214</v>
      </c>
      <c r="E5184" t="s">
        <v>216</v>
      </c>
      <c r="F5184" s="88">
        <v>46419</v>
      </c>
      <c r="G5184" s="87">
        <v>3500</v>
      </c>
      <c r="H5184" s="87">
        <v>175.00000000000011</v>
      </c>
    </row>
    <row r="5185" spans="1:8" x14ac:dyDescent="0.3">
      <c r="A5185" t="s">
        <v>35</v>
      </c>
      <c r="B5185" t="s">
        <v>56</v>
      </c>
      <c r="C5185" t="s">
        <v>93</v>
      </c>
      <c r="D5185" t="s">
        <v>214</v>
      </c>
      <c r="E5185" t="s">
        <v>217</v>
      </c>
      <c r="F5185" s="88">
        <v>46419</v>
      </c>
      <c r="G5185" s="87">
        <v>3500</v>
      </c>
      <c r="H5185" s="87">
        <v>-14.829819836552399</v>
      </c>
    </row>
    <row r="5186" spans="1:8" x14ac:dyDescent="0.3">
      <c r="A5186" t="s">
        <v>35</v>
      </c>
      <c r="B5186" t="s">
        <v>56</v>
      </c>
      <c r="C5186" t="s">
        <v>93</v>
      </c>
      <c r="D5186" t="s">
        <v>214</v>
      </c>
      <c r="E5186" t="s">
        <v>215</v>
      </c>
      <c r="F5186" s="88">
        <v>46447</v>
      </c>
      <c r="G5186" s="87">
        <v>3500</v>
      </c>
      <c r="H5186" s="87">
        <v>159.42335495183789</v>
      </c>
    </row>
    <row r="5187" spans="1:8" x14ac:dyDescent="0.3">
      <c r="A5187" t="s">
        <v>35</v>
      </c>
      <c r="B5187" t="s">
        <v>56</v>
      </c>
      <c r="C5187" t="s">
        <v>93</v>
      </c>
      <c r="D5187" t="s">
        <v>214</v>
      </c>
      <c r="E5187" t="s">
        <v>216</v>
      </c>
      <c r="F5187" s="88">
        <v>46447</v>
      </c>
      <c r="G5187" s="87">
        <v>3500</v>
      </c>
      <c r="H5187" s="87">
        <v>175.00000000000011</v>
      </c>
    </row>
    <row r="5188" spans="1:8" x14ac:dyDescent="0.3">
      <c r="A5188" t="s">
        <v>35</v>
      </c>
      <c r="B5188" t="s">
        <v>56</v>
      </c>
      <c r="C5188" t="s">
        <v>93</v>
      </c>
      <c r="D5188" t="s">
        <v>214</v>
      </c>
      <c r="E5188" t="s">
        <v>217</v>
      </c>
      <c r="F5188" s="88">
        <v>46447</v>
      </c>
      <c r="G5188" s="87">
        <v>3500</v>
      </c>
      <c r="H5188" s="87">
        <v>-14.834900045868959</v>
      </c>
    </row>
    <row r="5189" spans="1:8" x14ac:dyDescent="0.3">
      <c r="A5189" t="s">
        <v>35</v>
      </c>
      <c r="B5189" t="s">
        <v>56</v>
      </c>
      <c r="C5189" t="s">
        <v>93</v>
      </c>
      <c r="D5189" t="s">
        <v>214</v>
      </c>
      <c r="E5189" t="s">
        <v>215</v>
      </c>
      <c r="F5189" s="88">
        <v>46478</v>
      </c>
      <c r="G5189" s="87">
        <v>3500</v>
      </c>
      <c r="H5189" s="87">
        <v>305.79454950978197</v>
      </c>
    </row>
    <row r="5190" spans="1:8" x14ac:dyDescent="0.3">
      <c r="A5190" t="s">
        <v>35</v>
      </c>
      <c r="B5190" t="s">
        <v>56</v>
      </c>
      <c r="C5190" t="s">
        <v>93</v>
      </c>
      <c r="D5190" t="s">
        <v>214</v>
      </c>
      <c r="E5190" t="s">
        <v>216</v>
      </c>
      <c r="F5190" s="88">
        <v>46478</v>
      </c>
      <c r="G5190" s="87">
        <v>3500</v>
      </c>
      <c r="H5190" s="87">
        <v>322.00000000000028</v>
      </c>
    </row>
    <row r="5191" spans="1:8" x14ac:dyDescent="0.3">
      <c r="A5191" t="s">
        <v>35</v>
      </c>
      <c r="B5191" t="s">
        <v>56</v>
      </c>
      <c r="C5191" t="s">
        <v>93</v>
      </c>
      <c r="D5191" t="s">
        <v>214</v>
      </c>
      <c r="E5191" t="s">
        <v>217</v>
      </c>
      <c r="F5191" s="88">
        <v>46478</v>
      </c>
      <c r="G5191" s="87">
        <v>3500</v>
      </c>
      <c r="H5191" s="87">
        <v>-14.84015612657347</v>
      </c>
    </row>
    <row r="5192" spans="1:8" x14ac:dyDescent="0.3">
      <c r="A5192" t="s">
        <v>35</v>
      </c>
      <c r="B5192" t="s">
        <v>56</v>
      </c>
      <c r="C5192" t="s">
        <v>93</v>
      </c>
      <c r="D5192" t="s">
        <v>214</v>
      </c>
      <c r="E5192" t="s">
        <v>215</v>
      </c>
      <c r="F5192" s="88">
        <v>46508</v>
      </c>
      <c r="G5192" s="87">
        <v>3500</v>
      </c>
      <c r="H5192" s="87">
        <v>305.78880580104288</v>
      </c>
    </row>
    <row r="5193" spans="1:8" x14ac:dyDescent="0.3">
      <c r="A5193" t="s">
        <v>35</v>
      </c>
      <c r="B5193" t="s">
        <v>56</v>
      </c>
      <c r="C5193" t="s">
        <v>93</v>
      </c>
      <c r="D5193" t="s">
        <v>214</v>
      </c>
      <c r="E5193" t="s">
        <v>216</v>
      </c>
      <c r="F5193" s="88">
        <v>46508</v>
      </c>
      <c r="G5193" s="87">
        <v>3500</v>
      </c>
      <c r="H5193" s="87">
        <v>322.00000000000028</v>
      </c>
    </row>
    <row r="5194" spans="1:8" x14ac:dyDescent="0.3">
      <c r="A5194" t="s">
        <v>35</v>
      </c>
      <c r="B5194" t="s">
        <v>56</v>
      </c>
      <c r="C5194" t="s">
        <v>93</v>
      </c>
      <c r="D5194" t="s">
        <v>214</v>
      </c>
      <c r="E5194" t="s">
        <v>217</v>
      </c>
      <c r="F5194" s="88">
        <v>46508</v>
      </c>
      <c r="G5194" s="87">
        <v>3500</v>
      </c>
      <c r="H5194" s="87">
        <v>-14.845415933110891</v>
      </c>
    </row>
    <row r="5195" spans="1:8" x14ac:dyDescent="0.3">
      <c r="A5195" t="s">
        <v>35</v>
      </c>
      <c r="B5195" t="s">
        <v>56</v>
      </c>
      <c r="C5195" t="s">
        <v>93</v>
      </c>
      <c r="D5195" t="s">
        <v>214</v>
      </c>
      <c r="E5195" t="s">
        <v>215</v>
      </c>
      <c r="F5195" s="88">
        <v>46539</v>
      </c>
      <c r="G5195" s="87">
        <v>3500</v>
      </c>
      <c r="H5195" s="87">
        <v>305.78305801936779</v>
      </c>
    </row>
    <row r="5196" spans="1:8" x14ac:dyDescent="0.3">
      <c r="A5196" t="s">
        <v>35</v>
      </c>
      <c r="B5196" t="s">
        <v>56</v>
      </c>
      <c r="C5196" t="s">
        <v>93</v>
      </c>
      <c r="D5196" t="s">
        <v>214</v>
      </c>
      <c r="E5196" t="s">
        <v>216</v>
      </c>
      <c r="F5196" s="88">
        <v>46539</v>
      </c>
      <c r="G5196" s="87">
        <v>3500</v>
      </c>
      <c r="H5196" s="87">
        <v>322.00000000000028</v>
      </c>
    </row>
    <row r="5197" spans="1:8" x14ac:dyDescent="0.3">
      <c r="A5197" t="s">
        <v>35</v>
      </c>
      <c r="B5197" t="s">
        <v>56</v>
      </c>
      <c r="C5197" t="s">
        <v>93</v>
      </c>
      <c r="D5197" t="s">
        <v>214</v>
      </c>
      <c r="E5197" t="s">
        <v>217</v>
      </c>
      <c r="F5197" s="88">
        <v>46539</v>
      </c>
      <c r="G5197" s="87">
        <v>3500</v>
      </c>
      <c r="H5197" s="87">
        <v>-14.85067946944357</v>
      </c>
    </row>
    <row r="5198" spans="1:8" x14ac:dyDescent="0.3">
      <c r="A5198" t="s">
        <v>35</v>
      </c>
      <c r="B5198" t="s">
        <v>56</v>
      </c>
      <c r="C5198" t="s">
        <v>93</v>
      </c>
      <c r="D5198" t="s">
        <v>214</v>
      </c>
      <c r="E5198" t="s">
        <v>215</v>
      </c>
      <c r="F5198" s="88">
        <v>46569</v>
      </c>
      <c r="G5198" s="87">
        <v>3500</v>
      </c>
      <c r="H5198" s="87">
        <v>305.77730616042152</v>
      </c>
    </row>
    <row r="5199" spans="1:8" x14ac:dyDescent="0.3">
      <c r="A5199" t="s">
        <v>35</v>
      </c>
      <c r="B5199" t="s">
        <v>56</v>
      </c>
      <c r="C5199" t="s">
        <v>93</v>
      </c>
      <c r="D5199" t="s">
        <v>214</v>
      </c>
      <c r="E5199" t="s">
        <v>216</v>
      </c>
      <c r="F5199" s="88">
        <v>46569</v>
      </c>
      <c r="G5199" s="87">
        <v>3500</v>
      </c>
      <c r="H5199" s="87">
        <v>322.00000000000028</v>
      </c>
    </row>
    <row r="5200" spans="1:8" x14ac:dyDescent="0.3">
      <c r="A5200" t="s">
        <v>35</v>
      </c>
      <c r="B5200" t="s">
        <v>56</v>
      </c>
      <c r="C5200" t="s">
        <v>93</v>
      </c>
      <c r="D5200" t="s">
        <v>214</v>
      </c>
      <c r="E5200" t="s">
        <v>217</v>
      </c>
      <c r="F5200" s="88">
        <v>46569</v>
      </c>
      <c r="G5200" s="87">
        <v>3500</v>
      </c>
      <c r="H5200" s="87">
        <v>-14.85594673954083</v>
      </c>
    </row>
    <row r="5201" spans="1:8" x14ac:dyDescent="0.3">
      <c r="A5201" t="s">
        <v>35</v>
      </c>
      <c r="B5201" t="s">
        <v>56</v>
      </c>
      <c r="C5201" t="s">
        <v>93</v>
      </c>
      <c r="D5201" t="s">
        <v>214</v>
      </c>
      <c r="E5201" t="s">
        <v>215</v>
      </c>
      <c r="F5201" s="88">
        <v>46600</v>
      </c>
      <c r="G5201" s="87">
        <v>3500</v>
      </c>
      <c r="H5201" s="87">
        <v>305.77145582615537</v>
      </c>
    </row>
    <row r="5202" spans="1:8" x14ac:dyDescent="0.3">
      <c r="A5202" t="s">
        <v>35</v>
      </c>
      <c r="B5202" t="s">
        <v>56</v>
      </c>
      <c r="C5202" t="s">
        <v>93</v>
      </c>
      <c r="D5202" t="s">
        <v>214</v>
      </c>
      <c r="E5202" t="s">
        <v>216</v>
      </c>
      <c r="F5202" s="88">
        <v>46600</v>
      </c>
      <c r="G5202" s="87">
        <v>3500</v>
      </c>
      <c r="H5202" s="87">
        <v>322.00000000000028</v>
      </c>
    </row>
    <row r="5203" spans="1:8" x14ac:dyDescent="0.3">
      <c r="A5203" t="s">
        <v>35</v>
      </c>
      <c r="B5203" t="s">
        <v>56</v>
      </c>
      <c r="C5203" t="s">
        <v>93</v>
      </c>
      <c r="D5203" t="s">
        <v>214</v>
      </c>
      <c r="E5203" t="s">
        <v>217</v>
      </c>
      <c r="F5203" s="88">
        <v>46600</v>
      </c>
      <c r="G5203" s="87">
        <v>3500</v>
      </c>
      <c r="H5203" s="87">
        <v>-14.861304188502841</v>
      </c>
    </row>
    <row r="5204" spans="1:8" x14ac:dyDescent="0.3">
      <c r="A5204" t="s">
        <v>35</v>
      </c>
      <c r="B5204" t="s">
        <v>56</v>
      </c>
      <c r="C5204" t="s">
        <v>93</v>
      </c>
      <c r="D5204" t="s">
        <v>214</v>
      </c>
      <c r="E5204" t="s">
        <v>215</v>
      </c>
      <c r="F5204" s="88">
        <v>46631</v>
      </c>
      <c r="G5204" s="87">
        <v>3500</v>
      </c>
      <c r="H5204" s="87">
        <v>305.76569573262299</v>
      </c>
    </row>
    <row r="5205" spans="1:8" x14ac:dyDescent="0.3">
      <c r="A5205" t="s">
        <v>35</v>
      </c>
      <c r="B5205" t="s">
        <v>56</v>
      </c>
      <c r="C5205" t="s">
        <v>93</v>
      </c>
      <c r="D5205" t="s">
        <v>214</v>
      </c>
      <c r="E5205" t="s">
        <v>216</v>
      </c>
      <c r="F5205" s="88">
        <v>46631</v>
      </c>
      <c r="G5205" s="87">
        <v>3500</v>
      </c>
      <c r="H5205" s="87">
        <v>322.00000000000028</v>
      </c>
    </row>
    <row r="5206" spans="1:8" x14ac:dyDescent="0.3">
      <c r="A5206" t="s">
        <v>35</v>
      </c>
      <c r="B5206" t="s">
        <v>56</v>
      </c>
      <c r="C5206" t="s">
        <v>93</v>
      </c>
      <c r="D5206" t="s">
        <v>214</v>
      </c>
      <c r="E5206" t="s">
        <v>217</v>
      </c>
      <c r="F5206" s="88">
        <v>46631</v>
      </c>
      <c r="G5206" s="87">
        <v>3500</v>
      </c>
      <c r="H5206" s="87">
        <v>-14.866578999429841</v>
      </c>
    </row>
    <row r="5207" spans="1:8" x14ac:dyDescent="0.3">
      <c r="A5207" t="s">
        <v>35</v>
      </c>
      <c r="B5207" t="s">
        <v>56</v>
      </c>
      <c r="C5207" t="s">
        <v>93</v>
      </c>
      <c r="D5207" t="s">
        <v>214</v>
      </c>
      <c r="E5207" t="s">
        <v>215</v>
      </c>
      <c r="F5207" s="88">
        <v>46661</v>
      </c>
      <c r="G5207" s="87">
        <v>3500</v>
      </c>
      <c r="H5207" s="87">
        <v>124.5332681416301</v>
      </c>
    </row>
    <row r="5208" spans="1:8" x14ac:dyDescent="0.3">
      <c r="A5208" t="s">
        <v>35</v>
      </c>
      <c r="B5208" t="s">
        <v>56</v>
      </c>
      <c r="C5208" t="s">
        <v>93</v>
      </c>
      <c r="D5208" t="s">
        <v>214</v>
      </c>
      <c r="E5208" t="s">
        <v>216</v>
      </c>
      <c r="F5208" s="88">
        <v>46661</v>
      </c>
      <c r="G5208" s="87">
        <v>3500</v>
      </c>
      <c r="H5208" s="87">
        <v>140.00000000000011</v>
      </c>
    </row>
    <row r="5209" spans="1:8" x14ac:dyDescent="0.3">
      <c r="A5209" t="s">
        <v>35</v>
      </c>
      <c r="B5209" t="s">
        <v>56</v>
      </c>
      <c r="C5209" t="s">
        <v>93</v>
      </c>
      <c r="D5209" t="s">
        <v>214</v>
      </c>
      <c r="E5209" t="s">
        <v>217</v>
      </c>
      <c r="F5209" s="88">
        <v>46661</v>
      </c>
      <c r="G5209" s="87">
        <v>3500</v>
      </c>
      <c r="H5209" s="87">
        <v>-14.871857556125359</v>
      </c>
    </row>
    <row r="5210" spans="1:8" x14ac:dyDescent="0.3">
      <c r="A5210" t="s">
        <v>35</v>
      </c>
      <c r="B5210" t="s">
        <v>56</v>
      </c>
      <c r="C5210" t="s">
        <v>93</v>
      </c>
      <c r="D5210" t="s">
        <v>214</v>
      </c>
      <c r="E5210" t="s">
        <v>215</v>
      </c>
      <c r="F5210" s="88">
        <v>46692</v>
      </c>
      <c r="G5210" s="87">
        <v>3500</v>
      </c>
      <c r="H5210" s="87">
        <v>124.5277745429141</v>
      </c>
    </row>
    <row r="5211" spans="1:8" x14ac:dyDescent="0.3">
      <c r="A5211" t="s">
        <v>35</v>
      </c>
      <c r="B5211" t="s">
        <v>56</v>
      </c>
      <c r="C5211" t="s">
        <v>93</v>
      </c>
      <c r="D5211" t="s">
        <v>214</v>
      </c>
      <c r="E5211" t="s">
        <v>216</v>
      </c>
      <c r="F5211" s="88">
        <v>46692</v>
      </c>
      <c r="G5211" s="87">
        <v>3500</v>
      </c>
      <c r="H5211" s="87">
        <v>140.00000000000011</v>
      </c>
    </row>
    <row r="5212" spans="1:8" x14ac:dyDescent="0.3">
      <c r="A5212" t="s">
        <v>35</v>
      </c>
      <c r="B5212" t="s">
        <v>56</v>
      </c>
      <c r="C5212" t="s">
        <v>93</v>
      </c>
      <c r="D5212" t="s">
        <v>214</v>
      </c>
      <c r="E5212" t="s">
        <v>217</v>
      </c>
      <c r="F5212" s="88">
        <v>46692</v>
      </c>
      <c r="G5212" s="87">
        <v>3500</v>
      </c>
      <c r="H5212" s="87">
        <v>-14.87713986258243</v>
      </c>
    </row>
    <row r="5213" spans="1:8" x14ac:dyDescent="0.3">
      <c r="A5213" t="s">
        <v>35</v>
      </c>
      <c r="B5213" t="s">
        <v>56</v>
      </c>
      <c r="C5213" t="s">
        <v>93</v>
      </c>
      <c r="D5213" t="s">
        <v>214</v>
      </c>
      <c r="E5213" t="s">
        <v>215</v>
      </c>
      <c r="F5213" s="88">
        <v>46722</v>
      </c>
      <c r="G5213" s="87">
        <v>3500</v>
      </c>
      <c r="H5213" s="87">
        <v>124.5222770402911</v>
      </c>
    </row>
    <row r="5214" spans="1:8" x14ac:dyDescent="0.3">
      <c r="A5214" t="s">
        <v>35</v>
      </c>
      <c r="B5214" t="s">
        <v>56</v>
      </c>
      <c r="C5214" t="s">
        <v>93</v>
      </c>
      <c r="D5214" t="s">
        <v>214</v>
      </c>
      <c r="E5214" t="s">
        <v>216</v>
      </c>
      <c r="F5214" s="88">
        <v>46722</v>
      </c>
      <c r="G5214" s="87">
        <v>3500</v>
      </c>
      <c r="H5214" s="87">
        <v>140.00000000000011</v>
      </c>
    </row>
    <row r="5215" spans="1:8" x14ac:dyDescent="0.3">
      <c r="A5215" t="s">
        <v>35</v>
      </c>
      <c r="B5215" t="s">
        <v>56</v>
      </c>
      <c r="C5215" t="s">
        <v>93</v>
      </c>
      <c r="D5215" t="s">
        <v>214</v>
      </c>
      <c r="E5215" t="s">
        <v>217</v>
      </c>
      <c r="F5215" s="88">
        <v>46722</v>
      </c>
      <c r="G5215" s="87">
        <v>3500</v>
      </c>
      <c r="H5215" s="87">
        <v>-14.8824259227972</v>
      </c>
    </row>
    <row r="5216" spans="1:8" x14ac:dyDescent="0.3">
      <c r="A5216" t="s">
        <v>35</v>
      </c>
      <c r="B5216" t="s">
        <v>56</v>
      </c>
      <c r="C5216" t="s">
        <v>95</v>
      </c>
      <c r="D5216" t="s">
        <v>198</v>
      </c>
      <c r="E5216" t="s">
        <v>135</v>
      </c>
      <c r="G5216" s="87">
        <v>28000</v>
      </c>
      <c r="H5216" s="87">
        <v>17584</v>
      </c>
    </row>
    <row r="5217" spans="1:8" x14ac:dyDescent="0.3">
      <c r="A5217" t="s">
        <v>35</v>
      </c>
      <c r="B5217" t="s">
        <v>56</v>
      </c>
      <c r="C5217" t="s">
        <v>95</v>
      </c>
      <c r="D5217" t="s">
        <v>198</v>
      </c>
      <c r="E5217" t="s">
        <v>199</v>
      </c>
      <c r="G5217" s="87">
        <v>28000</v>
      </c>
      <c r="H5217" s="87">
        <v>28561.347233360058</v>
      </c>
    </row>
    <row r="5218" spans="1:8" x14ac:dyDescent="0.3">
      <c r="A5218" t="s">
        <v>35</v>
      </c>
      <c r="B5218" t="s">
        <v>56</v>
      </c>
      <c r="C5218" t="s">
        <v>95</v>
      </c>
      <c r="D5218" t="s">
        <v>198</v>
      </c>
      <c r="E5218" t="s">
        <v>200</v>
      </c>
      <c r="G5218" s="87">
        <v>28000</v>
      </c>
      <c r="H5218" s="87">
        <v>28237.91765431227</v>
      </c>
    </row>
    <row r="5219" spans="1:8" x14ac:dyDescent="0.3">
      <c r="A5219" t="s">
        <v>35</v>
      </c>
      <c r="B5219" t="s">
        <v>56</v>
      </c>
      <c r="C5219" t="s">
        <v>95</v>
      </c>
      <c r="D5219" t="s">
        <v>198</v>
      </c>
      <c r="E5219" t="s">
        <v>201</v>
      </c>
      <c r="G5219" s="87">
        <v>28000</v>
      </c>
      <c r="H5219" s="87">
        <v>28000</v>
      </c>
    </row>
    <row r="5220" spans="1:8" x14ac:dyDescent="0.3">
      <c r="A5220" t="s">
        <v>35</v>
      </c>
      <c r="B5220" t="s">
        <v>56</v>
      </c>
      <c r="C5220" t="s">
        <v>95</v>
      </c>
      <c r="D5220" t="s">
        <v>198</v>
      </c>
      <c r="E5220" t="s">
        <v>202</v>
      </c>
      <c r="G5220" s="87">
        <v>28000</v>
      </c>
      <c r="H5220" s="87">
        <v>18088.93378423986</v>
      </c>
    </row>
    <row r="5221" spans="1:8" x14ac:dyDescent="0.3">
      <c r="A5221" t="s">
        <v>35</v>
      </c>
      <c r="B5221" t="s">
        <v>56</v>
      </c>
      <c r="C5221" t="s">
        <v>95</v>
      </c>
      <c r="D5221" t="s">
        <v>198</v>
      </c>
      <c r="E5221" t="s">
        <v>139</v>
      </c>
      <c r="G5221" s="87">
        <v>28000</v>
      </c>
      <c r="H5221" s="87">
        <v>18060</v>
      </c>
    </row>
    <row r="5222" spans="1:8" x14ac:dyDescent="0.3">
      <c r="A5222" t="s">
        <v>35</v>
      </c>
      <c r="B5222" t="s">
        <v>56</v>
      </c>
      <c r="C5222" t="s">
        <v>95</v>
      </c>
      <c r="D5222" t="s">
        <v>198</v>
      </c>
      <c r="E5222" t="s">
        <v>65</v>
      </c>
      <c r="G5222" s="87">
        <v>28000</v>
      </c>
      <c r="H5222" s="87">
        <v>18088.93378423986</v>
      </c>
    </row>
    <row r="5223" spans="1:8" x14ac:dyDescent="0.3">
      <c r="A5223" t="s">
        <v>35</v>
      </c>
      <c r="B5223" t="s">
        <v>56</v>
      </c>
      <c r="C5223" t="s">
        <v>95</v>
      </c>
      <c r="D5223" t="s">
        <v>203</v>
      </c>
      <c r="E5223" t="s">
        <v>204</v>
      </c>
      <c r="G5223" s="87">
        <v>28000</v>
      </c>
      <c r="H5223" s="87">
        <v>17608.905361599551</v>
      </c>
    </row>
    <row r="5224" spans="1:8" x14ac:dyDescent="0.3">
      <c r="A5224" t="s">
        <v>35</v>
      </c>
      <c r="B5224" t="s">
        <v>56</v>
      </c>
      <c r="C5224" t="s">
        <v>95</v>
      </c>
      <c r="D5224" t="s">
        <v>203</v>
      </c>
      <c r="E5224" t="s">
        <v>142</v>
      </c>
      <c r="G5224" s="87">
        <v>28000</v>
      </c>
      <c r="H5224" s="87">
        <v>27999.999999999989</v>
      </c>
    </row>
    <row r="5225" spans="1:8" x14ac:dyDescent="0.3">
      <c r="A5225" t="s">
        <v>35</v>
      </c>
      <c r="B5225" t="s">
        <v>56</v>
      </c>
      <c r="C5225" t="s">
        <v>95</v>
      </c>
      <c r="D5225" t="s">
        <v>203</v>
      </c>
      <c r="E5225" t="s">
        <v>143</v>
      </c>
      <c r="G5225" s="87">
        <v>28000</v>
      </c>
      <c r="H5225" s="87">
        <v>28039.658219107569</v>
      </c>
    </row>
    <row r="5226" spans="1:8" x14ac:dyDescent="0.3">
      <c r="A5226" t="s">
        <v>35</v>
      </c>
      <c r="B5226" t="s">
        <v>56</v>
      </c>
      <c r="C5226" t="s">
        <v>95</v>
      </c>
      <c r="D5226" t="s">
        <v>203</v>
      </c>
      <c r="E5226" t="s">
        <v>141</v>
      </c>
      <c r="G5226" s="87">
        <v>28000</v>
      </c>
      <c r="H5226" s="87">
        <v>0</v>
      </c>
    </row>
    <row r="5227" spans="1:8" x14ac:dyDescent="0.3">
      <c r="A5227" t="s">
        <v>35</v>
      </c>
      <c r="B5227" t="s">
        <v>56</v>
      </c>
      <c r="C5227" t="s">
        <v>95</v>
      </c>
      <c r="D5227" t="s">
        <v>203</v>
      </c>
      <c r="E5227" t="s">
        <v>205</v>
      </c>
      <c r="G5227" s="87">
        <v>28000</v>
      </c>
      <c r="H5227" s="87">
        <v>17608.905361599551</v>
      </c>
    </row>
    <row r="5228" spans="1:8" x14ac:dyDescent="0.3">
      <c r="A5228" t="s">
        <v>35</v>
      </c>
      <c r="B5228" t="s">
        <v>56</v>
      </c>
      <c r="C5228" t="s">
        <v>95</v>
      </c>
      <c r="D5228" t="s">
        <v>206</v>
      </c>
      <c r="E5228" t="s">
        <v>207</v>
      </c>
      <c r="G5228" s="87">
        <v>28000</v>
      </c>
      <c r="H5228" s="87">
        <v>29680</v>
      </c>
    </row>
    <row r="5229" spans="1:8" x14ac:dyDescent="0.3">
      <c r="A5229" t="s">
        <v>35</v>
      </c>
      <c r="B5229" t="s">
        <v>56</v>
      </c>
      <c r="C5229" t="s">
        <v>95</v>
      </c>
      <c r="D5229" t="s">
        <v>206</v>
      </c>
      <c r="E5229" t="s">
        <v>208</v>
      </c>
      <c r="G5229" s="87">
        <v>28000</v>
      </c>
      <c r="H5229" s="87">
        <v>29096.666666666672</v>
      </c>
    </row>
    <row r="5230" spans="1:8" x14ac:dyDescent="0.3">
      <c r="A5230" t="s">
        <v>35</v>
      </c>
      <c r="B5230" t="s">
        <v>56</v>
      </c>
      <c r="C5230" t="s">
        <v>95</v>
      </c>
      <c r="D5230" t="s">
        <v>206</v>
      </c>
      <c r="E5230" t="s">
        <v>209</v>
      </c>
      <c r="G5230" s="87">
        <v>28000</v>
      </c>
      <c r="H5230" s="87">
        <v>26375.882567468991</v>
      </c>
    </row>
    <row r="5231" spans="1:8" x14ac:dyDescent="0.3">
      <c r="A5231" t="s">
        <v>35</v>
      </c>
      <c r="B5231" t="s">
        <v>56</v>
      </c>
      <c r="C5231" t="s">
        <v>95</v>
      </c>
      <c r="D5231" t="s">
        <v>210</v>
      </c>
      <c r="E5231" t="s">
        <v>211</v>
      </c>
      <c r="G5231" s="87">
        <v>28000</v>
      </c>
      <c r="H5231" s="87">
        <v>26600</v>
      </c>
    </row>
    <row r="5232" spans="1:8" x14ac:dyDescent="0.3">
      <c r="A5232" t="s">
        <v>35</v>
      </c>
      <c r="B5232" t="s">
        <v>56</v>
      </c>
      <c r="C5232" t="s">
        <v>95</v>
      </c>
      <c r="D5232" t="s">
        <v>210</v>
      </c>
      <c r="E5232" t="s">
        <v>212</v>
      </c>
      <c r="G5232" s="87">
        <v>28000</v>
      </c>
      <c r="H5232" s="87">
        <v>26320</v>
      </c>
    </row>
    <row r="5233" spans="1:8" x14ac:dyDescent="0.3">
      <c r="A5233" t="s">
        <v>35</v>
      </c>
      <c r="B5233" t="s">
        <v>56</v>
      </c>
      <c r="C5233" t="s">
        <v>95</v>
      </c>
      <c r="D5233" t="s">
        <v>210</v>
      </c>
      <c r="E5233" t="s">
        <v>213</v>
      </c>
      <c r="G5233" s="87">
        <v>28000</v>
      </c>
      <c r="H5233" s="87">
        <v>26600</v>
      </c>
    </row>
    <row r="5234" spans="1:8" x14ac:dyDescent="0.3">
      <c r="A5234" t="s">
        <v>35</v>
      </c>
      <c r="B5234" t="s">
        <v>56</v>
      </c>
      <c r="C5234" t="s">
        <v>95</v>
      </c>
      <c r="D5234" t="s">
        <v>214</v>
      </c>
      <c r="E5234" t="s">
        <v>215</v>
      </c>
      <c r="F5234" s="88">
        <v>46388</v>
      </c>
      <c r="G5234" s="87">
        <v>2333.333333333333</v>
      </c>
      <c r="H5234" s="87">
        <v>161.1418289403326</v>
      </c>
    </row>
    <row r="5235" spans="1:8" x14ac:dyDescent="0.3">
      <c r="A5235" t="s">
        <v>35</v>
      </c>
      <c r="B5235" t="s">
        <v>56</v>
      </c>
      <c r="C5235" t="s">
        <v>95</v>
      </c>
      <c r="D5235" t="s">
        <v>214</v>
      </c>
      <c r="E5235" t="s">
        <v>216</v>
      </c>
      <c r="F5235" s="88">
        <v>46388</v>
      </c>
      <c r="G5235" s="87">
        <v>2333.333333333333</v>
      </c>
      <c r="H5235" s="87">
        <v>140.00000000000011</v>
      </c>
    </row>
    <row r="5236" spans="1:8" x14ac:dyDescent="0.3">
      <c r="A5236" t="s">
        <v>35</v>
      </c>
      <c r="B5236" t="s">
        <v>56</v>
      </c>
      <c r="C5236" t="s">
        <v>95</v>
      </c>
      <c r="D5236" t="s">
        <v>214</v>
      </c>
      <c r="E5236" t="s">
        <v>217</v>
      </c>
      <c r="F5236" s="88">
        <v>46388</v>
      </c>
      <c r="G5236" s="87">
        <v>2333.333333333333</v>
      </c>
      <c r="H5236" s="87">
        <v>19.945121641823231</v>
      </c>
    </row>
    <row r="5237" spans="1:8" x14ac:dyDescent="0.3">
      <c r="A5237" t="s">
        <v>35</v>
      </c>
      <c r="B5237" t="s">
        <v>56</v>
      </c>
      <c r="C5237" t="s">
        <v>95</v>
      </c>
      <c r="D5237" t="s">
        <v>214</v>
      </c>
      <c r="E5237" t="s">
        <v>215</v>
      </c>
      <c r="F5237" s="88">
        <v>46419</v>
      </c>
      <c r="G5237" s="87">
        <v>2333.333333333333</v>
      </c>
      <c r="H5237" s="87">
        <v>161.12723301349581</v>
      </c>
    </row>
    <row r="5238" spans="1:8" x14ac:dyDescent="0.3">
      <c r="A5238" t="s">
        <v>35</v>
      </c>
      <c r="B5238" t="s">
        <v>56</v>
      </c>
      <c r="C5238" t="s">
        <v>95</v>
      </c>
      <c r="D5238" t="s">
        <v>214</v>
      </c>
      <c r="E5238" t="s">
        <v>216</v>
      </c>
      <c r="F5238" s="88">
        <v>46419</v>
      </c>
      <c r="G5238" s="87">
        <v>2333.333333333333</v>
      </c>
      <c r="H5238" s="87">
        <v>140.00000000000011</v>
      </c>
    </row>
    <row r="5239" spans="1:8" x14ac:dyDescent="0.3">
      <c r="A5239" t="s">
        <v>35</v>
      </c>
      <c r="B5239" t="s">
        <v>56</v>
      </c>
      <c r="C5239" t="s">
        <v>95</v>
      </c>
      <c r="D5239" t="s">
        <v>214</v>
      </c>
      <c r="E5239" t="s">
        <v>217</v>
      </c>
      <c r="F5239" s="88">
        <v>46419</v>
      </c>
      <c r="G5239" s="87">
        <v>2333.333333333333</v>
      </c>
      <c r="H5239" s="87">
        <v>19.931351899524181</v>
      </c>
    </row>
    <row r="5240" spans="1:8" x14ac:dyDescent="0.3">
      <c r="A5240" t="s">
        <v>35</v>
      </c>
      <c r="B5240" t="s">
        <v>56</v>
      </c>
      <c r="C5240" t="s">
        <v>95</v>
      </c>
      <c r="D5240" t="s">
        <v>214</v>
      </c>
      <c r="E5240" t="s">
        <v>215</v>
      </c>
      <c r="F5240" s="88">
        <v>46447</v>
      </c>
      <c r="G5240" s="87">
        <v>2333.333333333333</v>
      </c>
      <c r="H5240" s="87">
        <v>161.11265722626959</v>
      </c>
    </row>
    <row r="5241" spans="1:8" x14ac:dyDescent="0.3">
      <c r="A5241" t="s">
        <v>35</v>
      </c>
      <c r="B5241" t="s">
        <v>56</v>
      </c>
      <c r="C5241" t="s">
        <v>95</v>
      </c>
      <c r="D5241" t="s">
        <v>214</v>
      </c>
      <c r="E5241" t="s">
        <v>216</v>
      </c>
      <c r="F5241" s="88">
        <v>46447</v>
      </c>
      <c r="G5241" s="87">
        <v>2333.333333333333</v>
      </c>
      <c r="H5241" s="87">
        <v>140.00000000000011</v>
      </c>
    </row>
    <row r="5242" spans="1:8" x14ac:dyDescent="0.3">
      <c r="A5242" t="s">
        <v>35</v>
      </c>
      <c r="B5242" t="s">
        <v>56</v>
      </c>
      <c r="C5242" t="s">
        <v>95</v>
      </c>
      <c r="D5242" t="s">
        <v>214</v>
      </c>
      <c r="E5242" t="s">
        <v>217</v>
      </c>
      <c r="F5242" s="88">
        <v>46447</v>
      </c>
      <c r="G5242" s="87">
        <v>2333.333333333333</v>
      </c>
      <c r="H5242" s="87">
        <v>19.917601156858112</v>
      </c>
    </row>
    <row r="5243" spans="1:8" x14ac:dyDescent="0.3">
      <c r="A5243" t="s">
        <v>35</v>
      </c>
      <c r="B5243" t="s">
        <v>56</v>
      </c>
      <c r="C5243" t="s">
        <v>95</v>
      </c>
      <c r="D5243" t="s">
        <v>214</v>
      </c>
      <c r="E5243" t="s">
        <v>215</v>
      </c>
      <c r="F5243" s="88">
        <v>46478</v>
      </c>
      <c r="G5243" s="87">
        <v>2333.333333333333</v>
      </c>
      <c r="H5243" s="87">
        <v>161.09760847550069</v>
      </c>
    </row>
    <row r="5244" spans="1:8" x14ac:dyDescent="0.3">
      <c r="A5244" t="s">
        <v>35</v>
      </c>
      <c r="B5244" t="s">
        <v>56</v>
      </c>
      <c r="C5244" t="s">
        <v>95</v>
      </c>
      <c r="D5244" t="s">
        <v>214</v>
      </c>
      <c r="E5244" t="s">
        <v>216</v>
      </c>
      <c r="F5244" s="88">
        <v>46478</v>
      </c>
      <c r="G5244" s="87">
        <v>2333.333333333333</v>
      </c>
      <c r="H5244" s="87">
        <v>140.00000000000011</v>
      </c>
    </row>
    <row r="5245" spans="1:8" x14ac:dyDescent="0.3">
      <c r="A5245" t="s">
        <v>35</v>
      </c>
      <c r="B5245" t="s">
        <v>56</v>
      </c>
      <c r="C5245" t="s">
        <v>95</v>
      </c>
      <c r="D5245" t="s">
        <v>214</v>
      </c>
      <c r="E5245" t="s">
        <v>217</v>
      </c>
      <c r="F5245" s="88">
        <v>46478</v>
      </c>
      <c r="G5245" s="87">
        <v>2333.333333333333</v>
      </c>
      <c r="H5245" s="87">
        <v>19.90340422217033</v>
      </c>
    </row>
    <row r="5246" spans="1:8" x14ac:dyDescent="0.3">
      <c r="A5246" t="s">
        <v>35</v>
      </c>
      <c r="B5246" t="s">
        <v>56</v>
      </c>
      <c r="C5246" t="s">
        <v>95</v>
      </c>
      <c r="D5246" t="s">
        <v>214</v>
      </c>
      <c r="E5246" t="s">
        <v>215</v>
      </c>
      <c r="F5246" s="88">
        <v>46508</v>
      </c>
      <c r="G5246" s="87">
        <v>2333.333333333333</v>
      </c>
      <c r="H5246" s="87">
        <v>161.0825811624496</v>
      </c>
    </row>
    <row r="5247" spans="1:8" x14ac:dyDescent="0.3">
      <c r="A5247" t="s">
        <v>35</v>
      </c>
      <c r="B5247" t="s">
        <v>56</v>
      </c>
      <c r="C5247" t="s">
        <v>95</v>
      </c>
      <c r="D5247" t="s">
        <v>214</v>
      </c>
      <c r="E5247" t="s">
        <v>216</v>
      </c>
      <c r="F5247" s="88">
        <v>46508</v>
      </c>
      <c r="G5247" s="87">
        <v>2333.333333333333</v>
      </c>
      <c r="H5247" s="87">
        <v>140.00000000000011</v>
      </c>
    </row>
    <row r="5248" spans="1:8" x14ac:dyDescent="0.3">
      <c r="A5248" t="s">
        <v>35</v>
      </c>
      <c r="B5248" t="s">
        <v>56</v>
      </c>
      <c r="C5248" t="s">
        <v>95</v>
      </c>
      <c r="D5248" t="s">
        <v>214</v>
      </c>
      <c r="E5248" t="s">
        <v>217</v>
      </c>
      <c r="F5248" s="88">
        <v>46508</v>
      </c>
      <c r="G5248" s="87">
        <v>2333.333333333333</v>
      </c>
      <c r="H5248" s="87">
        <v>19.889227511744679</v>
      </c>
    </row>
    <row r="5249" spans="1:8" x14ac:dyDescent="0.3">
      <c r="A5249" t="s">
        <v>35</v>
      </c>
      <c r="B5249" t="s">
        <v>56</v>
      </c>
      <c r="C5249" t="s">
        <v>95</v>
      </c>
      <c r="D5249" t="s">
        <v>214</v>
      </c>
      <c r="E5249" t="s">
        <v>215</v>
      </c>
      <c r="F5249" s="88">
        <v>46539</v>
      </c>
      <c r="G5249" s="87">
        <v>2333.333333333333</v>
      </c>
      <c r="H5249" s="87">
        <v>161.06757524134031</v>
      </c>
    </row>
    <row r="5250" spans="1:8" x14ac:dyDescent="0.3">
      <c r="A5250" t="s">
        <v>35</v>
      </c>
      <c r="B5250" t="s">
        <v>56</v>
      </c>
      <c r="C5250" t="s">
        <v>95</v>
      </c>
      <c r="D5250" t="s">
        <v>214</v>
      </c>
      <c r="E5250" t="s">
        <v>216</v>
      </c>
      <c r="F5250" s="88">
        <v>46539</v>
      </c>
      <c r="G5250" s="87">
        <v>2333.333333333333</v>
      </c>
      <c r="H5250" s="87">
        <v>140.00000000000011</v>
      </c>
    </row>
    <row r="5251" spans="1:8" x14ac:dyDescent="0.3">
      <c r="A5251" t="s">
        <v>35</v>
      </c>
      <c r="B5251" t="s">
        <v>56</v>
      </c>
      <c r="C5251" t="s">
        <v>95</v>
      </c>
      <c r="D5251" t="s">
        <v>214</v>
      </c>
      <c r="E5251" t="s">
        <v>217</v>
      </c>
      <c r="F5251" s="88">
        <v>46539</v>
      </c>
      <c r="G5251" s="87">
        <v>2333.333333333333</v>
      </c>
      <c r="H5251" s="87">
        <v>19.875070982396121</v>
      </c>
    </row>
    <row r="5252" spans="1:8" x14ac:dyDescent="0.3">
      <c r="A5252" t="s">
        <v>35</v>
      </c>
      <c r="B5252" t="s">
        <v>56</v>
      </c>
      <c r="C5252" t="s">
        <v>95</v>
      </c>
      <c r="D5252" t="s">
        <v>214</v>
      </c>
      <c r="E5252" t="s">
        <v>215</v>
      </c>
      <c r="F5252" s="88">
        <v>46569</v>
      </c>
      <c r="G5252" s="87">
        <v>2333.333333333333</v>
      </c>
      <c r="H5252" s="87">
        <v>161.0525906665267</v>
      </c>
    </row>
    <row r="5253" spans="1:8" x14ac:dyDescent="0.3">
      <c r="A5253" t="s">
        <v>35</v>
      </c>
      <c r="B5253" t="s">
        <v>56</v>
      </c>
      <c r="C5253" t="s">
        <v>95</v>
      </c>
      <c r="D5253" t="s">
        <v>214</v>
      </c>
      <c r="E5253" t="s">
        <v>216</v>
      </c>
      <c r="F5253" s="88">
        <v>46569</v>
      </c>
      <c r="G5253" s="87">
        <v>2333.333333333333</v>
      </c>
      <c r="H5253" s="87">
        <v>140.00000000000011</v>
      </c>
    </row>
    <row r="5254" spans="1:8" x14ac:dyDescent="0.3">
      <c r="A5254" t="s">
        <v>35</v>
      </c>
      <c r="B5254" t="s">
        <v>56</v>
      </c>
      <c r="C5254" t="s">
        <v>95</v>
      </c>
      <c r="D5254" t="s">
        <v>214</v>
      </c>
      <c r="E5254" t="s">
        <v>217</v>
      </c>
      <c r="F5254" s="88">
        <v>46569</v>
      </c>
      <c r="G5254" s="87">
        <v>2333.333333333333</v>
      </c>
      <c r="H5254" s="87">
        <v>19.860934591062971</v>
      </c>
    </row>
    <row r="5255" spans="1:8" x14ac:dyDescent="0.3">
      <c r="A5255" t="s">
        <v>35</v>
      </c>
      <c r="B5255" t="s">
        <v>56</v>
      </c>
      <c r="C5255" t="s">
        <v>95</v>
      </c>
      <c r="D5255" t="s">
        <v>214</v>
      </c>
      <c r="E5255" t="s">
        <v>215</v>
      </c>
      <c r="F5255" s="88">
        <v>46600</v>
      </c>
      <c r="G5255" s="87">
        <v>2333.333333333333</v>
      </c>
      <c r="H5255" s="87">
        <v>161.0373822701234</v>
      </c>
    </row>
    <row r="5256" spans="1:8" x14ac:dyDescent="0.3">
      <c r="A5256" t="s">
        <v>35</v>
      </c>
      <c r="B5256" t="s">
        <v>56</v>
      </c>
      <c r="C5256" t="s">
        <v>95</v>
      </c>
      <c r="D5256" t="s">
        <v>214</v>
      </c>
      <c r="E5256" t="s">
        <v>216</v>
      </c>
      <c r="F5256" s="88">
        <v>46600</v>
      </c>
      <c r="G5256" s="87">
        <v>2333.333333333333</v>
      </c>
      <c r="H5256" s="87">
        <v>140.00000000000011</v>
      </c>
    </row>
    <row r="5257" spans="1:8" x14ac:dyDescent="0.3">
      <c r="A5257" t="s">
        <v>35</v>
      </c>
      <c r="B5257" t="s">
        <v>56</v>
      </c>
      <c r="C5257" t="s">
        <v>95</v>
      </c>
      <c r="D5257" t="s">
        <v>214</v>
      </c>
      <c r="E5257" t="s">
        <v>217</v>
      </c>
      <c r="F5257" s="88">
        <v>46600</v>
      </c>
      <c r="G5257" s="87">
        <v>2333.333333333333</v>
      </c>
      <c r="H5257" s="87">
        <v>19.846587047286299</v>
      </c>
    </row>
    <row r="5258" spans="1:8" x14ac:dyDescent="0.3">
      <c r="A5258" t="s">
        <v>35</v>
      </c>
      <c r="B5258" t="s">
        <v>56</v>
      </c>
      <c r="C5258" t="s">
        <v>95</v>
      </c>
      <c r="D5258" t="s">
        <v>214</v>
      </c>
      <c r="E5258" t="s">
        <v>215</v>
      </c>
      <c r="F5258" s="88">
        <v>46631</v>
      </c>
      <c r="G5258" s="87">
        <v>2333.333333333333</v>
      </c>
      <c r="H5258" s="87">
        <v>161.0224405995547</v>
      </c>
    </row>
    <row r="5259" spans="1:8" x14ac:dyDescent="0.3">
      <c r="A5259" t="s">
        <v>35</v>
      </c>
      <c r="B5259" t="s">
        <v>56</v>
      </c>
      <c r="C5259" t="s">
        <v>95</v>
      </c>
      <c r="D5259" t="s">
        <v>214</v>
      </c>
      <c r="E5259" t="s">
        <v>216</v>
      </c>
      <c r="F5259" s="88">
        <v>46631</v>
      </c>
      <c r="G5259" s="87">
        <v>2333.333333333333</v>
      </c>
      <c r="H5259" s="87">
        <v>140.00000000000011</v>
      </c>
    </row>
    <row r="5260" spans="1:8" x14ac:dyDescent="0.3">
      <c r="A5260" t="s">
        <v>35</v>
      </c>
      <c r="B5260" t="s">
        <v>56</v>
      </c>
      <c r="C5260" t="s">
        <v>95</v>
      </c>
      <c r="D5260" t="s">
        <v>214</v>
      </c>
      <c r="E5260" t="s">
        <v>217</v>
      </c>
      <c r="F5260" s="88">
        <v>46631</v>
      </c>
      <c r="G5260" s="87">
        <v>2333.333333333333</v>
      </c>
      <c r="H5260" s="87">
        <v>19.832491131655051</v>
      </c>
    </row>
    <row r="5261" spans="1:8" x14ac:dyDescent="0.3">
      <c r="A5261" t="s">
        <v>35</v>
      </c>
      <c r="B5261" t="s">
        <v>56</v>
      </c>
      <c r="C5261" t="s">
        <v>95</v>
      </c>
      <c r="D5261" t="s">
        <v>214</v>
      </c>
      <c r="E5261" t="s">
        <v>215</v>
      </c>
      <c r="F5261" s="88">
        <v>46661</v>
      </c>
      <c r="G5261" s="87">
        <v>2333.333333333333</v>
      </c>
      <c r="H5261" s="87">
        <v>161.00752013837999</v>
      </c>
    </row>
    <row r="5262" spans="1:8" x14ac:dyDescent="0.3">
      <c r="A5262" t="s">
        <v>35</v>
      </c>
      <c r="B5262" t="s">
        <v>56</v>
      </c>
      <c r="C5262" t="s">
        <v>95</v>
      </c>
      <c r="D5262" t="s">
        <v>214</v>
      </c>
      <c r="E5262" t="s">
        <v>216</v>
      </c>
      <c r="F5262" s="88">
        <v>46661</v>
      </c>
      <c r="G5262" s="87">
        <v>2333.333333333333</v>
      </c>
      <c r="H5262" s="87">
        <v>140.00000000000011</v>
      </c>
    </row>
    <row r="5263" spans="1:8" x14ac:dyDescent="0.3">
      <c r="A5263" t="s">
        <v>35</v>
      </c>
      <c r="B5263" t="s">
        <v>56</v>
      </c>
      <c r="C5263" t="s">
        <v>95</v>
      </c>
      <c r="D5263" t="s">
        <v>214</v>
      </c>
      <c r="E5263" t="s">
        <v>217</v>
      </c>
      <c r="F5263" s="88">
        <v>46661</v>
      </c>
      <c r="G5263" s="87">
        <v>2333.333333333333</v>
      </c>
      <c r="H5263" s="87">
        <v>19.818415224886738</v>
      </c>
    </row>
    <row r="5264" spans="1:8" x14ac:dyDescent="0.3">
      <c r="A5264" t="s">
        <v>35</v>
      </c>
      <c r="B5264" t="s">
        <v>56</v>
      </c>
      <c r="C5264" t="s">
        <v>95</v>
      </c>
      <c r="D5264" t="s">
        <v>214</v>
      </c>
      <c r="E5264" t="s">
        <v>215</v>
      </c>
      <c r="F5264" s="88">
        <v>46692</v>
      </c>
      <c r="G5264" s="87">
        <v>2333.333333333333</v>
      </c>
      <c r="H5264" s="87">
        <v>19.80435928440771</v>
      </c>
    </row>
    <row r="5265" spans="1:8" x14ac:dyDescent="0.3">
      <c r="A5265" t="s">
        <v>35</v>
      </c>
      <c r="B5265" t="s">
        <v>56</v>
      </c>
      <c r="C5265" t="s">
        <v>95</v>
      </c>
      <c r="D5265" t="s">
        <v>214</v>
      </c>
      <c r="E5265" t="s">
        <v>216</v>
      </c>
      <c r="F5265" s="88">
        <v>46692</v>
      </c>
      <c r="G5265" s="87">
        <v>2333.333333333333</v>
      </c>
      <c r="H5265" s="87">
        <v>0</v>
      </c>
    </row>
    <row r="5266" spans="1:8" x14ac:dyDescent="0.3">
      <c r="A5266" t="s">
        <v>35</v>
      </c>
      <c r="B5266" t="s">
        <v>56</v>
      </c>
      <c r="C5266" t="s">
        <v>95</v>
      </c>
      <c r="D5266" t="s">
        <v>214</v>
      </c>
      <c r="E5266" t="s">
        <v>217</v>
      </c>
      <c r="F5266" s="88">
        <v>46692</v>
      </c>
      <c r="G5266" s="87">
        <v>2333.333333333333</v>
      </c>
      <c r="H5266" s="87">
        <v>19.80435928440771</v>
      </c>
    </row>
    <row r="5267" spans="1:8" x14ac:dyDescent="0.3">
      <c r="A5267" t="s">
        <v>35</v>
      </c>
      <c r="B5267" t="s">
        <v>56</v>
      </c>
      <c r="C5267" t="s">
        <v>95</v>
      </c>
      <c r="D5267" t="s">
        <v>214</v>
      </c>
      <c r="E5267" t="s">
        <v>215</v>
      </c>
      <c r="F5267" s="88">
        <v>46722</v>
      </c>
      <c r="G5267" s="87">
        <v>2333.333333333333</v>
      </c>
      <c r="H5267" s="87">
        <v>19.790323267766091</v>
      </c>
    </row>
    <row r="5268" spans="1:8" x14ac:dyDescent="0.3">
      <c r="A5268" t="s">
        <v>35</v>
      </c>
      <c r="B5268" t="s">
        <v>56</v>
      </c>
      <c r="C5268" t="s">
        <v>95</v>
      </c>
      <c r="D5268" t="s">
        <v>214</v>
      </c>
      <c r="E5268" t="s">
        <v>216</v>
      </c>
      <c r="F5268" s="88">
        <v>46722</v>
      </c>
      <c r="G5268" s="87">
        <v>2333.333333333333</v>
      </c>
      <c r="H5268" s="87">
        <v>0</v>
      </c>
    </row>
    <row r="5269" spans="1:8" x14ac:dyDescent="0.3">
      <c r="A5269" t="s">
        <v>35</v>
      </c>
      <c r="B5269" t="s">
        <v>56</v>
      </c>
      <c r="C5269" t="s">
        <v>95</v>
      </c>
      <c r="D5269" t="s">
        <v>214</v>
      </c>
      <c r="E5269" t="s">
        <v>217</v>
      </c>
      <c r="F5269" s="88">
        <v>46722</v>
      </c>
      <c r="G5269" s="87">
        <v>2333.333333333333</v>
      </c>
      <c r="H5269" s="87">
        <v>19.790323267766091</v>
      </c>
    </row>
    <row r="5270" spans="1:8" x14ac:dyDescent="0.3">
      <c r="A5270" t="s">
        <v>35</v>
      </c>
      <c r="B5270" t="s">
        <v>56</v>
      </c>
      <c r="C5270" t="s">
        <v>98</v>
      </c>
      <c r="D5270" t="s">
        <v>198</v>
      </c>
      <c r="E5270" t="s">
        <v>135</v>
      </c>
      <c r="G5270" s="87">
        <v>73500</v>
      </c>
      <c r="H5270" s="87">
        <v>44982</v>
      </c>
    </row>
    <row r="5271" spans="1:8" x14ac:dyDescent="0.3">
      <c r="A5271" t="s">
        <v>35</v>
      </c>
      <c r="B5271" t="s">
        <v>56</v>
      </c>
      <c r="C5271" t="s">
        <v>98</v>
      </c>
      <c r="D5271" t="s">
        <v>198</v>
      </c>
      <c r="E5271" t="s">
        <v>199</v>
      </c>
      <c r="G5271" s="87">
        <v>73500</v>
      </c>
      <c r="H5271" s="87">
        <v>73500</v>
      </c>
    </row>
    <row r="5272" spans="1:8" x14ac:dyDescent="0.3">
      <c r="A5272" t="s">
        <v>35</v>
      </c>
      <c r="B5272" t="s">
        <v>56</v>
      </c>
      <c r="C5272" t="s">
        <v>98</v>
      </c>
      <c r="D5272" t="s">
        <v>198</v>
      </c>
      <c r="E5272" t="s">
        <v>200</v>
      </c>
      <c r="G5272" s="87">
        <v>73500</v>
      </c>
      <c r="H5272" s="87">
        <v>74439.965668840377</v>
      </c>
    </row>
    <row r="5273" spans="1:8" x14ac:dyDescent="0.3">
      <c r="A5273" t="s">
        <v>35</v>
      </c>
      <c r="B5273" t="s">
        <v>56</v>
      </c>
      <c r="C5273" t="s">
        <v>98</v>
      </c>
      <c r="D5273" t="s">
        <v>198</v>
      </c>
      <c r="E5273" t="s">
        <v>201</v>
      </c>
      <c r="G5273" s="87">
        <v>73500</v>
      </c>
      <c r="H5273" s="87">
        <v>73500</v>
      </c>
    </row>
    <row r="5274" spans="1:8" x14ac:dyDescent="0.3">
      <c r="A5274" t="s">
        <v>35</v>
      </c>
      <c r="B5274" t="s">
        <v>56</v>
      </c>
      <c r="C5274" t="s">
        <v>98</v>
      </c>
      <c r="D5274" t="s">
        <v>198</v>
      </c>
      <c r="E5274" t="s">
        <v>202</v>
      </c>
      <c r="G5274" s="87">
        <v>73500</v>
      </c>
      <c r="H5274" s="87">
        <v>45557.258989330308</v>
      </c>
    </row>
    <row r="5275" spans="1:8" x14ac:dyDescent="0.3">
      <c r="A5275" t="s">
        <v>35</v>
      </c>
      <c r="B5275" t="s">
        <v>56</v>
      </c>
      <c r="C5275" t="s">
        <v>98</v>
      </c>
      <c r="D5275" t="s">
        <v>198</v>
      </c>
      <c r="E5275" t="s">
        <v>139</v>
      </c>
      <c r="G5275" s="87">
        <v>73500</v>
      </c>
      <c r="H5275" s="87">
        <v>45202.5</v>
      </c>
    </row>
    <row r="5276" spans="1:8" x14ac:dyDescent="0.3">
      <c r="A5276" t="s">
        <v>35</v>
      </c>
      <c r="B5276" t="s">
        <v>56</v>
      </c>
      <c r="C5276" t="s">
        <v>98</v>
      </c>
      <c r="D5276" t="s">
        <v>198</v>
      </c>
      <c r="E5276" t="s">
        <v>65</v>
      </c>
      <c r="G5276" s="87">
        <v>73500</v>
      </c>
      <c r="H5276" s="87">
        <v>45557.258989330308</v>
      </c>
    </row>
    <row r="5277" spans="1:8" x14ac:dyDescent="0.3">
      <c r="A5277" t="s">
        <v>35</v>
      </c>
      <c r="B5277" t="s">
        <v>56</v>
      </c>
      <c r="C5277" t="s">
        <v>98</v>
      </c>
      <c r="D5277" t="s">
        <v>203</v>
      </c>
      <c r="E5277" t="s">
        <v>204</v>
      </c>
      <c r="G5277" s="87">
        <v>73500</v>
      </c>
      <c r="H5277" s="87">
        <v>45883.063992842202</v>
      </c>
    </row>
    <row r="5278" spans="1:8" x14ac:dyDescent="0.3">
      <c r="A5278" t="s">
        <v>35</v>
      </c>
      <c r="B5278" t="s">
        <v>56</v>
      </c>
      <c r="C5278" t="s">
        <v>98</v>
      </c>
      <c r="D5278" t="s">
        <v>203</v>
      </c>
      <c r="E5278" t="s">
        <v>142</v>
      </c>
      <c r="G5278" s="87">
        <v>73500</v>
      </c>
      <c r="H5278" s="87">
        <v>73500</v>
      </c>
    </row>
    <row r="5279" spans="1:8" x14ac:dyDescent="0.3">
      <c r="A5279" t="s">
        <v>35</v>
      </c>
      <c r="B5279" t="s">
        <v>56</v>
      </c>
      <c r="C5279" t="s">
        <v>98</v>
      </c>
      <c r="D5279" t="s">
        <v>203</v>
      </c>
      <c r="E5279" t="s">
        <v>143</v>
      </c>
      <c r="G5279" s="87">
        <v>73500</v>
      </c>
      <c r="H5279" s="87">
        <v>74972.326785689875</v>
      </c>
    </row>
    <row r="5280" spans="1:8" x14ac:dyDescent="0.3">
      <c r="A5280" t="s">
        <v>35</v>
      </c>
      <c r="B5280" t="s">
        <v>56</v>
      </c>
      <c r="C5280" t="s">
        <v>98</v>
      </c>
      <c r="D5280" t="s">
        <v>203</v>
      </c>
      <c r="E5280" t="s">
        <v>141</v>
      </c>
      <c r="G5280" s="87">
        <v>73500</v>
      </c>
      <c r="H5280" s="87">
        <v>0</v>
      </c>
    </row>
    <row r="5281" spans="1:8" x14ac:dyDescent="0.3">
      <c r="A5281" t="s">
        <v>35</v>
      </c>
      <c r="B5281" t="s">
        <v>56</v>
      </c>
      <c r="C5281" t="s">
        <v>98</v>
      </c>
      <c r="D5281" t="s">
        <v>203</v>
      </c>
      <c r="E5281" t="s">
        <v>205</v>
      </c>
      <c r="G5281" s="87">
        <v>73500</v>
      </c>
      <c r="H5281" s="87">
        <v>45883.063992842202</v>
      </c>
    </row>
    <row r="5282" spans="1:8" x14ac:dyDescent="0.3">
      <c r="A5282" t="s">
        <v>35</v>
      </c>
      <c r="B5282" t="s">
        <v>56</v>
      </c>
      <c r="C5282" t="s">
        <v>98</v>
      </c>
      <c r="D5282" t="s">
        <v>206</v>
      </c>
      <c r="E5282" t="s">
        <v>207</v>
      </c>
      <c r="G5282" s="87">
        <v>73500</v>
      </c>
      <c r="H5282" s="87">
        <v>73500</v>
      </c>
    </row>
    <row r="5283" spans="1:8" x14ac:dyDescent="0.3">
      <c r="A5283" t="s">
        <v>35</v>
      </c>
      <c r="B5283" t="s">
        <v>56</v>
      </c>
      <c r="C5283" t="s">
        <v>98</v>
      </c>
      <c r="D5283" t="s">
        <v>206</v>
      </c>
      <c r="E5283" t="s">
        <v>208</v>
      </c>
      <c r="G5283" s="87">
        <v>73500</v>
      </c>
      <c r="H5283" s="87">
        <v>73500</v>
      </c>
    </row>
    <row r="5284" spans="1:8" x14ac:dyDescent="0.3">
      <c r="A5284" t="s">
        <v>35</v>
      </c>
      <c r="B5284" t="s">
        <v>56</v>
      </c>
      <c r="C5284" t="s">
        <v>98</v>
      </c>
      <c r="D5284" t="s">
        <v>206</v>
      </c>
      <c r="E5284" t="s">
        <v>209</v>
      </c>
      <c r="G5284" s="87">
        <v>73500</v>
      </c>
      <c r="H5284" s="87">
        <v>68943.308260393882</v>
      </c>
    </row>
    <row r="5285" spans="1:8" x14ac:dyDescent="0.3">
      <c r="A5285" t="s">
        <v>35</v>
      </c>
      <c r="B5285" t="s">
        <v>56</v>
      </c>
      <c r="C5285" t="s">
        <v>98</v>
      </c>
      <c r="D5285" t="s">
        <v>210</v>
      </c>
      <c r="E5285" t="s">
        <v>211</v>
      </c>
      <c r="G5285" s="87">
        <v>73500</v>
      </c>
      <c r="H5285" s="87">
        <v>69825</v>
      </c>
    </row>
    <row r="5286" spans="1:8" x14ac:dyDescent="0.3">
      <c r="A5286" t="s">
        <v>35</v>
      </c>
      <c r="B5286" t="s">
        <v>56</v>
      </c>
      <c r="C5286" t="s">
        <v>98</v>
      </c>
      <c r="D5286" t="s">
        <v>210</v>
      </c>
      <c r="E5286" t="s">
        <v>212</v>
      </c>
      <c r="G5286" s="87">
        <v>73500</v>
      </c>
      <c r="H5286" s="87">
        <v>69090</v>
      </c>
    </row>
    <row r="5287" spans="1:8" x14ac:dyDescent="0.3">
      <c r="A5287" t="s">
        <v>35</v>
      </c>
      <c r="B5287" t="s">
        <v>56</v>
      </c>
      <c r="C5287" t="s">
        <v>98</v>
      </c>
      <c r="D5287" t="s">
        <v>210</v>
      </c>
      <c r="E5287" t="s">
        <v>213</v>
      </c>
      <c r="G5287" s="87">
        <v>73500</v>
      </c>
      <c r="H5287" s="87">
        <v>68355</v>
      </c>
    </row>
    <row r="5288" spans="1:8" x14ac:dyDescent="0.3">
      <c r="A5288" t="s">
        <v>35</v>
      </c>
      <c r="B5288" t="s">
        <v>56</v>
      </c>
      <c r="C5288" t="s">
        <v>98</v>
      </c>
      <c r="D5288" t="s">
        <v>214</v>
      </c>
      <c r="E5288" t="s">
        <v>215</v>
      </c>
      <c r="F5288" s="88">
        <v>46388</v>
      </c>
      <c r="G5288" s="87">
        <v>6125</v>
      </c>
      <c r="H5288" s="87">
        <v>-51.73201744744371</v>
      </c>
    </row>
    <row r="5289" spans="1:8" x14ac:dyDescent="0.3">
      <c r="A5289" t="s">
        <v>35</v>
      </c>
      <c r="B5289" t="s">
        <v>56</v>
      </c>
      <c r="C5289" t="s">
        <v>98</v>
      </c>
      <c r="D5289" t="s">
        <v>214</v>
      </c>
      <c r="E5289" t="s">
        <v>216</v>
      </c>
      <c r="F5289" s="88">
        <v>46388</v>
      </c>
      <c r="G5289" s="87">
        <v>6125</v>
      </c>
      <c r="H5289" s="87">
        <v>0</v>
      </c>
    </row>
    <row r="5290" spans="1:8" x14ac:dyDescent="0.3">
      <c r="A5290" t="s">
        <v>35</v>
      </c>
      <c r="B5290" t="s">
        <v>56</v>
      </c>
      <c r="C5290" t="s">
        <v>98</v>
      </c>
      <c r="D5290" t="s">
        <v>214</v>
      </c>
      <c r="E5290" t="s">
        <v>217</v>
      </c>
      <c r="F5290" s="88">
        <v>46388</v>
      </c>
      <c r="G5290" s="87">
        <v>6125</v>
      </c>
      <c r="H5290" s="87">
        <v>-51.73201744744371</v>
      </c>
    </row>
    <row r="5291" spans="1:8" x14ac:dyDescent="0.3">
      <c r="A5291" t="s">
        <v>35</v>
      </c>
      <c r="B5291" t="s">
        <v>56</v>
      </c>
      <c r="C5291" t="s">
        <v>98</v>
      </c>
      <c r="D5291" t="s">
        <v>214</v>
      </c>
      <c r="E5291" t="s">
        <v>215</v>
      </c>
      <c r="F5291" s="88">
        <v>46419</v>
      </c>
      <c r="G5291" s="87">
        <v>6125</v>
      </c>
      <c r="H5291" s="87">
        <v>-51.767355161394363</v>
      </c>
    </row>
    <row r="5292" spans="1:8" x14ac:dyDescent="0.3">
      <c r="A5292" t="s">
        <v>35</v>
      </c>
      <c r="B5292" t="s">
        <v>56</v>
      </c>
      <c r="C5292" t="s">
        <v>98</v>
      </c>
      <c r="D5292" t="s">
        <v>214</v>
      </c>
      <c r="E5292" t="s">
        <v>216</v>
      </c>
      <c r="F5292" s="88">
        <v>46419</v>
      </c>
      <c r="G5292" s="87">
        <v>6125</v>
      </c>
      <c r="H5292" s="87">
        <v>0</v>
      </c>
    </row>
    <row r="5293" spans="1:8" x14ac:dyDescent="0.3">
      <c r="A5293" t="s">
        <v>35</v>
      </c>
      <c r="B5293" t="s">
        <v>56</v>
      </c>
      <c r="C5293" t="s">
        <v>98</v>
      </c>
      <c r="D5293" t="s">
        <v>214</v>
      </c>
      <c r="E5293" t="s">
        <v>217</v>
      </c>
      <c r="F5293" s="88">
        <v>46419</v>
      </c>
      <c r="G5293" s="87">
        <v>6125</v>
      </c>
      <c r="H5293" s="87">
        <v>-51.767355161394363</v>
      </c>
    </row>
    <row r="5294" spans="1:8" x14ac:dyDescent="0.3">
      <c r="A5294" t="s">
        <v>35</v>
      </c>
      <c r="B5294" t="s">
        <v>56</v>
      </c>
      <c r="C5294" t="s">
        <v>98</v>
      </c>
      <c r="D5294" t="s">
        <v>214</v>
      </c>
      <c r="E5294" t="s">
        <v>215</v>
      </c>
      <c r="F5294" s="88">
        <v>46447</v>
      </c>
      <c r="G5294" s="87">
        <v>6125</v>
      </c>
      <c r="H5294" s="87">
        <v>-51.802741186147102</v>
      </c>
    </row>
    <row r="5295" spans="1:8" x14ac:dyDescent="0.3">
      <c r="A5295" t="s">
        <v>35</v>
      </c>
      <c r="B5295" t="s">
        <v>56</v>
      </c>
      <c r="C5295" t="s">
        <v>98</v>
      </c>
      <c r="D5295" t="s">
        <v>214</v>
      </c>
      <c r="E5295" t="s">
        <v>216</v>
      </c>
      <c r="F5295" s="88">
        <v>46447</v>
      </c>
      <c r="G5295" s="87">
        <v>6125</v>
      </c>
      <c r="H5295" s="87">
        <v>0</v>
      </c>
    </row>
    <row r="5296" spans="1:8" x14ac:dyDescent="0.3">
      <c r="A5296" t="s">
        <v>35</v>
      </c>
      <c r="B5296" t="s">
        <v>56</v>
      </c>
      <c r="C5296" t="s">
        <v>98</v>
      </c>
      <c r="D5296" t="s">
        <v>214</v>
      </c>
      <c r="E5296" t="s">
        <v>217</v>
      </c>
      <c r="F5296" s="88">
        <v>46447</v>
      </c>
      <c r="G5296" s="87">
        <v>6125</v>
      </c>
      <c r="H5296" s="87">
        <v>-51.802741186147102</v>
      </c>
    </row>
    <row r="5297" spans="1:8" x14ac:dyDescent="0.3">
      <c r="A5297" t="s">
        <v>35</v>
      </c>
      <c r="B5297" t="s">
        <v>56</v>
      </c>
      <c r="C5297" t="s">
        <v>98</v>
      </c>
      <c r="D5297" t="s">
        <v>214</v>
      </c>
      <c r="E5297" t="s">
        <v>215</v>
      </c>
      <c r="F5297" s="88">
        <v>46478</v>
      </c>
      <c r="G5297" s="87">
        <v>6125</v>
      </c>
      <c r="H5297" s="87">
        <v>-51.83937763761967</v>
      </c>
    </row>
    <row r="5298" spans="1:8" x14ac:dyDescent="0.3">
      <c r="A5298" t="s">
        <v>35</v>
      </c>
      <c r="B5298" t="s">
        <v>56</v>
      </c>
      <c r="C5298" t="s">
        <v>98</v>
      </c>
      <c r="D5298" t="s">
        <v>214</v>
      </c>
      <c r="E5298" t="s">
        <v>216</v>
      </c>
      <c r="F5298" s="88">
        <v>46478</v>
      </c>
      <c r="G5298" s="87">
        <v>6125</v>
      </c>
      <c r="H5298" s="87">
        <v>0</v>
      </c>
    </row>
    <row r="5299" spans="1:8" x14ac:dyDescent="0.3">
      <c r="A5299" t="s">
        <v>35</v>
      </c>
      <c r="B5299" t="s">
        <v>56</v>
      </c>
      <c r="C5299" t="s">
        <v>98</v>
      </c>
      <c r="D5299" t="s">
        <v>214</v>
      </c>
      <c r="E5299" t="s">
        <v>217</v>
      </c>
      <c r="F5299" s="88">
        <v>46478</v>
      </c>
      <c r="G5299" s="87">
        <v>6125</v>
      </c>
      <c r="H5299" s="87">
        <v>-51.83937763761967</v>
      </c>
    </row>
    <row r="5300" spans="1:8" x14ac:dyDescent="0.3">
      <c r="A5300" t="s">
        <v>35</v>
      </c>
      <c r="B5300" t="s">
        <v>56</v>
      </c>
      <c r="C5300" t="s">
        <v>98</v>
      </c>
      <c r="D5300" t="s">
        <v>214</v>
      </c>
      <c r="E5300" t="s">
        <v>215</v>
      </c>
      <c r="F5300" s="88">
        <v>46508</v>
      </c>
      <c r="G5300" s="87">
        <v>6125</v>
      </c>
      <c r="H5300" s="87">
        <v>-51.876065946559457</v>
      </c>
    </row>
    <row r="5301" spans="1:8" x14ac:dyDescent="0.3">
      <c r="A5301" t="s">
        <v>35</v>
      </c>
      <c r="B5301" t="s">
        <v>56</v>
      </c>
      <c r="C5301" t="s">
        <v>98</v>
      </c>
      <c r="D5301" t="s">
        <v>214</v>
      </c>
      <c r="E5301" t="s">
        <v>216</v>
      </c>
      <c r="F5301" s="88">
        <v>46508</v>
      </c>
      <c r="G5301" s="87">
        <v>6125</v>
      </c>
      <c r="H5301" s="87">
        <v>0</v>
      </c>
    </row>
    <row r="5302" spans="1:8" x14ac:dyDescent="0.3">
      <c r="A5302" t="s">
        <v>35</v>
      </c>
      <c r="B5302" t="s">
        <v>56</v>
      </c>
      <c r="C5302" t="s">
        <v>98</v>
      </c>
      <c r="D5302" t="s">
        <v>214</v>
      </c>
      <c r="E5302" t="s">
        <v>217</v>
      </c>
      <c r="F5302" s="88">
        <v>46508</v>
      </c>
      <c r="G5302" s="87">
        <v>6125</v>
      </c>
      <c r="H5302" s="87">
        <v>-51.876065946559457</v>
      </c>
    </row>
    <row r="5303" spans="1:8" x14ac:dyDescent="0.3">
      <c r="A5303" t="s">
        <v>35</v>
      </c>
      <c r="B5303" t="s">
        <v>56</v>
      </c>
      <c r="C5303" t="s">
        <v>98</v>
      </c>
      <c r="D5303" t="s">
        <v>214</v>
      </c>
      <c r="E5303" t="s">
        <v>215</v>
      </c>
      <c r="F5303" s="88">
        <v>46539</v>
      </c>
      <c r="G5303" s="87">
        <v>6125</v>
      </c>
      <c r="H5303" s="87">
        <v>-51.912806223150767</v>
      </c>
    </row>
    <row r="5304" spans="1:8" x14ac:dyDescent="0.3">
      <c r="A5304" t="s">
        <v>35</v>
      </c>
      <c r="B5304" t="s">
        <v>56</v>
      </c>
      <c r="C5304" t="s">
        <v>98</v>
      </c>
      <c r="D5304" t="s">
        <v>214</v>
      </c>
      <c r="E5304" t="s">
        <v>216</v>
      </c>
      <c r="F5304" s="88">
        <v>46539</v>
      </c>
      <c r="G5304" s="87">
        <v>6125</v>
      </c>
      <c r="H5304" s="87">
        <v>0</v>
      </c>
    </row>
    <row r="5305" spans="1:8" x14ac:dyDescent="0.3">
      <c r="A5305" t="s">
        <v>35</v>
      </c>
      <c r="B5305" t="s">
        <v>56</v>
      </c>
      <c r="C5305" t="s">
        <v>98</v>
      </c>
      <c r="D5305" t="s">
        <v>214</v>
      </c>
      <c r="E5305" t="s">
        <v>217</v>
      </c>
      <c r="F5305" s="88">
        <v>46539</v>
      </c>
      <c r="G5305" s="87">
        <v>6125</v>
      </c>
      <c r="H5305" s="87">
        <v>-51.912806223150767</v>
      </c>
    </row>
    <row r="5306" spans="1:8" x14ac:dyDescent="0.3">
      <c r="A5306" t="s">
        <v>35</v>
      </c>
      <c r="B5306" t="s">
        <v>56</v>
      </c>
      <c r="C5306" t="s">
        <v>98</v>
      </c>
      <c r="D5306" t="s">
        <v>214</v>
      </c>
      <c r="E5306" t="s">
        <v>215</v>
      </c>
      <c r="F5306" s="88">
        <v>46569</v>
      </c>
      <c r="G5306" s="87">
        <v>6125</v>
      </c>
      <c r="H5306" s="87">
        <v>-51.949598577883933</v>
      </c>
    </row>
    <row r="5307" spans="1:8" x14ac:dyDescent="0.3">
      <c r="A5307" t="s">
        <v>35</v>
      </c>
      <c r="B5307" t="s">
        <v>56</v>
      </c>
      <c r="C5307" t="s">
        <v>98</v>
      </c>
      <c r="D5307" t="s">
        <v>214</v>
      </c>
      <c r="E5307" t="s">
        <v>216</v>
      </c>
      <c r="F5307" s="88">
        <v>46569</v>
      </c>
      <c r="G5307" s="87">
        <v>6125</v>
      </c>
      <c r="H5307" s="87">
        <v>0</v>
      </c>
    </row>
    <row r="5308" spans="1:8" x14ac:dyDescent="0.3">
      <c r="A5308" t="s">
        <v>35</v>
      </c>
      <c r="B5308" t="s">
        <v>56</v>
      </c>
      <c r="C5308" t="s">
        <v>98</v>
      </c>
      <c r="D5308" t="s">
        <v>214</v>
      </c>
      <c r="E5308" t="s">
        <v>217</v>
      </c>
      <c r="F5308" s="88">
        <v>46569</v>
      </c>
      <c r="G5308" s="87">
        <v>6125</v>
      </c>
      <c r="H5308" s="87">
        <v>-51.949598577883933</v>
      </c>
    </row>
    <row r="5309" spans="1:8" x14ac:dyDescent="0.3">
      <c r="A5309" t="s">
        <v>35</v>
      </c>
      <c r="B5309" t="s">
        <v>56</v>
      </c>
      <c r="C5309" t="s">
        <v>98</v>
      </c>
      <c r="D5309" t="s">
        <v>214</v>
      </c>
      <c r="E5309" t="s">
        <v>215</v>
      </c>
      <c r="F5309" s="88">
        <v>46600</v>
      </c>
      <c r="G5309" s="87">
        <v>6125</v>
      </c>
      <c r="H5309" s="87">
        <v>-51.987047565895438</v>
      </c>
    </row>
    <row r="5310" spans="1:8" x14ac:dyDescent="0.3">
      <c r="A5310" t="s">
        <v>35</v>
      </c>
      <c r="B5310" t="s">
        <v>56</v>
      </c>
      <c r="C5310" t="s">
        <v>98</v>
      </c>
      <c r="D5310" t="s">
        <v>214</v>
      </c>
      <c r="E5310" t="s">
        <v>216</v>
      </c>
      <c r="F5310" s="88">
        <v>46600</v>
      </c>
      <c r="G5310" s="87">
        <v>6125</v>
      </c>
      <c r="H5310" s="87">
        <v>0</v>
      </c>
    </row>
    <row r="5311" spans="1:8" x14ac:dyDescent="0.3">
      <c r="A5311" t="s">
        <v>35</v>
      </c>
      <c r="B5311" t="s">
        <v>56</v>
      </c>
      <c r="C5311" t="s">
        <v>98</v>
      </c>
      <c r="D5311" t="s">
        <v>214</v>
      </c>
      <c r="E5311" t="s">
        <v>217</v>
      </c>
      <c r="F5311" s="88">
        <v>46600</v>
      </c>
      <c r="G5311" s="87">
        <v>6125</v>
      </c>
      <c r="H5311" s="87">
        <v>-51.987047565895438</v>
      </c>
    </row>
    <row r="5312" spans="1:8" x14ac:dyDescent="0.3">
      <c r="A5312" t="s">
        <v>35</v>
      </c>
      <c r="B5312" t="s">
        <v>56</v>
      </c>
      <c r="C5312" t="s">
        <v>98</v>
      </c>
      <c r="D5312" t="s">
        <v>214</v>
      </c>
      <c r="E5312" t="s">
        <v>215</v>
      </c>
      <c r="F5312" s="88">
        <v>46631</v>
      </c>
      <c r="G5312" s="87">
        <v>6125</v>
      </c>
      <c r="H5312" s="87">
        <v>-52.023945267958076</v>
      </c>
    </row>
    <row r="5313" spans="1:8" x14ac:dyDescent="0.3">
      <c r="A5313" t="s">
        <v>35</v>
      </c>
      <c r="B5313" t="s">
        <v>56</v>
      </c>
      <c r="C5313" t="s">
        <v>98</v>
      </c>
      <c r="D5313" t="s">
        <v>214</v>
      </c>
      <c r="E5313" t="s">
        <v>216</v>
      </c>
      <c r="F5313" s="88">
        <v>46631</v>
      </c>
      <c r="G5313" s="87">
        <v>6125</v>
      </c>
      <c r="H5313" s="87">
        <v>0</v>
      </c>
    </row>
    <row r="5314" spans="1:8" x14ac:dyDescent="0.3">
      <c r="A5314" t="s">
        <v>35</v>
      </c>
      <c r="B5314" t="s">
        <v>56</v>
      </c>
      <c r="C5314" t="s">
        <v>98</v>
      </c>
      <c r="D5314" t="s">
        <v>214</v>
      </c>
      <c r="E5314" t="s">
        <v>217</v>
      </c>
      <c r="F5314" s="88">
        <v>46631</v>
      </c>
      <c r="G5314" s="87">
        <v>6125</v>
      </c>
      <c r="H5314" s="87">
        <v>-52.023945267958076</v>
      </c>
    </row>
    <row r="5315" spans="1:8" x14ac:dyDescent="0.3">
      <c r="A5315" t="s">
        <v>35</v>
      </c>
      <c r="B5315" t="s">
        <v>56</v>
      </c>
      <c r="C5315" t="s">
        <v>98</v>
      </c>
      <c r="D5315" t="s">
        <v>214</v>
      </c>
      <c r="E5315" t="s">
        <v>215</v>
      </c>
      <c r="F5315" s="88">
        <v>46661</v>
      </c>
      <c r="G5315" s="87">
        <v>6125</v>
      </c>
      <c r="H5315" s="87">
        <v>-52.06089538336137</v>
      </c>
    </row>
    <row r="5316" spans="1:8" x14ac:dyDescent="0.3">
      <c r="A5316" t="s">
        <v>35</v>
      </c>
      <c r="B5316" t="s">
        <v>56</v>
      </c>
      <c r="C5316" t="s">
        <v>98</v>
      </c>
      <c r="D5316" t="s">
        <v>214</v>
      </c>
      <c r="E5316" t="s">
        <v>216</v>
      </c>
      <c r="F5316" s="88">
        <v>46661</v>
      </c>
      <c r="G5316" s="87">
        <v>6125</v>
      </c>
      <c r="H5316" s="87">
        <v>0</v>
      </c>
    </row>
    <row r="5317" spans="1:8" x14ac:dyDescent="0.3">
      <c r="A5317" t="s">
        <v>35</v>
      </c>
      <c r="B5317" t="s">
        <v>56</v>
      </c>
      <c r="C5317" t="s">
        <v>98</v>
      </c>
      <c r="D5317" t="s">
        <v>214</v>
      </c>
      <c r="E5317" t="s">
        <v>217</v>
      </c>
      <c r="F5317" s="88">
        <v>46661</v>
      </c>
      <c r="G5317" s="87">
        <v>6125</v>
      </c>
      <c r="H5317" s="87">
        <v>-52.06089538336137</v>
      </c>
    </row>
    <row r="5318" spans="1:8" x14ac:dyDescent="0.3">
      <c r="A5318" t="s">
        <v>35</v>
      </c>
      <c r="B5318" t="s">
        <v>56</v>
      </c>
      <c r="C5318" t="s">
        <v>98</v>
      </c>
      <c r="D5318" t="s">
        <v>214</v>
      </c>
      <c r="E5318" t="s">
        <v>215</v>
      </c>
      <c r="F5318" s="88">
        <v>46692</v>
      </c>
      <c r="G5318" s="87">
        <v>6125</v>
      </c>
      <c r="H5318" s="87">
        <v>-52.097898023861823</v>
      </c>
    </row>
    <row r="5319" spans="1:8" x14ac:dyDescent="0.3">
      <c r="A5319" t="s">
        <v>35</v>
      </c>
      <c r="B5319" t="s">
        <v>56</v>
      </c>
      <c r="C5319" t="s">
        <v>98</v>
      </c>
      <c r="D5319" t="s">
        <v>214</v>
      </c>
      <c r="E5319" t="s">
        <v>216</v>
      </c>
      <c r="F5319" s="88">
        <v>46692</v>
      </c>
      <c r="G5319" s="87">
        <v>6125</v>
      </c>
      <c r="H5319" s="87">
        <v>0</v>
      </c>
    </row>
    <row r="5320" spans="1:8" x14ac:dyDescent="0.3">
      <c r="A5320" t="s">
        <v>35</v>
      </c>
      <c r="B5320" t="s">
        <v>56</v>
      </c>
      <c r="C5320" t="s">
        <v>98</v>
      </c>
      <c r="D5320" t="s">
        <v>214</v>
      </c>
      <c r="E5320" t="s">
        <v>217</v>
      </c>
      <c r="F5320" s="88">
        <v>46692</v>
      </c>
      <c r="G5320" s="87">
        <v>6125</v>
      </c>
      <c r="H5320" s="87">
        <v>-52.097898023861823</v>
      </c>
    </row>
    <row r="5321" spans="1:8" x14ac:dyDescent="0.3">
      <c r="A5321" t="s">
        <v>35</v>
      </c>
      <c r="B5321" t="s">
        <v>56</v>
      </c>
      <c r="C5321" t="s">
        <v>98</v>
      </c>
      <c r="D5321" t="s">
        <v>214</v>
      </c>
      <c r="E5321" t="s">
        <v>215</v>
      </c>
      <c r="F5321" s="88">
        <v>46722</v>
      </c>
      <c r="G5321" s="87">
        <v>6125</v>
      </c>
      <c r="H5321" s="87">
        <v>-52.134953301540307</v>
      </c>
    </row>
    <row r="5322" spans="1:8" x14ac:dyDescent="0.3">
      <c r="A5322" t="s">
        <v>35</v>
      </c>
      <c r="B5322" t="s">
        <v>56</v>
      </c>
      <c r="C5322" t="s">
        <v>98</v>
      </c>
      <c r="D5322" t="s">
        <v>214</v>
      </c>
      <c r="E5322" t="s">
        <v>216</v>
      </c>
      <c r="F5322" s="88">
        <v>46722</v>
      </c>
      <c r="G5322" s="87">
        <v>6125</v>
      </c>
      <c r="H5322" s="87">
        <v>0</v>
      </c>
    </row>
    <row r="5323" spans="1:8" x14ac:dyDescent="0.3">
      <c r="A5323" t="s">
        <v>35</v>
      </c>
      <c r="B5323" t="s">
        <v>56</v>
      </c>
      <c r="C5323" t="s">
        <v>98</v>
      </c>
      <c r="D5323" t="s">
        <v>214</v>
      </c>
      <c r="E5323" t="s">
        <v>217</v>
      </c>
      <c r="F5323" s="88">
        <v>46722</v>
      </c>
      <c r="G5323" s="87">
        <v>6125</v>
      </c>
      <c r="H5323" s="87">
        <v>-52.134953301540307</v>
      </c>
    </row>
    <row r="5324" spans="1:8" x14ac:dyDescent="0.3">
      <c r="A5324" t="s">
        <v>35</v>
      </c>
      <c r="B5324" t="s">
        <v>56</v>
      </c>
      <c r="C5324" t="s">
        <v>100</v>
      </c>
      <c r="D5324" t="s">
        <v>198</v>
      </c>
      <c r="E5324" t="s">
        <v>135</v>
      </c>
      <c r="G5324" s="87">
        <v>59500</v>
      </c>
      <c r="H5324" s="87">
        <v>38080</v>
      </c>
    </row>
    <row r="5325" spans="1:8" x14ac:dyDescent="0.3">
      <c r="A5325" t="s">
        <v>35</v>
      </c>
      <c r="B5325" t="s">
        <v>56</v>
      </c>
      <c r="C5325" t="s">
        <v>100</v>
      </c>
      <c r="D5325" t="s">
        <v>198</v>
      </c>
      <c r="E5325" t="s">
        <v>199</v>
      </c>
      <c r="G5325" s="87">
        <v>59500</v>
      </c>
      <c r="H5325" s="87">
        <v>59499.999999999993</v>
      </c>
    </row>
    <row r="5326" spans="1:8" x14ac:dyDescent="0.3">
      <c r="A5326" t="s">
        <v>35</v>
      </c>
      <c r="B5326" t="s">
        <v>56</v>
      </c>
      <c r="C5326" t="s">
        <v>100</v>
      </c>
      <c r="D5326" t="s">
        <v>198</v>
      </c>
      <c r="E5326" t="s">
        <v>200</v>
      </c>
      <c r="G5326" s="87">
        <v>59500</v>
      </c>
      <c r="H5326" s="87">
        <v>60069.20931530447</v>
      </c>
    </row>
    <row r="5327" spans="1:8" x14ac:dyDescent="0.3">
      <c r="A5327" t="s">
        <v>35</v>
      </c>
      <c r="B5327" t="s">
        <v>56</v>
      </c>
      <c r="C5327" t="s">
        <v>100</v>
      </c>
      <c r="D5327" t="s">
        <v>198</v>
      </c>
      <c r="E5327" t="s">
        <v>201</v>
      </c>
      <c r="G5327" s="87">
        <v>59500</v>
      </c>
      <c r="H5327" s="87">
        <v>59500</v>
      </c>
    </row>
    <row r="5328" spans="1:8" x14ac:dyDescent="0.3">
      <c r="A5328" t="s">
        <v>35</v>
      </c>
      <c r="B5328" t="s">
        <v>56</v>
      </c>
      <c r="C5328" t="s">
        <v>100</v>
      </c>
      <c r="D5328" t="s">
        <v>198</v>
      </c>
      <c r="E5328" t="s">
        <v>202</v>
      </c>
      <c r="G5328" s="87">
        <v>59500</v>
      </c>
      <c r="H5328" s="87">
        <v>38444.293961794858</v>
      </c>
    </row>
    <row r="5329" spans="1:8" x14ac:dyDescent="0.3">
      <c r="A5329" t="s">
        <v>35</v>
      </c>
      <c r="B5329" t="s">
        <v>56</v>
      </c>
      <c r="C5329" t="s">
        <v>100</v>
      </c>
      <c r="D5329" t="s">
        <v>198</v>
      </c>
      <c r="E5329" t="s">
        <v>139</v>
      </c>
      <c r="G5329" s="87">
        <v>59500</v>
      </c>
      <c r="H5329" s="87">
        <v>37782.5</v>
      </c>
    </row>
    <row r="5330" spans="1:8" x14ac:dyDescent="0.3">
      <c r="A5330" t="s">
        <v>35</v>
      </c>
      <c r="B5330" t="s">
        <v>56</v>
      </c>
      <c r="C5330" t="s">
        <v>100</v>
      </c>
      <c r="D5330" t="s">
        <v>198</v>
      </c>
      <c r="E5330" t="s">
        <v>65</v>
      </c>
      <c r="G5330" s="87">
        <v>59500</v>
      </c>
      <c r="H5330" s="87">
        <v>38444.293961794858</v>
      </c>
    </row>
    <row r="5331" spans="1:8" x14ac:dyDescent="0.3">
      <c r="A5331" t="s">
        <v>35</v>
      </c>
      <c r="B5331" t="s">
        <v>56</v>
      </c>
      <c r="C5331" t="s">
        <v>100</v>
      </c>
      <c r="D5331" t="s">
        <v>203</v>
      </c>
      <c r="E5331" t="s">
        <v>204</v>
      </c>
      <c r="G5331" s="87">
        <v>59500</v>
      </c>
      <c r="H5331" s="87">
        <v>38308.716011767683</v>
      </c>
    </row>
    <row r="5332" spans="1:8" x14ac:dyDescent="0.3">
      <c r="A5332" t="s">
        <v>35</v>
      </c>
      <c r="B5332" t="s">
        <v>56</v>
      </c>
      <c r="C5332" t="s">
        <v>100</v>
      </c>
      <c r="D5332" t="s">
        <v>203</v>
      </c>
      <c r="E5332" t="s">
        <v>142</v>
      </c>
      <c r="G5332" s="87">
        <v>59500</v>
      </c>
      <c r="H5332" s="87">
        <v>59499.999999999993</v>
      </c>
    </row>
    <row r="5333" spans="1:8" x14ac:dyDescent="0.3">
      <c r="A5333" t="s">
        <v>35</v>
      </c>
      <c r="B5333" t="s">
        <v>56</v>
      </c>
      <c r="C5333" t="s">
        <v>100</v>
      </c>
      <c r="D5333" t="s">
        <v>203</v>
      </c>
      <c r="E5333" t="s">
        <v>143</v>
      </c>
      <c r="G5333" s="87">
        <v>59500</v>
      </c>
      <c r="H5333" s="87">
        <v>59857.368768387023</v>
      </c>
    </row>
    <row r="5334" spans="1:8" x14ac:dyDescent="0.3">
      <c r="A5334" t="s">
        <v>35</v>
      </c>
      <c r="B5334" t="s">
        <v>56</v>
      </c>
      <c r="C5334" t="s">
        <v>100</v>
      </c>
      <c r="D5334" t="s">
        <v>203</v>
      </c>
      <c r="E5334" t="s">
        <v>141</v>
      </c>
      <c r="G5334" s="87">
        <v>59500</v>
      </c>
      <c r="H5334" s="87">
        <v>0</v>
      </c>
    </row>
    <row r="5335" spans="1:8" x14ac:dyDescent="0.3">
      <c r="A5335" t="s">
        <v>35</v>
      </c>
      <c r="B5335" t="s">
        <v>56</v>
      </c>
      <c r="C5335" t="s">
        <v>100</v>
      </c>
      <c r="D5335" t="s">
        <v>203</v>
      </c>
      <c r="E5335" t="s">
        <v>205</v>
      </c>
      <c r="G5335" s="87">
        <v>59500</v>
      </c>
      <c r="H5335" s="87">
        <v>38308.716011767683</v>
      </c>
    </row>
    <row r="5336" spans="1:8" x14ac:dyDescent="0.3">
      <c r="A5336" t="s">
        <v>35</v>
      </c>
      <c r="B5336" t="s">
        <v>56</v>
      </c>
      <c r="C5336" t="s">
        <v>100</v>
      </c>
      <c r="D5336" t="s">
        <v>206</v>
      </c>
      <c r="E5336" t="s">
        <v>207</v>
      </c>
      <c r="G5336" s="87">
        <v>59500</v>
      </c>
      <c r="H5336" s="87">
        <v>61285</v>
      </c>
    </row>
    <row r="5337" spans="1:8" x14ac:dyDescent="0.3">
      <c r="A5337" t="s">
        <v>35</v>
      </c>
      <c r="B5337" t="s">
        <v>56</v>
      </c>
      <c r="C5337" t="s">
        <v>100</v>
      </c>
      <c r="D5337" t="s">
        <v>206</v>
      </c>
      <c r="E5337" t="s">
        <v>208</v>
      </c>
      <c r="G5337" s="87">
        <v>59500</v>
      </c>
      <c r="H5337" s="87">
        <v>61285.000000000007</v>
      </c>
    </row>
    <row r="5338" spans="1:8" x14ac:dyDescent="0.3">
      <c r="A5338" t="s">
        <v>35</v>
      </c>
      <c r="B5338" t="s">
        <v>56</v>
      </c>
      <c r="C5338" t="s">
        <v>100</v>
      </c>
      <c r="D5338" t="s">
        <v>206</v>
      </c>
      <c r="E5338" t="s">
        <v>209</v>
      </c>
      <c r="G5338" s="87">
        <v>59500</v>
      </c>
      <c r="H5338" s="87">
        <v>55989.37522793583</v>
      </c>
    </row>
    <row r="5339" spans="1:8" x14ac:dyDescent="0.3">
      <c r="A5339" t="s">
        <v>35</v>
      </c>
      <c r="B5339" t="s">
        <v>56</v>
      </c>
      <c r="C5339" t="s">
        <v>100</v>
      </c>
      <c r="D5339" t="s">
        <v>210</v>
      </c>
      <c r="E5339" t="s">
        <v>211</v>
      </c>
      <c r="G5339" s="87">
        <v>59500</v>
      </c>
      <c r="H5339" s="87">
        <v>56525</v>
      </c>
    </row>
    <row r="5340" spans="1:8" x14ac:dyDescent="0.3">
      <c r="A5340" t="s">
        <v>35</v>
      </c>
      <c r="B5340" t="s">
        <v>56</v>
      </c>
      <c r="C5340" t="s">
        <v>100</v>
      </c>
      <c r="D5340" t="s">
        <v>210</v>
      </c>
      <c r="E5340" t="s">
        <v>212</v>
      </c>
      <c r="G5340" s="87">
        <v>59500</v>
      </c>
      <c r="H5340" s="87">
        <v>55930</v>
      </c>
    </row>
    <row r="5341" spans="1:8" x14ac:dyDescent="0.3">
      <c r="A5341" t="s">
        <v>35</v>
      </c>
      <c r="B5341" t="s">
        <v>56</v>
      </c>
      <c r="C5341" t="s">
        <v>100</v>
      </c>
      <c r="D5341" t="s">
        <v>210</v>
      </c>
      <c r="E5341" t="s">
        <v>213</v>
      </c>
      <c r="G5341" s="87">
        <v>59500</v>
      </c>
      <c r="H5341" s="87">
        <v>56227.5</v>
      </c>
    </row>
    <row r="5342" spans="1:8" x14ac:dyDescent="0.3">
      <c r="A5342" t="s">
        <v>35</v>
      </c>
      <c r="B5342" t="s">
        <v>56</v>
      </c>
      <c r="C5342" t="s">
        <v>100</v>
      </c>
      <c r="D5342" t="s">
        <v>214</v>
      </c>
      <c r="E5342" t="s">
        <v>215</v>
      </c>
      <c r="F5342" s="88">
        <v>46388</v>
      </c>
      <c r="G5342" s="87">
        <v>4958.333333333333</v>
      </c>
      <c r="H5342" s="87">
        <v>21.127986909258031</v>
      </c>
    </row>
    <row r="5343" spans="1:8" x14ac:dyDescent="0.3">
      <c r="A5343" t="s">
        <v>35</v>
      </c>
      <c r="B5343" t="s">
        <v>56</v>
      </c>
      <c r="C5343" t="s">
        <v>100</v>
      </c>
      <c r="D5343" t="s">
        <v>214</v>
      </c>
      <c r="E5343" t="s">
        <v>216</v>
      </c>
      <c r="F5343" s="88">
        <v>46388</v>
      </c>
      <c r="G5343" s="87">
        <v>4958.333333333333</v>
      </c>
      <c r="H5343" s="87">
        <v>0</v>
      </c>
    </row>
    <row r="5344" spans="1:8" x14ac:dyDescent="0.3">
      <c r="A5344" t="s">
        <v>35</v>
      </c>
      <c r="B5344" t="s">
        <v>56</v>
      </c>
      <c r="C5344" t="s">
        <v>100</v>
      </c>
      <c r="D5344" t="s">
        <v>214</v>
      </c>
      <c r="E5344" t="s">
        <v>217</v>
      </c>
      <c r="F5344" s="88">
        <v>46388</v>
      </c>
      <c r="G5344" s="87">
        <v>4958.333333333333</v>
      </c>
      <c r="H5344" s="87">
        <v>21.127986909258031</v>
      </c>
    </row>
    <row r="5345" spans="1:8" x14ac:dyDescent="0.3">
      <c r="A5345" t="s">
        <v>35</v>
      </c>
      <c r="B5345" t="s">
        <v>56</v>
      </c>
      <c r="C5345" t="s">
        <v>100</v>
      </c>
      <c r="D5345" t="s">
        <v>214</v>
      </c>
      <c r="E5345" t="s">
        <v>215</v>
      </c>
      <c r="F5345" s="88">
        <v>46419</v>
      </c>
      <c r="G5345" s="87">
        <v>4958.333333333333</v>
      </c>
      <c r="H5345" s="87">
        <v>21.120713129803999</v>
      </c>
    </row>
    <row r="5346" spans="1:8" x14ac:dyDescent="0.3">
      <c r="A5346" t="s">
        <v>35</v>
      </c>
      <c r="B5346" t="s">
        <v>56</v>
      </c>
      <c r="C5346" t="s">
        <v>100</v>
      </c>
      <c r="D5346" t="s">
        <v>214</v>
      </c>
      <c r="E5346" t="s">
        <v>216</v>
      </c>
      <c r="F5346" s="88">
        <v>46419</v>
      </c>
      <c r="G5346" s="87">
        <v>4958.333333333333</v>
      </c>
      <c r="H5346" s="87">
        <v>0</v>
      </c>
    </row>
    <row r="5347" spans="1:8" x14ac:dyDescent="0.3">
      <c r="A5347" t="s">
        <v>35</v>
      </c>
      <c r="B5347" t="s">
        <v>56</v>
      </c>
      <c r="C5347" t="s">
        <v>100</v>
      </c>
      <c r="D5347" t="s">
        <v>214</v>
      </c>
      <c r="E5347" t="s">
        <v>217</v>
      </c>
      <c r="F5347" s="88">
        <v>46419</v>
      </c>
      <c r="G5347" s="87">
        <v>4958.333333333333</v>
      </c>
      <c r="H5347" s="87">
        <v>21.120713129803999</v>
      </c>
    </row>
    <row r="5348" spans="1:8" x14ac:dyDescent="0.3">
      <c r="A5348" t="s">
        <v>35</v>
      </c>
      <c r="B5348" t="s">
        <v>56</v>
      </c>
      <c r="C5348" t="s">
        <v>100</v>
      </c>
      <c r="D5348" t="s">
        <v>214</v>
      </c>
      <c r="E5348" t="s">
        <v>215</v>
      </c>
      <c r="F5348" s="88">
        <v>46447</v>
      </c>
      <c r="G5348" s="87">
        <v>4958.333333333333</v>
      </c>
      <c r="H5348" s="87">
        <v>21.113444356948079</v>
      </c>
    </row>
    <row r="5349" spans="1:8" x14ac:dyDescent="0.3">
      <c r="A5349" t="s">
        <v>35</v>
      </c>
      <c r="B5349" t="s">
        <v>56</v>
      </c>
      <c r="C5349" t="s">
        <v>100</v>
      </c>
      <c r="D5349" t="s">
        <v>214</v>
      </c>
      <c r="E5349" t="s">
        <v>216</v>
      </c>
      <c r="F5349" s="88">
        <v>46447</v>
      </c>
      <c r="G5349" s="87">
        <v>4958.333333333333</v>
      </c>
      <c r="H5349" s="87">
        <v>0</v>
      </c>
    </row>
    <row r="5350" spans="1:8" x14ac:dyDescent="0.3">
      <c r="A5350" t="s">
        <v>35</v>
      </c>
      <c r="B5350" t="s">
        <v>56</v>
      </c>
      <c r="C5350" t="s">
        <v>100</v>
      </c>
      <c r="D5350" t="s">
        <v>214</v>
      </c>
      <c r="E5350" t="s">
        <v>217</v>
      </c>
      <c r="F5350" s="88">
        <v>46447</v>
      </c>
      <c r="G5350" s="87">
        <v>4958.333333333333</v>
      </c>
      <c r="H5350" s="87">
        <v>21.113444356948079</v>
      </c>
    </row>
    <row r="5351" spans="1:8" x14ac:dyDescent="0.3">
      <c r="A5351" t="s">
        <v>35</v>
      </c>
      <c r="B5351" t="s">
        <v>56</v>
      </c>
      <c r="C5351" t="s">
        <v>100</v>
      </c>
      <c r="D5351" t="s">
        <v>214</v>
      </c>
      <c r="E5351" t="s">
        <v>215</v>
      </c>
      <c r="F5351" s="88">
        <v>46478</v>
      </c>
      <c r="G5351" s="87">
        <v>4958.333333333333</v>
      </c>
      <c r="H5351" s="87">
        <v>21.105934443563228</v>
      </c>
    </row>
    <row r="5352" spans="1:8" x14ac:dyDescent="0.3">
      <c r="A5352" t="s">
        <v>35</v>
      </c>
      <c r="B5352" t="s">
        <v>56</v>
      </c>
      <c r="C5352" t="s">
        <v>100</v>
      </c>
      <c r="D5352" t="s">
        <v>214</v>
      </c>
      <c r="E5352" t="s">
        <v>216</v>
      </c>
      <c r="F5352" s="88">
        <v>46478</v>
      </c>
      <c r="G5352" s="87">
        <v>4958.333333333333</v>
      </c>
      <c r="H5352" s="87">
        <v>0</v>
      </c>
    </row>
    <row r="5353" spans="1:8" x14ac:dyDescent="0.3">
      <c r="A5353" t="s">
        <v>35</v>
      </c>
      <c r="B5353" t="s">
        <v>56</v>
      </c>
      <c r="C5353" t="s">
        <v>100</v>
      </c>
      <c r="D5353" t="s">
        <v>214</v>
      </c>
      <c r="E5353" t="s">
        <v>217</v>
      </c>
      <c r="F5353" s="88">
        <v>46478</v>
      </c>
      <c r="G5353" s="87">
        <v>4958.333333333333</v>
      </c>
      <c r="H5353" s="87">
        <v>21.105934443563228</v>
      </c>
    </row>
    <row r="5354" spans="1:8" x14ac:dyDescent="0.3">
      <c r="A5354" t="s">
        <v>35</v>
      </c>
      <c r="B5354" t="s">
        <v>56</v>
      </c>
      <c r="C5354" t="s">
        <v>100</v>
      </c>
      <c r="D5354" t="s">
        <v>214</v>
      </c>
      <c r="E5354" t="s">
        <v>215</v>
      </c>
      <c r="F5354" s="88">
        <v>46508</v>
      </c>
      <c r="G5354" s="87">
        <v>4958.333333333333</v>
      </c>
      <c r="H5354" s="87">
        <v>21.098429870732989</v>
      </c>
    </row>
    <row r="5355" spans="1:8" x14ac:dyDescent="0.3">
      <c r="A5355" t="s">
        <v>35</v>
      </c>
      <c r="B5355" t="s">
        <v>56</v>
      </c>
      <c r="C5355" t="s">
        <v>100</v>
      </c>
      <c r="D5355" t="s">
        <v>214</v>
      </c>
      <c r="E5355" t="s">
        <v>216</v>
      </c>
      <c r="F5355" s="88">
        <v>46508</v>
      </c>
      <c r="G5355" s="87">
        <v>4958.333333333333</v>
      </c>
      <c r="H5355" s="87">
        <v>0</v>
      </c>
    </row>
    <row r="5356" spans="1:8" x14ac:dyDescent="0.3">
      <c r="A5356" t="s">
        <v>35</v>
      </c>
      <c r="B5356" t="s">
        <v>56</v>
      </c>
      <c r="C5356" t="s">
        <v>100</v>
      </c>
      <c r="D5356" t="s">
        <v>214</v>
      </c>
      <c r="E5356" t="s">
        <v>217</v>
      </c>
      <c r="F5356" s="88">
        <v>46508</v>
      </c>
      <c r="G5356" s="87">
        <v>4958.333333333333</v>
      </c>
      <c r="H5356" s="87">
        <v>21.098429870732989</v>
      </c>
    </row>
    <row r="5357" spans="1:8" x14ac:dyDescent="0.3">
      <c r="A5357" t="s">
        <v>35</v>
      </c>
      <c r="B5357" t="s">
        <v>56</v>
      </c>
      <c r="C5357" t="s">
        <v>100</v>
      </c>
      <c r="D5357" t="s">
        <v>214</v>
      </c>
      <c r="E5357" t="s">
        <v>215</v>
      </c>
      <c r="F5357" s="88">
        <v>46539</v>
      </c>
      <c r="G5357" s="87">
        <v>4958.333333333333</v>
      </c>
      <c r="H5357" s="87">
        <v>21.090930632762021</v>
      </c>
    </row>
    <row r="5358" spans="1:8" x14ac:dyDescent="0.3">
      <c r="A5358" t="s">
        <v>35</v>
      </c>
      <c r="B5358" t="s">
        <v>56</v>
      </c>
      <c r="C5358" t="s">
        <v>100</v>
      </c>
      <c r="D5358" t="s">
        <v>214</v>
      </c>
      <c r="E5358" t="s">
        <v>216</v>
      </c>
      <c r="F5358" s="88">
        <v>46539</v>
      </c>
      <c r="G5358" s="87">
        <v>4958.333333333333</v>
      </c>
      <c r="H5358" s="87">
        <v>0</v>
      </c>
    </row>
    <row r="5359" spans="1:8" x14ac:dyDescent="0.3">
      <c r="A5359" t="s">
        <v>35</v>
      </c>
      <c r="B5359" t="s">
        <v>56</v>
      </c>
      <c r="C5359" t="s">
        <v>100</v>
      </c>
      <c r="D5359" t="s">
        <v>214</v>
      </c>
      <c r="E5359" t="s">
        <v>217</v>
      </c>
      <c r="F5359" s="88">
        <v>46539</v>
      </c>
      <c r="G5359" s="87">
        <v>4958.333333333333</v>
      </c>
      <c r="H5359" s="87">
        <v>21.090930632762021</v>
      </c>
    </row>
    <row r="5360" spans="1:8" x14ac:dyDescent="0.3">
      <c r="A5360" t="s">
        <v>35</v>
      </c>
      <c r="B5360" t="s">
        <v>56</v>
      </c>
      <c r="C5360" t="s">
        <v>100</v>
      </c>
      <c r="D5360" t="s">
        <v>214</v>
      </c>
      <c r="E5360" t="s">
        <v>215</v>
      </c>
      <c r="F5360" s="88">
        <v>46569</v>
      </c>
      <c r="G5360" s="87">
        <v>4958.333333333333</v>
      </c>
      <c r="H5360" s="87">
        <v>21.083436723963811</v>
      </c>
    </row>
    <row r="5361" spans="1:8" x14ac:dyDescent="0.3">
      <c r="A5361" t="s">
        <v>35</v>
      </c>
      <c r="B5361" t="s">
        <v>56</v>
      </c>
      <c r="C5361" t="s">
        <v>100</v>
      </c>
      <c r="D5361" t="s">
        <v>214</v>
      </c>
      <c r="E5361" t="s">
        <v>216</v>
      </c>
      <c r="F5361" s="88">
        <v>46569</v>
      </c>
      <c r="G5361" s="87">
        <v>4958.333333333333</v>
      </c>
      <c r="H5361" s="87">
        <v>0</v>
      </c>
    </row>
    <row r="5362" spans="1:8" x14ac:dyDescent="0.3">
      <c r="A5362" t="s">
        <v>35</v>
      </c>
      <c r="B5362" t="s">
        <v>56</v>
      </c>
      <c r="C5362" t="s">
        <v>100</v>
      </c>
      <c r="D5362" t="s">
        <v>214</v>
      </c>
      <c r="E5362" t="s">
        <v>217</v>
      </c>
      <c r="F5362" s="88">
        <v>46569</v>
      </c>
      <c r="G5362" s="87">
        <v>4958.333333333333</v>
      </c>
      <c r="H5362" s="87">
        <v>21.083436723963811</v>
      </c>
    </row>
    <row r="5363" spans="1:8" x14ac:dyDescent="0.3">
      <c r="A5363" t="s">
        <v>35</v>
      </c>
      <c r="B5363" t="s">
        <v>56</v>
      </c>
      <c r="C5363" t="s">
        <v>100</v>
      </c>
      <c r="D5363" t="s">
        <v>214</v>
      </c>
      <c r="E5363" t="s">
        <v>215</v>
      </c>
      <c r="F5363" s="88">
        <v>46600</v>
      </c>
      <c r="G5363" s="87">
        <v>4958.333333333333</v>
      </c>
      <c r="H5363" s="87">
        <v>21.075825419283952</v>
      </c>
    </row>
    <row r="5364" spans="1:8" x14ac:dyDescent="0.3">
      <c r="A5364" t="s">
        <v>35</v>
      </c>
      <c r="B5364" t="s">
        <v>56</v>
      </c>
      <c r="C5364" t="s">
        <v>100</v>
      </c>
      <c r="D5364" t="s">
        <v>214</v>
      </c>
      <c r="E5364" t="s">
        <v>216</v>
      </c>
      <c r="F5364" s="88">
        <v>46600</v>
      </c>
      <c r="G5364" s="87">
        <v>4958.333333333333</v>
      </c>
      <c r="H5364" s="87">
        <v>0</v>
      </c>
    </row>
    <row r="5365" spans="1:8" x14ac:dyDescent="0.3">
      <c r="A5365" t="s">
        <v>35</v>
      </c>
      <c r="B5365" t="s">
        <v>56</v>
      </c>
      <c r="C5365" t="s">
        <v>100</v>
      </c>
      <c r="D5365" t="s">
        <v>214</v>
      </c>
      <c r="E5365" t="s">
        <v>217</v>
      </c>
      <c r="F5365" s="88">
        <v>46600</v>
      </c>
      <c r="G5365" s="87">
        <v>4958.333333333333</v>
      </c>
      <c r="H5365" s="87">
        <v>21.075825419283952</v>
      </c>
    </row>
    <row r="5366" spans="1:8" x14ac:dyDescent="0.3">
      <c r="A5366" t="s">
        <v>35</v>
      </c>
      <c r="B5366" t="s">
        <v>56</v>
      </c>
      <c r="C5366" t="s">
        <v>100</v>
      </c>
      <c r="D5366" t="s">
        <v>214</v>
      </c>
      <c r="E5366" t="s">
        <v>215</v>
      </c>
      <c r="F5366" s="88">
        <v>46631</v>
      </c>
      <c r="G5366" s="87">
        <v>4958.333333333333</v>
      </c>
      <c r="H5366" s="87">
        <v>21.068342238934498</v>
      </c>
    </row>
    <row r="5367" spans="1:8" x14ac:dyDescent="0.3">
      <c r="A5367" t="s">
        <v>35</v>
      </c>
      <c r="B5367" t="s">
        <v>56</v>
      </c>
      <c r="C5367" t="s">
        <v>100</v>
      </c>
      <c r="D5367" t="s">
        <v>214</v>
      </c>
      <c r="E5367" t="s">
        <v>216</v>
      </c>
      <c r="F5367" s="88">
        <v>46631</v>
      </c>
      <c r="G5367" s="87">
        <v>4958.333333333333</v>
      </c>
      <c r="H5367" s="87">
        <v>0</v>
      </c>
    </row>
    <row r="5368" spans="1:8" x14ac:dyDescent="0.3">
      <c r="A5368" t="s">
        <v>35</v>
      </c>
      <c r="B5368" t="s">
        <v>56</v>
      </c>
      <c r="C5368" t="s">
        <v>100</v>
      </c>
      <c r="D5368" t="s">
        <v>214</v>
      </c>
      <c r="E5368" t="s">
        <v>217</v>
      </c>
      <c r="F5368" s="88">
        <v>46631</v>
      </c>
      <c r="G5368" s="87">
        <v>4958.333333333333</v>
      </c>
      <c r="H5368" s="87">
        <v>21.068342238934498</v>
      </c>
    </row>
    <row r="5369" spans="1:8" x14ac:dyDescent="0.3">
      <c r="A5369" t="s">
        <v>35</v>
      </c>
      <c r="B5369" t="s">
        <v>56</v>
      </c>
      <c r="C5369" t="s">
        <v>100</v>
      </c>
      <c r="D5369" t="s">
        <v>214</v>
      </c>
      <c r="E5369" t="s">
        <v>215</v>
      </c>
      <c r="F5369" s="88">
        <v>46661</v>
      </c>
      <c r="G5369" s="87">
        <v>4958.333333333333</v>
      </c>
      <c r="H5369" s="87">
        <v>21.06086437065202</v>
      </c>
    </row>
    <row r="5370" spans="1:8" x14ac:dyDescent="0.3">
      <c r="A5370" t="s">
        <v>35</v>
      </c>
      <c r="B5370" t="s">
        <v>56</v>
      </c>
      <c r="C5370" t="s">
        <v>100</v>
      </c>
      <c r="D5370" t="s">
        <v>214</v>
      </c>
      <c r="E5370" t="s">
        <v>216</v>
      </c>
      <c r="F5370" s="88">
        <v>46661</v>
      </c>
      <c r="G5370" s="87">
        <v>4958.333333333333</v>
      </c>
      <c r="H5370" s="87">
        <v>0</v>
      </c>
    </row>
    <row r="5371" spans="1:8" x14ac:dyDescent="0.3">
      <c r="A5371" t="s">
        <v>35</v>
      </c>
      <c r="B5371" t="s">
        <v>56</v>
      </c>
      <c r="C5371" t="s">
        <v>100</v>
      </c>
      <c r="D5371" t="s">
        <v>214</v>
      </c>
      <c r="E5371" t="s">
        <v>217</v>
      </c>
      <c r="F5371" s="88">
        <v>46661</v>
      </c>
      <c r="G5371" s="87">
        <v>4958.333333333333</v>
      </c>
      <c r="H5371" s="87">
        <v>21.06086437065202</v>
      </c>
    </row>
    <row r="5372" spans="1:8" x14ac:dyDescent="0.3">
      <c r="A5372" t="s">
        <v>35</v>
      </c>
      <c r="B5372" t="s">
        <v>56</v>
      </c>
      <c r="C5372" t="s">
        <v>100</v>
      </c>
      <c r="D5372" t="s">
        <v>214</v>
      </c>
      <c r="E5372" t="s">
        <v>215</v>
      </c>
      <c r="F5372" s="88">
        <v>46692</v>
      </c>
      <c r="G5372" s="87">
        <v>4958.333333333333</v>
      </c>
      <c r="H5372" s="87">
        <v>21.053391808784131</v>
      </c>
    </row>
    <row r="5373" spans="1:8" x14ac:dyDescent="0.3">
      <c r="A5373" t="s">
        <v>35</v>
      </c>
      <c r="B5373" t="s">
        <v>56</v>
      </c>
      <c r="C5373" t="s">
        <v>100</v>
      </c>
      <c r="D5373" t="s">
        <v>214</v>
      </c>
      <c r="E5373" t="s">
        <v>216</v>
      </c>
      <c r="F5373" s="88">
        <v>46692</v>
      </c>
      <c r="G5373" s="87">
        <v>4958.333333333333</v>
      </c>
      <c r="H5373" s="87">
        <v>0</v>
      </c>
    </row>
    <row r="5374" spans="1:8" x14ac:dyDescent="0.3">
      <c r="A5374" t="s">
        <v>35</v>
      </c>
      <c r="B5374" t="s">
        <v>56</v>
      </c>
      <c r="C5374" t="s">
        <v>100</v>
      </c>
      <c r="D5374" t="s">
        <v>214</v>
      </c>
      <c r="E5374" t="s">
        <v>217</v>
      </c>
      <c r="F5374" s="88">
        <v>46692</v>
      </c>
      <c r="G5374" s="87">
        <v>4958.333333333333</v>
      </c>
      <c r="H5374" s="87">
        <v>21.053391808784131</v>
      </c>
    </row>
    <row r="5375" spans="1:8" x14ac:dyDescent="0.3">
      <c r="A5375" t="s">
        <v>35</v>
      </c>
      <c r="B5375" t="s">
        <v>56</v>
      </c>
      <c r="C5375" t="s">
        <v>100</v>
      </c>
      <c r="D5375" t="s">
        <v>214</v>
      </c>
      <c r="E5375" t="s">
        <v>215</v>
      </c>
      <c r="F5375" s="88">
        <v>46722</v>
      </c>
      <c r="G5375" s="87">
        <v>4958.333333333333</v>
      </c>
      <c r="H5375" s="87">
        <v>21.045924547682841</v>
      </c>
    </row>
    <row r="5376" spans="1:8" x14ac:dyDescent="0.3">
      <c r="A5376" t="s">
        <v>35</v>
      </c>
      <c r="B5376" t="s">
        <v>56</v>
      </c>
      <c r="C5376" t="s">
        <v>100</v>
      </c>
      <c r="D5376" t="s">
        <v>214</v>
      </c>
      <c r="E5376" t="s">
        <v>216</v>
      </c>
      <c r="F5376" s="88">
        <v>46722</v>
      </c>
      <c r="G5376" s="87">
        <v>4958.333333333333</v>
      </c>
      <c r="H5376" s="87">
        <v>0</v>
      </c>
    </row>
    <row r="5377" spans="1:8" x14ac:dyDescent="0.3">
      <c r="A5377" t="s">
        <v>35</v>
      </c>
      <c r="B5377" t="s">
        <v>56</v>
      </c>
      <c r="C5377" t="s">
        <v>100</v>
      </c>
      <c r="D5377" t="s">
        <v>214</v>
      </c>
      <c r="E5377" t="s">
        <v>217</v>
      </c>
      <c r="F5377" s="88">
        <v>46722</v>
      </c>
      <c r="G5377" s="87">
        <v>4958.333333333333</v>
      </c>
      <c r="H5377" s="87">
        <v>21.045924547682841</v>
      </c>
    </row>
    <row r="5378" spans="1:8" x14ac:dyDescent="0.3">
      <c r="A5378" t="s">
        <v>35</v>
      </c>
      <c r="B5378" t="s">
        <v>56</v>
      </c>
      <c r="C5378" t="s">
        <v>102</v>
      </c>
      <c r="D5378" t="s">
        <v>198</v>
      </c>
      <c r="E5378" t="s">
        <v>135</v>
      </c>
      <c r="G5378" s="87">
        <v>45500</v>
      </c>
      <c r="H5378" s="87">
        <v>28392</v>
      </c>
    </row>
    <row r="5379" spans="1:8" x14ac:dyDescent="0.3">
      <c r="A5379" t="s">
        <v>35</v>
      </c>
      <c r="B5379" t="s">
        <v>56</v>
      </c>
      <c r="C5379" t="s">
        <v>102</v>
      </c>
      <c r="D5379" t="s">
        <v>198</v>
      </c>
      <c r="E5379" t="s">
        <v>199</v>
      </c>
      <c r="G5379" s="87">
        <v>45500</v>
      </c>
      <c r="H5379" s="87">
        <v>45348.595767336607</v>
      </c>
    </row>
    <row r="5380" spans="1:8" x14ac:dyDescent="0.3">
      <c r="A5380" t="s">
        <v>35</v>
      </c>
      <c r="B5380" t="s">
        <v>56</v>
      </c>
      <c r="C5380" t="s">
        <v>102</v>
      </c>
      <c r="D5380" t="s">
        <v>198</v>
      </c>
      <c r="E5380" t="s">
        <v>200</v>
      </c>
      <c r="G5380" s="87">
        <v>45500</v>
      </c>
      <c r="H5380" s="87">
        <v>45789.601784869163</v>
      </c>
    </row>
    <row r="5381" spans="1:8" x14ac:dyDescent="0.3">
      <c r="A5381" t="s">
        <v>35</v>
      </c>
      <c r="B5381" t="s">
        <v>56</v>
      </c>
      <c r="C5381" t="s">
        <v>102</v>
      </c>
      <c r="D5381" t="s">
        <v>198</v>
      </c>
      <c r="E5381" t="s">
        <v>201</v>
      </c>
      <c r="G5381" s="87">
        <v>45500</v>
      </c>
      <c r="H5381" s="87">
        <v>45500</v>
      </c>
    </row>
    <row r="5382" spans="1:8" x14ac:dyDescent="0.3">
      <c r="A5382" t="s">
        <v>35</v>
      </c>
      <c r="B5382" t="s">
        <v>56</v>
      </c>
      <c r="C5382" t="s">
        <v>102</v>
      </c>
      <c r="D5382" t="s">
        <v>198</v>
      </c>
      <c r="E5382" t="s">
        <v>202</v>
      </c>
      <c r="G5382" s="87">
        <v>45500</v>
      </c>
      <c r="H5382" s="87">
        <v>28477.633943168181</v>
      </c>
    </row>
    <row r="5383" spans="1:8" x14ac:dyDescent="0.3">
      <c r="A5383" t="s">
        <v>35</v>
      </c>
      <c r="B5383" t="s">
        <v>56</v>
      </c>
      <c r="C5383" t="s">
        <v>102</v>
      </c>
      <c r="D5383" t="s">
        <v>198</v>
      </c>
      <c r="E5383" t="s">
        <v>139</v>
      </c>
      <c r="G5383" s="87">
        <v>45500</v>
      </c>
      <c r="H5383" s="87">
        <v>29802.5</v>
      </c>
    </row>
    <row r="5384" spans="1:8" x14ac:dyDescent="0.3">
      <c r="A5384" t="s">
        <v>35</v>
      </c>
      <c r="B5384" t="s">
        <v>56</v>
      </c>
      <c r="C5384" t="s">
        <v>102</v>
      </c>
      <c r="D5384" t="s">
        <v>198</v>
      </c>
      <c r="E5384" t="s">
        <v>65</v>
      </c>
      <c r="G5384" s="87">
        <v>45500</v>
      </c>
      <c r="H5384" s="87">
        <v>28477.633943168181</v>
      </c>
    </row>
    <row r="5385" spans="1:8" x14ac:dyDescent="0.3">
      <c r="A5385" t="s">
        <v>35</v>
      </c>
      <c r="B5385" t="s">
        <v>56</v>
      </c>
      <c r="C5385" t="s">
        <v>102</v>
      </c>
      <c r="D5385" t="s">
        <v>203</v>
      </c>
      <c r="E5385" t="s">
        <v>204</v>
      </c>
      <c r="G5385" s="87">
        <v>45500</v>
      </c>
      <c r="H5385" s="87">
        <v>27269.909906694371</v>
      </c>
    </row>
    <row r="5386" spans="1:8" x14ac:dyDescent="0.3">
      <c r="A5386" t="s">
        <v>35</v>
      </c>
      <c r="B5386" t="s">
        <v>56</v>
      </c>
      <c r="C5386" t="s">
        <v>102</v>
      </c>
      <c r="D5386" t="s">
        <v>203</v>
      </c>
      <c r="E5386" t="s">
        <v>142</v>
      </c>
      <c r="G5386" s="87">
        <v>45500</v>
      </c>
      <c r="H5386" s="87">
        <v>44038.177174351367</v>
      </c>
    </row>
    <row r="5387" spans="1:8" x14ac:dyDescent="0.3">
      <c r="A5387" t="s">
        <v>35</v>
      </c>
      <c r="B5387" t="s">
        <v>56</v>
      </c>
      <c r="C5387" t="s">
        <v>102</v>
      </c>
      <c r="D5387" t="s">
        <v>203</v>
      </c>
      <c r="E5387" t="s">
        <v>143</v>
      </c>
      <c r="G5387" s="87">
        <v>45500</v>
      </c>
      <c r="H5387" s="87">
        <v>45152.434961694147</v>
      </c>
    </row>
    <row r="5388" spans="1:8" x14ac:dyDescent="0.3">
      <c r="A5388" t="s">
        <v>35</v>
      </c>
      <c r="B5388" t="s">
        <v>56</v>
      </c>
      <c r="C5388" t="s">
        <v>102</v>
      </c>
      <c r="D5388" t="s">
        <v>203</v>
      </c>
      <c r="E5388" t="s">
        <v>141</v>
      </c>
      <c r="G5388" s="87">
        <v>45500</v>
      </c>
      <c r="H5388" s="87">
        <v>0</v>
      </c>
    </row>
    <row r="5389" spans="1:8" x14ac:dyDescent="0.3">
      <c r="A5389" t="s">
        <v>35</v>
      </c>
      <c r="B5389" t="s">
        <v>56</v>
      </c>
      <c r="C5389" t="s">
        <v>102</v>
      </c>
      <c r="D5389" t="s">
        <v>203</v>
      </c>
      <c r="E5389" t="s">
        <v>205</v>
      </c>
      <c r="G5389" s="87">
        <v>45500</v>
      </c>
      <c r="H5389" s="87">
        <v>27269.909906694371</v>
      </c>
    </row>
    <row r="5390" spans="1:8" x14ac:dyDescent="0.3">
      <c r="A5390" t="s">
        <v>35</v>
      </c>
      <c r="B5390" t="s">
        <v>56</v>
      </c>
      <c r="C5390" t="s">
        <v>102</v>
      </c>
      <c r="D5390" t="s">
        <v>206</v>
      </c>
      <c r="E5390" t="s">
        <v>207</v>
      </c>
      <c r="G5390" s="87">
        <v>45500</v>
      </c>
      <c r="H5390" s="87">
        <v>47320</v>
      </c>
    </row>
    <row r="5391" spans="1:8" x14ac:dyDescent="0.3">
      <c r="A5391" t="s">
        <v>35</v>
      </c>
      <c r="B5391" t="s">
        <v>56</v>
      </c>
      <c r="C5391" t="s">
        <v>102</v>
      </c>
      <c r="D5391" t="s">
        <v>206</v>
      </c>
      <c r="E5391" t="s">
        <v>208</v>
      </c>
      <c r="G5391" s="87">
        <v>45500</v>
      </c>
      <c r="H5391" s="87">
        <v>47477.986111111117</v>
      </c>
    </row>
    <row r="5392" spans="1:8" x14ac:dyDescent="0.3">
      <c r="A5392" t="s">
        <v>35</v>
      </c>
      <c r="B5392" t="s">
        <v>56</v>
      </c>
      <c r="C5392" t="s">
        <v>102</v>
      </c>
      <c r="D5392" t="s">
        <v>206</v>
      </c>
      <c r="E5392" t="s">
        <v>209</v>
      </c>
      <c r="G5392" s="87">
        <v>45500</v>
      </c>
      <c r="H5392" s="87">
        <v>42951.618344274248</v>
      </c>
    </row>
    <row r="5393" spans="1:8" x14ac:dyDescent="0.3">
      <c r="A5393" t="s">
        <v>35</v>
      </c>
      <c r="B5393" t="s">
        <v>56</v>
      </c>
      <c r="C5393" t="s">
        <v>102</v>
      </c>
      <c r="D5393" t="s">
        <v>210</v>
      </c>
      <c r="E5393" t="s">
        <v>211</v>
      </c>
      <c r="G5393" s="87">
        <v>45500</v>
      </c>
      <c r="H5393" s="87">
        <v>43225</v>
      </c>
    </row>
    <row r="5394" spans="1:8" x14ac:dyDescent="0.3">
      <c r="A5394" t="s">
        <v>35</v>
      </c>
      <c r="B5394" t="s">
        <v>56</v>
      </c>
      <c r="C5394" t="s">
        <v>102</v>
      </c>
      <c r="D5394" t="s">
        <v>210</v>
      </c>
      <c r="E5394" t="s">
        <v>212</v>
      </c>
      <c r="G5394" s="87">
        <v>45500</v>
      </c>
      <c r="H5394" s="87">
        <v>42770</v>
      </c>
    </row>
    <row r="5395" spans="1:8" x14ac:dyDescent="0.3">
      <c r="A5395" t="s">
        <v>35</v>
      </c>
      <c r="B5395" t="s">
        <v>56</v>
      </c>
      <c r="C5395" t="s">
        <v>102</v>
      </c>
      <c r="D5395" t="s">
        <v>210</v>
      </c>
      <c r="E5395" t="s">
        <v>213</v>
      </c>
      <c r="G5395" s="87">
        <v>45500</v>
      </c>
      <c r="H5395" s="87">
        <v>43680</v>
      </c>
    </row>
    <row r="5396" spans="1:8" x14ac:dyDescent="0.3">
      <c r="A5396" t="s">
        <v>35</v>
      </c>
      <c r="B5396" t="s">
        <v>56</v>
      </c>
      <c r="C5396" t="s">
        <v>102</v>
      </c>
      <c r="D5396" t="s">
        <v>214</v>
      </c>
      <c r="E5396" t="s">
        <v>215</v>
      </c>
      <c r="F5396" s="88">
        <v>46388</v>
      </c>
      <c r="G5396" s="87">
        <v>3791.666666666667</v>
      </c>
      <c r="H5396" s="87">
        <v>219.4901789851497</v>
      </c>
    </row>
    <row r="5397" spans="1:8" x14ac:dyDescent="0.3">
      <c r="A5397" t="s">
        <v>35</v>
      </c>
      <c r="B5397" t="s">
        <v>56</v>
      </c>
      <c r="C5397" t="s">
        <v>102</v>
      </c>
      <c r="D5397" t="s">
        <v>214</v>
      </c>
      <c r="E5397" t="s">
        <v>216</v>
      </c>
      <c r="F5397" s="88">
        <v>46388</v>
      </c>
      <c r="G5397" s="87">
        <v>3791.666666666667</v>
      </c>
      <c r="H5397" s="87">
        <v>151.6666666666668</v>
      </c>
    </row>
    <row r="5398" spans="1:8" x14ac:dyDescent="0.3">
      <c r="A5398" t="s">
        <v>35</v>
      </c>
      <c r="B5398" t="s">
        <v>56</v>
      </c>
      <c r="C5398" t="s">
        <v>102</v>
      </c>
      <c r="D5398" t="s">
        <v>214</v>
      </c>
      <c r="E5398" t="s">
        <v>217</v>
      </c>
      <c r="F5398" s="88">
        <v>46388</v>
      </c>
      <c r="G5398" s="87">
        <v>3791.666666666667</v>
      </c>
      <c r="H5398" s="87">
        <v>65.214915690848613</v>
      </c>
    </row>
    <row r="5399" spans="1:8" x14ac:dyDescent="0.3">
      <c r="A5399" t="s">
        <v>35</v>
      </c>
      <c r="B5399" t="s">
        <v>56</v>
      </c>
      <c r="C5399" t="s">
        <v>102</v>
      </c>
      <c r="D5399" t="s">
        <v>214</v>
      </c>
      <c r="E5399" t="s">
        <v>215</v>
      </c>
      <c r="F5399" s="88">
        <v>46419</v>
      </c>
      <c r="G5399" s="87">
        <v>3791.666666666667</v>
      </c>
      <c r="H5399" s="87">
        <v>65.124386303389841</v>
      </c>
    </row>
    <row r="5400" spans="1:8" x14ac:dyDescent="0.3">
      <c r="A5400" t="s">
        <v>35</v>
      </c>
      <c r="B5400" t="s">
        <v>56</v>
      </c>
      <c r="C5400" t="s">
        <v>102</v>
      </c>
      <c r="D5400" t="s">
        <v>214</v>
      </c>
      <c r="E5400" t="s">
        <v>216</v>
      </c>
      <c r="F5400" s="88">
        <v>46419</v>
      </c>
      <c r="G5400" s="87">
        <v>3791.666666666667</v>
      </c>
      <c r="H5400" s="87">
        <v>0</v>
      </c>
    </row>
    <row r="5401" spans="1:8" x14ac:dyDescent="0.3">
      <c r="A5401" t="s">
        <v>35</v>
      </c>
      <c r="B5401" t="s">
        <v>56</v>
      </c>
      <c r="C5401" t="s">
        <v>102</v>
      </c>
      <c r="D5401" t="s">
        <v>214</v>
      </c>
      <c r="E5401" t="s">
        <v>217</v>
      </c>
      <c r="F5401" s="88">
        <v>46419</v>
      </c>
      <c r="G5401" s="87">
        <v>3791.666666666667</v>
      </c>
      <c r="H5401" s="87">
        <v>65.124386303389841</v>
      </c>
    </row>
    <row r="5402" spans="1:8" x14ac:dyDescent="0.3">
      <c r="A5402" t="s">
        <v>35</v>
      </c>
      <c r="B5402" t="s">
        <v>56</v>
      </c>
      <c r="C5402" t="s">
        <v>102</v>
      </c>
      <c r="D5402" t="s">
        <v>214</v>
      </c>
      <c r="E5402" t="s">
        <v>215</v>
      </c>
      <c r="F5402" s="88">
        <v>46447</v>
      </c>
      <c r="G5402" s="87">
        <v>3791.666666666667</v>
      </c>
      <c r="H5402" s="87">
        <v>65.034107907866058</v>
      </c>
    </row>
    <row r="5403" spans="1:8" x14ac:dyDescent="0.3">
      <c r="A5403" t="s">
        <v>35</v>
      </c>
      <c r="B5403" t="s">
        <v>56</v>
      </c>
      <c r="C5403" t="s">
        <v>102</v>
      </c>
      <c r="D5403" t="s">
        <v>214</v>
      </c>
      <c r="E5403" t="s">
        <v>216</v>
      </c>
      <c r="F5403" s="88">
        <v>46447</v>
      </c>
      <c r="G5403" s="87">
        <v>3791.666666666667</v>
      </c>
      <c r="H5403" s="87">
        <v>0</v>
      </c>
    </row>
    <row r="5404" spans="1:8" x14ac:dyDescent="0.3">
      <c r="A5404" t="s">
        <v>35</v>
      </c>
      <c r="B5404" t="s">
        <v>56</v>
      </c>
      <c r="C5404" t="s">
        <v>102</v>
      </c>
      <c r="D5404" t="s">
        <v>214</v>
      </c>
      <c r="E5404" t="s">
        <v>217</v>
      </c>
      <c r="F5404" s="88">
        <v>46447</v>
      </c>
      <c r="G5404" s="87">
        <v>3791.666666666667</v>
      </c>
      <c r="H5404" s="87">
        <v>65.034107907866058</v>
      </c>
    </row>
    <row r="5405" spans="1:8" x14ac:dyDescent="0.3">
      <c r="A5405" t="s">
        <v>35</v>
      </c>
      <c r="B5405" t="s">
        <v>56</v>
      </c>
      <c r="C5405" t="s">
        <v>102</v>
      </c>
      <c r="D5405" t="s">
        <v>214</v>
      </c>
      <c r="E5405" t="s">
        <v>215</v>
      </c>
      <c r="F5405" s="88">
        <v>46478</v>
      </c>
      <c r="G5405" s="87">
        <v>3791.666666666667</v>
      </c>
      <c r="H5405" s="87">
        <v>64.941032017893974</v>
      </c>
    </row>
    <row r="5406" spans="1:8" x14ac:dyDescent="0.3">
      <c r="A5406" t="s">
        <v>35</v>
      </c>
      <c r="B5406" t="s">
        <v>56</v>
      </c>
      <c r="C5406" t="s">
        <v>102</v>
      </c>
      <c r="D5406" t="s">
        <v>214</v>
      </c>
      <c r="E5406" t="s">
        <v>216</v>
      </c>
      <c r="F5406" s="88">
        <v>46478</v>
      </c>
      <c r="G5406" s="87">
        <v>3791.666666666667</v>
      </c>
      <c r="H5406" s="87">
        <v>0</v>
      </c>
    </row>
    <row r="5407" spans="1:8" x14ac:dyDescent="0.3">
      <c r="A5407" t="s">
        <v>35</v>
      </c>
      <c r="B5407" t="s">
        <v>56</v>
      </c>
      <c r="C5407" t="s">
        <v>102</v>
      </c>
      <c r="D5407" t="s">
        <v>214</v>
      </c>
      <c r="E5407" t="s">
        <v>217</v>
      </c>
      <c r="F5407" s="88">
        <v>46478</v>
      </c>
      <c r="G5407" s="87">
        <v>3791.666666666667</v>
      </c>
      <c r="H5407" s="87">
        <v>64.941032017893974</v>
      </c>
    </row>
    <row r="5408" spans="1:8" x14ac:dyDescent="0.3">
      <c r="A5408" t="s">
        <v>35</v>
      </c>
      <c r="B5408" t="s">
        <v>56</v>
      </c>
      <c r="C5408" t="s">
        <v>102</v>
      </c>
      <c r="D5408" t="s">
        <v>214</v>
      </c>
      <c r="E5408" t="s">
        <v>215</v>
      </c>
      <c r="F5408" s="88">
        <v>46508</v>
      </c>
      <c r="G5408" s="87">
        <v>3791.666666666667</v>
      </c>
      <c r="H5408" s="87">
        <v>64.848222164952517</v>
      </c>
    </row>
    <row r="5409" spans="1:8" x14ac:dyDescent="0.3">
      <c r="A5409" t="s">
        <v>35</v>
      </c>
      <c r="B5409" t="s">
        <v>56</v>
      </c>
      <c r="C5409" t="s">
        <v>102</v>
      </c>
      <c r="D5409" t="s">
        <v>214</v>
      </c>
      <c r="E5409" t="s">
        <v>216</v>
      </c>
      <c r="F5409" s="88">
        <v>46508</v>
      </c>
      <c r="G5409" s="87">
        <v>3791.666666666667</v>
      </c>
      <c r="H5409" s="87">
        <v>0</v>
      </c>
    </row>
    <row r="5410" spans="1:8" x14ac:dyDescent="0.3">
      <c r="A5410" t="s">
        <v>35</v>
      </c>
      <c r="B5410" t="s">
        <v>56</v>
      </c>
      <c r="C5410" t="s">
        <v>102</v>
      </c>
      <c r="D5410" t="s">
        <v>214</v>
      </c>
      <c r="E5410" t="s">
        <v>217</v>
      </c>
      <c r="F5410" s="88">
        <v>46508</v>
      </c>
      <c r="G5410" s="87">
        <v>3791.666666666667</v>
      </c>
      <c r="H5410" s="87">
        <v>64.848222164952517</v>
      </c>
    </row>
    <row r="5411" spans="1:8" x14ac:dyDescent="0.3">
      <c r="A5411" t="s">
        <v>35</v>
      </c>
      <c r="B5411" t="s">
        <v>56</v>
      </c>
      <c r="C5411" t="s">
        <v>102</v>
      </c>
      <c r="D5411" t="s">
        <v>214</v>
      </c>
      <c r="E5411" t="s">
        <v>215</v>
      </c>
      <c r="F5411" s="88">
        <v>46539</v>
      </c>
      <c r="G5411" s="87">
        <v>3791.666666666667</v>
      </c>
      <c r="H5411" s="87">
        <v>64.755677210057314</v>
      </c>
    </row>
    <row r="5412" spans="1:8" x14ac:dyDescent="0.3">
      <c r="A5412" t="s">
        <v>35</v>
      </c>
      <c r="B5412" t="s">
        <v>56</v>
      </c>
      <c r="C5412" t="s">
        <v>102</v>
      </c>
      <c r="D5412" t="s">
        <v>214</v>
      </c>
      <c r="E5412" t="s">
        <v>216</v>
      </c>
      <c r="F5412" s="88">
        <v>46539</v>
      </c>
      <c r="G5412" s="87">
        <v>3791.666666666667</v>
      </c>
      <c r="H5412" s="87">
        <v>0</v>
      </c>
    </row>
    <row r="5413" spans="1:8" x14ac:dyDescent="0.3">
      <c r="A5413" t="s">
        <v>35</v>
      </c>
      <c r="B5413" t="s">
        <v>56</v>
      </c>
      <c r="C5413" t="s">
        <v>102</v>
      </c>
      <c r="D5413" t="s">
        <v>214</v>
      </c>
      <c r="E5413" t="s">
        <v>217</v>
      </c>
      <c r="F5413" s="88">
        <v>46539</v>
      </c>
      <c r="G5413" s="87">
        <v>3791.666666666667</v>
      </c>
      <c r="H5413" s="87">
        <v>64.755677210057314</v>
      </c>
    </row>
    <row r="5414" spans="1:8" x14ac:dyDescent="0.3">
      <c r="A5414" t="s">
        <v>35</v>
      </c>
      <c r="B5414" t="s">
        <v>56</v>
      </c>
      <c r="C5414" t="s">
        <v>102</v>
      </c>
      <c r="D5414" t="s">
        <v>214</v>
      </c>
      <c r="E5414" t="s">
        <v>215</v>
      </c>
      <c r="F5414" s="88">
        <v>46569</v>
      </c>
      <c r="G5414" s="87">
        <v>3791.666666666667</v>
      </c>
      <c r="H5414" s="87">
        <v>64.663396020714302</v>
      </c>
    </row>
    <row r="5415" spans="1:8" x14ac:dyDescent="0.3">
      <c r="A5415" t="s">
        <v>35</v>
      </c>
      <c r="B5415" t="s">
        <v>56</v>
      </c>
      <c r="C5415" t="s">
        <v>102</v>
      </c>
      <c r="D5415" t="s">
        <v>214</v>
      </c>
      <c r="E5415" t="s">
        <v>216</v>
      </c>
      <c r="F5415" s="88">
        <v>46569</v>
      </c>
      <c r="G5415" s="87">
        <v>3791.666666666667</v>
      </c>
      <c r="H5415" s="87">
        <v>0</v>
      </c>
    </row>
    <row r="5416" spans="1:8" x14ac:dyDescent="0.3">
      <c r="A5416" t="s">
        <v>35</v>
      </c>
      <c r="B5416" t="s">
        <v>56</v>
      </c>
      <c r="C5416" t="s">
        <v>102</v>
      </c>
      <c r="D5416" t="s">
        <v>214</v>
      </c>
      <c r="E5416" t="s">
        <v>217</v>
      </c>
      <c r="F5416" s="88">
        <v>46569</v>
      </c>
      <c r="G5416" s="87">
        <v>3791.666666666667</v>
      </c>
      <c r="H5416" s="87">
        <v>64.663396020714302</v>
      </c>
    </row>
    <row r="5417" spans="1:8" x14ac:dyDescent="0.3">
      <c r="A5417" t="s">
        <v>35</v>
      </c>
      <c r="B5417" t="s">
        <v>56</v>
      </c>
      <c r="C5417" t="s">
        <v>102</v>
      </c>
      <c r="D5417" t="s">
        <v>214</v>
      </c>
      <c r="E5417" t="s">
        <v>215</v>
      </c>
      <c r="F5417" s="88">
        <v>46600</v>
      </c>
      <c r="G5417" s="87">
        <v>3791.666666666667</v>
      </c>
      <c r="H5417" s="87">
        <v>218.81933266459839</v>
      </c>
    </row>
    <row r="5418" spans="1:8" x14ac:dyDescent="0.3">
      <c r="A5418" t="s">
        <v>35</v>
      </c>
      <c r="B5418" t="s">
        <v>56</v>
      </c>
      <c r="C5418" t="s">
        <v>102</v>
      </c>
      <c r="D5418" t="s">
        <v>214</v>
      </c>
      <c r="E5418" t="s">
        <v>216</v>
      </c>
      <c r="F5418" s="88">
        <v>46600</v>
      </c>
      <c r="G5418" s="87">
        <v>3791.666666666667</v>
      </c>
      <c r="H5418" s="87">
        <v>151.6666666666668</v>
      </c>
    </row>
    <row r="5419" spans="1:8" x14ac:dyDescent="0.3">
      <c r="A5419" t="s">
        <v>35</v>
      </c>
      <c r="B5419" t="s">
        <v>56</v>
      </c>
      <c r="C5419" t="s">
        <v>102</v>
      </c>
      <c r="D5419" t="s">
        <v>214</v>
      </c>
      <c r="E5419" t="s">
        <v>217</v>
      </c>
      <c r="F5419" s="88">
        <v>46600</v>
      </c>
      <c r="G5419" s="87">
        <v>3791.666666666667</v>
      </c>
      <c r="H5419" s="87">
        <v>64.569871151857583</v>
      </c>
    </row>
    <row r="5420" spans="1:8" x14ac:dyDescent="0.3">
      <c r="A5420" t="s">
        <v>35</v>
      </c>
      <c r="B5420" t="s">
        <v>56</v>
      </c>
      <c r="C5420" t="s">
        <v>102</v>
      </c>
      <c r="D5420" t="s">
        <v>214</v>
      </c>
      <c r="E5420" t="s">
        <v>215</v>
      </c>
      <c r="F5420" s="88">
        <v>46631</v>
      </c>
      <c r="G5420" s="87">
        <v>3791.666666666667</v>
      </c>
      <c r="H5420" s="87">
        <v>218.72390980246041</v>
      </c>
    </row>
    <row r="5421" spans="1:8" x14ac:dyDescent="0.3">
      <c r="A5421" t="s">
        <v>35</v>
      </c>
      <c r="B5421" t="s">
        <v>56</v>
      </c>
      <c r="C5421" t="s">
        <v>102</v>
      </c>
      <c r="D5421" t="s">
        <v>214</v>
      </c>
      <c r="E5421" t="s">
        <v>216</v>
      </c>
      <c r="F5421" s="88">
        <v>46631</v>
      </c>
      <c r="G5421" s="87">
        <v>3791.666666666667</v>
      </c>
      <c r="H5421" s="87">
        <v>151.6666666666668</v>
      </c>
    </row>
    <row r="5422" spans="1:8" x14ac:dyDescent="0.3">
      <c r="A5422" t="s">
        <v>35</v>
      </c>
      <c r="B5422" t="s">
        <v>56</v>
      </c>
      <c r="C5422" t="s">
        <v>102</v>
      </c>
      <c r="D5422" t="s">
        <v>214</v>
      </c>
      <c r="E5422" t="s">
        <v>217</v>
      </c>
      <c r="F5422" s="88">
        <v>46631</v>
      </c>
      <c r="G5422" s="87">
        <v>3791.666666666667</v>
      </c>
      <c r="H5422" s="87">
        <v>64.478118399801787</v>
      </c>
    </row>
    <row r="5423" spans="1:8" x14ac:dyDescent="0.3">
      <c r="A5423" t="s">
        <v>35</v>
      </c>
      <c r="B5423" t="s">
        <v>56</v>
      </c>
      <c r="C5423" t="s">
        <v>102</v>
      </c>
      <c r="D5423" t="s">
        <v>214</v>
      </c>
      <c r="E5423" t="s">
        <v>215</v>
      </c>
      <c r="F5423" s="88">
        <v>46661</v>
      </c>
      <c r="G5423" s="87">
        <v>3791.666666666667</v>
      </c>
      <c r="H5423" s="87">
        <v>218.62875774422841</v>
      </c>
    </row>
    <row r="5424" spans="1:8" x14ac:dyDescent="0.3">
      <c r="A5424" t="s">
        <v>35</v>
      </c>
      <c r="B5424" t="s">
        <v>56</v>
      </c>
      <c r="C5424" t="s">
        <v>102</v>
      </c>
      <c r="D5424" t="s">
        <v>214</v>
      </c>
      <c r="E5424" t="s">
        <v>216</v>
      </c>
      <c r="F5424" s="88">
        <v>46661</v>
      </c>
      <c r="G5424" s="87">
        <v>3791.666666666667</v>
      </c>
      <c r="H5424" s="87">
        <v>151.6666666666668</v>
      </c>
    </row>
    <row r="5425" spans="1:8" x14ac:dyDescent="0.3">
      <c r="A5425" t="s">
        <v>35</v>
      </c>
      <c r="B5425" t="s">
        <v>56</v>
      </c>
      <c r="C5425" t="s">
        <v>102</v>
      </c>
      <c r="D5425" t="s">
        <v>214</v>
      </c>
      <c r="E5425" t="s">
        <v>217</v>
      </c>
      <c r="F5425" s="88">
        <v>46661</v>
      </c>
      <c r="G5425" s="87">
        <v>3791.666666666667</v>
      </c>
      <c r="H5425" s="87">
        <v>64.386626036117235</v>
      </c>
    </row>
    <row r="5426" spans="1:8" x14ac:dyDescent="0.3">
      <c r="A5426" t="s">
        <v>35</v>
      </c>
      <c r="B5426" t="s">
        <v>56</v>
      </c>
      <c r="C5426" t="s">
        <v>102</v>
      </c>
      <c r="D5426" t="s">
        <v>214</v>
      </c>
      <c r="E5426" t="s">
        <v>215</v>
      </c>
      <c r="F5426" s="88">
        <v>46692</v>
      </c>
      <c r="G5426" s="87">
        <v>3791.666666666667</v>
      </c>
      <c r="H5426" s="87">
        <v>218.53387533875389</v>
      </c>
    </row>
    <row r="5427" spans="1:8" x14ac:dyDescent="0.3">
      <c r="A5427" t="s">
        <v>35</v>
      </c>
      <c r="B5427" t="s">
        <v>56</v>
      </c>
      <c r="C5427" t="s">
        <v>102</v>
      </c>
      <c r="D5427" t="s">
        <v>214</v>
      </c>
      <c r="E5427" t="s">
        <v>216</v>
      </c>
      <c r="F5427" s="88">
        <v>46692</v>
      </c>
      <c r="G5427" s="87">
        <v>3791.666666666667</v>
      </c>
      <c r="H5427" s="87">
        <v>151.6666666666668</v>
      </c>
    </row>
    <row r="5428" spans="1:8" x14ac:dyDescent="0.3">
      <c r="A5428" t="s">
        <v>35</v>
      </c>
      <c r="B5428" t="s">
        <v>56</v>
      </c>
      <c r="C5428" t="s">
        <v>102</v>
      </c>
      <c r="D5428" t="s">
        <v>214</v>
      </c>
      <c r="E5428" t="s">
        <v>217</v>
      </c>
      <c r="F5428" s="88">
        <v>46692</v>
      </c>
      <c r="G5428" s="87">
        <v>3791.666666666667</v>
      </c>
      <c r="H5428" s="87">
        <v>64.295392953929507</v>
      </c>
    </row>
    <row r="5429" spans="1:8" x14ac:dyDescent="0.3">
      <c r="A5429" t="s">
        <v>35</v>
      </c>
      <c r="B5429" t="s">
        <v>56</v>
      </c>
      <c r="C5429" t="s">
        <v>102</v>
      </c>
      <c r="D5429" t="s">
        <v>214</v>
      </c>
      <c r="E5429" t="s">
        <v>215</v>
      </c>
      <c r="F5429" s="88">
        <v>46722</v>
      </c>
      <c r="G5429" s="87">
        <v>3791.666666666667</v>
      </c>
      <c r="H5429" s="87">
        <v>218.43926144139579</v>
      </c>
    </row>
    <row r="5430" spans="1:8" x14ac:dyDescent="0.3">
      <c r="A5430" t="s">
        <v>35</v>
      </c>
      <c r="B5430" t="s">
        <v>56</v>
      </c>
      <c r="C5430" t="s">
        <v>102</v>
      </c>
      <c r="D5430" t="s">
        <v>214</v>
      </c>
      <c r="E5430" t="s">
        <v>216</v>
      </c>
      <c r="F5430" s="88">
        <v>46722</v>
      </c>
      <c r="G5430" s="87">
        <v>3791.666666666667</v>
      </c>
      <c r="H5430" s="87">
        <v>151.6666666666668</v>
      </c>
    </row>
    <row r="5431" spans="1:8" x14ac:dyDescent="0.3">
      <c r="A5431" t="s">
        <v>35</v>
      </c>
      <c r="B5431" t="s">
        <v>56</v>
      </c>
      <c r="C5431" t="s">
        <v>102</v>
      </c>
      <c r="D5431" t="s">
        <v>214</v>
      </c>
      <c r="E5431" t="s">
        <v>217</v>
      </c>
      <c r="F5431" s="88">
        <v>46722</v>
      </c>
      <c r="G5431" s="87">
        <v>3791.666666666667</v>
      </c>
      <c r="H5431" s="87">
        <v>64.204418052623836</v>
      </c>
    </row>
    <row r="5432" spans="1:8" x14ac:dyDescent="0.3">
      <c r="A5432" t="s">
        <v>35</v>
      </c>
      <c r="B5432" t="s">
        <v>56</v>
      </c>
      <c r="C5432" t="s">
        <v>103</v>
      </c>
      <c r="D5432" t="s">
        <v>198</v>
      </c>
      <c r="E5432" t="s">
        <v>135</v>
      </c>
      <c r="G5432" s="87">
        <v>31500</v>
      </c>
      <c r="H5432" s="87">
        <v>19152</v>
      </c>
    </row>
    <row r="5433" spans="1:8" x14ac:dyDescent="0.3">
      <c r="A5433" t="s">
        <v>35</v>
      </c>
      <c r="B5433" t="s">
        <v>56</v>
      </c>
      <c r="C5433" t="s">
        <v>103</v>
      </c>
      <c r="D5433" t="s">
        <v>198</v>
      </c>
      <c r="E5433" t="s">
        <v>199</v>
      </c>
      <c r="G5433" s="87">
        <v>31500</v>
      </c>
      <c r="H5433" s="87">
        <v>31500</v>
      </c>
    </row>
    <row r="5434" spans="1:8" x14ac:dyDescent="0.3">
      <c r="A5434" t="s">
        <v>35</v>
      </c>
      <c r="B5434" t="s">
        <v>56</v>
      </c>
      <c r="C5434" t="s">
        <v>103</v>
      </c>
      <c r="D5434" t="s">
        <v>198</v>
      </c>
      <c r="E5434" t="s">
        <v>200</v>
      </c>
      <c r="G5434" s="87">
        <v>31500</v>
      </c>
      <c r="H5434" s="87">
        <v>31835.106382978731</v>
      </c>
    </row>
    <row r="5435" spans="1:8" x14ac:dyDescent="0.3">
      <c r="A5435" t="s">
        <v>35</v>
      </c>
      <c r="B5435" t="s">
        <v>56</v>
      </c>
      <c r="C5435" t="s">
        <v>103</v>
      </c>
      <c r="D5435" t="s">
        <v>198</v>
      </c>
      <c r="E5435" t="s">
        <v>201</v>
      </c>
      <c r="G5435" s="87">
        <v>31500</v>
      </c>
      <c r="H5435" s="87">
        <v>31500</v>
      </c>
    </row>
    <row r="5436" spans="1:8" x14ac:dyDescent="0.3">
      <c r="A5436" t="s">
        <v>35</v>
      </c>
      <c r="B5436" t="s">
        <v>56</v>
      </c>
      <c r="C5436" t="s">
        <v>103</v>
      </c>
      <c r="D5436" t="s">
        <v>198</v>
      </c>
      <c r="E5436" t="s">
        <v>202</v>
      </c>
      <c r="G5436" s="87">
        <v>31500</v>
      </c>
      <c r="H5436" s="87">
        <v>19355.744680851061</v>
      </c>
    </row>
    <row r="5437" spans="1:8" x14ac:dyDescent="0.3">
      <c r="A5437" t="s">
        <v>35</v>
      </c>
      <c r="B5437" t="s">
        <v>56</v>
      </c>
      <c r="C5437" t="s">
        <v>103</v>
      </c>
      <c r="D5437" t="s">
        <v>198</v>
      </c>
      <c r="E5437" t="s">
        <v>139</v>
      </c>
      <c r="G5437" s="87">
        <v>31500</v>
      </c>
      <c r="H5437" s="87">
        <v>19687.5</v>
      </c>
    </row>
    <row r="5438" spans="1:8" x14ac:dyDescent="0.3">
      <c r="A5438" t="s">
        <v>35</v>
      </c>
      <c r="B5438" t="s">
        <v>56</v>
      </c>
      <c r="C5438" t="s">
        <v>103</v>
      </c>
      <c r="D5438" t="s">
        <v>198</v>
      </c>
      <c r="E5438" t="s">
        <v>65</v>
      </c>
      <c r="G5438" s="87">
        <v>31500</v>
      </c>
      <c r="H5438" s="87">
        <v>19355.744680851061</v>
      </c>
    </row>
    <row r="5439" spans="1:8" x14ac:dyDescent="0.3">
      <c r="A5439" t="s">
        <v>35</v>
      </c>
      <c r="B5439" t="s">
        <v>56</v>
      </c>
      <c r="C5439" t="s">
        <v>103</v>
      </c>
      <c r="D5439" t="s">
        <v>203</v>
      </c>
      <c r="E5439" t="s">
        <v>204</v>
      </c>
      <c r="G5439" s="87">
        <v>31500</v>
      </c>
      <c r="H5439" s="87">
        <v>19355.744680851061</v>
      </c>
    </row>
    <row r="5440" spans="1:8" x14ac:dyDescent="0.3">
      <c r="A5440" t="s">
        <v>35</v>
      </c>
      <c r="B5440" t="s">
        <v>56</v>
      </c>
      <c r="C5440" t="s">
        <v>103</v>
      </c>
      <c r="D5440" t="s">
        <v>203</v>
      </c>
      <c r="E5440" t="s">
        <v>142</v>
      </c>
      <c r="G5440" s="87">
        <v>31500</v>
      </c>
      <c r="H5440" s="87">
        <v>31500</v>
      </c>
    </row>
    <row r="5441" spans="1:8" x14ac:dyDescent="0.3">
      <c r="A5441" t="s">
        <v>35</v>
      </c>
      <c r="B5441" t="s">
        <v>56</v>
      </c>
      <c r="C5441" t="s">
        <v>103</v>
      </c>
      <c r="D5441" t="s">
        <v>203</v>
      </c>
      <c r="E5441" t="s">
        <v>143</v>
      </c>
      <c r="G5441" s="87">
        <v>31500</v>
      </c>
      <c r="H5441" s="87">
        <v>31835.106382978731</v>
      </c>
    </row>
    <row r="5442" spans="1:8" x14ac:dyDescent="0.3">
      <c r="A5442" t="s">
        <v>35</v>
      </c>
      <c r="B5442" t="s">
        <v>56</v>
      </c>
      <c r="C5442" t="s">
        <v>103</v>
      </c>
      <c r="D5442" t="s">
        <v>203</v>
      </c>
      <c r="E5442" t="s">
        <v>141</v>
      </c>
      <c r="G5442" s="87">
        <v>31500</v>
      </c>
      <c r="H5442" s="87">
        <v>0</v>
      </c>
    </row>
    <row r="5443" spans="1:8" x14ac:dyDescent="0.3">
      <c r="A5443" t="s">
        <v>35</v>
      </c>
      <c r="B5443" t="s">
        <v>56</v>
      </c>
      <c r="C5443" t="s">
        <v>103</v>
      </c>
      <c r="D5443" t="s">
        <v>203</v>
      </c>
      <c r="E5443" t="s">
        <v>205</v>
      </c>
      <c r="G5443" s="87">
        <v>31500</v>
      </c>
      <c r="H5443" s="87">
        <v>19355.744680851061</v>
      </c>
    </row>
    <row r="5444" spans="1:8" x14ac:dyDescent="0.3">
      <c r="A5444" t="s">
        <v>35</v>
      </c>
      <c r="B5444" t="s">
        <v>56</v>
      </c>
      <c r="C5444" t="s">
        <v>103</v>
      </c>
      <c r="D5444" t="s">
        <v>206</v>
      </c>
      <c r="E5444" t="s">
        <v>207</v>
      </c>
      <c r="G5444" s="87">
        <v>31500</v>
      </c>
      <c r="H5444" s="87">
        <v>31500</v>
      </c>
    </row>
    <row r="5445" spans="1:8" x14ac:dyDescent="0.3">
      <c r="A5445" t="s">
        <v>35</v>
      </c>
      <c r="B5445" t="s">
        <v>56</v>
      </c>
      <c r="C5445" t="s">
        <v>103</v>
      </c>
      <c r="D5445" t="s">
        <v>206</v>
      </c>
      <c r="E5445" t="s">
        <v>208</v>
      </c>
      <c r="G5445" s="87">
        <v>31500</v>
      </c>
      <c r="H5445" s="87">
        <v>31500</v>
      </c>
    </row>
    <row r="5446" spans="1:8" x14ac:dyDescent="0.3">
      <c r="A5446" t="s">
        <v>35</v>
      </c>
      <c r="B5446" t="s">
        <v>56</v>
      </c>
      <c r="C5446" t="s">
        <v>103</v>
      </c>
      <c r="D5446" t="s">
        <v>206</v>
      </c>
      <c r="E5446" t="s">
        <v>209</v>
      </c>
      <c r="G5446" s="87">
        <v>31500</v>
      </c>
      <c r="H5446" s="87">
        <v>29610</v>
      </c>
    </row>
    <row r="5447" spans="1:8" x14ac:dyDescent="0.3">
      <c r="A5447" t="s">
        <v>35</v>
      </c>
      <c r="B5447" t="s">
        <v>56</v>
      </c>
      <c r="C5447" t="s">
        <v>103</v>
      </c>
      <c r="D5447" t="s">
        <v>210</v>
      </c>
      <c r="E5447" t="s">
        <v>211</v>
      </c>
      <c r="G5447" s="87">
        <v>31500</v>
      </c>
      <c r="H5447" s="87">
        <v>29925</v>
      </c>
    </row>
    <row r="5448" spans="1:8" x14ac:dyDescent="0.3">
      <c r="A5448" t="s">
        <v>35</v>
      </c>
      <c r="B5448" t="s">
        <v>56</v>
      </c>
      <c r="C5448" t="s">
        <v>103</v>
      </c>
      <c r="D5448" t="s">
        <v>210</v>
      </c>
      <c r="E5448" t="s">
        <v>212</v>
      </c>
      <c r="G5448" s="87">
        <v>31500</v>
      </c>
      <c r="H5448" s="87">
        <v>29610</v>
      </c>
    </row>
    <row r="5449" spans="1:8" x14ac:dyDescent="0.3">
      <c r="A5449" t="s">
        <v>35</v>
      </c>
      <c r="B5449" t="s">
        <v>56</v>
      </c>
      <c r="C5449" t="s">
        <v>103</v>
      </c>
      <c r="D5449" t="s">
        <v>210</v>
      </c>
      <c r="E5449" t="s">
        <v>213</v>
      </c>
      <c r="G5449" s="87">
        <v>31500</v>
      </c>
      <c r="H5449" s="87">
        <v>29610</v>
      </c>
    </row>
    <row r="5450" spans="1:8" x14ac:dyDescent="0.3">
      <c r="A5450" t="s">
        <v>35</v>
      </c>
      <c r="B5450" t="s">
        <v>56</v>
      </c>
      <c r="C5450" t="s">
        <v>103</v>
      </c>
      <c r="D5450" t="s">
        <v>214</v>
      </c>
      <c r="E5450" t="s">
        <v>215</v>
      </c>
      <c r="F5450" s="88">
        <v>46388</v>
      </c>
      <c r="G5450" s="87">
        <v>2625</v>
      </c>
      <c r="H5450" s="87">
        <v>0</v>
      </c>
    </row>
    <row r="5451" spans="1:8" x14ac:dyDescent="0.3">
      <c r="A5451" t="s">
        <v>35</v>
      </c>
      <c r="B5451" t="s">
        <v>56</v>
      </c>
      <c r="C5451" t="s">
        <v>103</v>
      </c>
      <c r="D5451" t="s">
        <v>214</v>
      </c>
      <c r="E5451" t="s">
        <v>216</v>
      </c>
      <c r="F5451" s="88">
        <v>46388</v>
      </c>
      <c r="G5451" s="87">
        <v>2625</v>
      </c>
      <c r="H5451" s="87">
        <v>0</v>
      </c>
    </row>
    <row r="5452" spans="1:8" x14ac:dyDescent="0.3">
      <c r="A5452" t="s">
        <v>35</v>
      </c>
      <c r="B5452" t="s">
        <v>56</v>
      </c>
      <c r="C5452" t="s">
        <v>103</v>
      </c>
      <c r="D5452" t="s">
        <v>214</v>
      </c>
      <c r="E5452" t="s">
        <v>217</v>
      </c>
      <c r="F5452" s="88">
        <v>46388</v>
      </c>
      <c r="G5452" s="87">
        <v>2625</v>
      </c>
      <c r="H5452" s="87">
        <v>0</v>
      </c>
    </row>
    <row r="5453" spans="1:8" x14ac:dyDescent="0.3">
      <c r="A5453" t="s">
        <v>35</v>
      </c>
      <c r="B5453" t="s">
        <v>56</v>
      </c>
      <c r="C5453" t="s">
        <v>103</v>
      </c>
      <c r="D5453" t="s">
        <v>214</v>
      </c>
      <c r="E5453" t="s">
        <v>215</v>
      </c>
      <c r="F5453" s="88">
        <v>46419</v>
      </c>
      <c r="G5453" s="87">
        <v>2625</v>
      </c>
      <c r="H5453" s="87">
        <v>0</v>
      </c>
    </row>
    <row r="5454" spans="1:8" x14ac:dyDescent="0.3">
      <c r="A5454" t="s">
        <v>35</v>
      </c>
      <c r="B5454" t="s">
        <v>56</v>
      </c>
      <c r="C5454" t="s">
        <v>103</v>
      </c>
      <c r="D5454" t="s">
        <v>214</v>
      </c>
      <c r="E5454" t="s">
        <v>216</v>
      </c>
      <c r="F5454" s="88">
        <v>46419</v>
      </c>
      <c r="G5454" s="87">
        <v>2625</v>
      </c>
      <c r="H5454" s="87">
        <v>0</v>
      </c>
    </row>
    <row r="5455" spans="1:8" x14ac:dyDescent="0.3">
      <c r="A5455" t="s">
        <v>35</v>
      </c>
      <c r="B5455" t="s">
        <v>56</v>
      </c>
      <c r="C5455" t="s">
        <v>103</v>
      </c>
      <c r="D5455" t="s">
        <v>214</v>
      </c>
      <c r="E5455" t="s">
        <v>217</v>
      </c>
      <c r="F5455" s="88">
        <v>46419</v>
      </c>
      <c r="G5455" s="87">
        <v>2625</v>
      </c>
      <c r="H5455" s="87">
        <v>0</v>
      </c>
    </row>
    <row r="5456" spans="1:8" x14ac:dyDescent="0.3">
      <c r="A5456" t="s">
        <v>35</v>
      </c>
      <c r="B5456" t="s">
        <v>56</v>
      </c>
      <c r="C5456" t="s">
        <v>103</v>
      </c>
      <c r="D5456" t="s">
        <v>214</v>
      </c>
      <c r="E5456" t="s">
        <v>215</v>
      </c>
      <c r="F5456" s="88">
        <v>46447</v>
      </c>
      <c r="G5456" s="87">
        <v>2625</v>
      </c>
      <c r="H5456" s="87">
        <v>0</v>
      </c>
    </row>
    <row r="5457" spans="1:8" x14ac:dyDescent="0.3">
      <c r="A5457" t="s">
        <v>35</v>
      </c>
      <c r="B5457" t="s">
        <v>56</v>
      </c>
      <c r="C5457" t="s">
        <v>103</v>
      </c>
      <c r="D5457" t="s">
        <v>214</v>
      </c>
      <c r="E5457" t="s">
        <v>216</v>
      </c>
      <c r="F5457" s="88">
        <v>46447</v>
      </c>
      <c r="G5457" s="87">
        <v>2625</v>
      </c>
      <c r="H5457" s="87">
        <v>0</v>
      </c>
    </row>
    <row r="5458" spans="1:8" x14ac:dyDescent="0.3">
      <c r="A5458" t="s">
        <v>35</v>
      </c>
      <c r="B5458" t="s">
        <v>56</v>
      </c>
      <c r="C5458" t="s">
        <v>103</v>
      </c>
      <c r="D5458" t="s">
        <v>214</v>
      </c>
      <c r="E5458" t="s">
        <v>217</v>
      </c>
      <c r="F5458" s="88">
        <v>46447</v>
      </c>
      <c r="G5458" s="87">
        <v>2625</v>
      </c>
      <c r="H5458" s="87">
        <v>0</v>
      </c>
    </row>
    <row r="5459" spans="1:8" x14ac:dyDescent="0.3">
      <c r="A5459" t="s">
        <v>35</v>
      </c>
      <c r="B5459" t="s">
        <v>56</v>
      </c>
      <c r="C5459" t="s">
        <v>103</v>
      </c>
      <c r="D5459" t="s">
        <v>214</v>
      </c>
      <c r="E5459" t="s">
        <v>215</v>
      </c>
      <c r="F5459" s="88">
        <v>46478</v>
      </c>
      <c r="G5459" s="87">
        <v>2625</v>
      </c>
      <c r="H5459" s="87">
        <v>0</v>
      </c>
    </row>
    <row r="5460" spans="1:8" x14ac:dyDescent="0.3">
      <c r="A5460" t="s">
        <v>35</v>
      </c>
      <c r="B5460" t="s">
        <v>56</v>
      </c>
      <c r="C5460" t="s">
        <v>103</v>
      </c>
      <c r="D5460" t="s">
        <v>214</v>
      </c>
      <c r="E5460" t="s">
        <v>216</v>
      </c>
      <c r="F5460" s="88">
        <v>46478</v>
      </c>
      <c r="G5460" s="87">
        <v>2625</v>
      </c>
      <c r="H5460" s="87">
        <v>0</v>
      </c>
    </row>
    <row r="5461" spans="1:8" x14ac:dyDescent="0.3">
      <c r="A5461" t="s">
        <v>35</v>
      </c>
      <c r="B5461" t="s">
        <v>56</v>
      </c>
      <c r="C5461" t="s">
        <v>103</v>
      </c>
      <c r="D5461" t="s">
        <v>214</v>
      </c>
      <c r="E5461" t="s">
        <v>217</v>
      </c>
      <c r="F5461" s="88">
        <v>46478</v>
      </c>
      <c r="G5461" s="87">
        <v>2625</v>
      </c>
      <c r="H5461" s="87">
        <v>0</v>
      </c>
    </row>
    <row r="5462" spans="1:8" x14ac:dyDescent="0.3">
      <c r="A5462" t="s">
        <v>35</v>
      </c>
      <c r="B5462" t="s">
        <v>56</v>
      </c>
      <c r="C5462" t="s">
        <v>103</v>
      </c>
      <c r="D5462" t="s">
        <v>214</v>
      </c>
      <c r="E5462" t="s">
        <v>215</v>
      </c>
      <c r="F5462" s="88">
        <v>46508</v>
      </c>
      <c r="G5462" s="87">
        <v>2625</v>
      </c>
      <c r="H5462" s="87">
        <v>0</v>
      </c>
    </row>
    <row r="5463" spans="1:8" x14ac:dyDescent="0.3">
      <c r="A5463" t="s">
        <v>35</v>
      </c>
      <c r="B5463" t="s">
        <v>56</v>
      </c>
      <c r="C5463" t="s">
        <v>103</v>
      </c>
      <c r="D5463" t="s">
        <v>214</v>
      </c>
      <c r="E5463" t="s">
        <v>216</v>
      </c>
      <c r="F5463" s="88">
        <v>46508</v>
      </c>
      <c r="G5463" s="87">
        <v>2625</v>
      </c>
      <c r="H5463" s="87">
        <v>0</v>
      </c>
    </row>
    <row r="5464" spans="1:8" x14ac:dyDescent="0.3">
      <c r="A5464" t="s">
        <v>35</v>
      </c>
      <c r="B5464" t="s">
        <v>56</v>
      </c>
      <c r="C5464" t="s">
        <v>103</v>
      </c>
      <c r="D5464" t="s">
        <v>214</v>
      </c>
      <c r="E5464" t="s">
        <v>217</v>
      </c>
      <c r="F5464" s="88">
        <v>46508</v>
      </c>
      <c r="G5464" s="87">
        <v>2625</v>
      </c>
      <c r="H5464" s="87">
        <v>0</v>
      </c>
    </row>
    <row r="5465" spans="1:8" x14ac:dyDescent="0.3">
      <c r="A5465" t="s">
        <v>35</v>
      </c>
      <c r="B5465" t="s">
        <v>56</v>
      </c>
      <c r="C5465" t="s">
        <v>103</v>
      </c>
      <c r="D5465" t="s">
        <v>214</v>
      </c>
      <c r="E5465" t="s">
        <v>215</v>
      </c>
      <c r="F5465" s="88">
        <v>46539</v>
      </c>
      <c r="G5465" s="87">
        <v>2625</v>
      </c>
      <c r="H5465" s="87">
        <v>0</v>
      </c>
    </row>
    <row r="5466" spans="1:8" x14ac:dyDescent="0.3">
      <c r="A5466" t="s">
        <v>35</v>
      </c>
      <c r="B5466" t="s">
        <v>56</v>
      </c>
      <c r="C5466" t="s">
        <v>103</v>
      </c>
      <c r="D5466" t="s">
        <v>214</v>
      </c>
      <c r="E5466" t="s">
        <v>216</v>
      </c>
      <c r="F5466" s="88">
        <v>46539</v>
      </c>
      <c r="G5466" s="87">
        <v>2625</v>
      </c>
      <c r="H5466" s="87">
        <v>0</v>
      </c>
    </row>
    <row r="5467" spans="1:8" x14ac:dyDescent="0.3">
      <c r="A5467" t="s">
        <v>35</v>
      </c>
      <c r="B5467" t="s">
        <v>56</v>
      </c>
      <c r="C5467" t="s">
        <v>103</v>
      </c>
      <c r="D5467" t="s">
        <v>214</v>
      </c>
      <c r="E5467" t="s">
        <v>217</v>
      </c>
      <c r="F5467" s="88">
        <v>46539</v>
      </c>
      <c r="G5467" s="87">
        <v>2625</v>
      </c>
      <c r="H5467" s="87">
        <v>0</v>
      </c>
    </row>
    <row r="5468" spans="1:8" x14ac:dyDescent="0.3">
      <c r="A5468" t="s">
        <v>35</v>
      </c>
      <c r="B5468" t="s">
        <v>56</v>
      </c>
      <c r="C5468" t="s">
        <v>103</v>
      </c>
      <c r="D5468" t="s">
        <v>214</v>
      </c>
      <c r="E5468" t="s">
        <v>215</v>
      </c>
      <c r="F5468" s="88">
        <v>46569</v>
      </c>
      <c r="G5468" s="87">
        <v>2625</v>
      </c>
      <c r="H5468" s="87">
        <v>0</v>
      </c>
    </row>
    <row r="5469" spans="1:8" x14ac:dyDescent="0.3">
      <c r="A5469" t="s">
        <v>35</v>
      </c>
      <c r="B5469" t="s">
        <v>56</v>
      </c>
      <c r="C5469" t="s">
        <v>103</v>
      </c>
      <c r="D5469" t="s">
        <v>214</v>
      </c>
      <c r="E5469" t="s">
        <v>216</v>
      </c>
      <c r="F5469" s="88">
        <v>46569</v>
      </c>
      <c r="G5469" s="87">
        <v>2625</v>
      </c>
      <c r="H5469" s="87">
        <v>0</v>
      </c>
    </row>
    <row r="5470" spans="1:8" x14ac:dyDescent="0.3">
      <c r="A5470" t="s">
        <v>35</v>
      </c>
      <c r="B5470" t="s">
        <v>56</v>
      </c>
      <c r="C5470" t="s">
        <v>103</v>
      </c>
      <c r="D5470" t="s">
        <v>214</v>
      </c>
      <c r="E5470" t="s">
        <v>217</v>
      </c>
      <c r="F5470" s="88">
        <v>46569</v>
      </c>
      <c r="G5470" s="87">
        <v>2625</v>
      </c>
      <c r="H5470" s="87">
        <v>0</v>
      </c>
    </row>
    <row r="5471" spans="1:8" x14ac:dyDescent="0.3">
      <c r="A5471" t="s">
        <v>35</v>
      </c>
      <c r="B5471" t="s">
        <v>56</v>
      </c>
      <c r="C5471" t="s">
        <v>103</v>
      </c>
      <c r="D5471" t="s">
        <v>214</v>
      </c>
      <c r="E5471" t="s">
        <v>215</v>
      </c>
      <c r="F5471" s="88">
        <v>46600</v>
      </c>
      <c r="G5471" s="87">
        <v>2625</v>
      </c>
      <c r="H5471" s="87">
        <v>0</v>
      </c>
    </row>
    <row r="5472" spans="1:8" x14ac:dyDescent="0.3">
      <c r="A5472" t="s">
        <v>35</v>
      </c>
      <c r="B5472" t="s">
        <v>56</v>
      </c>
      <c r="C5472" t="s">
        <v>103</v>
      </c>
      <c r="D5472" t="s">
        <v>214</v>
      </c>
      <c r="E5472" t="s">
        <v>216</v>
      </c>
      <c r="F5472" s="88">
        <v>46600</v>
      </c>
      <c r="G5472" s="87">
        <v>2625</v>
      </c>
      <c r="H5472" s="87">
        <v>0</v>
      </c>
    </row>
    <row r="5473" spans="1:8" x14ac:dyDescent="0.3">
      <c r="A5473" t="s">
        <v>35</v>
      </c>
      <c r="B5473" t="s">
        <v>56</v>
      </c>
      <c r="C5473" t="s">
        <v>103</v>
      </c>
      <c r="D5473" t="s">
        <v>214</v>
      </c>
      <c r="E5473" t="s">
        <v>217</v>
      </c>
      <c r="F5473" s="88">
        <v>46600</v>
      </c>
      <c r="G5473" s="87">
        <v>2625</v>
      </c>
      <c r="H5473" s="87">
        <v>0</v>
      </c>
    </row>
    <row r="5474" spans="1:8" x14ac:dyDescent="0.3">
      <c r="A5474" t="s">
        <v>35</v>
      </c>
      <c r="B5474" t="s">
        <v>56</v>
      </c>
      <c r="C5474" t="s">
        <v>103</v>
      </c>
      <c r="D5474" t="s">
        <v>214</v>
      </c>
      <c r="E5474" t="s">
        <v>215</v>
      </c>
      <c r="F5474" s="88">
        <v>46631</v>
      </c>
      <c r="G5474" s="87">
        <v>2625</v>
      </c>
      <c r="H5474" s="87">
        <v>0</v>
      </c>
    </row>
    <row r="5475" spans="1:8" x14ac:dyDescent="0.3">
      <c r="A5475" t="s">
        <v>35</v>
      </c>
      <c r="B5475" t="s">
        <v>56</v>
      </c>
      <c r="C5475" t="s">
        <v>103</v>
      </c>
      <c r="D5475" t="s">
        <v>214</v>
      </c>
      <c r="E5475" t="s">
        <v>216</v>
      </c>
      <c r="F5475" s="88">
        <v>46631</v>
      </c>
      <c r="G5475" s="87">
        <v>2625</v>
      </c>
      <c r="H5475" s="87">
        <v>0</v>
      </c>
    </row>
    <row r="5476" spans="1:8" x14ac:dyDescent="0.3">
      <c r="A5476" t="s">
        <v>35</v>
      </c>
      <c r="B5476" t="s">
        <v>56</v>
      </c>
      <c r="C5476" t="s">
        <v>103</v>
      </c>
      <c r="D5476" t="s">
        <v>214</v>
      </c>
      <c r="E5476" t="s">
        <v>217</v>
      </c>
      <c r="F5476" s="88">
        <v>46631</v>
      </c>
      <c r="G5476" s="87">
        <v>2625</v>
      </c>
      <c r="H5476" s="87">
        <v>0</v>
      </c>
    </row>
    <row r="5477" spans="1:8" x14ac:dyDescent="0.3">
      <c r="A5477" t="s">
        <v>35</v>
      </c>
      <c r="B5477" t="s">
        <v>56</v>
      </c>
      <c r="C5477" t="s">
        <v>103</v>
      </c>
      <c r="D5477" t="s">
        <v>214</v>
      </c>
      <c r="E5477" t="s">
        <v>215</v>
      </c>
      <c r="F5477" s="88">
        <v>46661</v>
      </c>
      <c r="G5477" s="87">
        <v>2625</v>
      </c>
      <c r="H5477" s="87">
        <v>0</v>
      </c>
    </row>
    <row r="5478" spans="1:8" x14ac:dyDescent="0.3">
      <c r="A5478" t="s">
        <v>35</v>
      </c>
      <c r="B5478" t="s">
        <v>56</v>
      </c>
      <c r="C5478" t="s">
        <v>103</v>
      </c>
      <c r="D5478" t="s">
        <v>214</v>
      </c>
      <c r="E5478" t="s">
        <v>216</v>
      </c>
      <c r="F5478" s="88">
        <v>46661</v>
      </c>
      <c r="G5478" s="87">
        <v>2625</v>
      </c>
      <c r="H5478" s="87">
        <v>0</v>
      </c>
    </row>
    <row r="5479" spans="1:8" x14ac:dyDescent="0.3">
      <c r="A5479" t="s">
        <v>35</v>
      </c>
      <c r="B5479" t="s">
        <v>56</v>
      </c>
      <c r="C5479" t="s">
        <v>103</v>
      </c>
      <c r="D5479" t="s">
        <v>214</v>
      </c>
      <c r="E5479" t="s">
        <v>217</v>
      </c>
      <c r="F5479" s="88">
        <v>46661</v>
      </c>
      <c r="G5479" s="87">
        <v>2625</v>
      </c>
      <c r="H5479" s="87">
        <v>0</v>
      </c>
    </row>
    <row r="5480" spans="1:8" x14ac:dyDescent="0.3">
      <c r="A5480" t="s">
        <v>35</v>
      </c>
      <c r="B5480" t="s">
        <v>56</v>
      </c>
      <c r="C5480" t="s">
        <v>103</v>
      </c>
      <c r="D5480" t="s">
        <v>214</v>
      </c>
      <c r="E5480" t="s">
        <v>215</v>
      </c>
      <c r="F5480" s="88">
        <v>46692</v>
      </c>
      <c r="G5480" s="87">
        <v>2625</v>
      </c>
      <c r="H5480" s="87">
        <v>0</v>
      </c>
    </row>
    <row r="5481" spans="1:8" x14ac:dyDescent="0.3">
      <c r="A5481" t="s">
        <v>35</v>
      </c>
      <c r="B5481" t="s">
        <v>56</v>
      </c>
      <c r="C5481" t="s">
        <v>103</v>
      </c>
      <c r="D5481" t="s">
        <v>214</v>
      </c>
      <c r="E5481" t="s">
        <v>216</v>
      </c>
      <c r="F5481" s="88">
        <v>46692</v>
      </c>
      <c r="G5481" s="87">
        <v>2625</v>
      </c>
      <c r="H5481" s="87">
        <v>0</v>
      </c>
    </row>
    <row r="5482" spans="1:8" x14ac:dyDescent="0.3">
      <c r="A5482" t="s">
        <v>35</v>
      </c>
      <c r="B5482" t="s">
        <v>56</v>
      </c>
      <c r="C5482" t="s">
        <v>103</v>
      </c>
      <c r="D5482" t="s">
        <v>214</v>
      </c>
      <c r="E5482" t="s">
        <v>217</v>
      </c>
      <c r="F5482" s="88">
        <v>46692</v>
      </c>
      <c r="G5482" s="87">
        <v>2625</v>
      </c>
      <c r="H5482" s="87">
        <v>0</v>
      </c>
    </row>
    <row r="5483" spans="1:8" x14ac:dyDescent="0.3">
      <c r="A5483" t="s">
        <v>35</v>
      </c>
      <c r="B5483" t="s">
        <v>56</v>
      </c>
      <c r="C5483" t="s">
        <v>103</v>
      </c>
      <c r="D5483" t="s">
        <v>214</v>
      </c>
      <c r="E5483" t="s">
        <v>215</v>
      </c>
      <c r="F5483" s="88">
        <v>46722</v>
      </c>
      <c r="G5483" s="87">
        <v>2625</v>
      </c>
      <c r="H5483" s="87">
        <v>0</v>
      </c>
    </row>
    <row r="5484" spans="1:8" x14ac:dyDescent="0.3">
      <c r="A5484" t="s">
        <v>35</v>
      </c>
      <c r="B5484" t="s">
        <v>56</v>
      </c>
      <c r="C5484" t="s">
        <v>103</v>
      </c>
      <c r="D5484" t="s">
        <v>214</v>
      </c>
      <c r="E5484" t="s">
        <v>216</v>
      </c>
      <c r="F5484" s="88">
        <v>46722</v>
      </c>
      <c r="G5484" s="87">
        <v>2625</v>
      </c>
      <c r="H5484" s="87">
        <v>0</v>
      </c>
    </row>
    <row r="5485" spans="1:8" x14ac:dyDescent="0.3">
      <c r="A5485" t="s">
        <v>35</v>
      </c>
      <c r="B5485" t="s">
        <v>56</v>
      </c>
      <c r="C5485" t="s">
        <v>103</v>
      </c>
      <c r="D5485" t="s">
        <v>214</v>
      </c>
      <c r="E5485" t="s">
        <v>217</v>
      </c>
      <c r="F5485" s="88">
        <v>46722</v>
      </c>
      <c r="G5485" s="87">
        <v>2625</v>
      </c>
      <c r="H5485" s="87">
        <v>0</v>
      </c>
    </row>
    <row r="5486" spans="1:8" x14ac:dyDescent="0.3">
      <c r="A5486" t="s">
        <v>35</v>
      </c>
      <c r="B5486" t="s">
        <v>56</v>
      </c>
      <c r="C5486" t="s">
        <v>105</v>
      </c>
      <c r="D5486" t="s">
        <v>198</v>
      </c>
      <c r="E5486" t="s">
        <v>135</v>
      </c>
      <c r="G5486" s="87">
        <v>77000</v>
      </c>
      <c r="H5486" s="87">
        <v>48972</v>
      </c>
    </row>
    <row r="5487" spans="1:8" x14ac:dyDescent="0.3">
      <c r="A5487" t="s">
        <v>35</v>
      </c>
      <c r="B5487" t="s">
        <v>56</v>
      </c>
      <c r="C5487" t="s">
        <v>105</v>
      </c>
      <c r="D5487" t="s">
        <v>198</v>
      </c>
      <c r="E5487" t="s">
        <v>199</v>
      </c>
      <c r="G5487" s="87">
        <v>77000</v>
      </c>
      <c r="H5487" s="87">
        <v>77136.444181925574</v>
      </c>
    </row>
    <row r="5488" spans="1:8" x14ac:dyDescent="0.3">
      <c r="A5488" t="s">
        <v>35</v>
      </c>
      <c r="B5488" t="s">
        <v>56</v>
      </c>
      <c r="C5488" t="s">
        <v>105</v>
      </c>
      <c r="D5488" t="s">
        <v>198</v>
      </c>
      <c r="E5488" t="s">
        <v>200</v>
      </c>
      <c r="G5488" s="87">
        <v>77000</v>
      </c>
      <c r="H5488" s="87">
        <v>77572.097569748104</v>
      </c>
    </row>
    <row r="5489" spans="1:8" x14ac:dyDescent="0.3">
      <c r="A5489" t="s">
        <v>35</v>
      </c>
      <c r="B5489" t="s">
        <v>56</v>
      </c>
      <c r="C5489" t="s">
        <v>105</v>
      </c>
      <c r="D5489" t="s">
        <v>198</v>
      </c>
      <c r="E5489" t="s">
        <v>201</v>
      </c>
      <c r="G5489" s="87">
        <v>77000</v>
      </c>
      <c r="H5489" s="87">
        <v>77000</v>
      </c>
    </row>
    <row r="5490" spans="1:8" x14ac:dyDescent="0.3">
      <c r="A5490" t="s">
        <v>35</v>
      </c>
      <c r="B5490" t="s">
        <v>56</v>
      </c>
      <c r="C5490" t="s">
        <v>105</v>
      </c>
      <c r="D5490" t="s">
        <v>198</v>
      </c>
      <c r="E5490" t="s">
        <v>202</v>
      </c>
      <c r="G5490" s="87">
        <v>77000</v>
      </c>
      <c r="H5490" s="87">
        <v>49423.27730430846</v>
      </c>
    </row>
    <row r="5491" spans="1:8" x14ac:dyDescent="0.3">
      <c r="A5491" t="s">
        <v>35</v>
      </c>
      <c r="B5491" t="s">
        <v>56</v>
      </c>
      <c r="C5491" t="s">
        <v>105</v>
      </c>
      <c r="D5491" t="s">
        <v>198</v>
      </c>
      <c r="E5491" t="s">
        <v>139</v>
      </c>
      <c r="G5491" s="87">
        <v>77000</v>
      </c>
      <c r="H5491" s="87">
        <v>49665</v>
      </c>
    </row>
    <row r="5492" spans="1:8" x14ac:dyDescent="0.3">
      <c r="A5492" t="s">
        <v>35</v>
      </c>
      <c r="B5492" t="s">
        <v>56</v>
      </c>
      <c r="C5492" t="s">
        <v>105</v>
      </c>
      <c r="D5492" t="s">
        <v>198</v>
      </c>
      <c r="E5492" t="s">
        <v>65</v>
      </c>
      <c r="G5492" s="87">
        <v>77000</v>
      </c>
      <c r="H5492" s="87">
        <v>49423.27730430846</v>
      </c>
    </row>
    <row r="5493" spans="1:8" x14ac:dyDescent="0.3">
      <c r="A5493" t="s">
        <v>35</v>
      </c>
      <c r="B5493" t="s">
        <v>56</v>
      </c>
      <c r="C5493" t="s">
        <v>105</v>
      </c>
      <c r="D5493" t="s">
        <v>203</v>
      </c>
      <c r="E5493" t="s">
        <v>204</v>
      </c>
      <c r="G5493" s="87">
        <v>77000</v>
      </c>
      <c r="H5493" s="87">
        <v>48818.630642018659</v>
      </c>
    </row>
    <row r="5494" spans="1:8" x14ac:dyDescent="0.3">
      <c r="A5494" t="s">
        <v>35</v>
      </c>
      <c r="B5494" t="s">
        <v>56</v>
      </c>
      <c r="C5494" t="s">
        <v>105</v>
      </c>
      <c r="D5494" t="s">
        <v>203</v>
      </c>
      <c r="E5494" t="s">
        <v>142</v>
      </c>
      <c r="G5494" s="87">
        <v>77000</v>
      </c>
      <c r="H5494" s="87">
        <v>76999.999999999985</v>
      </c>
    </row>
    <row r="5495" spans="1:8" x14ac:dyDescent="0.3">
      <c r="A5495" t="s">
        <v>35</v>
      </c>
      <c r="B5495" t="s">
        <v>56</v>
      </c>
      <c r="C5495" t="s">
        <v>105</v>
      </c>
      <c r="D5495" t="s">
        <v>203</v>
      </c>
      <c r="E5495" t="s">
        <v>143</v>
      </c>
      <c r="G5495" s="87">
        <v>77000</v>
      </c>
      <c r="H5495" s="87">
        <v>76758.853210721165</v>
      </c>
    </row>
    <row r="5496" spans="1:8" x14ac:dyDescent="0.3">
      <c r="A5496" t="s">
        <v>35</v>
      </c>
      <c r="B5496" t="s">
        <v>56</v>
      </c>
      <c r="C5496" t="s">
        <v>105</v>
      </c>
      <c r="D5496" t="s">
        <v>203</v>
      </c>
      <c r="E5496" t="s">
        <v>141</v>
      </c>
      <c r="G5496" s="87">
        <v>77000</v>
      </c>
      <c r="H5496" s="87">
        <v>0</v>
      </c>
    </row>
    <row r="5497" spans="1:8" x14ac:dyDescent="0.3">
      <c r="A5497" t="s">
        <v>35</v>
      </c>
      <c r="B5497" t="s">
        <v>56</v>
      </c>
      <c r="C5497" t="s">
        <v>105</v>
      </c>
      <c r="D5497" t="s">
        <v>203</v>
      </c>
      <c r="E5497" t="s">
        <v>205</v>
      </c>
      <c r="G5497" s="87">
        <v>77000</v>
      </c>
      <c r="H5497" s="87">
        <v>48818.630642018659</v>
      </c>
    </row>
    <row r="5498" spans="1:8" x14ac:dyDescent="0.3">
      <c r="A5498" t="s">
        <v>35</v>
      </c>
      <c r="B5498" t="s">
        <v>56</v>
      </c>
      <c r="C5498" t="s">
        <v>105</v>
      </c>
      <c r="D5498" t="s">
        <v>206</v>
      </c>
      <c r="E5498" t="s">
        <v>207</v>
      </c>
      <c r="G5498" s="87">
        <v>77000</v>
      </c>
      <c r="H5498" s="87">
        <v>81620</v>
      </c>
    </row>
    <row r="5499" spans="1:8" x14ac:dyDescent="0.3">
      <c r="A5499" t="s">
        <v>35</v>
      </c>
      <c r="B5499" t="s">
        <v>56</v>
      </c>
      <c r="C5499" t="s">
        <v>105</v>
      </c>
      <c r="D5499" t="s">
        <v>206</v>
      </c>
      <c r="E5499" t="s">
        <v>208</v>
      </c>
      <c r="G5499" s="87">
        <v>77000</v>
      </c>
      <c r="H5499" s="87">
        <v>81475.625000000015</v>
      </c>
    </row>
    <row r="5500" spans="1:8" x14ac:dyDescent="0.3">
      <c r="A5500" t="s">
        <v>35</v>
      </c>
      <c r="B5500" t="s">
        <v>56</v>
      </c>
      <c r="C5500" t="s">
        <v>105</v>
      </c>
      <c r="D5500" t="s">
        <v>206</v>
      </c>
      <c r="E5500" t="s">
        <v>209</v>
      </c>
      <c r="G5500" s="87">
        <v>77000</v>
      </c>
      <c r="H5500" s="87">
        <v>72610.51559080962</v>
      </c>
    </row>
    <row r="5501" spans="1:8" x14ac:dyDescent="0.3">
      <c r="A5501" t="s">
        <v>35</v>
      </c>
      <c r="B5501" t="s">
        <v>56</v>
      </c>
      <c r="C5501" t="s">
        <v>105</v>
      </c>
      <c r="D5501" t="s">
        <v>210</v>
      </c>
      <c r="E5501" t="s">
        <v>211</v>
      </c>
      <c r="G5501" s="87">
        <v>77000</v>
      </c>
      <c r="H5501" s="87">
        <v>73150</v>
      </c>
    </row>
    <row r="5502" spans="1:8" x14ac:dyDescent="0.3">
      <c r="A5502" t="s">
        <v>35</v>
      </c>
      <c r="B5502" t="s">
        <v>56</v>
      </c>
      <c r="C5502" t="s">
        <v>105</v>
      </c>
      <c r="D5502" t="s">
        <v>210</v>
      </c>
      <c r="E5502" t="s">
        <v>212</v>
      </c>
      <c r="G5502" s="87">
        <v>77000</v>
      </c>
      <c r="H5502" s="87">
        <v>72380</v>
      </c>
    </row>
    <row r="5503" spans="1:8" x14ac:dyDescent="0.3">
      <c r="A5503" t="s">
        <v>35</v>
      </c>
      <c r="B5503" t="s">
        <v>56</v>
      </c>
      <c r="C5503" t="s">
        <v>105</v>
      </c>
      <c r="D5503" t="s">
        <v>210</v>
      </c>
      <c r="E5503" t="s">
        <v>213</v>
      </c>
      <c r="G5503" s="87">
        <v>77000</v>
      </c>
      <c r="H5503" s="87">
        <v>73535</v>
      </c>
    </row>
    <row r="5504" spans="1:8" x14ac:dyDescent="0.3">
      <c r="A5504" t="s">
        <v>35</v>
      </c>
      <c r="B5504" t="s">
        <v>56</v>
      </c>
      <c r="C5504" t="s">
        <v>105</v>
      </c>
      <c r="D5504" t="s">
        <v>214</v>
      </c>
      <c r="E5504" t="s">
        <v>215</v>
      </c>
      <c r="F5504" s="88">
        <v>46388</v>
      </c>
      <c r="G5504" s="87">
        <v>6416.666666666667</v>
      </c>
      <c r="H5504" s="87">
        <v>472.47379424148681</v>
      </c>
    </row>
    <row r="5505" spans="1:8" x14ac:dyDescent="0.3">
      <c r="A5505" t="s">
        <v>35</v>
      </c>
      <c r="B5505" t="s">
        <v>56</v>
      </c>
      <c r="C5505" t="s">
        <v>105</v>
      </c>
      <c r="D5505" t="s">
        <v>214</v>
      </c>
      <c r="E5505" t="s">
        <v>216</v>
      </c>
      <c r="F5505" s="88">
        <v>46388</v>
      </c>
      <c r="G5505" s="87">
        <v>6416.666666666667</v>
      </c>
      <c r="H5505" s="87">
        <v>385.00000000000028</v>
      </c>
    </row>
    <row r="5506" spans="1:8" x14ac:dyDescent="0.3">
      <c r="A5506" t="s">
        <v>35</v>
      </c>
      <c r="B5506" t="s">
        <v>56</v>
      </c>
      <c r="C5506" t="s">
        <v>105</v>
      </c>
      <c r="D5506" t="s">
        <v>214</v>
      </c>
      <c r="E5506" t="s">
        <v>217</v>
      </c>
      <c r="F5506" s="88">
        <v>46388</v>
      </c>
      <c r="G5506" s="87">
        <v>6416.666666666667</v>
      </c>
      <c r="H5506" s="87">
        <v>82.522447397628099</v>
      </c>
    </row>
    <row r="5507" spans="1:8" x14ac:dyDescent="0.3">
      <c r="A5507" t="s">
        <v>35</v>
      </c>
      <c r="B5507" t="s">
        <v>56</v>
      </c>
      <c r="C5507" t="s">
        <v>105</v>
      </c>
      <c r="D5507" t="s">
        <v>214</v>
      </c>
      <c r="E5507" t="s">
        <v>215</v>
      </c>
      <c r="F5507" s="88">
        <v>46419</v>
      </c>
      <c r="G5507" s="87">
        <v>6416.666666666667</v>
      </c>
      <c r="H5507" s="87">
        <v>472.3829664914594</v>
      </c>
    </row>
    <row r="5508" spans="1:8" x14ac:dyDescent="0.3">
      <c r="A5508" t="s">
        <v>35</v>
      </c>
      <c r="B5508" t="s">
        <v>56</v>
      </c>
      <c r="C5508" t="s">
        <v>105</v>
      </c>
      <c r="D5508" t="s">
        <v>214</v>
      </c>
      <c r="E5508" t="s">
        <v>216</v>
      </c>
      <c r="F5508" s="88">
        <v>46419</v>
      </c>
      <c r="G5508" s="87">
        <v>6416.666666666667</v>
      </c>
      <c r="H5508" s="87">
        <v>385.00000000000028</v>
      </c>
    </row>
    <row r="5509" spans="1:8" x14ac:dyDescent="0.3">
      <c r="A5509" t="s">
        <v>35</v>
      </c>
      <c r="B5509" t="s">
        <v>56</v>
      </c>
      <c r="C5509" t="s">
        <v>105</v>
      </c>
      <c r="D5509" t="s">
        <v>214</v>
      </c>
      <c r="E5509" t="s">
        <v>217</v>
      </c>
      <c r="F5509" s="88">
        <v>46419</v>
      </c>
      <c r="G5509" s="87">
        <v>6416.666666666667</v>
      </c>
      <c r="H5509" s="87">
        <v>82.436760840999639</v>
      </c>
    </row>
    <row r="5510" spans="1:8" x14ac:dyDescent="0.3">
      <c r="A5510" t="s">
        <v>35</v>
      </c>
      <c r="B5510" t="s">
        <v>56</v>
      </c>
      <c r="C5510" t="s">
        <v>105</v>
      </c>
      <c r="D5510" t="s">
        <v>214</v>
      </c>
      <c r="E5510" t="s">
        <v>215</v>
      </c>
      <c r="F5510" s="88">
        <v>46447</v>
      </c>
      <c r="G5510" s="87">
        <v>6416.666666666667</v>
      </c>
      <c r="H5510" s="87">
        <v>472.29232716639132</v>
      </c>
    </row>
    <row r="5511" spans="1:8" x14ac:dyDescent="0.3">
      <c r="A5511" t="s">
        <v>35</v>
      </c>
      <c r="B5511" t="s">
        <v>56</v>
      </c>
      <c r="C5511" t="s">
        <v>105</v>
      </c>
      <c r="D5511" t="s">
        <v>214</v>
      </c>
      <c r="E5511" t="s">
        <v>216</v>
      </c>
      <c r="F5511" s="88">
        <v>46447</v>
      </c>
      <c r="G5511" s="87">
        <v>6416.666666666667</v>
      </c>
      <c r="H5511" s="87">
        <v>385.00000000000028</v>
      </c>
    </row>
    <row r="5512" spans="1:8" x14ac:dyDescent="0.3">
      <c r="A5512" t="s">
        <v>35</v>
      </c>
      <c r="B5512" t="s">
        <v>56</v>
      </c>
      <c r="C5512" t="s">
        <v>105</v>
      </c>
      <c r="D5512" t="s">
        <v>214</v>
      </c>
      <c r="E5512" t="s">
        <v>217</v>
      </c>
      <c r="F5512" s="88">
        <v>46447</v>
      </c>
      <c r="G5512" s="87">
        <v>6416.666666666667</v>
      </c>
      <c r="H5512" s="87">
        <v>82.351252043765498</v>
      </c>
    </row>
    <row r="5513" spans="1:8" x14ac:dyDescent="0.3">
      <c r="A5513" t="s">
        <v>35</v>
      </c>
      <c r="B5513" t="s">
        <v>56</v>
      </c>
      <c r="C5513" t="s">
        <v>105</v>
      </c>
      <c r="D5513" t="s">
        <v>214</v>
      </c>
      <c r="E5513" t="s">
        <v>215</v>
      </c>
      <c r="F5513" s="88">
        <v>46478</v>
      </c>
      <c r="G5513" s="87">
        <v>6416.666666666667</v>
      </c>
      <c r="H5513" s="87">
        <v>82.263030955838062</v>
      </c>
    </row>
    <row r="5514" spans="1:8" x14ac:dyDescent="0.3">
      <c r="A5514" t="s">
        <v>35</v>
      </c>
      <c r="B5514" t="s">
        <v>56</v>
      </c>
      <c r="C5514" t="s">
        <v>105</v>
      </c>
      <c r="D5514" t="s">
        <v>214</v>
      </c>
      <c r="E5514" t="s">
        <v>216</v>
      </c>
      <c r="F5514" s="88">
        <v>46478</v>
      </c>
      <c r="G5514" s="87">
        <v>6416.666666666667</v>
      </c>
      <c r="H5514" s="87">
        <v>0</v>
      </c>
    </row>
    <row r="5515" spans="1:8" x14ac:dyDescent="0.3">
      <c r="A5515" t="s">
        <v>35</v>
      </c>
      <c r="B5515" t="s">
        <v>56</v>
      </c>
      <c r="C5515" t="s">
        <v>105</v>
      </c>
      <c r="D5515" t="s">
        <v>214</v>
      </c>
      <c r="E5515" t="s">
        <v>217</v>
      </c>
      <c r="F5515" s="88">
        <v>46478</v>
      </c>
      <c r="G5515" s="87">
        <v>6416.666666666667</v>
      </c>
      <c r="H5515" s="87">
        <v>82.263030955838062</v>
      </c>
    </row>
    <row r="5516" spans="1:8" x14ac:dyDescent="0.3">
      <c r="A5516" t="s">
        <v>35</v>
      </c>
      <c r="B5516" t="s">
        <v>56</v>
      </c>
      <c r="C5516" t="s">
        <v>105</v>
      </c>
      <c r="D5516" t="s">
        <v>214</v>
      </c>
      <c r="E5516" t="s">
        <v>215</v>
      </c>
      <c r="F5516" s="88">
        <v>46508</v>
      </c>
      <c r="G5516" s="87">
        <v>6416.666666666667</v>
      </c>
      <c r="H5516" s="87">
        <v>82.17499868426431</v>
      </c>
    </row>
    <row r="5517" spans="1:8" x14ac:dyDescent="0.3">
      <c r="A5517" t="s">
        <v>35</v>
      </c>
      <c r="B5517" t="s">
        <v>56</v>
      </c>
      <c r="C5517" t="s">
        <v>105</v>
      </c>
      <c r="D5517" t="s">
        <v>214</v>
      </c>
      <c r="E5517" t="s">
        <v>216</v>
      </c>
      <c r="F5517" s="88">
        <v>46508</v>
      </c>
      <c r="G5517" s="87">
        <v>6416.666666666667</v>
      </c>
      <c r="H5517" s="87">
        <v>0</v>
      </c>
    </row>
    <row r="5518" spans="1:8" x14ac:dyDescent="0.3">
      <c r="A5518" t="s">
        <v>35</v>
      </c>
      <c r="B5518" t="s">
        <v>56</v>
      </c>
      <c r="C5518" t="s">
        <v>105</v>
      </c>
      <c r="D5518" t="s">
        <v>214</v>
      </c>
      <c r="E5518" t="s">
        <v>217</v>
      </c>
      <c r="F5518" s="88">
        <v>46508</v>
      </c>
      <c r="G5518" s="87">
        <v>6416.666666666667</v>
      </c>
      <c r="H5518" s="87">
        <v>82.17499868426431</v>
      </c>
    </row>
    <row r="5519" spans="1:8" x14ac:dyDescent="0.3">
      <c r="A5519" t="s">
        <v>35</v>
      </c>
      <c r="B5519" t="s">
        <v>56</v>
      </c>
      <c r="C5519" t="s">
        <v>105</v>
      </c>
      <c r="D5519" t="s">
        <v>214</v>
      </c>
      <c r="E5519" t="s">
        <v>215</v>
      </c>
      <c r="F5519" s="88">
        <v>46539</v>
      </c>
      <c r="G5519" s="87">
        <v>6416.666666666667</v>
      </c>
      <c r="H5519" s="87">
        <v>82.08715462351725</v>
      </c>
    </row>
    <row r="5520" spans="1:8" x14ac:dyDescent="0.3">
      <c r="A5520" t="s">
        <v>35</v>
      </c>
      <c r="B5520" t="s">
        <v>56</v>
      </c>
      <c r="C5520" t="s">
        <v>105</v>
      </c>
      <c r="D5520" t="s">
        <v>214</v>
      </c>
      <c r="E5520" t="s">
        <v>216</v>
      </c>
      <c r="F5520" s="88">
        <v>46539</v>
      </c>
      <c r="G5520" s="87">
        <v>6416.666666666667</v>
      </c>
      <c r="H5520" s="87">
        <v>0</v>
      </c>
    </row>
    <row r="5521" spans="1:8" x14ac:dyDescent="0.3">
      <c r="A5521" t="s">
        <v>35</v>
      </c>
      <c r="B5521" t="s">
        <v>56</v>
      </c>
      <c r="C5521" t="s">
        <v>105</v>
      </c>
      <c r="D5521" t="s">
        <v>214</v>
      </c>
      <c r="E5521" t="s">
        <v>217</v>
      </c>
      <c r="F5521" s="88">
        <v>46539</v>
      </c>
      <c r="G5521" s="87">
        <v>6416.666666666667</v>
      </c>
      <c r="H5521" s="87">
        <v>82.08715462351725</v>
      </c>
    </row>
    <row r="5522" spans="1:8" x14ac:dyDescent="0.3">
      <c r="A5522" t="s">
        <v>35</v>
      </c>
      <c r="B5522" t="s">
        <v>56</v>
      </c>
      <c r="C5522" t="s">
        <v>105</v>
      </c>
      <c r="D5522" t="s">
        <v>214</v>
      </c>
      <c r="E5522" t="s">
        <v>215</v>
      </c>
      <c r="F5522" s="88">
        <v>46569</v>
      </c>
      <c r="G5522" s="87">
        <v>6416.666666666667</v>
      </c>
      <c r="H5522" s="87">
        <v>81.999498170657276</v>
      </c>
    </row>
    <row r="5523" spans="1:8" x14ac:dyDescent="0.3">
      <c r="A5523" t="s">
        <v>35</v>
      </c>
      <c r="B5523" t="s">
        <v>56</v>
      </c>
      <c r="C5523" t="s">
        <v>105</v>
      </c>
      <c r="D5523" t="s">
        <v>214</v>
      </c>
      <c r="E5523" t="s">
        <v>216</v>
      </c>
      <c r="F5523" s="88">
        <v>46569</v>
      </c>
      <c r="G5523" s="87">
        <v>6416.666666666667</v>
      </c>
      <c r="H5523" s="87">
        <v>0</v>
      </c>
    </row>
    <row r="5524" spans="1:8" x14ac:dyDescent="0.3">
      <c r="A5524" t="s">
        <v>35</v>
      </c>
      <c r="B5524" t="s">
        <v>56</v>
      </c>
      <c r="C5524" t="s">
        <v>105</v>
      </c>
      <c r="D5524" t="s">
        <v>214</v>
      </c>
      <c r="E5524" t="s">
        <v>217</v>
      </c>
      <c r="F5524" s="88">
        <v>46569</v>
      </c>
      <c r="G5524" s="87">
        <v>6416.666666666667</v>
      </c>
      <c r="H5524" s="87">
        <v>81.999498170657276</v>
      </c>
    </row>
    <row r="5525" spans="1:8" x14ac:dyDescent="0.3">
      <c r="A5525" t="s">
        <v>35</v>
      </c>
      <c r="B5525" t="s">
        <v>56</v>
      </c>
      <c r="C5525" t="s">
        <v>105</v>
      </c>
      <c r="D5525" t="s">
        <v>214</v>
      </c>
      <c r="E5525" t="s">
        <v>215</v>
      </c>
      <c r="F5525" s="88">
        <v>46600</v>
      </c>
      <c r="G5525" s="87">
        <v>6416.666666666667</v>
      </c>
      <c r="H5525" s="87">
        <v>81.910596354606923</v>
      </c>
    </row>
    <row r="5526" spans="1:8" x14ac:dyDescent="0.3">
      <c r="A5526" t="s">
        <v>35</v>
      </c>
      <c r="B5526" t="s">
        <v>56</v>
      </c>
      <c r="C5526" t="s">
        <v>105</v>
      </c>
      <c r="D5526" t="s">
        <v>214</v>
      </c>
      <c r="E5526" t="s">
        <v>216</v>
      </c>
      <c r="F5526" s="88">
        <v>46600</v>
      </c>
      <c r="G5526" s="87">
        <v>6416.666666666667</v>
      </c>
      <c r="H5526" s="87">
        <v>0</v>
      </c>
    </row>
    <row r="5527" spans="1:8" x14ac:dyDescent="0.3">
      <c r="A5527" t="s">
        <v>35</v>
      </c>
      <c r="B5527" t="s">
        <v>56</v>
      </c>
      <c r="C5527" t="s">
        <v>105</v>
      </c>
      <c r="D5527" t="s">
        <v>214</v>
      </c>
      <c r="E5527" t="s">
        <v>217</v>
      </c>
      <c r="F5527" s="88">
        <v>46600</v>
      </c>
      <c r="G5527" s="87">
        <v>6416.666666666667</v>
      </c>
      <c r="H5527" s="87">
        <v>81.910596354606923</v>
      </c>
    </row>
    <row r="5528" spans="1:8" x14ac:dyDescent="0.3">
      <c r="A5528" t="s">
        <v>35</v>
      </c>
      <c r="B5528" t="s">
        <v>56</v>
      </c>
      <c r="C5528" t="s">
        <v>105</v>
      </c>
      <c r="D5528" t="s">
        <v>214</v>
      </c>
      <c r="E5528" t="s">
        <v>215</v>
      </c>
      <c r="F5528" s="88">
        <v>46631</v>
      </c>
      <c r="G5528" s="87">
        <v>6416.666666666667</v>
      </c>
      <c r="H5528" s="87">
        <v>81.823316369903907</v>
      </c>
    </row>
    <row r="5529" spans="1:8" x14ac:dyDescent="0.3">
      <c r="A5529" t="s">
        <v>35</v>
      </c>
      <c r="B5529" t="s">
        <v>56</v>
      </c>
      <c r="C5529" t="s">
        <v>105</v>
      </c>
      <c r="D5529" t="s">
        <v>214</v>
      </c>
      <c r="E5529" t="s">
        <v>216</v>
      </c>
      <c r="F5529" s="88">
        <v>46631</v>
      </c>
      <c r="G5529" s="87">
        <v>6416.666666666667</v>
      </c>
      <c r="H5529" s="87">
        <v>0</v>
      </c>
    </row>
    <row r="5530" spans="1:8" x14ac:dyDescent="0.3">
      <c r="A5530" t="s">
        <v>35</v>
      </c>
      <c r="B5530" t="s">
        <v>56</v>
      </c>
      <c r="C5530" t="s">
        <v>105</v>
      </c>
      <c r="D5530" t="s">
        <v>214</v>
      </c>
      <c r="E5530" t="s">
        <v>217</v>
      </c>
      <c r="F5530" s="88">
        <v>46631</v>
      </c>
      <c r="G5530" s="87">
        <v>6416.666666666667</v>
      </c>
      <c r="H5530" s="87">
        <v>81.823316369903907</v>
      </c>
    </row>
    <row r="5531" spans="1:8" x14ac:dyDescent="0.3">
      <c r="A5531" t="s">
        <v>35</v>
      </c>
      <c r="B5531" t="s">
        <v>56</v>
      </c>
      <c r="C5531" t="s">
        <v>105</v>
      </c>
      <c r="D5531" t="s">
        <v>214</v>
      </c>
      <c r="E5531" t="s">
        <v>215</v>
      </c>
      <c r="F5531" s="88">
        <v>46661</v>
      </c>
      <c r="G5531" s="87">
        <v>6416.666666666667</v>
      </c>
      <c r="H5531" s="87">
        <v>81.736222189908446</v>
      </c>
    </row>
    <row r="5532" spans="1:8" x14ac:dyDescent="0.3">
      <c r="A5532" t="s">
        <v>35</v>
      </c>
      <c r="B5532" t="s">
        <v>56</v>
      </c>
      <c r="C5532" t="s">
        <v>105</v>
      </c>
      <c r="D5532" t="s">
        <v>214</v>
      </c>
      <c r="E5532" t="s">
        <v>216</v>
      </c>
      <c r="F5532" s="88">
        <v>46661</v>
      </c>
      <c r="G5532" s="87">
        <v>6416.666666666667</v>
      </c>
      <c r="H5532" s="87">
        <v>0</v>
      </c>
    </row>
    <row r="5533" spans="1:8" x14ac:dyDescent="0.3">
      <c r="A5533" t="s">
        <v>35</v>
      </c>
      <c r="B5533" t="s">
        <v>56</v>
      </c>
      <c r="C5533" t="s">
        <v>105</v>
      </c>
      <c r="D5533" t="s">
        <v>214</v>
      </c>
      <c r="E5533" t="s">
        <v>217</v>
      </c>
      <c r="F5533" s="88">
        <v>46661</v>
      </c>
      <c r="G5533" s="87">
        <v>6416.666666666667</v>
      </c>
      <c r="H5533" s="87">
        <v>81.736222189908446</v>
      </c>
    </row>
    <row r="5534" spans="1:8" x14ac:dyDescent="0.3">
      <c r="A5534" t="s">
        <v>35</v>
      </c>
      <c r="B5534" t="s">
        <v>56</v>
      </c>
      <c r="C5534" t="s">
        <v>105</v>
      </c>
      <c r="D5534" t="s">
        <v>214</v>
      </c>
      <c r="E5534" t="s">
        <v>215</v>
      </c>
      <c r="F5534" s="88">
        <v>46692</v>
      </c>
      <c r="G5534" s="87">
        <v>6416.666666666667</v>
      </c>
      <c r="H5534" s="87">
        <v>81.649313221929447</v>
      </c>
    </row>
    <row r="5535" spans="1:8" x14ac:dyDescent="0.3">
      <c r="A5535" t="s">
        <v>35</v>
      </c>
      <c r="B5535" t="s">
        <v>56</v>
      </c>
      <c r="C5535" t="s">
        <v>105</v>
      </c>
      <c r="D5535" t="s">
        <v>214</v>
      </c>
      <c r="E5535" t="s">
        <v>216</v>
      </c>
      <c r="F5535" s="88">
        <v>46692</v>
      </c>
      <c r="G5535" s="87">
        <v>6416.666666666667</v>
      </c>
      <c r="H5535" s="87">
        <v>0</v>
      </c>
    </row>
    <row r="5536" spans="1:8" x14ac:dyDescent="0.3">
      <c r="A5536" t="s">
        <v>35</v>
      </c>
      <c r="B5536" t="s">
        <v>56</v>
      </c>
      <c r="C5536" t="s">
        <v>105</v>
      </c>
      <c r="D5536" t="s">
        <v>214</v>
      </c>
      <c r="E5536" t="s">
        <v>217</v>
      </c>
      <c r="F5536" s="88">
        <v>46692</v>
      </c>
      <c r="G5536" s="87">
        <v>6416.666666666667</v>
      </c>
      <c r="H5536" s="87">
        <v>81.649313221929447</v>
      </c>
    </row>
    <row r="5537" spans="1:8" x14ac:dyDescent="0.3">
      <c r="A5537" t="s">
        <v>35</v>
      </c>
      <c r="B5537" t="s">
        <v>56</v>
      </c>
      <c r="C5537" t="s">
        <v>105</v>
      </c>
      <c r="D5537" t="s">
        <v>214</v>
      </c>
      <c r="E5537" t="s">
        <v>215</v>
      </c>
      <c r="F5537" s="88">
        <v>46722</v>
      </c>
      <c r="G5537" s="87">
        <v>6416.666666666667</v>
      </c>
      <c r="H5537" s="87">
        <v>81.56258887579763</v>
      </c>
    </row>
    <row r="5538" spans="1:8" x14ac:dyDescent="0.3">
      <c r="A5538" t="s">
        <v>35</v>
      </c>
      <c r="B5538" t="s">
        <v>56</v>
      </c>
      <c r="C5538" t="s">
        <v>105</v>
      </c>
      <c r="D5538" t="s">
        <v>214</v>
      </c>
      <c r="E5538" t="s">
        <v>216</v>
      </c>
      <c r="F5538" s="88">
        <v>46722</v>
      </c>
      <c r="G5538" s="87">
        <v>6416.666666666667</v>
      </c>
      <c r="H5538" s="87">
        <v>0</v>
      </c>
    </row>
    <row r="5539" spans="1:8" x14ac:dyDescent="0.3">
      <c r="A5539" t="s">
        <v>35</v>
      </c>
      <c r="B5539" t="s">
        <v>56</v>
      </c>
      <c r="C5539" t="s">
        <v>105</v>
      </c>
      <c r="D5539" t="s">
        <v>214</v>
      </c>
      <c r="E5539" t="s">
        <v>217</v>
      </c>
      <c r="F5539" s="88">
        <v>46722</v>
      </c>
      <c r="G5539" s="87">
        <v>6416.666666666667</v>
      </c>
      <c r="H5539" s="87">
        <v>81.56258887579763</v>
      </c>
    </row>
    <row r="5540" spans="1:8" x14ac:dyDescent="0.3">
      <c r="A5540" t="s">
        <v>35</v>
      </c>
      <c r="B5540" t="s">
        <v>56</v>
      </c>
      <c r="C5540" t="s">
        <v>106</v>
      </c>
      <c r="D5540" t="s">
        <v>198</v>
      </c>
      <c r="E5540" t="s">
        <v>135</v>
      </c>
      <c r="G5540" s="87">
        <v>63000</v>
      </c>
      <c r="H5540" s="87">
        <v>39060</v>
      </c>
    </row>
    <row r="5541" spans="1:8" x14ac:dyDescent="0.3">
      <c r="A5541" t="s">
        <v>35</v>
      </c>
      <c r="B5541" t="s">
        <v>56</v>
      </c>
      <c r="C5541" t="s">
        <v>106</v>
      </c>
      <c r="D5541" t="s">
        <v>198</v>
      </c>
      <c r="E5541" t="s">
        <v>199</v>
      </c>
      <c r="G5541" s="87">
        <v>63000</v>
      </c>
      <c r="H5541" s="87">
        <v>63068.702290076333</v>
      </c>
    </row>
    <row r="5542" spans="1:8" x14ac:dyDescent="0.3">
      <c r="A5542" t="s">
        <v>35</v>
      </c>
      <c r="B5542" t="s">
        <v>56</v>
      </c>
      <c r="C5542" t="s">
        <v>106</v>
      </c>
      <c r="D5542" t="s">
        <v>198</v>
      </c>
      <c r="E5542" t="s">
        <v>200</v>
      </c>
      <c r="G5542" s="87">
        <v>63000</v>
      </c>
      <c r="H5542" s="87">
        <v>63737.876827548382</v>
      </c>
    </row>
    <row r="5543" spans="1:8" x14ac:dyDescent="0.3">
      <c r="A5543" t="s">
        <v>35</v>
      </c>
      <c r="B5543" t="s">
        <v>56</v>
      </c>
      <c r="C5543" t="s">
        <v>106</v>
      </c>
      <c r="D5543" t="s">
        <v>198</v>
      </c>
      <c r="E5543" t="s">
        <v>201</v>
      </c>
      <c r="G5543" s="87">
        <v>63000</v>
      </c>
      <c r="H5543" s="87">
        <v>63000</v>
      </c>
    </row>
    <row r="5544" spans="1:8" x14ac:dyDescent="0.3">
      <c r="A5544" t="s">
        <v>35</v>
      </c>
      <c r="B5544" t="s">
        <v>56</v>
      </c>
      <c r="C5544" t="s">
        <v>106</v>
      </c>
      <c r="D5544" t="s">
        <v>198</v>
      </c>
      <c r="E5544" t="s">
        <v>202</v>
      </c>
      <c r="G5544" s="87">
        <v>63000</v>
      </c>
      <c r="H5544" s="87">
        <v>39560.577944566452</v>
      </c>
    </row>
    <row r="5545" spans="1:8" x14ac:dyDescent="0.3">
      <c r="A5545" t="s">
        <v>35</v>
      </c>
      <c r="B5545" t="s">
        <v>56</v>
      </c>
      <c r="C5545" t="s">
        <v>106</v>
      </c>
      <c r="D5545" t="s">
        <v>198</v>
      </c>
      <c r="E5545" t="s">
        <v>139</v>
      </c>
      <c r="G5545" s="87">
        <v>63000</v>
      </c>
      <c r="H5545" s="87">
        <v>38745</v>
      </c>
    </row>
    <row r="5546" spans="1:8" x14ac:dyDescent="0.3">
      <c r="A5546" t="s">
        <v>35</v>
      </c>
      <c r="B5546" t="s">
        <v>56</v>
      </c>
      <c r="C5546" t="s">
        <v>106</v>
      </c>
      <c r="D5546" t="s">
        <v>198</v>
      </c>
      <c r="E5546" t="s">
        <v>65</v>
      </c>
      <c r="G5546" s="87">
        <v>63000</v>
      </c>
      <c r="H5546" s="87">
        <v>39560.577944566452</v>
      </c>
    </row>
    <row r="5547" spans="1:8" x14ac:dyDescent="0.3">
      <c r="A5547" t="s">
        <v>35</v>
      </c>
      <c r="B5547" t="s">
        <v>56</v>
      </c>
      <c r="C5547" t="s">
        <v>106</v>
      </c>
      <c r="D5547" t="s">
        <v>203</v>
      </c>
      <c r="E5547" t="s">
        <v>204</v>
      </c>
      <c r="G5547" s="87">
        <v>63000</v>
      </c>
      <c r="H5547" s="87">
        <v>39658.135614281302</v>
      </c>
    </row>
    <row r="5548" spans="1:8" x14ac:dyDescent="0.3">
      <c r="A5548" t="s">
        <v>35</v>
      </c>
      <c r="B5548" t="s">
        <v>56</v>
      </c>
      <c r="C5548" t="s">
        <v>106</v>
      </c>
      <c r="D5548" t="s">
        <v>203</v>
      </c>
      <c r="E5548" t="s">
        <v>142</v>
      </c>
      <c r="G5548" s="87">
        <v>63000</v>
      </c>
      <c r="H5548" s="87">
        <v>63000.000000000007</v>
      </c>
    </row>
    <row r="5549" spans="1:8" x14ac:dyDescent="0.3">
      <c r="A5549" t="s">
        <v>35</v>
      </c>
      <c r="B5549" t="s">
        <v>56</v>
      </c>
      <c r="C5549" t="s">
        <v>106</v>
      </c>
      <c r="D5549" t="s">
        <v>203</v>
      </c>
      <c r="E5549" t="s">
        <v>143</v>
      </c>
      <c r="G5549" s="87">
        <v>63000</v>
      </c>
      <c r="H5549" s="87">
        <v>63964.734861744022</v>
      </c>
    </row>
    <row r="5550" spans="1:8" x14ac:dyDescent="0.3">
      <c r="A5550" t="s">
        <v>35</v>
      </c>
      <c r="B5550" t="s">
        <v>56</v>
      </c>
      <c r="C5550" t="s">
        <v>106</v>
      </c>
      <c r="D5550" t="s">
        <v>203</v>
      </c>
      <c r="E5550" t="s">
        <v>141</v>
      </c>
      <c r="G5550" s="87">
        <v>63000</v>
      </c>
      <c r="H5550" s="87">
        <v>0</v>
      </c>
    </row>
    <row r="5551" spans="1:8" x14ac:dyDescent="0.3">
      <c r="A5551" t="s">
        <v>35</v>
      </c>
      <c r="B5551" t="s">
        <v>56</v>
      </c>
      <c r="C5551" t="s">
        <v>106</v>
      </c>
      <c r="D5551" t="s">
        <v>203</v>
      </c>
      <c r="E5551" t="s">
        <v>205</v>
      </c>
      <c r="G5551" s="87">
        <v>63000</v>
      </c>
      <c r="H5551" s="87">
        <v>39658.135614281302</v>
      </c>
    </row>
    <row r="5552" spans="1:8" x14ac:dyDescent="0.3">
      <c r="A5552" t="s">
        <v>35</v>
      </c>
      <c r="B5552" t="s">
        <v>56</v>
      </c>
      <c r="C5552" t="s">
        <v>106</v>
      </c>
      <c r="D5552" t="s">
        <v>206</v>
      </c>
      <c r="E5552" t="s">
        <v>207</v>
      </c>
      <c r="G5552" s="87">
        <v>63000</v>
      </c>
      <c r="H5552" s="87">
        <v>64260</v>
      </c>
    </row>
    <row r="5553" spans="1:8" x14ac:dyDescent="0.3">
      <c r="A5553" t="s">
        <v>35</v>
      </c>
      <c r="B5553" t="s">
        <v>56</v>
      </c>
      <c r="C5553" t="s">
        <v>106</v>
      </c>
      <c r="D5553" t="s">
        <v>206</v>
      </c>
      <c r="E5553" t="s">
        <v>208</v>
      </c>
      <c r="G5553" s="87">
        <v>63000</v>
      </c>
      <c r="H5553" s="87">
        <v>64190.000000000007</v>
      </c>
    </row>
    <row r="5554" spans="1:8" x14ac:dyDescent="0.3">
      <c r="A5554" t="s">
        <v>35</v>
      </c>
      <c r="B5554" t="s">
        <v>56</v>
      </c>
      <c r="C5554" t="s">
        <v>106</v>
      </c>
      <c r="D5554" t="s">
        <v>206</v>
      </c>
      <c r="E5554" t="s">
        <v>209</v>
      </c>
      <c r="G5554" s="87">
        <v>63000</v>
      </c>
      <c r="H5554" s="87">
        <v>59157.13211159737</v>
      </c>
    </row>
    <row r="5555" spans="1:8" x14ac:dyDescent="0.3">
      <c r="A5555" t="s">
        <v>35</v>
      </c>
      <c r="B5555" t="s">
        <v>56</v>
      </c>
      <c r="C5555" t="s">
        <v>106</v>
      </c>
      <c r="D5555" t="s">
        <v>210</v>
      </c>
      <c r="E5555" t="s">
        <v>211</v>
      </c>
      <c r="G5555" s="87">
        <v>63000</v>
      </c>
      <c r="H5555" s="87">
        <v>59850</v>
      </c>
    </row>
    <row r="5556" spans="1:8" x14ac:dyDescent="0.3">
      <c r="A5556" t="s">
        <v>35</v>
      </c>
      <c r="B5556" t="s">
        <v>56</v>
      </c>
      <c r="C5556" t="s">
        <v>106</v>
      </c>
      <c r="D5556" t="s">
        <v>210</v>
      </c>
      <c r="E5556" t="s">
        <v>212</v>
      </c>
      <c r="G5556" s="87">
        <v>63000</v>
      </c>
      <c r="H5556" s="87">
        <v>59220</v>
      </c>
    </row>
    <row r="5557" spans="1:8" x14ac:dyDescent="0.3">
      <c r="A5557" t="s">
        <v>35</v>
      </c>
      <c r="B5557" t="s">
        <v>56</v>
      </c>
      <c r="C5557" t="s">
        <v>106</v>
      </c>
      <c r="D5557" t="s">
        <v>210</v>
      </c>
      <c r="E5557" t="s">
        <v>213</v>
      </c>
      <c r="G5557" s="87">
        <v>63000</v>
      </c>
      <c r="H5557" s="87">
        <v>58905</v>
      </c>
    </row>
    <row r="5558" spans="1:8" x14ac:dyDescent="0.3">
      <c r="A5558" t="s">
        <v>35</v>
      </c>
      <c r="B5558" t="s">
        <v>56</v>
      </c>
      <c r="C5558" t="s">
        <v>106</v>
      </c>
      <c r="D5558" t="s">
        <v>214</v>
      </c>
      <c r="E5558" t="s">
        <v>215</v>
      </c>
      <c r="F5558" s="88">
        <v>46388</v>
      </c>
      <c r="G5558" s="87">
        <v>5250</v>
      </c>
      <c r="H5558" s="87">
        <v>82.318143048618069</v>
      </c>
    </row>
    <row r="5559" spans="1:8" x14ac:dyDescent="0.3">
      <c r="A5559" t="s">
        <v>35</v>
      </c>
      <c r="B5559" t="s">
        <v>56</v>
      </c>
      <c r="C5559" t="s">
        <v>106</v>
      </c>
      <c r="D5559" t="s">
        <v>214</v>
      </c>
      <c r="E5559" t="s">
        <v>216</v>
      </c>
      <c r="F5559" s="88">
        <v>46388</v>
      </c>
      <c r="G5559" s="87">
        <v>5250</v>
      </c>
      <c r="H5559" s="87">
        <v>105.0000000000001</v>
      </c>
    </row>
    <row r="5560" spans="1:8" x14ac:dyDescent="0.3">
      <c r="A5560" t="s">
        <v>35</v>
      </c>
      <c r="B5560" t="s">
        <v>56</v>
      </c>
      <c r="C5560" t="s">
        <v>106</v>
      </c>
      <c r="D5560" t="s">
        <v>214</v>
      </c>
      <c r="E5560" t="s">
        <v>217</v>
      </c>
      <c r="F5560" s="88">
        <v>46388</v>
      </c>
      <c r="G5560" s="87">
        <v>5250</v>
      </c>
      <c r="H5560" s="87">
        <v>-22.237114658217731</v>
      </c>
    </row>
    <row r="5561" spans="1:8" x14ac:dyDescent="0.3">
      <c r="A5561" t="s">
        <v>35</v>
      </c>
      <c r="B5561" t="s">
        <v>56</v>
      </c>
      <c r="C5561" t="s">
        <v>106</v>
      </c>
      <c r="D5561" t="s">
        <v>214</v>
      </c>
      <c r="E5561" t="s">
        <v>215</v>
      </c>
      <c r="F5561" s="88">
        <v>46419</v>
      </c>
      <c r="G5561" s="87">
        <v>5250</v>
      </c>
      <c r="H5561" s="87">
        <v>82.310375650074548</v>
      </c>
    </row>
    <row r="5562" spans="1:8" x14ac:dyDescent="0.3">
      <c r="A5562" t="s">
        <v>35</v>
      </c>
      <c r="B5562" t="s">
        <v>56</v>
      </c>
      <c r="C5562" t="s">
        <v>106</v>
      </c>
      <c r="D5562" t="s">
        <v>214</v>
      </c>
      <c r="E5562" t="s">
        <v>216</v>
      </c>
      <c r="F5562" s="88">
        <v>46419</v>
      </c>
      <c r="G5562" s="87">
        <v>5250</v>
      </c>
      <c r="H5562" s="87">
        <v>105.0000000000001</v>
      </c>
    </row>
    <row r="5563" spans="1:8" x14ac:dyDescent="0.3">
      <c r="A5563" t="s">
        <v>35</v>
      </c>
      <c r="B5563" t="s">
        <v>56</v>
      </c>
      <c r="C5563" t="s">
        <v>106</v>
      </c>
      <c r="D5563" t="s">
        <v>214</v>
      </c>
      <c r="E5563" t="s">
        <v>217</v>
      </c>
      <c r="F5563" s="88">
        <v>46419</v>
      </c>
      <c r="G5563" s="87">
        <v>5250</v>
      </c>
      <c r="H5563" s="87">
        <v>-22.244729754828612</v>
      </c>
    </row>
    <row r="5564" spans="1:8" x14ac:dyDescent="0.3">
      <c r="A5564" t="s">
        <v>35</v>
      </c>
      <c r="B5564" t="s">
        <v>56</v>
      </c>
      <c r="C5564" t="s">
        <v>106</v>
      </c>
      <c r="D5564" t="s">
        <v>214</v>
      </c>
      <c r="E5564" t="s">
        <v>215</v>
      </c>
      <c r="F5564" s="88">
        <v>46447</v>
      </c>
      <c r="G5564" s="87">
        <v>5250</v>
      </c>
      <c r="H5564" s="87">
        <v>82.302602929820452</v>
      </c>
    </row>
    <row r="5565" spans="1:8" x14ac:dyDescent="0.3">
      <c r="A5565" t="s">
        <v>35</v>
      </c>
      <c r="B5565" t="s">
        <v>56</v>
      </c>
      <c r="C5565" t="s">
        <v>106</v>
      </c>
      <c r="D5565" t="s">
        <v>214</v>
      </c>
      <c r="E5565" t="s">
        <v>216</v>
      </c>
      <c r="F5565" s="88">
        <v>46447</v>
      </c>
      <c r="G5565" s="87">
        <v>5250</v>
      </c>
      <c r="H5565" s="87">
        <v>105.0000000000001</v>
      </c>
    </row>
    <row r="5566" spans="1:8" x14ac:dyDescent="0.3">
      <c r="A5566" t="s">
        <v>35</v>
      </c>
      <c r="B5566" t="s">
        <v>56</v>
      </c>
      <c r="C5566" t="s">
        <v>106</v>
      </c>
      <c r="D5566" t="s">
        <v>214</v>
      </c>
      <c r="E5566" t="s">
        <v>217</v>
      </c>
      <c r="F5566" s="88">
        <v>46447</v>
      </c>
      <c r="G5566" s="87">
        <v>5250</v>
      </c>
      <c r="H5566" s="87">
        <v>-22.252350068803441</v>
      </c>
    </row>
    <row r="5567" spans="1:8" x14ac:dyDescent="0.3">
      <c r="A5567" t="s">
        <v>35</v>
      </c>
      <c r="B5567" t="s">
        <v>56</v>
      </c>
      <c r="C5567" t="s">
        <v>106</v>
      </c>
      <c r="D5567" t="s">
        <v>214</v>
      </c>
      <c r="E5567" t="s">
        <v>215</v>
      </c>
      <c r="F5567" s="88">
        <v>46478</v>
      </c>
      <c r="G5567" s="87">
        <v>5250</v>
      </c>
      <c r="H5567" s="87">
        <v>82.294561126342984</v>
      </c>
    </row>
    <row r="5568" spans="1:8" x14ac:dyDescent="0.3">
      <c r="A5568" t="s">
        <v>35</v>
      </c>
      <c r="B5568" t="s">
        <v>56</v>
      </c>
      <c r="C5568" t="s">
        <v>106</v>
      </c>
      <c r="D5568" t="s">
        <v>214</v>
      </c>
      <c r="E5568" t="s">
        <v>216</v>
      </c>
      <c r="F5568" s="88">
        <v>46478</v>
      </c>
      <c r="G5568" s="87">
        <v>5250</v>
      </c>
      <c r="H5568" s="87">
        <v>105.0000000000001</v>
      </c>
    </row>
    <row r="5569" spans="1:8" x14ac:dyDescent="0.3">
      <c r="A5569" t="s">
        <v>35</v>
      </c>
      <c r="B5569" t="s">
        <v>56</v>
      </c>
      <c r="C5569" t="s">
        <v>106</v>
      </c>
      <c r="D5569" t="s">
        <v>214</v>
      </c>
      <c r="E5569" t="s">
        <v>217</v>
      </c>
      <c r="F5569" s="88">
        <v>46478</v>
      </c>
      <c r="G5569" s="87">
        <v>5250</v>
      </c>
      <c r="H5569" s="87">
        <v>-22.260234189860199</v>
      </c>
    </row>
    <row r="5570" spans="1:8" x14ac:dyDescent="0.3">
      <c r="A5570" t="s">
        <v>35</v>
      </c>
      <c r="B5570" t="s">
        <v>56</v>
      </c>
      <c r="C5570" t="s">
        <v>106</v>
      </c>
      <c r="D5570" t="s">
        <v>214</v>
      </c>
      <c r="E5570" t="s">
        <v>215</v>
      </c>
      <c r="F5570" s="88">
        <v>46508</v>
      </c>
      <c r="G5570" s="87">
        <v>5250</v>
      </c>
      <c r="H5570" s="87">
        <v>-22.268123899666339</v>
      </c>
    </row>
    <row r="5571" spans="1:8" x14ac:dyDescent="0.3">
      <c r="A5571" t="s">
        <v>35</v>
      </c>
      <c r="B5571" t="s">
        <v>56</v>
      </c>
      <c r="C5571" t="s">
        <v>106</v>
      </c>
      <c r="D5571" t="s">
        <v>214</v>
      </c>
      <c r="E5571" t="s">
        <v>216</v>
      </c>
      <c r="F5571" s="88">
        <v>46508</v>
      </c>
      <c r="G5571" s="87">
        <v>5250</v>
      </c>
      <c r="H5571" s="87">
        <v>0</v>
      </c>
    </row>
    <row r="5572" spans="1:8" x14ac:dyDescent="0.3">
      <c r="A5572" t="s">
        <v>35</v>
      </c>
      <c r="B5572" t="s">
        <v>56</v>
      </c>
      <c r="C5572" t="s">
        <v>106</v>
      </c>
      <c r="D5572" t="s">
        <v>214</v>
      </c>
      <c r="E5572" t="s">
        <v>217</v>
      </c>
      <c r="F5572" s="88">
        <v>46508</v>
      </c>
      <c r="G5572" s="87">
        <v>5250</v>
      </c>
      <c r="H5572" s="87">
        <v>-22.268123899666339</v>
      </c>
    </row>
    <row r="5573" spans="1:8" x14ac:dyDescent="0.3">
      <c r="A5573" t="s">
        <v>35</v>
      </c>
      <c r="B5573" t="s">
        <v>56</v>
      </c>
      <c r="C5573" t="s">
        <v>106</v>
      </c>
      <c r="D5573" t="s">
        <v>214</v>
      </c>
      <c r="E5573" t="s">
        <v>215</v>
      </c>
      <c r="F5573" s="88">
        <v>46539</v>
      </c>
      <c r="G5573" s="87">
        <v>5250</v>
      </c>
      <c r="H5573" s="87">
        <v>-22.276019204165362</v>
      </c>
    </row>
    <row r="5574" spans="1:8" x14ac:dyDescent="0.3">
      <c r="A5574" t="s">
        <v>35</v>
      </c>
      <c r="B5574" t="s">
        <v>56</v>
      </c>
      <c r="C5574" t="s">
        <v>106</v>
      </c>
      <c r="D5574" t="s">
        <v>214</v>
      </c>
      <c r="E5574" t="s">
        <v>216</v>
      </c>
      <c r="F5574" s="88">
        <v>46539</v>
      </c>
      <c r="G5574" s="87">
        <v>5250</v>
      </c>
      <c r="H5574" s="87">
        <v>0</v>
      </c>
    </row>
    <row r="5575" spans="1:8" x14ac:dyDescent="0.3">
      <c r="A5575" t="s">
        <v>35</v>
      </c>
      <c r="B5575" t="s">
        <v>56</v>
      </c>
      <c r="C5575" t="s">
        <v>106</v>
      </c>
      <c r="D5575" t="s">
        <v>214</v>
      </c>
      <c r="E5575" t="s">
        <v>217</v>
      </c>
      <c r="F5575" s="88">
        <v>46539</v>
      </c>
      <c r="G5575" s="87">
        <v>5250</v>
      </c>
      <c r="H5575" s="87">
        <v>-22.276019204165362</v>
      </c>
    </row>
    <row r="5576" spans="1:8" x14ac:dyDescent="0.3">
      <c r="A5576" t="s">
        <v>35</v>
      </c>
      <c r="B5576" t="s">
        <v>56</v>
      </c>
      <c r="C5576" t="s">
        <v>106</v>
      </c>
      <c r="D5576" t="s">
        <v>214</v>
      </c>
      <c r="E5576" t="s">
        <v>215</v>
      </c>
      <c r="F5576" s="88">
        <v>46569</v>
      </c>
      <c r="G5576" s="87">
        <v>5250</v>
      </c>
      <c r="H5576" s="87">
        <v>-22.283920109311239</v>
      </c>
    </row>
    <row r="5577" spans="1:8" x14ac:dyDescent="0.3">
      <c r="A5577" t="s">
        <v>35</v>
      </c>
      <c r="B5577" t="s">
        <v>56</v>
      </c>
      <c r="C5577" t="s">
        <v>106</v>
      </c>
      <c r="D5577" t="s">
        <v>214</v>
      </c>
      <c r="E5577" t="s">
        <v>216</v>
      </c>
      <c r="F5577" s="88">
        <v>46569</v>
      </c>
      <c r="G5577" s="87">
        <v>5250</v>
      </c>
      <c r="H5577" s="87">
        <v>0</v>
      </c>
    </row>
    <row r="5578" spans="1:8" x14ac:dyDescent="0.3">
      <c r="A5578" t="s">
        <v>35</v>
      </c>
      <c r="B5578" t="s">
        <v>56</v>
      </c>
      <c r="C5578" t="s">
        <v>106</v>
      </c>
      <c r="D5578" t="s">
        <v>214</v>
      </c>
      <c r="E5578" t="s">
        <v>217</v>
      </c>
      <c r="F5578" s="88">
        <v>46569</v>
      </c>
      <c r="G5578" s="87">
        <v>5250</v>
      </c>
      <c r="H5578" s="87">
        <v>-22.283920109311239</v>
      </c>
    </row>
    <row r="5579" spans="1:8" x14ac:dyDescent="0.3">
      <c r="A5579" t="s">
        <v>35</v>
      </c>
      <c r="B5579" t="s">
        <v>56</v>
      </c>
      <c r="C5579" t="s">
        <v>106</v>
      </c>
      <c r="D5579" t="s">
        <v>214</v>
      </c>
      <c r="E5579" t="s">
        <v>215</v>
      </c>
      <c r="F5579" s="88">
        <v>46600</v>
      </c>
      <c r="G5579" s="87">
        <v>5250</v>
      </c>
      <c r="H5579" s="87">
        <v>-22.291956282754271</v>
      </c>
    </row>
    <row r="5580" spans="1:8" x14ac:dyDescent="0.3">
      <c r="A5580" t="s">
        <v>35</v>
      </c>
      <c r="B5580" t="s">
        <v>56</v>
      </c>
      <c r="C5580" t="s">
        <v>106</v>
      </c>
      <c r="D5580" t="s">
        <v>214</v>
      </c>
      <c r="E5580" t="s">
        <v>216</v>
      </c>
      <c r="F5580" s="88">
        <v>46600</v>
      </c>
      <c r="G5580" s="87">
        <v>5250</v>
      </c>
      <c r="H5580" s="87">
        <v>0</v>
      </c>
    </row>
    <row r="5581" spans="1:8" x14ac:dyDescent="0.3">
      <c r="A5581" t="s">
        <v>35</v>
      </c>
      <c r="B5581" t="s">
        <v>56</v>
      </c>
      <c r="C5581" t="s">
        <v>106</v>
      </c>
      <c r="D5581" t="s">
        <v>214</v>
      </c>
      <c r="E5581" t="s">
        <v>217</v>
      </c>
      <c r="F5581" s="88">
        <v>46600</v>
      </c>
      <c r="G5581" s="87">
        <v>5250</v>
      </c>
      <c r="H5581" s="87">
        <v>-22.291956282754271</v>
      </c>
    </row>
    <row r="5582" spans="1:8" x14ac:dyDescent="0.3">
      <c r="A5582" t="s">
        <v>35</v>
      </c>
      <c r="B5582" t="s">
        <v>56</v>
      </c>
      <c r="C5582" t="s">
        <v>106</v>
      </c>
      <c r="D5582" t="s">
        <v>214</v>
      </c>
      <c r="E5582" t="s">
        <v>215</v>
      </c>
      <c r="F5582" s="88">
        <v>46631</v>
      </c>
      <c r="G5582" s="87">
        <v>5250</v>
      </c>
      <c r="H5582" s="87">
        <v>-22.29986849914475</v>
      </c>
    </row>
    <row r="5583" spans="1:8" x14ac:dyDescent="0.3">
      <c r="A5583" t="s">
        <v>35</v>
      </c>
      <c r="B5583" t="s">
        <v>56</v>
      </c>
      <c r="C5583" t="s">
        <v>106</v>
      </c>
      <c r="D5583" t="s">
        <v>214</v>
      </c>
      <c r="E5583" t="s">
        <v>216</v>
      </c>
      <c r="F5583" s="88">
        <v>46631</v>
      </c>
      <c r="G5583" s="87">
        <v>5250</v>
      </c>
      <c r="H5583" s="87">
        <v>0</v>
      </c>
    </row>
    <row r="5584" spans="1:8" x14ac:dyDescent="0.3">
      <c r="A5584" t="s">
        <v>35</v>
      </c>
      <c r="B5584" t="s">
        <v>56</v>
      </c>
      <c r="C5584" t="s">
        <v>106</v>
      </c>
      <c r="D5584" t="s">
        <v>214</v>
      </c>
      <c r="E5584" t="s">
        <v>217</v>
      </c>
      <c r="F5584" s="88">
        <v>46631</v>
      </c>
      <c r="G5584" s="87">
        <v>5250</v>
      </c>
      <c r="H5584" s="87">
        <v>-22.29986849914475</v>
      </c>
    </row>
    <row r="5585" spans="1:8" x14ac:dyDescent="0.3">
      <c r="A5585" t="s">
        <v>35</v>
      </c>
      <c r="B5585" t="s">
        <v>56</v>
      </c>
      <c r="C5585" t="s">
        <v>106</v>
      </c>
      <c r="D5585" t="s">
        <v>214</v>
      </c>
      <c r="E5585" t="s">
        <v>215</v>
      </c>
      <c r="F5585" s="88">
        <v>46661</v>
      </c>
      <c r="G5585" s="87">
        <v>5250</v>
      </c>
      <c r="H5585" s="87">
        <v>-22.30778633418803</v>
      </c>
    </row>
    <row r="5586" spans="1:8" x14ac:dyDescent="0.3">
      <c r="A5586" t="s">
        <v>35</v>
      </c>
      <c r="B5586" t="s">
        <v>56</v>
      </c>
      <c r="C5586" t="s">
        <v>106</v>
      </c>
      <c r="D5586" t="s">
        <v>214</v>
      </c>
      <c r="E5586" t="s">
        <v>216</v>
      </c>
      <c r="F5586" s="88">
        <v>46661</v>
      </c>
      <c r="G5586" s="87">
        <v>5250</v>
      </c>
      <c r="H5586" s="87">
        <v>0</v>
      </c>
    </row>
    <row r="5587" spans="1:8" x14ac:dyDescent="0.3">
      <c r="A5587" t="s">
        <v>35</v>
      </c>
      <c r="B5587" t="s">
        <v>56</v>
      </c>
      <c r="C5587" t="s">
        <v>106</v>
      </c>
      <c r="D5587" t="s">
        <v>214</v>
      </c>
      <c r="E5587" t="s">
        <v>217</v>
      </c>
      <c r="F5587" s="88">
        <v>46661</v>
      </c>
      <c r="G5587" s="87">
        <v>5250</v>
      </c>
      <c r="H5587" s="87">
        <v>-22.30778633418803</v>
      </c>
    </row>
    <row r="5588" spans="1:8" x14ac:dyDescent="0.3">
      <c r="A5588" t="s">
        <v>35</v>
      </c>
      <c r="B5588" t="s">
        <v>56</v>
      </c>
      <c r="C5588" t="s">
        <v>106</v>
      </c>
      <c r="D5588" t="s">
        <v>214</v>
      </c>
      <c r="E5588" t="s">
        <v>215</v>
      </c>
      <c r="F5588" s="88">
        <v>46692</v>
      </c>
      <c r="G5588" s="87">
        <v>5250</v>
      </c>
      <c r="H5588" s="87">
        <v>-22.315709793873651</v>
      </c>
    </row>
    <row r="5589" spans="1:8" x14ac:dyDescent="0.3">
      <c r="A5589" t="s">
        <v>35</v>
      </c>
      <c r="B5589" t="s">
        <v>56</v>
      </c>
      <c r="C5589" t="s">
        <v>106</v>
      </c>
      <c r="D5589" t="s">
        <v>214</v>
      </c>
      <c r="E5589" t="s">
        <v>216</v>
      </c>
      <c r="F5589" s="88">
        <v>46692</v>
      </c>
      <c r="G5589" s="87">
        <v>5250</v>
      </c>
      <c r="H5589" s="87">
        <v>0</v>
      </c>
    </row>
    <row r="5590" spans="1:8" x14ac:dyDescent="0.3">
      <c r="A5590" t="s">
        <v>35</v>
      </c>
      <c r="B5590" t="s">
        <v>56</v>
      </c>
      <c r="C5590" t="s">
        <v>106</v>
      </c>
      <c r="D5590" t="s">
        <v>214</v>
      </c>
      <c r="E5590" t="s">
        <v>217</v>
      </c>
      <c r="F5590" s="88">
        <v>46692</v>
      </c>
      <c r="G5590" s="87">
        <v>5250</v>
      </c>
      <c r="H5590" s="87">
        <v>-22.315709793873651</v>
      </c>
    </row>
    <row r="5591" spans="1:8" x14ac:dyDescent="0.3">
      <c r="A5591" t="s">
        <v>35</v>
      </c>
      <c r="B5591" t="s">
        <v>56</v>
      </c>
      <c r="C5591" t="s">
        <v>106</v>
      </c>
      <c r="D5591" t="s">
        <v>214</v>
      </c>
      <c r="E5591" t="s">
        <v>215</v>
      </c>
      <c r="F5591" s="88">
        <v>46722</v>
      </c>
      <c r="G5591" s="87">
        <v>5250</v>
      </c>
      <c r="H5591" s="87">
        <v>-22.323638884195809</v>
      </c>
    </row>
    <row r="5592" spans="1:8" x14ac:dyDescent="0.3">
      <c r="A5592" t="s">
        <v>35</v>
      </c>
      <c r="B5592" t="s">
        <v>56</v>
      </c>
      <c r="C5592" t="s">
        <v>106</v>
      </c>
      <c r="D5592" t="s">
        <v>214</v>
      </c>
      <c r="E5592" t="s">
        <v>216</v>
      </c>
      <c r="F5592" s="88">
        <v>46722</v>
      </c>
      <c r="G5592" s="87">
        <v>5250</v>
      </c>
      <c r="H5592" s="87">
        <v>0</v>
      </c>
    </row>
    <row r="5593" spans="1:8" x14ac:dyDescent="0.3">
      <c r="A5593" t="s">
        <v>35</v>
      </c>
      <c r="B5593" t="s">
        <v>56</v>
      </c>
      <c r="C5593" t="s">
        <v>106</v>
      </c>
      <c r="D5593" t="s">
        <v>214</v>
      </c>
      <c r="E5593" t="s">
        <v>217</v>
      </c>
      <c r="F5593" s="88">
        <v>46722</v>
      </c>
      <c r="G5593" s="87">
        <v>5250</v>
      </c>
      <c r="H5593" s="87">
        <v>-22.323638884195809</v>
      </c>
    </row>
    <row r="5594" spans="1:8" x14ac:dyDescent="0.3">
      <c r="A5594" t="s">
        <v>35</v>
      </c>
      <c r="B5594" t="s">
        <v>56</v>
      </c>
      <c r="C5594" t="s">
        <v>107</v>
      </c>
      <c r="D5594" t="s">
        <v>198</v>
      </c>
      <c r="E5594" t="s">
        <v>135</v>
      </c>
      <c r="G5594" s="87">
        <v>49000</v>
      </c>
      <c r="H5594" s="87">
        <v>29596</v>
      </c>
    </row>
    <row r="5595" spans="1:8" x14ac:dyDescent="0.3">
      <c r="A5595" t="s">
        <v>35</v>
      </c>
      <c r="B5595" t="s">
        <v>56</v>
      </c>
      <c r="C5595" t="s">
        <v>107</v>
      </c>
      <c r="D5595" t="s">
        <v>198</v>
      </c>
      <c r="E5595" t="s">
        <v>199</v>
      </c>
      <c r="G5595" s="87">
        <v>49000</v>
      </c>
      <c r="H5595" s="87">
        <v>48190.137959295178</v>
      </c>
    </row>
    <row r="5596" spans="1:8" x14ac:dyDescent="0.3">
      <c r="A5596" t="s">
        <v>35</v>
      </c>
      <c r="B5596" t="s">
        <v>56</v>
      </c>
      <c r="C5596" t="s">
        <v>107</v>
      </c>
      <c r="D5596" t="s">
        <v>198</v>
      </c>
      <c r="E5596" t="s">
        <v>200</v>
      </c>
      <c r="G5596" s="87">
        <v>49000</v>
      </c>
      <c r="H5596" s="87">
        <v>49416.355895046472</v>
      </c>
    </row>
    <row r="5597" spans="1:8" x14ac:dyDescent="0.3">
      <c r="A5597" t="s">
        <v>35</v>
      </c>
      <c r="B5597" t="s">
        <v>56</v>
      </c>
      <c r="C5597" t="s">
        <v>107</v>
      </c>
      <c r="D5597" t="s">
        <v>198</v>
      </c>
      <c r="E5597" t="s">
        <v>201</v>
      </c>
      <c r="G5597" s="87">
        <v>49000</v>
      </c>
      <c r="H5597" s="87">
        <v>49000</v>
      </c>
    </row>
    <row r="5598" spans="1:8" x14ac:dyDescent="0.3">
      <c r="A5598" t="s">
        <v>35</v>
      </c>
      <c r="B5598" t="s">
        <v>56</v>
      </c>
      <c r="C5598" t="s">
        <v>107</v>
      </c>
      <c r="D5598" t="s">
        <v>198</v>
      </c>
      <c r="E5598" t="s">
        <v>202</v>
      </c>
      <c r="G5598" s="87">
        <v>49000</v>
      </c>
      <c r="H5598" s="87">
        <v>29354.16589487475</v>
      </c>
    </row>
    <row r="5599" spans="1:8" x14ac:dyDescent="0.3">
      <c r="A5599" t="s">
        <v>35</v>
      </c>
      <c r="B5599" t="s">
        <v>56</v>
      </c>
      <c r="C5599" t="s">
        <v>107</v>
      </c>
      <c r="D5599" t="s">
        <v>198</v>
      </c>
      <c r="E5599" t="s">
        <v>139</v>
      </c>
      <c r="G5599" s="87">
        <v>49000</v>
      </c>
      <c r="H5599" s="87">
        <v>31115</v>
      </c>
    </row>
    <row r="5600" spans="1:8" x14ac:dyDescent="0.3">
      <c r="A5600" t="s">
        <v>35</v>
      </c>
      <c r="B5600" t="s">
        <v>56</v>
      </c>
      <c r="C5600" t="s">
        <v>107</v>
      </c>
      <c r="D5600" t="s">
        <v>198</v>
      </c>
      <c r="E5600" t="s">
        <v>65</v>
      </c>
      <c r="G5600" s="87">
        <v>49000</v>
      </c>
      <c r="H5600" s="87">
        <v>29354.16589487475</v>
      </c>
    </row>
    <row r="5601" spans="1:8" x14ac:dyDescent="0.3">
      <c r="A5601" t="s">
        <v>35</v>
      </c>
      <c r="B5601" t="s">
        <v>56</v>
      </c>
      <c r="C5601" t="s">
        <v>107</v>
      </c>
      <c r="D5601" t="s">
        <v>203</v>
      </c>
      <c r="E5601" t="s">
        <v>204</v>
      </c>
      <c r="G5601" s="87">
        <v>49000</v>
      </c>
      <c r="H5601" s="87">
        <v>28501.80511696223</v>
      </c>
    </row>
    <row r="5602" spans="1:8" x14ac:dyDescent="0.3">
      <c r="A5602" t="s">
        <v>35</v>
      </c>
      <c r="B5602" t="s">
        <v>56</v>
      </c>
      <c r="C5602" t="s">
        <v>107</v>
      </c>
      <c r="D5602" t="s">
        <v>203</v>
      </c>
      <c r="E5602" t="s">
        <v>142</v>
      </c>
      <c r="G5602" s="87">
        <v>49000</v>
      </c>
      <c r="H5602" s="87">
        <v>47121.677574462388</v>
      </c>
    </row>
    <row r="5603" spans="1:8" x14ac:dyDescent="0.3">
      <c r="A5603" t="s">
        <v>35</v>
      </c>
      <c r="B5603" t="s">
        <v>56</v>
      </c>
      <c r="C5603" t="s">
        <v>107</v>
      </c>
      <c r="D5603" t="s">
        <v>203</v>
      </c>
      <c r="E5603" t="s">
        <v>143</v>
      </c>
      <c r="G5603" s="87">
        <v>49000</v>
      </c>
      <c r="H5603" s="87">
        <v>49069.401883438251</v>
      </c>
    </row>
    <row r="5604" spans="1:8" x14ac:dyDescent="0.3">
      <c r="A5604" t="s">
        <v>35</v>
      </c>
      <c r="B5604" t="s">
        <v>56</v>
      </c>
      <c r="C5604" t="s">
        <v>107</v>
      </c>
      <c r="D5604" t="s">
        <v>203</v>
      </c>
      <c r="E5604" t="s">
        <v>141</v>
      </c>
      <c r="G5604" s="87">
        <v>49000</v>
      </c>
      <c r="H5604" s="87">
        <v>0</v>
      </c>
    </row>
    <row r="5605" spans="1:8" x14ac:dyDescent="0.3">
      <c r="A5605" t="s">
        <v>35</v>
      </c>
      <c r="B5605" t="s">
        <v>56</v>
      </c>
      <c r="C5605" t="s">
        <v>107</v>
      </c>
      <c r="D5605" t="s">
        <v>203</v>
      </c>
      <c r="E5605" t="s">
        <v>205</v>
      </c>
      <c r="G5605" s="87">
        <v>49000</v>
      </c>
      <c r="H5605" s="87">
        <v>28501.80511696223</v>
      </c>
    </row>
    <row r="5606" spans="1:8" x14ac:dyDescent="0.3">
      <c r="A5606" t="s">
        <v>35</v>
      </c>
      <c r="B5606" t="s">
        <v>56</v>
      </c>
      <c r="C5606" t="s">
        <v>107</v>
      </c>
      <c r="D5606" t="s">
        <v>206</v>
      </c>
      <c r="E5606" t="s">
        <v>207</v>
      </c>
      <c r="G5606" s="87">
        <v>49000</v>
      </c>
      <c r="H5606" s="87">
        <v>49000</v>
      </c>
    </row>
    <row r="5607" spans="1:8" x14ac:dyDescent="0.3">
      <c r="A5607" t="s">
        <v>35</v>
      </c>
      <c r="B5607" t="s">
        <v>56</v>
      </c>
      <c r="C5607" t="s">
        <v>107</v>
      </c>
      <c r="D5607" t="s">
        <v>206</v>
      </c>
      <c r="E5607" t="s">
        <v>208</v>
      </c>
      <c r="G5607" s="87">
        <v>49000</v>
      </c>
      <c r="H5607" s="87">
        <v>49823.472222222219</v>
      </c>
    </row>
    <row r="5608" spans="1:8" x14ac:dyDescent="0.3">
      <c r="A5608" t="s">
        <v>35</v>
      </c>
      <c r="B5608" t="s">
        <v>56</v>
      </c>
      <c r="C5608" t="s">
        <v>107</v>
      </c>
      <c r="D5608" t="s">
        <v>206</v>
      </c>
      <c r="E5608" t="s">
        <v>209</v>
      </c>
      <c r="G5608" s="87">
        <v>49000</v>
      </c>
      <c r="H5608" s="87">
        <v>46157.794493070738</v>
      </c>
    </row>
    <row r="5609" spans="1:8" x14ac:dyDescent="0.3">
      <c r="A5609" t="s">
        <v>35</v>
      </c>
      <c r="B5609" t="s">
        <v>56</v>
      </c>
      <c r="C5609" t="s">
        <v>107</v>
      </c>
      <c r="D5609" t="s">
        <v>210</v>
      </c>
      <c r="E5609" t="s">
        <v>211</v>
      </c>
      <c r="G5609" s="87">
        <v>49000</v>
      </c>
      <c r="H5609" s="87">
        <v>46550</v>
      </c>
    </row>
    <row r="5610" spans="1:8" x14ac:dyDescent="0.3">
      <c r="A5610" t="s">
        <v>35</v>
      </c>
      <c r="B5610" t="s">
        <v>56</v>
      </c>
      <c r="C5610" t="s">
        <v>107</v>
      </c>
      <c r="D5610" t="s">
        <v>210</v>
      </c>
      <c r="E5610" t="s">
        <v>212</v>
      </c>
      <c r="G5610" s="87">
        <v>49000</v>
      </c>
      <c r="H5610" s="87">
        <v>46060</v>
      </c>
    </row>
    <row r="5611" spans="1:8" x14ac:dyDescent="0.3">
      <c r="A5611" t="s">
        <v>35</v>
      </c>
      <c r="B5611" t="s">
        <v>56</v>
      </c>
      <c r="C5611" t="s">
        <v>107</v>
      </c>
      <c r="D5611" t="s">
        <v>210</v>
      </c>
      <c r="E5611" t="s">
        <v>213</v>
      </c>
      <c r="G5611" s="87">
        <v>49000</v>
      </c>
      <c r="H5611" s="87">
        <v>46550</v>
      </c>
    </row>
    <row r="5612" spans="1:8" x14ac:dyDescent="0.3">
      <c r="A5612" t="s">
        <v>35</v>
      </c>
      <c r="B5612" t="s">
        <v>56</v>
      </c>
      <c r="C5612" t="s">
        <v>107</v>
      </c>
      <c r="D5612" t="s">
        <v>214</v>
      </c>
      <c r="E5612" t="s">
        <v>215</v>
      </c>
      <c r="F5612" s="88">
        <v>46388</v>
      </c>
      <c r="G5612" s="87">
        <v>4083.333333333333</v>
      </c>
      <c r="H5612" s="87">
        <v>34.903962873190657</v>
      </c>
    </row>
    <row r="5613" spans="1:8" x14ac:dyDescent="0.3">
      <c r="A5613" t="s">
        <v>35</v>
      </c>
      <c r="B5613" t="s">
        <v>56</v>
      </c>
      <c r="C5613" t="s">
        <v>107</v>
      </c>
      <c r="D5613" t="s">
        <v>214</v>
      </c>
      <c r="E5613" t="s">
        <v>216</v>
      </c>
      <c r="F5613" s="88">
        <v>46388</v>
      </c>
      <c r="G5613" s="87">
        <v>4083.333333333333</v>
      </c>
      <c r="H5613" s="87">
        <v>0</v>
      </c>
    </row>
    <row r="5614" spans="1:8" x14ac:dyDescent="0.3">
      <c r="A5614" t="s">
        <v>35</v>
      </c>
      <c r="B5614" t="s">
        <v>56</v>
      </c>
      <c r="C5614" t="s">
        <v>107</v>
      </c>
      <c r="D5614" t="s">
        <v>214</v>
      </c>
      <c r="E5614" t="s">
        <v>217</v>
      </c>
      <c r="F5614" s="88">
        <v>46388</v>
      </c>
      <c r="G5614" s="87">
        <v>4083.333333333333</v>
      </c>
      <c r="H5614" s="87">
        <v>34.903962873190657</v>
      </c>
    </row>
    <row r="5615" spans="1:8" x14ac:dyDescent="0.3">
      <c r="A5615" t="s">
        <v>35</v>
      </c>
      <c r="B5615" t="s">
        <v>56</v>
      </c>
      <c r="C5615" t="s">
        <v>107</v>
      </c>
      <c r="D5615" t="s">
        <v>214</v>
      </c>
      <c r="E5615" t="s">
        <v>215</v>
      </c>
      <c r="F5615" s="88">
        <v>46419</v>
      </c>
      <c r="G5615" s="87">
        <v>4083.333333333333</v>
      </c>
      <c r="H5615" s="87">
        <v>199.6083937904678</v>
      </c>
    </row>
    <row r="5616" spans="1:8" x14ac:dyDescent="0.3">
      <c r="A5616" t="s">
        <v>35</v>
      </c>
      <c r="B5616" t="s">
        <v>56</v>
      </c>
      <c r="C5616" t="s">
        <v>107</v>
      </c>
      <c r="D5616" t="s">
        <v>214</v>
      </c>
      <c r="E5616" t="s">
        <v>216</v>
      </c>
      <c r="F5616" s="88">
        <v>46419</v>
      </c>
      <c r="G5616" s="87">
        <v>4083.333333333333</v>
      </c>
      <c r="H5616" s="87">
        <v>163.33333333333351</v>
      </c>
    </row>
    <row r="5617" spans="1:8" x14ac:dyDescent="0.3">
      <c r="A5617" t="s">
        <v>35</v>
      </c>
      <c r="B5617" t="s">
        <v>56</v>
      </c>
      <c r="C5617" t="s">
        <v>107</v>
      </c>
      <c r="D5617" t="s">
        <v>214</v>
      </c>
      <c r="E5617" t="s">
        <v>217</v>
      </c>
      <c r="F5617" s="88">
        <v>46419</v>
      </c>
      <c r="G5617" s="87">
        <v>4083.333333333333</v>
      </c>
      <c r="H5617" s="87">
        <v>34.879865824167318</v>
      </c>
    </row>
    <row r="5618" spans="1:8" x14ac:dyDescent="0.3">
      <c r="A5618" t="s">
        <v>35</v>
      </c>
      <c r="B5618" t="s">
        <v>56</v>
      </c>
      <c r="C5618" t="s">
        <v>107</v>
      </c>
      <c r="D5618" t="s">
        <v>214</v>
      </c>
      <c r="E5618" t="s">
        <v>215</v>
      </c>
      <c r="F5618" s="88">
        <v>46447</v>
      </c>
      <c r="G5618" s="87">
        <v>4083.333333333333</v>
      </c>
      <c r="H5618" s="87">
        <v>199.58336743881509</v>
      </c>
    </row>
    <row r="5619" spans="1:8" x14ac:dyDescent="0.3">
      <c r="A5619" t="s">
        <v>35</v>
      </c>
      <c r="B5619" t="s">
        <v>56</v>
      </c>
      <c r="C5619" t="s">
        <v>107</v>
      </c>
      <c r="D5619" t="s">
        <v>214</v>
      </c>
      <c r="E5619" t="s">
        <v>216</v>
      </c>
      <c r="F5619" s="88">
        <v>46447</v>
      </c>
      <c r="G5619" s="87">
        <v>4083.333333333333</v>
      </c>
      <c r="H5619" s="87">
        <v>163.33333333333351</v>
      </c>
    </row>
    <row r="5620" spans="1:8" x14ac:dyDescent="0.3">
      <c r="A5620" t="s">
        <v>35</v>
      </c>
      <c r="B5620" t="s">
        <v>56</v>
      </c>
      <c r="C5620" t="s">
        <v>107</v>
      </c>
      <c r="D5620" t="s">
        <v>214</v>
      </c>
      <c r="E5620" t="s">
        <v>217</v>
      </c>
      <c r="F5620" s="88">
        <v>46447</v>
      </c>
      <c r="G5620" s="87">
        <v>4083.333333333333</v>
      </c>
      <c r="H5620" s="87">
        <v>34.855802024501692</v>
      </c>
    </row>
    <row r="5621" spans="1:8" x14ac:dyDescent="0.3">
      <c r="A5621" t="s">
        <v>35</v>
      </c>
      <c r="B5621" t="s">
        <v>56</v>
      </c>
      <c r="C5621" t="s">
        <v>107</v>
      </c>
      <c r="D5621" t="s">
        <v>214</v>
      </c>
      <c r="E5621" t="s">
        <v>215</v>
      </c>
      <c r="F5621" s="88">
        <v>46478</v>
      </c>
      <c r="G5621" s="87">
        <v>4083.333333333333</v>
      </c>
      <c r="H5621" s="87">
        <v>199.55752901768381</v>
      </c>
    </row>
    <row r="5622" spans="1:8" x14ac:dyDescent="0.3">
      <c r="A5622" t="s">
        <v>35</v>
      </c>
      <c r="B5622" t="s">
        <v>56</v>
      </c>
      <c r="C5622" t="s">
        <v>107</v>
      </c>
      <c r="D5622" t="s">
        <v>214</v>
      </c>
      <c r="E5622" t="s">
        <v>216</v>
      </c>
      <c r="F5622" s="88">
        <v>46478</v>
      </c>
      <c r="G5622" s="87">
        <v>4083.333333333333</v>
      </c>
      <c r="H5622" s="87">
        <v>163.33333333333351</v>
      </c>
    </row>
    <row r="5623" spans="1:8" x14ac:dyDescent="0.3">
      <c r="A5623" t="s">
        <v>35</v>
      </c>
      <c r="B5623" t="s">
        <v>56</v>
      </c>
      <c r="C5623" t="s">
        <v>107</v>
      </c>
      <c r="D5623" t="s">
        <v>214</v>
      </c>
      <c r="E5623" t="s">
        <v>217</v>
      </c>
      <c r="F5623" s="88">
        <v>46478</v>
      </c>
      <c r="G5623" s="87">
        <v>4083.333333333333</v>
      </c>
      <c r="H5623" s="87">
        <v>34.830957388798083</v>
      </c>
    </row>
    <row r="5624" spans="1:8" x14ac:dyDescent="0.3">
      <c r="A5624" t="s">
        <v>35</v>
      </c>
      <c r="B5624" t="s">
        <v>56</v>
      </c>
      <c r="C5624" t="s">
        <v>107</v>
      </c>
      <c r="D5624" t="s">
        <v>214</v>
      </c>
      <c r="E5624" t="s">
        <v>215</v>
      </c>
      <c r="F5624" s="88">
        <v>46508</v>
      </c>
      <c r="G5624" s="87">
        <v>4083.333333333333</v>
      </c>
      <c r="H5624" s="87">
        <v>199.53172740470919</v>
      </c>
    </row>
    <row r="5625" spans="1:8" x14ac:dyDescent="0.3">
      <c r="A5625" t="s">
        <v>35</v>
      </c>
      <c r="B5625" t="s">
        <v>56</v>
      </c>
      <c r="C5625" t="s">
        <v>107</v>
      </c>
      <c r="D5625" t="s">
        <v>214</v>
      </c>
      <c r="E5625" t="s">
        <v>216</v>
      </c>
      <c r="F5625" s="88">
        <v>46508</v>
      </c>
      <c r="G5625" s="87">
        <v>4083.333333333333</v>
      </c>
      <c r="H5625" s="87">
        <v>163.33333333333351</v>
      </c>
    </row>
    <row r="5626" spans="1:8" x14ac:dyDescent="0.3">
      <c r="A5626" t="s">
        <v>35</v>
      </c>
      <c r="B5626" t="s">
        <v>56</v>
      </c>
      <c r="C5626" t="s">
        <v>107</v>
      </c>
      <c r="D5626" t="s">
        <v>214</v>
      </c>
      <c r="E5626" t="s">
        <v>217</v>
      </c>
      <c r="F5626" s="88">
        <v>46508</v>
      </c>
      <c r="G5626" s="87">
        <v>4083.333333333333</v>
      </c>
      <c r="H5626" s="87">
        <v>34.80614814555318</v>
      </c>
    </row>
    <row r="5627" spans="1:8" x14ac:dyDescent="0.3">
      <c r="A5627" t="s">
        <v>35</v>
      </c>
      <c r="B5627" t="s">
        <v>56</v>
      </c>
      <c r="C5627" t="s">
        <v>107</v>
      </c>
      <c r="D5627" t="s">
        <v>214</v>
      </c>
      <c r="E5627" t="s">
        <v>215</v>
      </c>
      <c r="F5627" s="88">
        <v>46539</v>
      </c>
      <c r="G5627" s="87">
        <v>4083.333333333333</v>
      </c>
      <c r="H5627" s="87">
        <v>199.50596252129469</v>
      </c>
    </row>
    <row r="5628" spans="1:8" x14ac:dyDescent="0.3">
      <c r="A5628" t="s">
        <v>35</v>
      </c>
      <c r="B5628" t="s">
        <v>56</v>
      </c>
      <c r="C5628" t="s">
        <v>107</v>
      </c>
      <c r="D5628" t="s">
        <v>214</v>
      </c>
      <c r="E5628" t="s">
        <v>216</v>
      </c>
      <c r="F5628" s="88">
        <v>46539</v>
      </c>
      <c r="G5628" s="87">
        <v>4083.333333333333</v>
      </c>
      <c r="H5628" s="87">
        <v>163.33333333333351</v>
      </c>
    </row>
    <row r="5629" spans="1:8" x14ac:dyDescent="0.3">
      <c r="A5629" t="s">
        <v>35</v>
      </c>
      <c r="B5629" t="s">
        <v>56</v>
      </c>
      <c r="C5629" t="s">
        <v>107</v>
      </c>
      <c r="D5629" t="s">
        <v>214</v>
      </c>
      <c r="E5629" t="s">
        <v>217</v>
      </c>
      <c r="F5629" s="88">
        <v>46539</v>
      </c>
      <c r="G5629" s="87">
        <v>4083.333333333333</v>
      </c>
      <c r="H5629" s="87">
        <v>34.781374219193218</v>
      </c>
    </row>
    <row r="5630" spans="1:8" x14ac:dyDescent="0.3">
      <c r="A5630" t="s">
        <v>35</v>
      </c>
      <c r="B5630" t="s">
        <v>56</v>
      </c>
      <c r="C5630" t="s">
        <v>107</v>
      </c>
      <c r="D5630" t="s">
        <v>214</v>
      </c>
      <c r="E5630" t="s">
        <v>215</v>
      </c>
      <c r="F5630" s="88">
        <v>46569</v>
      </c>
      <c r="G5630" s="87">
        <v>4083.333333333333</v>
      </c>
      <c r="H5630" s="87">
        <v>199.48023428906851</v>
      </c>
    </row>
    <row r="5631" spans="1:8" x14ac:dyDescent="0.3">
      <c r="A5631" t="s">
        <v>35</v>
      </c>
      <c r="B5631" t="s">
        <v>56</v>
      </c>
      <c r="C5631" t="s">
        <v>107</v>
      </c>
      <c r="D5631" t="s">
        <v>214</v>
      </c>
      <c r="E5631" t="s">
        <v>216</v>
      </c>
      <c r="F5631" s="88">
        <v>46569</v>
      </c>
      <c r="G5631" s="87">
        <v>4083.333333333333</v>
      </c>
      <c r="H5631" s="87">
        <v>163.33333333333351</v>
      </c>
    </row>
    <row r="5632" spans="1:8" x14ac:dyDescent="0.3">
      <c r="A5632" t="s">
        <v>35</v>
      </c>
      <c r="B5632" t="s">
        <v>56</v>
      </c>
      <c r="C5632" t="s">
        <v>107</v>
      </c>
      <c r="D5632" t="s">
        <v>214</v>
      </c>
      <c r="E5632" t="s">
        <v>217</v>
      </c>
      <c r="F5632" s="88">
        <v>46569</v>
      </c>
      <c r="G5632" s="87">
        <v>4083.333333333333</v>
      </c>
      <c r="H5632" s="87">
        <v>34.756635534360207</v>
      </c>
    </row>
    <row r="5633" spans="1:8" x14ac:dyDescent="0.3">
      <c r="A5633" t="s">
        <v>35</v>
      </c>
      <c r="B5633" t="s">
        <v>56</v>
      </c>
      <c r="C5633" t="s">
        <v>107</v>
      </c>
      <c r="D5633" t="s">
        <v>214</v>
      </c>
      <c r="E5633" t="s">
        <v>215</v>
      </c>
      <c r="F5633" s="88">
        <v>46600</v>
      </c>
      <c r="G5633" s="87">
        <v>4083.333333333333</v>
      </c>
      <c r="H5633" s="87">
        <v>199.45412175939461</v>
      </c>
    </row>
    <row r="5634" spans="1:8" x14ac:dyDescent="0.3">
      <c r="A5634" t="s">
        <v>35</v>
      </c>
      <c r="B5634" t="s">
        <v>56</v>
      </c>
      <c r="C5634" t="s">
        <v>107</v>
      </c>
      <c r="D5634" t="s">
        <v>214</v>
      </c>
      <c r="E5634" t="s">
        <v>216</v>
      </c>
      <c r="F5634" s="88">
        <v>46600</v>
      </c>
      <c r="G5634" s="87">
        <v>4083.333333333333</v>
      </c>
      <c r="H5634" s="87">
        <v>163.33333333333351</v>
      </c>
    </row>
    <row r="5635" spans="1:8" x14ac:dyDescent="0.3">
      <c r="A5635" t="s">
        <v>35</v>
      </c>
      <c r="B5635" t="s">
        <v>56</v>
      </c>
      <c r="C5635" t="s">
        <v>107</v>
      </c>
      <c r="D5635" t="s">
        <v>214</v>
      </c>
      <c r="E5635" t="s">
        <v>217</v>
      </c>
      <c r="F5635" s="88">
        <v>46600</v>
      </c>
      <c r="G5635" s="87">
        <v>4083.333333333333</v>
      </c>
      <c r="H5635" s="87">
        <v>34.731527332751007</v>
      </c>
    </row>
    <row r="5636" spans="1:8" x14ac:dyDescent="0.3">
      <c r="A5636" t="s">
        <v>35</v>
      </c>
      <c r="B5636" t="s">
        <v>56</v>
      </c>
      <c r="C5636" t="s">
        <v>107</v>
      </c>
      <c r="D5636" t="s">
        <v>214</v>
      </c>
      <c r="E5636" t="s">
        <v>215</v>
      </c>
      <c r="F5636" s="88">
        <v>46631</v>
      </c>
      <c r="G5636" s="87">
        <v>4083.333333333333</v>
      </c>
      <c r="H5636" s="87">
        <v>199.4284671929459</v>
      </c>
    </row>
    <row r="5637" spans="1:8" x14ac:dyDescent="0.3">
      <c r="A5637" t="s">
        <v>35</v>
      </c>
      <c r="B5637" t="s">
        <v>56</v>
      </c>
      <c r="C5637" t="s">
        <v>107</v>
      </c>
      <c r="D5637" t="s">
        <v>214</v>
      </c>
      <c r="E5637" t="s">
        <v>216</v>
      </c>
      <c r="F5637" s="88">
        <v>46631</v>
      </c>
      <c r="G5637" s="87">
        <v>4083.333333333333</v>
      </c>
      <c r="H5637" s="87">
        <v>163.33333333333351</v>
      </c>
    </row>
    <row r="5638" spans="1:8" x14ac:dyDescent="0.3">
      <c r="A5638" t="s">
        <v>35</v>
      </c>
      <c r="B5638" t="s">
        <v>56</v>
      </c>
      <c r="C5638" t="s">
        <v>107</v>
      </c>
      <c r="D5638" t="s">
        <v>214</v>
      </c>
      <c r="E5638" t="s">
        <v>217</v>
      </c>
      <c r="F5638" s="88">
        <v>46631</v>
      </c>
      <c r="G5638" s="87">
        <v>4083.333333333333</v>
      </c>
      <c r="H5638" s="87">
        <v>34.706859480396332</v>
      </c>
    </row>
    <row r="5639" spans="1:8" x14ac:dyDescent="0.3">
      <c r="A5639" t="s">
        <v>35</v>
      </c>
      <c r="B5639" t="s">
        <v>56</v>
      </c>
      <c r="C5639" t="s">
        <v>107</v>
      </c>
      <c r="D5639" t="s">
        <v>214</v>
      </c>
      <c r="E5639" t="s">
        <v>215</v>
      </c>
      <c r="F5639" s="88">
        <v>46661</v>
      </c>
      <c r="G5639" s="87">
        <v>4083.333333333333</v>
      </c>
      <c r="H5639" s="87">
        <v>199.4028490426272</v>
      </c>
    </row>
    <row r="5640" spans="1:8" x14ac:dyDescent="0.3">
      <c r="A5640" t="s">
        <v>35</v>
      </c>
      <c r="B5640" t="s">
        <v>56</v>
      </c>
      <c r="C5640" t="s">
        <v>107</v>
      </c>
      <c r="D5640" t="s">
        <v>214</v>
      </c>
      <c r="E5640" t="s">
        <v>216</v>
      </c>
      <c r="F5640" s="88">
        <v>46661</v>
      </c>
      <c r="G5640" s="87">
        <v>4083.333333333333</v>
      </c>
      <c r="H5640" s="87">
        <v>163.33333333333351</v>
      </c>
    </row>
    <row r="5641" spans="1:8" x14ac:dyDescent="0.3">
      <c r="A5641" t="s">
        <v>35</v>
      </c>
      <c r="B5641" t="s">
        <v>56</v>
      </c>
      <c r="C5641" t="s">
        <v>107</v>
      </c>
      <c r="D5641" t="s">
        <v>214</v>
      </c>
      <c r="E5641" t="s">
        <v>217</v>
      </c>
      <c r="F5641" s="88">
        <v>46661</v>
      </c>
      <c r="G5641" s="87">
        <v>4083.333333333333</v>
      </c>
      <c r="H5641" s="87">
        <v>34.682226643551793</v>
      </c>
    </row>
    <row r="5642" spans="1:8" x14ac:dyDescent="0.3">
      <c r="A5642" t="s">
        <v>35</v>
      </c>
      <c r="B5642" t="s">
        <v>56</v>
      </c>
      <c r="C5642" t="s">
        <v>107</v>
      </c>
      <c r="D5642" t="s">
        <v>214</v>
      </c>
      <c r="E5642" t="s">
        <v>215</v>
      </c>
      <c r="F5642" s="88">
        <v>46692</v>
      </c>
      <c r="G5642" s="87">
        <v>4083.333333333333</v>
      </c>
      <c r="H5642" s="87">
        <v>199.37726723095531</v>
      </c>
    </row>
    <row r="5643" spans="1:8" x14ac:dyDescent="0.3">
      <c r="A5643" t="s">
        <v>35</v>
      </c>
      <c r="B5643" t="s">
        <v>56</v>
      </c>
      <c r="C5643" t="s">
        <v>107</v>
      </c>
      <c r="D5643" t="s">
        <v>214</v>
      </c>
      <c r="E5643" t="s">
        <v>216</v>
      </c>
      <c r="F5643" s="88">
        <v>46692</v>
      </c>
      <c r="G5643" s="87">
        <v>4083.333333333333</v>
      </c>
      <c r="H5643" s="87">
        <v>163.33333333333351</v>
      </c>
    </row>
    <row r="5644" spans="1:8" x14ac:dyDescent="0.3">
      <c r="A5644" t="s">
        <v>35</v>
      </c>
      <c r="B5644" t="s">
        <v>56</v>
      </c>
      <c r="C5644" t="s">
        <v>107</v>
      </c>
      <c r="D5644" t="s">
        <v>214</v>
      </c>
      <c r="E5644" t="s">
        <v>217</v>
      </c>
      <c r="F5644" s="88">
        <v>46692</v>
      </c>
      <c r="G5644" s="87">
        <v>4083.333333333333</v>
      </c>
      <c r="H5644" s="87">
        <v>34.657628747713503</v>
      </c>
    </row>
    <row r="5645" spans="1:8" x14ac:dyDescent="0.3">
      <c r="A5645" t="s">
        <v>35</v>
      </c>
      <c r="B5645" t="s">
        <v>56</v>
      </c>
      <c r="C5645" t="s">
        <v>107</v>
      </c>
      <c r="D5645" t="s">
        <v>214</v>
      </c>
      <c r="E5645" t="s">
        <v>215</v>
      </c>
      <c r="F5645" s="88">
        <v>46722</v>
      </c>
      <c r="G5645" s="87">
        <v>4083.333333333333</v>
      </c>
      <c r="H5645" s="87">
        <v>199.35172168066731</v>
      </c>
    </row>
    <row r="5646" spans="1:8" x14ac:dyDescent="0.3">
      <c r="A5646" t="s">
        <v>35</v>
      </c>
      <c r="B5646" t="s">
        <v>56</v>
      </c>
      <c r="C5646" t="s">
        <v>107</v>
      </c>
      <c r="D5646" t="s">
        <v>214</v>
      </c>
      <c r="E5646" t="s">
        <v>216</v>
      </c>
      <c r="F5646" s="88">
        <v>46722</v>
      </c>
      <c r="G5646" s="87">
        <v>4083.333333333333</v>
      </c>
      <c r="H5646" s="87">
        <v>163.33333333333351</v>
      </c>
    </row>
    <row r="5647" spans="1:8" x14ac:dyDescent="0.3">
      <c r="A5647" t="s">
        <v>35</v>
      </c>
      <c r="B5647" t="s">
        <v>56</v>
      </c>
      <c r="C5647" t="s">
        <v>107</v>
      </c>
      <c r="D5647" t="s">
        <v>214</v>
      </c>
      <c r="E5647" t="s">
        <v>217</v>
      </c>
      <c r="F5647" s="88">
        <v>46722</v>
      </c>
      <c r="G5647" s="87">
        <v>4083.333333333333</v>
      </c>
      <c r="H5647" s="87">
        <v>34.63306571859065</v>
      </c>
    </row>
    <row r="5648" spans="1:8" x14ac:dyDescent="0.3">
      <c r="A5648" t="s">
        <v>35</v>
      </c>
      <c r="B5648" t="s">
        <v>58</v>
      </c>
      <c r="C5648" t="s">
        <v>54</v>
      </c>
      <c r="D5648" t="s">
        <v>198</v>
      </c>
      <c r="E5648" t="s">
        <v>135</v>
      </c>
      <c r="G5648" s="87">
        <v>35000</v>
      </c>
      <c r="H5648" s="87">
        <v>22120</v>
      </c>
    </row>
    <row r="5649" spans="1:8" x14ac:dyDescent="0.3">
      <c r="A5649" t="s">
        <v>35</v>
      </c>
      <c r="B5649" t="s">
        <v>58</v>
      </c>
      <c r="C5649" t="s">
        <v>54</v>
      </c>
      <c r="D5649" t="s">
        <v>198</v>
      </c>
      <c r="E5649" t="s">
        <v>199</v>
      </c>
      <c r="G5649" s="87">
        <v>35000</v>
      </c>
      <c r="H5649" s="87">
        <v>35169.082125603847</v>
      </c>
    </row>
    <row r="5650" spans="1:8" x14ac:dyDescent="0.3">
      <c r="A5650" t="s">
        <v>35</v>
      </c>
      <c r="B5650" t="s">
        <v>58</v>
      </c>
      <c r="C5650" t="s">
        <v>54</v>
      </c>
      <c r="D5650" t="s">
        <v>198</v>
      </c>
      <c r="E5650" t="s">
        <v>200</v>
      </c>
      <c r="G5650" s="87">
        <v>35000</v>
      </c>
      <c r="H5650" s="87">
        <v>35447.602699447802</v>
      </c>
    </row>
    <row r="5651" spans="1:8" x14ac:dyDescent="0.3">
      <c r="A5651" t="s">
        <v>35</v>
      </c>
      <c r="B5651" t="s">
        <v>58</v>
      </c>
      <c r="C5651" t="s">
        <v>54</v>
      </c>
      <c r="D5651" t="s">
        <v>198</v>
      </c>
      <c r="E5651" t="s">
        <v>201</v>
      </c>
      <c r="G5651" s="87">
        <v>35000</v>
      </c>
      <c r="H5651" s="87">
        <v>35000</v>
      </c>
    </row>
    <row r="5652" spans="1:8" x14ac:dyDescent="0.3">
      <c r="A5652" t="s">
        <v>35</v>
      </c>
      <c r="B5652" t="s">
        <v>58</v>
      </c>
      <c r="C5652" t="s">
        <v>54</v>
      </c>
      <c r="D5652" t="s">
        <v>198</v>
      </c>
      <c r="E5652" t="s">
        <v>202</v>
      </c>
      <c r="G5652" s="87">
        <v>35000</v>
      </c>
      <c r="H5652" s="87">
        <v>22511.111403181691</v>
      </c>
    </row>
    <row r="5653" spans="1:8" x14ac:dyDescent="0.3">
      <c r="A5653" t="s">
        <v>35</v>
      </c>
      <c r="B5653" t="s">
        <v>58</v>
      </c>
      <c r="C5653" t="s">
        <v>54</v>
      </c>
      <c r="D5653" t="s">
        <v>198</v>
      </c>
      <c r="E5653" t="s">
        <v>139</v>
      </c>
      <c r="G5653" s="87">
        <v>35000</v>
      </c>
      <c r="H5653" s="87">
        <v>22925</v>
      </c>
    </row>
    <row r="5654" spans="1:8" x14ac:dyDescent="0.3">
      <c r="A5654" t="s">
        <v>35</v>
      </c>
      <c r="B5654" t="s">
        <v>58</v>
      </c>
      <c r="C5654" t="s">
        <v>54</v>
      </c>
      <c r="D5654" t="s">
        <v>198</v>
      </c>
      <c r="E5654" t="s">
        <v>65</v>
      </c>
      <c r="G5654" s="87">
        <v>35000</v>
      </c>
      <c r="H5654" s="87">
        <v>22511.111403181691</v>
      </c>
    </row>
    <row r="5655" spans="1:8" x14ac:dyDescent="0.3">
      <c r="A5655" t="s">
        <v>35</v>
      </c>
      <c r="B5655" t="s">
        <v>58</v>
      </c>
      <c r="C5655" t="s">
        <v>54</v>
      </c>
      <c r="D5655" t="s">
        <v>203</v>
      </c>
      <c r="E5655" t="s">
        <v>204</v>
      </c>
      <c r="G5655" s="87">
        <v>35000</v>
      </c>
      <c r="H5655" s="87">
        <v>22563.100251693329</v>
      </c>
    </row>
    <row r="5656" spans="1:8" x14ac:dyDescent="0.3">
      <c r="A5656" t="s">
        <v>35</v>
      </c>
      <c r="B5656" t="s">
        <v>58</v>
      </c>
      <c r="C5656" t="s">
        <v>54</v>
      </c>
      <c r="D5656" t="s">
        <v>203</v>
      </c>
      <c r="E5656" t="s">
        <v>142</v>
      </c>
      <c r="G5656" s="87">
        <v>35000</v>
      </c>
      <c r="H5656" s="87">
        <v>34999.999999999993</v>
      </c>
    </row>
    <row r="5657" spans="1:8" x14ac:dyDescent="0.3">
      <c r="A5657" t="s">
        <v>35</v>
      </c>
      <c r="B5657" t="s">
        <v>58</v>
      </c>
      <c r="C5657" t="s">
        <v>54</v>
      </c>
      <c r="D5657" t="s">
        <v>203</v>
      </c>
      <c r="E5657" t="s">
        <v>143</v>
      </c>
      <c r="G5657" s="87">
        <v>35000</v>
      </c>
      <c r="H5657" s="87">
        <v>35701.107993185651</v>
      </c>
    </row>
    <row r="5658" spans="1:8" x14ac:dyDescent="0.3">
      <c r="A5658" t="s">
        <v>35</v>
      </c>
      <c r="B5658" t="s">
        <v>58</v>
      </c>
      <c r="C5658" t="s">
        <v>54</v>
      </c>
      <c r="D5658" t="s">
        <v>203</v>
      </c>
      <c r="E5658" t="s">
        <v>141</v>
      </c>
      <c r="G5658" s="87">
        <v>35000</v>
      </c>
      <c r="H5658" s="87">
        <v>0</v>
      </c>
    </row>
    <row r="5659" spans="1:8" x14ac:dyDescent="0.3">
      <c r="A5659" t="s">
        <v>35</v>
      </c>
      <c r="B5659" t="s">
        <v>58</v>
      </c>
      <c r="C5659" t="s">
        <v>54</v>
      </c>
      <c r="D5659" t="s">
        <v>203</v>
      </c>
      <c r="E5659" t="s">
        <v>205</v>
      </c>
      <c r="G5659" s="87">
        <v>35000</v>
      </c>
      <c r="H5659" s="87">
        <v>22563.100251693329</v>
      </c>
    </row>
    <row r="5660" spans="1:8" x14ac:dyDescent="0.3">
      <c r="A5660" t="s">
        <v>35</v>
      </c>
      <c r="B5660" t="s">
        <v>58</v>
      </c>
      <c r="C5660" t="s">
        <v>54</v>
      </c>
      <c r="D5660" t="s">
        <v>206</v>
      </c>
      <c r="E5660" t="s">
        <v>207</v>
      </c>
      <c r="G5660" s="87">
        <v>35000</v>
      </c>
      <c r="H5660" s="87">
        <v>36400</v>
      </c>
    </row>
    <row r="5661" spans="1:8" x14ac:dyDescent="0.3">
      <c r="A5661" t="s">
        <v>35</v>
      </c>
      <c r="B5661" t="s">
        <v>58</v>
      </c>
      <c r="C5661" t="s">
        <v>54</v>
      </c>
      <c r="D5661" t="s">
        <v>206</v>
      </c>
      <c r="E5661" t="s">
        <v>208</v>
      </c>
      <c r="G5661" s="87">
        <v>35000</v>
      </c>
      <c r="H5661" s="87">
        <v>36225.000000000007</v>
      </c>
    </row>
    <row r="5662" spans="1:8" x14ac:dyDescent="0.3">
      <c r="A5662" t="s">
        <v>35</v>
      </c>
      <c r="B5662" t="s">
        <v>58</v>
      </c>
      <c r="C5662" t="s">
        <v>54</v>
      </c>
      <c r="D5662" t="s">
        <v>206</v>
      </c>
      <c r="E5662" t="s">
        <v>209</v>
      </c>
      <c r="G5662" s="87">
        <v>35000</v>
      </c>
      <c r="H5662" s="87">
        <v>32830.146790663748</v>
      </c>
    </row>
    <row r="5663" spans="1:8" x14ac:dyDescent="0.3">
      <c r="A5663" t="s">
        <v>35</v>
      </c>
      <c r="B5663" t="s">
        <v>58</v>
      </c>
      <c r="C5663" t="s">
        <v>54</v>
      </c>
      <c r="D5663" t="s">
        <v>210</v>
      </c>
      <c r="E5663" t="s">
        <v>211</v>
      </c>
      <c r="G5663" s="87">
        <v>35000</v>
      </c>
      <c r="H5663" s="87">
        <v>33250</v>
      </c>
    </row>
    <row r="5664" spans="1:8" x14ac:dyDescent="0.3">
      <c r="A5664" t="s">
        <v>35</v>
      </c>
      <c r="B5664" t="s">
        <v>58</v>
      </c>
      <c r="C5664" t="s">
        <v>54</v>
      </c>
      <c r="D5664" t="s">
        <v>210</v>
      </c>
      <c r="E5664" t="s">
        <v>212</v>
      </c>
      <c r="G5664" s="87">
        <v>35000</v>
      </c>
      <c r="H5664" s="87">
        <v>32900</v>
      </c>
    </row>
    <row r="5665" spans="1:8" x14ac:dyDescent="0.3">
      <c r="A5665" t="s">
        <v>35</v>
      </c>
      <c r="B5665" t="s">
        <v>58</v>
      </c>
      <c r="C5665" t="s">
        <v>54</v>
      </c>
      <c r="D5665" t="s">
        <v>210</v>
      </c>
      <c r="E5665" t="s">
        <v>213</v>
      </c>
      <c r="G5665" s="87">
        <v>35000</v>
      </c>
      <c r="H5665" s="87">
        <v>32550</v>
      </c>
    </row>
    <row r="5666" spans="1:8" x14ac:dyDescent="0.3">
      <c r="A5666" t="s">
        <v>35</v>
      </c>
      <c r="B5666" t="s">
        <v>58</v>
      </c>
      <c r="C5666" t="s">
        <v>54</v>
      </c>
      <c r="D5666" t="s">
        <v>214</v>
      </c>
      <c r="E5666" t="s">
        <v>215</v>
      </c>
      <c r="F5666" s="88">
        <v>46388</v>
      </c>
      <c r="G5666" s="87">
        <v>2916.666666666667</v>
      </c>
      <c r="H5666" s="87">
        <v>91.047000883170782</v>
      </c>
    </row>
    <row r="5667" spans="1:8" x14ac:dyDescent="0.3">
      <c r="A5667" t="s">
        <v>35</v>
      </c>
      <c r="B5667" t="s">
        <v>58</v>
      </c>
      <c r="C5667" t="s">
        <v>54</v>
      </c>
      <c r="D5667" t="s">
        <v>214</v>
      </c>
      <c r="E5667" t="s">
        <v>216</v>
      </c>
      <c r="F5667" s="88">
        <v>46388</v>
      </c>
      <c r="G5667" s="87">
        <v>2916.666666666667</v>
      </c>
      <c r="H5667" s="87">
        <v>116.6666666666668</v>
      </c>
    </row>
    <row r="5668" spans="1:8" x14ac:dyDescent="0.3">
      <c r="A5668" t="s">
        <v>35</v>
      </c>
      <c r="B5668" t="s">
        <v>58</v>
      </c>
      <c r="C5668" t="s">
        <v>54</v>
      </c>
      <c r="D5668" t="s">
        <v>214</v>
      </c>
      <c r="E5668" t="s">
        <v>217</v>
      </c>
      <c r="F5668" s="88">
        <v>46388</v>
      </c>
      <c r="G5668" s="87">
        <v>2916.666666666667</v>
      </c>
      <c r="H5668" s="87">
        <v>-24.63429402259224</v>
      </c>
    </row>
    <row r="5669" spans="1:8" x14ac:dyDescent="0.3">
      <c r="A5669" t="s">
        <v>35</v>
      </c>
      <c r="B5669" t="s">
        <v>58</v>
      </c>
      <c r="C5669" t="s">
        <v>54</v>
      </c>
      <c r="D5669" t="s">
        <v>214</v>
      </c>
      <c r="E5669" t="s">
        <v>215</v>
      </c>
      <c r="F5669" s="88">
        <v>46419</v>
      </c>
      <c r="G5669" s="87">
        <v>2916.666666666667</v>
      </c>
      <c r="H5669" s="87">
        <v>91.029500301024001</v>
      </c>
    </row>
    <row r="5670" spans="1:8" x14ac:dyDescent="0.3">
      <c r="A5670" t="s">
        <v>35</v>
      </c>
      <c r="B5670" t="s">
        <v>58</v>
      </c>
      <c r="C5670" t="s">
        <v>54</v>
      </c>
      <c r="D5670" t="s">
        <v>214</v>
      </c>
      <c r="E5670" t="s">
        <v>216</v>
      </c>
      <c r="F5670" s="88">
        <v>46419</v>
      </c>
      <c r="G5670" s="87">
        <v>2916.666666666667</v>
      </c>
      <c r="H5670" s="87">
        <v>116.6666666666668</v>
      </c>
    </row>
    <row r="5671" spans="1:8" x14ac:dyDescent="0.3">
      <c r="A5671" t="s">
        <v>35</v>
      </c>
      <c r="B5671" t="s">
        <v>58</v>
      </c>
      <c r="C5671" t="s">
        <v>54</v>
      </c>
      <c r="D5671" t="s">
        <v>214</v>
      </c>
      <c r="E5671" t="s">
        <v>217</v>
      </c>
      <c r="F5671" s="88">
        <v>46419</v>
      </c>
      <c r="G5671" s="87">
        <v>2916.666666666667</v>
      </c>
      <c r="H5671" s="87">
        <v>-24.651121505425881</v>
      </c>
    </row>
    <row r="5672" spans="1:8" x14ac:dyDescent="0.3">
      <c r="A5672" t="s">
        <v>35</v>
      </c>
      <c r="B5672" t="s">
        <v>58</v>
      </c>
      <c r="C5672" t="s">
        <v>54</v>
      </c>
      <c r="D5672" t="s">
        <v>214</v>
      </c>
      <c r="E5672" t="s">
        <v>215</v>
      </c>
      <c r="F5672" s="88">
        <v>46447</v>
      </c>
      <c r="G5672" s="87">
        <v>2916.666666666667</v>
      </c>
      <c r="H5672" s="87">
        <v>91.0119757935271</v>
      </c>
    </row>
    <row r="5673" spans="1:8" x14ac:dyDescent="0.3">
      <c r="A5673" t="s">
        <v>35</v>
      </c>
      <c r="B5673" t="s">
        <v>58</v>
      </c>
      <c r="C5673" t="s">
        <v>54</v>
      </c>
      <c r="D5673" t="s">
        <v>214</v>
      </c>
      <c r="E5673" t="s">
        <v>216</v>
      </c>
      <c r="F5673" s="88">
        <v>46447</v>
      </c>
      <c r="G5673" s="87">
        <v>2916.666666666667</v>
      </c>
      <c r="H5673" s="87">
        <v>116.6666666666668</v>
      </c>
    </row>
    <row r="5674" spans="1:8" x14ac:dyDescent="0.3">
      <c r="A5674" t="s">
        <v>35</v>
      </c>
      <c r="B5674" t="s">
        <v>58</v>
      </c>
      <c r="C5674" t="s">
        <v>54</v>
      </c>
      <c r="D5674" t="s">
        <v>214</v>
      </c>
      <c r="E5674" t="s">
        <v>217</v>
      </c>
      <c r="F5674" s="88">
        <v>46447</v>
      </c>
      <c r="G5674" s="87">
        <v>2916.666666666667</v>
      </c>
      <c r="H5674" s="87">
        <v>-24.667971993403381</v>
      </c>
    </row>
    <row r="5675" spans="1:8" x14ac:dyDescent="0.3">
      <c r="A5675" t="s">
        <v>35</v>
      </c>
      <c r="B5675" t="s">
        <v>58</v>
      </c>
      <c r="C5675" t="s">
        <v>54</v>
      </c>
      <c r="D5675" t="s">
        <v>214</v>
      </c>
      <c r="E5675" t="s">
        <v>215</v>
      </c>
      <c r="F5675" s="88">
        <v>46478</v>
      </c>
      <c r="G5675" s="87">
        <v>2916.666666666667</v>
      </c>
      <c r="H5675" s="87">
        <v>90.99383202708384</v>
      </c>
    </row>
    <row r="5676" spans="1:8" x14ac:dyDescent="0.3">
      <c r="A5676" t="s">
        <v>35</v>
      </c>
      <c r="B5676" t="s">
        <v>58</v>
      </c>
      <c r="C5676" t="s">
        <v>54</v>
      </c>
      <c r="D5676" t="s">
        <v>214</v>
      </c>
      <c r="E5676" t="s">
        <v>216</v>
      </c>
      <c r="F5676" s="88">
        <v>46478</v>
      </c>
      <c r="G5676" s="87">
        <v>2916.666666666667</v>
      </c>
      <c r="H5676" s="87">
        <v>116.6666666666668</v>
      </c>
    </row>
    <row r="5677" spans="1:8" x14ac:dyDescent="0.3">
      <c r="A5677" t="s">
        <v>35</v>
      </c>
      <c r="B5677" t="s">
        <v>58</v>
      </c>
      <c r="C5677" t="s">
        <v>54</v>
      </c>
      <c r="D5677" t="s">
        <v>214</v>
      </c>
      <c r="E5677" t="s">
        <v>217</v>
      </c>
      <c r="F5677" s="88">
        <v>46478</v>
      </c>
      <c r="G5677" s="87">
        <v>2916.666666666667</v>
      </c>
      <c r="H5677" s="87">
        <v>-24.685417922676031</v>
      </c>
    </row>
    <row r="5678" spans="1:8" x14ac:dyDescent="0.3">
      <c r="A5678" t="s">
        <v>35</v>
      </c>
      <c r="B5678" t="s">
        <v>58</v>
      </c>
      <c r="C5678" t="s">
        <v>54</v>
      </c>
      <c r="D5678" t="s">
        <v>214</v>
      </c>
      <c r="E5678" t="s">
        <v>215</v>
      </c>
      <c r="F5678" s="88">
        <v>46508</v>
      </c>
      <c r="G5678" s="87">
        <v>2916.666666666667</v>
      </c>
      <c r="H5678" s="87">
        <v>90.97566257884705</v>
      </c>
    </row>
    <row r="5679" spans="1:8" x14ac:dyDescent="0.3">
      <c r="A5679" t="s">
        <v>35</v>
      </c>
      <c r="B5679" t="s">
        <v>58</v>
      </c>
      <c r="C5679" t="s">
        <v>54</v>
      </c>
      <c r="D5679" t="s">
        <v>214</v>
      </c>
      <c r="E5679" t="s">
        <v>216</v>
      </c>
      <c r="F5679" s="88">
        <v>46508</v>
      </c>
      <c r="G5679" s="87">
        <v>2916.666666666667</v>
      </c>
      <c r="H5679" s="87">
        <v>116.6666666666668</v>
      </c>
    </row>
    <row r="5680" spans="1:8" x14ac:dyDescent="0.3">
      <c r="A5680" t="s">
        <v>35</v>
      </c>
      <c r="B5680" t="s">
        <v>58</v>
      </c>
      <c r="C5680" t="s">
        <v>54</v>
      </c>
      <c r="D5680" t="s">
        <v>214</v>
      </c>
      <c r="E5680" t="s">
        <v>217</v>
      </c>
      <c r="F5680" s="88">
        <v>46508</v>
      </c>
      <c r="G5680" s="87">
        <v>2916.666666666667</v>
      </c>
      <c r="H5680" s="87">
        <v>-24.702888545980692</v>
      </c>
    </row>
    <row r="5681" spans="1:8" x14ac:dyDescent="0.3">
      <c r="A5681" t="s">
        <v>35</v>
      </c>
      <c r="B5681" t="s">
        <v>58</v>
      </c>
      <c r="C5681" t="s">
        <v>54</v>
      </c>
      <c r="D5681" t="s">
        <v>214</v>
      </c>
      <c r="E5681" t="s">
        <v>215</v>
      </c>
      <c r="F5681" s="88">
        <v>46539</v>
      </c>
      <c r="G5681" s="87">
        <v>2916.666666666667</v>
      </c>
      <c r="H5681" s="87">
        <v>90.957467394249349</v>
      </c>
    </row>
    <row r="5682" spans="1:8" x14ac:dyDescent="0.3">
      <c r="A5682" t="s">
        <v>35</v>
      </c>
      <c r="B5682" t="s">
        <v>58</v>
      </c>
      <c r="C5682" t="s">
        <v>54</v>
      </c>
      <c r="D5682" t="s">
        <v>214</v>
      </c>
      <c r="E5682" t="s">
        <v>216</v>
      </c>
      <c r="F5682" s="88">
        <v>46539</v>
      </c>
      <c r="G5682" s="87">
        <v>2916.666666666667</v>
      </c>
      <c r="H5682" s="87">
        <v>116.6666666666668</v>
      </c>
    </row>
    <row r="5683" spans="1:8" x14ac:dyDescent="0.3">
      <c r="A5683" t="s">
        <v>35</v>
      </c>
      <c r="B5683" t="s">
        <v>58</v>
      </c>
      <c r="C5683" t="s">
        <v>54</v>
      </c>
      <c r="D5683" t="s">
        <v>214</v>
      </c>
      <c r="E5683" t="s">
        <v>217</v>
      </c>
      <c r="F5683" s="88">
        <v>46539</v>
      </c>
      <c r="G5683" s="87">
        <v>2916.666666666667</v>
      </c>
      <c r="H5683" s="87">
        <v>-24.72038391578608</v>
      </c>
    </row>
    <row r="5684" spans="1:8" x14ac:dyDescent="0.3">
      <c r="A5684" t="s">
        <v>35</v>
      </c>
      <c r="B5684" t="s">
        <v>58</v>
      </c>
      <c r="C5684" t="s">
        <v>54</v>
      </c>
      <c r="D5684" t="s">
        <v>214</v>
      </c>
      <c r="E5684" t="s">
        <v>215</v>
      </c>
      <c r="F5684" s="88">
        <v>46569</v>
      </c>
      <c r="G5684" s="87">
        <v>2916.666666666667</v>
      </c>
      <c r="H5684" s="87">
        <v>-24.737904084706631</v>
      </c>
    </row>
    <row r="5685" spans="1:8" x14ac:dyDescent="0.3">
      <c r="A5685" t="s">
        <v>35</v>
      </c>
      <c r="B5685" t="s">
        <v>58</v>
      </c>
      <c r="C5685" t="s">
        <v>54</v>
      </c>
      <c r="D5685" t="s">
        <v>214</v>
      </c>
      <c r="E5685" t="s">
        <v>216</v>
      </c>
      <c r="F5685" s="88">
        <v>46569</v>
      </c>
      <c r="G5685" s="87">
        <v>2916.666666666667</v>
      </c>
      <c r="H5685" s="87">
        <v>0</v>
      </c>
    </row>
    <row r="5686" spans="1:8" x14ac:dyDescent="0.3">
      <c r="A5686" t="s">
        <v>35</v>
      </c>
      <c r="B5686" t="s">
        <v>58</v>
      </c>
      <c r="C5686" t="s">
        <v>54</v>
      </c>
      <c r="D5686" t="s">
        <v>214</v>
      </c>
      <c r="E5686" t="s">
        <v>217</v>
      </c>
      <c r="F5686" s="88">
        <v>46569</v>
      </c>
      <c r="G5686" s="87">
        <v>2916.666666666667</v>
      </c>
      <c r="H5686" s="87">
        <v>-24.737904084706631</v>
      </c>
    </row>
    <row r="5687" spans="1:8" x14ac:dyDescent="0.3">
      <c r="A5687" t="s">
        <v>35</v>
      </c>
      <c r="B5687" t="s">
        <v>58</v>
      </c>
      <c r="C5687" t="s">
        <v>54</v>
      </c>
      <c r="D5687" t="s">
        <v>214</v>
      </c>
      <c r="E5687" t="s">
        <v>215</v>
      </c>
      <c r="F5687" s="88">
        <v>46600</v>
      </c>
      <c r="G5687" s="87">
        <v>2916.666666666667</v>
      </c>
      <c r="H5687" s="87">
        <v>-24.755736936140678</v>
      </c>
    </row>
    <row r="5688" spans="1:8" x14ac:dyDescent="0.3">
      <c r="A5688" t="s">
        <v>35</v>
      </c>
      <c r="B5688" t="s">
        <v>58</v>
      </c>
      <c r="C5688" t="s">
        <v>54</v>
      </c>
      <c r="D5688" t="s">
        <v>214</v>
      </c>
      <c r="E5688" t="s">
        <v>216</v>
      </c>
      <c r="F5688" s="88">
        <v>46600</v>
      </c>
      <c r="G5688" s="87">
        <v>2916.666666666667</v>
      </c>
      <c r="H5688" s="87">
        <v>0</v>
      </c>
    </row>
    <row r="5689" spans="1:8" x14ac:dyDescent="0.3">
      <c r="A5689" t="s">
        <v>35</v>
      </c>
      <c r="B5689" t="s">
        <v>58</v>
      </c>
      <c r="C5689" t="s">
        <v>54</v>
      </c>
      <c r="D5689" t="s">
        <v>214</v>
      </c>
      <c r="E5689" t="s">
        <v>217</v>
      </c>
      <c r="F5689" s="88">
        <v>46600</v>
      </c>
      <c r="G5689" s="87">
        <v>2916.666666666667</v>
      </c>
      <c r="H5689" s="87">
        <v>-24.755736936140678</v>
      </c>
    </row>
    <row r="5690" spans="1:8" x14ac:dyDescent="0.3">
      <c r="A5690" t="s">
        <v>35</v>
      </c>
      <c r="B5690" t="s">
        <v>58</v>
      </c>
      <c r="C5690" t="s">
        <v>54</v>
      </c>
      <c r="D5690" t="s">
        <v>214</v>
      </c>
      <c r="E5690" t="s">
        <v>215</v>
      </c>
      <c r="F5690" s="88">
        <v>46631</v>
      </c>
      <c r="G5690" s="87">
        <v>2916.666666666667</v>
      </c>
      <c r="H5690" s="87">
        <v>-24.773307270456229</v>
      </c>
    </row>
    <row r="5691" spans="1:8" x14ac:dyDescent="0.3">
      <c r="A5691" t="s">
        <v>35</v>
      </c>
      <c r="B5691" t="s">
        <v>58</v>
      </c>
      <c r="C5691" t="s">
        <v>54</v>
      </c>
      <c r="D5691" t="s">
        <v>214</v>
      </c>
      <c r="E5691" t="s">
        <v>216</v>
      </c>
      <c r="F5691" s="88">
        <v>46631</v>
      </c>
      <c r="G5691" s="87">
        <v>2916.666666666667</v>
      </c>
      <c r="H5691" s="87">
        <v>0</v>
      </c>
    </row>
    <row r="5692" spans="1:8" x14ac:dyDescent="0.3">
      <c r="A5692" t="s">
        <v>35</v>
      </c>
      <c r="B5692" t="s">
        <v>58</v>
      </c>
      <c r="C5692" t="s">
        <v>54</v>
      </c>
      <c r="D5692" t="s">
        <v>214</v>
      </c>
      <c r="E5692" t="s">
        <v>217</v>
      </c>
      <c r="F5692" s="88">
        <v>46631</v>
      </c>
      <c r="G5692" s="87">
        <v>2916.666666666667</v>
      </c>
      <c r="H5692" s="87">
        <v>-24.773307270456229</v>
      </c>
    </row>
    <row r="5693" spans="1:8" x14ac:dyDescent="0.3">
      <c r="A5693" t="s">
        <v>35</v>
      </c>
      <c r="B5693" t="s">
        <v>58</v>
      </c>
      <c r="C5693" t="s">
        <v>54</v>
      </c>
      <c r="D5693" t="s">
        <v>214</v>
      </c>
      <c r="E5693" t="s">
        <v>215</v>
      </c>
      <c r="F5693" s="88">
        <v>46661</v>
      </c>
      <c r="G5693" s="87">
        <v>2916.666666666667</v>
      </c>
      <c r="H5693" s="87">
        <v>-24.790902563505409</v>
      </c>
    </row>
    <row r="5694" spans="1:8" x14ac:dyDescent="0.3">
      <c r="A5694" t="s">
        <v>35</v>
      </c>
      <c r="B5694" t="s">
        <v>58</v>
      </c>
      <c r="C5694" t="s">
        <v>54</v>
      </c>
      <c r="D5694" t="s">
        <v>214</v>
      </c>
      <c r="E5694" t="s">
        <v>216</v>
      </c>
      <c r="F5694" s="88">
        <v>46661</v>
      </c>
      <c r="G5694" s="87">
        <v>2916.666666666667</v>
      </c>
      <c r="H5694" s="87">
        <v>0</v>
      </c>
    </row>
    <row r="5695" spans="1:8" x14ac:dyDescent="0.3">
      <c r="A5695" t="s">
        <v>35</v>
      </c>
      <c r="B5695" t="s">
        <v>58</v>
      </c>
      <c r="C5695" t="s">
        <v>54</v>
      </c>
      <c r="D5695" t="s">
        <v>214</v>
      </c>
      <c r="E5695" t="s">
        <v>217</v>
      </c>
      <c r="F5695" s="88">
        <v>46661</v>
      </c>
      <c r="G5695" s="87">
        <v>2916.666666666667</v>
      </c>
      <c r="H5695" s="87">
        <v>-24.790902563505409</v>
      </c>
    </row>
    <row r="5696" spans="1:8" x14ac:dyDescent="0.3">
      <c r="A5696" t="s">
        <v>35</v>
      </c>
      <c r="B5696" t="s">
        <v>58</v>
      </c>
      <c r="C5696" t="s">
        <v>54</v>
      </c>
      <c r="D5696" t="s">
        <v>214</v>
      </c>
      <c r="E5696" t="s">
        <v>215</v>
      </c>
      <c r="F5696" s="88">
        <v>46692</v>
      </c>
      <c r="G5696" s="87">
        <v>2916.666666666667</v>
      </c>
      <c r="H5696" s="87">
        <v>-24.80852286850563</v>
      </c>
    </row>
    <row r="5697" spans="1:8" x14ac:dyDescent="0.3">
      <c r="A5697" t="s">
        <v>35</v>
      </c>
      <c r="B5697" t="s">
        <v>58</v>
      </c>
      <c r="C5697" t="s">
        <v>54</v>
      </c>
      <c r="D5697" t="s">
        <v>214</v>
      </c>
      <c r="E5697" t="s">
        <v>216</v>
      </c>
      <c r="F5697" s="88">
        <v>46692</v>
      </c>
      <c r="G5697" s="87">
        <v>2916.666666666667</v>
      </c>
      <c r="H5697" s="87">
        <v>0</v>
      </c>
    </row>
    <row r="5698" spans="1:8" x14ac:dyDescent="0.3">
      <c r="A5698" t="s">
        <v>35</v>
      </c>
      <c r="B5698" t="s">
        <v>58</v>
      </c>
      <c r="C5698" t="s">
        <v>54</v>
      </c>
      <c r="D5698" t="s">
        <v>214</v>
      </c>
      <c r="E5698" t="s">
        <v>217</v>
      </c>
      <c r="F5698" s="88">
        <v>46692</v>
      </c>
      <c r="G5698" s="87">
        <v>2916.666666666667</v>
      </c>
      <c r="H5698" s="87">
        <v>-24.80852286850563</v>
      </c>
    </row>
    <row r="5699" spans="1:8" x14ac:dyDescent="0.3">
      <c r="A5699" t="s">
        <v>35</v>
      </c>
      <c r="B5699" t="s">
        <v>58</v>
      </c>
      <c r="C5699" t="s">
        <v>54</v>
      </c>
      <c r="D5699" t="s">
        <v>214</v>
      </c>
      <c r="E5699" t="s">
        <v>215</v>
      </c>
      <c r="F5699" s="88">
        <v>46722</v>
      </c>
      <c r="G5699" s="87">
        <v>2916.666666666667</v>
      </c>
      <c r="H5699" s="87">
        <v>-24.826168238828711</v>
      </c>
    </row>
    <row r="5700" spans="1:8" x14ac:dyDescent="0.3">
      <c r="A5700" t="s">
        <v>35</v>
      </c>
      <c r="B5700" t="s">
        <v>58</v>
      </c>
      <c r="C5700" t="s">
        <v>54</v>
      </c>
      <c r="D5700" t="s">
        <v>214</v>
      </c>
      <c r="E5700" t="s">
        <v>216</v>
      </c>
      <c r="F5700" s="88">
        <v>46722</v>
      </c>
      <c r="G5700" s="87">
        <v>2916.666666666667</v>
      </c>
      <c r="H5700" s="87">
        <v>0</v>
      </c>
    </row>
    <row r="5701" spans="1:8" x14ac:dyDescent="0.3">
      <c r="A5701" t="s">
        <v>35</v>
      </c>
      <c r="B5701" t="s">
        <v>58</v>
      </c>
      <c r="C5701" t="s">
        <v>54</v>
      </c>
      <c r="D5701" t="s">
        <v>214</v>
      </c>
      <c r="E5701" t="s">
        <v>217</v>
      </c>
      <c r="F5701" s="88">
        <v>46722</v>
      </c>
      <c r="G5701" s="87">
        <v>2916.666666666667</v>
      </c>
      <c r="H5701" s="87">
        <v>-24.826168238828711</v>
      </c>
    </row>
    <row r="5702" spans="1:8" x14ac:dyDescent="0.3">
      <c r="A5702" t="s">
        <v>35</v>
      </c>
      <c r="B5702" t="s">
        <v>58</v>
      </c>
      <c r="C5702" t="s">
        <v>57</v>
      </c>
      <c r="D5702" t="s">
        <v>198</v>
      </c>
      <c r="E5702" t="s">
        <v>135</v>
      </c>
      <c r="G5702" s="87">
        <v>80500</v>
      </c>
      <c r="H5702" s="87">
        <v>49588</v>
      </c>
    </row>
    <row r="5703" spans="1:8" x14ac:dyDescent="0.3">
      <c r="A5703" t="s">
        <v>35</v>
      </c>
      <c r="B5703" t="s">
        <v>58</v>
      </c>
      <c r="C5703" t="s">
        <v>57</v>
      </c>
      <c r="D5703" t="s">
        <v>198</v>
      </c>
      <c r="E5703" t="s">
        <v>199</v>
      </c>
      <c r="G5703" s="87">
        <v>80500</v>
      </c>
      <c r="H5703" s="87">
        <v>81157.526254375742</v>
      </c>
    </row>
    <row r="5704" spans="1:8" x14ac:dyDescent="0.3">
      <c r="A5704" t="s">
        <v>35</v>
      </c>
      <c r="B5704" t="s">
        <v>58</v>
      </c>
      <c r="C5704" t="s">
        <v>57</v>
      </c>
      <c r="D5704" t="s">
        <v>198</v>
      </c>
      <c r="E5704" t="s">
        <v>200</v>
      </c>
      <c r="G5704" s="87">
        <v>80500</v>
      </c>
      <c r="H5704" s="87">
        <v>81270.106720706041</v>
      </c>
    </row>
    <row r="5705" spans="1:8" x14ac:dyDescent="0.3">
      <c r="A5705" t="s">
        <v>35</v>
      </c>
      <c r="B5705" t="s">
        <v>58</v>
      </c>
      <c r="C5705" t="s">
        <v>57</v>
      </c>
      <c r="D5705" t="s">
        <v>198</v>
      </c>
      <c r="E5705" t="s">
        <v>201</v>
      </c>
      <c r="G5705" s="87">
        <v>80500</v>
      </c>
      <c r="H5705" s="87">
        <v>80500</v>
      </c>
    </row>
    <row r="5706" spans="1:8" x14ac:dyDescent="0.3">
      <c r="A5706" t="s">
        <v>35</v>
      </c>
      <c r="B5706" t="s">
        <v>58</v>
      </c>
      <c r="C5706" t="s">
        <v>57</v>
      </c>
      <c r="D5706" t="s">
        <v>198</v>
      </c>
      <c r="E5706" t="s">
        <v>202</v>
      </c>
      <c r="G5706" s="87">
        <v>80500</v>
      </c>
      <c r="H5706" s="87">
        <v>50471.296708659349</v>
      </c>
    </row>
    <row r="5707" spans="1:8" x14ac:dyDescent="0.3">
      <c r="A5707" t="s">
        <v>35</v>
      </c>
      <c r="B5707" t="s">
        <v>58</v>
      </c>
      <c r="C5707" t="s">
        <v>57</v>
      </c>
      <c r="D5707" t="s">
        <v>198</v>
      </c>
      <c r="E5707" t="s">
        <v>139</v>
      </c>
      <c r="G5707" s="87">
        <v>80500</v>
      </c>
      <c r="H5707" s="87">
        <v>50312.5</v>
      </c>
    </row>
    <row r="5708" spans="1:8" x14ac:dyDescent="0.3">
      <c r="A5708" t="s">
        <v>35</v>
      </c>
      <c r="B5708" t="s">
        <v>58</v>
      </c>
      <c r="C5708" t="s">
        <v>57</v>
      </c>
      <c r="D5708" t="s">
        <v>198</v>
      </c>
      <c r="E5708" t="s">
        <v>65</v>
      </c>
      <c r="G5708" s="87">
        <v>80500</v>
      </c>
      <c r="H5708" s="87">
        <v>50471.296708659349</v>
      </c>
    </row>
    <row r="5709" spans="1:8" x14ac:dyDescent="0.3">
      <c r="A5709" t="s">
        <v>35</v>
      </c>
      <c r="B5709" t="s">
        <v>58</v>
      </c>
      <c r="C5709" t="s">
        <v>57</v>
      </c>
      <c r="D5709" t="s">
        <v>203</v>
      </c>
      <c r="E5709" t="s">
        <v>204</v>
      </c>
      <c r="G5709" s="87">
        <v>80500</v>
      </c>
      <c r="H5709" s="87">
        <v>49885.835335912183</v>
      </c>
    </row>
    <row r="5710" spans="1:8" x14ac:dyDescent="0.3">
      <c r="A5710" t="s">
        <v>35</v>
      </c>
      <c r="B5710" t="s">
        <v>58</v>
      </c>
      <c r="C5710" t="s">
        <v>57</v>
      </c>
      <c r="D5710" t="s">
        <v>203</v>
      </c>
      <c r="E5710" t="s">
        <v>142</v>
      </c>
      <c r="G5710" s="87">
        <v>80500</v>
      </c>
      <c r="H5710" s="87">
        <v>80500</v>
      </c>
    </row>
    <row r="5711" spans="1:8" x14ac:dyDescent="0.3">
      <c r="A5711" t="s">
        <v>35</v>
      </c>
      <c r="B5711" t="s">
        <v>58</v>
      </c>
      <c r="C5711" t="s">
        <v>57</v>
      </c>
      <c r="D5711" t="s">
        <v>203</v>
      </c>
      <c r="E5711" t="s">
        <v>143</v>
      </c>
      <c r="G5711" s="87">
        <v>80500</v>
      </c>
      <c r="H5711" s="87">
        <v>80983.498921935374</v>
      </c>
    </row>
    <row r="5712" spans="1:8" x14ac:dyDescent="0.3">
      <c r="A5712" t="s">
        <v>35</v>
      </c>
      <c r="B5712" t="s">
        <v>58</v>
      </c>
      <c r="C5712" t="s">
        <v>57</v>
      </c>
      <c r="D5712" t="s">
        <v>203</v>
      </c>
      <c r="E5712" t="s">
        <v>141</v>
      </c>
      <c r="G5712" s="87">
        <v>80500</v>
      </c>
      <c r="H5712" s="87">
        <v>0</v>
      </c>
    </row>
    <row r="5713" spans="1:8" x14ac:dyDescent="0.3">
      <c r="A5713" t="s">
        <v>35</v>
      </c>
      <c r="B5713" t="s">
        <v>58</v>
      </c>
      <c r="C5713" t="s">
        <v>57</v>
      </c>
      <c r="D5713" t="s">
        <v>203</v>
      </c>
      <c r="E5713" t="s">
        <v>205</v>
      </c>
      <c r="G5713" s="87">
        <v>80500</v>
      </c>
      <c r="H5713" s="87">
        <v>49885.835335912183</v>
      </c>
    </row>
    <row r="5714" spans="1:8" x14ac:dyDescent="0.3">
      <c r="A5714" t="s">
        <v>35</v>
      </c>
      <c r="B5714" t="s">
        <v>58</v>
      </c>
      <c r="C5714" t="s">
        <v>57</v>
      </c>
      <c r="D5714" t="s">
        <v>206</v>
      </c>
      <c r="E5714" t="s">
        <v>207</v>
      </c>
      <c r="G5714" s="87">
        <v>80500</v>
      </c>
      <c r="H5714" s="87">
        <v>84525</v>
      </c>
    </row>
    <row r="5715" spans="1:8" x14ac:dyDescent="0.3">
      <c r="A5715" t="s">
        <v>35</v>
      </c>
      <c r="B5715" t="s">
        <v>58</v>
      </c>
      <c r="C5715" t="s">
        <v>57</v>
      </c>
      <c r="D5715" t="s">
        <v>206</v>
      </c>
      <c r="E5715" t="s">
        <v>208</v>
      </c>
      <c r="G5715" s="87">
        <v>80500</v>
      </c>
      <c r="H5715" s="87">
        <v>83840.190972222219</v>
      </c>
    </row>
    <row r="5716" spans="1:8" x14ac:dyDescent="0.3">
      <c r="A5716" t="s">
        <v>35</v>
      </c>
      <c r="B5716" t="s">
        <v>58</v>
      </c>
      <c r="C5716" t="s">
        <v>57</v>
      </c>
      <c r="D5716" t="s">
        <v>206</v>
      </c>
      <c r="E5716" t="s">
        <v>209</v>
      </c>
      <c r="G5716" s="87">
        <v>80500</v>
      </c>
      <c r="H5716" s="87">
        <v>75750.331190736702</v>
      </c>
    </row>
    <row r="5717" spans="1:8" x14ac:dyDescent="0.3">
      <c r="A5717" t="s">
        <v>35</v>
      </c>
      <c r="B5717" t="s">
        <v>58</v>
      </c>
      <c r="C5717" t="s">
        <v>57</v>
      </c>
      <c r="D5717" t="s">
        <v>210</v>
      </c>
      <c r="E5717" t="s">
        <v>211</v>
      </c>
      <c r="G5717" s="87">
        <v>80500</v>
      </c>
      <c r="H5717" s="87">
        <v>76475</v>
      </c>
    </row>
    <row r="5718" spans="1:8" x14ac:dyDescent="0.3">
      <c r="A5718" t="s">
        <v>35</v>
      </c>
      <c r="B5718" t="s">
        <v>58</v>
      </c>
      <c r="C5718" t="s">
        <v>57</v>
      </c>
      <c r="D5718" t="s">
        <v>210</v>
      </c>
      <c r="E5718" t="s">
        <v>212</v>
      </c>
      <c r="G5718" s="87">
        <v>80500</v>
      </c>
      <c r="H5718" s="87">
        <v>75670</v>
      </c>
    </row>
    <row r="5719" spans="1:8" x14ac:dyDescent="0.3">
      <c r="A5719" t="s">
        <v>35</v>
      </c>
      <c r="B5719" t="s">
        <v>58</v>
      </c>
      <c r="C5719" t="s">
        <v>57</v>
      </c>
      <c r="D5719" t="s">
        <v>210</v>
      </c>
      <c r="E5719" t="s">
        <v>213</v>
      </c>
      <c r="G5719" s="87">
        <v>80500</v>
      </c>
      <c r="H5719" s="87">
        <v>76072.5</v>
      </c>
    </row>
    <row r="5720" spans="1:8" x14ac:dyDescent="0.3">
      <c r="A5720" t="s">
        <v>35</v>
      </c>
      <c r="B5720" t="s">
        <v>58</v>
      </c>
      <c r="C5720" t="s">
        <v>57</v>
      </c>
      <c r="D5720" t="s">
        <v>214</v>
      </c>
      <c r="E5720" t="s">
        <v>215</v>
      </c>
      <c r="F5720" s="88">
        <v>46388</v>
      </c>
      <c r="G5720" s="87">
        <v>6708.333333333333</v>
      </c>
      <c r="H5720" s="87">
        <v>365.43083630540667</v>
      </c>
    </row>
    <row r="5721" spans="1:8" x14ac:dyDescent="0.3">
      <c r="A5721" t="s">
        <v>35</v>
      </c>
      <c r="B5721" t="s">
        <v>58</v>
      </c>
      <c r="C5721" t="s">
        <v>57</v>
      </c>
      <c r="D5721" t="s">
        <v>214</v>
      </c>
      <c r="E5721" t="s">
        <v>216</v>
      </c>
      <c r="F5721" s="88">
        <v>46388</v>
      </c>
      <c r="G5721" s="87">
        <v>6708.333333333333</v>
      </c>
      <c r="H5721" s="87">
        <v>335.41666666666703</v>
      </c>
    </row>
    <row r="5722" spans="1:8" x14ac:dyDescent="0.3">
      <c r="A5722" t="s">
        <v>35</v>
      </c>
      <c r="B5722" t="s">
        <v>58</v>
      </c>
      <c r="C5722" t="s">
        <v>57</v>
      </c>
      <c r="D5722" t="s">
        <v>214</v>
      </c>
      <c r="E5722" t="s">
        <v>217</v>
      </c>
      <c r="F5722" s="88">
        <v>46388</v>
      </c>
      <c r="G5722" s="87">
        <v>6708.333333333333</v>
      </c>
      <c r="H5722" s="87">
        <v>28.584923465466741</v>
      </c>
    </row>
    <row r="5723" spans="1:8" x14ac:dyDescent="0.3">
      <c r="A5723" t="s">
        <v>35</v>
      </c>
      <c r="B5723" t="s">
        <v>58</v>
      </c>
      <c r="C5723" t="s">
        <v>57</v>
      </c>
      <c r="D5723" t="s">
        <v>214</v>
      </c>
      <c r="E5723" t="s">
        <v>215</v>
      </c>
      <c r="F5723" s="88">
        <v>46419</v>
      </c>
      <c r="G5723" s="87">
        <v>6708.333333333333</v>
      </c>
      <c r="H5723" s="87">
        <v>365.42050325988902</v>
      </c>
    </row>
    <row r="5724" spans="1:8" x14ac:dyDescent="0.3">
      <c r="A5724" t="s">
        <v>35</v>
      </c>
      <c r="B5724" t="s">
        <v>58</v>
      </c>
      <c r="C5724" t="s">
        <v>57</v>
      </c>
      <c r="D5724" t="s">
        <v>214</v>
      </c>
      <c r="E5724" t="s">
        <v>216</v>
      </c>
      <c r="F5724" s="88">
        <v>46419</v>
      </c>
      <c r="G5724" s="87">
        <v>6708.333333333333</v>
      </c>
      <c r="H5724" s="87">
        <v>335.41666666666703</v>
      </c>
    </row>
    <row r="5725" spans="1:8" x14ac:dyDescent="0.3">
      <c r="A5725" t="s">
        <v>35</v>
      </c>
      <c r="B5725" t="s">
        <v>58</v>
      </c>
      <c r="C5725" t="s">
        <v>57</v>
      </c>
      <c r="D5725" t="s">
        <v>214</v>
      </c>
      <c r="E5725" t="s">
        <v>217</v>
      </c>
      <c r="F5725" s="88">
        <v>46419</v>
      </c>
      <c r="G5725" s="87">
        <v>6708.333333333333</v>
      </c>
      <c r="H5725" s="87">
        <v>28.57508246973482</v>
      </c>
    </row>
    <row r="5726" spans="1:8" x14ac:dyDescent="0.3">
      <c r="A5726" t="s">
        <v>35</v>
      </c>
      <c r="B5726" t="s">
        <v>58</v>
      </c>
      <c r="C5726" t="s">
        <v>57</v>
      </c>
      <c r="D5726" t="s">
        <v>214</v>
      </c>
      <c r="E5726" t="s">
        <v>215</v>
      </c>
      <c r="F5726" s="88">
        <v>46447</v>
      </c>
      <c r="G5726" s="87">
        <v>6708.333333333333</v>
      </c>
      <c r="H5726" s="87">
        <v>365.41017732668422</v>
      </c>
    </row>
    <row r="5727" spans="1:8" x14ac:dyDescent="0.3">
      <c r="A5727" t="s">
        <v>35</v>
      </c>
      <c r="B5727" t="s">
        <v>58</v>
      </c>
      <c r="C5727" t="s">
        <v>57</v>
      </c>
      <c r="D5727" t="s">
        <v>214</v>
      </c>
      <c r="E5727" t="s">
        <v>216</v>
      </c>
      <c r="F5727" s="88">
        <v>46447</v>
      </c>
      <c r="G5727" s="87">
        <v>6708.333333333333</v>
      </c>
      <c r="H5727" s="87">
        <v>335.41666666666703</v>
      </c>
    </row>
    <row r="5728" spans="1:8" x14ac:dyDescent="0.3">
      <c r="A5728" t="s">
        <v>35</v>
      </c>
      <c r="B5728" t="s">
        <v>58</v>
      </c>
      <c r="C5728" t="s">
        <v>57</v>
      </c>
      <c r="D5728" t="s">
        <v>214</v>
      </c>
      <c r="E5728" t="s">
        <v>217</v>
      </c>
      <c r="F5728" s="88">
        <v>46447</v>
      </c>
      <c r="G5728" s="87">
        <v>6708.333333333333</v>
      </c>
      <c r="H5728" s="87">
        <v>28.56524824763564</v>
      </c>
    </row>
    <row r="5729" spans="1:8" x14ac:dyDescent="0.3">
      <c r="A5729" t="s">
        <v>35</v>
      </c>
      <c r="B5729" t="s">
        <v>58</v>
      </c>
      <c r="C5729" t="s">
        <v>57</v>
      </c>
      <c r="D5729" t="s">
        <v>214</v>
      </c>
      <c r="E5729" t="s">
        <v>215</v>
      </c>
      <c r="F5729" s="88">
        <v>46478</v>
      </c>
      <c r="G5729" s="87">
        <v>6708.333333333333</v>
      </c>
      <c r="H5729" s="87">
        <v>365.39950883208178</v>
      </c>
    </row>
    <row r="5730" spans="1:8" x14ac:dyDescent="0.3">
      <c r="A5730" t="s">
        <v>35</v>
      </c>
      <c r="B5730" t="s">
        <v>58</v>
      </c>
      <c r="C5730" t="s">
        <v>57</v>
      </c>
      <c r="D5730" t="s">
        <v>214</v>
      </c>
      <c r="E5730" t="s">
        <v>216</v>
      </c>
      <c r="F5730" s="88">
        <v>46478</v>
      </c>
      <c r="G5730" s="87">
        <v>6708.333333333333</v>
      </c>
      <c r="H5730" s="87">
        <v>335.41666666666703</v>
      </c>
    </row>
    <row r="5731" spans="1:8" x14ac:dyDescent="0.3">
      <c r="A5731" t="s">
        <v>35</v>
      </c>
      <c r="B5731" t="s">
        <v>58</v>
      </c>
      <c r="C5731" t="s">
        <v>57</v>
      </c>
      <c r="D5731" t="s">
        <v>214</v>
      </c>
      <c r="E5731" t="s">
        <v>217</v>
      </c>
      <c r="F5731" s="88">
        <v>46478</v>
      </c>
      <c r="G5731" s="87">
        <v>6708.333333333333</v>
      </c>
      <c r="H5731" s="87">
        <v>28.555087776585552</v>
      </c>
    </row>
    <row r="5732" spans="1:8" x14ac:dyDescent="0.3">
      <c r="A5732" t="s">
        <v>35</v>
      </c>
      <c r="B5732" t="s">
        <v>58</v>
      </c>
      <c r="C5732" t="s">
        <v>57</v>
      </c>
      <c r="D5732" t="s">
        <v>214</v>
      </c>
      <c r="E5732" t="s">
        <v>215</v>
      </c>
      <c r="F5732" s="88">
        <v>46508</v>
      </c>
      <c r="G5732" s="87">
        <v>6708.333333333333</v>
      </c>
      <c r="H5732" s="87">
        <v>365.38884792420782</v>
      </c>
    </row>
    <row r="5733" spans="1:8" x14ac:dyDescent="0.3">
      <c r="A5733" t="s">
        <v>35</v>
      </c>
      <c r="B5733" t="s">
        <v>58</v>
      </c>
      <c r="C5733" t="s">
        <v>57</v>
      </c>
      <c r="D5733" t="s">
        <v>214</v>
      </c>
      <c r="E5733" t="s">
        <v>216</v>
      </c>
      <c r="F5733" s="88">
        <v>46508</v>
      </c>
      <c r="G5733" s="87">
        <v>6708.333333333333</v>
      </c>
      <c r="H5733" s="87">
        <v>335.41666666666703</v>
      </c>
    </row>
    <row r="5734" spans="1:8" x14ac:dyDescent="0.3">
      <c r="A5734" t="s">
        <v>35</v>
      </c>
      <c r="B5734" t="s">
        <v>58</v>
      </c>
      <c r="C5734" t="s">
        <v>57</v>
      </c>
      <c r="D5734" t="s">
        <v>214</v>
      </c>
      <c r="E5734" t="s">
        <v>217</v>
      </c>
      <c r="F5734" s="88">
        <v>46508</v>
      </c>
      <c r="G5734" s="87">
        <v>6708.333333333333</v>
      </c>
      <c r="H5734" s="87">
        <v>28.544934530991689</v>
      </c>
    </row>
    <row r="5735" spans="1:8" x14ac:dyDescent="0.3">
      <c r="A5735" t="s">
        <v>35</v>
      </c>
      <c r="B5735" t="s">
        <v>58</v>
      </c>
      <c r="C5735" t="s">
        <v>57</v>
      </c>
      <c r="D5735" t="s">
        <v>214</v>
      </c>
      <c r="E5735" t="s">
        <v>215</v>
      </c>
      <c r="F5735" s="88">
        <v>46539</v>
      </c>
      <c r="G5735" s="87">
        <v>6708.333333333333</v>
      </c>
      <c r="H5735" s="87">
        <v>365.37819459497268</v>
      </c>
    </row>
    <row r="5736" spans="1:8" x14ac:dyDescent="0.3">
      <c r="A5736" t="s">
        <v>35</v>
      </c>
      <c r="B5736" t="s">
        <v>58</v>
      </c>
      <c r="C5736" t="s">
        <v>57</v>
      </c>
      <c r="D5736" t="s">
        <v>214</v>
      </c>
      <c r="E5736" t="s">
        <v>216</v>
      </c>
      <c r="F5736" s="88">
        <v>46539</v>
      </c>
      <c r="G5736" s="87">
        <v>6708.333333333333</v>
      </c>
      <c r="H5736" s="87">
        <v>335.41666666666703</v>
      </c>
    </row>
    <row r="5737" spans="1:8" x14ac:dyDescent="0.3">
      <c r="A5737" t="s">
        <v>35</v>
      </c>
      <c r="B5737" t="s">
        <v>58</v>
      </c>
      <c r="C5737" t="s">
        <v>57</v>
      </c>
      <c r="D5737" t="s">
        <v>214</v>
      </c>
      <c r="E5737" t="s">
        <v>217</v>
      </c>
      <c r="F5737" s="88">
        <v>46539</v>
      </c>
      <c r="G5737" s="87">
        <v>6708.333333333333</v>
      </c>
      <c r="H5737" s="87">
        <v>28.534788503148611</v>
      </c>
    </row>
    <row r="5738" spans="1:8" x14ac:dyDescent="0.3">
      <c r="A5738" t="s">
        <v>35</v>
      </c>
      <c r="B5738" t="s">
        <v>58</v>
      </c>
      <c r="C5738" t="s">
        <v>57</v>
      </c>
      <c r="D5738" t="s">
        <v>214</v>
      </c>
      <c r="E5738" t="s">
        <v>215</v>
      </c>
      <c r="F5738" s="88">
        <v>46569</v>
      </c>
      <c r="G5738" s="87">
        <v>6708.333333333333</v>
      </c>
      <c r="H5738" s="87">
        <v>365.36754883629851</v>
      </c>
    </row>
    <row r="5739" spans="1:8" x14ac:dyDescent="0.3">
      <c r="A5739" t="s">
        <v>35</v>
      </c>
      <c r="B5739" t="s">
        <v>58</v>
      </c>
      <c r="C5739" t="s">
        <v>57</v>
      </c>
      <c r="D5739" t="s">
        <v>214</v>
      </c>
      <c r="E5739" t="s">
        <v>216</v>
      </c>
      <c r="F5739" s="88">
        <v>46569</v>
      </c>
      <c r="G5739" s="87">
        <v>6708.333333333333</v>
      </c>
      <c r="H5739" s="87">
        <v>335.41666666666703</v>
      </c>
    </row>
    <row r="5740" spans="1:8" x14ac:dyDescent="0.3">
      <c r="A5740" t="s">
        <v>35</v>
      </c>
      <c r="B5740" t="s">
        <v>58</v>
      </c>
      <c r="C5740" t="s">
        <v>57</v>
      </c>
      <c r="D5740" t="s">
        <v>214</v>
      </c>
      <c r="E5740" t="s">
        <v>217</v>
      </c>
      <c r="F5740" s="88">
        <v>46569</v>
      </c>
      <c r="G5740" s="87">
        <v>6708.333333333333</v>
      </c>
      <c r="H5740" s="87">
        <v>28.5246496853628</v>
      </c>
    </row>
    <row r="5741" spans="1:8" x14ac:dyDescent="0.3">
      <c r="A5741" t="s">
        <v>35</v>
      </c>
      <c r="B5741" t="s">
        <v>58</v>
      </c>
      <c r="C5741" t="s">
        <v>57</v>
      </c>
      <c r="D5741" t="s">
        <v>214</v>
      </c>
      <c r="E5741" t="s">
        <v>215</v>
      </c>
      <c r="F5741" s="88">
        <v>46600</v>
      </c>
      <c r="G5741" s="87">
        <v>6708.333333333333</v>
      </c>
      <c r="H5741" s="87">
        <v>28.51435203785476</v>
      </c>
    </row>
    <row r="5742" spans="1:8" x14ac:dyDescent="0.3">
      <c r="A5742" t="s">
        <v>35</v>
      </c>
      <c r="B5742" t="s">
        <v>58</v>
      </c>
      <c r="C5742" t="s">
        <v>57</v>
      </c>
      <c r="D5742" t="s">
        <v>214</v>
      </c>
      <c r="E5742" t="s">
        <v>216</v>
      </c>
      <c r="F5742" s="88">
        <v>46600</v>
      </c>
      <c r="G5742" s="87">
        <v>6708.333333333333</v>
      </c>
      <c r="H5742" s="87">
        <v>0</v>
      </c>
    </row>
    <row r="5743" spans="1:8" x14ac:dyDescent="0.3">
      <c r="A5743" t="s">
        <v>35</v>
      </c>
      <c r="B5743" t="s">
        <v>58</v>
      </c>
      <c r="C5743" t="s">
        <v>57</v>
      </c>
      <c r="D5743" t="s">
        <v>214</v>
      </c>
      <c r="E5743" t="s">
        <v>217</v>
      </c>
      <c r="F5743" s="88">
        <v>46600</v>
      </c>
      <c r="G5743" s="87">
        <v>6708.333333333333</v>
      </c>
      <c r="H5743" s="87">
        <v>28.51435203785476</v>
      </c>
    </row>
    <row r="5744" spans="1:8" x14ac:dyDescent="0.3">
      <c r="A5744" t="s">
        <v>35</v>
      </c>
      <c r="B5744" t="s">
        <v>58</v>
      </c>
      <c r="C5744" t="s">
        <v>57</v>
      </c>
      <c r="D5744" t="s">
        <v>214</v>
      </c>
      <c r="E5744" t="s">
        <v>215</v>
      </c>
      <c r="F5744" s="88">
        <v>46631</v>
      </c>
      <c r="G5744" s="87">
        <v>6708.333333333333</v>
      </c>
      <c r="H5744" s="87">
        <v>28.50422773502903</v>
      </c>
    </row>
    <row r="5745" spans="1:8" x14ac:dyDescent="0.3">
      <c r="A5745" t="s">
        <v>35</v>
      </c>
      <c r="B5745" t="s">
        <v>58</v>
      </c>
      <c r="C5745" t="s">
        <v>57</v>
      </c>
      <c r="D5745" t="s">
        <v>214</v>
      </c>
      <c r="E5745" t="s">
        <v>216</v>
      </c>
      <c r="F5745" s="88">
        <v>46631</v>
      </c>
      <c r="G5745" s="87">
        <v>6708.333333333333</v>
      </c>
      <c r="H5745" s="87">
        <v>0</v>
      </c>
    </row>
    <row r="5746" spans="1:8" x14ac:dyDescent="0.3">
      <c r="A5746" t="s">
        <v>35</v>
      </c>
      <c r="B5746" t="s">
        <v>58</v>
      </c>
      <c r="C5746" t="s">
        <v>57</v>
      </c>
      <c r="D5746" t="s">
        <v>214</v>
      </c>
      <c r="E5746" t="s">
        <v>217</v>
      </c>
      <c r="F5746" s="88">
        <v>46631</v>
      </c>
      <c r="G5746" s="87">
        <v>6708.333333333333</v>
      </c>
      <c r="H5746" s="87">
        <v>28.50422773502903</v>
      </c>
    </row>
    <row r="5747" spans="1:8" x14ac:dyDescent="0.3">
      <c r="A5747" t="s">
        <v>35</v>
      </c>
      <c r="B5747" t="s">
        <v>58</v>
      </c>
      <c r="C5747" t="s">
        <v>57</v>
      </c>
      <c r="D5747" t="s">
        <v>214</v>
      </c>
      <c r="E5747" t="s">
        <v>215</v>
      </c>
      <c r="F5747" s="88">
        <v>46661</v>
      </c>
      <c r="G5747" s="87">
        <v>6708.333333333333</v>
      </c>
      <c r="H5747" s="87">
        <v>28.494110619117439</v>
      </c>
    </row>
    <row r="5748" spans="1:8" x14ac:dyDescent="0.3">
      <c r="A5748" t="s">
        <v>35</v>
      </c>
      <c r="B5748" t="s">
        <v>58</v>
      </c>
      <c r="C5748" t="s">
        <v>57</v>
      </c>
      <c r="D5748" t="s">
        <v>214</v>
      </c>
      <c r="E5748" t="s">
        <v>216</v>
      </c>
      <c r="F5748" s="88">
        <v>46661</v>
      </c>
      <c r="G5748" s="87">
        <v>6708.333333333333</v>
      </c>
      <c r="H5748" s="87">
        <v>0</v>
      </c>
    </row>
    <row r="5749" spans="1:8" x14ac:dyDescent="0.3">
      <c r="A5749" t="s">
        <v>35</v>
      </c>
      <c r="B5749" t="s">
        <v>58</v>
      </c>
      <c r="C5749" t="s">
        <v>57</v>
      </c>
      <c r="D5749" t="s">
        <v>214</v>
      </c>
      <c r="E5749" t="s">
        <v>217</v>
      </c>
      <c r="F5749" s="88">
        <v>46661</v>
      </c>
      <c r="G5749" s="87">
        <v>6708.333333333333</v>
      </c>
      <c r="H5749" s="87">
        <v>28.494110619117439</v>
      </c>
    </row>
    <row r="5750" spans="1:8" x14ac:dyDescent="0.3">
      <c r="A5750" t="s">
        <v>35</v>
      </c>
      <c r="B5750" t="s">
        <v>58</v>
      </c>
      <c r="C5750" t="s">
        <v>57</v>
      </c>
      <c r="D5750" t="s">
        <v>214</v>
      </c>
      <c r="E5750" t="s">
        <v>215</v>
      </c>
      <c r="F5750" s="88">
        <v>46692</v>
      </c>
      <c r="G5750" s="87">
        <v>6708.333333333333</v>
      </c>
      <c r="H5750" s="87">
        <v>28.48400068247264</v>
      </c>
    </row>
    <row r="5751" spans="1:8" x14ac:dyDescent="0.3">
      <c r="A5751" t="s">
        <v>35</v>
      </c>
      <c r="B5751" t="s">
        <v>58</v>
      </c>
      <c r="C5751" t="s">
        <v>57</v>
      </c>
      <c r="D5751" t="s">
        <v>214</v>
      </c>
      <c r="E5751" t="s">
        <v>216</v>
      </c>
      <c r="F5751" s="88">
        <v>46692</v>
      </c>
      <c r="G5751" s="87">
        <v>6708.333333333333</v>
      </c>
      <c r="H5751" s="87">
        <v>0</v>
      </c>
    </row>
    <row r="5752" spans="1:8" x14ac:dyDescent="0.3">
      <c r="A5752" t="s">
        <v>35</v>
      </c>
      <c r="B5752" t="s">
        <v>58</v>
      </c>
      <c r="C5752" t="s">
        <v>57</v>
      </c>
      <c r="D5752" t="s">
        <v>214</v>
      </c>
      <c r="E5752" t="s">
        <v>217</v>
      </c>
      <c r="F5752" s="88">
        <v>46692</v>
      </c>
      <c r="G5752" s="87">
        <v>6708.333333333333</v>
      </c>
      <c r="H5752" s="87">
        <v>28.48400068247264</v>
      </c>
    </row>
    <row r="5753" spans="1:8" x14ac:dyDescent="0.3">
      <c r="A5753" t="s">
        <v>35</v>
      </c>
      <c r="B5753" t="s">
        <v>58</v>
      </c>
      <c r="C5753" t="s">
        <v>57</v>
      </c>
      <c r="D5753" t="s">
        <v>214</v>
      </c>
      <c r="E5753" t="s">
        <v>215</v>
      </c>
      <c r="F5753" s="88">
        <v>46722</v>
      </c>
      <c r="G5753" s="87">
        <v>6708.333333333333</v>
      </c>
      <c r="H5753" s="87">
        <v>28.47389791745325</v>
      </c>
    </row>
    <row r="5754" spans="1:8" x14ac:dyDescent="0.3">
      <c r="A5754" t="s">
        <v>35</v>
      </c>
      <c r="B5754" t="s">
        <v>58</v>
      </c>
      <c r="C5754" t="s">
        <v>57</v>
      </c>
      <c r="D5754" t="s">
        <v>214</v>
      </c>
      <c r="E5754" t="s">
        <v>216</v>
      </c>
      <c r="F5754" s="88">
        <v>46722</v>
      </c>
      <c r="G5754" s="87">
        <v>6708.333333333333</v>
      </c>
      <c r="H5754" s="87">
        <v>0</v>
      </c>
    </row>
    <row r="5755" spans="1:8" x14ac:dyDescent="0.3">
      <c r="A5755" t="s">
        <v>35</v>
      </c>
      <c r="B5755" t="s">
        <v>58</v>
      </c>
      <c r="C5755" t="s">
        <v>57</v>
      </c>
      <c r="D5755" t="s">
        <v>214</v>
      </c>
      <c r="E5755" t="s">
        <v>217</v>
      </c>
      <c r="F5755" s="88">
        <v>46722</v>
      </c>
      <c r="G5755" s="87">
        <v>6708.333333333333</v>
      </c>
      <c r="H5755" s="87">
        <v>28.47389791745325</v>
      </c>
    </row>
    <row r="5756" spans="1:8" x14ac:dyDescent="0.3">
      <c r="A5756" t="s">
        <v>35</v>
      </c>
      <c r="B5756" t="s">
        <v>58</v>
      </c>
      <c r="C5756" t="s">
        <v>59</v>
      </c>
      <c r="D5756" t="s">
        <v>198</v>
      </c>
      <c r="E5756" t="s">
        <v>135</v>
      </c>
      <c r="G5756" s="87">
        <v>66500</v>
      </c>
      <c r="H5756" s="87">
        <v>39900</v>
      </c>
    </row>
    <row r="5757" spans="1:8" x14ac:dyDescent="0.3">
      <c r="A5757" t="s">
        <v>35</v>
      </c>
      <c r="B5757" t="s">
        <v>58</v>
      </c>
      <c r="C5757" t="s">
        <v>59</v>
      </c>
      <c r="D5757" t="s">
        <v>198</v>
      </c>
      <c r="E5757" t="s">
        <v>199</v>
      </c>
      <c r="G5757" s="87">
        <v>66500</v>
      </c>
      <c r="H5757" s="87">
        <v>66500</v>
      </c>
    </row>
    <row r="5758" spans="1:8" x14ac:dyDescent="0.3">
      <c r="A5758" t="s">
        <v>35</v>
      </c>
      <c r="B5758" t="s">
        <v>58</v>
      </c>
      <c r="C5758" t="s">
        <v>59</v>
      </c>
      <c r="D5758" t="s">
        <v>198</v>
      </c>
      <c r="E5758" t="s">
        <v>200</v>
      </c>
      <c r="G5758" s="87">
        <v>66500</v>
      </c>
      <c r="H5758" s="87">
        <v>66923.264147116468</v>
      </c>
    </row>
    <row r="5759" spans="1:8" x14ac:dyDescent="0.3">
      <c r="A5759" t="s">
        <v>35</v>
      </c>
      <c r="B5759" t="s">
        <v>58</v>
      </c>
      <c r="C5759" t="s">
        <v>59</v>
      </c>
      <c r="D5759" t="s">
        <v>198</v>
      </c>
      <c r="E5759" t="s">
        <v>201</v>
      </c>
      <c r="G5759" s="87">
        <v>66500</v>
      </c>
      <c r="H5759" s="87">
        <v>66500</v>
      </c>
    </row>
    <row r="5760" spans="1:8" x14ac:dyDescent="0.3">
      <c r="A5760" t="s">
        <v>35</v>
      </c>
      <c r="B5760" t="s">
        <v>58</v>
      </c>
      <c r="C5760" t="s">
        <v>59</v>
      </c>
      <c r="D5760" t="s">
        <v>198</v>
      </c>
      <c r="E5760" t="s">
        <v>202</v>
      </c>
      <c r="G5760" s="87">
        <v>66500</v>
      </c>
      <c r="H5760" s="87">
        <v>40153.958488269876</v>
      </c>
    </row>
    <row r="5761" spans="1:8" x14ac:dyDescent="0.3">
      <c r="A5761" t="s">
        <v>35</v>
      </c>
      <c r="B5761" t="s">
        <v>58</v>
      </c>
      <c r="C5761" t="s">
        <v>59</v>
      </c>
      <c r="D5761" t="s">
        <v>198</v>
      </c>
      <c r="E5761" t="s">
        <v>139</v>
      </c>
      <c r="G5761" s="87">
        <v>66500</v>
      </c>
      <c r="H5761" s="87">
        <v>42892.5</v>
      </c>
    </row>
    <row r="5762" spans="1:8" x14ac:dyDescent="0.3">
      <c r="A5762" t="s">
        <v>35</v>
      </c>
      <c r="B5762" t="s">
        <v>58</v>
      </c>
      <c r="C5762" t="s">
        <v>59</v>
      </c>
      <c r="D5762" t="s">
        <v>198</v>
      </c>
      <c r="E5762" t="s">
        <v>65</v>
      </c>
      <c r="G5762" s="87">
        <v>66500</v>
      </c>
      <c r="H5762" s="87">
        <v>40153.958488269876</v>
      </c>
    </row>
    <row r="5763" spans="1:8" x14ac:dyDescent="0.3">
      <c r="A5763" t="s">
        <v>35</v>
      </c>
      <c r="B5763" t="s">
        <v>58</v>
      </c>
      <c r="C5763" t="s">
        <v>59</v>
      </c>
      <c r="D5763" t="s">
        <v>203</v>
      </c>
      <c r="E5763" t="s">
        <v>204</v>
      </c>
      <c r="G5763" s="87">
        <v>66500</v>
      </c>
      <c r="H5763" s="87">
        <v>39595.212197177949</v>
      </c>
    </row>
    <row r="5764" spans="1:8" x14ac:dyDescent="0.3">
      <c r="A5764" t="s">
        <v>35</v>
      </c>
      <c r="B5764" t="s">
        <v>58</v>
      </c>
      <c r="C5764" t="s">
        <v>59</v>
      </c>
      <c r="D5764" t="s">
        <v>203</v>
      </c>
      <c r="E5764" t="s">
        <v>142</v>
      </c>
      <c r="G5764" s="87">
        <v>66500</v>
      </c>
      <c r="H5764" s="87">
        <v>66500</v>
      </c>
    </row>
    <row r="5765" spans="1:8" x14ac:dyDescent="0.3">
      <c r="A5765" t="s">
        <v>35</v>
      </c>
      <c r="B5765" t="s">
        <v>58</v>
      </c>
      <c r="C5765" t="s">
        <v>59</v>
      </c>
      <c r="D5765" t="s">
        <v>203</v>
      </c>
      <c r="E5765" t="s">
        <v>143</v>
      </c>
      <c r="G5765" s="87">
        <v>66500</v>
      </c>
      <c r="H5765" s="87">
        <v>65992.020328629922</v>
      </c>
    </row>
    <row r="5766" spans="1:8" x14ac:dyDescent="0.3">
      <c r="A5766" t="s">
        <v>35</v>
      </c>
      <c r="B5766" t="s">
        <v>58</v>
      </c>
      <c r="C5766" t="s">
        <v>59</v>
      </c>
      <c r="D5766" t="s">
        <v>203</v>
      </c>
      <c r="E5766" t="s">
        <v>141</v>
      </c>
      <c r="G5766" s="87">
        <v>66500</v>
      </c>
      <c r="H5766" s="87">
        <v>0</v>
      </c>
    </row>
    <row r="5767" spans="1:8" x14ac:dyDescent="0.3">
      <c r="A5767" t="s">
        <v>35</v>
      </c>
      <c r="B5767" t="s">
        <v>58</v>
      </c>
      <c r="C5767" t="s">
        <v>59</v>
      </c>
      <c r="D5767" t="s">
        <v>203</v>
      </c>
      <c r="E5767" t="s">
        <v>205</v>
      </c>
      <c r="G5767" s="87">
        <v>66500</v>
      </c>
      <c r="H5767" s="87">
        <v>39595.212197177949</v>
      </c>
    </row>
    <row r="5768" spans="1:8" x14ac:dyDescent="0.3">
      <c r="A5768" t="s">
        <v>35</v>
      </c>
      <c r="B5768" t="s">
        <v>58</v>
      </c>
      <c r="C5768" t="s">
        <v>59</v>
      </c>
      <c r="D5768" t="s">
        <v>206</v>
      </c>
      <c r="E5768" t="s">
        <v>207</v>
      </c>
      <c r="G5768" s="87">
        <v>66500</v>
      </c>
      <c r="H5768" s="87">
        <v>66500</v>
      </c>
    </row>
    <row r="5769" spans="1:8" x14ac:dyDescent="0.3">
      <c r="A5769" t="s">
        <v>35</v>
      </c>
      <c r="B5769" t="s">
        <v>58</v>
      </c>
      <c r="C5769" t="s">
        <v>59</v>
      </c>
      <c r="D5769" t="s">
        <v>206</v>
      </c>
      <c r="E5769" t="s">
        <v>208</v>
      </c>
      <c r="G5769" s="87">
        <v>66500</v>
      </c>
      <c r="H5769" s="87">
        <v>66500</v>
      </c>
    </row>
    <row r="5770" spans="1:8" x14ac:dyDescent="0.3">
      <c r="A5770" t="s">
        <v>35</v>
      </c>
      <c r="B5770" t="s">
        <v>58</v>
      </c>
      <c r="C5770" t="s">
        <v>59</v>
      </c>
      <c r="D5770" t="s">
        <v>206</v>
      </c>
      <c r="E5770" t="s">
        <v>209</v>
      </c>
      <c r="G5770" s="87">
        <v>66500</v>
      </c>
      <c r="H5770" s="87">
        <v>62775.442195477757</v>
      </c>
    </row>
    <row r="5771" spans="1:8" x14ac:dyDescent="0.3">
      <c r="A5771" t="s">
        <v>35</v>
      </c>
      <c r="B5771" t="s">
        <v>58</v>
      </c>
      <c r="C5771" t="s">
        <v>59</v>
      </c>
      <c r="D5771" t="s">
        <v>210</v>
      </c>
      <c r="E5771" t="s">
        <v>211</v>
      </c>
      <c r="G5771" s="87">
        <v>66500</v>
      </c>
      <c r="H5771" s="87">
        <v>63175</v>
      </c>
    </row>
    <row r="5772" spans="1:8" x14ac:dyDescent="0.3">
      <c r="A5772" t="s">
        <v>35</v>
      </c>
      <c r="B5772" t="s">
        <v>58</v>
      </c>
      <c r="C5772" t="s">
        <v>59</v>
      </c>
      <c r="D5772" t="s">
        <v>210</v>
      </c>
      <c r="E5772" t="s">
        <v>212</v>
      </c>
      <c r="G5772" s="87">
        <v>66500</v>
      </c>
      <c r="H5772" s="87">
        <v>62510</v>
      </c>
    </row>
    <row r="5773" spans="1:8" x14ac:dyDescent="0.3">
      <c r="A5773" t="s">
        <v>35</v>
      </c>
      <c r="B5773" t="s">
        <v>58</v>
      </c>
      <c r="C5773" t="s">
        <v>59</v>
      </c>
      <c r="D5773" t="s">
        <v>210</v>
      </c>
      <c r="E5773" t="s">
        <v>213</v>
      </c>
      <c r="G5773" s="87">
        <v>66500</v>
      </c>
      <c r="H5773" s="87">
        <v>63840</v>
      </c>
    </row>
    <row r="5774" spans="1:8" x14ac:dyDescent="0.3">
      <c r="A5774" t="s">
        <v>35</v>
      </c>
      <c r="B5774" t="s">
        <v>58</v>
      </c>
      <c r="C5774" t="s">
        <v>59</v>
      </c>
      <c r="D5774" t="s">
        <v>214</v>
      </c>
      <c r="E5774" t="s">
        <v>215</v>
      </c>
      <c r="F5774" s="88">
        <v>46388</v>
      </c>
      <c r="G5774" s="87">
        <v>5541.666666666667</v>
      </c>
      <c r="H5774" s="87">
        <v>95.314107548163364</v>
      </c>
    </row>
    <row r="5775" spans="1:8" x14ac:dyDescent="0.3">
      <c r="A5775" t="s">
        <v>35</v>
      </c>
      <c r="B5775" t="s">
        <v>58</v>
      </c>
      <c r="C5775" t="s">
        <v>59</v>
      </c>
      <c r="D5775" t="s">
        <v>214</v>
      </c>
      <c r="E5775" t="s">
        <v>216</v>
      </c>
      <c r="F5775" s="88">
        <v>46388</v>
      </c>
      <c r="G5775" s="87">
        <v>5541.666666666667</v>
      </c>
      <c r="H5775" s="87">
        <v>0</v>
      </c>
    </row>
    <row r="5776" spans="1:8" x14ac:dyDescent="0.3">
      <c r="A5776" t="s">
        <v>35</v>
      </c>
      <c r="B5776" t="s">
        <v>58</v>
      </c>
      <c r="C5776" t="s">
        <v>59</v>
      </c>
      <c r="D5776" t="s">
        <v>214</v>
      </c>
      <c r="E5776" t="s">
        <v>217</v>
      </c>
      <c r="F5776" s="88">
        <v>46388</v>
      </c>
      <c r="G5776" s="87">
        <v>5541.666666666667</v>
      </c>
      <c r="H5776" s="87">
        <v>95.314107548163364</v>
      </c>
    </row>
    <row r="5777" spans="1:8" x14ac:dyDescent="0.3">
      <c r="A5777" t="s">
        <v>35</v>
      </c>
      <c r="B5777" t="s">
        <v>58</v>
      </c>
      <c r="C5777" t="s">
        <v>59</v>
      </c>
      <c r="D5777" t="s">
        <v>214</v>
      </c>
      <c r="E5777" t="s">
        <v>215</v>
      </c>
      <c r="F5777" s="88">
        <v>46419</v>
      </c>
      <c r="G5777" s="87">
        <v>5541.666666666667</v>
      </c>
      <c r="H5777" s="87">
        <v>95.18179536649285</v>
      </c>
    </row>
    <row r="5778" spans="1:8" x14ac:dyDescent="0.3">
      <c r="A5778" t="s">
        <v>35</v>
      </c>
      <c r="B5778" t="s">
        <v>58</v>
      </c>
      <c r="C5778" t="s">
        <v>59</v>
      </c>
      <c r="D5778" t="s">
        <v>214</v>
      </c>
      <c r="E5778" t="s">
        <v>216</v>
      </c>
      <c r="F5778" s="88">
        <v>46419</v>
      </c>
      <c r="G5778" s="87">
        <v>5541.666666666667</v>
      </c>
      <c r="H5778" s="87">
        <v>0</v>
      </c>
    </row>
    <row r="5779" spans="1:8" x14ac:dyDescent="0.3">
      <c r="A5779" t="s">
        <v>35</v>
      </c>
      <c r="B5779" t="s">
        <v>58</v>
      </c>
      <c r="C5779" t="s">
        <v>59</v>
      </c>
      <c r="D5779" t="s">
        <v>214</v>
      </c>
      <c r="E5779" t="s">
        <v>217</v>
      </c>
      <c r="F5779" s="88">
        <v>46419</v>
      </c>
      <c r="G5779" s="87">
        <v>5541.666666666667</v>
      </c>
      <c r="H5779" s="87">
        <v>95.18179536649285</v>
      </c>
    </row>
    <row r="5780" spans="1:8" x14ac:dyDescent="0.3">
      <c r="A5780" t="s">
        <v>35</v>
      </c>
      <c r="B5780" t="s">
        <v>58</v>
      </c>
      <c r="C5780" t="s">
        <v>59</v>
      </c>
      <c r="D5780" t="s">
        <v>214</v>
      </c>
      <c r="E5780" t="s">
        <v>215</v>
      </c>
      <c r="F5780" s="88">
        <v>46447</v>
      </c>
      <c r="G5780" s="87">
        <v>5541.666666666667</v>
      </c>
      <c r="H5780" s="87">
        <v>95.049850019188867</v>
      </c>
    </row>
    <row r="5781" spans="1:8" x14ac:dyDescent="0.3">
      <c r="A5781" t="s">
        <v>35</v>
      </c>
      <c r="B5781" t="s">
        <v>58</v>
      </c>
      <c r="C5781" t="s">
        <v>59</v>
      </c>
      <c r="D5781" t="s">
        <v>214</v>
      </c>
      <c r="E5781" t="s">
        <v>216</v>
      </c>
      <c r="F5781" s="88">
        <v>46447</v>
      </c>
      <c r="G5781" s="87">
        <v>5541.666666666667</v>
      </c>
      <c r="H5781" s="87">
        <v>0</v>
      </c>
    </row>
    <row r="5782" spans="1:8" x14ac:dyDescent="0.3">
      <c r="A5782" t="s">
        <v>35</v>
      </c>
      <c r="B5782" t="s">
        <v>58</v>
      </c>
      <c r="C5782" t="s">
        <v>59</v>
      </c>
      <c r="D5782" t="s">
        <v>214</v>
      </c>
      <c r="E5782" t="s">
        <v>217</v>
      </c>
      <c r="F5782" s="88">
        <v>46447</v>
      </c>
      <c r="G5782" s="87">
        <v>5541.666666666667</v>
      </c>
      <c r="H5782" s="87">
        <v>95.049850019188867</v>
      </c>
    </row>
    <row r="5783" spans="1:8" x14ac:dyDescent="0.3">
      <c r="A5783" t="s">
        <v>35</v>
      </c>
      <c r="B5783" t="s">
        <v>58</v>
      </c>
      <c r="C5783" t="s">
        <v>59</v>
      </c>
      <c r="D5783" t="s">
        <v>214</v>
      </c>
      <c r="E5783" t="s">
        <v>215</v>
      </c>
      <c r="F5783" s="88">
        <v>46478</v>
      </c>
      <c r="G5783" s="87">
        <v>5541.666666666667</v>
      </c>
      <c r="H5783" s="87">
        <v>94.91381602615273</v>
      </c>
    </row>
    <row r="5784" spans="1:8" x14ac:dyDescent="0.3">
      <c r="A5784" t="s">
        <v>35</v>
      </c>
      <c r="B5784" t="s">
        <v>58</v>
      </c>
      <c r="C5784" t="s">
        <v>59</v>
      </c>
      <c r="D5784" t="s">
        <v>214</v>
      </c>
      <c r="E5784" t="s">
        <v>216</v>
      </c>
      <c r="F5784" s="88">
        <v>46478</v>
      </c>
      <c r="G5784" s="87">
        <v>5541.666666666667</v>
      </c>
      <c r="H5784" s="87">
        <v>0</v>
      </c>
    </row>
    <row r="5785" spans="1:8" x14ac:dyDescent="0.3">
      <c r="A5785" t="s">
        <v>35</v>
      </c>
      <c r="B5785" t="s">
        <v>58</v>
      </c>
      <c r="C5785" t="s">
        <v>59</v>
      </c>
      <c r="D5785" t="s">
        <v>214</v>
      </c>
      <c r="E5785" t="s">
        <v>217</v>
      </c>
      <c r="F5785" s="88">
        <v>46478</v>
      </c>
      <c r="G5785" s="87">
        <v>5541.666666666667</v>
      </c>
      <c r="H5785" s="87">
        <v>94.91381602615273</v>
      </c>
    </row>
    <row r="5786" spans="1:8" x14ac:dyDescent="0.3">
      <c r="A5786" t="s">
        <v>35</v>
      </c>
      <c r="B5786" t="s">
        <v>58</v>
      </c>
      <c r="C5786" t="s">
        <v>59</v>
      </c>
      <c r="D5786" t="s">
        <v>214</v>
      </c>
      <c r="E5786" t="s">
        <v>215</v>
      </c>
      <c r="F5786" s="88">
        <v>46508</v>
      </c>
      <c r="G5786" s="87">
        <v>5541.666666666667</v>
      </c>
      <c r="H5786" s="87">
        <v>94.778170856469075</v>
      </c>
    </row>
    <row r="5787" spans="1:8" x14ac:dyDescent="0.3">
      <c r="A5787" t="s">
        <v>35</v>
      </c>
      <c r="B5787" t="s">
        <v>58</v>
      </c>
      <c r="C5787" t="s">
        <v>59</v>
      </c>
      <c r="D5787" t="s">
        <v>214</v>
      </c>
      <c r="E5787" t="s">
        <v>216</v>
      </c>
      <c r="F5787" s="88">
        <v>46508</v>
      </c>
      <c r="G5787" s="87">
        <v>5541.666666666667</v>
      </c>
      <c r="H5787" s="87">
        <v>0</v>
      </c>
    </row>
    <row r="5788" spans="1:8" x14ac:dyDescent="0.3">
      <c r="A5788" t="s">
        <v>35</v>
      </c>
      <c r="B5788" t="s">
        <v>58</v>
      </c>
      <c r="C5788" t="s">
        <v>59</v>
      </c>
      <c r="D5788" t="s">
        <v>214</v>
      </c>
      <c r="E5788" t="s">
        <v>217</v>
      </c>
      <c r="F5788" s="88">
        <v>46508</v>
      </c>
      <c r="G5788" s="87">
        <v>5541.666666666667</v>
      </c>
      <c r="H5788" s="87">
        <v>94.778170856469075</v>
      </c>
    </row>
    <row r="5789" spans="1:8" x14ac:dyDescent="0.3">
      <c r="A5789" t="s">
        <v>35</v>
      </c>
      <c r="B5789" t="s">
        <v>58</v>
      </c>
      <c r="C5789" t="s">
        <v>59</v>
      </c>
      <c r="D5789" t="s">
        <v>214</v>
      </c>
      <c r="E5789" t="s">
        <v>215</v>
      </c>
      <c r="F5789" s="88">
        <v>46539</v>
      </c>
      <c r="G5789" s="87">
        <v>5541.666666666667</v>
      </c>
      <c r="H5789" s="87">
        <v>94.642912845468388</v>
      </c>
    </row>
    <row r="5790" spans="1:8" x14ac:dyDescent="0.3">
      <c r="A5790" t="s">
        <v>35</v>
      </c>
      <c r="B5790" t="s">
        <v>58</v>
      </c>
      <c r="C5790" t="s">
        <v>59</v>
      </c>
      <c r="D5790" t="s">
        <v>214</v>
      </c>
      <c r="E5790" t="s">
        <v>216</v>
      </c>
      <c r="F5790" s="88">
        <v>46539</v>
      </c>
      <c r="G5790" s="87">
        <v>5541.666666666667</v>
      </c>
      <c r="H5790" s="87">
        <v>0</v>
      </c>
    </row>
    <row r="5791" spans="1:8" x14ac:dyDescent="0.3">
      <c r="A5791" t="s">
        <v>35</v>
      </c>
      <c r="B5791" t="s">
        <v>58</v>
      </c>
      <c r="C5791" t="s">
        <v>59</v>
      </c>
      <c r="D5791" t="s">
        <v>214</v>
      </c>
      <c r="E5791" t="s">
        <v>217</v>
      </c>
      <c r="F5791" s="88">
        <v>46539</v>
      </c>
      <c r="G5791" s="87">
        <v>5541.666666666667</v>
      </c>
      <c r="H5791" s="87">
        <v>94.642912845468388</v>
      </c>
    </row>
    <row r="5792" spans="1:8" x14ac:dyDescent="0.3">
      <c r="A5792" t="s">
        <v>35</v>
      </c>
      <c r="B5792" t="s">
        <v>58</v>
      </c>
      <c r="C5792" t="s">
        <v>59</v>
      </c>
      <c r="D5792" t="s">
        <v>214</v>
      </c>
      <c r="E5792" t="s">
        <v>215</v>
      </c>
      <c r="F5792" s="88">
        <v>46569</v>
      </c>
      <c r="G5792" s="87">
        <v>5541.666666666667</v>
      </c>
      <c r="H5792" s="87">
        <v>94.50804033796706</v>
      </c>
    </row>
    <row r="5793" spans="1:8" x14ac:dyDescent="0.3">
      <c r="A5793" t="s">
        <v>35</v>
      </c>
      <c r="B5793" t="s">
        <v>58</v>
      </c>
      <c r="C5793" t="s">
        <v>59</v>
      </c>
      <c r="D5793" t="s">
        <v>214</v>
      </c>
      <c r="E5793" t="s">
        <v>216</v>
      </c>
      <c r="F5793" s="88">
        <v>46569</v>
      </c>
      <c r="G5793" s="87">
        <v>5541.666666666667</v>
      </c>
      <c r="H5793" s="87">
        <v>0</v>
      </c>
    </row>
    <row r="5794" spans="1:8" x14ac:dyDescent="0.3">
      <c r="A5794" t="s">
        <v>35</v>
      </c>
      <c r="B5794" t="s">
        <v>58</v>
      </c>
      <c r="C5794" t="s">
        <v>59</v>
      </c>
      <c r="D5794" t="s">
        <v>214</v>
      </c>
      <c r="E5794" t="s">
        <v>217</v>
      </c>
      <c r="F5794" s="88">
        <v>46569</v>
      </c>
      <c r="G5794" s="87">
        <v>5541.666666666667</v>
      </c>
      <c r="H5794" s="87">
        <v>94.50804033796706</v>
      </c>
    </row>
    <row r="5795" spans="1:8" x14ac:dyDescent="0.3">
      <c r="A5795" t="s">
        <v>35</v>
      </c>
      <c r="B5795" t="s">
        <v>58</v>
      </c>
      <c r="C5795" t="s">
        <v>59</v>
      </c>
      <c r="D5795" t="s">
        <v>214</v>
      </c>
      <c r="E5795" t="s">
        <v>215</v>
      </c>
      <c r="F5795" s="88">
        <v>46600</v>
      </c>
      <c r="G5795" s="87">
        <v>5541.666666666667</v>
      </c>
      <c r="H5795" s="87">
        <v>94.371350145022646</v>
      </c>
    </row>
    <row r="5796" spans="1:8" x14ac:dyDescent="0.3">
      <c r="A5796" t="s">
        <v>35</v>
      </c>
      <c r="B5796" t="s">
        <v>58</v>
      </c>
      <c r="C5796" t="s">
        <v>59</v>
      </c>
      <c r="D5796" t="s">
        <v>214</v>
      </c>
      <c r="E5796" t="s">
        <v>216</v>
      </c>
      <c r="F5796" s="88">
        <v>46600</v>
      </c>
      <c r="G5796" s="87">
        <v>5541.666666666667</v>
      </c>
      <c r="H5796" s="87">
        <v>0</v>
      </c>
    </row>
    <row r="5797" spans="1:8" x14ac:dyDescent="0.3">
      <c r="A5797" t="s">
        <v>35</v>
      </c>
      <c r="B5797" t="s">
        <v>58</v>
      </c>
      <c r="C5797" t="s">
        <v>59</v>
      </c>
      <c r="D5797" t="s">
        <v>214</v>
      </c>
      <c r="E5797" t="s">
        <v>217</v>
      </c>
      <c r="F5797" s="88">
        <v>46600</v>
      </c>
      <c r="G5797" s="87">
        <v>5541.666666666667</v>
      </c>
      <c r="H5797" s="87">
        <v>94.371350145022646</v>
      </c>
    </row>
    <row r="5798" spans="1:8" x14ac:dyDescent="0.3">
      <c r="A5798" t="s">
        <v>35</v>
      </c>
      <c r="B5798" t="s">
        <v>58</v>
      </c>
      <c r="C5798" t="s">
        <v>59</v>
      </c>
      <c r="D5798" t="s">
        <v>214</v>
      </c>
      <c r="E5798" t="s">
        <v>215</v>
      </c>
      <c r="F5798" s="88">
        <v>46631</v>
      </c>
      <c r="G5798" s="87">
        <v>5541.666666666667</v>
      </c>
      <c r="H5798" s="87">
        <v>94.237249968941072</v>
      </c>
    </row>
    <row r="5799" spans="1:8" x14ac:dyDescent="0.3">
      <c r="A5799" t="s">
        <v>35</v>
      </c>
      <c r="B5799" t="s">
        <v>58</v>
      </c>
      <c r="C5799" t="s">
        <v>59</v>
      </c>
      <c r="D5799" t="s">
        <v>214</v>
      </c>
      <c r="E5799" t="s">
        <v>216</v>
      </c>
      <c r="F5799" s="88">
        <v>46631</v>
      </c>
      <c r="G5799" s="87">
        <v>5541.666666666667</v>
      </c>
      <c r="H5799" s="87">
        <v>0</v>
      </c>
    </row>
    <row r="5800" spans="1:8" x14ac:dyDescent="0.3">
      <c r="A5800" t="s">
        <v>35</v>
      </c>
      <c r="B5800" t="s">
        <v>58</v>
      </c>
      <c r="C5800" t="s">
        <v>59</v>
      </c>
      <c r="D5800" t="s">
        <v>214</v>
      </c>
      <c r="E5800" t="s">
        <v>217</v>
      </c>
      <c r="F5800" s="88">
        <v>46631</v>
      </c>
      <c r="G5800" s="87">
        <v>5541.666666666667</v>
      </c>
      <c r="H5800" s="87">
        <v>94.237249968941072</v>
      </c>
    </row>
    <row r="5801" spans="1:8" x14ac:dyDescent="0.3">
      <c r="A5801" t="s">
        <v>35</v>
      </c>
      <c r="B5801" t="s">
        <v>58</v>
      </c>
      <c r="C5801" t="s">
        <v>59</v>
      </c>
      <c r="D5801" t="s">
        <v>214</v>
      </c>
      <c r="E5801" t="s">
        <v>215</v>
      </c>
      <c r="F5801" s="88">
        <v>46661</v>
      </c>
      <c r="G5801" s="87">
        <v>5541.666666666667</v>
      </c>
      <c r="H5801" s="87">
        <v>94.103530360479056</v>
      </c>
    </row>
    <row r="5802" spans="1:8" x14ac:dyDescent="0.3">
      <c r="A5802" t="s">
        <v>35</v>
      </c>
      <c r="B5802" t="s">
        <v>58</v>
      </c>
      <c r="C5802" t="s">
        <v>59</v>
      </c>
      <c r="D5802" t="s">
        <v>214</v>
      </c>
      <c r="E5802" t="s">
        <v>216</v>
      </c>
      <c r="F5802" s="88">
        <v>46661</v>
      </c>
      <c r="G5802" s="87">
        <v>5541.666666666667</v>
      </c>
      <c r="H5802" s="87">
        <v>0</v>
      </c>
    </row>
    <row r="5803" spans="1:8" x14ac:dyDescent="0.3">
      <c r="A5803" t="s">
        <v>35</v>
      </c>
      <c r="B5803" t="s">
        <v>58</v>
      </c>
      <c r="C5803" t="s">
        <v>59</v>
      </c>
      <c r="D5803" t="s">
        <v>214</v>
      </c>
      <c r="E5803" t="s">
        <v>217</v>
      </c>
      <c r="F5803" s="88">
        <v>46661</v>
      </c>
      <c r="G5803" s="87">
        <v>5541.666666666667</v>
      </c>
      <c r="H5803" s="87">
        <v>94.103530360479056</v>
      </c>
    </row>
    <row r="5804" spans="1:8" x14ac:dyDescent="0.3">
      <c r="A5804" t="s">
        <v>35</v>
      </c>
      <c r="B5804" t="s">
        <v>58</v>
      </c>
      <c r="C5804" t="s">
        <v>59</v>
      </c>
      <c r="D5804" t="s">
        <v>214</v>
      </c>
      <c r="E5804" t="s">
        <v>215</v>
      </c>
      <c r="F5804" s="88">
        <v>46692</v>
      </c>
      <c r="G5804" s="87">
        <v>5541.666666666667</v>
      </c>
      <c r="H5804" s="87">
        <v>93.970189701896985</v>
      </c>
    </row>
    <row r="5805" spans="1:8" x14ac:dyDescent="0.3">
      <c r="A5805" t="s">
        <v>35</v>
      </c>
      <c r="B5805" t="s">
        <v>58</v>
      </c>
      <c r="C5805" t="s">
        <v>59</v>
      </c>
      <c r="D5805" t="s">
        <v>214</v>
      </c>
      <c r="E5805" t="s">
        <v>216</v>
      </c>
      <c r="F5805" s="88">
        <v>46692</v>
      </c>
      <c r="G5805" s="87">
        <v>5541.666666666667</v>
      </c>
      <c r="H5805" s="87">
        <v>0</v>
      </c>
    </row>
    <row r="5806" spans="1:8" x14ac:dyDescent="0.3">
      <c r="A5806" t="s">
        <v>35</v>
      </c>
      <c r="B5806" t="s">
        <v>58</v>
      </c>
      <c r="C5806" t="s">
        <v>59</v>
      </c>
      <c r="D5806" t="s">
        <v>214</v>
      </c>
      <c r="E5806" t="s">
        <v>217</v>
      </c>
      <c r="F5806" s="88">
        <v>46692</v>
      </c>
      <c r="G5806" s="87">
        <v>5541.666666666667</v>
      </c>
      <c r="H5806" s="87">
        <v>93.970189701896985</v>
      </c>
    </row>
    <row r="5807" spans="1:8" x14ac:dyDescent="0.3">
      <c r="A5807" t="s">
        <v>35</v>
      </c>
      <c r="B5807" t="s">
        <v>58</v>
      </c>
      <c r="C5807" t="s">
        <v>59</v>
      </c>
      <c r="D5807" t="s">
        <v>214</v>
      </c>
      <c r="E5807" t="s">
        <v>215</v>
      </c>
      <c r="F5807" s="88">
        <v>46722</v>
      </c>
      <c r="G5807" s="87">
        <v>5541.666666666667</v>
      </c>
      <c r="H5807" s="87">
        <v>93.837226384604065</v>
      </c>
    </row>
    <row r="5808" spans="1:8" x14ac:dyDescent="0.3">
      <c r="A5808" t="s">
        <v>35</v>
      </c>
      <c r="B5808" t="s">
        <v>58</v>
      </c>
      <c r="C5808" t="s">
        <v>59</v>
      </c>
      <c r="D5808" t="s">
        <v>214</v>
      </c>
      <c r="E5808" t="s">
        <v>216</v>
      </c>
      <c r="F5808" s="88">
        <v>46722</v>
      </c>
      <c r="G5808" s="87">
        <v>5541.666666666667</v>
      </c>
      <c r="H5808" s="87">
        <v>0</v>
      </c>
    </row>
    <row r="5809" spans="1:8" x14ac:dyDescent="0.3">
      <c r="A5809" t="s">
        <v>35</v>
      </c>
      <c r="B5809" t="s">
        <v>58</v>
      </c>
      <c r="C5809" t="s">
        <v>59</v>
      </c>
      <c r="D5809" t="s">
        <v>214</v>
      </c>
      <c r="E5809" t="s">
        <v>217</v>
      </c>
      <c r="F5809" s="88">
        <v>46722</v>
      </c>
      <c r="G5809" s="87">
        <v>5541.666666666667</v>
      </c>
      <c r="H5809" s="87">
        <v>93.837226384604065</v>
      </c>
    </row>
    <row r="5810" spans="1:8" x14ac:dyDescent="0.3">
      <c r="A5810" t="s">
        <v>35</v>
      </c>
      <c r="B5810" t="s">
        <v>58</v>
      </c>
      <c r="C5810" t="s">
        <v>61</v>
      </c>
      <c r="D5810" t="s">
        <v>198</v>
      </c>
      <c r="E5810" t="s">
        <v>135</v>
      </c>
      <c r="G5810" s="87">
        <v>52500</v>
      </c>
      <c r="H5810" s="87">
        <v>32970</v>
      </c>
    </row>
    <row r="5811" spans="1:8" x14ac:dyDescent="0.3">
      <c r="A5811" t="s">
        <v>35</v>
      </c>
      <c r="B5811" t="s">
        <v>58</v>
      </c>
      <c r="C5811" t="s">
        <v>61</v>
      </c>
      <c r="D5811" t="s">
        <v>198</v>
      </c>
      <c r="E5811" t="s">
        <v>199</v>
      </c>
      <c r="G5811" s="87">
        <v>52500</v>
      </c>
      <c r="H5811" s="87">
        <v>52432.317759754573</v>
      </c>
    </row>
    <row r="5812" spans="1:8" x14ac:dyDescent="0.3">
      <c r="A5812" t="s">
        <v>35</v>
      </c>
      <c r="B5812" t="s">
        <v>58</v>
      </c>
      <c r="C5812" t="s">
        <v>61</v>
      </c>
      <c r="D5812" t="s">
        <v>198</v>
      </c>
      <c r="E5812" t="s">
        <v>200</v>
      </c>
      <c r="G5812" s="87">
        <v>52500</v>
      </c>
      <c r="H5812" s="87">
        <v>53058.510638297877</v>
      </c>
    </row>
    <row r="5813" spans="1:8" x14ac:dyDescent="0.3">
      <c r="A5813" t="s">
        <v>35</v>
      </c>
      <c r="B5813" t="s">
        <v>58</v>
      </c>
      <c r="C5813" t="s">
        <v>61</v>
      </c>
      <c r="D5813" t="s">
        <v>198</v>
      </c>
      <c r="E5813" t="s">
        <v>201</v>
      </c>
      <c r="G5813" s="87">
        <v>52500</v>
      </c>
      <c r="H5813" s="87">
        <v>52500</v>
      </c>
    </row>
    <row r="5814" spans="1:8" x14ac:dyDescent="0.3">
      <c r="A5814" t="s">
        <v>35</v>
      </c>
      <c r="B5814" t="s">
        <v>58</v>
      </c>
      <c r="C5814" t="s">
        <v>61</v>
      </c>
      <c r="D5814" t="s">
        <v>198</v>
      </c>
      <c r="E5814" t="s">
        <v>202</v>
      </c>
      <c r="G5814" s="87">
        <v>52500</v>
      </c>
      <c r="H5814" s="87">
        <v>33277.788059010192</v>
      </c>
    </row>
    <row r="5815" spans="1:8" x14ac:dyDescent="0.3">
      <c r="A5815" t="s">
        <v>35</v>
      </c>
      <c r="B5815" t="s">
        <v>58</v>
      </c>
      <c r="C5815" t="s">
        <v>61</v>
      </c>
      <c r="D5815" t="s">
        <v>198</v>
      </c>
      <c r="E5815" t="s">
        <v>139</v>
      </c>
      <c r="G5815" s="87">
        <v>52500</v>
      </c>
      <c r="H5815" s="87">
        <v>32287.5</v>
      </c>
    </row>
    <row r="5816" spans="1:8" x14ac:dyDescent="0.3">
      <c r="A5816" t="s">
        <v>35</v>
      </c>
      <c r="B5816" t="s">
        <v>58</v>
      </c>
      <c r="C5816" t="s">
        <v>61</v>
      </c>
      <c r="D5816" t="s">
        <v>198</v>
      </c>
      <c r="E5816" t="s">
        <v>65</v>
      </c>
      <c r="G5816" s="87">
        <v>52500</v>
      </c>
      <c r="H5816" s="87">
        <v>33277.788059010192</v>
      </c>
    </row>
    <row r="5817" spans="1:8" x14ac:dyDescent="0.3">
      <c r="A5817" t="s">
        <v>35</v>
      </c>
      <c r="B5817" t="s">
        <v>58</v>
      </c>
      <c r="C5817" t="s">
        <v>61</v>
      </c>
      <c r="D5817" t="s">
        <v>203</v>
      </c>
      <c r="E5817" t="s">
        <v>204</v>
      </c>
      <c r="G5817" s="87">
        <v>52500</v>
      </c>
      <c r="H5817" s="87">
        <v>32146.504314903868</v>
      </c>
    </row>
    <row r="5818" spans="1:8" x14ac:dyDescent="0.3">
      <c r="A5818" t="s">
        <v>35</v>
      </c>
      <c r="B5818" t="s">
        <v>58</v>
      </c>
      <c r="C5818" t="s">
        <v>61</v>
      </c>
      <c r="D5818" t="s">
        <v>203</v>
      </c>
      <c r="E5818" t="s">
        <v>142</v>
      </c>
      <c r="G5818" s="87">
        <v>52500</v>
      </c>
      <c r="H5818" s="87">
        <v>50649.872705346359</v>
      </c>
    </row>
    <row r="5819" spans="1:8" x14ac:dyDescent="0.3">
      <c r="A5819" t="s">
        <v>35</v>
      </c>
      <c r="B5819" t="s">
        <v>58</v>
      </c>
      <c r="C5819" t="s">
        <v>61</v>
      </c>
      <c r="D5819" t="s">
        <v>203</v>
      </c>
      <c r="E5819" t="s">
        <v>143</v>
      </c>
      <c r="G5819" s="87">
        <v>52500</v>
      </c>
      <c r="H5819" s="87">
        <v>53058.510638297877</v>
      </c>
    </row>
    <row r="5820" spans="1:8" x14ac:dyDescent="0.3">
      <c r="A5820" t="s">
        <v>35</v>
      </c>
      <c r="B5820" t="s">
        <v>58</v>
      </c>
      <c r="C5820" t="s">
        <v>61</v>
      </c>
      <c r="D5820" t="s">
        <v>203</v>
      </c>
      <c r="E5820" t="s">
        <v>141</v>
      </c>
      <c r="G5820" s="87">
        <v>52500</v>
      </c>
      <c r="H5820" s="87">
        <v>0</v>
      </c>
    </row>
    <row r="5821" spans="1:8" x14ac:dyDescent="0.3">
      <c r="A5821" t="s">
        <v>35</v>
      </c>
      <c r="B5821" t="s">
        <v>58</v>
      </c>
      <c r="C5821" t="s">
        <v>61</v>
      </c>
      <c r="D5821" t="s">
        <v>203</v>
      </c>
      <c r="E5821" t="s">
        <v>205</v>
      </c>
      <c r="G5821" s="87">
        <v>52500</v>
      </c>
      <c r="H5821" s="87">
        <v>32146.504314903868</v>
      </c>
    </row>
    <row r="5822" spans="1:8" x14ac:dyDescent="0.3">
      <c r="A5822" t="s">
        <v>35</v>
      </c>
      <c r="B5822" t="s">
        <v>58</v>
      </c>
      <c r="C5822" t="s">
        <v>61</v>
      </c>
      <c r="D5822" t="s">
        <v>206</v>
      </c>
      <c r="E5822" t="s">
        <v>207</v>
      </c>
      <c r="G5822" s="87">
        <v>52500</v>
      </c>
      <c r="H5822" s="87">
        <v>53550</v>
      </c>
    </row>
    <row r="5823" spans="1:8" x14ac:dyDescent="0.3">
      <c r="A5823" t="s">
        <v>35</v>
      </c>
      <c r="B5823" t="s">
        <v>58</v>
      </c>
      <c r="C5823" t="s">
        <v>61</v>
      </c>
      <c r="D5823" t="s">
        <v>206</v>
      </c>
      <c r="E5823" t="s">
        <v>208</v>
      </c>
      <c r="G5823" s="87">
        <v>52500</v>
      </c>
      <c r="H5823" s="87">
        <v>53619.125</v>
      </c>
    </row>
    <row r="5824" spans="1:8" x14ac:dyDescent="0.3">
      <c r="A5824" t="s">
        <v>35</v>
      </c>
      <c r="B5824" t="s">
        <v>58</v>
      </c>
      <c r="C5824" t="s">
        <v>61</v>
      </c>
      <c r="D5824" t="s">
        <v>206</v>
      </c>
      <c r="E5824" t="s">
        <v>209</v>
      </c>
      <c r="G5824" s="87">
        <v>52500</v>
      </c>
      <c r="H5824" s="87">
        <v>49349.999999999993</v>
      </c>
    </row>
    <row r="5825" spans="1:8" x14ac:dyDescent="0.3">
      <c r="A5825" t="s">
        <v>35</v>
      </c>
      <c r="B5825" t="s">
        <v>58</v>
      </c>
      <c r="C5825" t="s">
        <v>61</v>
      </c>
      <c r="D5825" t="s">
        <v>210</v>
      </c>
      <c r="E5825" t="s">
        <v>211</v>
      </c>
      <c r="G5825" s="87">
        <v>52500</v>
      </c>
      <c r="H5825" s="87">
        <v>49875</v>
      </c>
    </row>
    <row r="5826" spans="1:8" x14ac:dyDescent="0.3">
      <c r="A5826" t="s">
        <v>35</v>
      </c>
      <c r="B5826" t="s">
        <v>58</v>
      </c>
      <c r="C5826" t="s">
        <v>61</v>
      </c>
      <c r="D5826" t="s">
        <v>210</v>
      </c>
      <c r="E5826" t="s">
        <v>212</v>
      </c>
      <c r="G5826" s="87">
        <v>52500</v>
      </c>
      <c r="H5826" s="87">
        <v>49350</v>
      </c>
    </row>
    <row r="5827" spans="1:8" x14ac:dyDescent="0.3">
      <c r="A5827" t="s">
        <v>35</v>
      </c>
      <c r="B5827" t="s">
        <v>58</v>
      </c>
      <c r="C5827" t="s">
        <v>61</v>
      </c>
      <c r="D5827" t="s">
        <v>210</v>
      </c>
      <c r="E5827" t="s">
        <v>213</v>
      </c>
      <c r="G5827" s="87">
        <v>52500</v>
      </c>
      <c r="H5827" s="87">
        <v>49350</v>
      </c>
    </row>
    <row r="5828" spans="1:8" x14ac:dyDescent="0.3">
      <c r="A5828" t="s">
        <v>35</v>
      </c>
      <c r="B5828" t="s">
        <v>58</v>
      </c>
      <c r="C5828" t="s">
        <v>61</v>
      </c>
      <c r="D5828" t="s">
        <v>214</v>
      </c>
      <c r="E5828" t="s">
        <v>215</v>
      </c>
      <c r="F5828" s="88">
        <v>46388</v>
      </c>
      <c r="G5828" s="87">
        <v>4375</v>
      </c>
      <c r="H5828" s="87">
        <v>87.500000000000071</v>
      </c>
    </row>
    <row r="5829" spans="1:8" x14ac:dyDescent="0.3">
      <c r="A5829" t="s">
        <v>35</v>
      </c>
      <c r="B5829" t="s">
        <v>58</v>
      </c>
      <c r="C5829" t="s">
        <v>61</v>
      </c>
      <c r="D5829" t="s">
        <v>214</v>
      </c>
      <c r="E5829" t="s">
        <v>216</v>
      </c>
      <c r="F5829" s="88">
        <v>46388</v>
      </c>
      <c r="G5829" s="87">
        <v>4375</v>
      </c>
      <c r="H5829" s="87">
        <v>87.500000000000071</v>
      </c>
    </row>
    <row r="5830" spans="1:8" x14ac:dyDescent="0.3">
      <c r="A5830" t="s">
        <v>35</v>
      </c>
      <c r="B5830" t="s">
        <v>58</v>
      </c>
      <c r="C5830" t="s">
        <v>61</v>
      </c>
      <c r="D5830" t="s">
        <v>214</v>
      </c>
      <c r="E5830" t="s">
        <v>217</v>
      </c>
      <c r="F5830" s="88">
        <v>46388</v>
      </c>
      <c r="G5830" s="87">
        <v>4375</v>
      </c>
      <c r="H5830" s="87">
        <v>0</v>
      </c>
    </row>
    <row r="5831" spans="1:8" x14ac:dyDescent="0.3">
      <c r="A5831" t="s">
        <v>35</v>
      </c>
      <c r="B5831" t="s">
        <v>58</v>
      </c>
      <c r="C5831" t="s">
        <v>61</v>
      </c>
      <c r="D5831" t="s">
        <v>214</v>
      </c>
      <c r="E5831" t="s">
        <v>215</v>
      </c>
      <c r="F5831" s="88">
        <v>46419</v>
      </c>
      <c r="G5831" s="87">
        <v>4375</v>
      </c>
      <c r="H5831" s="87">
        <v>87.500000000000071</v>
      </c>
    </row>
    <row r="5832" spans="1:8" x14ac:dyDescent="0.3">
      <c r="A5832" t="s">
        <v>35</v>
      </c>
      <c r="B5832" t="s">
        <v>58</v>
      </c>
      <c r="C5832" t="s">
        <v>61</v>
      </c>
      <c r="D5832" t="s">
        <v>214</v>
      </c>
      <c r="E5832" t="s">
        <v>216</v>
      </c>
      <c r="F5832" s="88">
        <v>46419</v>
      </c>
      <c r="G5832" s="87">
        <v>4375</v>
      </c>
      <c r="H5832" s="87">
        <v>87.500000000000071</v>
      </c>
    </row>
    <row r="5833" spans="1:8" x14ac:dyDescent="0.3">
      <c r="A5833" t="s">
        <v>35</v>
      </c>
      <c r="B5833" t="s">
        <v>58</v>
      </c>
      <c r="C5833" t="s">
        <v>61</v>
      </c>
      <c r="D5833" t="s">
        <v>214</v>
      </c>
      <c r="E5833" t="s">
        <v>217</v>
      </c>
      <c r="F5833" s="88">
        <v>46419</v>
      </c>
      <c r="G5833" s="87">
        <v>4375</v>
      </c>
      <c r="H5833" s="87">
        <v>0</v>
      </c>
    </row>
    <row r="5834" spans="1:8" x14ac:dyDescent="0.3">
      <c r="A5834" t="s">
        <v>35</v>
      </c>
      <c r="B5834" t="s">
        <v>58</v>
      </c>
      <c r="C5834" t="s">
        <v>61</v>
      </c>
      <c r="D5834" t="s">
        <v>214</v>
      </c>
      <c r="E5834" t="s">
        <v>215</v>
      </c>
      <c r="F5834" s="88">
        <v>46447</v>
      </c>
      <c r="G5834" s="87">
        <v>4375</v>
      </c>
      <c r="H5834" s="87">
        <v>87.500000000000071</v>
      </c>
    </row>
    <row r="5835" spans="1:8" x14ac:dyDescent="0.3">
      <c r="A5835" t="s">
        <v>35</v>
      </c>
      <c r="B5835" t="s">
        <v>58</v>
      </c>
      <c r="C5835" t="s">
        <v>61</v>
      </c>
      <c r="D5835" t="s">
        <v>214</v>
      </c>
      <c r="E5835" t="s">
        <v>216</v>
      </c>
      <c r="F5835" s="88">
        <v>46447</v>
      </c>
      <c r="G5835" s="87">
        <v>4375</v>
      </c>
      <c r="H5835" s="87">
        <v>87.500000000000071</v>
      </c>
    </row>
    <row r="5836" spans="1:8" x14ac:dyDescent="0.3">
      <c r="A5836" t="s">
        <v>35</v>
      </c>
      <c r="B5836" t="s">
        <v>58</v>
      </c>
      <c r="C5836" t="s">
        <v>61</v>
      </c>
      <c r="D5836" t="s">
        <v>214</v>
      </c>
      <c r="E5836" t="s">
        <v>217</v>
      </c>
      <c r="F5836" s="88">
        <v>46447</v>
      </c>
      <c r="G5836" s="87">
        <v>4375</v>
      </c>
      <c r="H5836" s="87">
        <v>0</v>
      </c>
    </row>
    <row r="5837" spans="1:8" x14ac:dyDescent="0.3">
      <c r="A5837" t="s">
        <v>35</v>
      </c>
      <c r="B5837" t="s">
        <v>58</v>
      </c>
      <c r="C5837" t="s">
        <v>61</v>
      </c>
      <c r="D5837" t="s">
        <v>214</v>
      </c>
      <c r="E5837" t="s">
        <v>215</v>
      </c>
      <c r="F5837" s="88">
        <v>46478</v>
      </c>
      <c r="G5837" s="87">
        <v>4375</v>
      </c>
      <c r="H5837" s="87">
        <v>87.500000000000071</v>
      </c>
    </row>
    <row r="5838" spans="1:8" x14ac:dyDescent="0.3">
      <c r="A5838" t="s">
        <v>35</v>
      </c>
      <c r="B5838" t="s">
        <v>58</v>
      </c>
      <c r="C5838" t="s">
        <v>61</v>
      </c>
      <c r="D5838" t="s">
        <v>214</v>
      </c>
      <c r="E5838" t="s">
        <v>216</v>
      </c>
      <c r="F5838" s="88">
        <v>46478</v>
      </c>
      <c r="G5838" s="87">
        <v>4375</v>
      </c>
      <c r="H5838" s="87">
        <v>87.500000000000071</v>
      </c>
    </row>
    <row r="5839" spans="1:8" x14ac:dyDescent="0.3">
      <c r="A5839" t="s">
        <v>35</v>
      </c>
      <c r="B5839" t="s">
        <v>58</v>
      </c>
      <c r="C5839" t="s">
        <v>61</v>
      </c>
      <c r="D5839" t="s">
        <v>214</v>
      </c>
      <c r="E5839" t="s">
        <v>217</v>
      </c>
      <c r="F5839" s="88">
        <v>46478</v>
      </c>
      <c r="G5839" s="87">
        <v>4375</v>
      </c>
      <c r="H5839" s="87">
        <v>0</v>
      </c>
    </row>
    <row r="5840" spans="1:8" x14ac:dyDescent="0.3">
      <c r="A5840" t="s">
        <v>35</v>
      </c>
      <c r="B5840" t="s">
        <v>58</v>
      </c>
      <c r="C5840" t="s">
        <v>61</v>
      </c>
      <c r="D5840" t="s">
        <v>214</v>
      </c>
      <c r="E5840" t="s">
        <v>215</v>
      </c>
      <c r="F5840" s="88">
        <v>46508</v>
      </c>
      <c r="G5840" s="87">
        <v>4375</v>
      </c>
      <c r="H5840" s="87">
        <v>87.500000000000071</v>
      </c>
    </row>
    <row r="5841" spans="1:8" x14ac:dyDescent="0.3">
      <c r="A5841" t="s">
        <v>35</v>
      </c>
      <c r="B5841" t="s">
        <v>58</v>
      </c>
      <c r="C5841" t="s">
        <v>61</v>
      </c>
      <c r="D5841" t="s">
        <v>214</v>
      </c>
      <c r="E5841" t="s">
        <v>216</v>
      </c>
      <c r="F5841" s="88">
        <v>46508</v>
      </c>
      <c r="G5841" s="87">
        <v>4375</v>
      </c>
      <c r="H5841" s="87">
        <v>87.500000000000071</v>
      </c>
    </row>
    <row r="5842" spans="1:8" x14ac:dyDescent="0.3">
      <c r="A5842" t="s">
        <v>35</v>
      </c>
      <c r="B5842" t="s">
        <v>58</v>
      </c>
      <c r="C5842" t="s">
        <v>61</v>
      </c>
      <c r="D5842" t="s">
        <v>214</v>
      </c>
      <c r="E5842" t="s">
        <v>217</v>
      </c>
      <c r="F5842" s="88">
        <v>46508</v>
      </c>
      <c r="G5842" s="87">
        <v>4375</v>
      </c>
      <c r="H5842" s="87">
        <v>0</v>
      </c>
    </row>
    <row r="5843" spans="1:8" x14ac:dyDescent="0.3">
      <c r="A5843" t="s">
        <v>35</v>
      </c>
      <c r="B5843" t="s">
        <v>58</v>
      </c>
      <c r="C5843" t="s">
        <v>61</v>
      </c>
      <c r="D5843" t="s">
        <v>214</v>
      </c>
      <c r="E5843" t="s">
        <v>215</v>
      </c>
      <c r="F5843" s="88">
        <v>46539</v>
      </c>
      <c r="G5843" s="87">
        <v>4375</v>
      </c>
      <c r="H5843" s="87">
        <v>265.99999999999977</v>
      </c>
    </row>
    <row r="5844" spans="1:8" x14ac:dyDescent="0.3">
      <c r="A5844" t="s">
        <v>35</v>
      </c>
      <c r="B5844" t="s">
        <v>58</v>
      </c>
      <c r="C5844" t="s">
        <v>61</v>
      </c>
      <c r="D5844" t="s">
        <v>214</v>
      </c>
      <c r="E5844" t="s">
        <v>216</v>
      </c>
      <c r="F5844" s="88">
        <v>46539</v>
      </c>
      <c r="G5844" s="87">
        <v>4375</v>
      </c>
      <c r="H5844" s="87">
        <v>265.99999999999977</v>
      </c>
    </row>
    <row r="5845" spans="1:8" x14ac:dyDescent="0.3">
      <c r="A5845" t="s">
        <v>35</v>
      </c>
      <c r="B5845" t="s">
        <v>58</v>
      </c>
      <c r="C5845" t="s">
        <v>61</v>
      </c>
      <c r="D5845" t="s">
        <v>214</v>
      </c>
      <c r="E5845" t="s">
        <v>217</v>
      </c>
      <c r="F5845" s="88">
        <v>46539</v>
      </c>
      <c r="G5845" s="87">
        <v>4375</v>
      </c>
      <c r="H5845" s="87">
        <v>0</v>
      </c>
    </row>
    <row r="5846" spans="1:8" x14ac:dyDescent="0.3">
      <c r="A5846" t="s">
        <v>35</v>
      </c>
      <c r="B5846" t="s">
        <v>58</v>
      </c>
      <c r="C5846" t="s">
        <v>61</v>
      </c>
      <c r="D5846" t="s">
        <v>214</v>
      </c>
      <c r="E5846" t="s">
        <v>215</v>
      </c>
      <c r="F5846" s="88">
        <v>46569</v>
      </c>
      <c r="G5846" s="87">
        <v>4375</v>
      </c>
      <c r="H5846" s="87">
        <v>265.99999999999977</v>
      </c>
    </row>
    <row r="5847" spans="1:8" x14ac:dyDescent="0.3">
      <c r="A5847" t="s">
        <v>35</v>
      </c>
      <c r="B5847" t="s">
        <v>58</v>
      </c>
      <c r="C5847" t="s">
        <v>61</v>
      </c>
      <c r="D5847" t="s">
        <v>214</v>
      </c>
      <c r="E5847" t="s">
        <v>216</v>
      </c>
      <c r="F5847" s="88">
        <v>46569</v>
      </c>
      <c r="G5847" s="87">
        <v>4375</v>
      </c>
      <c r="H5847" s="87">
        <v>265.99999999999977</v>
      </c>
    </row>
    <row r="5848" spans="1:8" x14ac:dyDescent="0.3">
      <c r="A5848" t="s">
        <v>35</v>
      </c>
      <c r="B5848" t="s">
        <v>58</v>
      </c>
      <c r="C5848" t="s">
        <v>61</v>
      </c>
      <c r="D5848" t="s">
        <v>214</v>
      </c>
      <c r="E5848" t="s">
        <v>217</v>
      </c>
      <c r="F5848" s="88">
        <v>46569</v>
      </c>
      <c r="G5848" s="87">
        <v>4375</v>
      </c>
      <c r="H5848" s="87">
        <v>0</v>
      </c>
    </row>
    <row r="5849" spans="1:8" x14ac:dyDescent="0.3">
      <c r="A5849" t="s">
        <v>35</v>
      </c>
      <c r="B5849" t="s">
        <v>58</v>
      </c>
      <c r="C5849" t="s">
        <v>61</v>
      </c>
      <c r="D5849" t="s">
        <v>214</v>
      </c>
      <c r="E5849" t="s">
        <v>215</v>
      </c>
      <c r="F5849" s="88">
        <v>46600</v>
      </c>
      <c r="G5849" s="87">
        <v>4375</v>
      </c>
      <c r="H5849" s="87">
        <v>265.99999999999977</v>
      </c>
    </row>
    <row r="5850" spans="1:8" x14ac:dyDescent="0.3">
      <c r="A5850" t="s">
        <v>35</v>
      </c>
      <c r="B5850" t="s">
        <v>58</v>
      </c>
      <c r="C5850" t="s">
        <v>61</v>
      </c>
      <c r="D5850" t="s">
        <v>214</v>
      </c>
      <c r="E5850" t="s">
        <v>216</v>
      </c>
      <c r="F5850" s="88">
        <v>46600</v>
      </c>
      <c r="G5850" s="87">
        <v>4375</v>
      </c>
      <c r="H5850" s="87">
        <v>265.99999999999977</v>
      </c>
    </row>
    <row r="5851" spans="1:8" x14ac:dyDescent="0.3">
      <c r="A5851" t="s">
        <v>35</v>
      </c>
      <c r="B5851" t="s">
        <v>58</v>
      </c>
      <c r="C5851" t="s">
        <v>61</v>
      </c>
      <c r="D5851" t="s">
        <v>214</v>
      </c>
      <c r="E5851" t="s">
        <v>217</v>
      </c>
      <c r="F5851" s="88">
        <v>46600</v>
      </c>
      <c r="G5851" s="87">
        <v>4375</v>
      </c>
      <c r="H5851" s="87">
        <v>0</v>
      </c>
    </row>
    <row r="5852" spans="1:8" x14ac:dyDescent="0.3">
      <c r="A5852" t="s">
        <v>35</v>
      </c>
      <c r="B5852" t="s">
        <v>58</v>
      </c>
      <c r="C5852" t="s">
        <v>61</v>
      </c>
      <c r="D5852" t="s">
        <v>214</v>
      </c>
      <c r="E5852" t="s">
        <v>215</v>
      </c>
      <c r="F5852" s="88">
        <v>46631</v>
      </c>
      <c r="G5852" s="87">
        <v>4375</v>
      </c>
      <c r="H5852" s="87">
        <v>265.99999999999977</v>
      </c>
    </row>
    <row r="5853" spans="1:8" x14ac:dyDescent="0.3">
      <c r="A5853" t="s">
        <v>35</v>
      </c>
      <c r="B5853" t="s">
        <v>58</v>
      </c>
      <c r="C5853" t="s">
        <v>61</v>
      </c>
      <c r="D5853" t="s">
        <v>214</v>
      </c>
      <c r="E5853" t="s">
        <v>216</v>
      </c>
      <c r="F5853" s="88">
        <v>46631</v>
      </c>
      <c r="G5853" s="87">
        <v>4375</v>
      </c>
      <c r="H5853" s="87">
        <v>265.99999999999977</v>
      </c>
    </row>
    <row r="5854" spans="1:8" x14ac:dyDescent="0.3">
      <c r="A5854" t="s">
        <v>35</v>
      </c>
      <c r="B5854" t="s">
        <v>58</v>
      </c>
      <c r="C5854" t="s">
        <v>61</v>
      </c>
      <c r="D5854" t="s">
        <v>214</v>
      </c>
      <c r="E5854" t="s">
        <v>217</v>
      </c>
      <c r="F5854" s="88">
        <v>46631</v>
      </c>
      <c r="G5854" s="87">
        <v>4375</v>
      </c>
      <c r="H5854" s="87">
        <v>0</v>
      </c>
    </row>
    <row r="5855" spans="1:8" x14ac:dyDescent="0.3">
      <c r="A5855" t="s">
        <v>35</v>
      </c>
      <c r="B5855" t="s">
        <v>58</v>
      </c>
      <c r="C5855" t="s">
        <v>61</v>
      </c>
      <c r="D5855" t="s">
        <v>214</v>
      </c>
      <c r="E5855" t="s">
        <v>215</v>
      </c>
      <c r="F5855" s="88">
        <v>46661</v>
      </c>
      <c r="G5855" s="87">
        <v>4375</v>
      </c>
      <c r="H5855" s="87">
        <v>175.00000000000011</v>
      </c>
    </row>
    <row r="5856" spans="1:8" x14ac:dyDescent="0.3">
      <c r="A5856" t="s">
        <v>35</v>
      </c>
      <c r="B5856" t="s">
        <v>58</v>
      </c>
      <c r="C5856" t="s">
        <v>61</v>
      </c>
      <c r="D5856" t="s">
        <v>214</v>
      </c>
      <c r="E5856" t="s">
        <v>216</v>
      </c>
      <c r="F5856" s="88">
        <v>46661</v>
      </c>
      <c r="G5856" s="87">
        <v>4375</v>
      </c>
      <c r="H5856" s="87">
        <v>175.00000000000011</v>
      </c>
    </row>
    <row r="5857" spans="1:8" x14ac:dyDescent="0.3">
      <c r="A5857" t="s">
        <v>35</v>
      </c>
      <c r="B5857" t="s">
        <v>58</v>
      </c>
      <c r="C5857" t="s">
        <v>61</v>
      </c>
      <c r="D5857" t="s">
        <v>214</v>
      </c>
      <c r="E5857" t="s">
        <v>217</v>
      </c>
      <c r="F5857" s="88">
        <v>46661</v>
      </c>
      <c r="G5857" s="87">
        <v>4375</v>
      </c>
      <c r="H5857" s="87">
        <v>0</v>
      </c>
    </row>
    <row r="5858" spans="1:8" x14ac:dyDescent="0.3">
      <c r="A5858" t="s">
        <v>35</v>
      </c>
      <c r="B5858" t="s">
        <v>58</v>
      </c>
      <c r="C5858" t="s">
        <v>61</v>
      </c>
      <c r="D5858" t="s">
        <v>214</v>
      </c>
      <c r="E5858" t="s">
        <v>215</v>
      </c>
      <c r="F5858" s="88">
        <v>46692</v>
      </c>
      <c r="G5858" s="87">
        <v>4375</v>
      </c>
      <c r="H5858" s="87">
        <v>175.00000000000011</v>
      </c>
    </row>
    <row r="5859" spans="1:8" x14ac:dyDescent="0.3">
      <c r="A5859" t="s">
        <v>35</v>
      </c>
      <c r="B5859" t="s">
        <v>58</v>
      </c>
      <c r="C5859" t="s">
        <v>61</v>
      </c>
      <c r="D5859" t="s">
        <v>214</v>
      </c>
      <c r="E5859" t="s">
        <v>216</v>
      </c>
      <c r="F5859" s="88">
        <v>46692</v>
      </c>
      <c r="G5859" s="87">
        <v>4375</v>
      </c>
      <c r="H5859" s="87">
        <v>175.00000000000011</v>
      </c>
    </row>
    <row r="5860" spans="1:8" x14ac:dyDescent="0.3">
      <c r="A5860" t="s">
        <v>35</v>
      </c>
      <c r="B5860" t="s">
        <v>58</v>
      </c>
      <c r="C5860" t="s">
        <v>61</v>
      </c>
      <c r="D5860" t="s">
        <v>214</v>
      </c>
      <c r="E5860" t="s">
        <v>217</v>
      </c>
      <c r="F5860" s="88">
        <v>46692</v>
      </c>
      <c r="G5860" s="87">
        <v>4375</v>
      </c>
      <c r="H5860" s="87">
        <v>0</v>
      </c>
    </row>
    <row r="5861" spans="1:8" x14ac:dyDescent="0.3">
      <c r="A5861" t="s">
        <v>35</v>
      </c>
      <c r="B5861" t="s">
        <v>58</v>
      </c>
      <c r="C5861" t="s">
        <v>61</v>
      </c>
      <c r="D5861" t="s">
        <v>214</v>
      </c>
      <c r="E5861" t="s">
        <v>215</v>
      </c>
      <c r="F5861" s="88">
        <v>46722</v>
      </c>
      <c r="G5861" s="87">
        <v>4375</v>
      </c>
      <c r="H5861" s="87">
        <v>175.00000000000011</v>
      </c>
    </row>
    <row r="5862" spans="1:8" x14ac:dyDescent="0.3">
      <c r="A5862" t="s">
        <v>35</v>
      </c>
      <c r="B5862" t="s">
        <v>58</v>
      </c>
      <c r="C5862" t="s">
        <v>61</v>
      </c>
      <c r="D5862" t="s">
        <v>214</v>
      </c>
      <c r="E5862" t="s">
        <v>216</v>
      </c>
      <c r="F5862" s="88">
        <v>46722</v>
      </c>
      <c r="G5862" s="87">
        <v>4375</v>
      </c>
      <c r="H5862" s="87">
        <v>175.00000000000011</v>
      </c>
    </row>
    <row r="5863" spans="1:8" x14ac:dyDescent="0.3">
      <c r="A5863" t="s">
        <v>35</v>
      </c>
      <c r="B5863" t="s">
        <v>58</v>
      </c>
      <c r="C5863" t="s">
        <v>61</v>
      </c>
      <c r="D5863" t="s">
        <v>214</v>
      </c>
      <c r="E5863" t="s">
        <v>217</v>
      </c>
      <c r="F5863" s="88">
        <v>46722</v>
      </c>
      <c r="G5863" s="87">
        <v>4375</v>
      </c>
      <c r="H5863" s="87">
        <v>0</v>
      </c>
    </row>
    <row r="5864" spans="1:8" x14ac:dyDescent="0.3">
      <c r="A5864" t="s">
        <v>35</v>
      </c>
      <c r="B5864" t="s">
        <v>58</v>
      </c>
      <c r="C5864" t="s">
        <v>68</v>
      </c>
      <c r="D5864" t="s">
        <v>198</v>
      </c>
      <c r="E5864" t="s">
        <v>135</v>
      </c>
      <c r="G5864" s="87">
        <v>38500</v>
      </c>
      <c r="H5864" s="87">
        <v>23562</v>
      </c>
    </row>
    <row r="5865" spans="1:8" x14ac:dyDescent="0.3">
      <c r="A5865" t="s">
        <v>35</v>
      </c>
      <c r="B5865" t="s">
        <v>58</v>
      </c>
      <c r="C5865" t="s">
        <v>68</v>
      </c>
      <c r="D5865" t="s">
        <v>198</v>
      </c>
      <c r="E5865" t="s">
        <v>199</v>
      </c>
      <c r="G5865" s="87">
        <v>38500</v>
      </c>
      <c r="H5865" s="87">
        <v>38500</v>
      </c>
    </row>
    <row r="5866" spans="1:8" x14ac:dyDescent="0.3">
      <c r="A5866" t="s">
        <v>35</v>
      </c>
      <c r="B5866" t="s">
        <v>58</v>
      </c>
      <c r="C5866" t="s">
        <v>68</v>
      </c>
      <c r="D5866" t="s">
        <v>198</v>
      </c>
      <c r="E5866" t="s">
        <v>200</v>
      </c>
      <c r="G5866" s="87">
        <v>38500</v>
      </c>
      <c r="H5866" s="87">
        <v>38786.048784874052</v>
      </c>
    </row>
    <row r="5867" spans="1:8" x14ac:dyDescent="0.3">
      <c r="A5867" t="s">
        <v>35</v>
      </c>
      <c r="B5867" t="s">
        <v>58</v>
      </c>
      <c r="C5867" t="s">
        <v>68</v>
      </c>
      <c r="D5867" t="s">
        <v>198</v>
      </c>
      <c r="E5867" t="s">
        <v>201</v>
      </c>
      <c r="G5867" s="87">
        <v>38500</v>
      </c>
      <c r="H5867" s="87">
        <v>38500</v>
      </c>
    </row>
    <row r="5868" spans="1:8" x14ac:dyDescent="0.3">
      <c r="A5868" t="s">
        <v>35</v>
      </c>
      <c r="B5868" t="s">
        <v>58</v>
      </c>
      <c r="C5868" t="s">
        <v>68</v>
      </c>
      <c r="D5868" t="s">
        <v>198</v>
      </c>
      <c r="E5868" t="s">
        <v>202</v>
      </c>
      <c r="G5868" s="87">
        <v>38500</v>
      </c>
      <c r="H5868" s="87">
        <v>23737.06185634292</v>
      </c>
    </row>
    <row r="5869" spans="1:8" x14ac:dyDescent="0.3">
      <c r="A5869" t="s">
        <v>35</v>
      </c>
      <c r="B5869" t="s">
        <v>58</v>
      </c>
      <c r="C5869" t="s">
        <v>68</v>
      </c>
      <c r="D5869" t="s">
        <v>198</v>
      </c>
      <c r="E5869" t="s">
        <v>139</v>
      </c>
      <c r="G5869" s="87">
        <v>38500</v>
      </c>
      <c r="H5869" s="87">
        <v>24447.5</v>
      </c>
    </row>
    <row r="5870" spans="1:8" x14ac:dyDescent="0.3">
      <c r="A5870" t="s">
        <v>35</v>
      </c>
      <c r="B5870" t="s">
        <v>58</v>
      </c>
      <c r="C5870" t="s">
        <v>68</v>
      </c>
      <c r="D5870" t="s">
        <v>198</v>
      </c>
      <c r="E5870" t="s">
        <v>65</v>
      </c>
      <c r="G5870" s="87">
        <v>38500</v>
      </c>
      <c r="H5870" s="87">
        <v>23737.06185634292</v>
      </c>
    </row>
    <row r="5871" spans="1:8" x14ac:dyDescent="0.3">
      <c r="A5871" t="s">
        <v>35</v>
      </c>
      <c r="B5871" t="s">
        <v>58</v>
      </c>
      <c r="C5871" t="s">
        <v>68</v>
      </c>
      <c r="D5871" t="s">
        <v>203</v>
      </c>
      <c r="E5871" t="s">
        <v>204</v>
      </c>
      <c r="G5871" s="87">
        <v>38500</v>
      </c>
      <c r="H5871" s="87">
        <v>23488.20908248068</v>
      </c>
    </row>
    <row r="5872" spans="1:8" x14ac:dyDescent="0.3">
      <c r="A5872" t="s">
        <v>35</v>
      </c>
      <c r="B5872" t="s">
        <v>58</v>
      </c>
      <c r="C5872" t="s">
        <v>68</v>
      </c>
      <c r="D5872" t="s">
        <v>203</v>
      </c>
      <c r="E5872" t="s">
        <v>142</v>
      </c>
      <c r="G5872" s="87">
        <v>38500</v>
      </c>
      <c r="H5872" s="87">
        <v>38500</v>
      </c>
    </row>
    <row r="5873" spans="1:8" x14ac:dyDescent="0.3">
      <c r="A5873" t="s">
        <v>35</v>
      </c>
      <c r="B5873" t="s">
        <v>58</v>
      </c>
      <c r="C5873" t="s">
        <v>68</v>
      </c>
      <c r="D5873" t="s">
        <v>203</v>
      </c>
      <c r="E5873" t="s">
        <v>143</v>
      </c>
      <c r="G5873" s="87">
        <v>38500</v>
      </c>
      <c r="H5873" s="87">
        <v>38379.426605360582</v>
      </c>
    </row>
    <row r="5874" spans="1:8" x14ac:dyDescent="0.3">
      <c r="A5874" t="s">
        <v>35</v>
      </c>
      <c r="B5874" t="s">
        <v>58</v>
      </c>
      <c r="C5874" t="s">
        <v>68</v>
      </c>
      <c r="D5874" t="s">
        <v>203</v>
      </c>
      <c r="E5874" t="s">
        <v>141</v>
      </c>
      <c r="G5874" s="87">
        <v>38500</v>
      </c>
      <c r="H5874" s="87">
        <v>0</v>
      </c>
    </row>
    <row r="5875" spans="1:8" x14ac:dyDescent="0.3">
      <c r="A5875" t="s">
        <v>35</v>
      </c>
      <c r="B5875" t="s">
        <v>58</v>
      </c>
      <c r="C5875" t="s">
        <v>68</v>
      </c>
      <c r="D5875" t="s">
        <v>203</v>
      </c>
      <c r="E5875" t="s">
        <v>205</v>
      </c>
      <c r="G5875" s="87">
        <v>38500</v>
      </c>
      <c r="H5875" s="87">
        <v>23488.20908248068</v>
      </c>
    </row>
    <row r="5876" spans="1:8" x14ac:dyDescent="0.3">
      <c r="A5876" t="s">
        <v>35</v>
      </c>
      <c r="B5876" t="s">
        <v>58</v>
      </c>
      <c r="C5876" t="s">
        <v>68</v>
      </c>
      <c r="D5876" t="s">
        <v>206</v>
      </c>
      <c r="E5876" t="s">
        <v>207</v>
      </c>
      <c r="G5876" s="87">
        <v>38500</v>
      </c>
      <c r="H5876" s="87">
        <v>38500</v>
      </c>
    </row>
    <row r="5877" spans="1:8" x14ac:dyDescent="0.3">
      <c r="A5877" t="s">
        <v>35</v>
      </c>
      <c r="B5877" t="s">
        <v>58</v>
      </c>
      <c r="C5877" t="s">
        <v>68</v>
      </c>
      <c r="D5877" t="s">
        <v>206</v>
      </c>
      <c r="E5877" t="s">
        <v>208</v>
      </c>
      <c r="G5877" s="87">
        <v>38500</v>
      </c>
      <c r="H5877" s="87">
        <v>38500</v>
      </c>
    </row>
    <row r="5878" spans="1:8" x14ac:dyDescent="0.3">
      <c r="A5878" t="s">
        <v>35</v>
      </c>
      <c r="B5878" t="s">
        <v>58</v>
      </c>
      <c r="C5878" t="s">
        <v>68</v>
      </c>
      <c r="D5878" t="s">
        <v>206</v>
      </c>
      <c r="E5878" t="s">
        <v>209</v>
      </c>
      <c r="G5878" s="87">
        <v>38500</v>
      </c>
      <c r="H5878" s="87">
        <v>36305.25779540481</v>
      </c>
    </row>
    <row r="5879" spans="1:8" x14ac:dyDescent="0.3">
      <c r="A5879" t="s">
        <v>35</v>
      </c>
      <c r="B5879" t="s">
        <v>58</v>
      </c>
      <c r="C5879" t="s">
        <v>68</v>
      </c>
      <c r="D5879" t="s">
        <v>210</v>
      </c>
      <c r="E5879" t="s">
        <v>211</v>
      </c>
      <c r="G5879" s="87">
        <v>38500</v>
      </c>
      <c r="H5879" s="87">
        <v>36575</v>
      </c>
    </row>
    <row r="5880" spans="1:8" x14ac:dyDescent="0.3">
      <c r="A5880" t="s">
        <v>35</v>
      </c>
      <c r="B5880" t="s">
        <v>58</v>
      </c>
      <c r="C5880" t="s">
        <v>68</v>
      </c>
      <c r="D5880" t="s">
        <v>210</v>
      </c>
      <c r="E5880" t="s">
        <v>212</v>
      </c>
      <c r="G5880" s="87">
        <v>38500</v>
      </c>
      <c r="H5880" s="87">
        <v>36190</v>
      </c>
    </row>
    <row r="5881" spans="1:8" x14ac:dyDescent="0.3">
      <c r="A5881" t="s">
        <v>35</v>
      </c>
      <c r="B5881" t="s">
        <v>58</v>
      </c>
      <c r="C5881" t="s">
        <v>68</v>
      </c>
      <c r="D5881" t="s">
        <v>210</v>
      </c>
      <c r="E5881" t="s">
        <v>213</v>
      </c>
      <c r="G5881" s="87">
        <v>38500</v>
      </c>
      <c r="H5881" s="87">
        <v>36767.5</v>
      </c>
    </row>
    <row r="5882" spans="1:8" x14ac:dyDescent="0.3">
      <c r="A5882" t="s">
        <v>35</v>
      </c>
      <c r="B5882" t="s">
        <v>58</v>
      </c>
      <c r="C5882" t="s">
        <v>68</v>
      </c>
      <c r="D5882" t="s">
        <v>214</v>
      </c>
      <c r="E5882" t="s">
        <v>215</v>
      </c>
      <c r="F5882" s="88">
        <v>46388</v>
      </c>
      <c r="G5882" s="87">
        <v>3208.333333333333</v>
      </c>
      <c r="H5882" s="87">
        <v>41.261223698814049</v>
      </c>
    </row>
    <row r="5883" spans="1:8" x14ac:dyDescent="0.3">
      <c r="A5883" t="s">
        <v>35</v>
      </c>
      <c r="B5883" t="s">
        <v>58</v>
      </c>
      <c r="C5883" t="s">
        <v>68</v>
      </c>
      <c r="D5883" t="s">
        <v>214</v>
      </c>
      <c r="E5883" t="s">
        <v>216</v>
      </c>
      <c r="F5883" s="88">
        <v>46388</v>
      </c>
      <c r="G5883" s="87">
        <v>3208.333333333333</v>
      </c>
      <c r="H5883" s="87">
        <v>0</v>
      </c>
    </row>
    <row r="5884" spans="1:8" x14ac:dyDescent="0.3">
      <c r="A5884" t="s">
        <v>35</v>
      </c>
      <c r="B5884" t="s">
        <v>58</v>
      </c>
      <c r="C5884" t="s">
        <v>68</v>
      </c>
      <c r="D5884" t="s">
        <v>214</v>
      </c>
      <c r="E5884" t="s">
        <v>217</v>
      </c>
      <c r="F5884" s="88">
        <v>46388</v>
      </c>
      <c r="G5884" s="87">
        <v>3208.333333333333</v>
      </c>
      <c r="H5884" s="87">
        <v>41.261223698814049</v>
      </c>
    </row>
    <row r="5885" spans="1:8" x14ac:dyDescent="0.3">
      <c r="A5885" t="s">
        <v>35</v>
      </c>
      <c r="B5885" t="s">
        <v>58</v>
      </c>
      <c r="C5885" t="s">
        <v>68</v>
      </c>
      <c r="D5885" t="s">
        <v>214</v>
      </c>
      <c r="E5885" t="s">
        <v>215</v>
      </c>
      <c r="F5885" s="88">
        <v>46419</v>
      </c>
      <c r="G5885" s="87">
        <v>3208.333333333333</v>
      </c>
      <c r="H5885" s="87">
        <v>41.21838042049982</v>
      </c>
    </row>
    <row r="5886" spans="1:8" x14ac:dyDescent="0.3">
      <c r="A5886" t="s">
        <v>35</v>
      </c>
      <c r="B5886" t="s">
        <v>58</v>
      </c>
      <c r="C5886" t="s">
        <v>68</v>
      </c>
      <c r="D5886" t="s">
        <v>214</v>
      </c>
      <c r="E5886" t="s">
        <v>216</v>
      </c>
      <c r="F5886" s="88">
        <v>46419</v>
      </c>
      <c r="G5886" s="87">
        <v>3208.333333333333</v>
      </c>
      <c r="H5886" s="87">
        <v>0</v>
      </c>
    </row>
    <row r="5887" spans="1:8" x14ac:dyDescent="0.3">
      <c r="A5887" t="s">
        <v>35</v>
      </c>
      <c r="B5887" t="s">
        <v>58</v>
      </c>
      <c r="C5887" t="s">
        <v>68</v>
      </c>
      <c r="D5887" t="s">
        <v>214</v>
      </c>
      <c r="E5887" t="s">
        <v>217</v>
      </c>
      <c r="F5887" s="88">
        <v>46419</v>
      </c>
      <c r="G5887" s="87">
        <v>3208.333333333333</v>
      </c>
      <c r="H5887" s="87">
        <v>41.21838042049982</v>
      </c>
    </row>
    <row r="5888" spans="1:8" x14ac:dyDescent="0.3">
      <c r="A5888" t="s">
        <v>35</v>
      </c>
      <c r="B5888" t="s">
        <v>58</v>
      </c>
      <c r="C5888" t="s">
        <v>68</v>
      </c>
      <c r="D5888" t="s">
        <v>214</v>
      </c>
      <c r="E5888" t="s">
        <v>215</v>
      </c>
      <c r="F5888" s="88">
        <v>46447</v>
      </c>
      <c r="G5888" s="87">
        <v>3208.333333333333</v>
      </c>
      <c r="H5888" s="87">
        <v>41.175626021882749</v>
      </c>
    </row>
    <row r="5889" spans="1:8" x14ac:dyDescent="0.3">
      <c r="A5889" t="s">
        <v>35</v>
      </c>
      <c r="B5889" t="s">
        <v>58</v>
      </c>
      <c r="C5889" t="s">
        <v>68</v>
      </c>
      <c r="D5889" t="s">
        <v>214</v>
      </c>
      <c r="E5889" t="s">
        <v>216</v>
      </c>
      <c r="F5889" s="88">
        <v>46447</v>
      </c>
      <c r="G5889" s="87">
        <v>3208.333333333333</v>
      </c>
      <c r="H5889" s="87">
        <v>0</v>
      </c>
    </row>
    <row r="5890" spans="1:8" x14ac:dyDescent="0.3">
      <c r="A5890" t="s">
        <v>35</v>
      </c>
      <c r="B5890" t="s">
        <v>58</v>
      </c>
      <c r="C5890" t="s">
        <v>68</v>
      </c>
      <c r="D5890" t="s">
        <v>214</v>
      </c>
      <c r="E5890" t="s">
        <v>217</v>
      </c>
      <c r="F5890" s="88">
        <v>46447</v>
      </c>
      <c r="G5890" s="87">
        <v>3208.333333333333</v>
      </c>
      <c r="H5890" s="87">
        <v>41.175626021882749</v>
      </c>
    </row>
    <row r="5891" spans="1:8" x14ac:dyDescent="0.3">
      <c r="A5891" t="s">
        <v>35</v>
      </c>
      <c r="B5891" t="s">
        <v>58</v>
      </c>
      <c r="C5891" t="s">
        <v>68</v>
      </c>
      <c r="D5891" t="s">
        <v>214</v>
      </c>
      <c r="E5891" t="s">
        <v>215</v>
      </c>
      <c r="F5891" s="88">
        <v>46478</v>
      </c>
      <c r="G5891" s="87">
        <v>3208.333333333333</v>
      </c>
      <c r="H5891" s="87">
        <v>41.131515477919031</v>
      </c>
    </row>
    <row r="5892" spans="1:8" x14ac:dyDescent="0.3">
      <c r="A5892" t="s">
        <v>35</v>
      </c>
      <c r="B5892" t="s">
        <v>58</v>
      </c>
      <c r="C5892" t="s">
        <v>68</v>
      </c>
      <c r="D5892" t="s">
        <v>214</v>
      </c>
      <c r="E5892" t="s">
        <v>216</v>
      </c>
      <c r="F5892" s="88">
        <v>46478</v>
      </c>
      <c r="G5892" s="87">
        <v>3208.333333333333</v>
      </c>
      <c r="H5892" s="87">
        <v>0</v>
      </c>
    </row>
    <row r="5893" spans="1:8" x14ac:dyDescent="0.3">
      <c r="A5893" t="s">
        <v>35</v>
      </c>
      <c r="B5893" t="s">
        <v>58</v>
      </c>
      <c r="C5893" t="s">
        <v>68</v>
      </c>
      <c r="D5893" t="s">
        <v>214</v>
      </c>
      <c r="E5893" t="s">
        <v>217</v>
      </c>
      <c r="F5893" s="88">
        <v>46478</v>
      </c>
      <c r="G5893" s="87">
        <v>3208.333333333333</v>
      </c>
      <c r="H5893" s="87">
        <v>41.131515477919031</v>
      </c>
    </row>
    <row r="5894" spans="1:8" x14ac:dyDescent="0.3">
      <c r="A5894" t="s">
        <v>35</v>
      </c>
      <c r="B5894" t="s">
        <v>58</v>
      </c>
      <c r="C5894" t="s">
        <v>68</v>
      </c>
      <c r="D5894" t="s">
        <v>214</v>
      </c>
      <c r="E5894" t="s">
        <v>215</v>
      </c>
      <c r="F5894" s="88">
        <v>46508</v>
      </c>
      <c r="G5894" s="87">
        <v>3208.333333333333</v>
      </c>
      <c r="H5894" s="87">
        <v>41.087499342132148</v>
      </c>
    </row>
    <row r="5895" spans="1:8" x14ac:dyDescent="0.3">
      <c r="A5895" t="s">
        <v>35</v>
      </c>
      <c r="B5895" t="s">
        <v>58</v>
      </c>
      <c r="C5895" t="s">
        <v>68</v>
      </c>
      <c r="D5895" t="s">
        <v>214</v>
      </c>
      <c r="E5895" t="s">
        <v>216</v>
      </c>
      <c r="F5895" s="88">
        <v>46508</v>
      </c>
      <c r="G5895" s="87">
        <v>3208.333333333333</v>
      </c>
      <c r="H5895" s="87">
        <v>0</v>
      </c>
    </row>
    <row r="5896" spans="1:8" x14ac:dyDescent="0.3">
      <c r="A5896" t="s">
        <v>35</v>
      </c>
      <c r="B5896" t="s">
        <v>58</v>
      </c>
      <c r="C5896" t="s">
        <v>68</v>
      </c>
      <c r="D5896" t="s">
        <v>214</v>
      </c>
      <c r="E5896" t="s">
        <v>217</v>
      </c>
      <c r="F5896" s="88">
        <v>46508</v>
      </c>
      <c r="G5896" s="87">
        <v>3208.333333333333</v>
      </c>
      <c r="H5896" s="87">
        <v>41.087499342132148</v>
      </c>
    </row>
    <row r="5897" spans="1:8" x14ac:dyDescent="0.3">
      <c r="A5897" t="s">
        <v>35</v>
      </c>
      <c r="B5897" t="s">
        <v>58</v>
      </c>
      <c r="C5897" t="s">
        <v>68</v>
      </c>
      <c r="D5897" t="s">
        <v>214</v>
      </c>
      <c r="E5897" t="s">
        <v>215</v>
      </c>
      <c r="F5897" s="88">
        <v>46539</v>
      </c>
      <c r="G5897" s="87">
        <v>3208.333333333333</v>
      </c>
      <c r="H5897" s="87">
        <v>41.043577311758632</v>
      </c>
    </row>
    <row r="5898" spans="1:8" x14ac:dyDescent="0.3">
      <c r="A5898" t="s">
        <v>35</v>
      </c>
      <c r="B5898" t="s">
        <v>58</v>
      </c>
      <c r="C5898" t="s">
        <v>68</v>
      </c>
      <c r="D5898" t="s">
        <v>214</v>
      </c>
      <c r="E5898" t="s">
        <v>216</v>
      </c>
      <c r="F5898" s="88">
        <v>46539</v>
      </c>
      <c r="G5898" s="87">
        <v>3208.333333333333</v>
      </c>
      <c r="H5898" s="87">
        <v>0</v>
      </c>
    </row>
    <row r="5899" spans="1:8" x14ac:dyDescent="0.3">
      <c r="A5899" t="s">
        <v>35</v>
      </c>
      <c r="B5899" t="s">
        <v>58</v>
      </c>
      <c r="C5899" t="s">
        <v>68</v>
      </c>
      <c r="D5899" t="s">
        <v>214</v>
      </c>
      <c r="E5899" t="s">
        <v>217</v>
      </c>
      <c r="F5899" s="88">
        <v>46539</v>
      </c>
      <c r="G5899" s="87">
        <v>3208.333333333333</v>
      </c>
      <c r="H5899" s="87">
        <v>41.043577311758632</v>
      </c>
    </row>
    <row r="5900" spans="1:8" x14ac:dyDescent="0.3">
      <c r="A5900" t="s">
        <v>35</v>
      </c>
      <c r="B5900" t="s">
        <v>58</v>
      </c>
      <c r="C5900" t="s">
        <v>68</v>
      </c>
      <c r="D5900" t="s">
        <v>214</v>
      </c>
      <c r="E5900" t="s">
        <v>215</v>
      </c>
      <c r="F5900" s="88">
        <v>46569</v>
      </c>
      <c r="G5900" s="87">
        <v>3208.333333333333</v>
      </c>
      <c r="H5900" s="87">
        <v>40.999749085328638</v>
      </c>
    </row>
    <row r="5901" spans="1:8" x14ac:dyDescent="0.3">
      <c r="A5901" t="s">
        <v>35</v>
      </c>
      <c r="B5901" t="s">
        <v>58</v>
      </c>
      <c r="C5901" t="s">
        <v>68</v>
      </c>
      <c r="D5901" t="s">
        <v>214</v>
      </c>
      <c r="E5901" t="s">
        <v>216</v>
      </c>
      <c r="F5901" s="88">
        <v>46569</v>
      </c>
      <c r="G5901" s="87">
        <v>3208.333333333333</v>
      </c>
      <c r="H5901" s="87">
        <v>0</v>
      </c>
    </row>
    <row r="5902" spans="1:8" x14ac:dyDescent="0.3">
      <c r="A5902" t="s">
        <v>35</v>
      </c>
      <c r="B5902" t="s">
        <v>58</v>
      </c>
      <c r="C5902" t="s">
        <v>68</v>
      </c>
      <c r="D5902" t="s">
        <v>214</v>
      </c>
      <c r="E5902" t="s">
        <v>217</v>
      </c>
      <c r="F5902" s="88">
        <v>46569</v>
      </c>
      <c r="G5902" s="87">
        <v>3208.333333333333</v>
      </c>
      <c r="H5902" s="87">
        <v>40.999749085328638</v>
      </c>
    </row>
    <row r="5903" spans="1:8" x14ac:dyDescent="0.3">
      <c r="A5903" t="s">
        <v>35</v>
      </c>
      <c r="B5903" t="s">
        <v>58</v>
      </c>
      <c r="C5903" t="s">
        <v>68</v>
      </c>
      <c r="D5903" t="s">
        <v>214</v>
      </c>
      <c r="E5903" t="s">
        <v>215</v>
      </c>
      <c r="F5903" s="88">
        <v>46600</v>
      </c>
      <c r="G5903" s="87">
        <v>3208.333333333333</v>
      </c>
      <c r="H5903" s="87">
        <v>40.955298177303462</v>
      </c>
    </row>
    <row r="5904" spans="1:8" x14ac:dyDescent="0.3">
      <c r="A5904" t="s">
        <v>35</v>
      </c>
      <c r="B5904" t="s">
        <v>58</v>
      </c>
      <c r="C5904" t="s">
        <v>68</v>
      </c>
      <c r="D5904" t="s">
        <v>214</v>
      </c>
      <c r="E5904" t="s">
        <v>216</v>
      </c>
      <c r="F5904" s="88">
        <v>46600</v>
      </c>
      <c r="G5904" s="87">
        <v>3208.333333333333</v>
      </c>
      <c r="H5904" s="87">
        <v>0</v>
      </c>
    </row>
    <row r="5905" spans="1:8" x14ac:dyDescent="0.3">
      <c r="A5905" t="s">
        <v>35</v>
      </c>
      <c r="B5905" t="s">
        <v>58</v>
      </c>
      <c r="C5905" t="s">
        <v>68</v>
      </c>
      <c r="D5905" t="s">
        <v>214</v>
      </c>
      <c r="E5905" t="s">
        <v>217</v>
      </c>
      <c r="F5905" s="88">
        <v>46600</v>
      </c>
      <c r="G5905" s="87">
        <v>3208.333333333333</v>
      </c>
      <c r="H5905" s="87">
        <v>40.955298177303462</v>
      </c>
    </row>
    <row r="5906" spans="1:8" x14ac:dyDescent="0.3">
      <c r="A5906" t="s">
        <v>35</v>
      </c>
      <c r="B5906" t="s">
        <v>58</v>
      </c>
      <c r="C5906" t="s">
        <v>68</v>
      </c>
      <c r="D5906" t="s">
        <v>214</v>
      </c>
      <c r="E5906" t="s">
        <v>215</v>
      </c>
      <c r="F5906" s="88">
        <v>46631</v>
      </c>
      <c r="G5906" s="87">
        <v>3208.333333333333</v>
      </c>
      <c r="H5906" s="87">
        <v>40.911658184951953</v>
      </c>
    </row>
    <row r="5907" spans="1:8" x14ac:dyDescent="0.3">
      <c r="A5907" t="s">
        <v>35</v>
      </c>
      <c r="B5907" t="s">
        <v>58</v>
      </c>
      <c r="C5907" t="s">
        <v>68</v>
      </c>
      <c r="D5907" t="s">
        <v>214</v>
      </c>
      <c r="E5907" t="s">
        <v>216</v>
      </c>
      <c r="F5907" s="88">
        <v>46631</v>
      </c>
      <c r="G5907" s="87">
        <v>3208.333333333333</v>
      </c>
      <c r="H5907" s="87">
        <v>0</v>
      </c>
    </row>
    <row r="5908" spans="1:8" x14ac:dyDescent="0.3">
      <c r="A5908" t="s">
        <v>35</v>
      </c>
      <c r="B5908" t="s">
        <v>58</v>
      </c>
      <c r="C5908" t="s">
        <v>68</v>
      </c>
      <c r="D5908" t="s">
        <v>214</v>
      </c>
      <c r="E5908" t="s">
        <v>217</v>
      </c>
      <c r="F5908" s="88">
        <v>46631</v>
      </c>
      <c r="G5908" s="87">
        <v>3208.333333333333</v>
      </c>
      <c r="H5908" s="87">
        <v>40.911658184951953</v>
      </c>
    </row>
    <row r="5909" spans="1:8" x14ac:dyDescent="0.3">
      <c r="A5909" t="s">
        <v>35</v>
      </c>
      <c r="B5909" t="s">
        <v>58</v>
      </c>
      <c r="C5909" t="s">
        <v>68</v>
      </c>
      <c r="D5909" t="s">
        <v>214</v>
      </c>
      <c r="E5909" t="s">
        <v>215</v>
      </c>
      <c r="F5909" s="88">
        <v>46661</v>
      </c>
      <c r="G5909" s="87">
        <v>3208.333333333333</v>
      </c>
      <c r="H5909" s="87">
        <v>40.868111094954223</v>
      </c>
    </row>
    <row r="5910" spans="1:8" x14ac:dyDescent="0.3">
      <c r="A5910" t="s">
        <v>35</v>
      </c>
      <c r="B5910" t="s">
        <v>58</v>
      </c>
      <c r="C5910" t="s">
        <v>68</v>
      </c>
      <c r="D5910" t="s">
        <v>214</v>
      </c>
      <c r="E5910" t="s">
        <v>216</v>
      </c>
      <c r="F5910" s="88">
        <v>46661</v>
      </c>
      <c r="G5910" s="87">
        <v>3208.333333333333</v>
      </c>
      <c r="H5910" s="87">
        <v>0</v>
      </c>
    </row>
    <row r="5911" spans="1:8" x14ac:dyDescent="0.3">
      <c r="A5911" t="s">
        <v>35</v>
      </c>
      <c r="B5911" t="s">
        <v>58</v>
      </c>
      <c r="C5911" t="s">
        <v>68</v>
      </c>
      <c r="D5911" t="s">
        <v>214</v>
      </c>
      <c r="E5911" t="s">
        <v>217</v>
      </c>
      <c r="F5911" s="88">
        <v>46661</v>
      </c>
      <c r="G5911" s="87">
        <v>3208.333333333333</v>
      </c>
      <c r="H5911" s="87">
        <v>40.868111094954223</v>
      </c>
    </row>
    <row r="5912" spans="1:8" x14ac:dyDescent="0.3">
      <c r="A5912" t="s">
        <v>35</v>
      </c>
      <c r="B5912" t="s">
        <v>58</v>
      </c>
      <c r="C5912" t="s">
        <v>68</v>
      </c>
      <c r="D5912" t="s">
        <v>214</v>
      </c>
      <c r="E5912" t="s">
        <v>215</v>
      </c>
      <c r="F5912" s="88">
        <v>46692</v>
      </c>
      <c r="G5912" s="87">
        <v>3208.333333333333</v>
      </c>
      <c r="H5912" s="87">
        <v>40.824656610964723</v>
      </c>
    </row>
    <row r="5913" spans="1:8" x14ac:dyDescent="0.3">
      <c r="A5913" t="s">
        <v>35</v>
      </c>
      <c r="B5913" t="s">
        <v>58</v>
      </c>
      <c r="C5913" t="s">
        <v>68</v>
      </c>
      <c r="D5913" t="s">
        <v>214</v>
      </c>
      <c r="E5913" t="s">
        <v>216</v>
      </c>
      <c r="F5913" s="88">
        <v>46692</v>
      </c>
      <c r="G5913" s="87">
        <v>3208.333333333333</v>
      </c>
      <c r="H5913" s="87">
        <v>0</v>
      </c>
    </row>
    <row r="5914" spans="1:8" x14ac:dyDescent="0.3">
      <c r="A5914" t="s">
        <v>35</v>
      </c>
      <c r="B5914" t="s">
        <v>58</v>
      </c>
      <c r="C5914" t="s">
        <v>68</v>
      </c>
      <c r="D5914" t="s">
        <v>214</v>
      </c>
      <c r="E5914" t="s">
        <v>217</v>
      </c>
      <c r="F5914" s="88">
        <v>46692</v>
      </c>
      <c r="G5914" s="87">
        <v>3208.333333333333</v>
      </c>
      <c r="H5914" s="87">
        <v>40.824656610964723</v>
      </c>
    </row>
    <row r="5915" spans="1:8" x14ac:dyDescent="0.3">
      <c r="A5915" t="s">
        <v>35</v>
      </c>
      <c r="B5915" t="s">
        <v>58</v>
      </c>
      <c r="C5915" t="s">
        <v>68</v>
      </c>
      <c r="D5915" t="s">
        <v>214</v>
      </c>
      <c r="E5915" t="s">
        <v>215</v>
      </c>
      <c r="F5915" s="88">
        <v>46722</v>
      </c>
      <c r="G5915" s="87">
        <v>3208.333333333333</v>
      </c>
      <c r="H5915" s="87">
        <v>40.781294437898808</v>
      </c>
    </row>
    <row r="5916" spans="1:8" x14ac:dyDescent="0.3">
      <c r="A5916" t="s">
        <v>35</v>
      </c>
      <c r="B5916" t="s">
        <v>58</v>
      </c>
      <c r="C5916" t="s">
        <v>68</v>
      </c>
      <c r="D5916" t="s">
        <v>214</v>
      </c>
      <c r="E5916" t="s">
        <v>216</v>
      </c>
      <c r="F5916" s="88">
        <v>46722</v>
      </c>
      <c r="G5916" s="87">
        <v>3208.333333333333</v>
      </c>
      <c r="H5916" s="87">
        <v>0</v>
      </c>
    </row>
    <row r="5917" spans="1:8" x14ac:dyDescent="0.3">
      <c r="A5917" t="s">
        <v>35</v>
      </c>
      <c r="B5917" t="s">
        <v>58</v>
      </c>
      <c r="C5917" t="s">
        <v>68</v>
      </c>
      <c r="D5917" t="s">
        <v>214</v>
      </c>
      <c r="E5917" t="s">
        <v>217</v>
      </c>
      <c r="F5917" s="88">
        <v>46722</v>
      </c>
      <c r="G5917" s="87">
        <v>3208.333333333333</v>
      </c>
      <c r="H5917" s="87">
        <v>40.781294437898808</v>
      </c>
    </row>
    <row r="5918" spans="1:8" x14ac:dyDescent="0.3">
      <c r="A5918" t="s">
        <v>35</v>
      </c>
      <c r="B5918" t="s">
        <v>58</v>
      </c>
      <c r="C5918" t="s">
        <v>69</v>
      </c>
      <c r="D5918" t="s">
        <v>198</v>
      </c>
      <c r="E5918" t="s">
        <v>135</v>
      </c>
      <c r="G5918" s="87">
        <v>84000</v>
      </c>
      <c r="H5918" s="87">
        <v>53760</v>
      </c>
    </row>
    <row r="5919" spans="1:8" x14ac:dyDescent="0.3">
      <c r="A5919" t="s">
        <v>35</v>
      </c>
      <c r="B5919" t="s">
        <v>58</v>
      </c>
      <c r="C5919" t="s">
        <v>69</v>
      </c>
      <c r="D5919" t="s">
        <v>198</v>
      </c>
      <c r="E5919" t="s">
        <v>199</v>
      </c>
      <c r="G5919" s="87">
        <v>84000</v>
      </c>
      <c r="H5919" s="87">
        <v>84000</v>
      </c>
    </row>
    <row r="5920" spans="1:8" x14ac:dyDescent="0.3">
      <c r="A5920" t="s">
        <v>35</v>
      </c>
      <c r="B5920" t="s">
        <v>58</v>
      </c>
      <c r="C5920" t="s">
        <v>69</v>
      </c>
      <c r="D5920" t="s">
        <v>198</v>
      </c>
      <c r="E5920" t="s">
        <v>200</v>
      </c>
      <c r="G5920" s="87">
        <v>84000</v>
      </c>
      <c r="H5920" s="87">
        <v>84983.835770064514</v>
      </c>
    </row>
    <row r="5921" spans="1:8" x14ac:dyDescent="0.3">
      <c r="A5921" t="s">
        <v>35</v>
      </c>
      <c r="B5921" t="s">
        <v>58</v>
      </c>
      <c r="C5921" t="s">
        <v>69</v>
      </c>
      <c r="D5921" t="s">
        <v>198</v>
      </c>
      <c r="E5921" t="s">
        <v>201</v>
      </c>
      <c r="G5921" s="87">
        <v>84000</v>
      </c>
      <c r="H5921" s="87">
        <v>84000</v>
      </c>
    </row>
    <row r="5922" spans="1:8" x14ac:dyDescent="0.3">
      <c r="A5922" t="s">
        <v>35</v>
      </c>
      <c r="B5922" t="s">
        <v>58</v>
      </c>
      <c r="C5922" t="s">
        <v>69</v>
      </c>
      <c r="D5922" t="s">
        <v>198</v>
      </c>
      <c r="E5922" t="s">
        <v>202</v>
      </c>
      <c r="G5922" s="87">
        <v>84000</v>
      </c>
      <c r="H5922" s="87">
        <v>54389.654892841289</v>
      </c>
    </row>
    <row r="5923" spans="1:8" x14ac:dyDescent="0.3">
      <c r="A5923" t="s">
        <v>35</v>
      </c>
      <c r="B5923" t="s">
        <v>58</v>
      </c>
      <c r="C5923" t="s">
        <v>69</v>
      </c>
      <c r="D5923" t="s">
        <v>198</v>
      </c>
      <c r="E5923" t="s">
        <v>139</v>
      </c>
      <c r="G5923" s="87">
        <v>84000</v>
      </c>
      <c r="H5923" s="87">
        <v>55020</v>
      </c>
    </row>
    <row r="5924" spans="1:8" x14ac:dyDescent="0.3">
      <c r="A5924" t="s">
        <v>35</v>
      </c>
      <c r="B5924" t="s">
        <v>58</v>
      </c>
      <c r="C5924" t="s">
        <v>69</v>
      </c>
      <c r="D5924" t="s">
        <v>198</v>
      </c>
      <c r="E5924" t="s">
        <v>65</v>
      </c>
      <c r="G5924" s="87">
        <v>84000</v>
      </c>
      <c r="H5924" s="87">
        <v>54389.654892841289</v>
      </c>
    </row>
    <row r="5925" spans="1:8" x14ac:dyDescent="0.3">
      <c r="A5925" t="s">
        <v>35</v>
      </c>
      <c r="B5925" t="s">
        <v>58</v>
      </c>
      <c r="C5925" t="s">
        <v>69</v>
      </c>
      <c r="D5925" t="s">
        <v>203</v>
      </c>
      <c r="E5925" t="s">
        <v>204</v>
      </c>
      <c r="G5925" s="87">
        <v>84000</v>
      </c>
      <c r="H5925" s="87">
        <v>54583.2404153549</v>
      </c>
    </row>
    <row r="5926" spans="1:8" x14ac:dyDescent="0.3">
      <c r="A5926" t="s">
        <v>35</v>
      </c>
      <c r="B5926" t="s">
        <v>58</v>
      </c>
      <c r="C5926" t="s">
        <v>69</v>
      </c>
      <c r="D5926" t="s">
        <v>203</v>
      </c>
      <c r="E5926" t="s">
        <v>142</v>
      </c>
      <c r="G5926" s="87">
        <v>84000</v>
      </c>
      <c r="H5926" s="87">
        <v>84000</v>
      </c>
    </row>
    <row r="5927" spans="1:8" x14ac:dyDescent="0.3">
      <c r="A5927" t="s">
        <v>35</v>
      </c>
      <c r="B5927" t="s">
        <v>58</v>
      </c>
      <c r="C5927" t="s">
        <v>69</v>
      </c>
      <c r="D5927" t="s">
        <v>203</v>
      </c>
      <c r="E5927" t="s">
        <v>143</v>
      </c>
      <c r="G5927" s="87">
        <v>84000</v>
      </c>
      <c r="H5927" s="87">
        <v>85286.313148992034</v>
      </c>
    </row>
    <row r="5928" spans="1:8" x14ac:dyDescent="0.3">
      <c r="A5928" t="s">
        <v>35</v>
      </c>
      <c r="B5928" t="s">
        <v>58</v>
      </c>
      <c r="C5928" t="s">
        <v>69</v>
      </c>
      <c r="D5928" t="s">
        <v>203</v>
      </c>
      <c r="E5928" t="s">
        <v>141</v>
      </c>
      <c r="G5928" s="87">
        <v>84000</v>
      </c>
      <c r="H5928" s="87">
        <v>0</v>
      </c>
    </row>
    <row r="5929" spans="1:8" x14ac:dyDescent="0.3">
      <c r="A5929" t="s">
        <v>35</v>
      </c>
      <c r="B5929" t="s">
        <v>58</v>
      </c>
      <c r="C5929" t="s">
        <v>69</v>
      </c>
      <c r="D5929" t="s">
        <v>203</v>
      </c>
      <c r="E5929" t="s">
        <v>205</v>
      </c>
      <c r="G5929" s="87">
        <v>84000</v>
      </c>
      <c r="H5929" s="87">
        <v>54583.2404153549</v>
      </c>
    </row>
    <row r="5930" spans="1:8" x14ac:dyDescent="0.3">
      <c r="A5930" t="s">
        <v>35</v>
      </c>
      <c r="B5930" t="s">
        <v>58</v>
      </c>
      <c r="C5930" t="s">
        <v>69</v>
      </c>
      <c r="D5930" t="s">
        <v>206</v>
      </c>
      <c r="E5930" t="s">
        <v>207</v>
      </c>
      <c r="G5930" s="87">
        <v>84000</v>
      </c>
      <c r="H5930" s="87">
        <v>84000</v>
      </c>
    </row>
    <row r="5931" spans="1:8" x14ac:dyDescent="0.3">
      <c r="A5931" t="s">
        <v>35</v>
      </c>
      <c r="B5931" t="s">
        <v>58</v>
      </c>
      <c r="C5931" t="s">
        <v>69</v>
      </c>
      <c r="D5931" t="s">
        <v>206</v>
      </c>
      <c r="E5931" t="s">
        <v>208</v>
      </c>
      <c r="G5931" s="87">
        <v>84000</v>
      </c>
      <c r="H5931" s="87">
        <v>84000</v>
      </c>
    </row>
    <row r="5932" spans="1:8" x14ac:dyDescent="0.3">
      <c r="A5932" t="s">
        <v>35</v>
      </c>
      <c r="B5932" t="s">
        <v>58</v>
      </c>
      <c r="C5932" t="s">
        <v>69</v>
      </c>
      <c r="D5932" t="s">
        <v>206</v>
      </c>
      <c r="E5932" t="s">
        <v>209</v>
      </c>
      <c r="G5932" s="87">
        <v>84000</v>
      </c>
      <c r="H5932" s="87">
        <v>78876.176148796483</v>
      </c>
    </row>
    <row r="5933" spans="1:8" x14ac:dyDescent="0.3">
      <c r="A5933" t="s">
        <v>35</v>
      </c>
      <c r="B5933" t="s">
        <v>58</v>
      </c>
      <c r="C5933" t="s">
        <v>69</v>
      </c>
      <c r="D5933" t="s">
        <v>210</v>
      </c>
      <c r="E5933" t="s">
        <v>211</v>
      </c>
      <c r="G5933" s="87">
        <v>84000</v>
      </c>
      <c r="H5933" s="87">
        <v>79800</v>
      </c>
    </row>
    <row r="5934" spans="1:8" x14ac:dyDescent="0.3">
      <c r="A5934" t="s">
        <v>35</v>
      </c>
      <c r="B5934" t="s">
        <v>58</v>
      </c>
      <c r="C5934" t="s">
        <v>69</v>
      </c>
      <c r="D5934" t="s">
        <v>210</v>
      </c>
      <c r="E5934" t="s">
        <v>212</v>
      </c>
      <c r="G5934" s="87">
        <v>84000</v>
      </c>
      <c r="H5934" s="87">
        <v>78960</v>
      </c>
    </row>
    <row r="5935" spans="1:8" x14ac:dyDescent="0.3">
      <c r="A5935" t="s">
        <v>35</v>
      </c>
      <c r="B5935" t="s">
        <v>58</v>
      </c>
      <c r="C5935" t="s">
        <v>69</v>
      </c>
      <c r="D5935" t="s">
        <v>210</v>
      </c>
      <c r="E5935" t="s">
        <v>213</v>
      </c>
      <c r="G5935" s="87">
        <v>84000</v>
      </c>
      <c r="H5935" s="87">
        <v>78540</v>
      </c>
    </row>
    <row r="5936" spans="1:8" x14ac:dyDescent="0.3">
      <c r="A5936" t="s">
        <v>35</v>
      </c>
      <c r="B5936" t="s">
        <v>58</v>
      </c>
      <c r="C5936" t="s">
        <v>69</v>
      </c>
      <c r="D5936" t="s">
        <v>214</v>
      </c>
      <c r="E5936" t="s">
        <v>215</v>
      </c>
      <c r="F5936" s="88">
        <v>46388</v>
      </c>
      <c r="G5936" s="87">
        <v>7000</v>
      </c>
      <c r="H5936" s="87">
        <v>-29.649486210956979</v>
      </c>
    </row>
    <row r="5937" spans="1:8" x14ac:dyDescent="0.3">
      <c r="A5937" t="s">
        <v>35</v>
      </c>
      <c r="B5937" t="s">
        <v>58</v>
      </c>
      <c r="C5937" t="s">
        <v>69</v>
      </c>
      <c r="D5937" t="s">
        <v>214</v>
      </c>
      <c r="E5937" t="s">
        <v>216</v>
      </c>
      <c r="F5937" s="88">
        <v>46388</v>
      </c>
      <c r="G5937" s="87">
        <v>7000</v>
      </c>
      <c r="H5937" s="87">
        <v>0</v>
      </c>
    </row>
    <row r="5938" spans="1:8" x14ac:dyDescent="0.3">
      <c r="A5938" t="s">
        <v>35</v>
      </c>
      <c r="B5938" t="s">
        <v>58</v>
      </c>
      <c r="C5938" t="s">
        <v>69</v>
      </c>
      <c r="D5938" t="s">
        <v>214</v>
      </c>
      <c r="E5938" t="s">
        <v>217</v>
      </c>
      <c r="F5938" s="88">
        <v>46388</v>
      </c>
      <c r="G5938" s="87">
        <v>7000</v>
      </c>
      <c r="H5938" s="87">
        <v>-29.649486210956979</v>
      </c>
    </row>
    <row r="5939" spans="1:8" x14ac:dyDescent="0.3">
      <c r="A5939" t="s">
        <v>35</v>
      </c>
      <c r="B5939" t="s">
        <v>58</v>
      </c>
      <c r="C5939" t="s">
        <v>69</v>
      </c>
      <c r="D5939" t="s">
        <v>214</v>
      </c>
      <c r="E5939" t="s">
        <v>215</v>
      </c>
      <c r="F5939" s="88">
        <v>46419</v>
      </c>
      <c r="G5939" s="87">
        <v>7000</v>
      </c>
      <c r="H5939" s="87">
        <v>-29.65963967310481</v>
      </c>
    </row>
    <row r="5940" spans="1:8" x14ac:dyDescent="0.3">
      <c r="A5940" t="s">
        <v>35</v>
      </c>
      <c r="B5940" t="s">
        <v>58</v>
      </c>
      <c r="C5940" t="s">
        <v>69</v>
      </c>
      <c r="D5940" t="s">
        <v>214</v>
      </c>
      <c r="E5940" t="s">
        <v>216</v>
      </c>
      <c r="F5940" s="88">
        <v>46419</v>
      </c>
      <c r="G5940" s="87">
        <v>7000</v>
      </c>
      <c r="H5940" s="87">
        <v>0</v>
      </c>
    </row>
    <row r="5941" spans="1:8" x14ac:dyDescent="0.3">
      <c r="A5941" t="s">
        <v>35</v>
      </c>
      <c r="B5941" t="s">
        <v>58</v>
      </c>
      <c r="C5941" t="s">
        <v>69</v>
      </c>
      <c r="D5941" t="s">
        <v>214</v>
      </c>
      <c r="E5941" t="s">
        <v>217</v>
      </c>
      <c r="F5941" s="88">
        <v>46419</v>
      </c>
      <c r="G5941" s="87">
        <v>7000</v>
      </c>
      <c r="H5941" s="87">
        <v>-29.65963967310481</v>
      </c>
    </row>
    <row r="5942" spans="1:8" x14ac:dyDescent="0.3">
      <c r="A5942" t="s">
        <v>35</v>
      </c>
      <c r="B5942" t="s">
        <v>58</v>
      </c>
      <c r="C5942" t="s">
        <v>69</v>
      </c>
      <c r="D5942" t="s">
        <v>214</v>
      </c>
      <c r="E5942" t="s">
        <v>215</v>
      </c>
      <c r="F5942" s="88">
        <v>46447</v>
      </c>
      <c r="G5942" s="87">
        <v>7000</v>
      </c>
      <c r="H5942" s="87">
        <v>-29.669800091737919</v>
      </c>
    </row>
    <row r="5943" spans="1:8" x14ac:dyDescent="0.3">
      <c r="A5943" t="s">
        <v>35</v>
      </c>
      <c r="B5943" t="s">
        <v>58</v>
      </c>
      <c r="C5943" t="s">
        <v>69</v>
      </c>
      <c r="D5943" t="s">
        <v>214</v>
      </c>
      <c r="E5943" t="s">
        <v>216</v>
      </c>
      <c r="F5943" s="88">
        <v>46447</v>
      </c>
      <c r="G5943" s="87">
        <v>7000</v>
      </c>
      <c r="H5943" s="87">
        <v>0</v>
      </c>
    </row>
    <row r="5944" spans="1:8" x14ac:dyDescent="0.3">
      <c r="A5944" t="s">
        <v>35</v>
      </c>
      <c r="B5944" t="s">
        <v>58</v>
      </c>
      <c r="C5944" t="s">
        <v>69</v>
      </c>
      <c r="D5944" t="s">
        <v>214</v>
      </c>
      <c r="E5944" t="s">
        <v>217</v>
      </c>
      <c r="F5944" s="88">
        <v>46447</v>
      </c>
      <c r="G5944" s="87">
        <v>7000</v>
      </c>
      <c r="H5944" s="87">
        <v>-29.669800091737919</v>
      </c>
    </row>
    <row r="5945" spans="1:8" x14ac:dyDescent="0.3">
      <c r="A5945" t="s">
        <v>35</v>
      </c>
      <c r="B5945" t="s">
        <v>58</v>
      </c>
      <c r="C5945" t="s">
        <v>69</v>
      </c>
      <c r="D5945" t="s">
        <v>214</v>
      </c>
      <c r="E5945" t="s">
        <v>215</v>
      </c>
      <c r="F5945" s="88">
        <v>46478</v>
      </c>
      <c r="G5945" s="87">
        <v>7000</v>
      </c>
      <c r="H5945" s="87">
        <v>-29.68031225314693</v>
      </c>
    </row>
    <row r="5946" spans="1:8" x14ac:dyDescent="0.3">
      <c r="A5946" t="s">
        <v>35</v>
      </c>
      <c r="B5946" t="s">
        <v>58</v>
      </c>
      <c r="C5946" t="s">
        <v>69</v>
      </c>
      <c r="D5946" t="s">
        <v>214</v>
      </c>
      <c r="E5946" t="s">
        <v>216</v>
      </c>
      <c r="F5946" s="88">
        <v>46478</v>
      </c>
      <c r="G5946" s="87">
        <v>7000</v>
      </c>
      <c r="H5946" s="87">
        <v>0</v>
      </c>
    </row>
    <row r="5947" spans="1:8" x14ac:dyDescent="0.3">
      <c r="A5947" t="s">
        <v>35</v>
      </c>
      <c r="B5947" t="s">
        <v>58</v>
      </c>
      <c r="C5947" t="s">
        <v>69</v>
      </c>
      <c r="D5947" t="s">
        <v>214</v>
      </c>
      <c r="E5947" t="s">
        <v>217</v>
      </c>
      <c r="F5947" s="88">
        <v>46478</v>
      </c>
      <c r="G5947" s="87">
        <v>7000</v>
      </c>
      <c r="H5947" s="87">
        <v>-29.68031225314693</v>
      </c>
    </row>
    <row r="5948" spans="1:8" x14ac:dyDescent="0.3">
      <c r="A5948" t="s">
        <v>35</v>
      </c>
      <c r="B5948" t="s">
        <v>58</v>
      </c>
      <c r="C5948" t="s">
        <v>69</v>
      </c>
      <c r="D5948" t="s">
        <v>214</v>
      </c>
      <c r="E5948" t="s">
        <v>215</v>
      </c>
      <c r="F5948" s="88">
        <v>46508</v>
      </c>
      <c r="G5948" s="87">
        <v>7000</v>
      </c>
      <c r="H5948" s="87">
        <v>-29.690831866221789</v>
      </c>
    </row>
    <row r="5949" spans="1:8" x14ac:dyDescent="0.3">
      <c r="A5949" t="s">
        <v>35</v>
      </c>
      <c r="B5949" t="s">
        <v>58</v>
      </c>
      <c r="C5949" t="s">
        <v>69</v>
      </c>
      <c r="D5949" t="s">
        <v>214</v>
      </c>
      <c r="E5949" t="s">
        <v>216</v>
      </c>
      <c r="F5949" s="88">
        <v>46508</v>
      </c>
      <c r="G5949" s="87">
        <v>7000</v>
      </c>
      <c r="H5949" s="87">
        <v>0</v>
      </c>
    </row>
    <row r="5950" spans="1:8" x14ac:dyDescent="0.3">
      <c r="A5950" t="s">
        <v>35</v>
      </c>
      <c r="B5950" t="s">
        <v>58</v>
      </c>
      <c r="C5950" t="s">
        <v>69</v>
      </c>
      <c r="D5950" t="s">
        <v>214</v>
      </c>
      <c r="E5950" t="s">
        <v>217</v>
      </c>
      <c r="F5950" s="88">
        <v>46508</v>
      </c>
      <c r="G5950" s="87">
        <v>7000</v>
      </c>
      <c r="H5950" s="87">
        <v>-29.690831866221789</v>
      </c>
    </row>
    <row r="5951" spans="1:8" x14ac:dyDescent="0.3">
      <c r="A5951" t="s">
        <v>35</v>
      </c>
      <c r="B5951" t="s">
        <v>58</v>
      </c>
      <c r="C5951" t="s">
        <v>69</v>
      </c>
      <c r="D5951" t="s">
        <v>214</v>
      </c>
      <c r="E5951" t="s">
        <v>215</v>
      </c>
      <c r="F5951" s="88">
        <v>46539</v>
      </c>
      <c r="G5951" s="87">
        <v>7000</v>
      </c>
      <c r="H5951" s="87">
        <v>-29.70135893888715</v>
      </c>
    </row>
    <row r="5952" spans="1:8" x14ac:dyDescent="0.3">
      <c r="A5952" t="s">
        <v>35</v>
      </c>
      <c r="B5952" t="s">
        <v>58</v>
      </c>
      <c r="C5952" t="s">
        <v>69</v>
      </c>
      <c r="D5952" t="s">
        <v>214</v>
      </c>
      <c r="E5952" t="s">
        <v>216</v>
      </c>
      <c r="F5952" s="88">
        <v>46539</v>
      </c>
      <c r="G5952" s="87">
        <v>7000</v>
      </c>
      <c r="H5952" s="87">
        <v>0</v>
      </c>
    </row>
    <row r="5953" spans="1:8" x14ac:dyDescent="0.3">
      <c r="A5953" t="s">
        <v>35</v>
      </c>
      <c r="B5953" t="s">
        <v>58</v>
      </c>
      <c r="C5953" t="s">
        <v>69</v>
      </c>
      <c r="D5953" t="s">
        <v>214</v>
      </c>
      <c r="E5953" t="s">
        <v>217</v>
      </c>
      <c r="F5953" s="88">
        <v>46539</v>
      </c>
      <c r="G5953" s="87">
        <v>7000</v>
      </c>
      <c r="H5953" s="87">
        <v>-29.70135893888715</v>
      </c>
    </row>
    <row r="5954" spans="1:8" x14ac:dyDescent="0.3">
      <c r="A5954" t="s">
        <v>35</v>
      </c>
      <c r="B5954" t="s">
        <v>58</v>
      </c>
      <c r="C5954" t="s">
        <v>69</v>
      </c>
      <c r="D5954" t="s">
        <v>214</v>
      </c>
      <c r="E5954" t="s">
        <v>215</v>
      </c>
      <c r="F5954" s="88">
        <v>46569</v>
      </c>
      <c r="G5954" s="87">
        <v>7000</v>
      </c>
      <c r="H5954" s="87">
        <v>-29.711893479081649</v>
      </c>
    </row>
    <row r="5955" spans="1:8" x14ac:dyDescent="0.3">
      <c r="A5955" t="s">
        <v>35</v>
      </c>
      <c r="B5955" t="s">
        <v>58</v>
      </c>
      <c r="C5955" t="s">
        <v>69</v>
      </c>
      <c r="D5955" t="s">
        <v>214</v>
      </c>
      <c r="E5955" t="s">
        <v>216</v>
      </c>
      <c r="F5955" s="88">
        <v>46569</v>
      </c>
      <c r="G5955" s="87">
        <v>7000</v>
      </c>
      <c r="H5955" s="87">
        <v>0</v>
      </c>
    </row>
    <row r="5956" spans="1:8" x14ac:dyDescent="0.3">
      <c r="A5956" t="s">
        <v>35</v>
      </c>
      <c r="B5956" t="s">
        <v>58</v>
      </c>
      <c r="C5956" t="s">
        <v>69</v>
      </c>
      <c r="D5956" t="s">
        <v>214</v>
      </c>
      <c r="E5956" t="s">
        <v>217</v>
      </c>
      <c r="F5956" s="88">
        <v>46569</v>
      </c>
      <c r="G5956" s="87">
        <v>7000</v>
      </c>
      <c r="H5956" s="87">
        <v>-29.711893479081649</v>
      </c>
    </row>
    <row r="5957" spans="1:8" x14ac:dyDescent="0.3">
      <c r="A5957" t="s">
        <v>35</v>
      </c>
      <c r="B5957" t="s">
        <v>58</v>
      </c>
      <c r="C5957" t="s">
        <v>69</v>
      </c>
      <c r="D5957" t="s">
        <v>214</v>
      </c>
      <c r="E5957" t="s">
        <v>215</v>
      </c>
      <c r="F5957" s="88">
        <v>46600</v>
      </c>
      <c r="G5957" s="87">
        <v>7000</v>
      </c>
      <c r="H5957" s="87">
        <v>-29.722608377005692</v>
      </c>
    </row>
    <row r="5958" spans="1:8" x14ac:dyDescent="0.3">
      <c r="A5958" t="s">
        <v>35</v>
      </c>
      <c r="B5958" t="s">
        <v>58</v>
      </c>
      <c r="C5958" t="s">
        <v>69</v>
      </c>
      <c r="D5958" t="s">
        <v>214</v>
      </c>
      <c r="E5958" t="s">
        <v>216</v>
      </c>
      <c r="F5958" s="88">
        <v>46600</v>
      </c>
      <c r="G5958" s="87">
        <v>7000</v>
      </c>
      <c r="H5958" s="87">
        <v>0</v>
      </c>
    </row>
    <row r="5959" spans="1:8" x14ac:dyDescent="0.3">
      <c r="A5959" t="s">
        <v>35</v>
      </c>
      <c r="B5959" t="s">
        <v>58</v>
      </c>
      <c r="C5959" t="s">
        <v>69</v>
      </c>
      <c r="D5959" t="s">
        <v>214</v>
      </c>
      <c r="E5959" t="s">
        <v>217</v>
      </c>
      <c r="F5959" s="88">
        <v>46600</v>
      </c>
      <c r="G5959" s="87">
        <v>7000</v>
      </c>
      <c r="H5959" s="87">
        <v>-29.722608377005692</v>
      </c>
    </row>
    <row r="5960" spans="1:8" x14ac:dyDescent="0.3">
      <c r="A5960" t="s">
        <v>35</v>
      </c>
      <c r="B5960" t="s">
        <v>58</v>
      </c>
      <c r="C5960" t="s">
        <v>69</v>
      </c>
      <c r="D5960" t="s">
        <v>214</v>
      </c>
      <c r="E5960" t="s">
        <v>215</v>
      </c>
      <c r="F5960" s="88">
        <v>46631</v>
      </c>
      <c r="G5960" s="87">
        <v>7000</v>
      </c>
      <c r="H5960" s="87">
        <v>-29.733157998859671</v>
      </c>
    </row>
    <row r="5961" spans="1:8" x14ac:dyDescent="0.3">
      <c r="A5961" t="s">
        <v>35</v>
      </c>
      <c r="B5961" t="s">
        <v>58</v>
      </c>
      <c r="C5961" t="s">
        <v>69</v>
      </c>
      <c r="D5961" t="s">
        <v>214</v>
      </c>
      <c r="E5961" t="s">
        <v>216</v>
      </c>
      <c r="F5961" s="88">
        <v>46631</v>
      </c>
      <c r="G5961" s="87">
        <v>7000</v>
      </c>
      <c r="H5961" s="87">
        <v>0</v>
      </c>
    </row>
    <row r="5962" spans="1:8" x14ac:dyDescent="0.3">
      <c r="A5962" t="s">
        <v>35</v>
      </c>
      <c r="B5962" t="s">
        <v>58</v>
      </c>
      <c r="C5962" t="s">
        <v>69</v>
      </c>
      <c r="D5962" t="s">
        <v>214</v>
      </c>
      <c r="E5962" t="s">
        <v>217</v>
      </c>
      <c r="F5962" s="88">
        <v>46631</v>
      </c>
      <c r="G5962" s="87">
        <v>7000</v>
      </c>
      <c r="H5962" s="87">
        <v>-29.733157998859671</v>
      </c>
    </row>
    <row r="5963" spans="1:8" x14ac:dyDescent="0.3">
      <c r="A5963" t="s">
        <v>35</v>
      </c>
      <c r="B5963" t="s">
        <v>58</v>
      </c>
      <c r="C5963" t="s">
        <v>69</v>
      </c>
      <c r="D5963" t="s">
        <v>214</v>
      </c>
      <c r="E5963" t="s">
        <v>215</v>
      </c>
      <c r="F5963" s="88">
        <v>46661</v>
      </c>
      <c r="G5963" s="87">
        <v>7000</v>
      </c>
      <c r="H5963" s="87">
        <v>-29.743715112250712</v>
      </c>
    </row>
    <row r="5964" spans="1:8" x14ac:dyDescent="0.3">
      <c r="A5964" t="s">
        <v>35</v>
      </c>
      <c r="B5964" t="s">
        <v>58</v>
      </c>
      <c r="C5964" t="s">
        <v>69</v>
      </c>
      <c r="D5964" t="s">
        <v>214</v>
      </c>
      <c r="E5964" t="s">
        <v>216</v>
      </c>
      <c r="F5964" s="88">
        <v>46661</v>
      </c>
      <c r="G5964" s="87">
        <v>7000</v>
      </c>
      <c r="H5964" s="87">
        <v>0</v>
      </c>
    </row>
    <row r="5965" spans="1:8" x14ac:dyDescent="0.3">
      <c r="A5965" t="s">
        <v>35</v>
      </c>
      <c r="B5965" t="s">
        <v>58</v>
      </c>
      <c r="C5965" t="s">
        <v>69</v>
      </c>
      <c r="D5965" t="s">
        <v>214</v>
      </c>
      <c r="E5965" t="s">
        <v>217</v>
      </c>
      <c r="F5965" s="88">
        <v>46661</v>
      </c>
      <c r="G5965" s="87">
        <v>7000</v>
      </c>
      <c r="H5965" s="87">
        <v>-29.743715112250712</v>
      </c>
    </row>
    <row r="5966" spans="1:8" x14ac:dyDescent="0.3">
      <c r="A5966" t="s">
        <v>35</v>
      </c>
      <c r="B5966" t="s">
        <v>58</v>
      </c>
      <c r="C5966" t="s">
        <v>69</v>
      </c>
      <c r="D5966" t="s">
        <v>214</v>
      </c>
      <c r="E5966" t="s">
        <v>215</v>
      </c>
      <c r="F5966" s="88">
        <v>46692</v>
      </c>
      <c r="G5966" s="87">
        <v>7000</v>
      </c>
      <c r="H5966" s="87">
        <v>-29.754279725164871</v>
      </c>
    </row>
    <row r="5967" spans="1:8" x14ac:dyDescent="0.3">
      <c r="A5967" t="s">
        <v>35</v>
      </c>
      <c r="B5967" t="s">
        <v>58</v>
      </c>
      <c r="C5967" t="s">
        <v>69</v>
      </c>
      <c r="D5967" t="s">
        <v>214</v>
      </c>
      <c r="E5967" t="s">
        <v>216</v>
      </c>
      <c r="F5967" s="88">
        <v>46692</v>
      </c>
      <c r="G5967" s="87">
        <v>7000</v>
      </c>
      <c r="H5967" s="87">
        <v>0</v>
      </c>
    </row>
    <row r="5968" spans="1:8" x14ac:dyDescent="0.3">
      <c r="A5968" t="s">
        <v>35</v>
      </c>
      <c r="B5968" t="s">
        <v>58</v>
      </c>
      <c r="C5968" t="s">
        <v>69</v>
      </c>
      <c r="D5968" t="s">
        <v>214</v>
      </c>
      <c r="E5968" t="s">
        <v>217</v>
      </c>
      <c r="F5968" s="88">
        <v>46692</v>
      </c>
      <c r="G5968" s="87">
        <v>7000</v>
      </c>
      <c r="H5968" s="87">
        <v>-29.754279725164871</v>
      </c>
    </row>
    <row r="5969" spans="1:8" x14ac:dyDescent="0.3">
      <c r="A5969" t="s">
        <v>35</v>
      </c>
      <c r="B5969" t="s">
        <v>58</v>
      </c>
      <c r="C5969" t="s">
        <v>69</v>
      </c>
      <c r="D5969" t="s">
        <v>214</v>
      </c>
      <c r="E5969" t="s">
        <v>215</v>
      </c>
      <c r="F5969" s="88">
        <v>46722</v>
      </c>
      <c r="G5969" s="87">
        <v>7000</v>
      </c>
      <c r="H5969" s="87">
        <v>-29.764851845594411</v>
      </c>
    </row>
    <row r="5970" spans="1:8" x14ac:dyDescent="0.3">
      <c r="A5970" t="s">
        <v>35</v>
      </c>
      <c r="B5970" t="s">
        <v>58</v>
      </c>
      <c r="C5970" t="s">
        <v>69</v>
      </c>
      <c r="D5970" t="s">
        <v>214</v>
      </c>
      <c r="E5970" t="s">
        <v>216</v>
      </c>
      <c r="F5970" s="88">
        <v>46722</v>
      </c>
      <c r="G5970" s="87">
        <v>7000</v>
      </c>
      <c r="H5970" s="87">
        <v>0</v>
      </c>
    </row>
    <row r="5971" spans="1:8" x14ac:dyDescent="0.3">
      <c r="A5971" t="s">
        <v>35</v>
      </c>
      <c r="B5971" t="s">
        <v>58</v>
      </c>
      <c r="C5971" t="s">
        <v>69</v>
      </c>
      <c r="D5971" t="s">
        <v>214</v>
      </c>
      <c r="E5971" t="s">
        <v>217</v>
      </c>
      <c r="F5971" s="88">
        <v>46722</v>
      </c>
      <c r="G5971" s="87">
        <v>7000</v>
      </c>
      <c r="H5971" s="87">
        <v>-29.764851845594411</v>
      </c>
    </row>
    <row r="5972" spans="1:8" x14ac:dyDescent="0.3">
      <c r="A5972" t="s">
        <v>35</v>
      </c>
      <c r="B5972" t="s">
        <v>58</v>
      </c>
      <c r="C5972" t="s">
        <v>76</v>
      </c>
      <c r="D5972" t="s">
        <v>198</v>
      </c>
      <c r="E5972" t="s">
        <v>135</v>
      </c>
      <c r="G5972" s="87">
        <v>70000</v>
      </c>
      <c r="H5972" s="87">
        <v>43680</v>
      </c>
    </row>
    <row r="5973" spans="1:8" x14ac:dyDescent="0.3">
      <c r="A5973" t="s">
        <v>35</v>
      </c>
      <c r="B5973" t="s">
        <v>58</v>
      </c>
      <c r="C5973" t="s">
        <v>76</v>
      </c>
      <c r="D5973" t="s">
        <v>198</v>
      </c>
      <c r="E5973" t="s">
        <v>199</v>
      </c>
      <c r="G5973" s="87">
        <v>70000</v>
      </c>
      <c r="H5973" s="87">
        <v>66232.998225901829</v>
      </c>
    </row>
    <row r="5974" spans="1:8" x14ac:dyDescent="0.3">
      <c r="A5974" t="s">
        <v>35</v>
      </c>
      <c r="B5974" t="s">
        <v>58</v>
      </c>
      <c r="C5974" t="s">
        <v>76</v>
      </c>
      <c r="D5974" t="s">
        <v>198</v>
      </c>
      <c r="E5974" t="s">
        <v>200</v>
      </c>
      <c r="G5974" s="87">
        <v>70000</v>
      </c>
      <c r="H5974" s="87">
        <v>70261.98117803839</v>
      </c>
    </row>
    <row r="5975" spans="1:8" x14ac:dyDescent="0.3">
      <c r="A5975" t="s">
        <v>35</v>
      </c>
      <c r="B5975" t="s">
        <v>58</v>
      </c>
      <c r="C5975" t="s">
        <v>76</v>
      </c>
      <c r="D5975" t="s">
        <v>198</v>
      </c>
      <c r="E5975" t="s">
        <v>201</v>
      </c>
      <c r="G5975" s="87">
        <v>70000</v>
      </c>
      <c r="H5975" s="87">
        <v>70000</v>
      </c>
    </row>
    <row r="5976" spans="1:8" x14ac:dyDescent="0.3">
      <c r="A5976" t="s">
        <v>35</v>
      </c>
      <c r="B5976" t="s">
        <v>58</v>
      </c>
      <c r="C5976" t="s">
        <v>76</v>
      </c>
      <c r="D5976" t="s">
        <v>198</v>
      </c>
      <c r="E5976" t="s">
        <v>202</v>
      </c>
      <c r="G5976" s="87">
        <v>70000</v>
      </c>
      <c r="H5976" s="87">
        <v>41484.069786016284</v>
      </c>
    </row>
    <row r="5977" spans="1:8" x14ac:dyDescent="0.3">
      <c r="A5977" t="s">
        <v>35</v>
      </c>
      <c r="B5977" t="s">
        <v>58</v>
      </c>
      <c r="C5977" t="s">
        <v>76</v>
      </c>
      <c r="D5977" t="s">
        <v>198</v>
      </c>
      <c r="E5977" t="s">
        <v>139</v>
      </c>
      <c r="G5977" s="87">
        <v>70000</v>
      </c>
      <c r="H5977" s="87">
        <v>43750</v>
      </c>
    </row>
    <row r="5978" spans="1:8" x14ac:dyDescent="0.3">
      <c r="A5978" t="s">
        <v>35</v>
      </c>
      <c r="B5978" t="s">
        <v>58</v>
      </c>
      <c r="C5978" t="s">
        <v>76</v>
      </c>
      <c r="D5978" t="s">
        <v>198</v>
      </c>
      <c r="E5978" t="s">
        <v>65</v>
      </c>
      <c r="G5978" s="87">
        <v>70000</v>
      </c>
      <c r="H5978" s="87">
        <v>41484.069786016284</v>
      </c>
    </row>
    <row r="5979" spans="1:8" x14ac:dyDescent="0.3">
      <c r="A5979" t="s">
        <v>35</v>
      </c>
      <c r="B5979" t="s">
        <v>58</v>
      </c>
      <c r="C5979" t="s">
        <v>76</v>
      </c>
      <c r="D5979" t="s">
        <v>203</v>
      </c>
      <c r="E5979" t="s">
        <v>204</v>
      </c>
      <c r="G5979" s="87">
        <v>70000</v>
      </c>
      <c r="H5979" s="87">
        <v>40456.424632762217</v>
      </c>
    </row>
    <row r="5980" spans="1:8" x14ac:dyDescent="0.3">
      <c r="A5980" t="s">
        <v>35</v>
      </c>
      <c r="B5980" t="s">
        <v>58</v>
      </c>
      <c r="C5980" t="s">
        <v>76</v>
      </c>
      <c r="D5980" t="s">
        <v>203</v>
      </c>
      <c r="E5980" t="s">
        <v>142</v>
      </c>
      <c r="G5980" s="87">
        <v>70000</v>
      </c>
      <c r="H5980" s="87">
        <v>65727.699530516431</v>
      </c>
    </row>
    <row r="5981" spans="1:8" x14ac:dyDescent="0.3">
      <c r="A5981" t="s">
        <v>35</v>
      </c>
      <c r="B5981" t="s">
        <v>58</v>
      </c>
      <c r="C5981" t="s">
        <v>76</v>
      </c>
      <c r="D5981" t="s">
        <v>203</v>
      </c>
      <c r="E5981" t="s">
        <v>143</v>
      </c>
      <c r="G5981" s="87">
        <v>70000</v>
      </c>
      <c r="H5981" s="87">
        <v>69048.224733800918</v>
      </c>
    </row>
    <row r="5982" spans="1:8" x14ac:dyDescent="0.3">
      <c r="A5982" t="s">
        <v>35</v>
      </c>
      <c r="B5982" t="s">
        <v>58</v>
      </c>
      <c r="C5982" t="s">
        <v>76</v>
      </c>
      <c r="D5982" t="s">
        <v>203</v>
      </c>
      <c r="E5982" t="s">
        <v>141</v>
      </c>
      <c r="G5982" s="87">
        <v>70000</v>
      </c>
      <c r="H5982" s="87">
        <v>0</v>
      </c>
    </row>
    <row r="5983" spans="1:8" x14ac:dyDescent="0.3">
      <c r="A5983" t="s">
        <v>35</v>
      </c>
      <c r="B5983" t="s">
        <v>58</v>
      </c>
      <c r="C5983" t="s">
        <v>76</v>
      </c>
      <c r="D5983" t="s">
        <v>203</v>
      </c>
      <c r="E5983" t="s">
        <v>205</v>
      </c>
      <c r="G5983" s="87">
        <v>70000</v>
      </c>
      <c r="H5983" s="87">
        <v>40456.424632762217</v>
      </c>
    </row>
    <row r="5984" spans="1:8" x14ac:dyDescent="0.3">
      <c r="A5984" t="s">
        <v>35</v>
      </c>
      <c r="B5984" t="s">
        <v>58</v>
      </c>
      <c r="C5984" t="s">
        <v>76</v>
      </c>
      <c r="D5984" t="s">
        <v>206</v>
      </c>
      <c r="E5984" t="s">
        <v>207</v>
      </c>
      <c r="G5984" s="87">
        <v>70000</v>
      </c>
      <c r="H5984" s="87">
        <v>70000</v>
      </c>
    </row>
    <row r="5985" spans="1:8" x14ac:dyDescent="0.3">
      <c r="A5985" t="s">
        <v>35</v>
      </c>
      <c r="B5985" t="s">
        <v>58</v>
      </c>
      <c r="C5985" t="s">
        <v>76</v>
      </c>
      <c r="D5985" t="s">
        <v>206</v>
      </c>
      <c r="E5985" t="s">
        <v>208</v>
      </c>
      <c r="G5985" s="87">
        <v>70000</v>
      </c>
      <c r="H5985" s="87">
        <v>73981.25</v>
      </c>
    </row>
    <row r="5986" spans="1:8" x14ac:dyDescent="0.3">
      <c r="A5986" t="s">
        <v>35</v>
      </c>
      <c r="B5986" t="s">
        <v>58</v>
      </c>
      <c r="C5986" t="s">
        <v>76</v>
      </c>
      <c r="D5986" t="s">
        <v>206</v>
      </c>
      <c r="E5986" t="s">
        <v>209</v>
      </c>
      <c r="G5986" s="87">
        <v>70000</v>
      </c>
      <c r="H5986" s="87">
        <v>66252.045871074879</v>
      </c>
    </row>
    <row r="5987" spans="1:8" x14ac:dyDescent="0.3">
      <c r="A5987" t="s">
        <v>35</v>
      </c>
      <c r="B5987" t="s">
        <v>58</v>
      </c>
      <c r="C5987" t="s">
        <v>76</v>
      </c>
      <c r="D5987" t="s">
        <v>210</v>
      </c>
      <c r="E5987" t="s">
        <v>211</v>
      </c>
      <c r="G5987" s="87">
        <v>70000</v>
      </c>
      <c r="H5987" s="87">
        <v>66500</v>
      </c>
    </row>
    <row r="5988" spans="1:8" x14ac:dyDescent="0.3">
      <c r="A5988" t="s">
        <v>35</v>
      </c>
      <c r="B5988" t="s">
        <v>58</v>
      </c>
      <c r="C5988" t="s">
        <v>76</v>
      </c>
      <c r="D5988" t="s">
        <v>210</v>
      </c>
      <c r="E5988" t="s">
        <v>212</v>
      </c>
      <c r="G5988" s="87">
        <v>70000</v>
      </c>
      <c r="H5988" s="87">
        <v>65800</v>
      </c>
    </row>
    <row r="5989" spans="1:8" x14ac:dyDescent="0.3">
      <c r="A5989" t="s">
        <v>35</v>
      </c>
      <c r="B5989" t="s">
        <v>58</v>
      </c>
      <c r="C5989" t="s">
        <v>76</v>
      </c>
      <c r="D5989" t="s">
        <v>210</v>
      </c>
      <c r="E5989" t="s">
        <v>213</v>
      </c>
      <c r="G5989" s="87">
        <v>70000</v>
      </c>
      <c r="H5989" s="87">
        <v>66500</v>
      </c>
    </row>
    <row r="5990" spans="1:8" x14ac:dyDescent="0.3">
      <c r="A5990" t="s">
        <v>35</v>
      </c>
      <c r="B5990" t="s">
        <v>58</v>
      </c>
      <c r="C5990" t="s">
        <v>76</v>
      </c>
      <c r="D5990" t="s">
        <v>214</v>
      </c>
      <c r="E5990" t="s">
        <v>215</v>
      </c>
      <c r="F5990" s="88">
        <v>46388</v>
      </c>
      <c r="G5990" s="87">
        <v>5833.333333333333</v>
      </c>
      <c r="H5990" s="87">
        <v>506.5997593684877</v>
      </c>
    </row>
    <row r="5991" spans="1:8" x14ac:dyDescent="0.3">
      <c r="A5991" t="s">
        <v>35</v>
      </c>
      <c r="B5991" t="s">
        <v>58</v>
      </c>
      <c r="C5991" t="s">
        <v>76</v>
      </c>
      <c r="D5991" t="s">
        <v>214</v>
      </c>
      <c r="E5991" t="s">
        <v>216</v>
      </c>
      <c r="F5991" s="88">
        <v>46388</v>
      </c>
      <c r="G5991" s="87">
        <v>5833.333333333333</v>
      </c>
      <c r="H5991" s="87">
        <v>379.16666666666629</v>
      </c>
    </row>
    <row r="5992" spans="1:8" x14ac:dyDescent="0.3">
      <c r="A5992" t="s">
        <v>35</v>
      </c>
      <c r="B5992" t="s">
        <v>58</v>
      </c>
      <c r="C5992" t="s">
        <v>76</v>
      </c>
      <c r="D5992" t="s">
        <v>214</v>
      </c>
      <c r="E5992" t="s">
        <v>217</v>
      </c>
      <c r="F5992" s="88">
        <v>46388</v>
      </c>
      <c r="G5992" s="87">
        <v>5833.333333333333</v>
      </c>
      <c r="H5992" s="87">
        <v>119.65548610499719</v>
      </c>
    </row>
    <row r="5993" spans="1:8" x14ac:dyDescent="0.3">
      <c r="A5993" t="s">
        <v>35</v>
      </c>
      <c r="B5993" t="s">
        <v>58</v>
      </c>
      <c r="C5993" t="s">
        <v>76</v>
      </c>
      <c r="D5993" t="s">
        <v>214</v>
      </c>
      <c r="E5993" t="s">
        <v>215</v>
      </c>
      <c r="F5993" s="88">
        <v>46419</v>
      </c>
      <c r="G5993" s="87">
        <v>5833.333333333333</v>
      </c>
      <c r="H5993" s="87">
        <v>495.64194203577807</v>
      </c>
    </row>
    <row r="5994" spans="1:8" x14ac:dyDescent="0.3">
      <c r="A5994" t="s">
        <v>35</v>
      </c>
      <c r="B5994" t="s">
        <v>58</v>
      </c>
      <c r="C5994" t="s">
        <v>76</v>
      </c>
      <c r="D5994" t="s">
        <v>214</v>
      </c>
      <c r="E5994" t="s">
        <v>216</v>
      </c>
      <c r="F5994" s="88">
        <v>46419</v>
      </c>
      <c r="G5994" s="87">
        <v>5833.333333333333</v>
      </c>
      <c r="H5994" s="87">
        <v>379.16666666666629</v>
      </c>
    </row>
    <row r="5995" spans="1:8" x14ac:dyDescent="0.3">
      <c r="A5995" t="s">
        <v>35</v>
      </c>
      <c r="B5995" t="s">
        <v>58</v>
      </c>
      <c r="C5995" t="s">
        <v>76</v>
      </c>
      <c r="D5995" t="s">
        <v>214</v>
      </c>
      <c r="E5995" t="s">
        <v>217</v>
      </c>
      <c r="F5995" s="88">
        <v>46419</v>
      </c>
      <c r="G5995" s="87">
        <v>5833.333333333333</v>
      </c>
      <c r="H5995" s="87">
        <v>109.3664557456449</v>
      </c>
    </row>
    <row r="5996" spans="1:8" x14ac:dyDescent="0.3">
      <c r="A5996" t="s">
        <v>35</v>
      </c>
      <c r="B5996" t="s">
        <v>58</v>
      </c>
      <c r="C5996" t="s">
        <v>76</v>
      </c>
      <c r="D5996" t="s">
        <v>214</v>
      </c>
      <c r="E5996" t="s">
        <v>215</v>
      </c>
      <c r="F5996" s="88">
        <v>46447</v>
      </c>
      <c r="G5996" s="87">
        <v>5833.333333333333</v>
      </c>
      <c r="H5996" s="87">
        <v>484.72193790515132</v>
      </c>
    </row>
    <row r="5997" spans="1:8" x14ac:dyDescent="0.3">
      <c r="A5997" t="s">
        <v>35</v>
      </c>
      <c r="B5997" t="s">
        <v>58</v>
      </c>
      <c r="C5997" t="s">
        <v>76</v>
      </c>
      <c r="D5997" t="s">
        <v>214</v>
      </c>
      <c r="E5997" t="s">
        <v>216</v>
      </c>
      <c r="F5997" s="88">
        <v>46447</v>
      </c>
      <c r="G5997" s="87">
        <v>5833.333333333333</v>
      </c>
      <c r="H5997" s="87">
        <v>379.16666666666629</v>
      </c>
    </row>
    <row r="5998" spans="1:8" x14ac:dyDescent="0.3">
      <c r="A5998" t="s">
        <v>35</v>
      </c>
      <c r="B5998" t="s">
        <v>58</v>
      </c>
      <c r="C5998" t="s">
        <v>76</v>
      </c>
      <c r="D5998" t="s">
        <v>214</v>
      </c>
      <c r="E5998" t="s">
        <v>217</v>
      </c>
      <c r="F5998" s="88">
        <v>46447</v>
      </c>
      <c r="G5998" s="87">
        <v>5833.333333333333</v>
      </c>
      <c r="H5998" s="87">
        <v>99.112930740361534</v>
      </c>
    </row>
    <row r="5999" spans="1:8" x14ac:dyDescent="0.3">
      <c r="A5999" t="s">
        <v>35</v>
      </c>
      <c r="B5999" t="s">
        <v>58</v>
      </c>
      <c r="C5999" t="s">
        <v>76</v>
      </c>
      <c r="D5999" t="s">
        <v>214</v>
      </c>
      <c r="E5999" t="s">
        <v>215</v>
      </c>
      <c r="F5999" s="88">
        <v>46478</v>
      </c>
      <c r="G5999" s="87">
        <v>5833.333333333333</v>
      </c>
      <c r="H5999" s="87">
        <v>540.74389693289834</v>
      </c>
    </row>
    <row r="6000" spans="1:8" x14ac:dyDescent="0.3">
      <c r="A6000" t="s">
        <v>35</v>
      </c>
      <c r="B6000" t="s">
        <v>58</v>
      </c>
      <c r="C6000" t="s">
        <v>76</v>
      </c>
      <c r="D6000" t="s">
        <v>214</v>
      </c>
      <c r="E6000" t="s">
        <v>216</v>
      </c>
      <c r="F6000" s="88">
        <v>46478</v>
      </c>
      <c r="G6000" s="87">
        <v>5833.333333333333</v>
      </c>
      <c r="H6000" s="87">
        <v>379.16666666666629</v>
      </c>
    </row>
    <row r="6001" spans="1:8" x14ac:dyDescent="0.3">
      <c r="A6001" t="s">
        <v>35</v>
      </c>
      <c r="B6001" t="s">
        <v>58</v>
      </c>
      <c r="C6001" t="s">
        <v>76</v>
      </c>
      <c r="D6001" t="s">
        <v>214</v>
      </c>
      <c r="E6001" t="s">
        <v>217</v>
      </c>
      <c r="F6001" s="88">
        <v>46478</v>
      </c>
      <c r="G6001" s="87">
        <v>5833.333333333333</v>
      </c>
      <c r="H6001" s="87">
        <v>151.71570917017041</v>
      </c>
    </row>
    <row r="6002" spans="1:8" x14ac:dyDescent="0.3">
      <c r="A6002" t="s">
        <v>35</v>
      </c>
      <c r="B6002" t="s">
        <v>58</v>
      </c>
      <c r="C6002" t="s">
        <v>76</v>
      </c>
      <c r="D6002" t="s">
        <v>214</v>
      </c>
      <c r="E6002" t="s">
        <v>215</v>
      </c>
      <c r="F6002" s="88">
        <v>46508</v>
      </c>
      <c r="G6002" s="87">
        <v>5833.333333333333</v>
      </c>
      <c r="H6002" s="87">
        <v>588.172567532127</v>
      </c>
    </row>
    <row r="6003" spans="1:8" x14ac:dyDescent="0.3">
      <c r="A6003" t="s">
        <v>35</v>
      </c>
      <c r="B6003" t="s">
        <v>58</v>
      </c>
      <c r="C6003" t="s">
        <v>76</v>
      </c>
      <c r="D6003" t="s">
        <v>214</v>
      </c>
      <c r="E6003" t="s">
        <v>216</v>
      </c>
      <c r="F6003" s="88">
        <v>46508</v>
      </c>
      <c r="G6003" s="87">
        <v>5833.333333333333</v>
      </c>
      <c r="H6003" s="87">
        <v>379.16666666666629</v>
      </c>
    </row>
    <row r="6004" spans="1:8" x14ac:dyDescent="0.3">
      <c r="A6004" t="s">
        <v>35</v>
      </c>
      <c r="B6004" t="s">
        <v>58</v>
      </c>
      <c r="C6004" t="s">
        <v>76</v>
      </c>
      <c r="D6004" t="s">
        <v>214</v>
      </c>
      <c r="E6004" t="s">
        <v>217</v>
      </c>
      <c r="F6004" s="88">
        <v>46508</v>
      </c>
      <c r="G6004" s="87">
        <v>5833.333333333333</v>
      </c>
      <c r="H6004" s="87">
        <v>196.24967217414141</v>
      </c>
    </row>
    <row r="6005" spans="1:8" x14ac:dyDescent="0.3">
      <c r="A6005" t="s">
        <v>35</v>
      </c>
      <c r="B6005" t="s">
        <v>58</v>
      </c>
      <c r="C6005" t="s">
        <v>76</v>
      </c>
      <c r="D6005" t="s">
        <v>214</v>
      </c>
      <c r="E6005" t="s">
        <v>215</v>
      </c>
      <c r="F6005" s="88">
        <v>46539</v>
      </c>
      <c r="G6005" s="87">
        <v>5833.333333333333</v>
      </c>
      <c r="H6005" s="87">
        <v>576.77830783252796</v>
      </c>
    </row>
    <row r="6006" spans="1:8" x14ac:dyDescent="0.3">
      <c r="A6006" t="s">
        <v>35</v>
      </c>
      <c r="B6006" t="s">
        <v>58</v>
      </c>
      <c r="C6006" t="s">
        <v>76</v>
      </c>
      <c r="D6006" t="s">
        <v>214</v>
      </c>
      <c r="E6006" t="s">
        <v>216</v>
      </c>
      <c r="F6006" s="88">
        <v>46539</v>
      </c>
      <c r="G6006" s="87">
        <v>5833.333333333333</v>
      </c>
      <c r="H6006" s="87">
        <v>379.16666666666629</v>
      </c>
    </row>
    <row r="6007" spans="1:8" x14ac:dyDescent="0.3">
      <c r="A6007" t="s">
        <v>35</v>
      </c>
      <c r="B6007" t="s">
        <v>58</v>
      </c>
      <c r="C6007" t="s">
        <v>76</v>
      </c>
      <c r="D6007" t="s">
        <v>214</v>
      </c>
      <c r="E6007" t="s">
        <v>217</v>
      </c>
      <c r="F6007" s="88">
        <v>46539</v>
      </c>
      <c r="G6007" s="87">
        <v>5833.333333333333</v>
      </c>
      <c r="H6007" s="87">
        <v>185.55083677545699</v>
      </c>
    </row>
    <row r="6008" spans="1:8" x14ac:dyDescent="0.3">
      <c r="A6008" t="s">
        <v>35</v>
      </c>
      <c r="B6008" t="s">
        <v>58</v>
      </c>
      <c r="C6008" t="s">
        <v>76</v>
      </c>
      <c r="D6008" t="s">
        <v>214</v>
      </c>
      <c r="E6008" t="s">
        <v>215</v>
      </c>
      <c r="F6008" s="88">
        <v>46569</v>
      </c>
      <c r="G6008" s="87">
        <v>5833.333333333333</v>
      </c>
      <c r="H6008" s="87">
        <v>174.88990195224449</v>
      </c>
    </row>
    <row r="6009" spans="1:8" x14ac:dyDescent="0.3">
      <c r="A6009" t="s">
        <v>35</v>
      </c>
      <c r="B6009" t="s">
        <v>58</v>
      </c>
      <c r="C6009" t="s">
        <v>76</v>
      </c>
      <c r="D6009" t="s">
        <v>214</v>
      </c>
      <c r="E6009" t="s">
        <v>216</v>
      </c>
      <c r="F6009" s="88">
        <v>46569</v>
      </c>
      <c r="G6009" s="87">
        <v>5833.333333333333</v>
      </c>
      <c r="H6009" s="87">
        <v>0</v>
      </c>
    </row>
    <row r="6010" spans="1:8" x14ac:dyDescent="0.3">
      <c r="A6010" t="s">
        <v>35</v>
      </c>
      <c r="B6010" t="s">
        <v>58</v>
      </c>
      <c r="C6010" t="s">
        <v>76</v>
      </c>
      <c r="D6010" t="s">
        <v>214</v>
      </c>
      <c r="E6010" t="s">
        <v>217</v>
      </c>
      <c r="F6010" s="88">
        <v>46569</v>
      </c>
      <c r="G6010" s="87">
        <v>5833.333333333333</v>
      </c>
      <c r="H6010" s="87">
        <v>174.88990195224449</v>
      </c>
    </row>
    <row r="6011" spans="1:8" x14ac:dyDescent="0.3">
      <c r="A6011" t="s">
        <v>35</v>
      </c>
      <c r="B6011" t="s">
        <v>58</v>
      </c>
      <c r="C6011" t="s">
        <v>76</v>
      </c>
      <c r="D6011" t="s">
        <v>214</v>
      </c>
      <c r="E6011" t="s">
        <v>215</v>
      </c>
      <c r="F6011" s="88">
        <v>46600</v>
      </c>
      <c r="G6011" s="87">
        <v>5833.333333333333</v>
      </c>
      <c r="H6011" s="87">
        <v>164.09282822720189</v>
      </c>
    </row>
    <row r="6012" spans="1:8" x14ac:dyDescent="0.3">
      <c r="A6012" t="s">
        <v>35</v>
      </c>
      <c r="B6012" t="s">
        <v>58</v>
      </c>
      <c r="C6012" t="s">
        <v>76</v>
      </c>
      <c r="D6012" t="s">
        <v>214</v>
      </c>
      <c r="E6012" t="s">
        <v>216</v>
      </c>
      <c r="F6012" s="88">
        <v>46600</v>
      </c>
      <c r="G6012" s="87">
        <v>5833.333333333333</v>
      </c>
      <c r="H6012" s="87">
        <v>0</v>
      </c>
    </row>
    <row r="6013" spans="1:8" x14ac:dyDescent="0.3">
      <c r="A6013" t="s">
        <v>35</v>
      </c>
      <c r="B6013" t="s">
        <v>58</v>
      </c>
      <c r="C6013" t="s">
        <v>76</v>
      </c>
      <c r="D6013" t="s">
        <v>214</v>
      </c>
      <c r="E6013" t="s">
        <v>217</v>
      </c>
      <c r="F6013" s="88">
        <v>46600</v>
      </c>
      <c r="G6013" s="87">
        <v>5833.333333333333</v>
      </c>
      <c r="H6013" s="87">
        <v>164.09282822720189</v>
      </c>
    </row>
    <row r="6014" spans="1:8" x14ac:dyDescent="0.3">
      <c r="A6014" t="s">
        <v>35</v>
      </c>
      <c r="B6014" t="s">
        <v>58</v>
      </c>
      <c r="C6014" t="s">
        <v>76</v>
      </c>
      <c r="D6014" t="s">
        <v>214</v>
      </c>
      <c r="E6014" t="s">
        <v>215</v>
      </c>
      <c r="F6014" s="88">
        <v>46631</v>
      </c>
      <c r="G6014" s="87">
        <v>5833.333333333333</v>
      </c>
      <c r="H6014" s="87">
        <v>153.50770595837429</v>
      </c>
    </row>
    <row r="6015" spans="1:8" x14ac:dyDescent="0.3">
      <c r="A6015" t="s">
        <v>35</v>
      </c>
      <c r="B6015" t="s">
        <v>58</v>
      </c>
      <c r="C6015" t="s">
        <v>76</v>
      </c>
      <c r="D6015" t="s">
        <v>214</v>
      </c>
      <c r="E6015" t="s">
        <v>216</v>
      </c>
      <c r="F6015" s="88">
        <v>46631</v>
      </c>
      <c r="G6015" s="87">
        <v>5833.333333333333</v>
      </c>
      <c r="H6015" s="87">
        <v>0</v>
      </c>
    </row>
    <row r="6016" spans="1:8" x14ac:dyDescent="0.3">
      <c r="A6016" t="s">
        <v>35</v>
      </c>
      <c r="B6016" t="s">
        <v>58</v>
      </c>
      <c r="C6016" t="s">
        <v>76</v>
      </c>
      <c r="D6016" t="s">
        <v>214</v>
      </c>
      <c r="E6016" t="s">
        <v>217</v>
      </c>
      <c r="F6016" s="88">
        <v>46631</v>
      </c>
      <c r="G6016" s="87">
        <v>5833.333333333333</v>
      </c>
      <c r="H6016" s="87">
        <v>153.50770595837429</v>
      </c>
    </row>
    <row r="6017" spans="1:8" x14ac:dyDescent="0.3">
      <c r="A6017" t="s">
        <v>35</v>
      </c>
      <c r="B6017" t="s">
        <v>58</v>
      </c>
      <c r="C6017" t="s">
        <v>76</v>
      </c>
      <c r="D6017" t="s">
        <v>214</v>
      </c>
      <c r="E6017" t="s">
        <v>215</v>
      </c>
      <c r="F6017" s="88">
        <v>46661</v>
      </c>
      <c r="G6017" s="87">
        <v>5833.333333333333</v>
      </c>
      <c r="H6017" s="87">
        <v>142.95988215925871</v>
      </c>
    </row>
    <row r="6018" spans="1:8" x14ac:dyDescent="0.3">
      <c r="A6018" t="s">
        <v>35</v>
      </c>
      <c r="B6018" t="s">
        <v>58</v>
      </c>
      <c r="C6018" t="s">
        <v>76</v>
      </c>
      <c r="D6018" t="s">
        <v>214</v>
      </c>
      <c r="E6018" t="s">
        <v>216</v>
      </c>
      <c r="F6018" s="88">
        <v>46661</v>
      </c>
      <c r="G6018" s="87">
        <v>5833.333333333333</v>
      </c>
      <c r="H6018" s="87">
        <v>0</v>
      </c>
    </row>
    <row r="6019" spans="1:8" x14ac:dyDescent="0.3">
      <c r="A6019" t="s">
        <v>35</v>
      </c>
      <c r="B6019" t="s">
        <v>58</v>
      </c>
      <c r="C6019" t="s">
        <v>76</v>
      </c>
      <c r="D6019" t="s">
        <v>214</v>
      </c>
      <c r="E6019" t="s">
        <v>217</v>
      </c>
      <c r="F6019" s="88">
        <v>46661</v>
      </c>
      <c r="G6019" s="87">
        <v>5833.333333333333</v>
      </c>
      <c r="H6019" s="87">
        <v>142.95988215925871</v>
      </c>
    </row>
    <row r="6020" spans="1:8" x14ac:dyDescent="0.3">
      <c r="A6020" t="s">
        <v>35</v>
      </c>
      <c r="B6020" t="s">
        <v>58</v>
      </c>
      <c r="C6020" t="s">
        <v>76</v>
      </c>
      <c r="D6020" t="s">
        <v>214</v>
      </c>
      <c r="E6020" t="s">
        <v>215</v>
      </c>
      <c r="F6020" s="88">
        <v>46692</v>
      </c>
      <c r="G6020" s="87">
        <v>5833.333333333333</v>
      </c>
      <c r="H6020" s="87">
        <v>132.44916003536781</v>
      </c>
    </row>
    <row r="6021" spans="1:8" x14ac:dyDescent="0.3">
      <c r="A6021" t="s">
        <v>35</v>
      </c>
      <c r="B6021" t="s">
        <v>58</v>
      </c>
      <c r="C6021" t="s">
        <v>76</v>
      </c>
      <c r="D6021" t="s">
        <v>214</v>
      </c>
      <c r="E6021" t="s">
        <v>216</v>
      </c>
      <c r="F6021" s="88">
        <v>46692</v>
      </c>
      <c r="G6021" s="87">
        <v>5833.333333333333</v>
      </c>
      <c r="H6021" s="87">
        <v>0</v>
      </c>
    </row>
    <row r="6022" spans="1:8" x14ac:dyDescent="0.3">
      <c r="A6022" t="s">
        <v>35</v>
      </c>
      <c r="B6022" t="s">
        <v>58</v>
      </c>
      <c r="C6022" t="s">
        <v>76</v>
      </c>
      <c r="D6022" t="s">
        <v>214</v>
      </c>
      <c r="E6022" t="s">
        <v>217</v>
      </c>
      <c r="F6022" s="88">
        <v>46692</v>
      </c>
      <c r="G6022" s="87">
        <v>5833.333333333333</v>
      </c>
      <c r="H6022" s="87">
        <v>132.44916003536781</v>
      </c>
    </row>
    <row r="6023" spans="1:8" x14ac:dyDescent="0.3">
      <c r="A6023" t="s">
        <v>35</v>
      </c>
      <c r="B6023" t="s">
        <v>58</v>
      </c>
      <c r="C6023" t="s">
        <v>76</v>
      </c>
      <c r="D6023" t="s">
        <v>214</v>
      </c>
      <c r="E6023" t="s">
        <v>215</v>
      </c>
      <c r="F6023" s="88">
        <v>46722</v>
      </c>
      <c r="G6023" s="87">
        <v>5833.333333333333</v>
      </c>
      <c r="H6023" s="87">
        <v>121.9753441742218</v>
      </c>
    </row>
    <row r="6024" spans="1:8" x14ac:dyDescent="0.3">
      <c r="A6024" t="s">
        <v>35</v>
      </c>
      <c r="B6024" t="s">
        <v>58</v>
      </c>
      <c r="C6024" t="s">
        <v>76</v>
      </c>
      <c r="D6024" t="s">
        <v>214</v>
      </c>
      <c r="E6024" t="s">
        <v>216</v>
      </c>
      <c r="F6024" s="88">
        <v>46722</v>
      </c>
      <c r="G6024" s="87">
        <v>5833.333333333333</v>
      </c>
      <c r="H6024" s="87">
        <v>0</v>
      </c>
    </row>
    <row r="6025" spans="1:8" x14ac:dyDescent="0.3">
      <c r="A6025" t="s">
        <v>35</v>
      </c>
      <c r="B6025" t="s">
        <v>58</v>
      </c>
      <c r="C6025" t="s">
        <v>76</v>
      </c>
      <c r="D6025" t="s">
        <v>214</v>
      </c>
      <c r="E6025" t="s">
        <v>217</v>
      </c>
      <c r="F6025" s="88">
        <v>46722</v>
      </c>
      <c r="G6025" s="87">
        <v>5833.333333333333</v>
      </c>
      <c r="H6025" s="87">
        <v>121.9753441742218</v>
      </c>
    </row>
    <row r="6026" spans="1:8" x14ac:dyDescent="0.3">
      <c r="A6026" t="s">
        <v>35</v>
      </c>
      <c r="B6026" t="s">
        <v>58</v>
      </c>
      <c r="C6026" t="s">
        <v>77</v>
      </c>
      <c r="D6026" t="s">
        <v>198</v>
      </c>
      <c r="E6026" t="s">
        <v>135</v>
      </c>
      <c r="G6026" s="87">
        <v>56000</v>
      </c>
      <c r="H6026" s="87">
        <v>34048</v>
      </c>
    </row>
    <row r="6027" spans="1:8" x14ac:dyDescent="0.3">
      <c r="A6027" t="s">
        <v>35</v>
      </c>
      <c r="B6027" t="s">
        <v>58</v>
      </c>
      <c r="C6027" t="s">
        <v>77</v>
      </c>
      <c r="D6027" t="s">
        <v>198</v>
      </c>
      <c r="E6027" t="s">
        <v>199</v>
      </c>
      <c r="G6027" s="87">
        <v>56000</v>
      </c>
      <c r="H6027" s="87">
        <v>55941.068371369787</v>
      </c>
    </row>
    <row r="6028" spans="1:8" x14ac:dyDescent="0.3">
      <c r="A6028" t="s">
        <v>35</v>
      </c>
      <c r="B6028" t="s">
        <v>58</v>
      </c>
      <c r="C6028" t="s">
        <v>77</v>
      </c>
      <c r="D6028" t="s">
        <v>198</v>
      </c>
      <c r="E6028" t="s">
        <v>200</v>
      </c>
      <c r="G6028" s="87">
        <v>56000</v>
      </c>
      <c r="H6028" s="87">
        <v>56716.164319116477</v>
      </c>
    </row>
    <row r="6029" spans="1:8" x14ac:dyDescent="0.3">
      <c r="A6029" t="s">
        <v>35</v>
      </c>
      <c r="B6029" t="s">
        <v>58</v>
      </c>
      <c r="C6029" t="s">
        <v>77</v>
      </c>
      <c r="D6029" t="s">
        <v>198</v>
      </c>
      <c r="E6029" t="s">
        <v>201</v>
      </c>
      <c r="G6029" s="87">
        <v>56000</v>
      </c>
      <c r="H6029" s="87">
        <v>56000</v>
      </c>
    </row>
    <row r="6030" spans="1:8" x14ac:dyDescent="0.3">
      <c r="A6030" t="s">
        <v>35</v>
      </c>
      <c r="B6030" t="s">
        <v>58</v>
      </c>
      <c r="C6030" t="s">
        <v>77</v>
      </c>
      <c r="D6030" t="s">
        <v>198</v>
      </c>
      <c r="E6030" t="s">
        <v>202</v>
      </c>
      <c r="G6030" s="87">
        <v>56000</v>
      </c>
      <c r="H6030" s="87">
        <v>34447.139253036134</v>
      </c>
    </row>
    <row r="6031" spans="1:8" x14ac:dyDescent="0.3">
      <c r="A6031" t="s">
        <v>35</v>
      </c>
      <c r="B6031" t="s">
        <v>58</v>
      </c>
      <c r="C6031" t="s">
        <v>77</v>
      </c>
      <c r="D6031" t="s">
        <v>198</v>
      </c>
      <c r="E6031" t="s">
        <v>139</v>
      </c>
      <c r="G6031" s="87">
        <v>56000</v>
      </c>
      <c r="H6031" s="87">
        <v>36120</v>
      </c>
    </row>
    <row r="6032" spans="1:8" x14ac:dyDescent="0.3">
      <c r="A6032" t="s">
        <v>35</v>
      </c>
      <c r="B6032" t="s">
        <v>58</v>
      </c>
      <c r="C6032" t="s">
        <v>77</v>
      </c>
      <c r="D6032" t="s">
        <v>198</v>
      </c>
      <c r="E6032" t="s">
        <v>65</v>
      </c>
      <c r="G6032" s="87">
        <v>56000</v>
      </c>
      <c r="H6032" s="87">
        <v>34447.139253036134</v>
      </c>
    </row>
    <row r="6033" spans="1:8" x14ac:dyDescent="0.3">
      <c r="A6033" t="s">
        <v>35</v>
      </c>
      <c r="B6033" t="s">
        <v>58</v>
      </c>
      <c r="C6033" t="s">
        <v>77</v>
      </c>
      <c r="D6033" t="s">
        <v>203</v>
      </c>
      <c r="E6033" t="s">
        <v>204</v>
      </c>
      <c r="G6033" s="87">
        <v>56000</v>
      </c>
      <c r="H6033" s="87">
        <v>33759.453565755517</v>
      </c>
    </row>
    <row r="6034" spans="1:8" x14ac:dyDescent="0.3">
      <c r="A6034" t="s">
        <v>35</v>
      </c>
      <c r="B6034" t="s">
        <v>58</v>
      </c>
      <c r="C6034" t="s">
        <v>77</v>
      </c>
      <c r="D6034" t="s">
        <v>203</v>
      </c>
      <c r="E6034" t="s">
        <v>142</v>
      </c>
      <c r="G6034" s="87">
        <v>56000</v>
      </c>
      <c r="H6034" s="87">
        <v>54434.99392466584</v>
      </c>
    </row>
    <row r="6035" spans="1:8" x14ac:dyDescent="0.3">
      <c r="A6035" t="s">
        <v>35</v>
      </c>
      <c r="B6035" t="s">
        <v>58</v>
      </c>
      <c r="C6035" t="s">
        <v>77</v>
      </c>
      <c r="D6035" t="s">
        <v>203</v>
      </c>
      <c r="E6035" t="s">
        <v>143</v>
      </c>
      <c r="G6035" s="87">
        <v>56000</v>
      </c>
      <c r="H6035" s="87">
        <v>57121.772789097049</v>
      </c>
    </row>
    <row r="6036" spans="1:8" x14ac:dyDescent="0.3">
      <c r="A6036" t="s">
        <v>35</v>
      </c>
      <c r="B6036" t="s">
        <v>58</v>
      </c>
      <c r="C6036" t="s">
        <v>77</v>
      </c>
      <c r="D6036" t="s">
        <v>203</v>
      </c>
      <c r="E6036" t="s">
        <v>141</v>
      </c>
      <c r="G6036" s="87">
        <v>56000</v>
      </c>
      <c r="H6036" s="87">
        <v>0</v>
      </c>
    </row>
    <row r="6037" spans="1:8" x14ac:dyDescent="0.3">
      <c r="A6037" t="s">
        <v>35</v>
      </c>
      <c r="B6037" t="s">
        <v>58</v>
      </c>
      <c r="C6037" t="s">
        <v>77</v>
      </c>
      <c r="D6037" t="s">
        <v>203</v>
      </c>
      <c r="E6037" t="s">
        <v>205</v>
      </c>
      <c r="G6037" s="87">
        <v>56000</v>
      </c>
      <c r="H6037" s="87">
        <v>33759.453565755517</v>
      </c>
    </row>
    <row r="6038" spans="1:8" x14ac:dyDescent="0.3">
      <c r="A6038" t="s">
        <v>35</v>
      </c>
      <c r="B6038" t="s">
        <v>58</v>
      </c>
      <c r="C6038" t="s">
        <v>77</v>
      </c>
      <c r="D6038" t="s">
        <v>206</v>
      </c>
      <c r="E6038" t="s">
        <v>207</v>
      </c>
      <c r="G6038" s="87">
        <v>56000</v>
      </c>
      <c r="H6038" s="87">
        <v>59360</v>
      </c>
    </row>
    <row r="6039" spans="1:8" x14ac:dyDescent="0.3">
      <c r="A6039" t="s">
        <v>35</v>
      </c>
      <c r="B6039" t="s">
        <v>58</v>
      </c>
      <c r="C6039" t="s">
        <v>77</v>
      </c>
      <c r="D6039" t="s">
        <v>206</v>
      </c>
      <c r="E6039" t="s">
        <v>208</v>
      </c>
      <c r="G6039" s="87">
        <v>56000</v>
      </c>
      <c r="H6039" s="87">
        <v>59422.533333333333</v>
      </c>
    </row>
    <row r="6040" spans="1:8" x14ac:dyDescent="0.3">
      <c r="A6040" t="s">
        <v>35</v>
      </c>
      <c r="B6040" t="s">
        <v>58</v>
      </c>
      <c r="C6040" t="s">
        <v>77</v>
      </c>
      <c r="D6040" t="s">
        <v>206</v>
      </c>
      <c r="E6040" t="s">
        <v>209</v>
      </c>
      <c r="G6040" s="87">
        <v>56000</v>
      </c>
      <c r="H6040" s="87">
        <v>52528.234865061997</v>
      </c>
    </row>
    <row r="6041" spans="1:8" x14ac:dyDescent="0.3">
      <c r="A6041" t="s">
        <v>35</v>
      </c>
      <c r="B6041" t="s">
        <v>58</v>
      </c>
      <c r="C6041" t="s">
        <v>77</v>
      </c>
      <c r="D6041" t="s">
        <v>210</v>
      </c>
      <c r="E6041" t="s">
        <v>211</v>
      </c>
      <c r="G6041" s="87">
        <v>56000</v>
      </c>
      <c r="H6041" s="87">
        <v>53200</v>
      </c>
    </row>
    <row r="6042" spans="1:8" x14ac:dyDescent="0.3">
      <c r="A6042" t="s">
        <v>35</v>
      </c>
      <c r="B6042" t="s">
        <v>58</v>
      </c>
      <c r="C6042" t="s">
        <v>77</v>
      </c>
      <c r="D6042" t="s">
        <v>210</v>
      </c>
      <c r="E6042" t="s">
        <v>212</v>
      </c>
      <c r="G6042" s="87">
        <v>56000</v>
      </c>
      <c r="H6042" s="87">
        <v>52640</v>
      </c>
    </row>
    <row r="6043" spans="1:8" x14ac:dyDescent="0.3">
      <c r="A6043" t="s">
        <v>35</v>
      </c>
      <c r="B6043" t="s">
        <v>58</v>
      </c>
      <c r="C6043" t="s">
        <v>77</v>
      </c>
      <c r="D6043" t="s">
        <v>210</v>
      </c>
      <c r="E6043" t="s">
        <v>213</v>
      </c>
      <c r="G6043" s="87">
        <v>56000</v>
      </c>
      <c r="H6043" s="87">
        <v>52080</v>
      </c>
    </row>
    <row r="6044" spans="1:8" x14ac:dyDescent="0.3">
      <c r="A6044" t="s">
        <v>35</v>
      </c>
      <c r="B6044" t="s">
        <v>58</v>
      </c>
      <c r="C6044" t="s">
        <v>77</v>
      </c>
      <c r="D6044" t="s">
        <v>214</v>
      </c>
      <c r="E6044" t="s">
        <v>215</v>
      </c>
      <c r="F6044" s="88">
        <v>46388</v>
      </c>
      <c r="G6044" s="87">
        <v>4666.666666666667</v>
      </c>
      <c r="H6044" s="87">
        <v>238.2202373376837</v>
      </c>
    </row>
    <row r="6045" spans="1:8" x14ac:dyDescent="0.3">
      <c r="A6045" t="s">
        <v>35</v>
      </c>
      <c r="B6045" t="s">
        <v>58</v>
      </c>
      <c r="C6045" t="s">
        <v>77</v>
      </c>
      <c r="D6045" t="s">
        <v>214</v>
      </c>
      <c r="E6045" t="s">
        <v>216</v>
      </c>
      <c r="F6045" s="88">
        <v>46388</v>
      </c>
      <c r="G6045" s="87">
        <v>4666.666666666667</v>
      </c>
      <c r="H6045" s="87">
        <v>280.00000000000028</v>
      </c>
    </row>
    <row r="6046" spans="1:8" x14ac:dyDescent="0.3">
      <c r="A6046" t="s">
        <v>35</v>
      </c>
      <c r="B6046" t="s">
        <v>58</v>
      </c>
      <c r="C6046" t="s">
        <v>77</v>
      </c>
      <c r="D6046" t="s">
        <v>214</v>
      </c>
      <c r="E6046" t="s">
        <v>217</v>
      </c>
      <c r="F6046" s="88">
        <v>46388</v>
      </c>
      <c r="G6046" s="87">
        <v>4666.666666666667</v>
      </c>
      <c r="H6046" s="87">
        <v>-39.414870436147602</v>
      </c>
    </row>
    <row r="6047" spans="1:8" x14ac:dyDescent="0.3">
      <c r="A6047" t="s">
        <v>35</v>
      </c>
      <c r="B6047" t="s">
        <v>58</v>
      </c>
      <c r="C6047" t="s">
        <v>77</v>
      </c>
      <c r="D6047" t="s">
        <v>214</v>
      </c>
      <c r="E6047" t="s">
        <v>215</v>
      </c>
      <c r="F6047" s="88">
        <v>46419</v>
      </c>
      <c r="G6047" s="87">
        <v>4666.666666666667</v>
      </c>
      <c r="H6047" s="87">
        <v>-39.441794408681417</v>
      </c>
    </row>
    <row r="6048" spans="1:8" x14ac:dyDescent="0.3">
      <c r="A6048" t="s">
        <v>35</v>
      </c>
      <c r="B6048" t="s">
        <v>58</v>
      </c>
      <c r="C6048" t="s">
        <v>77</v>
      </c>
      <c r="D6048" t="s">
        <v>214</v>
      </c>
      <c r="E6048" t="s">
        <v>216</v>
      </c>
      <c r="F6048" s="88">
        <v>46419</v>
      </c>
      <c r="G6048" s="87">
        <v>4666.666666666667</v>
      </c>
      <c r="H6048" s="87">
        <v>0</v>
      </c>
    </row>
    <row r="6049" spans="1:8" x14ac:dyDescent="0.3">
      <c r="A6049" t="s">
        <v>35</v>
      </c>
      <c r="B6049" t="s">
        <v>58</v>
      </c>
      <c r="C6049" t="s">
        <v>77</v>
      </c>
      <c r="D6049" t="s">
        <v>214</v>
      </c>
      <c r="E6049" t="s">
        <v>217</v>
      </c>
      <c r="F6049" s="88">
        <v>46419</v>
      </c>
      <c r="G6049" s="87">
        <v>4666.666666666667</v>
      </c>
      <c r="H6049" s="87">
        <v>-39.441794408681417</v>
      </c>
    </row>
    <row r="6050" spans="1:8" x14ac:dyDescent="0.3">
      <c r="A6050" t="s">
        <v>35</v>
      </c>
      <c r="B6050" t="s">
        <v>58</v>
      </c>
      <c r="C6050" t="s">
        <v>77</v>
      </c>
      <c r="D6050" t="s">
        <v>214</v>
      </c>
      <c r="E6050" t="s">
        <v>215</v>
      </c>
      <c r="F6050" s="88">
        <v>46447</v>
      </c>
      <c r="G6050" s="87">
        <v>4666.666666666667</v>
      </c>
      <c r="H6050" s="87">
        <v>-39.46875518944541</v>
      </c>
    </row>
    <row r="6051" spans="1:8" x14ac:dyDescent="0.3">
      <c r="A6051" t="s">
        <v>35</v>
      </c>
      <c r="B6051" t="s">
        <v>58</v>
      </c>
      <c r="C6051" t="s">
        <v>77</v>
      </c>
      <c r="D6051" t="s">
        <v>214</v>
      </c>
      <c r="E6051" t="s">
        <v>216</v>
      </c>
      <c r="F6051" s="88">
        <v>46447</v>
      </c>
      <c r="G6051" s="87">
        <v>4666.666666666667</v>
      </c>
      <c r="H6051" s="87">
        <v>0</v>
      </c>
    </row>
    <row r="6052" spans="1:8" x14ac:dyDescent="0.3">
      <c r="A6052" t="s">
        <v>35</v>
      </c>
      <c r="B6052" t="s">
        <v>58</v>
      </c>
      <c r="C6052" t="s">
        <v>77</v>
      </c>
      <c r="D6052" t="s">
        <v>214</v>
      </c>
      <c r="E6052" t="s">
        <v>217</v>
      </c>
      <c r="F6052" s="88">
        <v>46447</v>
      </c>
      <c r="G6052" s="87">
        <v>4666.666666666667</v>
      </c>
      <c r="H6052" s="87">
        <v>-39.46875518944541</v>
      </c>
    </row>
    <row r="6053" spans="1:8" x14ac:dyDescent="0.3">
      <c r="A6053" t="s">
        <v>35</v>
      </c>
      <c r="B6053" t="s">
        <v>58</v>
      </c>
      <c r="C6053" t="s">
        <v>77</v>
      </c>
      <c r="D6053" t="s">
        <v>214</v>
      </c>
      <c r="E6053" t="s">
        <v>215</v>
      </c>
      <c r="F6053" s="88">
        <v>46478</v>
      </c>
      <c r="G6053" s="87">
        <v>4666.666666666667</v>
      </c>
      <c r="H6053" s="87">
        <v>-39.496668676281658</v>
      </c>
    </row>
    <row r="6054" spans="1:8" x14ac:dyDescent="0.3">
      <c r="A6054" t="s">
        <v>35</v>
      </c>
      <c r="B6054" t="s">
        <v>58</v>
      </c>
      <c r="C6054" t="s">
        <v>77</v>
      </c>
      <c r="D6054" t="s">
        <v>214</v>
      </c>
      <c r="E6054" t="s">
        <v>216</v>
      </c>
      <c r="F6054" s="88">
        <v>46478</v>
      </c>
      <c r="G6054" s="87">
        <v>4666.666666666667</v>
      </c>
      <c r="H6054" s="87">
        <v>0</v>
      </c>
    </row>
    <row r="6055" spans="1:8" x14ac:dyDescent="0.3">
      <c r="A6055" t="s">
        <v>35</v>
      </c>
      <c r="B6055" t="s">
        <v>58</v>
      </c>
      <c r="C6055" t="s">
        <v>77</v>
      </c>
      <c r="D6055" t="s">
        <v>214</v>
      </c>
      <c r="E6055" t="s">
        <v>217</v>
      </c>
      <c r="F6055" s="88">
        <v>46478</v>
      </c>
      <c r="G6055" s="87">
        <v>4666.666666666667</v>
      </c>
      <c r="H6055" s="87">
        <v>-39.496668676281658</v>
      </c>
    </row>
    <row r="6056" spans="1:8" x14ac:dyDescent="0.3">
      <c r="A6056" t="s">
        <v>35</v>
      </c>
      <c r="B6056" t="s">
        <v>58</v>
      </c>
      <c r="C6056" t="s">
        <v>77</v>
      </c>
      <c r="D6056" t="s">
        <v>214</v>
      </c>
      <c r="E6056" t="s">
        <v>215</v>
      </c>
      <c r="F6056" s="88">
        <v>46508</v>
      </c>
      <c r="G6056" s="87">
        <v>4666.666666666667</v>
      </c>
      <c r="H6056" s="87">
        <v>-39.524621673569108</v>
      </c>
    </row>
    <row r="6057" spans="1:8" x14ac:dyDescent="0.3">
      <c r="A6057" t="s">
        <v>35</v>
      </c>
      <c r="B6057" t="s">
        <v>58</v>
      </c>
      <c r="C6057" t="s">
        <v>77</v>
      </c>
      <c r="D6057" t="s">
        <v>214</v>
      </c>
      <c r="E6057" t="s">
        <v>216</v>
      </c>
      <c r="F6057" s="88">
        <v>46508</v>
      </c>
      <c r="G6057" s="87">
        <v>4666.666666666667</v>
      </c>
      <c r="H6057" s="87">
        <v>0</v>
      </c>
    </row>
    <row r="6058" spans="1:8" x14ac:dyDescent="0.3">
      <c r="A6058" t="s">
        <v>35</v>
      </c>
      <c r="B6058" t="s">
        <v>58</v>
      </c>
      <c r="C6058" t="s">
        <v>77</v>
      </c>
      <c r="D6058" t="s">
        <v>214</v>
      </c>
      <c r="E6058" t="s">
        <v>217</v>
      </c>
      <c r="F6058" s="88">
        <v>46508</v>
      </c>
      <c r="G6058" s="87">
        <v>4666.666666666667</v>
      </c>
      <c r="H6058" s="87">
        <v>-39.524621673569108</v>
      </c>
    </row>
    <row r="6059" spans="1:8" x14ac:dyDescent="0.3">
      <c r="A6059" t="s">
        <v>35</v>
      </c>
      <c r="B6059" t="s">
        <v>58</v>
      </c>
      <c r="C6059" t="s">
        <v>77</v>
      </c>
      <c r="D6059" t="s">
        <v>214</v>
      </c>
      <c r="E6059" t="s">
        <v>215</v>
      </c>
      <c r="F6059" s="88">
        <v>46539</v>
      </c>
      <c r="G6059" s="87">
        <v>4666.666666666667</v>
      </c>
      <c r="H6059" s="87">
        <v>-39.552614265257731</v>
      </c>
    </row>
    <row r="6060" spans="1:8" x14ac:dyDescent="0.3">
      <c r="A6060" t="s">
        <v>35</v>
      </c>
      <c r="B6060" t="s">
        <v>58</v>
      </c>
      <c r="C6060" t="s">
        <v>77</v>
      </c>
      <c r="D6060" t="s">
        <v>214</v>
      </c>
      <c r="E6060" t="s">
        <v>216</v>
      </c>
      <c r="F6060" s="88">
        <v>46539</v>
      </c>
      <c r="G6060" s="87">
        <v>4666.666666666667</v>
      </c>
      <c r="H6060" s="87">
        <v>0</v>
      </c>
    </row>
    <row r="6061" spans="1:8" x14ac:dyDescent="0.3">
      <c r="A6061" t="s">
        <v>35</v>
      </c>
      <c r="B6061" t="s">
        <v>58</v>
      </c>
      <c r="C6061" t="s">
        <v>77</v>
      </c>
      <c r="D6061" t="s">
        <v>214</v>
      </c>
      <c r="E6061" t="s">
        <v>217</v>
      </c>
      <c r="F6061" s="88">
        <v>46539</v>
      </c>
      <c r="G6061" s="87">
        <v>4666.666666666667</v>
      </c>
      <c r="H6061" s="87">
        <v>-39.552614265257731</v>
      </c>
    </row>
    <row r="6062" spans="1:8" x14ac:dyDescent="0.3">
      <c r="A6062" t="s">
        <v>35</v>
      </c>
      <c r="B6062" t="s">
        <v>58</v>
      </c>
      <c r="C6062" t="s">
        <v>77</v>
      </c>
      <c r="D6062" t="s">
        <v>214</v>
      </c>
      <c r="E6062" t="s">
        <v>215</v>
      </c>
      <c r="F6062" s="88">
        <v>46569</v>
      </c>
      <c r="G6062" s="87">
        <v>4666.666666666667</v>
      </c>
      <c r="H6062" s="87">
        <v>-39.580646535530619</v>
      </c>
    </row>
    <row r="6063" spans="1:8" x14ac:dyDescent="0.3">
      <c r="A6063" t="s">
        <v>35</v>
      </c>
      <c r="B6063" t="s">
        <v>58</v>
      </c>
      <c r="C6063" t="s">
        <v>77</v>
      </c>
      <c r="D6063" t="s">
        <v>214</v>
      </c>
      <c r="E6063" t="s">
        <v>216</v>
      </c>
      <c r="F6063" s="88">
        <v>46569</v>
      </c>
      <c r="G6063" s="87">
        <v>4666.666666666667</v>
      </c>
      <c r="H6063" s="87">
        <v>0</v>
      </c>
    </row>
    <row r="6064" spans="1:8" x14ac:dyDescent="0.3">
      <c r="A6064" t="s">
        <v>35</v>
      </c>
      <c r="B6064" t="s">
        <v>58</v>
      </c>
      <c r="C6064" t="s">
        <v>77</v>
      </c>
      <c r="D6064" t="s">
        <v>214</v>
      </c>
      <c r="E6064" t="s">
        <v>217</v>
      </c>
      <c r="F6064" s="88">
        <v>46569</v>
      </c>
      <c r="G6064" s="87">
        <v>4666.666666666667</v>
      </c>
      <c r="H6064" s="87">
        <v>-39.580646535530619</v>
      </c>
    </row>
    <row r="6065" spans="1:8" x14ac:dyDescent="0.3">
      <c r="A6065" t="s">
        <v>35</v>
      </c>
      <c r="B6065" t="s">
        <v>58</v>
      </c>
      <c r="C6065" t="s">
        <v>77</v>
      </c>
      <c r="D6065" t="s">
        <v>214</v>
      </c>
      <c r="E6065" t="s">
        <v>215</v>
      </c>
      <c r="F6065" s="88">
        <v>46600</v>
      </c>
      <c r="G6065" s="87">
        <v>4666.666666666667</v>
      </c>
      <c r="H6065" s="87">
        <v>-39.609179097825098</v>
      </c>
    </row>
    <row r="6066" spans="1:8" x14ac:dyDescent="0.3">
      <c r="A6066" t="s">
        <v>35</v>
      </c>
      <c r="B6066" t="s">
        <v>58</v>
      </c>
      <c r="C6066" t="s">
        <v>77</v>
      </c>
      <c r="D6066" t="s">
        <v>214</v>
      </c>
      <c r="E6066" t="s">
        <v>216</v>
      </c>
      <c r="F6066" s="88">
        <v>46600</v>
      </c>
      <c r="G6066" s="87">
        <v>4666.666666666667</v>
      </c>
      <c r="H6066" s="87">
        <v>0</v>
      </c>
    </row>
    <row r="6067" spans="1:8" x14ac:dyDescent="0.3">
      <c r="A6067" t="s">
        <v>35</v>
      </c>
      <c r="B6067" t="s">
        <v>58</v>
      </c>
      <c r="C6067" t="s">
        <v>77</v>
      </c>
      <c r="D6067" t="s">
        <v>214</v>
      </c>
      <c r="E6067" t="s">
        <v>217</v>
      </c>
      <c r="F6067" s="88">
        <v>46600</v>
      </c>
      <c r="G6067" s="87">
        <v>4666.666666666667</v>
      </c>
      <c r="H6067" s="87">
        <v>-39.609179097825098</v>
      </c>
    </row>
    <row r="6068" spans="1:8" x14ac:dyDescent="0.3">
      <c r="A6068" t="s">
        <v>35</v>
      </c>
      <c r="B6068" t="s">
        <v>58</v>
      </c>
      <c r="C6068" t="s">
        <v>77</v>
      </c>
      <c r="D6068" t="s">
        <v>214</v>
      </c>
      <c r="E6068" t="s">
        <v>215</v>
      </c>
      <c r="F6068" s="88">
        <v>46631</v>
      </c>
      <c r="G6068" s="87">
        <v>4666.666666666667</v>
      </c>
      <c r="H6068" s="87">
        <v>-39.637291632729962</v>
      </c>
    </row>
    <row r="6069" spans="1:8" x14ac:dyDescent="0.3">
      <c r="A6069" t="s">
        <v>35</v>
      </c>
      <c r="B6069" t="s">
        <v>58</v>
      </c>
      <c r="C6069" t="s">
        <v>77</v>
      </c>
      <c r="D6069" t="s">
        <v>214</v>
      </c>
      <c r="E6069" t="s">
        <v>216</v>
      </c>
      <c r="F6069" s="88">
        <v>46631</v>
      </c>
      <c r="G6069" s="87">
        <v>4666.666666666667</v>
      </c>
      <c r="H6069" s="87">
        <v>0</v>
      </c>
    </row>
    <row r="6070" spans="1:8" x14ac:dyDescent="0.3">
      <c r="A6070" t="s">
        <v>35</v>
      </c>
      <c r="B6070" t="s">
        <v>58</v>
      </c>
      <c r="C6070" t="s">
        <v>77</v>
      </c>
      <c r="D6070" t="s">
        <v>214</v>
      </c>
      <c r="E6070" t="s">
        <v>217</v>
      </c>
      <c r="F6070" s="88">
        <v>46631</v>
      </c>
      <c r="G6070" s="87">
        <v>4666.666666666667</v>
      </c>
      <c r="H6070" s="87">
        <v>-39.637291632729962</v>
      </c>
    </row>
    <row r="6071" spans="1:8" x14ac:dyDescent="0.3">
      <c r="A6071" t="s">
        <v>35</v>
      </c>
      <c r="B6071" t="s">
        <v>58</v>
      </c>
      <c r="C6071" t="s">
        <v>77</v>
      </c>
      <c r="D6071" t="s">
        <v>214</v>
      </c>
      <c r="E6071" t="s">
        <v>215</v>
      </c>
      <c r="F6071" s="88">
        <v>46661</v>
      </c>
      <c r="G6071" s="87">
        <v>4666.666666666667</v>
      </c>
      <c r="H6071" s="87">
        <v>145.41460480099411</v>
      </c>
    </row>
    <row r="6072" spans="1:8" x14ac:dyDescent="0.3">
      <c r="A6072" t="s">
        <v>35</v>
      </c>
      <c r="B6072" t="s">
        <v>58</v>
      </c>
      <c r="C6072" t="s">
        <v>77</v>
      </c>
      <c r="D6072" t="s">
        <v>214</v>
      </c>
      <c r="E6072" t="s">
        <v>216</v>
      </c>
      <c r="F6072" s="88">
        <v>46661</v>
      </c>
      <c r="G6072" s="87">
        <v>4666.666666666667</v>
      </c>
      <c r="H6072" s="87">
        <v>186.66666666666691</v>
      </c>
    </row>
    <row r="6073" spans="1:8" x14ac:dyDescent="0.3">
      <c r="A6073" t="s">
        <v>35</v>
      </c>
      <c r="B6073" t="s">
        <v>58</v>
      </c>
      <c r="C6073" t="s">
        <v>77</v>
      </c>
      <c r="D6073" t="s">
        <v>214</v>
      </c>
      <c r="E6073" t="s">
        <v>217</v>
      </c>
      <c r="F6073" s="88">
        <v>46661</v>
      </c>
      <c r="G6073" s="87">
        <v>4666.666666666667</v>
      </c>
      <c r="H6073" s="87">
        <v>-39.665444101608657</v>
      </c>
    </row>
    <row r="6074" spans="1:8" x14ac:dyDescent="0.3">
      <c r="A6074" t="s">
        <v>35</v>
      </c>
      <c r="B6074" t="s">
        <v>58</v>
      </c>
      <c r="C6074" t="s">
        <v>77</v>
      </c>
      <c r="D6074" t="s">
        <v>214</v>
      </c>
      <c r="E6074" t="s">
        <v>215</v>
      </c>
      <c r="F6074" s="88">
        <v>46692</v>
      </c>
      <c r="G6074" s="87">
        <v>4666.666666666667</v>
      </c>
      <c r="H6074" s="87">
        <v>145.38528461347391</v>
      </c>
    </row>
    <row r="6075" spans="1:8" x14ac:dyDescent="0.3">
      <c r="A6075" t="s">
        <v>35</v>
      </c>
      <c r="B6075" t="s">
        <v>58</v>
      </c>
      <c r="C6075" t="s">
        <v>77</v>
      </c>
      <c r="D6075" t="s">
        <v>214</v>
      </c>
      <c r="E6075" t="s">
        <v>216</v>
      </c>
      <c r="F6075" s="88">
        <v>46692</v>
      </c>
      <c r="G6075" s="87">
        <v>4666.666666666667</v>
      </c>
      <c r="H6075" s="87">
        <v>186.66666666666691</v>
      </c>
    </row>
    <row r="6076" spans="1:8" x14ac:dyDescent="0.3">
      <c r="A6076" t="s">
        <v>35</v>
      </c>
      <c r="B6076" t="s">
        <v>58</v>
      </c>
      <c r="C6076" t="s">
        <v>77</v>
      </c>
      <c r="D6076" t="s">
        <v>214</v>
      </c>
      <c r="E6076" t="s">
        <v>217</v>
      </c>
      <c r="F6076" s="88">
        <v>46692</v>
      </c>
      <c r="G6076" s="87">
        <v>4666.666666666667</v>
      </c>
      <c r="H6076" s="87">
        <v>-39.693636589609007</v>
      </c>
    </row>
    <row r="6077" spans="1:8" x14ac:dyDescent="0.3">
      <c r="A6077" t="s">
        <v>35</v>
      </c>
      <c r="B6077" t="s">
        <v>58</v>
      </c>
      <c r="C6077" t="s">
        <v>77</v>
      </c>
      <c r="D6077" t="s">
        <v>214</v>
      </c>
      <c r="E6077" t="s">
        <v>215</v>
      </c>
      <c r="F6077" s="88">
        <v>46722</v>
      </c>
      <c r="G6077" s="87">
        <v>4666.666666666667</v>
      </c>
      <c r="H6077" s="87">
        <v>145.3559227172554</v>
      </c>
    </row>
    <row r="6078" spans="1:8" x14ac:dyDescent="0.3">
      <c r="A6078" t="s">
        <v>35</v>
      </c>
      <c r="B6078" t="s">
        <v>58</v>
      </c>
      <c r="C6078" t="s">
        <v>77</v>
      </c>
      <c r="D6078" t="s">
        <v>214</v>
      </c>
      <c r="E6078" t="s">
        <v>216</v>
      </c>
      <c r="F6078" s="88">
        <v>46722</v>
      </c>
      <c r="G6078" s="87">
        <v>4666.666666666667</v>
      </c>
      <c r="H6078" s="87">
        <v>186.66666666666691</v>
      </c>
    </row>
    <row r="6079" spans="1:8" x14ac:dyDescent="0.3">
      <c r="A6079" t="s">
        <v>35</v>
      </c>
      <c r="B6079" t="s">
        <v>58</v>
      </c>
      <c r="C6079" t="s">
        <v>77</v>
      </c>
      <c r="D6079" t="s">
        <v>214</v>
      </c>
      <c r="E6079" t="s">
        <v>217</v>
      </c>
      <c r="F6079" s="88">
        <v>46722</v>
      </c>
      <c r="G6079" s="87">
        <v>4666.666666666667</v>
      </c>
      <c r="H6079" s="87">
        <v>-39.72186918212595</v>
      </c>
    </row>
    <row r="6080" spans="1:8" x14ac:dyDescent="0.3">
      <c r="A6080" t="s">
        <v>35</v>
      </c>
      <c r="B6080" t="s">
        <v>58</v>
      </c>
      <c r="C6080" t="s">
        <v>78</v>
      </c>
      <c r="D6080" t="s">
        <v>198</v>
      </c>
      <c r="E6080" t="s">
        <v>135</v>
      </c>
      <c r="G6080" s="87">
        <v>42000</v>
      </c>
      <c r="H6080" s="87">
        <v>26712</v>
      </c>
    </row>
    <row r="6081" spans="1:8" x14ac:dyDescent="0.3">
      <c r="A6081" t="s">
        <v>35</v>
      </c>
      <c r="B6081" t="s">
        <v>58</v>
      </c>
      <c r="C6081" t="s">
        <v>78</v>
      </c>
      <c r="D6081" t="s">
        <v>198</v>
      </c>
      <c r="E6081" t="s">
        <v>199</v>
      </c>
      <c r="G6081" s="87">
        <v>42000</v>
      </c>
      <c r="H6081" s="87">
        <v>39515.725348334927</v>
      </c>
    </row>
    <row r="6082" spans="1:8" x14ac:dyDescent="0.3">
      <c r="A6082" t="s">
        <v>35</v>
      </c>
      <c r="B6082" t="s">
        <v>58</v>
      </c>
      <c r="C6082" t="s">
        <v>78</v>
      </c>
      <c r="D6082" t="s">
        <v>198</v>
      </c>
      <c r="E6082" t="s">
        <v>200</v>
      </c>
      <c r="G6082" s="87">
        <v>42000</v>
      </c>
      <c r="H6082" s="87">
        <v>42000</v>
      </c>
    </row>
    <row r="6083" spans="1:8" x14ac:dyDescent="0.3">
      <c r="A6083" t="s">
        <v>35</v>
      </c>
      <c r="B6083" t="s">
        <v>58</v>
      </c>
      <c r="C6083" t="s">
        <v>78</v>
      </c>
      <c r="D6083" t="s">
        <v>198</v>
      </c>
      <c r="E6083" t="s">
        <v>201</v>
      </c>
      <c r="G6083" s="87">
        <v>42000</v>
      </c>
      <c r="H6083" s="87">
        <v>42000</v>
      </c>
    </row>
    <row r="6084" spans="1:8" x14ac:dyDescent="0.3">
      <c r="A6084" t="s">
        <v>35</v>
      </c>
      <c r="B6084" t="s">
        <v>58</v>
      </c>
      <c r="C6084" t="s">
        <v>78</v>
      </c>
      <c r="D6084" t="s">
        <v>198</v>
      </c>
      <c r="E6084" t="s">
        <v>202</v>
      </c>
      <c r="G6084" s="87">
        <v>42000</v>
      </c>
      <c r="H6084" s="87">
        <v>25132.001321541011</v>
      </c>
    </row>
    <row r="6085" spans="1:8" x14ac:dyDescent="0.3">
      <c r="A6085" t="s">
        <v>35</v>
      </c>
      <c r="B6085" t="s">
        <v>58</v>
      </c>
      <c r="C6085" t="s">
        <v>78</v>
      </c>
      <c r="D6085" t="s">
        <v>198</v>
      </c>
      <c r="E6085" t="s">
        <v>139</v>
      </c>
      <c r="G6085" s="87">
        <v>42000</v>
      </c>
      <c r="H6085" s="87">
        <v>25830</v>
      </c>
    </row>
    <row r="6086" spans="1:8" x14ac:dyDescent="0.3">
      <c r="A6086" t="s">
        <v>35</v>
      </c>
      <c r="B6086" t="s">
        <v>58</v>
      </c>
      <c r="C6086" t="s">
        <v>78</v>
      </c>
      <c r="D6086" t="s">
        <v>198</v>
      </c>
      <c r="E6086" t="s">
        <v>65</v>
      </c>
      <c r="G6086" s="87">
        <v>42000</v>
      </c>
      <c r="H6086" s="87">
        <v>24872.06963308352</v>
      </c>
    </row>
    <row r="6087" spans="1:8" x14ac:dyDescent="0.3">
      <c r="A6087" t="s">
        <v>35</v>
      </c>
      <c r="B6087" t="s">
        <v>58</v>
      </c>
      <c r="C6087" t="s">
        <v>78</v>
      </c>
      <c r="D6087" t="s">
        <v>203</v>
      </c>
      <c r="E6087" t="s">
        <v>204</v>
      </c>
      <c r="G6087" s="87">
        <v>42000</v>
      </c>
      <c r="H6087" s="87">
        <v>22847.27392867364</v>
      </c>
    </row>
    <row r="6088" spans="1:8" x14ac:dyDescent="0.3">
      <c r="A6088" t="s">
        <v>35</v>
      </c>
      <c r="B6088" t="s">
        <v>58</v>
      </c>
      <c r="C6088" t="s">
        <v>78</v>
      </c>
      <c r="D6088" t="s">
        <v>203</v>
      </c>
      <c r="E6088" t="s">
        <v>142</v>
      </c>
      <c r="G6088" s="87">
        <v>42000</v>
      </c>
      <c r="H6088" s="87">
        <v>35923.386680304473</v>
      </c>
    </row>
    <row r="6089" spans="1:8" x14ac:dyDescent="0.3">
      <c r="A6089" t="s">
        <v>35</v>
      </c>
      <c r="B6089" t="s">
        <v>58</v>
      </c>
      <c r="C6089" t="s">
        <v>78</v>
      </c>
      <c r="D6089" t="s">
        <v>203</v>
      </c>
      <c r="E6089" t="s">
        <v>143</v>
      </c>
      <c r="G6089" s="87">
        <v>42000</v>
      </c>
      <c r="H6089" s="87">
        <v>42000</v>
      </c>
    </row>
    <row r="6090" spans="1:8" x14ac:dyDescent="0.3">
      <c r="A6090" t="s">
        <v>35</v>
      </c>
      <c r="B6090" t="s">
        <v>58</v>
      </c>
      <c r="C6090" t="s">
        <v>78</v>
      </c>
      <c r="D6090" t="s">
        <v>203</v>
      </c>
      <c r="E6090" t="s">
        <v>141</v>
      </c>
      <c r="G6090" s="87">
        <v>42000</v>
      </c>
      <c r="H6090" s="87">
        <v>0</v>
      </c>
    </row>
    <row r="6091" spans="1:8" x14ac:dyDescent="0.3">
      <c r="A6091" t="s">
        <v>35</v>
      </c>
      <c r="B6091" t="s">
        <v>58</v>
      </c>
      <c r="C6091" t="s">
        <v>78</v>
      </c>
      <c r="D6091" t="s">
        <v>203</v>
      </c>
      <c r="E6091" t="s">
        <v>205</v>
      </c>
      <c r="G6091" s="87">
        <v>42000</v>
      </c>
      <c r="H6091" s="87">
        <v>23518.159987146701</v>
      </c>
    </row>
    <row r="6092" spans="1:8" x14ac:dyDescent="0.3">
      <c r="A6092" t="s">
        <v>35</v>
      </c>
      <c r="B6092" t="s">
        <v>58</v>
      </c>
      <c r="C6092" t="s">
        <v>78</v>
      </c>
      <c r="D6092" t="s">
        <v>206</v>
      </c>
      <c r="E6092" t="s">
        <v>207</v>
      </c>
      <c r="G6092" s="87">
        <v>42000</v>
      </c>
      <c r="H6092" s="87">
        <v>42000</v>
      </c>
    </row>
    <row r="6093" spans="1:8" x14ac:dyDescent="0.3">
      <c r="A6093" t="s">
        <v>35</v>
      </c>
      <c r="B6093" t="s">
        <v>58</v>
      </c>
      <c r="C6093" t="s">
        <v>78</v>
      </c>
      <c r="D6093" t="s">
        <v>206</v>
      </c>
      <c r="E6093" t="s">
        <v>208</v>
      </c>
      <c r="G6093" s="87">
        <v>42000</v>
      </c>
      <c r="H6093" s="87">
        <v>44640.456032381277</v>
      </c>
    </row>
    <row r="6094" spans="1:8" x14ac:dyDescent="0.3">
      <c r="A6094" t="s">
        <v>35</v>
      </c>
      <c r="B6094" t="s">
        <v>58</v>
      </c>
      <c r="C6094" t="s">
        <v>78</v>
      </c>
      <c r="D6094" t="s">
        <v>206</v>
      </c>
      <c r="E6094" t="s">
        <v>209</v>
      </c>
      <c r="G6094" s="87">
        <v>42000</v>
      </c>
      <c r="H6094" s="87">
        <v>39521.911925601758</v>
      </c>
    </row>
    <row r="6095" spans="1:8" x14ac:dyDescent="0.3">
      <c r="A6095" t="s">
        <v>35</v>
      </c>
      <c r="B6095" t="s">
        <v>58</v>
      </c>
      <c r="C6095" t="s">
        <v>78</v>
      </c>
      <c r="D6095" t="s">
        <v>210</v>
      </c>
      <c r="E6095" t="s">
        <v>211</v>
      </c>
      <c r="G6095" s="87">
        <v>42000</v>
      </c>
      <c r="H6095" s="87">
        <v>39900</v>
      </c>
    </row>
    <row r="6096" spans="1:8" x14ac:dyDescent="0.3">
      <c r="A6096" t="s">
        <v>35</v>
      </c>
      <c r="B6096" t="s">
        <v>58</v>
      </c>
      <c r="C6096" t="s">
        <v>78</v>
      </c>
      <c r="D6096" t="s">
        <v>210</v>
      </c>
      <c r="E6096" t="s">
        <v>212</v>
      </c>
      <c r="G6096" s="87">
        <v>42000</v>
      </c>
      <c r="H6096" s="87">
        <v>39480</v>
      </c>
    </row>
    <row r="6097" spans="1:8" x14ac:dyDescent="0.3">
      <c r="A6097" t="s">
        <v>35</v>
      </c>
      <c r="B6097" t="s">
        <v>58</v>
      </c>
      <c r="C6097" t="s">
        <v>78</v>
      </c>
      <c r="D6097" t="s">
        <v>210</v>
      </c>
      <c r="E6097" t="s">
        <v>213</v>
      </c>
      <c r="G6097" s="87">
        <v>42000</v>
      </c>
      <c r="H6097" s="87">
        <v>39690</v>
      </c>
    </row>
    <row r="6098" spans="1:8" x14ac:dyDescent="0.3">
      <c r="A6098" t="s">
        <v>35</v>
      </c>
      <c r="B6098" t="s">
        <v>58</v>
      </c>
      <c r="C6098" t="s">
        <v>78</v>
      </c>
      <c r="D6098" t="s">
        <v>214</v>
      </c>
      <c r="E6098" t="s">
        <v>215</v>
      </c>
      <c r="F6098" s="88">
        <v>46388</v>
      </c>
      <c r="G6098" s="87">
        <v>3500</v>
      </c>
      <c r="H6098" s="87">
        <v>366.40526042365917</v>
      </c>
    </row>
    <row r="6099" spans="1:8" x14ac:dyDescent="0.3">
      <c r="A6099" t="s">
        <v>35</v>
      </c>
      <c r="B6099" t="s">
        <v>58</v>
      </c>
      <c r="C6099" t="s">
        <v>78</v>
      </c>
      <c r="D6099" t="s">
        <v>214</v>
      </c>
      <c r="E6099" t="s">
        <v>216</v>
      </c>
      <c r="F6099" s="88">
        <v>46388</v>
      </c>
      <c r="G6099" s="87">
        <v>3500</v>
      </c>
      <c r="H6099" s="87">
        <v>350.00000000000028</v>
      </c>
    </row>
    <row r="6100" spans="1:8" x14ac:dyDescent="0.3">
      <c r="A6100" t="s">
        <v>35</v>
      </c>
      <c r="B6100" t="s">
        <v>58</v>
      </c>
      <c r="C6100" t="s">
        <v>78</v>
      </c>
      <c r="D6100" t="s">
        <v>214</v>
      </c>
      <c r="E6100" t="s">
        <v>217</v>
      </c>
      <c r="F6100" s="88">
        <v>46388</v>
      </c>
      <c r="G6100" s="87">
        <v>3500</v>
      </c>
      <c r="H6100" s="87">
        <v>14.913873112417431</v>
      </c>
    </row>
    <row r="6101" spans="1:8" x14ac:dyDescent="0.3">
      <c r="A6101" t="s">
        <v>35</v>
      </c>
      <c r="B6101" t="s">
        <v>58</v>
      </c>
      <c r="C6101" t="s">
        <v>78</v>
      </c>
      <c r="D6101" t="s">
        <v>214</v>
      </c>
      <c r="E6101" t="s">
        <v>215</v>
      </c>
      <c r="F6101" s="88">
        <v>46419</v>
      </c>
      <c r="G6101" s="87">
        <v>3500</v>
      </c>
      <c r="H6101" s="87">
        <v>366.39961254784782</v>
      </c>
    </row>
    <row r="6102" spans="1:8" x14ac:dyDescent="0.3">
      <c r="A6102" t="s">
        <v>35</v>
      </c>
      <c r="B6102" t="s">
        <v>58</v>
      </c>
      <c r="C6102" t="s">
        <v>78</v>
      </c>
      <c r="D6102" t="s">
        <v>214</v>
      </c>
      <c r="E6102" t="s">
        <v>216</v>
      </c>
      <c r="F6102" s="88">
        <v>46419</v>
      </c>
      <c r="G6102" s="87">
        <v>3500</v>
      </c>
      <c r="H6102" s="87">
        <v>350.00000000000028</v>
      </c>
    </row>
    <row r="6103" spans="1:8" x14ac:dyDescent="0.3">
      <c r="A6103" t="s">
        <v>35</v>
      </c>
      <c r="B6103" t="s">
        <v>58</v>
      </c>
      <c r="C6103" t="s">
        <v>78</v>
      </c>
      <c r="D6103" t="s">
        <v>214</v>
      </c>
      <c r="E6103" t="s">
        <v>217</v>
      </c>
      <c r="F6103" s="88">
        <v>46419</v>
      </c>
      <c r="G6103" s="87">
        <v>3500</v>
      </c>
      <c r="H6103" s="87">
        <v>14.90873867986164</v>
      </c>
    </row>
    <row r="6104" spans="1:8" x14ac:dyDescent="0.3">
      <c r="A6104" t="s">
        <v>35</v>
      </c>
      <c r="B6104" t="s">
        <v>58</v>
      </c>
      <c r="C6104" t="s">
        <v>78</v>
      </c>
      <c r="D6104" t="s">
        <v>214</v>
      </c>
      <c r="E6104" t="s">
        <v>215</v>
      </c>
      <c r="F6104" s="88">
        <v>46447</v>
      </c>
      <c r="G6104" s="87">
        <v>3500</v>
      </c>
      <c r="H6104" s="87">
        <v>366.39396855951281</v>
      </c>
    </row>
    <row r="6105" spans="1:8" x14ac:dyDescent="0.3">
      <c r="A6105" t="s">
        <v>35</v>
      </c>
      <c r="B6105" t="s">
        <v>58</v>
      </c>
      <c r="C6105" t="s">
        <v>78</v>
      </c>
      <c r="D6105" t="s">
        <v>214</v>
      </c>
      <c r="E6105" t="s">
        <v>216</v>
      </c>
      <c r="F6105" s="88">
        <v>46447</v>
      </c>
      <c r="G6105" s="87">
        <v>3500</v>
      </c>
      <c r="H6105" s="87">
        <v>350.00000000000028</v>
      </c>
    </row>
    <row r="6106" spans="1:8" x14ac:dyDescent="0.3">
      <c r="A6106" t="s">
        <v>35</v>
      </c>
      <c r="B6106" t="s">
        <v>58</v>
      </c>
      <c r="C6106" t="s">
        <v>78</v>
      </c>
      <c r="D6106" t="s">
        <v>214</v>
      </c>
      <c r="E6106" t="s">
        <v>217</v>
      </c>
      <c r="F6106" s="88">
        <v>46447</v>
      </c>
      <c r="G6106" s="87">
        <v>3500</v>
      </c>
      <c r="H6106" s="87">
        <v>14.90360778137512</v>
      </c>
    </row>
    <row r="6107" spans="1:8" x14ac:dyDescent="0.3">
      <c r="A6107" t="s">
        <v>35</v>
      </c>
      <c r="B6107" t="s">
        <v>58</v>
      </c>
      <c r="C6107" t="s">
        <v>78</v>
      </c>
      <c r="D6107" t="s">
        <v>214</v>
      </c>
      <c r="E6107" t="s">
        <v>215</v>
      </c>
      <c r="F6107" s="88">
        <v>46478</v>
      </c>
      <c r="G6107" s="87">
        <v>3500</v>
      </c>
      <c r="H6107" s="87">
        <v>521.04366282595583</v>
      </c>
    </row>
    <row r="6108" spans="1:8" x14ac:dyDescent="0.3">
      <c r="A6108" t="s">
        <v>35</v>
      </c>
      <c r="B6108" t="s">
        <v>58</v>
      </c>
      <c r="C6108" t="s">
        <v>78</v>
      </c>
      <c r="D6108" t="s">
        <v>214</v>
      </c>
      <c r="E6108" t="s">
        <v>216</v>
      </c>
      <c r="F6108" s="88">
        <v>46478</v>
      </c>
      <c r="G6108" s="87">
        <v>3500</v>
      </c>
      <c r="H6108" s="87">
        <v>504.00000000000051</v>
      </c>
    </row>
    <row r="6109" spans="1:8" x14ac:dyDescent="0.3">
      <c r="A6109" t="s">
        <v>35</v>
      </c>
      <c r="B6109" t="s">
        <v>58</v>
      </c>
      <c r="C6109" t="s">
        <v>78</v>
      </c>
      <c r="D6109" t="s">
        <v>214</v>
      </c>
      <c r="E6109" t="s">
        <v>217</v>
      </c>
      <c r="F6109" s="88">
        <v>46478</v>
      </c>
      <c r="G6109" s="87">
        <v>3500</v>
      </c>
      <c r="H6109" s="87">
        <v>14.89830666604464</v>
      </c>
    </row>
    <row r="6110" spans="1:8" x14ac:dyDescent="0.3">
      <c r="A6110" t="s">
        <v>35</v>
      </c>
      <c r="B6110" t="s">
        <v>58</v>
      </c>
      <c r="C6110" t="s">
        <v>78</v>
      </c>
      <c r="D6110" t="s">
        <v>214</v>
      </c>
      <c r="E6110" t="s">
        <v>215</v>
      </c>
      <c r="F6110" s="88">
        <v>46508</v>
      </c>
      <c r="G6110" s="87">
        <v>3500</v>
      </c>
      <c r="H6110" s="87">
        <v>521.03760266267227</v>
      </c>
    </row>
    <row r="6111" spans="1:8" x14ac:dyDescent="0.3">
      <c r="A6111" t="s">
        <v>35</v>
      </c>
      <c r="B6111" t="s">
        <v>58</v>
      </c>
      <c r="C6111" t="s">
        <v>78</v>
      </c>
      <c r="D6111" t="s">
        <v>214</v>
      </c>
      <c r="E6111" t="s">
        <v>216</v>
      </c>
      <c r="F6111" s="88">
        <v>46508</v>
      </c>
      <c r="G6111" s="87">
        <v>3500</v>
      </c>
      <c r="H6111" s="87">
        <v>504.00000000000051</v>
      </c>
    </row>
    <row r="6112" spans="1:8" x14ac:dyDescent="0.3">
      <c r="A6112" t="s">
        <v>35</v>
      </c>
      <c r="B6112" t="s">
        <v>58</v>
      </c>
      <c r="C6112" t="s">
        <v>78</v>
      </c>
      <c r="D6112" t="s">
        <v>214</v>
      </c>
      <c r="E6112" t="s">
        <v>217</v>
      </c>
      <c r="F6112" s="88">
        <v>46508</v>
      </c>
      <c r="G6112" s="87">
        <v>3500</v>
      </c>
      <c r="H6112" s="87">
        <v>14.8930093205174</v>
      </c>
    </row>
    <row r="6113" spans="1:8" x14ac:dyDescent="0.3">
      <c r="A6113" t="s">
        <v>35</v>
      </c>
      <c r="B6113" t="s">
        <v>58</v>
      </c>
      <c r="C6113" t="s">
        <v>78</v>
      </c>
      <c r="D6113" t="s">
        <v>214</v>
      </c>
      <c r="E6113" t="s">
        <v>215</v>
      </c>
      <c r="F6113" s="88">
        <v>46539</v>
      </c>
      <c r="G6113" s="87">
        <v>3500</v>
      </c>
      <c r="H6113" s="87">
        <v>521.0315468074449</v>
      </c>
    </row>
    <row r="6114" spans="1:8" x14ac:dyDescent="0.3">
      <c r="A6114" t="s">
        <v>35</v>
      </c>
      <c r="B6114" t="s">
        <v>58</v>
      </c>
      <c r="C6114" t="s">
        <v>78</v>
      </c>
      <c r="D6114" t="s">
        <v>214</v>
      </c>
      <c r="E6114" t="s">
        <v>216</v>
      </c>
      <c r="F6114" s="88">
        <v>46539</v>
      </c>
      <c r="G6114" s="87">
        <v>3500</v>
      </c>
      <c r="H6114" s="87">
        <v>504.00000000000051</v>
      </c>
    </row>
    <row r="6115" spans="1:8" x14ac:dyDescent="0.3">
      <c r="A6115" t="s">
        <v>35</v>
      </c>
      <c r="B6115" t="s">
        <v>58</v>
      </c>
      <c r="C6115" t="s">
        <v>78</v>
      </c>
      <c r="D6115" t="s">
        <v>214</v>
      </c>
      <c r="E6115" t="s">
        <v>217</v>
      </c>
      <c r="F6115" s="88">
        <v>46539</v>
      </c>
      <c r="G6115" s="87">
        <v>3500</v>
      </c>
      <c r="H6115" s="87">
        <v>14.88771574077319</v>
      </c>
    </row>
    <row r="6116" spans="1:8" x14ac:dyDescent="0.3">
      <c r="A6116" t="s">
        <v>35</v>
      </c>
      <c r="B6116" t="s">
        <v>58</v>
      </c>
      <c r="C6116" t="s">
        <v>78</v>
      </c>
      <c r="D6116" t="s">
        <v>214</v>
      </c>
      <c r="E6116" t="s">
        <v>215</v>
      </c>
      <c r="F6116" s="88">
        <v>46569</v>
      </c>
      <c r="G6116" s="87">
        <v>3500</v>
      </c>
      <c r="H6116" s="87">
        <v>521.02549525568145</v>
      </c>
    </row>
    <row r="6117" spans="1:8" x14ac:dyDescent="0.3">
      <c r="A6117" t="s">
        <v>35</v>
      </c>
      <c r="B6117" t="s">
        <v>58</v>
      </c>
      <c r="C6117" t="s">
        <v>78</v>
      </c>
      <c r="D6117" t="s">
        <v>214</v>
      </c>
      <c r="E6117" t="s">
        <v>216</v>
      </c>
      <c r="F6117" s="88">
        <v>46569</v>
      </c>
      <c r="G6117" s="87">
        <v>3500</v>
      </c>
      <c r="H6117" s="87">
        <v>504.00000000000051</v>
      </c>
    </row>
    <row r="6118" spans="1:8" x14ac:dyDescent="0.3">
      <c r="A6118" t="s">
        <v>35</v>
      </c>
      <c r="B6118" t="s">
        <v>58</v>
      </c>
      <c r="C6118" t="s">
        <v>78</v>
      </c>
      <c r="D6118" t="s">
        <v>214</v>
      </c>
      <c r="E6118" t="s">
        <v>217</v>
      </c>
      <c r="F6118" s="88">
        <v>46569</v>
      </c>
      <c r="G6118" s="87">
        <v>3500</v>
      </c>
      <c r="H6118" s="87">
        <v>14.88242592279798</v>
      </c>
    </row>
    <row r="6119" spans="1:8" x14ac:dyDescent="0.3">
      <c r="A6119" t="s">
        <v>35</v>
      </c>
      <c r="B6119" t="s">
        <v>58</v>
      </c>
      <c r="C6119" t="s">
        <v>78</v>
      </c>
      <c r="D6119" t="s">
        <v>214</v>
      </c>
      <c r="E6119" t="s">
        <v>215</v>
      </c>
      <c r="F6119" s="88">
        <v>46600</v>
      </c>
      <c r="G6119" s="87">
        <v>3500</v>
      </c>
      <c r="H6119" s="87">
        <v>521.01934890329062</v>
      </c>
    </row>
    <row r="6120" spans="1:8" x14ac:dyDescent="0.3">
      <c r="A6120" t="s">
        <v>35</v>
      </c>
      <c r="B6120" t="s">
        <v>58</v>
      </c>
      <c r="C6120" t="s">
        <v>78</v>
      </c>
      <c r="D6120" t="s">
        <v>214</v>
      </c>
      <c r="E6120" t="s">
        <v>216</v>
      </c>
      <c r="F6120" s="88">
        <v>46600</v>
      </c>
      <c r="G6120" s="87">
        <v>3500</v>
      </c>
      <c r="H6120" s="87">
        <v>504.00000000000051</v>
      </c>
    </row>
    <row r="6121" spans="1:8" x14ac:dyDescent="0.3">
      <c r="A6121" t="s">
        <v>35</v>
      </c>
      <c r="B6121" t="s">
        <v>58</v>
      </c>
      <c r="C6121" t="s">
        <v>78</v>
      </c>
      <c r="D6121" t="s">
        <v>214</v>
      </c>
      <c r="E6121" t="s">
        <v>217</v>
      </c>
      <c r="F6121" s="88">
        <v>46600</v>
      </c>
      <c r="G6121" s="87">
        <v>3500</v>
      </c>
      <c r="H6121" s="87">
        <v>14.87705323714161</v>
      </c>
    </row>
    <row r="6122" spans="1:8" x14ac:dyDescent="0.3">
      <c r="A6122" t="s">
        <v>35</v>
      </c>
      <c r="B6122" t="s">
        <v>58</v>
      </c>
      <c r="C6122" t="s">
        <v>78</v>
      </c>
      <c r="D6122" t="s">
        <v>214</v>
      </c>
      <c r="E6122" t="s">
        <v>215</v>
      </c>
      <c r="F6122" s="88">
        <v>46631</v>
      </c>
      <c r="G6122" s="87">
        <v>3500</v>
      </c>
      <c r="H6122" s="87">
        <v>521.01330601506459</v>
      </c>
    </row>
    <row r="6123" spans="1:8" x14ac:dyDescent="0.3">
      <c r="A6123" t="s">
        <v>35</v>
      </c>
      <c r="B6123" t="s">
        <v>58</v>
      </c>
      <c r="C6123" t="s">
        <v>78</v>
      </c>
      <c r="D6123" t="s">
        <v>214</v>
      </c>
      <c r="E6123" t="s">
        <v>216</v>
      </c>
      <c r="F6123" s="88">
        <v>46631</v>
      </c>
      <c r="G6123" s="87">
        <v>3500</v>
      </c>
      <c r="H6123" s="87">
        <v>504.00000000000051</v>
      </c>
    </row>
    <row r="6124" spans="1:8" x14ac:dyDescent="0.3">
      <c r="A6124" t="s">
        <v>35</v>
      </c>
      <c r="B6124" t="s">
        <v>58</v>
      </c>
      <c r="C6124" t="s">
        <v>78</v>
      </c>
      <c r="D6124" t="s">
        <v>214</v>
      </c>
      <c r="E6124" t="s">
        <v>217</v>
      </c>
      <c r="F6124" s="88">
        <v>46631</v>
      </c>
      <c r="G6124" s="87">
        <v>3500</v>
      </c>
      <c r="H6124" s="87">
        <v>14.87177099218906</v>
      </c>
    </row>
    <row r="6125" spans="1:8" x14ac:dyDescent="0.3">
      <c r="A6125" t="s">
        <v>35</v>
      </c>
      <c r="B6125" t="s">
        <v>58</v>
      </c>
      <c r="C6125" t="s">
        <v>78</v>
      </c>
      <c r="D6125" t="s">
        <v>214</v>
      </c>
      <c r="E6125" t="s">
        <v>215</v>
      </c>
      <c r="F6125" s="88">
        <v>46661</v>
      </c>
      <c r="G6125" s="87">
        <v>3500</v>
      </c>
      <c r="H6125" s="87">
        <v>155.4611521968082</v>
      </c>
    </row>
    <row r="6126" spans="1:8" x14ac:dyDescent="0.3">
      <c r="A6126" t="s">
        <v>35</v>
      </c>
      <c r="B6126" t="s">
        <v>58</v>
      </c>
      <c r="C6126" t="s">
        <v>78</v>
      </c>
      <c r="D6126" t="s">
        <v>214</v>
      </c>
      <c r="E6126" t="s">
        <v>216</v>
      </c>
      <c r="F6126" s="88">
        <v>46661</v>
      </c>
      <c r="G6126" s="87">
        <v>3500</v>
      </c>
      <c r="H6126" s="87">
        <v>140.00000000000011</v>
      </c>
    </row>
    <row r="6127" spans="1:8" x14ac:dyDescent="0.3">
      <c r="A6127" t="s">
        <v>35</v>
      </c>
      <c r="B6127" t="s">
        <v>58</v>
      </c>
      <c r="C6127" t="s">
        <v>78</v>
      </c>
      <c r="D6127" t="s">
        <v>214</v>
      </c>
      <c r="E6127" t="s">
        <v>217</v>
      </c>
      <c r="F6127" s="88">
        <v>46661</v>
      </c>
      <c r="G6127" s="87">
        <v>3500</v>
      </c>
      <c r="H6127" s="87">
        <v>14.866492496930841</v>
      </c>
    </row>
    <row r="6128" spans="1:8" x14ac:dyDescent="0.3">
      <c r="A6128" t="s">
        <v>35</v>
      </c>
      <c r="B6128" t="s">
        <v>58</v>
      </c>
      <c r="C6128" t="s">
        <v>78</v>
      </c>
      <c r="D6128" t="s">
        <v>214</v>
      </c>
      <c r="E6128" t="s">
        <v>215</v>
      </c>
      <c r="F6128" s="88">
        <v>46692</v>
      </c>
      <c r="G6128" s="87">
        <v>3500</v>
      </c>
      <c r="H6128" s="87">
        <v>155.45566645727229</v>
      </c>
    </row>
    <row r="6129" spans="1:8" x14ac:dyDescent="0.3">
      <c r="A6129" t="s">
        <v>35</v>
      </c>
      <c r="B6129" t="s">
        <v>58</v>
      </c>
      <c r="C6129" t="s">
        <v>78</v>
      </c>
      <c r="D6129" t="s">
        <v>214</v>
      </c>
      <c r="E6129" t="s">
        <v>216</v>
      </c>
      <c r="F6129" s="88">
        <v>46692</v>
      </c>
      <c r="G6129" s="87">
        <v>3500</v>
      </c>
      <c r="H6129" s="87">
        <v>140.00000000000011</v>
      </c>
    </row>
    <row r="6130" spans="1:8" x14ac:dyDescent="0.3">
      <c r="A6130" t="s">
        <v>35</v>
      </c>
      <c r="B6130" t="s">
        <v>58</v>
      </c>
      <c r="C6130" t="s">
        <v>78</v>
      </c>
      <c r="D6130" t="s">
        <v>214</v>
      </c>
      <c r="E6130" t="s">
        <v>217</v>
      </c>
      <c r="F6130" s="88">
        <v>46692</v>
      </c>
      <c r="G6130" s="87">
        <v>3500</v>
      </c>
      <c r="H6130" s="87">
        <v>14.861217747377029</v>
      </c>
    </row>
    <row r="6131" spans="1:8" x14ac:dyDescent="0.3">
      <c r="A6131" t="s">
        <v>35</v>
      </c>
      <c r="B6131" t="s">
        <v>58</v>
      </c>
      <c r="C6131" t="s">
        <v>78</v>
      </c>
      <c r="D6131" t="s">
        <v>214</v>
      </c>
      <c r="E6131" t="s">
        <v>215</v>
      </c>
      <c r="F6131" s="88">
        <v>46722</v>
      </c>
      <c r="G6131" s="87">
        <v>3500</v>
      </c>
      <c r="H6131" s="87">
        <v>155.45018460912249</v>
      </c>
    </row>
    <row r="6132" spans="1:8" x14ac:dyDescent="0.3">
      <c r="A6132" t="s">
        <v>35</v>
      </c>
      <c r="B6132" t="s">
        <v>58</v>
      </c>
      <c r="C6132" t="s">
        <v>78</v>
      </c>
      <c r="D6132" t="s">
        <v>214</v>
      </c>
      <c r="E6132" t="s">
        <v>216</v>
      </c>
      <c r="F6132" s="88">
        <v>46722</v>
      </c>
      <c r="G6132" s="87">
        <v>3500</v>
      </c>
      <c r="H6132" s="87">
        <v>140.00000000000011</v>
      </c>
    </row>
    <row r="6133" spans="1:8" x14ac:dyDescent="0.3">
      <c r="A6133" t="s">
        <v>35</v>
      </c>
      <c r="B6133" t="s">
        <v>58</v>
      </c>
      <c r="C6133" t="s">
        <v>78</v>
      </c>
      <c r="D6133" t="s">
        <v>214</v>
      </c>
      <c r="E6133" t="s">
        <v>217</v>
      </c>
      <c r="F6133" s="88">
        <v>46722</v>
      </c>
      <c r="G6133" s="87">
        <v>3500</v>
      </c>
      <c r="H6133" s="87">
        <v>14.85594673954083</v>
      </c>
    </row>
    <row r="6134" spans="1:8" x14ac:dyDescent="0.3">
      <c r="A6134" t="s">
        <v>35</v>
      </c>
      <c r="B6134" t="s">
        <v>58</v>
      </c>
      <c r="C6134" t="s">
        <v>84</v>
      </c>
      <c r="D6134" t="s">
        <v>198</v>
      </c>
      <c r="E6134" t="s">
        <v>135</v>
      </c>
      <c r="G6134" s="87">
        <v>28000</v>
      </c>
      <c r="H6134" s="87">
        <v>17360</v>
      </c>
    </row>
    <row r="6135" spans="1:8" x14ac:dyDescent="0.3">
      <c r="A6135" t="s">
        <v>35</v>
      </c>
      <c r="B6135" t="s">
        <v>58</v>
      </c>
      <c r="C6135" t="s">
        <v>84</v>
      </c>
      <c r="D6135" t="s">
        <v>198</v>
      </c>
      <c r="E6135" t="s">
        <v>199</v>
      </c>
      <c r="G6135" s="87">
        <v>28000</v>
      </c>
      <c r="H6135" s="87">
        <v>28025.508654722129</v>
      </c>
    </row>
    <row r="6136" spans="1:8" x14ac:dyDescent="0.3">
      <c r="A6136" t="s">
        <v>35</v>
      </c>
      <c r="B6136" t="s">
        <v>58</v>
      </c>
      <c r="C6136" t="s">
        <v>84</v>
      </c>
      <c r="D6136" t="s">
        <v>198</v>
      </c>
      <c r="E6136" t="s">
        <v>200</v>
      </c>
      <c r="G6136" s="87">
        <v>28000</v>
      </c>
      <c r="H6136" s="87">
        <v>28178.216482996409</v>
      </c>
    </row>
    <row r="6137" spans="1:8" x14ac:dyDescent="0.3">
      <c r="A6137" t="s">
        <v>35</v>
      </c>
      <c r="B6137" t="s">
        <v>58</v>
      </c>
      <c r="C6137" t="s">
        <v>84</v>
      </c>
      <c r="D6137" t="s">
        <v>198</v>
      </c>
      <c r="E6137" t="s">
        <v>201</v>
      </c>
      <c r="G6137" s="87">
        <v>28000</v>
      </c>
      <c r="H6137" s="87">
        <v>28000</v>
      </c>
    </row>
    <row r="6138" spans="1:8" x14ac:dyDescent="0.3">
      <c r="A6138" t="s">
        <v>35</v>
      </c>
      <c r="B6138" t="s">
        <v>58</v>
      </c>
      <c r="C6138" t="s">
        <v>84</v>
      </c>
      <c r="D6138" t="s">
        <v>198</v>
      </c>
      <c r="E6138" t="s">
        <v>202</v>
      </c>
      <c r="G6138" s="87">
        <v>28000</v>
      </c>
      <c r="H6138" s="87">
        <v>17486.410248203101</v>
      </c>
    </row>
    <row r="6139" spans="1:8" x14ac:dyDescent="0.3">
      <c r="A6139" t="s">
        <v>35</v>
      </c>
      <c r="B6139" t="s">
        <v>58</v>
      </c>
      <c r="C6139" t="s">
        <v>84</v>
      </c>
      <c r="D6139" t="s">
        <v>198</v>
      </c>
      <c r="E6139" t="s">
        <v>139</v>
      </c>
      <c r="G6139" s="87">
        <v>28000</v>
      </c>
      <c r="H6139" s="87">
        <v>17780</v>
      </c>
    </row>
    <row r="6140" spans="1:8" x14ac:dyDescent="0.3">
      <c r="A6140" t="s">
        <v>35</v>
      </c>
      <c r="B6140" t="s">
        <v>58</v>
      </c>
      <c r="C6140" t="s">
        <v>84</v>
      </c>
      <c r="D6140" t="s">
        <v>198</v>
      </c>
      <c r="E6140" t="s">
        <v>65</v>
      </c>
      <c r="G6140" s="87">
        <v>28000</v>
      </c>
      <c r="H6140" s="87">
        <v>17486.410248203101</v>
      </c>
    </row>
    <row r="6141" spans="1:8" x14ac:dyDescent="0.3">
      <c r="A6141" t="s">
        <v>35</v>
      </c>
      <c r="B6141" t="s">
        <v>58</v>
      </c>
      <c r="C6141" t="s">
        <v>84</v>
      </c>
      <c r="D6141" t="s">
        <v>203</v>
      </c>
      <c r="E6141" t="s">
        <v>204</v>
      </c>
      <c r="G6141" s="87">
        <v>28000</v>
      </c>
      <c r="H6141" s="87">
        <v>17227.390570000229</v>
      </c>
    </row>
    <row r="6142" spans="1:8" x14ac:dyDescent="0.3">
      <c r="A6142" t="s">
        <v>35</v>
      </c>
      <c r="B6142" t="s">
        <v>58</v>
      </c>
      <c r="C6142" t="s">
        <v>84</v>
      </c>
      <c r="D6142" t="s">
        <v>203</v>
      </c>
      <c r="E6142" t="s">
        <v>142</v>
      </c>
      <c r="G6142" s="87">
        <v>28000</v>
      </c>
      <c r="H6142" s="87">
        <v>27999.999999999989</v>
      </c>
    </row>
    <row r="6143" spans="1:8" x14ac:dyDescent="0.3">
      <c r="A6143" t="s">
        <v>35</v>
      </c>
      <c r="B6143" t="s">
        <v>58</v>
      </c>
      <c r="C6143" t="s">
        <v>84</v>
      </c>
      <c r="D6143" t="s">
        <v>203</v>
      </c>
      <c r="E6143" t="s">
        <v>143</v>
      </c>
      <c r="G6143" s="87">
        <v>28000</v>
      </c>
      <c r="H6143" s="87">
        <v>27786.113822581021</v>
      </c>
    </row>
    <row r="6144" spans="1:8" x14ac:dyDescent="0.3">
      <c r="A6144" t="s">
        <v>35</v>
      </c>
      <c r="B6144" t="s">
        <v>58</v>
      </c>
      <c r="C6144" t="s">
        <v>84</v>
      </c>
      <c r="D6144" t="s">
        <v>203</v>
      </c>
      <c r="E6144" t="s">
        <v>141</v>
      </c>
      <c r="G6144" s="87">
        <v>28000</v>
      </c>
      <c r="H6144" s="87">
        <v>0</v>
      </c>
    </row>
    <row r="6145" spans="1:8" x14ac:dyDescent="0.3">
      <c r="A6145" t="s">
        <v>35</v>
      </c>
      <c r="B6145" t="s">
        <v>58</v>
      </c>
      <c r="C6145" t="s">
        <v>84</v>
      </c>
      <c r="D6145" t="s">
        <v>203</v>
      </c>
      <c r="E6145" t="s">
        <v>205</v>
      </c>
      <c r="G6145" s="87">
        <v>28000</v>
      </c>
      <c r="H6145" s="87">
        <v>17227.390570000229</v>
      </c>
    </row>
    <row r="6146" spans="1:8" x14ac:dyDescent="0.3">
      <c r="A6146" t="s">
        <v>35</v>
      </c>
      <c r="B6146" t="s">
        <v>58</v>
      </c>
      <c r="C6146" t="s">
        <v>84</v>
      </c>
      <c r="D6146" t="s">
        <v>206</v>
      </c>
      <c r="E6146" t="s">
        <v>207</v>
      </c>
      <c r="G6146" s="87">
        <v>28000</v>
      </c>
      <c r="H6146" s="87">
        <v>28840</v>
      </c>
    </row>
    <row r="6147" spans="1:8" x14ac:dyDescent="0.3">
      <c r="A6147" t="s">
        <v>35</v>
      </c>
      <c r="B6147" t="s">
        <v>58</v>
      </c>
      <c r="C6147" t="s">
        <v>84</v>
      </c>
      <c r="D6147" t="s">
        <v>206</v>
      </c>
      <c r="E6147" t="s">
        <v>208</v>
      </c>
      <c r="G6147" s="87">
        <v>28000</v>
      </c>
      <c r="H6147" s="87">
        <v>28813.750000000011</v>
      </c>
    </row>
    <row r="6148" spans="1:8" x14ac:dyDescent="0.3">
      <c r="A6148" t="s">
        <v>35</v>
      </c>
      <c r="B6148" t="s">
        <v>58</v>
      </c>
      <c r="C6148" t="s">
        <v>84</v>
      </c>
      <c r="D6148" t="s">
        <v>206</v>
      </c>
      <c r="E6148" t="s">
        <v>209</v>
      </c>
      <c r="G6148" s="87">
        <v>28000</v>
      </c>
      <c r="H6148" s="87">
        <v>26431.765134937999</v>
      </c>
    </row>
    <row r="6149" spans="1:8" x14ac:dyDescent="0.3">
      <c r="A6149" t="s">
        <v>35</v>
      </c>
      <c r="B6149" t="s">
        <v>58</v>
      </c>
      <c r="C6149" t="s">
        <v>84</v>
      </c>
      <c r="D6149" t="s">
        <v>210</v>
      </c>
      <c r="E6149" t="s">
        <v>211</v>
      </c>
      <c r="G6149" s="87">
        <v>28000</v>
      </c>
      <c r="H6149" s="87">
        <v>26600</v>
      </c>
    </row>
    <row r="6150" spans="1:8" x14ac:dyDescent="0.3">
      <c r="A6150" t="s">
        <v>35</v>
      </c>
      <c r="B6150" t="s">
        <v>58</v>
      </c>
      <c r="C6150" t="s">
        <v>84</v>
      </c>
      <c r="D6150" t="s">
        <v>210</v>
      </c>
      <c r="E6150" t="s">
        <v>212</v>
      </c>
      <c r="G6150" s="87">
        <v>28000</v>
      </c>
      <c r="H6150" s="87">
        <v>26320</v>
      </c>
    </row>
    <row r="6151" spans="1:8" x14ac:dyDescent="0.3">
      <c r="A6151" t="s">
        <v>35</v>
      </c>
      <c r="B6151" t="s">
        <v>58</v>
      </c>
      <c r="C6151" t="s">
        <v>84</v>
      </c>
      <c r="D6151" t="s">
        <v>210</v>
      </c>
      <c r="E6151" t="s">
        <v>213</v>
      </c>
      <c r="G6151" s="87">
        <v>28000</v>
      </c>
      <c r="H6151" s="87">
        <v>26880</v>
      </c>
    </row>
    <row r="6152" spans="1:8" x14ac:dyDescent="0.3">
      <c r="A6152" t="s">
        <v>35</v>
      </c>
      <c r="B6152" t="s">
        <v>58</v>
      </c>
      <c r="C6152" t="s">
        <v>84</v>
      </c>
      <c r="D6152" t="s">
        <v>214</v>
      </c>
      <c r="E6152" t="s">
        <v>215</v>
      </c>
      <c r="F6152" s="88">
        <v>46388</v>
      </c>
      <c r="G6152" s="87">
        <v>2333.333333333333</v>
      </c>
      <c r="H6152" s="87">
        <v>111.3362234840458</v>
      </c>
    </row>
    <row r="6153" spans="1:8" x14ac:dyDescent="0.3">
      <c r="A6153" t="s">
        <v>35</v>
      </c>
      <c r="B6153" t="s">
        <v>58</v>
      </c>
      <c r="C6153" t="s">
        <v>84</v>
      </c>
      <c r="D6153" t="s">
        <v>214</v>
      </c>
      <c r="E6153" t="s">
        <v>216</v>
      </c>
      <c r="F6153" s="88">
        <v>46388</v>
      </c>
      <c r="G6153" s="87">
        <v>2333.333333333333</v>
      </c>
      <c r="H6153" s="87">
        <v>70.000000000000071</v>
      </c>
    </row>
    <row r="6154" spans="1:8" x14ac:dyDescent="0.3">
      <c r="A6154" t="s">
        <v>35</v>
      </c>
      <c r="B6154" t="s">
        <v>58</v>
      </c>
      <c r="C6154" t="s">
        <v>84</v>
      </c>
      <c r="D6154" t="s">
        <v>214</v>
      </c>
      <c r="E6154" t="s">
        <v>217</v>
      </c>
      <c r="F6154" s="88">
        <v>46388</v>
      </c>
      <c r="G6154" s="87">
        <v>2333.333333333333</v>
      </c>
      <c r="H6154" s="87">
        <v>40.132255809752998</v>
      </c>
    </row>
    <row r="6155" spans="1:8" x14ac:dyDescent="0.3">
      <c r="A6155" t="s">
        <v>35</v>
      </c>
      <c r="B6155" t="s">
        <v>58</v>
      </c>
      <c r="C6155" t="s">
        <v>84</v>
      </c>
      <c r="D6155" t="s">
        <v>214</v>
      </c>
      <c r="E6155" t="s">
        <v>215</v>
      </c>
      <c r="F6155" s="88">
        <v>46419</v>
      </c>
      <c r="G6155" s="87">
        <v>2333.333333333333</v>
      </c>
      <c r="H6155" s="87">
        <v>111.27884177999471</v>
      </c>
    </row>
    <row r="6156" spans="1:8" x14ac:dyDescent="0.3">
      <c r="A6156" t="s">
        <v>35</v>
      </c>
      <c r="B6156" t="s">
        <v>58</v>
      </c>
      <c r="C6156" t="s">
        <v>84</v>
      </c>
      <c r="D6156" t="s">
        <v>214</v>
      </c>
      <c r="E6156" t="s">
        <v>216</v>
      </c>
      <c r="F6156" s="88">
        <v>46419</v>
      </c>
      <c r="G6156" s="87">
        <v>2333.333333333333</v>
      </c>
      <c r="H6156" s="87">
        <v>70.000000000000071</v>
      </c>
    </row>
    <row r="6157" spans="1:8" x14ac:dyDescent="0.3">
      <c r="A6157" t="s">
        <v>35</v>
      </c>
      <c r="B6157" t="s">
        <v>58</v>
      </c>
      <c r="C6157" t="s">
        <v>84</v>
      </c>
      <c r="D6157" t="s">
        <v>214</v>
      </c>
      <c r="E6157" t="s">
        <v>217</v>
      </c>
      <c r="F6157" s="88">
        <v>46419</v>
      </c>
      <c r="G6157" s="87">
        <v>2333.333333333333</v>
      </c>
      <c r="H6157" s="87">
        <v>40.076545417470669</v>
      </c>
    </row>
    <row r="6158" spans="1:8" x14ac:dyDescent="0.3">
      <c r="A6158" t="s">
        <v>35</v>
      </c>
      <c r="B6158" t="s">
        <v>58</v>
      </c>
      <c r="C6158" t="s">
        <v>84</v>
      </c>
      <c r="D6158" t="s">
        <v>214</v>
      </c>
      <c r="E6158" t="s">
        <v>215</v>
      </c>
      <c r="F6158" s="88">
        <v>46447</v>
      </c>
      <c r="G6158" s="87">
        <v>2333.333333333333</v>
      </c>
      <c r="H6158" s="87">
        <v>111.2216191662169</v>
      </c>
    </row>
    <row r="6159" spans="1:8" x14ac:dyDescent="0.3">
      <c r="A6159" t="s">
        <v>35</v>
      </c>
      <c r="B6159" t="s">
        <v>58</v>
      </c>
      <c r="C6159" t="s">
        <v>84</v>
      </c>
      <c r="D6159" t="s">
        <v>214</v>
      </c>
      <c r="E6159" t="s">
        <v>216</v>
      </c>
      <c r="F6159" s="88">
        <v>46447</v>
      </c>
      <c r="G6159" s="87">
        <v>2333.333333333333</v>
      </c>
      <c r="H6159" s="87">
        <v>70.000000000000071</v>
      </c>
    </row>
    <row r="6160" spans="1:8" x14ac:dyDescent="0.3">
      <c r="A6160" t="s">
        <v>35</v>
      </c>
      <c r="B6160" t="s">
        <v>58</v>
      </c>
      <c r="C6160" t="s">
        <v>84</v>
      </c>
      <c r="D6160" t="s">
        <v>214</v>
      </c>
      <c r="E6160" t="s">
        <v>217</v>
      </c>
      <c r="F6160" s="88">
        <v>46447</v>
      </c>
      <c r="G6160" s="87">
        <v>2333.333333333333</v>
      </c>
      <c r="H6160" s="87">
        <v>40.020989481763728</v>
      </c>
    </row>
    <row r="6161" spans="1:8" x14ac:dyDescent="0.3">
      <c r="A6161" t="s">
        <v>35</v>
      </c>
      <c r="B6161" t="s">
        <v>58</v>
      </c>
      <c r="C6161" t="s">
        <v>84</v>
      </c>
      <c r="D6161" t="s">
        <v>214</v>
      </c>
      <c r="E6161" t="s">
        <v>215</v>
      </c>
      <c r="F6161" s="88">
        <v>46478</v>
      </c>
      <c r="G6161" s="87">
        <v>2333.333333333333</v>
      </c>
      <c r="H6161" s="87">
        <v>39.96371201101168</v>
      </c>
    </row>
    <row r="6162" spans="1:8" x14ac:dyDescent="0.3">
      <c r="A6162" t="s">
        <v>35</v>
      </c>
      <c r="B6162" t="s">
        <v>58</v>
      </c>
      <c r="C6162" t="s">
        <v>84</v>
      </c>
      <c r="D6162" t="s">
        <v>214</v>
      </c>
      <c r="E6162" t="s">
        <v>216</v>
      </c>
      <c r="F6162" s="88">
        <v>46478</v>
      </c>
      <c r="G6162" s="87">
        <v>2333.333333333333</v>
      </c>
      <c r="H6162" s="87">
        <v>0</v>
      </c>
    </row>
    <row r="6163" spans="1:8" x14ac:dyDescent="0.3">
      <c r="A6163" t="s">
        <v>35</v>
      </c>
      <c r="B6163" t="s">
        <v>58</v>
      </c>
      <c r="C6163" t="s">
        <v>84</v>
      </c>
      <c r="D6163" t="s">
        <v>214</v>
      </c>
      <c r="E6163" t="s">
        <v>217</v>
      </c>
      <c r="F6163" s="88">
        <v>46478</v>
      </c>
      <c r="G6163" s="87">
        <v>2333.333333333333</v>
      </c>
      <c r="H6163" s="87">
        <v>39.96371201101168</v>
      </c>
    </row>
    <row r="6164" spans="1:8" x14ac:dyDescent="0.3">
      <c r="A6164" t="s">
        <v>35</v>
      </c>
      <c r="B6164" t="s">
        <v>58</v>
      </c>
      <c r="C6164" t="s">
        <v>84</v>
      </c>
      <c r="D6164" t="s">
        <v>214</v>
      </c>
      <c r="E6164" t="s">
        <v>215</v>
      </c>
      <c r="F6164" s="88">
        <v>46508</v>
      </c>
      <c r="G6164" s="87">
        <v>2333.333333333333</v>
      </c>
      <c r="H6164" s="87">
        <v>39.906598255355412</v>
      </c>
    </row>
    <row r="6165" spans="1:8" x14ac:dyDescent="0.3">
      <c r="A6165" t="s">
        <v>35</v>
      </c>
      <c r="B6165" t="s">
        <v>58</v>
      </c>
      <c r="C6165" t="s">
        <v>84</v>
      </c>
      <c r="D6165" t="s">
        <v>214</v>
      </c>
      <c r="E6165" t="s">
        <v>216</v>
      </c>
      <c r="F6165" s="88">
        <v>46508</v>
      </c>
      <c r="G6165" s="87">
        <v>2333.333333333333</v>
      </c>
      <c r="H6165" s="87">
        <v>0</v>
      </c>
    </row>
    <row r="6166" spans="1:8" x14ac:dyDescent="0.3">
      <c r="A6166" t="s">
        <v>35</v>
      </c>
      <c r="B6166" t="s">
        <v>58</v>
      </c>
      <c r="C6166" t="s">
        <v>84</v>
      </c>
      <c r="D6166" t="s">
        <v>214</v>
      </c>
      <c r="E6166" t="s">
        <v>217</v>
      </c>
      <c r="F6166" s="88">
        <v>46508</v>
      </c>
      <c r="G6166" s="87">
        <v>2333.333333333333</v>
      </c>
      <c r="H6166" s="87">
        <v>39.906598255355412</v>
      </c>
    </row>
    <row r="6167" spans="1:8" x14ac:dyDescent="0.3">
      <c r="A6167" t="s">
        <v>35</v>
      </c>
      <c r="B6167" t="s">
        <v>58</v>
      </c>
      <c r="C6167" t="s">
        <v>84</v>
      </c>
      <c r="D6167" t="s">
        <v>214</v>
      </c>
      <c r="E6167" t="s">
        <v>215</v>
      </c>
      <c r="F6167" s="88">
        <v>46539</v>
      </c>
      <c r="G6167" s="87">
        <v>2333.333333333333</v>
      </c>
      <c r="H6167" s="87">
        <v>39.849647513881429</v>
      </c>
    </row>
    <row r="6168" spans="1:8" x14ac:dyDescent="0.3">
      <c r="A6168" t="s">
        <v>35</v>
      </c>
      <c r="B6168" t="s">
        <v>58</v>
      </c>
      <c r="C6168" t="s">
        <v>84</v>
      </c>
      <c r="D6168" t="s">
        <v>214</v>
      </c>
      <c r="E6168" t="s">
        <v>216</v>
      </c>
      <c r="F6168" s="88">
        <v>46539</v>
      </c>
      <c r="G6168" s="87">
        <v>2333.333333333333</v>
      </c>
      <c r="H6168" s="87">
        <v>0</v>
      </c>
    </row>
    <row r="6169" spans="1:8" x14ac:dyDescent="0.3">
      <c r="A6169" t="s">
        <v>35</v>
      </c>
      <c r="B6169" t="s">
        <v>58</v>
      </c>
      <c r="C6169" t="s">
        <v>84</v>
      </c>
      <c r="D6169" t="s">
        <v>214</v>
      </c>
      <c r="E6169" t="s">
        <v>217</v>
      </c>
      <c r="F6169" s="88">
        <v>46539</v>
      </c>
      <c r="G6169" s="87">
        <v>2333.333333333333</v>
      </c>
      <c r="H6169" s="87">
        <v>39.849647513881429</v>
      </c>
    </row>
    <row r="6170" spans="1:8" x14ac:dyDescent="0.3">
      <c r="A6170" t="s">
        <v>35</v>
      </c>
      <c r="B6170" t="s">
        <v>58</v>
      </c>
      <c r="C6170" t="s">
        <v>84</v>
      </c>
      <c r="D6170" t="s">
        <v>214</v>
      </c>
      <c r="E6170" t="s">
        <v>215</v>
      </c>
      <c r="F6170" s="88">
        <v>46569</v>
      </c>
      <c r="G6170" s="87">
        <v>2333.333333333333</v>
      </c>
      <c r="H6170" s="87">
        <v>39.792859089670337</v>
      </c>
    </row>
    <row r="6171" spans="1:8" x14ac:dyDescent="0.3">
      <c r="A6171" t="s">
        <v>35</v>
      </c>
      <c r="B6171" t="s">
        <v>58</v>
      </c>
      <c r="C6171" t="s">
        <v>84</v>
      </c>
      <c r="D6171" t="s">
        <v>214</v>
      </c>
      <c r="E6171" t="s">
        <v>216</v>
      </c>
      <c r="F6171" s="88">
        <v>46569</v>
      </c>
      <c r="G6171" s="87">
        <v>2333.333333333333</v>
      </c>
      <c r="H6171" s="87">
        <v>0</v>
      </c>
    </row>
    <row r="6172" spans="1:8" x14ac:dyDescent="0.3">
      <c r="A6172" t="s">
        <v>35</v>
      </c>
      <c r="B6172" t="s">
        <v>58</v>
      </c>
      <c r="C6172" t="s">
        <v>84</v>
      </c>
      <c r="D6172" t="s">
        <v>214</v>
      </c>
      <c r="E6172" t="s">
        <v>217</v>
      </c>
      <c r="F6172" s="88">
        <v>46569</v>
      </c>
      <c r="G6172" s="87">
        <v>2333.333333333333</v>
      </c>
      <c r="H6172" s="87">
        <v>39.792859089670337</v>
      </c>
    </row>
    <row r="6173" spans="1:8" x14ac:dyDescent="0.3">
      <c r="A6173" t="s">
        <v>35</v>
      </c>
      <c r="B6173" t="s">
        <v>58</v>
      </c>
      <c r="C6173" t="s">
        <v>84</v>
      </c>
      <c r="D6173" t="s">
        <v>214</v>
      </c>
      <c r="E6173" t="s">
        <v>215</v>
      </c>
      <c r="F6173" s="88">
        <v>46600</v>
      </c>
      <c r="G6173" s="87">
        <v>2333.333333333333</v>
      </c>
      <c r="H6173" s="87">
        <v>39.735305324220057</v>
      </c>
    </row>
    <row r="6174" spans="1:8" x14ac:dyDescent="0.3">
      <c r="A6174" t="s">
        <v>35</v>
      </c>
      <c r="B6174" t="s">
        <v>58</v>
      </c>
      <c r="C6174" t="s">
        <v>84</v>
      </c>
      <c r="D6174" t="s">
        <v>214</v>
      </c>
      <c r="E6174" t="s">
        <v>216</v>
      </c>
      <c r="F6174" s="88">
        <v>46600</v>
      </c>
      <c r="G6174" s="87">
        <v>2333.333333333333</v>
      </c>
      <c r="H6174" s="87">
        <v>0</v>
      </c>
    </row>
    <row r="6175" spans="1:8" x14ac:dyDescent="0.3">
      <c r="A6175" t="s">
        <v>35</v>
      </c>
      <c r="B6175" t="s">
        <v>58</v>
      </c>
      <c r="C6175" t="s">
        <v>84</v>
      </c>
      <c r="D6175" t="s">
        <v>214</v>
      </c>
      <c r="E6175" t="s">
        <v>217</v>
      </c>
      <c r="F6175" s="88">
        <v>46600</v>
      </c>
      <c r="G6175" s="87">
        <v>2333.333333333333</v>
      </c>
      <c r="H6175" s="87">
        <v>39.735305324220057</v>
      </c>
    </row>
    <row r="6176" spans="1:8" x14ac:dyDescent="0.3">
      <c r="A6176" t="s">
        <v>35</v>
      </c>
      <c r="B6176" t="s">
        <v>58</v>
      </c>
      <c r="C6176" t="s">
        <v>84</v>
      </c>
      <c r="D6176" t="s">
        <v>214</v>
      </c>
      <c r="E6176" t="s">
        <v>215</v>
      </c>
      <c r="F6176" s="88">
        <v>46631</v>
      </c>
      <c r="G6176" s="87">
        <v>2333.333333333333</v>
      </c>
      <c r="H6176" s="87">
        <v>39.678842092185718</v>
      </c>
    </row>
    <row r="6177" spans="1:8" x14ac:dyDescent="0.3">
      <c r="A6177" t="s">
        <v>35</v>
      </c>
      <c r="B6177" t="s">
        <v>58</v>
      </c>
      <c r="C6177" t="s">
        <v>84</v>
      </c>
      <c r="D6177" t="s">
        <v>214</v>
      </c>
      <c r="E6177" t="s">
        <v>216</v>
      </c>
      <c r="F6177" s="88">
        <v>46631</v>
      </c>
      <c r="G6177" s="87">
        <v>2333.333333333333</v>
      </c>
      <c r="H6177" s="87">
        <v>0</v>
      </c>
    </row>
    <row r="6178" spans="1:8" x14ac:dyDescent="0.3">
      <c r="A6178" t="s">
        <v>35</v>
      </c>
      <c r="B6178" t="s">
        <v>58</v>
      </c>
      <c r="C6178" t="s">
        <v>84</v>
      </c>
      <c r="D6178" t="s">
        <v>214</v>
      </c>
      <c r="E6178" t="s">
        <v>217</v>
      </c>
      <c r="F6178" s="88">
        <v>46631</v>
      </c>
      <c r="G6178" s="87">
        <v>2333.333333333333</v>
      </c>
      <c r="H6178" s="87">
        <v>39.678842092185718</v>
      </c>
    </row>
    <row r="6179" spans="1:8" x14ac:dyDescent="0.3">
      <c r="A6179" t="s">
        <v>35</v>
      </c>
      <c r="B6179" t="s">
        <v>58</v>
      </c>
      <c r="C6179" t="s">
        <v>84</v>
      </c>
      <c r="D6179" t="s">
        <v>214</v>
      </c>
      <c r="E6179" t="s">
        <v>215</v>
      </c>
      <c r="F6179" s="88">
        <v>46661</v>
      </c>
      <c r="G6179" s="87">
        <v>2333.333333333333</v>
      </c>
      <c r="H6179" s="87">
        <v>39.622539099149073</v>
      </c>
    </row>
    <row r="6180" spans="1:8" x14ac:dyDescent="0.3">
      <c r="A6180" t="s">
        <v>35</v>
      </c>
      <c r="B6180" t="s">
        <v>58</v>
      </c>
      <c r="C6180" t="s">
        <v>84</v>
      </c>
      <c r="D6180" t="s">
        <v>214</v>
      </c>
      <c r="E6180" t="s">
        <v>216</v>
      </c>
      <c r="F6180" s="88">
        <v>46661</v>
      </c>
      <c r="G6180" s="87">
        <v>2333.333333333333</v>
      </c>
      <c r="H6180" s="87">
        <v>0</v>
      </c>
    </row>
    <row r="6181" spans="1:8" x14ac:dyDescent="0.3">
      <c r="A6181" t="s">
        <v>35</v>
      </c>
      <c r="B6181" t="s">
        <v>58</v>
      </c>
      <c r="C6181" t="s">
        <v>84</v>
      </c>
      <c r="D6181" t="s">
        <v>214</v>
      </c>
      <c r="E6181" t="s">
        <v>217</v>
      </c>
      <c r="F6181" s="88">
        <v>46661</v>
      </c>
      <c r="G6181" s="87">
        <v>2333.333333333333</v>
      </c>
      <c r="H6181" s="87">
        <v>39.622539099149073</v>
      </c>
    </row>
    <row r="6182" spans="1:8" x14ac:dyDescent="0.3">
      <c r="A6182" t="s">
        <v>35</v>
      </c>
      <c r="B6182" t="s">
        <v>58</v>
      </c>
      <c r="C6182" t="s">
        <v>84</v>
      </c>
      <c r="D6182" t="s">
        <v>214</v>
      </c>
      <c r="E6182" t="s">
        <v>215</v>
      </c>
      <c r="F6182" s="88">
        <v>46692</v>
      </c>
      <c r="G6182" s="87">
        <v>2333.333333333333</v>
      </c>
      <c r="H6182" s="87">
        <v>39.566395663956627</v>
      </c>
    </row>
    <row r="6183" spans="1:8" x14ac:dyDescent="0.3">
      <c r="A6183" t="s">
        <v>35</v>
      </c>
      <c r="B6183" t="s">
        <v>58</v>
      </c>
      <c r="C6183" t="s">
        <v>84</v>
      </c>
      <c r="D6183" t="s">
        <v>214</v>
      </c>
      <c r="E6183" t="s">
        <v>216</v>
      </c>
      <c r="F6183" s="88">
        <v>46692</v>
      </c>
      <c r="G6183" s="87">
        <v>2333.333333333333</v>
      </c>
      <c r="H6183" s="87">
        <v>0</v>
      </c>
    </row>
    <row r="6184" spans="1:8" x14ac:dyDescent="0.3">
      <c r="A6184" t="s">
        <v>35</v>
      </c>
      <c r="B6184" t="s">
        <v>58</v>
      </c>
      <c r="C6184" t="s">
        <v>84</v>
      </c>
      <c r="D6184" t="s">
        <v>214</v>
      </c>
      <c r="E6184" t="s">
        <v>217</v>
      </c>
      <c r="F6184" s="88">
        <v>46692</v>
      </c>
      <c r="G6184" s="87">
        <v>2333.333333333333</v>
      </c>
      <c r="H6184" s="87">
        <v>39.566395663956627</v>
      </c>
    </row>
    <row r="6185" spans="1:8" x14ac:dyDescent="0.3">
      <c r="A6185" t="s">
        <v>35</v>
      </c>
      <c r="B6185" t="s">
        <v>58</v>
      </c>
      <c r="C6185" t="s">
        <v>84</v>
      </c>
      <c r="D6185" t="s">
        <v>214</v>
      </c>
      <c r="E6185" t="s">
        <v>215</v>
      </c>
      <c r="F6185" s="88">
        <v>46722</v>
      </c>
      <c r="G6185" s="87">
        <v>2333.333333333333</v>
      </c>
      <c r="H6185" s="87">
        <v>39.510411109306979</v>
      </c>
    </row>
    <row r="6186" spans="1:8" x14ac:dyDescent="0.3">
      <c r="A6186" t="s">
        <v>35</v>
      </c>
      <c r="B6186" t="s">
        <v>58</v>
      </c>
      <c r="C6186" t="s">
        <v>84</v>
      </c>
      <c r="D6186" t="s">
        <v>214</v>
      </c>
      <c r="E6186" t="s">
        <v>216</v>
      </c>
      <c r="F6186" s="88">
        <v>46722</v>
      </c>
      <c r="G6186" s="87">
        <v>2333.333333333333</v>
      </c>
      <c r="H6186" s="87">
        <v>0</v>
      </c>
    </row>
    <row r="6187" spans="1:8" x14ac:dyDescent="0.3">
      <c r="A6187" t="s">
        <v>35</v>
      </c>
      <c r="B6187" t="s">
        <v>58</v>
      </c>
      <c r="C6187" t="s">
        <v>84</v>
      </c>
      <c r="D6187" t="s">
        <v>214</v>
      </c>
      <c r="E6187" t="s">
        <v>217</v>
      </c>
      <c r="F6187" s="88">
        <v>46722</v>
      </c>
      <c r="G6187" s="87">
        <v>2333.333333333333</v>
      </c>
      <c r="H6187" s="87">
        <v>39.510411109306979</v>
      </c>
    </row>
    <row r="6188" spans="1:8" x14ac:dyDescent="0.3">
      <c r="A6188" t="s">
        <v>35</v>
      </c>
      <c r="B6188" t="s">
        <v>58</v>
      </c>
      <c r="C6188" t="s">
        <v>89</v>
      </c>
      <c r="D6188" t="s">
        <v>198</v>
      </c>
      <c r="E6188" t="s">
        <v>135</v>
      </c>
      <c r="G6188" s="87">
        <v>73500</v>
      </c>
      <c r="H6188" s="87">
        <v>44394</v>
      </c>
    </row>
    <row r="6189" spans="1:8" x14ac:dyDescent="0.3">
      <c r="A6189" t="s">
        <v>35</v>
      </c>
      <c r="B6189" t="s">
        <v>58</v>
      </c>
      <c r="C6189" t="s">
        <v>89</v>
      </c>
      <c r="D6189" t="s">
        <v>198</v>
      </c>
      <c r="E6189" t="s">
        <v>199</v>
      </c>
      <c r="G6189" s="87">
        <v>73500</v>
      </c>
      <c r="H6189" s="87">
        <v>73657.387580299794</v>
      </c>
    </row>
    <row r="6190" spans="1:8" x14ac:dyDescent="0.3">
      <c r="A6190" t="s">
        <v>35</v>
      </c>
      <c r="B6190" t="s">
        <v>58</v>
      </c>
      <c r="C6190" t="s">
        <v>89</v>
      </c>
      <c r="D6190" t="s">
        <v>198</v>
      </c>
      <c r="E6190" t="s">
        <v>200</v>
      </c>
      <c r="G6190" s="87">
        <v>73500</v>
      </c>
      <c r="H6190" s="87">
        <v>74281.914893617024</v>
      </c>
    </row>
    <row r="6191" spans="1:8" x14ac:dyDescent="0.3">
      <c r="A6191" t="s">
        <v>35</v>
      </c>
      <c r="B6191" t="s">
        <v>58</v>
      </c>
      <c r="C6191" t="s">
        <v>89</v>
      </c>
      <c r="D6191" t="s">
        <v>198</v>
      </c>
      <c r="E6191" t="s">
        <v>201</v>
      </c>
      <c r="G6191" s="87">
        <v>73500</v>
      </c>
      <c r="H6191" s="87">
        <v>73500</v>
      </c>
    </row>
    <row r="6192" spans="1:8" x14ac:dyDescent="0.3">
      <c r="A6192" t="s">
        <v>35</v>
      </c>
      <c r="B6192" t="s">
        <v>58</v>
      </c>
      <c r="C6192" t="s">
        <v>89</v>
      </c>
      <c r="D6192" t="s">
        <v>198</v>
      </c>
      <c r="E6192" t="s">
        <v>202</v>
      </c>
      <c r="G6192" s="87">
        <v>73500</v>
      </c>
      <c r="H6192" s="87">
        <v>44962.349993165983</v>
      </c>
    </row>
    <row r="6193" spans="1:8" x14ac:dyDescent="0.3">
      <c r="A6193" t="s">
        <v>35</v>
      </c>
      <c r="B6193" t="s">
        <v>58</v>
      </c>
      <c r="C6193" t="s">
        <v>89</v>
      </c>
      <c r="D6193" t="s">
        <v>198</v>
      </c>
      <c r="E6193" t="s">
        <v>139</v>
      </c>
      <c r="G6193" s="87">
        <v>73500</v>
      </c>
      <c r="H6193" s="87">
        <v>48142.5</v>
      </c>
    </row>
    <row r="6194" spans="1:8" x14ac:dyDescent="0.3">
      <c r="A6194" t="s">
        <v>35</v>
      </c>
      <c r="B6194" t="s">
        <v>58</v>
      </c>
      <c r="C6194" t="s">
        <v>89</v>
      </c>
      <c r="D6194" t="s">
        <v>198</v>
      </c>
      <c r="E6194" t="s">
        <v>65</v>
      </c>
      <c r="G6194" s="87">
        <v>73500</v>
      </c>
      <c r="H6194" s="87">
        <v>44962.349993165983</v>
      </c>
    </row>
    <row r="6195" spans="1:8" x14ac:dyDescent="0.3">
      <c r="A6195" t="s">
        <v>35</v>
      </c>
      <c r="B6195" t="s">
        <v>58</v>
      </c>
      <c r="C6195" t="s">
        <v>89</v>
      </c>
      <c r="D6195" t="s">
        <v>203</v>
      </c>
      <c r="E6195" t="s">
        <v>204</v>
      </c>
      <c r="G6195" s="87">
        <v>73500</v>
      </c>
      <c r="H6195" s="87">
        <v>44866.276595744683</v>
      </c>
    </row>
    <row r="6196" spans="1:8" x14ac:dyDescent="0.3">
      <c r="A6196" t="s">
        <v>35</v>
      </c>
      <c r="B6196" t="s">
        <v>58</v>
      </c>
      <c r="C6196" t="s">
        <v>89</v>
      </c>
      <c r="D6196" t="s">
        <v>203</v>
      </c>
      <c r="E6196" t="s">
        <v>142</v>
      </c>
      <c r="G6196" s="87">
        <v>73500</v>
      </c>
      <c r="H6196" s="87">
        <v>73499.999999999985</v>
      </c>
    </row>
    <row r="6197" spans="1:8" x14ac:dyDescent="0.3">
      <c r="A6197" t="s">
        <v>35</v>
      </c>
      <c r="B6197" t="s">
        <v>58</v>
      </c>
      <c r="C6197" t="s">
        <v>89</v>
      </c>
      <c r="D6197" t="s">
        <v>203</v>
      </c>
      <c r="E6197" t="s">
        <v>143</v>
      </c>
      <c r="G6197" s="87">
        <v>73500</v>
      </c>
      <c r="H6197" s="87">
        <v>74281.914893617024</v>
      </c>
    </row>
    <row r="6198" spans="1:8" x14ac:dyDescent="0.3">
      <c r="A6198" t="s">
        <v>35</v>
      </c>
      <c r="B6198" t="s">
        <v>58</v>
      </c>
      <c r="C6198" t="s">
        <v>89</v>
      </c>
      <c r="D6198" t="s">
        <v>203</v>
      </c>
      <c r="E6198" t="s">
        <v>141</v>
      </c>
      <c r="G6198" s="87">
        <v>73500</v>
      </c>
      <c r="H6198" s="87">
        <v>0</v>
      </c>
    </row>
    <row r="6199" spans="1:8" x14ac:dyDescent="0.3">
      <c r="A6199" t="s">
        <v>35</v>
      </c>
      <c r="B6199" t="s">
        <v>58</v>
      </c>
      <c r="C6199" t="s">
        <v>89</v>
      </c>
      <c r="D6199" t="s">
        <v>203</v>
      </c>
      <c r="E6199" t="s">
        <v>205</v>
      </c>
      <c r="G6199" s="87">
        <v>73500</v>
      </c>
      <c r="H6199" s="87">
        <v>44866.276595744683</v>
      </c>
    </row>
    <row r="6200" spans="1:8" x14ac:dyDescent="0.3">
      <c r="A6200" t="s">
        <v>35</v>
      </c>
      <c r="B6200" t="s">
        <v>58</v>
      </c>
      <c r="C6200" t="s">
        <v>89</v>
      </c>
      <c r="D6200" t="s">
        <v>206</v>
      </c>
      <c r="E6200" t="s">
        <v>207</v>
      </c>
      <c r="G6200" s="87">
        <v>73500</v>
      </c>
      <c r="H6200" s="87">
        <v>76440</v>
      </c>
    </row>
    <row r="6201" spans="1:8" x14ac:dyDescent="0.3">
      <c r="A6201" t="s">
        <v>35</v>
      </c>
      <c r="B6201" t="s">
        <v>58</v>
      </c>
      <c r="C6201" t="s">
        <v>89</v>
      </c>
      <c r="D6201" t="s">
        <v>206</v>
      </c>
      <c r="E6201" t="s">
        <v>208</v>
      </c>
      <c r="G6201" s="87">
        <v>73500</v>
      </c>
      <c r="H6201" s="87">
        <v>76276.666666666672</v>
      </c>
    </row>
    <row r="6202" spans="1:8" x14ac:dyDescent="0.3">
      <c r="A6202" t="s">
        <v>35</v>
      </c>
      <c r="B6202" t="s">
        <v>58</v>
      </c>
      <c r="C6202" t="s">
        <v>89</v>
      </c>
      <c r="D6202" t="s">
        <v>206</v>
      </c>
      <c r="E6202" t="s">
        <v>209</v>
      </c>
      <c r="G6202" s="87">
        <v>73500</v>
      </c>
      <c r="H6202" s="87">
        <v>69089.999999999985</v>
      </c>
    </row>
    <row r="6203" spans="1:8" x14ac:dyDescent="0.3">
      <c r="A6203" t="s">
        <v>35</v>
      </c>
      <c r="B6203" t="s">
        <v>58</v>
      </c>
      <c r="C6203" t="s">
        <v>89</v>
      </c>
      <c r="D6203" t="s">
        <v>210</v>
      </c>
      <c r="E6203" t="s">
        <v>211</v>
      </c>
      <c r="G6203" s="87">
        <v>73500</v>
      </c>
      <c r="H6203" s="87">
        <v>69825</v>
      </c>
    </row>
    <row r="6204" spans="1:8" x14ac:dyDescent="0.3">
      <c r="A6204" t="s">
        <v>35</v>
      </c>
      <c r="B6204" t="s">
        <v>58</v>
      </c>
      <c r="C6204" t="s">
        <v>89</v>
      </c>
      <c r="D6204" t="s">
        <v>210</v>
      </c>
      <c r="E6204" t="s">
        <v>212</v>
      </c>
      <c r="G6204" s="87">
        <v>73500</v>
      </c>
      <c r="H6204" s="87">
        <v>69090</v>
      </c>
    </row>
    <row r="6205" spans="1:8" x14ac:dyDescent="0.3">
      <c r="A6205" t="s">
        <v>35</v>
      </c>
      <c r="B6205" t="s">
        <v>58</v>
      </c>
      <c r="C6205" t="s">
        <v>89</v>
      </c>
      <c r="D6205" t="s">
        <v>210</v>
      </c>
      <c r="E6205" t="s">
        <v>213</v>
      </c>
      <c r="G6205" s="87">
        <v>73500</v>
      </c>
      <c r="H6205" s="87">
        <v>69090</v>
      </c>
    </row>
    <row r="6206" spans="1:8" x14ac:dyDescent="0.3">
      <c r="A6206" t="s">
        <v>35</v>
      </c>
      <c r="B6206" t="s">
        <v>58</v>
      </c>
      <c r="C6206" t="s">
        <v>89</v>
      </c>
      <c r="D6206" t="s">
        <v>214</v>
      </c>
      <c r="E6206" t="s">
        <v>215</v>
      </c>
      <c r="F6206" s="88">
        <v>46388</v>
      </c>
      <c r="G6206" s="87">
        <v>6125</v>
      </c>
      <c r="H6206" s="87">
        <v>245.0000000000002</v>
      </c>
    </row>
    <row r="6207" spans="1:8" x14ac:dyDescent="0.3">
      <c r="A6207" t="s">
        <v>35</v>
      </c>
      <c r="B6207" t="s">
        <v>58</v>
      </c>
      <c r="C6207" t="s">
        <v>89</v>
      </c>
      <c r="D6207" t="s">
        <v>214</v>
      </c>
      <c r="E6207" t="s">
        <v>216</v>
      </c>
      <c r="F6207" s="88">
        <v>46388</v>
      </c>
      <c r="G6207" s="87">
        <v>6125</v>
      </c>
      <c r="H6207" s="87">
        <v>245.0000000000002</v>
      </c>
    </row>
    <row r="6208" spans="1:8" x14ac:dyDescent="0.3">
      <c r="A6208" t="s">
        <v>35</v>
      </c>
      <c r="B6208" t="s">
        <v>58</v>
      </c>
      <c r="C6208" t="s">
        <v>89</v>
      </c>
      <c r="D6208" t="s">
        <v>214</v>
      </c>
      <c r="E6208" t="s">
        <v>217</v>
      </c>
      <c r="F6208" s="88">
        <v>46388</v>
      </c>
      <c r="G6208" s="87">
        <v>6125</v>
      </c>
      <c r="H6208" s="87">
        <v>0</v>
      </c>
    </row>
    <row r="6209" spans="1:8" x14ac:dyDescent="0.3">
      <c r="A6209" t="s">
        <v>35</v>
      </c>
      <c r="B6209" t="s">
        <v>58</v>
      </c>
      <c r="C6209" t="s">
        <v>89</v>
      </c>
      <c r="D6209" t="s">
        <v>214</v>
      </c>
      <c r="E6209" t="s">
        <v>215</v>
      </c>
      <c r="F6209" s="88">
        <v>46419</v>
      </c>
      <c r="G6209" s="87">
        <v>6125</v>
      </c>
      <c r="H6209" s="87">
        <v>245.0000000000002</v>
      </c>
    </row>
    <row r="6210" spans="1:8" x14ac:dyDescent="0.3">
      <c r="A6210" t="s">
        <v>35</v>
      </c>
      <c r="B6210" t="s">
        <v>58</v>
      </c>
      <c r="C6210" t="s">
        <v>89</v>
      </c>
      <c r="D6210" t="s">
        <v>214</v>
      </c>
      <c r="E6210" t="s">
        <v>216</v>
      </c>
      <c r="F6210" s="88">
        <v>46419</v>
      </c>
      <c r="G6210" s="87">
        <v>6125</v>
      </c>
      <c r="H6210" s="87">
        <v>245.0000000000002</v>
      </c>
    </row>
    <row r="6211" spans="1:8" x14ac:dyDescent="0.3">
      <c r="A6211" t="s">
        <v>35</v>
      </c>
      <c r="B6211" t="s">
        <v>58</v>
      </c>
      <c r="C6211" t="s">
        <v>89</v>
      </c>
      <c r="D6211" t="s">
        <v>214</v>
      </c>
      <c r="E6211" t="s">
        <v>217</v>
      </c>
      <c r="F6211" s="88">
        <v>46419</v>
      </c>
      <c r="G6211" s="87">
        <v>6125</v>
      </c>
      <c r="H6211" s="87">
        <v>0</v>
      </c>
    </row>
    <row r="6212" spans="1:8" x14ac:dyDescent="0.3">
      <c r="A6212" t="s">
        <v>35</v>
      </c>
      <c r="B6212" t="s">
        <v>58</v>
      </c>
      <c r="C6212" t="s">
        <v>89</v>
      </c>
      <c r="D6212" t="s">
        <v>214</v>
      </c>
      <c r="E6212" t="s">
        <v>215</v>
      </c>
      <c r="F6212" s="88">
        <v>46447</v>
      </c>
      <c r="G6212" s="87">
        <v>6125</v>
      </c>
      <c r="H6212" s="87">
        <v>245.0000000000002</v>
      </c>
    </row>
    <row r="6213" spans="1:8" x14ac:dyDescent="0.3">
      <c r="A6213" t="s">
        <v>35</v>
      </c>
      <c r="B6213" t="s">
        <v>58</v>
      </c>
      <c r="C6213" t="s">
        <v>89</v>
      </c>
      <c r="D6213" t="s">
        <v>214</v>
      </c>
      <c r="E6213" t="s">
        <v>216</v>
      </c>
      <c r="F6213" s="88">
        <v>46447</v>
      </c>
      <c r="G6213" s="87">
        <v>6125</v>
      </c>
      <c r="H6213" s="87">
        <v>245.0000000000002</v>
      </c>
    </row>
    <row r="6214" spans="1:8" x14ac:dyDescent="0.3">
      <c r="A6214" t="s">
        <v>35</v>
      </c>
      <c r="B6214" t="s">
        <v>58</v>
      </c>
      <c r="C6214" t="s">
        <v>89</v>
      </c>
      <c r="D6214" t="s">
        <v>214</v>
      </c>
      <c r="E6214" t="s">
        <v>217</v>
      </c>
      <c r="F6214" s="88">
        <v>46447</v>
      </c>
      <c r="G6214" s="87">
        <v>6125</v>
      </c>
      <c r="H6214" s="87">
        <v>0</v>
      </c>
    </row>
    <row r="6215" spans="1:8" x14ac:dyDescent="0.3">
      <c r="A6215" t="s">
        <v>35</v>
      </c>
      <c r="B6215" t="s">
        <v>58</v>
      </c>
      <c r="C6215" t="s">
        <v>89</v>
      </c>
      <c r="D6215" t="s">
        <v>214</v>
      </c>
      <c r="E6215" t="s">
        <v>215</v>
      </c>
      <c r="F6215" s="88">
        <v>46478</v>
      </c>
      <c r="G6215" s="87">
        <v>6125</v>
      </c>
      <c r="H6215" s="87">
        <v>245.0000000000002</v>
      </c>
    </row>
    <row r="6216" spans="1:8" x14ac:dyDescent="0.3">
      <c r="A6216" t="s">
        <v>35</v>
      </c>
      <c r="B6216" t="s">
        <v>58</v>
      </c>
      <c r="C6216" t="s">
        <v>89</v>
      </c>
      <c r="D6216" t="s">
        <v>214</v>
      </c>
      <c r="E6216" t="s">
        <v>216</v>
      </c>
      <c r="F6216" s="88">
        <v>46478</v>
      </c>
      <c r="G6216" s="87">
        <v>6125</v>
      </c>
      <c r="H6216" s="87">
        <v>245.0000000000002</v>
      </c>
    </row>
    <row r="6217" spans="1:8" x14ac:dyDescent="0.3">
      <c r="A6217" t="s">
        <v>35</v>
      </c>
      <c r="B6217" t="s">
        <v>58</v>
      </c>
      <c r="C6217" t="s">
        <v>89</v>
      </c>
      <c r="D6217" t="s">
        <v>214</v>
      </c>
      <c r="E6217" t="s">
        <v>217</v>
      </c>
      <c r="F6217" s="88">
        <v>46478</v>
      </c>
      <c r="G6217" s="87">
        <v>6125</v>
      </c>
      <c r="H6217" s="87">
        <v>0</v>
      </c>
    </row>
    <row r="6218" spans="1:8" x14ac:dyDescent="0.3">
      <c r="A6218" t="s">
        <v>35</v>
      </c>
      <c r="B6218" t="s">
        <v>58</v>
      </c>
      <c r="C6218" t="s">
        <v>89</v>
      </c>
      <c r="D6218" t="s">
        <v>214</v>
      </c>
      <c r="E6218" t="s">
        <v>215</v>
      </c>
      <c r="F6218" s="88">
        <v>46508</v>
      </c>
      <c r="G6218" s="87">
        <v>6125</v>
      </c>
      <c r="H6218" s="87">
        <v>0</v>
      </c>
    </row>
    <row r="6219" spans="1:8" x14ac:dyDescent="0.3">
      <c r="A6219" t="s">
        <v>35</v>
      </c>
      <c r="B6219" t="s">
        <v>58</v>
      </c>
      <c r="C6219" t="s">
        <v>89</v>
      </c>
      <c r="D6219" t="s">
        <v>214</v>
      </c>
      <c r="E6219" t="s">
        <v>216</v>
      </c>
      <c r="F6219" s="88">
        <v>46508</v>
      </c>
      <c r="G6219" s="87">
        <v>6125</v>
      </c>
      <c r="H6219" s="87">
        <v>0</v>
      </c>
    </row>
    <row r="6220" spans="1:8" x14ac:dyDescent="0.3">
      <c r="A6220" t="s">
        <v>35</v>
      </c>
      <c r="B6220" t="s">
        <v>58</v>
      </c>
      <c r="C6220" t="s">
        <v>89</v>
      </c>
      <c r="D6220" t="s">
        <v>214</v>
      </c>
      <c r="E6220" t="s">
        <v>217</v>
      </c>
      <c r="F6220" s="88">
        <v>46508</v>
      </c>
      <c r="G6220" s="87">
        <v>6125</v>
      </c>
      <c r="H6220" s="87">
        <v>0</v>
      </c>
    </row>
    <row r="6221" spans="1:8" x14ac:dyDescent="0.3">
      <c r="A6221" t="s">
        <v>35</v>
      </c>
      <c r="B6221" t="s">
        <v>58</v>
      </c>
      <c r="C6221" t="s">
        <v>89</v>
      </c>
      <c r="D6221" t="s">
        <v>214</v>
      </c>
      <c r="E6221" t="s">
        <v>215</v>
      </c>
      <c r="F6221" s="88">
        <v>46539</v>
      </c>
      <c r="G6221" s="87">
        <v>6125</v>
      </c>
      <c r="H6221" s="87">
        <v>0</v>
      </c>
    </row>
    <row r="6222" spans="1:8" x14ac:dyDescent="0.3">
      <c r="A6222" t="s">
        <v>35</v>
      </c>
      <c r="B6222" t="s">
        <v>58</v>
      </c>
      <c r="C6222" t="s">
        <v>89</v>
      </c>
      <c r="D6222" t="s">
        <v>214</v>
      </c>
      <c r="E6222" t="s">
        <v>216</v>
      </c>
      <c r="F6222" s="88">
        <v>46539</v>
      </c>
      <c r="G6222" s="87">
        <v>6125</v>
      </c>
      <c r="H6222" s="87">
        <v>0</v>
      </c>
    </row>
    <row r="6223" spans="1:8" x14ac:dyDescent="0.3">
      <c r="A6223" t="s">
        <v>35</v>
      </c>
      <c r="B6223" t="s">
        <v>58</v>
      </c>
      <c r="C6223" t="s">
        <v>89</v>
      </c>
      <c r="D6223" t="s">
        <v>214</v>
      </c>
      <c r="E6223" t="s">
        <v>217</v>
      </c>
      <c r="F6223" s="88">
        <v>46539</v>
      </c>
      <c r="G6223" s="87">
        <v>6125</v>
      </c>
      <c r="H6223" s="87">
        <v>0</v>
      </c>
    </row>
    <row r="6224" spans="1:8" x14ac:dyDescent="0.3">
      <c r="A6224" t="s">
        <v>35</v>
      </c>
      <c r="B6224" t="s">
        <v>58</v>
      </c>
      <c r="C6224" t="s">
        <v>89</v>
      </c>
      <c r="D6224" t="s">
        <v>214</v>
      </c>
      <c r="E6224" t="s">
        <v>215</v>
      </c>
      <c r="F6224" s="88">
        <v>46569</v>
      </c>
      <c r="G6224" s="87">
        <v>6125</v>
      </c>
      <c r="H6224" s="87">
        <v>0</v>
      </c>
    </row>
    <row r="6225" spans="1:8" x14ac:dyDescent="0.3">
      <c r="A6225" t="s">
        <v>35</v>
      </c>
      <c r="B6225" t="s">
        <v>58</v>
      </c>
      <c r="C6225" t="s">
        <v>89</v>
      </c>
      <c r="D6225" t="s">
        <v>214</v>
      </c>
      <c r="E6225" t="s">
        <v>216</v>
      </c>
      <c r="F6225" s="88">
        <v>46569</v>
      </c>
      <c r="G6225" s="87">
        <v>6125</v>
      </c>
      <c r="H6225" s="87">
        <v>0</v>
      </c>
    </row>
    <row r="6226" spans="1:8" x14ac:dyDescent="0.3">
      <c r="A6226" t="s">
        <v>35</v>
      </c>
      <c r="B6226" t="s">
        <v>58</v>
      </c>
      <c r="C6226" t="s">
        <v>89</v>
      </c>
      <c r="D6226" t="s">
        <v>214</v>
      </c>
      <c r="E6226" t="s">
        <v>217</v>
      </c>
      <c r="F6226" s="88">
        <v>46569</v>
      </c>
      <c r="G6226" s="87">
        <v>6125</v>
      </c>
      <c r="H6226" s="87">
        <v>0</v>
      </c>
    </row>
    <row r="6227" spans="1:8" x14ac:dyDescent="0.3">
      <c r="A6227" t="s">
        <v>35</v>
      </c>
      <c r="B6227" t="s">
        <v>58</v>
      </c>
      <c r="C6227" t="s">
        <v>89</v>
      </c>
      <c r="D6227" t="s">
        <v>214</v>
      </c>
      <c r="E6227" t="s">
        <v>215</v>
      </c>
      <c r="F6227" s="88">
        <v>46600</v>
      </c>
      <c r="G6227" s="87">
        <v>6125</v>
      </c>
      <c r="H6227" s="87">
        <v>0</v>
      </c>
    </row>
    <row r="6228" spans="1:8" x14ac:dyDescent="0.3">
      <c r="A6228" t="s">
        <v>35</v>
      </c>
      <c r="B6228" t="s">
        <v>58</v>
      </c>
      <c r="C6228" t="s">
        <v>89</v>
      </c>
      <c r="D6228" t="s">
        <v>214</v>
      </c>
      <c r="E6228" t="s">
        <v>216</v>
      </c>
      <c r="F6228" s="88">
        <v>46600</v>
      </c>
      <c r="G6228" s="87">
        <v>6125</v>
      </c>
      <c r="H6228" s="87">
        <v>0</v>
      </c>
    </row>
    <row r="6229" spans="1:8" x14ac:dyDescent="0.3">
      <c r="A6229" t="s">
        <v>35</v>
      </c>
      <c r="B6229" t="s">
        <v>58</v>
      </c>
      <c r="C6229" t="s">
        <v>89</v>
      </c>
      <c r="D6229" t="s">
        <v>214</v>
      </c>
      <c r="E6229" t="s">
        <v>217</v>
      </c>
      <c r="F6229" s="88">
        <v>46600</v>
      </c>
      <c r="G6229" s="87">
        <v>6125</v>
      </c>
      <c r="H6229" s="87">
        <v>0</v>
      </c>
    </row>
    <row r="6230" spans="1:8" x14ac:dyDescent="0.3">
      <c r="A6230" t="s">
        <v>35</v>
      </c>
      <c r="B6230" t="s">
        <v>58</v>
      </c>
      <c r="C6230" t="s">
        <v>89</v>
      </c>
      <c r="D6230" t="s">
        <v>214</v>
      </c>
      <c r="E6230" t="s">
        <v>215</v>
      </c>
      <c r="F6230" s="88">
        <v>46631</v>
      </c>
      <c r="G6230" s="87">
        <v>6125</v>
      </c>
      <c r="H6230" s="87">
        <v>0</v>
      </c>
    </row>
    <row r="6231" spans="1:8" x14ac:dyDescent="0.3">
      <c r="A6231" t="s">
        <v>35</v>
      </c>
      <c r="B6231" t="s">
        <v>58</v>
      </c>
      <c r="C6231" t="s">
        <v>89</v>
      </c>
      <c r="D6231" t="s">
        <v>214</v>
      </c>
      <c r="E6231" t="s">
        <v>216</v>
      </c>
      <c r="F6231" s="88">
        <v>46631</v>
      </c>
      <c r="G6231" s="87">
        <v>6125</v>
      </c>
      <c r="H6231" s="87">
        <v>0</v>
      </c>
    </row>
    <row r="6232" spans="1:8" x14ac:dyDescent="0.3">
      <c r="A6232" t="s">
        <v>35</v>
      </c>
      <c r="B6232" t="s">
        <v>58</v>
      </c>
      <c r="C6232" t="s">
        <v>89</v>
      </c>
      <c r="D6232" t="s">
        <v>214</v>
      </c>
      <c r="E6232" t="s">
        <v>217</v>
      </c>
      <c r="F6232" s="88">
        <v>46631</v>
      </c>
      <c r="G6232" s="87">
        <v>6125</v>
      </c>
      <c r="H6232" s="87">
        <v>0</v>
      </c>
    </row>
    <row r="6233" spans="1:8" x14ac:dyDescent="0.3">
      <c r="A6233" t="s">
        <v>35</v>
      </c>
      <c r="B6233" t="s">
        <v>58</v>
      </c>
      <c r="C6233" t="s">
        <v>89</v>
      </c>
      <c r="D6233" t="s">
        <v>214</v>
      </c>
      <c r="E6233" t="s">
        <v>215</v>
      </c>
      <c r="F6233" s="88">
        <v>46661</v>
      </c>
      <c r="G6233" s="87">
        <v>6125</v>
      </c>
      <c r="H6233" s="87">
        <v>0</v>
      </c>
    </row>
    <row r="6234" spans="1:8" x14ac:dyDescent="0.3">
      <c r="A6234" t="s">
        <v>35</v>
      </c>
      <c r="B6234" t="s">
        <v>58</v>
      </c>
      <c r="C6234" t="s">
        <v>89</v>
      </c>
      <c r="D6234" t="s">
        <v>214</v>
      </c>
      <c r="E6234" t="s">
        <v>216</v>
      </c>
      <c r="F6234" s="88">
        <v>46661</v>
      </c>
      <c r="G6234" s="87">
        <v>6125</v>
      </c>
      <c r="H6234" s="87">
        <v>0</v>
      </c>
    </row>
    <row r="6235" spans="1:8" x14ac:dyDescent="0.3">
      <c r="A6235" t="s">
        <v>35</v>
      </c>
      <c r="B6235" t="s">
        <v>58</v>
      </c>
      <c r="C6235" t="s">
        <v>89</v>
      </c>
      <c r="D6235" t="s">
        <v>214</v>
      </c>
      <c r="E6235" t="s">
        <v>217</v>
      </c>
      <c r="F6235" s="88">
        <v>46661</v>
      </c>
      <c r="G6235" s="87">
        <v>6125</v>
      </c>
      <c r="H6235" s="87">
        <v>0</v>
      </c>
    </row>
    <row r="6236" spans="1:8" x14ac:dyDescent="0.3">
      <c r="A6236" t="s">
        <v>35</v>
      </c>
      <c r="B6236" t="s">
        <v>58</v>
      </c>
      <c r="C6236" t="s">
        <v>89</v>
      </c>
      <c r="D6236" t="s">
        <v>214</v>
      </c>
      <c r="E6236" t="s">
        <v>215</v>
      </c>
      <c r="F6236" s="88">
        <v>46692</v>
      </c>
      <c r="G6236" s="87">
        <v>6125</v>
      </c>
      <c r="H6236" s="87">
        <v>0</v>
      </c>
    </row>
    <row r="6237" spans="1:8" x14ac:dyDescent="0.3">
      <c r="A6237" t="s">
        <v>35</v>
      </c>
      <c r="B6237" t="s">
        <v>58</v>
      </c>
      <c r="C6237" t="s">
        <v>89</v>
      </c>
      <c r="D6237" t="s">
        <v>214</v>
      </c>
      <c r="E6237" t="s">
        <v>216</v>
      </c>
      <c r="F6237" s="88">
        <v>46692</v>
      </c>
      <c r="G6237" s="87">
        <v>6125</v>
      </c>
      <c r="H6237" s="87">
        <v>0</v>
      </c>
    </row>
    <row r="6238" spans="1:8" x14ac:dyDescent="0.3">
      <c r="A6238" t="s">
        <v>35</v>
      </c>
      <c r="B6238" t="s">
        <v>58</v>
      </c>
      <c r="C6238" t="s">
        <v>89</v>
      </c>
      <c r="D6238" t="s">
        <v>214</v>
      </c>
      <c r="E6238" t="s">
        <v>217</v>
      </c>
      <c r="F6238" s="88">
        <v>46692</v>
      </c>
      <c r="G6238" s="87">
        <v>6125</v>
      </c>
      <c r="H6238" s="87">
        <v>0</v>
      </c>
    </row>
    <row r="6239" spans="1:8" x14ac:dyDescent="0.3">
      <c r="A6239" t="s">
        <v>35</v>
      </c>
      <c r="B6239" t="s">
        <v>58</v>
      </c>
      <c r="C6239" t="s">
        <v>89</v>
      </c>
      <c r="D6239" t="s">
        <v>214</v>
      </c>
      <c r="E6239" t="s">
        <v>215</v>
      </c>
      <c r="F6239" s="88">
        <v>46722</v>
      </c>
      <c r="G6239" s="87">
        <v>6125</v>
      </c>
      <c r="H6239" s="87">
        <v>0</v>
      </c>
    </row>
    <row r="6240" spans="1:8" x14ac:dyDescent="0.3">
      <c r="A6240" t="s">
        <v>35</v>
      </c>
      <c r="B6240" t="s">
        <v>58</v>
      </c>
      <c r="C6240" t="s">
        <v>89</v>
      </c>
      <c r="D6240" t="s">
        <v>214</v>
      </c>
      <c r="E6240" t="s">
        <v>216</v>
      </c>
      <c r="F6240" s="88">
        <v>46722</v>
      </c>
      <c r="G6240" s="87">
        <v>6125</v>
      </c>
      <c r="H6240" s="87">
        <v>0</v>
      </c>
    </row>
    <row r="6241" spans="1:8" x14ac:dyDescent="0.3">
      <c r="A6241" t="s">
        <v>35</v>
      </c>
      <c r="B6241" t="s">
        <v>58</v>
      </c>
      <c r="C6241" t="s">
        <v>89</v>
      </c>
      <c r="D6241" t="s">
        <v>214</v>
      </c>
      <c r="E6241" t="s">
        <v>217</v>
      </c>
      <c r="F6241" s="88">
        <v>46722</v>
      </c>
      <c r="G6241" s="87">
        <v>6125</v>
      </c>
      <c r="H6241" s="87">
        <v>0</v>
      </c>
    </row>
    <row r="6242" spans="1:8" x14ac:dyDescent="0.3">
      <c r="A6242" t="s">
        <v>35</v>
      </c>
      <c r="B6242" t="s">
        <v>58</v>
      </c>
      <c r="C6242" t="s">
        <v>91</v>
      </c>
      <c r="D6242" t="s">
        <v>198</v>
      </c>
      <c r="E6242" t="s">
        <v>135</v>
      </c>
      <c r="G6242" s="87">
        <v>59500</v>
      </c>
      <c r="H6242" s="87">
        <v>37604</v>
      </c>
    </row>
    <row r="6243" spans="1:8" x14ac:dyDescent="0.3">
      <c r="A6243" t="s">
        <v>35</v>
      </c>
      <c r="B6243" t="s">
        <v>58</v>
      </c>
      <c r="C6243" t="s">
        <v>91</v>
      </c>
      <c r="D6243" t="s">
        <v>198</v>
      </c>
      <c r="E6243" t="s">
        <v>199</v>
      </c>
      <c r="G6243" s="87">
        <v>59500</v>
      </c>
      <c r="H6243" s="87">
        <v>58838.071693448714</v>
      </c>
    </row>
    <row r="6244" spans="1:8" x14ac:dyDescent="0.3">
      <c r="A6244" t="s">
        <v>35</v>
      </c>
      <c r="B6244" t="s">
        <v>58</v>
      </c>
      <c r="C6244" t="s">
        <v>91</v>
      </c>
      <c r="D6244" t="s">
        <v>198</v>
      </c>
      <c r="E6244" t="s">
        <v>200</v>
      </c>
      <c r="G6244" s="87">
        <v>59500</v>
      </c>
      <c r="H6244" s="87">
        <v>59942.075394805361</v>
      </c>
    </row>
    <row r="6245" spans="1:8" x14ac:dyDescent="0.3">
      <c r="A6245" t="s">
        <v>35</v>
      </c>
      <c r="B6245" t="s">
        <v>58</v>
      </c>
      <c r="C6245" t="s">
        <v>91</v>
      </c>
      <c r="D6245" t="s">
        <v>198</v>
      </c>
      <c r="E6245" t="s">
        <v>201</v>
      </c>
      <c r="G6245" s="87">
        <v>59500</v>
      </c>
      <c r="H6245" s="87">
        <v>59500</v>
      </c>
    </row>
    <row r="6246" spans="1:8" x14ac:dyDescent="0.3">
      <c r="A6246" t="s">
        <v>35</v>
      </c>
      <c r="B6246" t="s">
        <v>58</v>
      </c>
      <c r="C6246" t="s">
        <v>91</v>
      </c>
      <c r="D6246" t="s">
        <v>198</v>
      </c>
      <c r="E6246" t="s">
        <v>202</v>
      </c>
      <c r="G6246" s="87">
        <v>59500</v>
      </c>
      <c r="H6246" s="87">
        <v>37461.944770844981</v>
      </c>
    </row>
    <row r="6247" spans="1:8" x14ac:dyDescent="0.3">
      <c r="A6247" t="s">
        <v>35</v>
      </c>
      <c r="B6247" t="s">
        <v>58</v>
      </c>
      <c r="C6247" t="s">
        <v>91</v>
      </c>
      <c r="D6247" t="s">
        <v>198</v>
      </c>
      <c r="E6247" t="s">
        <v>139</v>
      </c>
      <c r="G6247" s="87">
        <v>59500</v>
      </c>
      <c r="H6247" s="87">
        <v>37187.5</v>
      </c>
    </row>
    <row r="6248" spans="1:8" x14ac:dyDescent="0.3">
      <c r="A6248" t="s">
        <v>35</v>
      </c>
      <c r="B6248" t="s">
        <v>58</v>
      </c>
      <c r="C6248" t="s">
        <v>91</v>
      </c>
      <c r="D6248" t="s">
        <v>198</v>
      </c>
      <c r="E6248" t="s">
        <v>65</v>
      </c>
      <c r="G6248" s="87">
        <v>59500</v>
      </c>
      <c r="H6248" s="87">
        <v>37461.944770844981</v>
      </c>
    </row>
    <row r="6249" spans="1:8" x14ac:dyDescent="0.3">
      <c r="A6249" t="s">
        <v>35</v>
      </c>
      <c r="B6249" t="s">
        <v>58</v>
      </c>
      <c r="C6249" t="s">
        <v>91</v>
      </c>
      <c r="D6249" t="s">
        <v>203</v>
      </c>
      <c r="E6249" t="s">
        <v>204</v>
      </c>
      <c r="G6249" s="87">
        <v>59500</v>
      </c>
      <c r="H6249" s="87">
        <v>36087.829292024428</v>
      </c>
    </row>
    <row r="6250" spans="1:8" x14ac:dyDescent="0.3">
      <c r="A6250" t="s">
        <v>35</v>
      </c>
      <c r="B6250" t="s">
        <v>58</v>
      </c>
      <c r="C6250" t="s">
        <v>91</v>
      </c>
      <c r="D6250" t="s">
        <v>203</v>
      </c>
      <c r="E6250" t="s">
        <v>142</v>
      </c>
      <c r="G6250" s="87">
        <v>59500</v>
      </c>
      <c r="H6250" s="87">
        <v>57280.385078219013</v>
      </c>
    </row>
    <row r="6251" spans="1:8" x14ac:dyDescent="0.3">
      <c r="A6251" t="s">
        <v>35</v>
      </c>
      <c r="B6251" t="s">
        <v>58</v>
      </c>
      <c r="C6251" t="s">
        <v>91</v>
      </c>
      <c r="D6251" t="s">
        <v>203</v>
      </c>
      <c r="E6251" t="s">
        <v>143</v>
      </c>
      <c r="G6251" s="87">
        <v>59500</v>
      </c>
      <c r="H6251" s="87">
        <v>59313.659299193627</v>
      </c>
    </row>
    <row r="6252" spans="1:8" x14ac:dyDescent="0.3">
      <c r="A6252" t="s">
        <v>35</v>
      </c>
      <c r="B6252" t="s">
        <v>58</v>
      </c>
      <c r="C6252" t="s">
        <v>91</v>
      </c>
      <c r="D6252" t="s">
        <v>203</v>
      </c>
      <c r="E6252" t="s">
        <v>141</v>
      </c>
      <c r="G6252" s="87">
        <v>59500</v>
      </c>
      <c r="H6252" s="87">
        <v>0</v>
      </c>
    </row>
    <row r="6253" spans="1:8" x14ac:dyDescent="0.3">
      <c r="A6253" t="s">
        <v>35</v>
      </c>
      <c r="B6253" t="s">
        <v>58</v>
      </c>
      <c r="C6253" t="s">
        <v>91</v>
      </c>
      <c r="D6253" t="s">
        <v>203</v>
      </c>
      <c r="E6253" t="s">
        <v>205</v>
      </c>
      <c r="G6253" s="87">
        <v>59500</v>
      </c>
      <c r="H6253" s="87">
        <v>36087.829292024428</v>
      </c>
    </row>
    <row r="6254" spans="1:8" x14ac:dyDescent="0.3">
      <c r="A6254" t="s">
        <v>35</v>
      </c>
      <c r="B6254" t="s">
        <v>58</v>
      </c>
      <c r="C6254" t="s">
        <v>91</v>
      </c>
      <c r="D6254" t="s">
        <v>206</v>
      </c>
      <c r="E6254" t="s">
        <v>207</v>
      </c>
      <c r="G6254" s="87">
        <v>59500</v>
      </c>
      <c r="H6254" s="87">
        <v>59500</v>
      </c>
    </row>
    <row r="6255" spans="1:8" x14ac:dyDescent="0.3">
      <c r="A6255" t="s">
        <v>35</v>
      </c>
      <c r="B6255" t="s">
        <v>58</v>
      </c>
      <c r="C6255" t="s">
        <v>91</v>
      </c>
      <c r="D6255" t="s">
        <v>206</v>
      </c>
      <c r="E6255" t="s">
        <v>208</v>
      </c>
      <c r="G6255" s="87">
        <v>59500</v>
      </c>
      <c r="H6255" s="87">
        <v>60169.375</v>
      </c>
    </row>
    <row r="6256" spans="1:8" x14ac:dyDescent="0.3">
      <c r="A6256" t="s">
        <v>35</v>
      </c>
      <c r="B6256" t="s">
        <v>58</v>
      </c>
      <c r="C6256" t="s">
        <v>91</v>
      </c>
      <c r="D6256" t="s">
        <v>206</v>
      </c>
      <c r="E6256" t="s">
        <v>209</v>
      </c>
      <c r="G6256" s="87">
        <v>59500</v>
      </c>
      <c r="H6256" s="87">
        <v>56108.125683807433</v>
      </c>
    </row>
    <row r="6257" spans="1:8" x14ac:dyDescent="0.3">
      <c r="A6257" t="s">
        <v>35</v>
      </c>
      <c r="B6257" t="s">
        <v>58</v>
      </c>
      <c r="C6257" t="s">
        <v>91</v>
      </c>
      <c r="D6257" t="s">
        <v>210</v>
      </c>
      <c r="E6257" t="s">
        <v>211</v>
      </c>
      <c r="G6257" s="87">
        <v>59500</v>
      </c>
      <c r="H6257" s="87">
        <v>56525</v>
      </c>
    </row>
    <row r="6258" spans="1:8" x14ac:dyDescent="0.3">
      <c r="A6258" t="s">
        <v>35</v>
      </c>
      <c r="B6258" t="s">
        <v>58</v>
      </c>
      <c r="C6258" t="s">
        <v>91</v>
      </c>
      <c r="D6258" t="s">
        <v>210</v>
      </c>
      <c r="E6258" t="s">
        <v>212</v>
      </c>
      <c r="G6258" s="87">
        <v>59500</v>
      </c>
      <c r="H6258" s="87">
        <v>55930</v>
      </c>
    </row>
    <row r="6259" spans="1:8" x14ac:dyDescent="0.3">
      <c r="A6259" t="s">
        <v>35</v>
      </c>
      <c r="B6259" t="s">
        <v>58</v>
      </c>
      <c r="C6259" t="s">
        <v>91</v>
      </c>
      <c r="D6259" t="s">
        <v>210</v>
      </c>
      <c r="E6259" t="s">
        <v>213</v>
      </c>
      <c r="G6259" s="87">
        <v>59500</v>
      </c>
      <c r="H6259" s="87">
        <v>56822.5</v>
      </c>
    </row>
    <row r="6260" spans="1:8" x14ac:dyDescent="0.3">
      <c r="A6260" t="s">
        <v>35</v>
      </c>
      <c r="B6260" t="s">
        <v>58</v>
      </c>
      <c r="C6260" t="s">
        <v>91</v>
      </c>
      <c r="D6260" t="s">
        <v>214</v>
      </c>
      <c r="E6260" t="s">
        <v>215</v>
      </c>
      <c r="F6260" s="88">
        <v>46388</v>
      </c>
      <c r="G6260" s="87">
        <v>4958.333333333333</v>
      </c>
      <c r="H6260" s="87">
        <v>63.767345716348977</v>
      </c>
    </row>
    <row r="6261" spans="1:8" x14ac:dyDescent="0.3">
      <c r="A6261" t="s">
        <v>35</v>
      </c>
      <c r="B6261" t="s">
        <v>58</v>
      </c>
      <c r="C6261" t="s">
        <v>91</v>
      </c>
      <c r="D6261" t="s">
        <v>214</v>
      </c>
      <c r="E6261" t="s">
        <v>216</v>
      </c>
      <c r="F6261" s="88">
        <v>46388</v>
      </c>
      <c r="G6261" s="87">
        <v>4958.333333333333</v>
      </c>
      <c r="H6261" s="87">
        <v>0</v>
      </c>
    </row>
    <row r="6262" spans="1:8" x14ac:dyDescent="0.3">
      <c r="A6262" t="s">
        <v>35</v>
      </c>
      <c r="B6262" t="s">
        <v>58</v>
      </c>
      <c r="C6262" t="s">
        <v>91</v>
      </c>
      <c r="D6262" t="s">
        <v>214</v>
      </c>
      <c r="E6262" t="s">
        <v>217</v>
      </c>
      <c r="F6262" s="88">
        <v>46388</v>
      </c>
      <c r="G6262" s="87">
        <v>4958.333333333333</v>
      </c>
      <c r="H6262" s="87">
        <v>63.767345716348977</v>
      </c>
    </row>
    <row r="6263" spans="1:8" x14ac:dyDescent="0.3">
      <c r="A6263" t="s">
        <v>35</v>
      </c>
      <c r="B6263" t="s">
        <v>58</v>
      </c>
      <c r="C6263" t="s">
        <v>91</v>
      </c>
      <c r="D6263" t="s">
        <v>214</v>
      </c>
      <c r="E6263" t="s">
        <v>215</v>
      </c>
      <c r="F6263" s="88">
        <v>46419</v>
      </c>
      <c r="G6263" s="87">
        <v>4958.333333333333</v>
      </c>
      <c r="H6263" s="87">
        <v>63.701133377136081</v>
      </c>
    </row>
    <row r="6264" spans="1:8" x14ac:dyDescent="0.3">
      <c r="A6264" t="s">
        <v>35</v>
      </c>
      <c r="B6264" t="s">
        <v>58</v>
      </c>
      <c r="C6264" t="s">
        <v>91</v>
      </c>
      <c r="D6264" t="s">
        <v>214</v>
      </c>
      <c r="E6264" t="s">
        <v>216</v>
      </c>
      <c r="F6264" s="88">
        <v>46419</v>
      </c>
      <c r="G6264" s="87">
        <v>4958.333333333333</v>
      </c>
      <c r="H6264" s="87">
        <v>0</v>
      </c>
    </row>
    <row r="6265" spans="1:8" x14ac:dyDescent="0.3">
      <c r="A6265" t="s">
        <v>35</v>
      </c>
      <c r="B6265" t="s">
        <v>58</v>
      </c>
      <c r="C6265" t="s">
        <v>91</v>
      </c>
      <c r="D6265" t="s">
        <v>214</v>
      </c>
      <c r="E6265" t="s">
        <v>217</v>
      </c>
      <c r="F6265" s="88">
        <v>46419</v>
      </c>
      <c r="G6265" s="87">
        <v>4958.333333333333</v>
      </c>
      <c r="H6265" s="87">
        <v>63.701133377136081</v>
      </c>
    </row>
    <row r="6266" spans="1:8" x14ac:dyDescent="0.3">
      <c r="A6266" t="s">
        <v>35</v>
      </c>
      <c r="B6266" t="s">
        <v>58</v>
      </c>
      <c r="C6266" t="s">
        <v>91</v>
      </c>
      <c r="D6266" t="s">
        <v>214</v>
      </c>
      <c r="E6266" t="s">
        <v>215</v>
      </c>
      <c r="F6266" s="88">
        <v>46447</v>
      </c>
      <c r="G6266" s="87">
        <v>4958.333333333333</v>
      </c>
      <c r="H6266" s="87">
        <v>63.635058397455147</v>
      </c>
    </row>
    <row r="6267" spans="1:8" x14ac:dyDescent="0.3">
      <c r="A6267" t="s">
        <v>35</v>
      </c>
      <c r="B6267" t="s">
        <v>58</v>
      </c>
      <c r="C6267" t="s">
        <v>91</v>
      </c>
      <c r="D6267" t="s">
        <v>214</v>
      </c>
      <c r="E6267" t="s">
        <v>216</v>
      </c>
      <c r="F6267" s="88">
        <v>46447</v>
      </c>
      <c r="G6267" s="87">
        <v>4958.333333333333</v>
      </c>
      <c r="H6267" s="87">
        <v>0</v>
      </c>
    </row>
    <row r="6268" spans="1:8" x14ac:dyDescent="0.3">
      <c r="A6268" t="s">
        <v>35</v>
      </c>
      <c r="B6268" t="s">
        <v>58</v>
      </c>
      <c r="C6268" t="s">
        <v>91</v>
      </c>
      <c r="D6268" t="s">
        <v>214</v>
      </c>
      <c r="E6268" t="s">
        <v>217</v>
      </c>
      <c r="F6268" s="88">
        <v>46447</v>
      </c>
      <c r="G6268" s="87">
        <v>4958.333333333333</v>
      </c>
      <c r="H6268" s="87">
        <v>63.635058397455147</v>
      </c>
    </row>
    <row r="6269" spans="1:8" x14ac:dyDescent="0.3">
      <c r="A6269" t="s">
        <v>35</v>
      </c>
      <c r="B6269" t="s">
        <v>58</v>
      </c>
      <c r="C6269" t="s">
        <v>91</v>
      </c>
      <c r="D6269" t="s">
        <v>214</v>
      </c>
      <c r="E6269" t="s">
        <v>215</v>
      </c>
      <c r="F6269" s="88">
        <v>46478</v>
      </c>
      <c r="G6269" s="87">
        <v>4958.333333333333</v>
      </c>
      <c r="H6269" s="87">
        <v>264.4428963923886</v>
      </c>
    </row>
    <row r="6270" spans="1:8" x14ac:dyDescent="0.3">
      <c r="A6270" t="s">
        <v>35</v>
      </c>
      <c r="B6270" t="s">
        <v>58</v>
      </c>
      <c r="C6270" t="s">
        <v>91</v>
      </c>
      <c r="D6270" t="s">
        <v>214</v>
      </c>
      <c r="E6270" t="s">
        <v>216</v>
      </c>
      <c r="F6270" s="88">
        <v>46478</v>
      </c>
      <c r="G6270" s="87">
        <v>4958.333333333333</v>
      </c>
      <c r="H6270" s="87">
        <v>198.33333333333351</v>
      </c>
    </row>
    <row r="6271" spans="1:8" x14ac:dyDescent="0.3">
      <c r="A6271" t="s">
        <v>35</v>
      </c>
      <c r="B6271" t="s">
        <v>58</v>
      </c>
      <c r="C6271" t="s">
        <v>91</v>
      </c>
      <c r="D6271" t="s">
        <v>214</v>
      </c>
      <c r="E6271" t="s">
        <v>217</v>
      </c>
      <c r="F6271" s="88">
        <v>46478</v>
      </c>
      <c r="G6271" s="87">
        <v>4958.333333333333</v>
      </c>
      <c r="H6271" s="87">
        <v>63.566887556783954</v>
      </c>
    </row>
    <row r="6272" spans="1:8" x14ac:dyDescent="0.3">
      <c r="A6272" t="s">
        <v>35</v>
      </c>
      <c r="B6272" t="s">
        <v>58</v>
      </c>
      <c r="C6272" t="s">
        <v>91</v>
      </c>
      <c r="D6272" t="s">
        <v>214</v>
      </c>
      <c r="E6272" t="s">
        <v>215</v>
      </c>
      <c r="F6272" s="88">
        <v>46508</v>
      </c>
      <c r="G6272" s="87">
        <v>4958.333333333333</v>
      </c>
      <c r="H6272" s="87">
        <v>264.37215045777839</v>
      </c>
    </row>
    <row r="6273" spans="1:8" x14ac:dyDescent="0.3">
      <c r="A6273" t="s">
        <v>35</v>
      </c>
      <c r="B6273" t="s">
        <v>58</v>
      </c>
      <c r="C6273" t="s">
        <v>91</v>
      </c>
      <c r="D6273" t="s">
        <v>214</v>
      </c>
      <c r="E6273" t="s">
        <v>216</v>
      </c>
      <c r="F6273" s="88">
        <v>46508</v>
      </c>
      <c r="G6273" s="87">
        <v>4958.333333333333</v>
      </c>
      <c r="H6273" s="87">
        <v>198.33333333333351</v>
      </c>
    </row>
    <row r="6274" spans="1:8" x14ac:dyDescent="0.3">
      <c r="A6274" t="s">
        <v>35</v>
      </c>
      <c r="B6274" t="s">
        <v>58</v>
      </c>
      <c r="C6274" t="s">
        <v>91</v>
      </c>
      <c r="D6274" t="s">
        <v>214</v>
      </c>
      <c r="E6274" t="s">
        <v>217</v>
      </c>
      <c r="F6274" s="88">
        <v>46508</v>
      </c>
      <c r="G6274" s="87">
        <v>4958.333333333333</v>
      </c>
      <c r="H6274" s="87">
        <v>63.49886261965878</v>
      </c>
    </row>
    <row r="6275" spans="1:8" x14ac:dyDescent="0.3">
      <c r="A6275" t="s">
        <v>35</v>
      </c>
      <c r="B6275" t="s">
        <v>58</v>
      </c>
      <c r="C6275" t="s">
        <v>91</v>
      </c>
      <c r="D6275" t="s">
        <v>214</v>
      </c>
      <c r="E6275" t="s">
        <v>215</v>
      </c>
      <c r="F6275" s="88">
        <v>46539</v>
      </c>
      <c r="G6275" s="87">
        <v>4958.333333333333</v>
      </c>
      <c r="H6275" s="87">
        <v>264.30155577623287</v>
      </c>
    </row>
    <row r="6276" spans="1:8" x14ac:dyDescent="0.3">
      <c r="A6276" t="s">
        <v>35</v>
      </c>
      <c r="B6276" t="s">
        <v>58</v>
      </c>
      <c r="C6276" t="s">
        <v>91</v>
      </c>
      <c r="D6276" t="s">
        <v>214</v>
      </c>
      <c r="E6276" t="s">
        <v>216</v>
      </c>
      <c r="F6276" s="88">
        <v>46539</v>
      </c>
      <c r="G6276" s="87">
        <v>4958.333333333333</v>
      </c>
      <c r="H6276" s="87">
        <v>198.33333333333351</v>
      </c>
    </row>
    <row r="6277" spans="1:8" x14ac:dyDescent="0.3">
      <c r="A6277" t="s">
        <v>35</v>
      </c>
      <c r="B6277" t="s">
        <v>58</v>
      </c>
      <c r="C6277" t="s">
        <v>91</v>
      </c>
      <c r="D6277" t="s">
        <v>214</v>
      </c>
      <c r="E6277" t="s">
        <v>217</v>
      </c>
      <c r="F6277" s="88">
        <v>46539</v>
      </c>
      <c r="G6277" s="87">
        <v>4958.333333333333</v>
      </c>
      <c r="H6277" s="87">
        <v>63.430983118172421</v>
      </c>
    </row>
    <row r="6278" spans="1:8" x14ac:dyDescent="0.3">
      <c r="A6278" t="s">
        <v>35</v>
      </c>
      <c r="B6278" t="s">
        <v>58</v>
      </c>
      <c r="C6278" t="s">
        <v>91</v>
      </c>
      <c r="D6278" t="s">
        <v>214</v>
      </c>
      <c r="E6278" t="s">
        <v>215</v>
      </c>
      <c r="F6278" s="88">
        <v>46569</v>
      </c>
      <c r="G6278" s="87">
        <v>4958.333333333333</v>
      </c>
      <c r="H6278" s="87">
        <v>264.2311118632071</v>
      </c>
    </row>
    <row r="6279" spans="1:8" x14ac:dyDescent="0.3">
      <c r="A6279" t="s">
        <v>35</v>
      </c>
      <c r="B6279" t="s">
        <v>58</v>
      </c>
      <c r="C6279" t="s">
        <v>91</v>
      </c>
      <c r="D6279" t="s">
        <v>214</v>
      </c>
      <c r="E6279" t="s">
        <v>216</v>
      </c>
      <c r="F6279" s="88">
        <v>46569</v>
      </c>
      <c r="G6279" s="87">
        <v>4958.333333333333</v>
      </c>
      <c r="H6279" s="87">
        <v>198.33333333333351</v>
      </c>
    </row>
    <row r="6280" spans="1:8" x14ac:dyDescent="0.3">
      <c r="A6280" t="s">
        <v>35</v>
      </c>
      <c r="B6280" t="s">
        <v>58</v>
      </c>
      <c r="C6280" t="s">
        <v>91</v>
      </c>
      <c r="D6280" t="s">
        <v>214</v>
      </c>
      <c r="E6280" t="s">
        <v>217</v>
      </c>
      <c r="F6280" s="88">
        <v>46569</v>
      </c>
      <c r="G6280" s="87">
        <v>4958.333333333333</v>
      </c>
      <c r="H6280" s="87">
        <v>63.363248586416979</v>
      </c>
    </row>
    <row r="6281" spans="1:8" x14ac:dyDescent="0.3">
      <c r="A6281" t="s">
        <v>35</v>
      </c>
      <c r="B6281" t="s">
        <v>58</v>
      </c>
      <c r="C6281" t="s">
        <v>91</v>
      </c>
      <c r="D6281" t="s">
        <v>214</v>
      </c>
      <c r="E6281" t="s">
        <v>215</v>
      </c>
      <c r="F6281" s="88">
        <v>46600</v>
      </c>
      <c r="G6281" s="87">
        <v>4958.333333333333</v>
      </c>
      <c r="H6281" s="87">
        <v>264.15966713103609</v>
      </c>
    </row>
    <row r="6282" spans="1:8" x14ac:dyDescent="0.3">
      <c r="A6282" t="s">
        <v>35</v>
      </c>
      <c r="B6282" t="s">
        <v>58</v>
      </c>
      <c r="C6282" t="s">
        <v>91</v>
      </c>
      <c r="D6282" t="s">
        <v>214</v>
      </c>
      <c r="E6282" t="s">
        <v>216</v>
      </c>
      <c r="F6282" s="88">
        <v>46600</v>
      </c>
      <c r="G6282" s="87">
        <v>4958.333333333333</v>
      </c>
      <c r="H6282" s="87">
        <v>198.33333333333351</v>
      </c>
    </row>
    <row r="6283" spans="1:8" x14ac:dyDescent="0.3">
      <c r="A6283" t="s">
        <v>35</v>
      </c>
      <c r="B6283" t="s">
        <v>58</v>
      </c>
      <c r="C6283" t="s">
        <v>91</v>
      </c>
      <c r="D6283" t="s">
        <v>214</v>
      </c>
      <c r="E6283" t="s">
        <v>217</v>
      </c>
      <c r="F6283" s="88">
        <v>46600</v>
      </c>
      <c r="G6283" s="87">
        <v>4958.333333333333</v>
      </c>
      <c r="H6283" s="87">
        <v>63.294551728559888</v>
      </c>
    </row>
    <row r="6284" spans="1:8" x14ac:dyDescent="0.3">
      <c r="A6284" t="s">
        <v>35</v>
      </c>
      <c r="B6284" t="s">
        <v>58</v>
      </c>
      <c r="C6284" t="s">
        <v>91</v>
      </c>
      <c r="D6284" t="s">
        <v>214</v>
      </c>
      <c r="E6284" t="s">
        <v>215</v>
      </c>
      <c r="F6284" s="88">
        <v>46631</v>
      </c>
      <c r="G6284" s="87">
        <v>4958.333333333333</v>
      </c>
      <c r="H6284" s="87">
        <v>264.08952576151108</v>
      </c>
    </row>
    <row r="6285" spans="1:8" x14ac:dyDescent="0.3">
      <c r="A6285" t="s">
        <v>35</v>
      </c>
      <c r="B6285" t="s">
        <v>58</v>
      </c>
      <c r="C6285" t="s">
        <v>91</v>
      </c>
      <c r="D6285" t="s">
        <v>214</v>
      </c>
      <c r="E6285" t="s">
        <v>216</v>
      </c>
      <c r="F6285" s="88">
        <v>46631</v>
      </c>
      <c r="G6285" s="87">
        <v>4958.333333333333</v>
      </c>
      <c r="H6285" s="87">
        <v>198.33333333333351</v>
      </c>
    </row>
    <row r="6286" spans="1:8" x14ac:dyDescent="0.3">
      <c r="A6286" t="s">
        <v>35</v>
      </c>
      <c r="B6286" t="s">
        <v>58</v>
      </c>
      <c r="C6286" t="s">
        <v>91</v>
      </c>
      <c r="D6286" t="s">
        <v>214</v>
      </c>
      <c r="E6286" t="s">
        <v>217</v>
      </c>
      <c r="F6286" s="88">
        <v>46631</v>
      </c>
      <c r="G6286" s="87">
        <v>4958.333333333333</v>
      </c>
      <c r="H6286" s="87">
        <v>63.227108104016651</v>
      </c>
    </row>
    <row r="6287" spans="1:8" x14ac:dyDescent="0.3">
      <c r="A6287" t="s">
        <v>35</v>
      </c>
      <c r="B6287" t="s">
        <v>58</v>
      </c>
      <c r="C6287" t="s">
        <v>91</v>
      </c>
      <c r="D6287" t="s">
        <v>214</v>
      </c>
      <c r="E6287" t="s">
        <v>215</v>
      </c>
      <c r="F6287" s="88">
        <v>46661</v>
      </c>
      <c r="G6287" s="87">
        <v>4958.333333333333</v>
      </c>
      <c r="H6287" s="87">
        <v>264.01953371140542</v>
      </c>
    </row>
    <row r="6288" spans="1:8" x14ac:dyDescent="0.3">
      <c r="A6288" t="s">
        <v>35</v>
      </c>
      <c r="B6288" t="s">
        <v>58</v>
      </c>
      <c r="C6288" t="s">
        <v>91</v>
      </c>
      <c r="D6288" t="s">
        <v>214</v>
      </c>
      <c r="E6288" t="s">
        <v>216</v>
      </c>
      <c r="F6288" s="88">
        <v>46661</v>
      </c>
      <c r="G6288" s="87">
        <v>4958.333333333333</v>
      </c>
      <c r="H6288" s="87">
        <v>198.33333333333351</v>
      </c>
    </row>
    <row r="6289" spans="1:8" x14ac:dyDescent="0.3">
      <c r="A6289" t="s">
        <v>35</v>
      </c>
      <c r="B6289" t="s">
        <v>58</v>
      </c>
      <c r="C6289" t="s">
        <v>91</v>
      </c>
      <c r="D6289" t="s">
        <v>214</v>
      </c>
      <c r="E6289" t="s">
        <v>217</v>
      </c>
      <c r="F6289" s="88">
        <v>46661</v>
      </c>
      <c r="G6289" s="87">
        <v>4958.333333333333</v>
      </c>
      <c r="H6289" s="87">
        <v>63.15980805583834</v>
      </c>
    </row>
    <row r="6290" spans="1:8" x14ac:dyDescent="0.3">
      <c r="A6290" t="s">
        <v>35</v>
      </c>
      <c r="B6290" t="s">
        <v>58</v>
      </c>
      <c r="C6290" t="s">
        <v>91</v>
      </c>
      <c r="D6290" t="s">
        <v>214</v>
      </c>
      <c r="E6290" t="s">
        <v>215</v>
      </c>
      <c r="F6290" s="88">
        <v>46692</v>
      </c>
      <c r="G6290" s="87">
        <v>4958.333333333333</v>
      </c>
      <c r="H6290" s="87">
        <v>263.94969050441108</v>
      </c>
    </row>
    <row r="6291" spans="1:8" x14ac:dyDescent="0.3">
      <c r="A6291" t="s">
        <v>35</v>
      </c>
      <c r="B6291" t="s">
        <v>58</v>
      </c>
      <c r="C6291" t="s">
        <v>91</v>
      </c>
      <c r="D6291" t="s">
        <v>214</v>
      </c>
      <c r="E6291" t="s">
        <v>216</v>
      </c>
      <c r="F6291" s="88">
        <v>46692</v>
      </c>
      <c r="G6291" s="87">
        <v>4958.333333333333</v>
      </c>
      <c r="H6291" s="87">
        <v>198.33333333333351</v>
      </c>
    </row>
    <row r="6292" spans="1:8" x14ac:dyDescent="0.3">
      <c r="A6292" t="s">
        <v>35</v>
      </c>
      <c r="B6292" t="s">
        <v>58</v>
      </c>
      <c r="C6292" t="s">
        <v>91</v>
      </c>
      <c r="D6292" t="s">
        <v>214</v>
      </c>
      <c r="E6292" t="s">
        <v>217</v>
      </c>
      <c r="F6292" s="88">
        <v>46692</v>
      </c>
      <c r="G6292" s="87">
        <v>4958.333333333333</v>
      </c>
      <c r="H6292" s="87">
        <v>63.09265112603638</v>
      </c>
    </row>
    <row r="6293" spans="1:8" x14ac:dyDescent="0.3">
      <c r="A6293" t="s">
        <v>35</v>
      </c>
      <c r="B6293" t="s">
        <v>58</v>
      </c>
      <c r="C6293" t="s">
        <v>91</v>
      </c>
      <c r="D6293" t="s">
        <v>214</v>
      </c>
      <c r="E6293" t="s">
        <v>215</v>
      </c>
      <c r="F6293" s="88">
        <v>46722</v>
      </c>
      <c r="G6293" s="87">
        <v>4958.333333333333</v>
      </c>
      <c r="H6293" s="87">
        <v>263.87999566624762</v>
      </c>
    </row>
    <row r="6294" spans="1:8" x14ac:dyDescent="0.3">
      <c r="A6294" t="s">
        <v>35</v>
      </c>
      <c r="B6294" t="s">
        <v>58</v>
      </c>
      <c r="C6294" t="s">
        <v>91</v>
      </c>
      <c r="D6294" t="s">
        <v>214</v>
      </c>
      <c r="E6294" t="s">
        <v>216</v>
      </c>
      <c r="F6294" s="88">
        <v>46722</v>
      </c>
      <c r="G6294" s="87">
        <v>4958.333333333333</v>
      </c>
      <c r="H6294" s="87">
        <v>198.33333333333351</v>
      </c>
    </row>
    <row r="6295" spans="1:8" x14ac:dyDescent="0.3">
      <c r="A6295" t="s">
        <v>35</v>
      </c>
      <c r="B6295" t="s">
        <v>58</v>
      </c>
      <c r="C6295" t="s">
        <v>91</v>
      </c>
      <c r="D6295" t="s">
        <v>214</v>
      </c>
      <c r="E6295" t="s">
        <v>217</v>
      </c>
      <c r="F6295" s="88">
        <v>46722</v>
      </c>
      <c r="G6295" s="87">
        <v>4958.333333333333</v>
      </c>
      <c r="H6295" s="87">
        <v>63.025636858570891</v>
      </c>
    </row>
    <row r="6296" spans="1:8" x14ac:dyDescent="0.3">
      <c r="A6296" t="s">
        <v>35</v>
      </c>
      <c r="B6296" t="s">
        <v>58</v>
      </c>
      <c r="C6296" t="s">
        <v>93</v>
      </c>
      <c r="D6296" t="s">
        <v>198</v>
      </c>
      <c r="E6296" t="s">
        <v>135</v>
      </c>
      <c r="G6296" s="87">
        <v>45500</v>
      </c>
      <c r="H6296" s="87">
        <v>28028</v>
      </c>
    </row>
    <row r="6297" spans="1:8" x14ac:dyDescent="0.3">
      <c r="A6297" t="s">
        <v>35</v>
      </c>
      <c r="B6297" t="s">
        <v>58</v>
      </c>
      <c r="C6297" t="s">
        <v>93</v>
      </c>
      <c r="D6297" t="s">
        <v>198</v>
      </c>
      <c r="E6297" t="s">
        <v>199</v>
      </c>
      <c r="G6297" s="87">
        <v>45500</v>
      </c>
      <c r="H6297" s="87">
        <v>45824.228028503552</v>
      </c>
    </row>
    <row r="6298" spans="1:8" x14ac:dyDescent="0.3">
      <c r="A6298" t="s">
        <v>35</v>
      </c>
      <c r="B6298" t="s">
        <v>58</v>
      </c>
      <c r="C6298" t="s">
        <v>93</v>
      </c>
      <c r="D6298" t="s">
        <v>198</v>
      </c>
      <c r="E6298" t="s">
        <v>200</v>
      </c>
      <c r="G6298" s="87">
        <v>45500</v>
      </c>
      <c r="H6298" s="87">
        <v>46032.911042118278</v>
      </c>
    </row>
    <row r="6299" spans="1:8" x14ac:dyDescent="0.3">
      <c r="A6299" t="s">
        <v>35</v>
      </c>
      <c r="B6299" t="s">
        <v>58</v>
      </c>
      <c r="C6299" t="s">
        <v>93</v>
      </c>
      <c r="D6299" t="s">
        <v>198</v>
      </c>
      <c r="E6299" t="s">
        <v>201</v>
      </c>
      <c r="G6299" s="87">
        <v>45500</v>
      </c>
      <c r="H6299" s="87">
        <v>45500</v>
      </c>
    </row>
    <row r="6300" spans="1:8" x14ac:dyDescent="0.3">
      <c r="A6300" t="s">
        <v>35</v>
      </c>
      <c r="B6300" t="s">
        <v>58</v>
      </c>
      <c r="C6300" t="s">
        <v>93</v>
      </c>
      <c r="D6300" t="s">
        <v>198</v>
      </c>
      <c r="E6300" t="s">
        <v>202</v>
      </c>
      <c r="G6300" s="87">
        <v>45500</v>
      </c>
      <c r="H6300" s="87">
        <v>28558.33690647177</v>
      </c>
    </row>
    <row r="6301" spans="1:8" x14ac:dyDescent="0.3">
      <c r="A6301" t="s">
        <v>35</v>
      </c>
      <c r="B6301" t="s">
        <v>58</v>
      </c>
      <c r="C6301" t="s">
        <v>93</v>
      </c>
      <c r="D6301" t="s">
        <v>198</v>
      </c>
      <c r="E6301" t="s">
        <v>139</v>
      </c>
      <c r="G6301" s="87">
        <v>45500</v>
      </c>
      <c r="H6301" s="87">
        <v>29347.5</v>
      </c>
    </row>
    <row r="6302" spans="1:8" x14ac:dyDescent="0.3">
      <c r="A6302" t="s">
        <v>35</v>
      </c>
      <c r="B6302" t="s">
        <v>58</v>
      </c>
      <c r="C6302" t="s">
        <v>93</v>
      </c>
      <c r="D6302" t="s">
        <v>198</v>
      </c>
      <c r="E6302" t="s">
        <v>65</v>
      </c>
      <c r="G6302" s="87">
        <v>45500</v>
      </c>
      <c r="H6302" s="87">
        <v>28558.33690647177</v>
      </c>
    </row>
    <row r="6303" spans="1:8" x14ac:dyDescent="0.3">
      <c r="A6303" t="s">
        <v>35</v>
      </c>
      <c r="B6303" t="s">
        <v>58</v>
      </c>
      <c r="C6303" t="s">
        <v>93</v>
      </c>
      <c r="D6303" t="s">
        <v>203</v>
      </c>
      <c r="E6303" t="s">
        <v>204</v>
      </c>
      <c r="G6303" s="87">
        <v>45500</v>
      </c>
      <c r="H6303" s="87">
        <v>28457.199820713671</v>
      </c>
    </row>
    <row r="6304" spans="1:8" x14ac:dyDescent="0.3">
      <c r="A6304" t="s">
        <v>35</v>
      </c>
      <c r="B6304" t="s">
        <v>58</v>
      </c>
      <c r="C6304" t="s">
        <v>93</v>
      </c>
      <c r="D6304" t="s">
        <v>203</v>
      </c>
      <c r="E6304" t="s">
        <v>142</v>
      </c>
      <c r="G6304" s="87">
        <v>45500</v>
      </c>
      <c r="H6304" s="87">
        <v>45499.999999999993</v>
      </c>
    </row>
    <row r="6305" spans="1:8" x14ac:dyDescent="0.3">
      <c r="A6305" t="s">
        <v>35</v>
      </c>
      <c r="B6305" t="s">
        <v>58</v>
      </c>
      <c r="C6305" t="s">
        <v>93</v>
      </c>
      <c r="D6305" t="s">
        <v>203</v>
      </c>
      <c r="E6305" t="s">
        <v>143</v>
      </c>
      <c r="G6305" s="87">
        <v>45500</v>
      </c>
      <c r="H6305" s="87">
        <v>46196.752955704018</v>
      </c>
    </row>
    <row r="6306" spans="1:8" x14ac:dyDescent="0.3">
      <c r="A6306" t="s">
        <v>35</v>
      </c>
      <c r="B6306" t="s">
        <v>58</v>
      </c>
      <c r="C6306" t="s">
        <v>93</v>
      </c>
      <c r="D6306" t="s">
        <v>203</v>
      </c>
      <c r="E6306" t="s">
        <v>141</v>
      </c>
      <c r="G6306" s="87">
        <v>45500</v>
      </c>
      <c r="H6306" s="87">
        <v>0</v>
      </c>
    </row>
    <row r="6307" spans="1:8" x14ac:dyDescent="0.3">
      <c r="A6307" t="s">
        <v>35</v>
      </c>
      <c r="B6307" t="s">
        <v>58</v>
      </c>
      <c r="C6307" t="s">
        <v>93</v>
      </c>
      <c r="D6307" t="s">
        <v>203</v>
      </c>
      <c r="E6307" t="s">
        <v>205</v>
      </c>
      <c r="G6307" s="87">
        <v>45500</v>
      </c>
      <c r="H6307" s="87">
        <v>28457.199820713671</v>
      </c>
    </row>
    <row r="6308" spans="1:8" x14ac:dyDescent="0.3">
      <c r="A6308" t="s">
        <v>35</v>
      </c>
      <c r="B6308" t="s">
        <v>58</v>
      </c>
      <c r="C6308" t="s">
        <v>93</v>
      </c>
      <c r="D6308" t="s">
        <v>206</v>
      </c>
      <c r="E6308" t="s">
        <v>207</v>
      </c>
      <c r="G6308" s="87">
        <v>45500</v>
      </c>
      <c r="H6308" s="87">
        <v>48230</v>
      </c>
    </row>
    <row r="6309" spans="1:8" x14ac:dyDescent="0.3">
      <c r="A6309" t="s">
        <v>35</v>
      </c>
      <c r="B6309" t="s">
        <v>58</v>
      </c>
      <c r="C6309" t="s">
        <v>93</v>
      </c>
      <c r="D6309" t="s">
        <v>206</v>
      </c>
      <c r="E6309" t="s">
        <v>208</v>
      </c>
      <c r="G6309" s="87">
        <v>45500</v>
      </c>
      <c r="H6309" s="87">
        <v>47888.750000000007</v>
      </c>
    </row>
    <row r="6310" spans="1:8" x14ac:dyDescent="0.3">
      <c r="A6310" t="s">
        <v>35</v>
      </c>
      <c r="B6310" t="s">
        <v>58</v>
      </c>
      <c r="C6310" t="s">
        <v>93</v>
      </c>
      <c r="D6310" t="s">
        <v>206</v>
      </c>
      <c r="E6310" t="s">
        <v>209</v>
      </c>
      <c r="G6310" s="87">
        <v>45500</v>
      </c>
      <c r="H6310" s="87">
        <v>42724.595413931427</v>
      </c>
    </row>
    <row r="6311" spans="1:8" x14ac:dyDescent="0.3">
      <c r="A6311" t="s">
        <v>35</v>
      </c>
      <c r="B6311" t="s">
        <v>58</v>
      </c>
      <c r="C6311" t="s">
        <v>93</v>
      </c>
      <c r="D6311" t="s">
        <v>210</v>
      </c>
      <c r="E6311" t="s">
        <v>211</v>
      </c>
      <c r="G6311" s="87">
        <v>45500</v>
      </c>
      <c r="H6311" s="87">
        <v>43225</v>
      </c>
    </row>
    <row r="6312" spans="1:8" x14ac:dyDescent="0.3">
      <c r="A6312" t="s">
        <v>35</v>
      </c>
      <c r="B6312" t="s">
        <v>58</v>
      </c>
      <c r="C6312" t="s">
        <v>93</v>
      </c>
      <c r="D6312" t="s">
        <v>210</v>
      </c>
      <c r="E6312" t="s">
        <v>212</v>
      </c>
      <c r="G6312" s="87">
        <v>45500</v>
      </c>
      <c r="H6312" s="87">
        <v>42770</v>
      </c>
    </row>
    <row r="6313" spans="1:8" x14ac:dyDescent="0.3">
      <c r="A6313" t="s">
        <v>35</v>
      </c>
      <c r="B6313" t="s">
        <v>58</v>
      </c>
      <c r="C6313" t="s">
        <v>93</v>
      </c>
      <c r="D6313" t="s">
        <v>210</v>
      </c>
      <c r="E6313" t="s">
        <v>213</v>
      </c>
      <c r="G6313" s="87">
        <v>45500</v>
      </c>
      <c r="H6313" s="87">
        <v>42542.5</v>
      </c>
    </row>
    <row r="6314" spans="1:8" x14ac:dyDescent="0.3">
      <c r="A6314" t="s">
        <v>35</v>
      </c>
      <c r="B6314" t="s">
        <v>58</v>
      </c>
      <c r="C6314" t="s">
        <v>93</v>
      </c>
      <c r="D6314" t="s">
        <v>214</v>
      </c>
      <c r="E6314" t="s">
        <v>215</v>
      </c>
      <c r="F6314" s="88">
        <v>46388</v>
      </c>
      <c r="G6314" s="87">
        <v>3791.666666666667</v>
      </c>
      <c r="H6314" s="87">
        <v>210.47625333387589</v>
      </c>
    </row>
    <row r="6315" spans="1:8" x14ac:dyDescent="0.3">
      <c r="A6315" t="s">
        <v>35</v>
      </c>
      <c r="B6315" t="s">
        <v>58</v>
      </c>
      <c r="C6315" t="s">
        <v>93</v>
      </c>
      <c r="D6315" t="s">
        <v>214</v>
      </c>
      <c r="E6315" t="s">
        <v>216</v>
      </c>
      <c r="F6315" s="88">
        <v>46388</v>
      </c>
      <c r="G6315" s="87">
        <v>3791.666666666667</v>
      </c>
      <c r="H6315" s="87">
        <v>227.5000000000002</v>
      </c>
    </row>
    <row r="6316" spans="1:8" x14ac:dyDescent="0.3">
      <c r="A6316" t="s">
        <v>35</v>
      </c>
      <c r="B6316" t="s">
        <v>58</v>
      </c>
      <c r="C6316" t="s">
        <v>93</v>
      </c>
      <c r="D6316" t="s">
        <v>214</v>
      </c>
      <c r="E6316" t="s">
        <v>217</v>
      </c>
      <c r="F6316" s="88">
        <v>46388</v>
      </c>
      <c r="G6316" s="87">
        <v>3791.666666666667</v>
      </c>
      <c r="H6316" s="87">
        <v>-16.060138364268361</v>
      </c>
    </row>
    <row r="6317" spans="1:8" x14ac:dyDescent="0.3">
      <c r="A6317" t="s">
        <v>35</v>
      </c>
      <c r="B6317" t="s">
        <v>58</v>
      </c>
      <c r="C6317" t="s">
        <v>93</v>
      </c>
      <c r="D6317" t="s">
        <v>214</v>
      </c>
      <c r="E6317" t="s">
        <v>215</v>
      </c>
      <c r="F6317" s="88">
        <v>46419</v>
      </c>
      <c r="G6317" s="87">
        <v>3791.666666666667</v>
      </c>
      <c r="H6317" s="87">
        <v>210.4704235543592</v>
      </c>
    </row>
    <row r="6318" spans="1:8" x14ac:dyDescent="0.3">
      <c r="A6318" t="s">
        <v>35</v>
      </c>
      <c r="B6318" t="s">
        <v>58</v>
      </c>
      <c r="C6318" t="s">
        <v>93</v>
      </c>
      <c r="D6318" t="s">
        <v>214</v>
      </c>
      <c r="E6318" t="s">
        <v>216</v>
      </c>
      <c r="F6318" s="88">
        <v>46419</v>
      </c>
      <c r="G6318" s="87">
        <v>3791.666666666667</v>
      </c>
      <c r="H6318" s="87">
        <v>227.5000000000002</v>
      </c>
    </row>
    <row r="6319" spans="1:8" x14ac:dyDescent="0.3">
      <c r="A6319" t="s">
        <v>35</v>
      </c>
      <c r="B6319" t="s">
        <v>58</v>
      </c>
      <c r="C6319" t="s">
        <v>93</v>
      </c>
      <c r="D6319" t="s">
        <v>214</v>
      </c>
      <c r="E6319" t="s">
        <v>217</v>
      </c>
      <c r="F6319" s="88">
        <v>46419</v>
      </c>
      <c r="G6319" s="87">
        <v>3791.666666666667</v>
      </c>
      <c r="H6319" s="87">
        <v>-16.065638156265109</v>
      </c>
    </row>
    <row r="6320" spans="1:8" x14ac:dyDescent="0.3">
      <c r="A6320" t="s">
        <v>35</v>
      </c>
      <c r="B6320" t="s">
        <v>58</v>
      </c>
      <c r="C6320" t="s">
        <v>93</v>
      </c>
      <c r="D6320" t="s">
        <v>214</v>
      </c>
      <c r="E6320" t="s">
        <v>215</v>
      </c>
      <c r="F6320" s="88">
        <v>46447</v>
      </c>
      <c r="G6320" s="87">
        <v>3791.666666666667</v>
      </c>
      <c r="H6320" s="87">
        <v>210.46458978066039</v>
      </c>
    </row>
    <row r="6321" spans="1:8" x14ac:dyDescent="0.3">
      <c r="A6321" t="s">
        <v>35</v>
      </c>
      <c r="B6321" t="s">
        <v>58</v>
      </c>
      <c r="C6321" t="s">
        <v>93</v>
      </c>
      <c r="D6321" t="s">
        <v>214</v>
      </c>
      <c r="E6321" t="s">
        <v>216</v>
      </c>
      <c r="F6321" s="88">
        <v>46447</v>
      </c>
      <c r="G6321" s="87">
        <v>3791.666666666667</v>
      </c>
      <c r="H6321" s="87">
        <v>227.5000000000002</v>
      </c>
    </row>
    <row r="6322" spans="1:8" x14ac:dyDescent="0.3">
      <c r="A6322" t="s">
        <v>35</v>
      </c>
      <c r="B6322" t="s">
        <v>58</v>
      </c>
      <c r="C6322" t="s">
        <v>93</v>
      </c>
      <c r="D6322" t="s">
        <v>214</v>
      </c>
      <c r="E6322" t="s">
        <v>217</v>
      </c>
      <c r="F6322" s="88">
        <v>46447</v>
      </c>
      <c r="G6322" s="87">
        <v>3791.666666666667</v>
      </c>
      <c r="H6322" s="87">
        <v>-16.071141716358039</v>
      </c>
    </row>
    <row r="6323" spans="1:8" x14ac:dyDescent="0.3">
      <c r="A6323" t="s">
        <v>35</v>
      </c>
      <c r="B6323" t="s">
        <v>58</v>
      </c>
      <c r="C6323" t="s">
        <v>93</v>
      </c>
      <c r="D6323" t="s">
        <v>214</v>
      </c>
      <c r="E6323" t="s">
        <v>215</v>
      </c>
      <c r="F6323" s="88">
        <v>46478</v>
      </c>
      <c r="G6323" s="87">
        <v>3791.666666666667</v>
      </c>
      <c r="H6323" s="87">
        <v>210.45855404798479</v>
      </c>
    </row>
    <row r="6324" spans="1:8" x14ac:dyDescent="0.3">
      <c r="A6324" t="s">
        <v>35</v>
      </c>
      <c r="B6324" t="s">
        <v>58</v>
      </c>
      <c r="C6324" t="s">
        <v>93</v>
      </c>
      <c r="D6324" t="s">
        <v>214</v>
      </c>
      <c r="E6324" t="s">
        <v>216</v>
      </c>
      <c r="F6324" s="88">
        <v>46478</v>
      </c>
      <c r="G6324" s="87">
        <v>3791.666666666667</v>
      </c>
      <c r="H6324" s="87">
        <v>227.5000000000002</v>
      </c>
    </row>
    <row r="6325" spans="1:8" x14ac:dyDescent="0.3">
      <c r="A6325" t="s">
        <v>35</v>
      </c>
      <c r="B6325" t="s">
        <v>58</v>
      </c>
      <c r="C6325" t="s">
        <v>93</v>
      </c>
      <c r="D6325" t="s">
        <v>214</v>
      </c>
      <c r="E6325" t="s">
        <v>217</v>
      </c>
      <c r="F6325" s="88">
        <v>46478</v>
      </c>
      <c r="G6325" s="87">
        <v>3791.666666666667</v>
      </c>
      <c r="H6325" s="87">
        <v>-16.076835803787919</v>
      </c>
    </row>
    <row r="6326" spans="1:8" x14ac:dyDescent="0.3">
      <c r="A6326" t="s">
        <v>35</v>
      </c>
      <c r="B6326" t="s">
        <v>58</v>
      </c>
      <c r="C6326" t="s">
        <v>93</v>
      </c>
      <c r="D6326" t="s">
        <v>214</v>
      </c>
      <c r="E6326" t="s">
        <v>215</v>
      </c>
      <c r="F6326" s="88">
        <v>46508</v>
      </c>
      <c r="G6326" s="87">
        <v>3791.666666666667</v>
      </c>
      <c r="H6326" s="87">
        <v>210.4525140368109</v>
      </c>
    </row>
    <row r="6327" spans="1:8" x14ac:dyDescent="0.3">
      <c r="A6327" t="s">
        <v>35</v>
      </c>
      <c r="B6327" t="s">
        <v>58</v>
      </c>
      <c r="C6327" t="s">
        <v>93</v>
      </c>
      <c r="D6327" t="s">
        <v>214</v>
      </c>
      <c r="E6327" t="s">
        <v>216</v>
      </c>
      <c r="F6327" s="88">
        <v>46508</v>
      </c>
      <c r="G6327" s="87">
        <v>3791.666666666667</v>
      </c>
      <c r="H6327" s="87">
        <v>227.5000000000002</v>
      </c>
    </row>
    <row r="6328" spans="1:8" x14ac:dyDescent="0.3">
      <c r="A6328" t="s">
        <v>35</v>
      </c>
      <c r="B6328" t="s">
        <v>58</v>
      </c>
      <c r="C6328" t="s">
        <v>93</v>
      </c>
      <c r="D6328" t="s">
        <v>214</v>
      </c>
      <c r="E6328" t="s">
        <v>217</v>
      </c>
      <c r="F6328" s="88">
        <v>46508</v>
      </c>
      <c r="G6328" s="87">
        <v>3791.666666666667</v>
      </c>
      <c r="H6328" s="87">
        <v>-16.082533927536801</v>
      </c>
    </row>
    <row r="6329" spans="1:8" x14ac:dyDescent="0.3">
      <c r="A6329" t="s">
        <v>35</v>
      </c>
      <c r="B6329" t="s">
        <v>58</v>
      </c>
      <c r="C6329" t="s">
        <v>93</v>
      </c>
      <c r="D6329" t="s">
        <v>214</v>
      </c>
      <c r="E6329" t="s">
        <v>215</v>
      </c>
      <c r="F6329" s="88">
        <v>46539</v>
      </c>
      <c r="G6329" s="87">
        <v>3791.666666666667</v>
      </c>
      <c r="H6329" s="87">
        <v>210.44646974258899</v>
      </c>
    </row>
    <row r="6330" spans="1:8" x14ac:dyDescent="0.3">
      <c r="A6330" t="s">
        <v>35</v>
      </c>
      <c r="B6330" t="s">
        <v>58</v>
      </c>
      <c r="C6330" t="s">
        <v>93</v>
      </c>
      <c r="D6330" t="s">
        <v>214</v>
      </c>
      <c r="E6330" t="s">
        <v>216</v>
      </c>
      <c r="F6330" s="88">
        <v>46539</v>
      </c>
      <c r="G6330" s="87">
        <v>3791.666666666667</v>
      </c>
      <c r="H6330" s="87">
        <v>227.5000000000002</v>
      </c>
    </row>
    <row r="6331" spans="1:8" x14ac:dyDescent="0.3">
      <c r="A6331" t="s">
        <v>35</v>
      </c>
      <c r="B6331" t="s">
        <v>58</v>
      </c>
      <c r="C6331" t="s">
        <v>93</v>
      </c>
      <c r="D6331" t="s">
        <v>214</v>
      </c>
      <c r="E6331" t="s">
        <v>217</v>
      </c>
      <c r="F6331" s="88">
        <v>46539</v>
      </c>
      <c r="G6331" s="87">
        <v>3791.666666666667</v>
      </c>
      <c r="H6331" s="87">
        <v>-16.088236091897201</v>
      </c>
    </row>
    <row r="6332" spans="1:8" x14ac:dyDescent="0.3">
      <c r="A6332" t="s">
        <v>35</v>
      </c>
      <c r="B6332" t="s">
        <v>58</v>
      </c>
      <c r="C6332" t="s">
        <v>93</v>
      </c>
      <c r="D6332" t="s">
        <v>214</v>
      </c>
      <c r="E6332" t="s">
        <v>215</v>
      </c>
      <c r="F6332" s="88">
        <v>46569</v>
      </c>
      <c r="G6332" s="87">
        <v>3791.666666666667</v>
      </c>
      <c r="H6332" s="87">
        <v>-16.093942301169228</v>
      </c>
    </row>
    <row r="6333" spans="1:8" x14ac:dyDescent="0.3">
      <c r="A6333" t="s">
        <v>35</v>
      </c>
      <c r="B6333" t="s">
        <v>58</v>
      </c>
      <c r="C6333" t="s">
        <v>93</v>
      </c>
      <c r="D6333" t="s">
        <v>214</v>
      </c>
      <c r="E6333" t="s">
        <v>216</v>
      </c>
      <c r="F6333" s="88">
        <v>46569</v>
      </c>
      <c r="G6333" s="87">
        <v>3791.666666666667</v>
      </c>
      <c r="H6333" s="87">
        <v>0</v>
      </c>
    </row>
    <row r="6334" spans="1:8" x14ac:dyDescent="0.3">
      <c r="A6334" t="s">
        <v>35</v>
      </c>
      <c r="B6334" t="s">
        <v>58</v>
      </c>
      <c r="C6334" t="s">
        <v>93</v>
      </c>
      <c r="D6334" t="s">
        <v>214</v>
      </c>
      <c r="E6334" t="s">
        <v>217</v>
      </c>
      <c r="F6334" s="88">
        <v>46569</v>
      </c>
      <c r="G6334" s="87">
        <v>3791.666666666667</v>
      </c>
      <c r="H6334" s="87">
        <v>-16.093942301169228</v>
      </c>
    </row>
    <row r="6335" spans="1:8" x14ac:dyDescent="0.3">
      <c r="A6335" t="s">
        <v>35</v>
      </c>
      <c r="B6335" t="s">
        <v>58</v>
      </c>
      <c r="C6335" t="s">
        <v>93</v>
      </c>
      <c r="D6335" t="s">
        <v>214</v>
      </c>
      <c r="E6335" t="s">
        <v>215</v>
      </c>
      <c r="F6335" s="88">
        <v>46600</v>
      </c>
      <c r="G6335" s="87">
        <v>3791.666666666667</v>
      </c>
      <c r="H6335" s="87">
        <v>-16.09974620421141</v>
      </c>
    </row>
    <row r="6336" spans="1:8" x14ac:dyDescent="0.3">
      <c r="A6336" t="s">
        <v>35</v>
      </c>
      <c r="B6336" t="s">
        <v>58</v>
      </c>
      <c r="C6336" t="s">
        <v>93</v>
      </c>
      <c r="D6336" t="s">
        <v>214</v>
      </c>
      <c r="E6336" t="s">
        <v>216</v>
      </c>
      <c r="F6336" s="88">
        <v>46600</v>
      </c>
      <c r="G6336" s="87">
        <v>3791.666666666667</v>
      </c>
      <c r="H6336" s="87">
        <v>0</v>
      </c>
    </row>
    <row r="6337" spans="1:8" x14ac:dyDescent="0.3">
      <c r="A6337" t="s">
        <v>35</v>
      </c>
      <c r="B6337" t="s">
        <v>58</v>
      </c>
      <c r="C6337" t="s">
        <v>93</v>
      </c>
      <c r="D6337" t="s">
        <v>214</v>
      </c>
      <c r="E6337" t="s">
        <v>217</v>
      </c>
      <c r="F6337" s="88">
        <v>46600</v>
      </c>
      <c r="G6337" s="87">
        <v>3791.666666666667</v>
      </c>
      <c r="H6337" s="87">
        <v>-16.09974620421141</v>
      </c>
    </row>
    <row r="6338" spans="1:8" x14ac:dyDescent="0.3">
      <c r="A6338" t="s">
        <v>35</v>
      </c>
      <c r="B6338" t="s">
        <v>58</v>
      </c>
      <c r="C6338" t="s">
        <v>93</v>
      </c>
      <c r="D6338" t="s">
        <v>214</v>
      </c>
      <c r="E6338" t="s">
        <v>215</v>
      </c>
      <c r="F6338" s="88">
        <v>46631</v>
      </c>
      <c r="G6338" s="87">
        <v>3791.666666666667</v>
      </c>
      <c r="H6338" s="87">
        <v>-16.105460582715651</v>
      </c>
    </row>
    <row r="6339" spans="1:8" x14ac:dyDescent="0.3">
      <c r="A6339" t="s">
        <v>35</v>
      </c>
      <c r="B6339" t="s">
        <v>58</v>
      </c>
      <c r="C6339" t="s">
        <v>93</v>
      </c>
      <c r="D6339" t="s">
        <v>214</v>
      </c>
      <c r="E6339" t="s">
        <v>216</v>
      </c>
      <c r="F6339" s="88">
        <v>46631</v>
      </c>
      <c r="G6339" s="87">
        <v>3791.666666666667</v>
      </c>
      <c r="H6339" s="87">
        <v>0</v>
      </c>
    </row>
    <row r="6340" spans="1:8" x14ac:dyDescent="0.3">
      <c r="A6340" t="s">
        <v>35</v>
      </c>
      <c r="B6340" t="s">
        <v>58</v>
      </c>
      <c r="C6340" t="s">
        <v>93</v>
      </c>
      <c r="D6340" t="s">
        <v>214</v>
      </c>
      <c r="E6340" t="s">
        <v>217</v>
      </c>
      <c r="F6340" s="88">
        <v>46631</v>
      </c>
      <c r="G6340" s="87">
        <v>3791.666666666667</v>
      </c>
      <c r="H6340" s="87">
        <v>-16.105460582715651</v>
      </c>
    </row>
    <row r="6341" spans="1:8" x14ac:dyDescent="0.3">
      <c r="A6341" t="s">
        <v>35</v>
      </c>
      <c r="B6341" t="s">
        <v>58</v>
      </c>
      <c r="C6341" t="s">
        <v>93</v>
      </c>
      <c r="D6341" t="s">
        <v>214</v>
      </c>
      <c r="E6341" t="s">
        <v>215</v>
      </c>
      <c r="F6341" s="88">
        <v>46661</v>
      </c>
      <c r="G6341" s="87">
        <v>3791.666666666667</v>
      </c>
      <c r="H6341" s="87">
        <v>-16.1111790191358</v>
      </c>
    </row>
    <row r="6342" spans="1:8" x14ac:dyDescent="0.3">
      <c r="A6342" t="s">
        <v>35</v>
      </c>
      <c r="B6342" t="s">
        <v>58</v>
      </c>
      <c r="C6342" t="s">
        <v>93</v>
      </c>
      <c r="D6342" t="s">
        <v>214</v>
      </c>
      <c r="E6342" t="s">
        <v>216</v>
      </c>
      <c r="F6342" s="88">
        <v>46661</v>
      </c>
      <c r="G6342" s="87">
        <v>3791.666666666667</v>
      </c>
      <c r="H6342" s="87">
        <v>0</v>
      </c>
    </row>
    <row r="6343" spans="1:8" x14ac:dyDescent="0.3">
      <c r="A6343" t="s">
        <v>35</v>
      </c>
      <c r="B6343" t="s">
        <v>58</v>
      </c>
      <c r="C6343" t="s">
        <v>93</v>
      </c>
      <c r="D6343" t="s">
        <v>214</v>
      </c>
      <c r="E6343" t="s">
        <v>217</v>
      </c>
      <c r="F6343" s="88">
        <v>46661</v>
      </c>
      <c r="G6343" s="87">
        <v>3791.666666666667</v>
      </c>
      <c r="H6343" s="87">
        <v>-16.1111790191358</v>
      </c>
    </row>
    <row r="6344" spans="1:8" x14ac:dyDescent="0.3">
      <c r="A6344" t="s">
        <v>35</v>
      </c>
      <c r="B6344" t="s">
        <v>58</v>
      </c>
      <c r="C6344" t="s">
        <v>93</v>
      </c>
      <c r="D6344" t="s">
        <v>214</v>
      </c>
      <c r="E6344" t="s">
        <v>215</v>
      </c>
      <c r="F6344" s="88">
        <v>46692</v>
      </c>
      <c r="G6344" s="87">
        <v>3791.666666666667</v>
      </c>
      <c r="H6344" s="87">
        <v>-16.11690151779764</v>
      </c>
    </row>
    <row r="6345" spans="1:8" x14ac:dyDescent="0.3">
      <c r="A6345" t="s">
        <v>35</v>
      </c>
      <c r="B6345" t="s">
        <v>58</v>
      </c>
      <c r="C6345" t="s">
        <v>93</v>
      </c>
      <c r="D6345" t="s">
        <v>214</v>
      </c>
      <c r="E6345" t="s">
        <v>216</v>
      </c>
      <c r="F6345" s="88">
        <v>46692</v>
      </c>
      <c r="G6345" s="87">
        <v>3791.666666666667</v>
      </c>
      <c r="H6345" s="87">
        <v>0</v>
      </c>
    </row>
    <row r="6346" spans="1:8" x14ac:dyDescent="0.3">
      <c r="A6346" t="s">
        <v>35</v>
      </c>
      <c r="B6346" t="s">
        <v>58</v>
      </c>
      <c r="C6346" t="s">
        <v>93</v>
      </c>
      <c r="D6346" t="s">
        <v>214</v>
      </c>
      <c r="E6346" t="s">
        <v>217</v>
      </c>
      <c r="F6346" s="88">
        <v>46692</v>
      </c>
      <c r="G6346" s="87">
        <v>3791.666666666667</v>
      </c>
      <c r="H6346" s="87">
        <v>-16.11690151779764</v>
      </c>
    </row>
    <row r="6347" spans="1:8" x14ac:dyDescent="0.3">
      <c r="A6347" t="s">
        <v>35</v>
      </c>
      <c r="B6347" t="s">
        <v>58</v>
      </c>
      <c r="C6347" t="s">
        <v>93</v>
      </c>
      <c r="D6347" t="s">
        <v>214</v>
      </c>
      <c r="E6347" t="s">
        <v>215</v>
      </c>
      <c r="F6347" s="88">
        <v>46722</v>
      </c>
      <c r="G6347" s="87">
        <v>3791.666666666667</v>
      </c>
      <c r="H6347" s="87">
        <v>-16.1226280830303</v>
      </c>
    </row>
    <row r="6348" spans="1:8" x14ac:dyDescent="0.3">
      <c r="A6348" t="s">
        <v>35</v>
      </c>
      <c r="B6348" t="s">
        <v>58</v>
      </c>
      <c r="C6348" t="s">
        <v>93</v>
      </c>
      <c r="D6348" t="s">
        <v>214</v>
      </c>
      <c r="E6348" t="s">
        <v>216</v>
      </c>
      <c r="F6348" s="88">
        <v>46722</v>
      </c>
      <c r="G6348" s="87">
        <v>3791.666666666667</v>
      </c>
      <c r="H6348" s="87">
        <v>0</v>
      </c>
    </row>
    <row r="6349" spans="1:8" x14ac:dyDescent="0.3">
      <c r="A6349" t="s">
        <v>35</v>
      </c>
      <c r="B6349" t="s">
        <v>58</v>
      </c>
      <c r="C6349" t="s">
        <v>93</v>
      </c>
      <c r="D6349" t="s">
        <v>214</v>
      </c>
      <c r="E6349" t="s">
        <v>217</v>
      </c>
      <c r="F6349" s="88">
        <v>46722</v>
      </c>
      <c r="G6349" s="87">
        <v>3791.666666666667</v>
      </c>
      <c r="H6349" s="87">
        <v>-16.1226280830303</v>
      </c>
    </row>
    <row r="6350" spans="1:8" x14ac:dyDescent="0.3">
      <c r="A6350" t="s">
        <v>35</v>
      </c>
      <c r="B6350" t="s">
        <v>58</v>
      </c>
      <c r="C6350" t="s">
        <v>95</v>
      </c>
      <c r="D6350" t="s">
        <v>198</v>
      </c>
      <c r="E6350" t="s">
        <v>135</v>
      </c>
      <c r="G6350" s="87">
        <v>31500</v>
      </c>
      <c r="H6350" s="87">
        <v>18900</v>
      </c>
    </row>
    <row r="6351" spans="1:8" x14ac:dyDescent="0.3">
      <c r="A6351" t="s">
        <v>35</v>
      </c>
      <c r="B6351" t="s">
        <v>58</v>
      </c>
      <c r="C6351" t="s">
        <v>95</v>
      </c>
      <c r="D6351" t="s">
        <v>198</v>
      </c>
      <c r="E6351" t="s">
        <v>199</v>
      </c>
      <c r="G6351" s="87">
        <v>31500</v>
      </c>
      <c r="H6351" s="87">
        <v>31605.43752988592</v>
      </c>
    </row>
    <row r="6352" spans="1:8" x14ac:dyDescent="0.3">
      <c r="A6352" t="s">
        <v>35</v>
      </c>
      <c r="B6352" t="s">
        <v>58</v>
      </c>
      <c r="C6352" t="s">
        <v>95</v>
      </c>
      <c r="D6352" t="s">
        <v>198</v>
      </c>
      <c r="E6352" t="s">
        <v>200</v>
      </c>
      <c r="G6352" s="87">
        <v>31500</v>
      </c>
      <c r="H6352" s="87">
        <v>31767.657361101301</v>
      </c>
    </row>
    <row r="6353" spans="1:8" x14ac:dyDescent="0.3">
      <c r="A6353" t="s">
        <v>35</v>
      </c>
      <c r="B6353" t="s">
        <v>58</v>
      </c>
      <c r="C6353" t="s">
        <v>95</v>
      </c>
      <c r="D6353" t="s">
        <v>198</v>
      </c>
      <c r="E6353" t="s">
        <v>201</v>
      </c>
      <c r="G6353" s="87">
        <v>31500</v>
      </c>
      <c r="H6353" s="87">
        <v>31500</v>
      </c>
    </row>
    <row r="6354" spans="1:8" x14ac:dyDescent="0.3">
      <c r="A6354" t="s">
        <v>35</v>
      </c>
      <c r="B6354" t="s">
        <v>58</v>
      </c>
      <c r="C6354" t="s">
        <v>95</v>
      </c>
      <c r="D6354" t="s">
        <v>198</v>
      </c>
      <c r="E6354" t="s">
        <v>202</v>
      </c>
      <c r="G6354" s="87">
        <v>31500</v>
      </c>
      <c r="H6354" s="87">
        <v>19124.394479944909</v>
      </c>
    </row>
    <row r="6355" spans="1:8" x14ac:dyDescent="0.3">
      <c r="A6355" t="s">
        <v>35</v>
      </c>
      <c r="B6355" t="s">
        <v>58</v>
      </c>
      <c r="C6355" t="s">
        <v>95</v>
      </c>
      <c r="D6355" t="s">
        <v>198</v>
      </c>
      <c r="E6355" t="s">
        <v>139</v>
      </c>
      <c r="G6355" s="87">
        <v>31500</v>
      </c>
      <c r="H6355" s="87">
        <v>19372.5</v>
      </c>
    </row>
    <row r="6356" spans="1:8" x14ac:dyDescent="0.3">
      <c r="A6356" t="s">
        <v>35</v>
      </c>
      <c r="B6356" t="s">
        <v>58</v>
      </c>
      <c r="C6356" t="s">
        <v>95</v>
      </c>
      <c r="D6356" t="s">
        <v>198</v>
      </c>
      <c r="E6356" t="s">
        <v>65</v>
      </c>
      <c r="G6356" s="87">
        <v>31500</v>
      </c>
      <c r="H6356" s="87">
        <v>19124.394479944909</v>
      </c>
    </row>
    <row r="6357" spans="1:8" x14ac:dyDescent="0.3">
      <c r="A6357" t="s">
        <v>35</v>
      </c>
      <c r="B6357" t="s">
        <v>58</v>
      </c>
      <c r="C6357" t="s">
        <v>95</v>
      </c>
      <c r="D6357" t="s">
        <v>203</v>
      </c>
      <c r="E6357" t="s">
        <v>204</v>
      </c>
      <c r="G6357" s="87">
        <v>31500</v>
      </c>
      <c r="H6357" s="87">
        <v>18926.769297897619</v>
      </c>
    </row>
    <row r="6358" spans="1:8" x14ac:dyDescent="0.3">
      <c r="A6358" t="s">
        <v>35</v>
      </c>
      <c r="B6358" t="s">
        <v>58</v>
      </c>
      <c r="C6358" t="s">
        <v>95</v>
      </c>
      <c r="D6358" t="s">
        <v>203</v>
      </c>
      <c r="E6358" t="s">
        <v>142</v>
      </c>
      <c r="G6358" s="87">
        <v>31500</v>
      </c>
      <c r="H6358" s="87">
        <v>31500.000000000011</v>
      </c>
    </row>
    <row r="6359" spans="1:8" x14ac:dyDescent="0.3">
      <c r="A6359" t="s">
        <v>35</v>
      </c>
      <c r="B6359" t="s">
        <v>58</v>
      </c>
      <c r="C6359" t="s">
        <v>95</v>
      </c>
      <c r="D6359" t="s">
        <v>203</v>
      </c>
      <c r="E6359" t="s">
        <v>143</v>
      </c>
      <c r="G6359" s="87">
        <v>31500</v>
      </c>
      <c r="H6359" s="87">
        <v>31544.615496496019</v>
      </c>
    </row>
    <row r="6360" spans="1:8" x14ac:dyDescent="0.3">
      <c r="A6360" t="s">
        <v>35</v>
      </c>
      <c r="B6360" t="s">
        <v>58</v>
      </c>
      <c r="C6360" t="s">
        <v>95</v>
      </c>
      <c r="D6360" t="s">
        <v>203</v>
      </c>
      <c r="E6360" t="s">
        <v>141</v>
      </c>
      <c r="G6360" s="87">
        <v>31500</v>
      </c>
      <c r="H6360" s="87">
        <v>0</v>
      </c>
    </row>
    <row r="6361" spans="1:8" x14ac:dyDescent="0.3">
      <c r="A6361" t="s">
        <v>35</v>
      </c>
      <c r="B6361" t="s">
        <v>58</v>
      </c>
      <c r="C6361" t="s">
        <v>95</v>
      </c>
      <c r="D6361" t="s">
        <v>203</v>
      </c>
      <c r="E6361" t="s">
        <v>205</v>
      </c>
      <c r="G6361" s="87">
        <v>31500</v>
      </c>
      <c r="H6361" s="87">
        <v>18926.769297897619</v>
      </c>
    </row>
    <row r="6362" spans="1:8" x14ac:dyDescent="0.3">
      <c r="A6362" t="s">
        <v>35</v>
      </c>
      <c r="B6362" t="s">
        <v>58</v>
      </c>
      <c r="C6362" t="s">
        <v>95</v>
      </c>
      <c r="D6362" t="s">
        <v>206</v>
      </c>
      <c r="E6362" t="s">
        <v>207</v>
      </c>
      <c r="G6362" s="87">
        <v>31500</v>
      </c>
      <c r="H6362" s="87">
        <v>32130</v>
      </c>
    </row>
    <row r="6363" spans="1:8" x14ac:dyDescent="0.3">
      <c r="A6363" t="s">
        <v>35</v>
      </c>
      <c r="B6363" t="s">
        <v>58</v>
      </c>
      <c r="C6363" t="s">
        <v>95</v>
      </c>
      <c r="D6363" t="s">
        <v>206</v>
      </c>
      <c r="E6363" t="s">
        <v>208</v>
      </c>
      <c r="G6363" s="87">
        <v>31500</v>
      </c>
      <c r="H6363" s="87">
        <v>32022.8125</v>
      </c>
    </row>
    <row r="6364" spans="1:8" x14ac:dyDescent="0.3">
      <c r="A6364" t="s">
        <v>35</v>
      </c>
      <c r="B6364" t="s">
        <v>58</v>
      </c>
      <c r="C6364" t="s">
        <v>95</v>
      </c>
      <c r="D6364" t="s">
        <v>206</v>
      </c>
      <c r="E6364" t="s">
        <v>209</v>
      </c>
      <c r="G6364" s="87">
        <v>31500</v>
      </c>
      <c r="H6364" s="87">
        <v>29672.867888402619</v>
      </c>
    </row>
    <row r="6365" spans="1:8" x14ac:dyDescent="0.3">
      <c r="A6365" t="s">
        <v>35</v>
      </c>
      <c r="B6365" t="s">
        <v>58</v>
      </c>
      <c r="C6365" t="s">
        <v>95</v>
      </c>
      <c r="D6365" t="s">
        <v>210</v>
      </c>
      <c r="E6365" t="s">
        <v>211</v>
      </c>
      <c r="G6365" s="87">
        <v>31500</v>
      </c>
      <c r="H6365" s="87">
        <v>29925</v>
      </c>
    </row>
    <row r="6366" spans="1:8" x14ac:dyDescent="0.3">
      <c r="A6366" t="s">
        <v>35</v>
      </c>
      <c r="B6366" t="s">
        <v>58</v>
      </c>
      <c r="C6366" t="s">
        <v>95</v>
      </c>
      <c r="D6366" t="s">
        <v>210</v>
      </c>
      <c r="E6366" t="s">
        <v>212</v>
      </c>
      <c r="G6366" s="87">
        <v>31500</v>
      </c>
      <c r="H6366" s="87">
        <v>29610</v>
      </c>
    </row>
    <row r="6367" spans="1:8" x14ac:dyDescent="0.3">
      <c r="A6367" t="s">
        <v>35</v>
      </c>
      <c r="B6367" t="s">
        <v>58</v>
      </c>
      <c r="C6367" t="s">
        <v>95</v>
      </c>
      <c r="D6367" t="s">
        <v>210</v>
      </c>
      <c r="E6367" t="s">
        <v>213</v>
      </c>
      <c r="G6367" s="87">
        <v>31500</v>
      </c>
      <c r="H6367" s="87">
        <v>29925</v>
      </c>
    </row>
    <row r="6368" spans="1:8" x14ac:dyDescent="0.3">
      <c r="A6368" t="s">
        <v>35</v>
      </c>
      <c r="B6368" t="s">
        <v>58</v>
      </c>
      <c r="C6368" t="s">
        <v>95</v>
      </c>
      <c r="D6368" t="s">
        <v>214</v>
      </c>
      <c r="E6368" t="s">
        <v>215</v>
      </c>
      <c r="F6368" s="88">
        <v>46388</v>
      </c>
      <c r="G6368" s="87">
        <v>2625</v>
      </c>
      <c r="H6368" s="87">
        <v>75.387027083992336</v>
      </c>
    </row>
    <row r="6369" spans="1:8" x14ac:dyDescent="0.3">
      <c r="A6369" t="s">
        <v>35</v>
      </c>
      <c r="B6369" t="s">
        <v>58</v>
      </c>
      <c r="C6369" t="s">
        <v>95</v>
      </c>
      <c r="D6369" t="s">
        <v>214</v>
      </c>
      <c r="E6369" t="s">
        <v>216</v>
      </c>
      <c r="F6369" s="88">
        <v>46388</v>
      </c>
      <c r="G6369" s="87">
        <v>2625</v>
      </c>
      <c r="H6369" s="87">
        <v>52.50000000000005</v>
      </c>
    </row>
    <row r="6370" spans="1:8" x14ac:dyDescent="0.3">
      <c r="A6370" t="s">
        <v>35</v>
      </c>
      <c r="B6370" t="s">
        <v>58</v>
      </c>
      <c r="C6370" t="s">
        <v>95</v>
      </c>
      <c r="D6370" t="s">
        <v>214</v>
      </c>
      <c r="E6370" t="s">
        <v>217</v>
      </c>
      <c r="F6370" s="88">
        <v>46388</v>
      </c>
      <c r="G6370" s="87">
        <v>2625</v>
      </c>
      <c r="H6370" s="87">
        <v>22.438261847051141</v>
      </c>
    </row>
    <row r="6371" spans="1:8" x14ac:dyDescent="0.3">
      <c r="A6371" t="s">
        <v>35</v>
      </c>
      <c r="B6371" t="s">
        <v>58</v>
      </c>
      <c r="C6371" t="s">
        <v>95</v>
      </c>
      <c r="D6371" t="s">
        <v>214</v>
      </c>
      <c r="E6371" t="s">
        <v>215</v>
      </c>
      <c r="F6371" s="88">
        <v>46419</v>
      </c>
      <c r="G6371" s="87">
        <v>2625</v>
      </c>
      <c r="H6371" s="87">
        <v>75.371226304703853</v>
      </c>
    </row>
    <row r="6372" spans="1:8" x14ac:dyDescent="0.3">
      <c r="A6372" t="s">
        <v>35</v>
      </c>
      <c r="B6372" t="s">
        <v>58</v>
      </c>
      <c r="C6372" t="s">
        <v>95</v>
      </c>
      <c r="D6372" t="s">
        <v>214</v>
      </c>
      <c r="E6372" t="s">
        <v>216</v>
      </c>
      <c r="F6372" s="88">
        <v>46419</v>
      </c>
      <c r="G6372" s="87">
        <v>2625</v>
      </c>
      <c r="H6372" s="87">
        <v>52.50000000000005</v>
      </c>
    </row>
    <row r="6373" spans="1:8" x14ac:dyDescent="0.3">
      <c r="A6373" t="s">
        <v>35</v>
      </c>
      <c r="B6373" t="s">
        <v>58</v>
      </c>
      <c r="C6373" t="s">
        <v>95</v>
      </c>
      <c r="D6373" t="s">
        <v>214</v>
      </c>
      <c r="E6373" t="s">
        <v>217</v>
      </c>
      <c r="F6373" s="88">
        <v>46419</v>
      </c>
      <c r="G6373" s="87">
        <v>2625</v>
      </c>
      <c r="H6373" s="87">
        <v>22.42277088696471</v>
      </c>
    </row>
    <row r="6374" spans="1:8" x14ac:dyDescent="0.3">
      <c r="A6374" t="s">
        <v>35</v>
      </c>
      <c r="B6374" t="s">
        <v>58</v>
      </c>
      <c r="C6374" t="s">
        <v>95</v>
      </c>
      <c r="D6374" t="s">
        <v>214</v>
      </c>
      <c r="E6374" t="s">
        <v>215</v>
      </c>
      <c r="F6374" s="88">
        <v>46447</v>
      </c>
      <c r="G6374" s="87">
        <v>2625</v>
      </c>
      <c r="H6374" s="87">
        <v>75.355447327494687</v>
      </c>
    </row>
    <row r="6375" spans="1:8" x14ac:dyDescent="0.3">
      <c r="A6375" t="s">
        <v>35</v>
      </c>
      <c r="B6375" t="s">
        <v>58</v>
      </c>
      <c r="C6375" t="s">
        <v>95</v>
      </c>
      <c r="D6375" t="s">
        <v>214</v>
      </c>
      <c r="E6375" t="s">
        <v>216</v>
      </c>
      <c r="F6375" s="88">
        <v>46447</v>
      </c>
      <c r="G6375" s="87">
        <v>2625</v>
      </c>
      <c r="H6375" s="87">
        <v>52.50000000000005</v>
      </c>
    </row>
    <row r="6376" spans="1:8" x14ac:dyDescent="0.3">
      <c r="A6376" t="s">
        <v>35</v>
      </c>
      <c r="B6376" t="s">
        <v>58</v>
      </c>
      <c r="C6376" t="s">
        <v>95</v>
      </c>
      <c r="D6376" t="s">
        <v>214</v>
      </c>
      <c r="E6376" t="s">
        <v>217</v>
      </c>
      <c r="F6376" s="88">
        <v>46447</v>
      </c>
      <c r="G6376" s="87">
        <v>2625</v>
      </c>
      <c r="H6376" s="87">
        <v>22.40730130146537</v>
      </c>
    </row>
    <row r="6377" spans="1:8" x14ac:dyDescent="0.3">
      <c r="A6377" t="s">
        <v>35</v>
      </c>
      <c r="B6377" t="s">
        <v>58</v>
      </c>
      <c r="C6377" t="s">
        <v>95</v>
      </c>
      <c r="D6377" t="s">
        <v>214</v>
      </c>
      <c r="E6377" t="s">
        <v>215</v>
      </c>
      <c r="F6377" s="88">
        <v>46478</v>
      </c>
      <c r="G6377" s="87">
        <v>2625</v>
      </c>
      <c r="H6377" s="87">
        <v>75.339156344940321</v>
      </c>
    </row>
    <row r="6378" spans="1:8" x14ac:dyDescent="0.3">
      <c r="A6378" t="s">
        <v>35</v>
      </c>
      <c r="B6378" t="s">
        <v>58</v>
      </c>
      <c r="C6378" t="s">
        <v>95</v>
      </c>
      <c r="D6378" t="s">
        <v>214</v>
      </c>
      <c r="E6378" t="s">
        <v>216</v>
      </c>
      <c r="F6378" s="88">
        <v>46478</v>
      </c>
      <c r="G6378" s="87">
        <v>2625</v>
      </c>
      <c r="H6378" s="87">
        <v>52.50000000000005</v>
      </c>
    </row>
    <row r="6379" spans="1:8" x14ac:dyDescent="0.3">
      <c r="A6379" t="s">
        <v>35</v>
      </c>
      <c r="B6379" t="s">
        <v>58</v>
      </c>
      <c r="C6379" t="s">
        <v>95</v>
      </c>
      <c r="D6379" t="s">
        <v>214</v>
      </c>
      <c r="E6379" t="s">
        <v>217</v>
      </c>
      <c r="F6379" s="88">
        <v>46478</v>
      </c>
      <c r="G6379" s="87">
        <v>2625</v>
      </c>
      <c r="H6379" s="87">
        <v>22.39132974994163</v>
      </c>
    </row>
    <row r="6380" spans="1:8" x14ac:dyDescent="0.3">
      <c r="A6380" t="s">
        <v>35</v>
      </c>
      <c r="B6380" t="s">
        <v>58</v>
      </c>
      <c r="C6380" t="s">
        <v>95</v>
      </c>
      <c r="D6380" t="s">
        <v>214</v>
      </c>
      <c r="E6380" t="s">
        <v>215</v>
      </c>
      <c r="F6380" s="88">
        <v>46508</v>
      </c>
      <c r="G6380" s="87">
        <v>2625</v>
      </c>
      <c r="H6380" s="87">
        <v>75.322888569726913</v>
      </c>
    </row>
    <row r="6381" spans="1:8" x14ac:dyDescent="0.3">
      <c r="A6381" t="s">
        <v>35</v>
      </c>
      <c r="B6381" t="s">
        <v>58</v>
      </c>
      <c r="C6381" t="s">
        <v>95</v>
      </c>
      <c r="D6381" t="s">
        <v>214</v>
      </c>
      <c r="E6381" t="s">
        <v>216</v>
      </c>
      <c r="F6381" s="88">
        <v>46508</v>
      </c>
      <c r="G6381" s="87">
        <v>2625</v>
      </c>
      <c r="H6381" s="87">
        <v>52.50000000000005</v>
      </c>
    </row>
    <row r="6382" spans="1:8" x14ac:dyDescent="0.3">
      <c r="A6382" t="s">
        <v>35</v>
      </c>
      <c r="B6382" t="s">
        <v>58</v>
      </c>
      <c r="C6382" t="s">
        <v>95</v>
      </c>
      <c r="D6382" t="s">
        <v>214</v>
      </c>
      <c r="E6382" t="s">
        <v>217</v>
      </c>
      <c r="F6382" s="88">
        <v>46508</v>
      </c>
      <c r="G6382" s="87">
        <v>2625</v>
      </c>
      <c r="H6382" s="87">
        <v>22.37538095071276</v>
      </c>
    </row>
    <row r="6383" spans="1:8" x14ac:dyDescent="0.3">
      <c r="A6383" t="s">
        <v>35</v>
      </c>
      <c r="B6383" t="s">
        <v>58</v>
      </c>
      <c r="C6383" t="s">
        <v>95</v>
      </c>
      <c r="D6383" t="s">
        <v>214</v>
      </c>
      <c r="E6383" t="s">
        <v>215</v>
      </c>
      <c r="F6383" s="88">
        <v>46539</v>
      </c>
      <c r="G6383" s="87">
        <v>2625</v>
      </c>
      <c r="H6383" s="87">
        <v>75.306643952299694</v>
      </c>
    </row>
    <row r="6384" spans="1:8" x14ac:dyDescent="0.3">
      <c r="A6384" t="s">
        <v>35</v>
      </c>
      <c r="B6384" t="s">
        <v>58</v>
      </c>
      <c r="C6384" t="s">
        <v>95</v>
      </c>
      <c r="D6384" t="s">
        <v>214</v>
      </c>
      <c r="E6384" t="s">
        <v>216</v>
      </c>
      <c r="F6384" s="88">
        <v>46539</v>
      </c>
      <c r="G6384" s="87">
        <v>2625</v>
      </c>
      <c r="H6384" s="87">
        <v>52.50000000000005</v>
      </c>
    </row>
    <row r="6385" spans="1:8" x14ac:dyDescent="0.3">
      <c r="A6385" t="s">
        <v>35</v>
      </c>
      <c r="B6385" t="s">
        <v>58</v>
      </c>
      <c r="C6385" t="s">
        <v>95</v>
      </c>
      <c r="D6385" t="s">
        <v>214</v>
      </c>
      <c r="E6385" t="s">
        <v>217</v>
      </c>
      <c r="F6385" s="88">
        <v>46539</v>
      </c>
      <c r="G6385" s="87">
        <v>2625</v>
      </c>
      <c r="H6385" s="87">
        <v>22.35945485519564</v>
      </c>
    </row>
    <row r="6386" spans="1:8" x14ac:dyDescent="0.3">
      <c r="A6386" t="s">
        <v>35</v>
      </c>
      <c r="B6386" t="s">
        <v>58</v>
      </c>
      <c r="C6386" t="s">
        <v>95</v>
      </c>
      <c r="D6386" t="s">
        <v>214</v>
      </c>
      <c r="E6386" t="s">
        <v>215</v>
      </c>
      <c r="F6386" s="88">
        <v>46569</v>
      </c>
      <c r="G6386" s="87">
        <v>2625</v>
      </c>
      <c r="H6386" s="87">
        <v>75.290422443244935</v>
      </c>
    </row>
    <row r="6387" spans="1:8" x14ac:dyDescent="0.3">
      <c r="A6387" t="s">
        <v>35</v>
      </c>
      <c r="B6387" t="s">
        <v>58</v>
      </c>
      <c r="C6387" t="s">
        <v>95</v>
      </c>
      <c r="D6387" t="s">
        <v>214</v>
      </c>
      <c r="E6387" t="s">
        <v>216</v>
      </c>
      <c r="F6387" s="88">
        <v>46569</v>
      </c>
      <c r="G6387" s="87">
        <v>2625</v>
      </c>
      <c r="H6387" s="87">
        <v>52.50000000000005</v>
      </c>
    </row>
    <row r="6388" spans="1:8" x14ac:dyDescent="0.3">
      <c r="A6388" t="s">
        <v>35</v>
      </c>
      <c r="B6388" t="s">
        <v>58</v>
      </c>
      <c r="C6388" t="s">
        <v>95</v>
      </c>
      <c r="D6388" t="s">
        <v>214</v>
      </c>
      <c r="E6388" t="s">
        <v>217</v>
      </c>
      <c r="F6388" s="88">
        <v>46569</v>
      </c>
      <c r="G6388" s="87">
        <v>2625</v>
      </c>
      <c r="H6388" s="87">
        <v>22.34355141494585</v>
      </c>
    </row>
    <row r="6389" spans="1:8" x14ac:dyDescent="0.3">
      <c r="A6389" t="s">
        <v>35</v>
      </c>
      <c r="B6389" t="s">
        <v>58</v>
      </c>
      <c r="C6389" t="s">
        <v>95</v>
      </c>
      <c r="D6389" t="s">
        <v>214</v>
      </c>
      <c r="E6389" t="s">
        <v>215</v>
      </c>
      <c r="F6389" s="88">
        <v>46600</v>
      </c>
      <c r="G6389" s="87">
        <v>2625</v>
      </c>
      <c r="H6389" s="87">
        <v>22.32741042819708</v>
      </c>
    </row>
    <row r="6390" spans="1:8" x14ac:dyDescent="0.3">
      <c r="A6390" t="s">
        <v>35</v>
      </c>
      <c r="B6390" t="s">
        <v>58</v>
      </c>
      <c r="C6390" t="s">
        <v>95</v>
      </c>
      <c r="D6390" t="s">
        <v>214</v>
      </c>
      <c r="E6390" t="s">
        <v>216</v>
      </c>
      <c r="F6390" s="88">
        <v>46600</v>
      </c>
      <c r="G6390" s="87">
        <v>2625</v>
      </c>
      <c r="H6390" s="87">
        <v>0</v>
      </c>
    </row>
    <row r="6391" spans="1:8" x14ac:dyDescent="0.3">
      <c r="A6391" t="s">
        <v>35</v>
      </c>
      <c r="B6391" t="s">
        <v>58</v>
      </c>
      <c r="C6391" t="s">
        <v>95</v>
      </c>
      <c r="D6391" t="s">
        <v>214</v>
      </c>
      <c r="E6391" t="s">
        <v>217</v>
      </c>
      <c r="F6391" s="88">
        <v>46600</v>
      </c>
      <c r="G6391" s="87">
        <v>2625</v>
      </c>
      <c r="H6391" s="87">
        <v>22.32741042819708</v>
      </c>
    </row>
    <row r="6392" spans="1:8" x14ac:dyDescent="0.3">
      <c r="A6392" t="s">
        <v>35</v>
      </c>
      <c r="B6392" t="s">
        <v>58</v>
      </c>
      <c r="C6392" t="s">
        <v>95</v>
      </c>
      <c r="D6392" t="s">
        <v>214</v>
      </c>
      <c r="E6392" t="s">
        <v>215</v>
      </c>
      <c r="F6392" s="88">
        <v>46631</v>
      </c>
      <c r="G6392" s="87">
        <v>2625</v>
      </c>
      <c r="H6392" s="87">
        <v>22.311552523111931</v>
      </c>
    </row>
    <row r="6393" spans="1:8" x14ac:dyDescent="0.3">
      <c r="A6393" t="s">
        <v>35</v>
      </c>
      <c r="B6393" t="s">
        <v>58</v>
      </c>
      <c r="C6393" t="s">
        <v>95</v>
      </c>
      <c r="D6393" t="s">
        <v>214</v>
      </c>
      <c r="E6393" t="s">
        <v>216</v>
      </c>
      <c r="F6393" s="88">
        <v>46631</v>
      </c>
      <c r="G6393" s="87">
        <v>2625</v>
      </c>
      <c r="H6393" s="87">
        <v>0</v>
      </c>
    </row>
    <row r="6394" spans="1:8" x14ac:dyDescent="0.3">
      <c r="A6394" t="s">
        <v>35</v>
      </c>
      <c r="B6394" t="s">
        <v>58</v>
      </c>
      <c r="C6394" t="s">
        <v>95</v>
      </c>
      <c r="D6394" t="s">
        <v>214</v>
      </c>
      <c r="E6394" t="s">
        <v>217</v>
      </c>
      <c r="F6394" s="88">
        <v>46631</v>
      </c>
      <c r="G6394" s="87">
        <v>2625</v>
      </c>
      <c r="H6394" s="87">
        <v>22.311552523111931</v>
      </c>
    </row>
    <row r="6395" spans="1:8" x14ac:dyDescent="0.3">
      <c r="A6395" t="s">
        <v>35</v>
      </c>
      <c r="B6395" t="s">
        <v>58</v>
      </c>
      <c r="C6395" t="s">
        <v>95</v>
      </c>
      <c r="D6395" t="s">
        <v>214</v>
      </c>
      <c r="E6395" t="s">
        <v>215</v>
      </c>
      <c r="F6395" s="88">
        <v>46661</v>
      </c>
      <c r="G6395" s="87">
        <v>2625</v>
      </c>
      <c r="H6395" s="87">
        <v>22.29571712799758</v>
      </c>
    </row>
    <row r="6396" spans="1:8" x14ac:dyDescent="0.3">
      <c r="A6396" t="s">
        <v>35</v>
      </c>
      <c r="B6396" t="s">
        <v>58</v>
      </c>
      <c r="C6396" t="s">
        <v>95</v>
      </c>
      <c r="D6396" t="s">
        <v>214</v>
      </c>
      <c r="E6396" t="s">
        <v>216</v>
      </c>
      <c r="F6396" s="88">
        <v>46661</v>
      </c>
      <c r="G6396" s="87">
        <v>2625</v>
      </c>
      <c r="H6396" s="87">
        <v>0</v>
      </c>
    </row>
    <row r="6397" spans="1:8" x14ac:dyDescent="0.3">
      <c r="A6397" t="s">
        <v>35</v>
      </c>
      <c r="B6397" t="s">
        <v>58</v>
      </c>
      <c r="C6397" t="s">
        <v>95</v>
      </c>
      <c r="D6397" t="s">
        <v>214</v>
      </c>
      <c r="E6397" t="s">
        <v>217</v>
      </c>
      <c r="F6397" s="88">
        <v>46661</v>
      </c>
      <c r="G6397" s="87">
        <v>2625</v>
      </c>
      <c r="H6397" s="87">
        <v>22.29571712799758</v>
      </c>
    </row>
    <row r="6398" spans="1:8" x14ac:dyDescent="0.3">
      <c r="A6398" t="s">
        <v>35</v>
      </c>
      <c r="B6398" t="s">
        <v>58</v>
      </c>
      <c r="C6398" t="s">
        <v>95</v>
      </c>
      <c r="D6398" t="s">
        <v>214</v>
      </c>
      <c r="E6398" t="s">
        <v>215</v>
      </c>
      <c r="F6398" s="88">
        <v>46692</v>
      </c>
      <c r="G6398" s="87">
        <v>2625</v>
      </c>
      <c r="H6398" s="87">
        <v>22.279904194958679</v>
      </c>
    </row>
    <row r="6399" spans="1:8" x14ac:dyDescent="0.3">
      <c r="A6399" t="s">
        <v>35</v>
      </c>
      <c r="B6399" t="s">
        <v>58</v>
      </c>
      <c r="C6399" t="s">
        <v>95</v>
      </c>
      <c r="D6399" t="s">
        <v>214</v>
      </c>
      <c r="E6399" t="s">
        <v>216</v>
      </c>
      <c r="F6399" s="88">
        <v>46692</v>
      </c>
      <c r="G6399" s="87">
        <v>2625</v>
      </c>
      <c r="H6399" s="87">
        <v>0</v>
      </c>
    </row>
    <row r="6400" spans="1:8" x14ac:dyDescent="0.3">
      <c r="A6400" t="s">
        <v>35</v>
      </c>
      <c r="B6400" t="s">
        <v>58</v>
      </c>
      <c r="C6400" t="s">
        <v>95</v>
      </c>
      <c r="D6400" t="s">
        <v>214</v>
      </c>
      <c r="E6400" t="s">
        <v>217</v>
      </c>
      <c r="F6400" s="88">
        <v>46692</v>
      </c>
      <c r="G6400" s="87">
        <v>2625</v>
      </c>
      <c r="H6400" s="87">
        <v>22.279904194958679</v>
      </c>
    </row>
    <row r="6401" spans="1:8" x14ac:dyDescent="0.3">
      <c r="A6401" t="s">
        <v>35</v>
      </c>
      <c r="B6401" t="s">
        <v>58</v>
      </c>
      <c r="C6401" t="s">
        <v>95</v>
      </c>
      <c r="D6401" t="s">
        <v>214</v>
      </c>
      <c r="E6401" t="s">
        <v>215</v>
      </c>
      <c r="F6401" s="88">
        <v>46722</v>
      </c>
      <c r="G6401" s="87">
        <v>2625</v>
      </c>
      <c r="H6401" s="87">
        <v>22.26411367623685</v>
      </c>
    </row>
    <row r="6402" spans="1:8" x14ac:dyDescent="0.3">
      <c r="A6402" t="s">
        <v>35</v>
      </c>
      <c r="B6402" t="s">
        <v>58</v>
      </c>
      <c r="C6402" t="s">
        <v>95</v>
      </c>
      <c r="D6402" t="s">
        <v>214</v>
      </c>
      <c r="E6402" t="s">
        <v>216</v>
      </c>
      <c r="F6402" s="88">
        <v>46722</v>
      </c>
      <c r="G6402" s="87">
        <v>2625</v>
      </c>
      <c r="H6402" s="87">
        <v>0</v>
      </c>
    </row>
    <row r="6403" spans="1:8" x14ac:dyDescent="0.3">
      <c r="A6403" t="s">
        <v>35</v>
      </c>
      <c r="B6403" t="s">
        <v>58</v>
      </c>
      <c r="C6403" t="s">
        <v>95</v>
      </c>
      <c r="D6403" t="s">
        <v>214</v>
      </c>
      <c r="E6403" t="s">
        <v>217</v>
      </c>
      <c r="F6403" s="88">
        <v>46722</v>
      </c>
      <c r="G6403" s="87">
        <v>2625</v>
      </c>
      <c r="H6403" s="87">
        <v>22.26411367623685</v>
      </c>
    </row>
    <row r="6404" spans="1:8" x14ac:dyDescent="0.3">
      <c r="A6404" t="s">
        <v>35</v>
      </c>
      <c r="B6404" t="s">
        <v>58</v>
      </c>
      <c r="C6404" t="s">
        <v>98</v>
      </c>
      <c r="D6404" t="s">
        <v>198</v>
      </c>
      <c r="E6404" t="s">
        <v>135</v>
      </c>
      <c r="G6404" s="87">
        <v>77000</v>
      </c>
      <c r="H6404" s="87">
        <v>48356</v>
      </c>
    </row>
    <row r="6405" spans="1:8" x14ac:dyDescent="0.3">
      <c r="A6405" t="s">
        <v>35</v>
      </c>
      <c r="B6405" t="s">
        <v>58</v>
      </c>
      <c r="C6405" t="s">
        <v>98</v>
      </c>
      <c r="D6405" t="s">
        <v>198</v>
      </c>
      <c r="E6405" t="s">
        <v>199</v>
      </c>
      <c r="G6405" s="87">
        <v>77000</v>
      </c>
      <c r="H6405" s="87">
        <v>77000</v>
      </c>
    </row>
    <row r="6406" spans="1:8" x14ac:dyDescent="0.3">
      <c r="A6406" t="s">
        <v>35</v>
      </c>
      <c r="B6406" t="s">
        <v>58</v>
      </c>
      <c r="C6406" t="s">
        <v>98</v>
      </c>
      <c r="D6406" t="s">
        <v>198</v>
      </c>
      <c r="E6406" t="s">
        <v>200</v>
      </c>
      <c r="G6406" s="87">
        <v>77000</v>
      </c>
      <c r="H6406" s="87">
        <v>77984.725938785166</v>
      </c>
    </row>
    <row r="6407" spans="1:8" x14ac:dyDescent="0.3">
      <c r="A6407" t="s">
        <v>35</v>
      </c>
      <c r="B6407" t="s">
        <v>58</v>
      </c>
      <c r="C6407" t="s">
        <v>98</v>
      </c>
      <c r="D6407" t="s">
        <v>198</v>
      </c>
      <c r="E6407" t="s">
        <v>201</v>
      </c>
      <c r="G6407" s="87">
        <v>77000</v>
      </c>
      <c r="H6407" s="87">
        <v>77000</v>
      </c>
    </row>
    <row r="6408" spans="1:8" x14ac:dyDescent="0.3">
      <c r="A6408" t="s">
        <v>35</v>
      </c>
      <c r="B6408" t="s">
        <v>58</v>
      </c>
      <c r="C6408" t="s">
        <v>98</v>
      </c>
      <c r="D6408" t="s">
        <v>198</v>
      </c>
      <c r="E6408" t="s">
        <v>202</v>
      </c>
      <c r="G6408" s="87">
        <v>77000</v>
      </c>
      <c r="H6408" s="87">
        <v>48974.407889557093</v>
      </c>
    </row>
    <row r="6409" spans="1:8" x14ac:dyDescent="0.3">
      <c r="A6409" t="s">
        <v>35</v>
      </c>
      <c r="B6409" t="s">
        <v>58</v>
      </c>
      <c r="C6409" t="s">
        <v>98</v>
      </c>
      <c r="D6409" t="s">
        <v>198</v>
      </c>
      <c r="E6409" t="s">
        <v>139</v>
      </c>
      <c r="G6409" s="87">
        <v>77000</v>
      </c>
      <c r="H6409" s="87">
        <v>48895</v>
      </c>
    </row>
    <row r="6410" spans="1:8" x14ac:dyDescent="0.3">
      <c r="A6410" t="s">
        <v>35</v>
      </c>
      <c r="B6410" t="s">
        <v>58</v>
      </c>
      <c r="C6410" t="s">
        <v>98</v>
      </c>
      <c r="D6410" t="s">
        <v>198</v>
      </c>
      <c r="E6410" t="s">
        <v>65</v>
      </c>
      <c r="G6410" s="87">
        <v>77000</v>
      </c>
      <c r="H6410" s="87">
        <v>48974.407889557093</v>
      </c>
    </row>
    <row r="6411" spans="1:8" x14ac:dyDescent="0.3">
      <c r="A6411" t="s">
        <v>35</v>
      </c>
      <c r="B6411" t="s">
        <v>58</v>
      </c>
      <c r="C6411" t="s">
        <v>98</v>
      </c>
      <c r="D6411" t="s">
        <v>203</v>
      </c>
      <c r="E6411" t="s">
        <v>204</v>
      </c>
      <c r="G6411" s="87">
        <v>77000</v>
      </c>
      <c r="H6411" s="87">
        <v>49324.650803385302</v>
      </c>
    </row>
    <row r="6412" spans="1:8" x14ac:dyDescent="0.3">
      <c r="A6412" t="s">
        <v>35</v>
      </c>
      <c r="B6412" t="s">
        <v>58</v>
      </c>
      <c r="C6412" t="s">
        <v>98</v>
      </c>
      <c r="D6412" t="s">
        <v>203</v>
      </c>
      <c r="E6412" t="s">
        <v>142</v>
      </c>
      <c r="G6412" s="87">
        <v>77000</v>
      </c>
      <c r="H6412" s="87">
        <v>77000</v>
      </c>
    </row>
    <row r="6413" spans="1:8" x14ac:dyDescent="0.3">
      <c r="A6413" t="s">
        <v>35</v>
      </c>
      <c r="B6413" t="s">
        <v>58</v>
      </c>
      <c r="C6413" t="s">
        <v>98</v>
      </c>
      <c r="D6413" t="s">
        <v>203</v>
      </c>
      <c r="E6413" t="s">
        <v>143</v>
      </c>
      <c r="G6413" s="87">
        <v>77000</v>
      </c>
      <c r="H6413" s="87">
        <v>78542.437585008447</v>
      </c>
    </row>
    <row r="6414" spans="1:8" x14ac:dyDescent="0.3">
      <c r="A6414" t="s">
        <v>35</v>
      </c>
      <c r="B6414" t="s">
        <v>58</v>
      </c>
      <c r="C6414" t="s">
        <v>98</v>
      </c>
      <c r="D6414" t="s">
        <v>203</v>
      </c>
      <c r="E6414" t="s">
        <v>141</v>
      </c>
      <c r="G6414" s="87">
        <v>77000</v>
      </c>
      <c r="H6414" s="87">
        <v>0</v>
      </c>
    </row>
    <row r="6415" spans="1:8" x14ac:dyDescent="0.3">
      <c r="A6415" t="s">
        <v>35</v>
      </c>
      <c r="B6415" t="s">
        <v>58</v>
      </c>
      <c r="C6415" t="s">
        <v>98</v>
      </c>
      <c r="D6415" t="s">
        <v>203</v>
      </c>
      <c r="E6415" t="s">
        <v>205</v>
      </c>
      <c r="G6415" s="87">
        <v>77000</v>
      </c>
      <c r="H6415" s="87">
        <v>49324.650803385302</v>
      </c>
    </row>
    <row r="6416" spans="1:8" x14ac:dyDescent="0.3">
      <c r="A6416" t="s">
        <v>35</v>
      </c>
      <c r="B6416" t="s">
        <v>58</v>
      </c>
      <c r="C6416" t="s">
        <v>98</v>
      </c>
      <c r="D6416" t="s">
        <v>206</v>
      </c>
      <c r="E6416" t="s">
        <v>207</v>
      </c>
      <c r="G6416" s="87">
        <v>77000</v>
      </c>
      <c r="H6416" s="87">
        <v>77000</v>
      </c>
    </row>
    <row r="6417" spans="1:8" x14ac:dyDescent="0.3">
      <c r="A6417" t="s">
        <v>35</v>
      </c>
      <c r="B6417" t="s">
        <v>58</v>
      </c>
      <c r="C6417" t="s">
        <v>98</v>
      </c>
      <c r="D6417" t="s">
        <v>206</v>
      </c>
      <c r="E6417" t="s">
        <v>208</v>
      </c>
      <c r="G6417" s="87">
        <v>77000</v>
      </c>
      <c r="H6417" s="87">
        <v>77000</v>
      </c>
    </row>
    <row r="6418" spans="1:8" x14ac:dyDescent="0.3">
      <c r="A6418" t="s">
        <v>35</v>
      </c>
      <c r="B6418" t="s">
        <v>58</v>
      </c>
      <c r="C6418" t="s">
        <v>98</v>
      </c>
      <c r="D6418" t="s">
        <v>206</v>
      </c>
      <c r="E6418" t="s">
        <v>209</v>
      </c>
      <c r="G6418" s="87">
        <v>77000</v>
      </c>
      <c r="H6418" s="87">
        <v>72226.322939460253</v>
      </c>
    </row>
    <row r="6419" spans="1:8" x14ac:dyDescent="0.3">
      <c r="A6419" t="s">
        <v>35</v>
      </c>
      <c r="B6419" t="s">
        <v>58</v>
      </c>
      <c r="C6419" t="s">
        <v>98</v>
      </c>
      <c r="D6419" t="s">
        <v>210</v>
      </c>
      <c r="E6419" t="s">
        <v>211</v>
      </c>
      <c r="G6419" s="87">
        <v>77000</v>
      </c>
      <c r="H6419" s="87">
        <v>73150</v>
      </c>
    </row>
    <row r="6420" spans="1:8" x14ac:dyDescent="0.3">
      <c r="A6420" t="s">
        <v>35</v>
      </c>
      <c r="B6420" t="s">
        <v>58</v>
      </c>
      <c r="C6420" t="s">
        <v>98</v>
      </c>
      <c r="D6420" t="s">
        <v>210</v>
      </c>
      <c r="E6420" t="s">
        <v>212</v>
      </c>
      <c r="G6420" s="87">
        <v>77000</v>
      </c>
      <c r="H6420" s="87">
        <v>72380</v>
      </c>
    </row>
    <row r="6421" spans="1:8" x14ac:dyDescent="0.3">
      <c r="A6421" t="s">
        <v>35</v>
      </c>
      <c r="B6421" t="s">
        <v>58</v>
      </c>
      <c r="C6421" t="s">
        <v>98</v>
      </c>
      <c r="D6421" t="s">
        <v>210</v>
      </c>
      <c r="E6421" t="s">
        <v>213</v>
      </c>
      <c r="G6421" s="87">
        <v>77000</v>
      </c>
      <c r="H6421" s="87">
        <v>71610</v>
      </c>
    </row>
    <row r="6422" spans="1:8" x14ac:dyDescent="0.3">
      <c r="A6422" t="s">
        <v>35</v>
      </c>
      <c r="B6422" t="s">
        <v>58</v>
      </c>
      <c r="C6422" t="s">
        <v>98</v>
      </c>
      <c r="D6422" t="s">
        <v>214</v>
      </c>
      <c r="E6422" t="s">
        <v>215</v>
      </c>
      <c r="F6422" s="88">
        <v>46388</v>
      </c>
      <c r="G6422" s="87">
        <v>6416.666666666667</v>
      </c>
      <c r="H6422" s="87">
        <v>-54.19544684970294</v>
      </c>
    </row>
    <row r="6423" spans="1:8" x14ac:dyDescent="0.3">
      <c r="A6423" t="s">
        <v>35</v>
      </c>
      <c r="B6423" t="s">
        <v>58</v>
      </c>
      <c r="C6423" t="s">
        <v>98</v>
      </c>
      <c r="D6423" t="s">
        <v>214</v>
      </c>
      <c r="E6423" t="s">
        <v>216</v>
      </c>
      <c r="F6423" s="88">
        <v>46388</v>
      </c>
      <c r="G6423" s="87">
        <v>6416.666666666667</v>
      </c>
      <c r="H6423" s="87">
        <v>0</v>
      </c>
    </row>
    <row r="6424" spans="1:8" x14ac:dyDescent="0.3">
      <c r="A6424" t="s">
        <v>35</v>
      </c>
      <c r="B6424" t="s">
        <v>58</v>
      </c>
      <c r="C6424" t="s">
        <v>98</v>
      </c>
      <c r="D6424" t="s">
        <v>214</v>
      </c>
      <c r="E6424" t="s">
        <v>217</v>
      </c>
      <c r="F6424" s="88">
        <v>46388</v>
      </c>
      <c r="G6424" s="87">
        <v>6416.666666666667</v>
      </c>
      <c r="H6424" s="87">
        <v>-54.19544684970294</v>
      </c>
    </row>
    <row r="6425" spans="1:8" x14ac:dyDescent="0.3">
      <c r="A6425" t="s">
        <v>35</v>
      </c>
      <c r="B6425" t="s">
        <v>58</v>
      </c>
      <c r="C6425" t="s">
        <v>98</v>
      </c>
      <c r="D6425" t="s">
        <v>214</v>
      </c>
      <c r="E6425" t="s">
        <v>215</v>
      </c>
      <c r="F6425" s="88">
        <v>46419</v>
      </c>
      <c r="G6425" s="87">
        <v>6416.666666666667</v>
      </c>
      <c r="H6425" s="87">
        <v>-54.232467311936951</v>
      </c>
    </row>
    <row r="6426" spans="1:8" x14ac:dyDescent="0.3">
      <c r="A6426" t="s">
        <v>35</v>
      </c>
      <c r="B6426" t="s">
        <v>58</v>
      </c>
      <c r="C6426" t="s">
        <v>98</v>
      </c>
      <c r="D6426" t="s">
        <v>214</v>
      </c>
      <c r="E6426" t="s">
        <v>216</v>
      </c>
      <c r="F6426" s="88">
        <v>46419</v>
      </c>
      <c r="G6426" s="87">
        <v>6416.666666666667</v>
      </c>
      <c r="H6426" s="87">
        <v>0</v>
      </c>
    </row>
    <row r="6427" spans="1:8" x14ac:dyDescent="0.3">
      <c r="A6427" t="s">
        <v>35</v>
      </c>
      <c r="B6427" t="s">
        <v>58</v>
      </c>
      <c r="C6427" t="s">
        <v>98</v>
      </c>
      <c r="D6427" t="s">
        <v>214</v>
      </c>
      <c r="E6427" t="s">
        <v>217</v>
      </c>
      <c r="F6427" s="88">
        <v>46419</v>
      </c>
      <c r="G6427" s="87">
        <v>6416.666666666667</v>
      </c>
      <c r="H6427" s="87">
        <v>-54.232467311936951</v>
      </c>
    </row>
    <row r="6428" spans="1:8" x14ac:dyDescent="0.3">
      <c r="A6428" t="s">
        <v>35</v>
      </c>
      <c r="B6428" t="s">
        <v>58</v>
      </c>
      <c r="C6428" t="s">
        <v>98</v>
      </c>
      <c r="D6428" t="s">
        <v>214</v>
      </c>
      <c r="E6428" t="s">
        <v>215</v>
      </c>
      <c r="F6428" s="88">
        <v>46447</v>
      </c>
      <c r="G6428" s="87">
        <v>6416.666666666667</v>
      </c>
      <c r="H6428" s="87">
        <v>-54.269538385487436</v>
      </c>
    </row>
    <row r="6429" spans="1:8" x14ac:dyDescent="0.3">
      <c r="A6429" t="s">
        <v>35</v>
      </c>
      <c r="B6429" t="s">
        <v>58</v>
      </c>
      <c r="C6429" t="s">
        <v>98</v>
      </c>
      <c r="D6429" t="s">
        <v>214</v>
      </c>
      <c r="E6429" t="s">
        <v>216</v>
      </c>
      <c r="F6429" s="88">
        <v>46447</v>
      </c>
      <c r="G6429" s="87">
        <v>6416.666666666667</v>
      </c>
      <c r="H6429" s="87">
        <v>0</v>
      </c>
    </row>
    <row r="6430" spans="1:8" x14ac:dyDescent="0.3">
      <c r="A6430" t="s">
        <v>35</v>
      </c>
      <c r="B6430" t="s">
        <v>58</v>
      </c>
      <c r="C6430" t="s">
        <v>98</v>
      </c>
      <c r="D6430" t="s">
        <v>214</v>
      </c>
      <c r="E6430" t="s">
        <v>217</v>
      </c>
      <c r="F6430" s="88">
        <v>46447</v>
      </c>
      <c r="G6430" s="87">
        <v>6416.666666666667</v>
      </c>
      <c r="H6430" s="87">
        <v>-54.269538385487436</v>
      </c>
    </row>
    <row r="6431" spans="1:8" x14ac:dyDescent="0.3">
      <c r="A6431" t="s">
        <v>35</v>
      </c>
      <c r="B6431" t="s">
        <v>58</v>
      </c>
      <c r="C6431" t="s">
        <v>98</v>
      </c>
      <c r="D6431" t="s">
        <v>214</v>
      </c>
      <c r="E6431" t="s">
        <v>215</v>
      </c>
      <c r="F6431" s="88">
        <v>46478</v>
      </c>
      <c r="G6431" s="87">
        <v>6416.666666666667</v>
      </c>
      <c r="H6431" s="87">
        <v>-54.307919429887278</v>
      </c>
    </row>
    <row r="6432" spans="1:8" x14ac:dyDescent="0.3">
      <c r="A6432" t="s">
        <v>35</v>
      </c>
      <c r="B6432" t="s">
        <v>58</v>
      </c>
      <c r="C6432" t="s">
        <v>98</v>
      </c>
      <c r="D6432" t="s">
        <v>214</v>
      </c>
      <c r="E6432" t="s">
        <v>216</v>
      </c>
      <c r="F6432" s="88">
        <v>46478</v>
      </c>
      <c r="G6432" s="87">
        <v>6416.666666666667</v>
      </c>
      <c r="H6432" s="87">
        <v>0</v>
      </c>
    </row>
    <row r="6433" spans="1:8" x14ac:dyDescent="0.3">
      <c r="A6433" t="s">
        <v>35</v>
      </c>
      <c r="B6433" t="s">
        <v>58</v>
      </c>
      <c r="C6433" t="s">
        <v>98</v>
      </c>
      <c r="D6433" t="s">
        <v>214</v>
      </c>
      <c r="E6433" t="s">
        <v>217</v>
      </c>
      <c r="F6433" s="88">
        <v>46478</v>
      </c>
      <c r="G6433" s="87">
        <v>6416.666666666667</v>
      </c>
      <c r="H6433" s="87">
        <v>-54.307919429887278</v>
      </c>
    </row>
    <row r="6434" spans="1:8" x14ac:dyDescent="0.3">
      <c r="A6434" t="s">
        <v>35</v>
      </c>
      <c r="B6434" t="s">
        <v>58</v>
      </c>
      <c r="C6434" t="s">
        <v>98</v>
      </c>
      <c r="D6434" t="s">
        <v>214</v>
      </c>
      <c r="E6434" t="s">
        <v>215</v>
      </c>
      <c r="F6434" s="88">
        <v>46508</v>
      </c>
      <c r="G6434" s="87">
        <v>6416.666666666667</v>
      </c>
      <c r="H6434" s="87">
        <v>-54.346354801157517</v>
      </c>
    </row>
    <row r="6435" spans="1:8" x14ac:dyDescent="0.3">
      <c r="A6435" t="s">
        <v>35</v>
      </c>
      <c r="B6435" t="s">
        <v>58</v>
      </c>
      <c r="C6435" t="s">
        <v>98</v>
      </c>
      <c r="D6435" t="s">
        <v>214</v>
      </c>
      <c r="E6435" t="s">
        <v>216</v>
      </c>
      <c r="F6435" s="88">
        <v>46508</v>
      </c>
      <c r="G6435" s="87">
        <v>6416.666666666667</v>
      </c>
      <c r="H6435" s="87">
        <v>0</v>
      </c>
    </row>
    <row r="6436" spans="1:8" x14ac:dyDescent="0.3">
      <c r="A6436" t="s">
        <v>35</v>
      </c>
      <c r="B6436" t="s">
        <v>58</v>
      </c>
      <c r="C6436" t="s">
        <v>98</v>
      </c>
      <c r="D6436" t="s">
        <v>214</v>
      </c>
      <c r="E6436" t="s">
        <v>217</v>
      </c>
      <c r="F6436" s="88">
        <v>46508</v>
      </c>
      <c r="G6436" s="87">
        <v>6416.666666666667</v>
      </c>
      <c r="H6436" s="87">
        <v>-54.346354801157517</v>
      </c>
    </row>
    <row r="6437" spans="1:8" x14ac:dyDescent="0.3">
      <c r="A6437" t="s">
        <v>35</v>
      </c>
      <c r="B6437" t="s">
        <v>58</v>
      </c>
      <c r="C6437" t="s">
        <v>98</v>
      </c>
      <c r="D6437" t="s">
        <v>214</v>
      </c>
      <c r="E6437" t="s">
        <v>215</v>
      </c>
      <c r="F6437" s="88">
        <v>46539</v>
      </c>
      <c r="G6437" s="87">
        <v>6416.666666666667</v>
      </c>
      <c r="H6437" s="87">
        <v>-54.384844614729381</v>
      </c>
    </row>
    <row r="6438" spans="1:8" x14ac:dyDescent="0.3">
      <c r="A6438" t="s">
        <v>35</v>
      </c>
      <c r="B6438" t="s">
        <v>58</v>
      </c>
      <c r="C6438" t="s">
        <v>98</v>
      </c>
      <c r="D6438" t="s">
        <v>214</v>
      </c>
      <c r="E6438" t="s">
        <v>216</v>
      </c>
      <c r="F6438" s="88">
        <v>46539</v>
      </c>
      <c r="G6438" s="87">
        <v>6416.666666666667</v>
      </c>
      <c r="H6438" s="87">
        <v>0</v>
      </c>
    </row>
    <row r="6439" spans="1:8" x14ac:dyDescent="0.3">
      <c r="A6439" t="s">
        <v>35</v>
      </c>
      <c r="B6439" t="s">
        <v>58</v>
      </c>
      <c r="C6439" t="s">
        <v>98</v>
      </c>
      <c r="D6439" t="s">
        <v>214</v>
      </c>
      <c r="E6439" t="s">
        <v>217</v>
      </c>
      <c r="F6439" s="88">
        <v>46539</v>
      </c>
      <c r="G6439" s="87">
        <v>6416.666666666667</v>
      </c>
      <c r="H6439" s="87">
        <v>-54.384844614729381</v>
      </c>
    </row>
    <row r="6440" spans="1:8" x14ac:dyDescent="0.3">
      <c r="A6440" t="s">
        <v>35</v>
      </c>
      <c r="B6440" t="s">
        <v>58</v>
      </c>
      <c r="C6440" t="s">
        <v>98</v>
      </c>
      <c r="D6440" t="s">
        <v>214</v>
      </c>
      <c r="E6440" t="s">
        <v>215</v>
      </c>
      <c r="F6440" s="88">
        <v>46569</v>
      </c>
      <c r="G6440" s="87">
        <v>6416.666666666667</v>
      </c>
      <c r="H6440" s="87">
        <v>-54.423388986354603</v>
      </c>
    </row>
    <row r="6441" spans="1:8" x14ac:dyDescent="0.3">
      <c r="A6441" t="s">
        <v>35</v>
      </c>
      <c r="B6441" t="s">
        <v>58</v>
      </c>
      <c r="C6441" t="s">
        <v>98</v>
      </c>
      <c r="D6441" t="s">
        <v>214</v>
      </c>
      <c r="E6441" t="s">
        <v>216</v>
      </c>
      <c r="F6441" s="88">
        <v>46569</v>
      </c>
      <c r="G6441" s="87">
        <v>6416.666666666667</v>
      </c>
      <c r="H6441" s="87">
        <v>0</v>
      </c>
    </row>
    <row r="6442" spans="1:8" x14ac:dyDescent="0.3">
      <c r="A6442" t="s">
        <v>35</v>
      </c>
      <c r="B6442" t="s">
        <v>58</v>
      </c>
      <c r="C6442" t="s">
        <v>98</v>
      </c>
      <c r="D6442" t="s">
        <v>214</v>
      </c>
      <c r="E6442" t="s">
        <v>217</v>
      </c>
      <c r="F6442" s="88">
        <v>46569</v>
      </c>
      <c r="G6442" s="87">
        <v>6416.666666666667</v>
      </c>
      <c r="H6442" s="87">
        <v>-54.423388986354603</v>
      </c>
    </row>
    <row r="6443" spans="1:8" x14ac:dyDescent="0.3">
      <c r="A6443" t="s">
        <v>35</v>
      </c>
      <c r="B6443" t="s">
        <v>58</v>
      </c>
      <c r="C6443" t="s">
        <v>98</v>
      </c>
      <c r="D6443" t="s">
        <v>214</v>
      </c>
      <c r="E6443" t="s">
        <v>215</v>
      </c>
      <c r="F6443" s="88">
        <v>46600</v>
      </c>
      <c r="G6443" s="87">
        <v>6416.666666666667</v>
      </c>
      <c r="H6443" s="87">
        <v>-54.462621259509497</v>
      </c>
    </row>
    <row r="6444" spans="1:8" x14ac:dyDescent="0.3">
      <c r="A6444" t="s">
        <v>35</v>
      </c>
      <c r="B6444" t="s">
        <v>58</v>
      </c>
      <c r="C6444" t="s">
        <v>98</v>
      </c>
      <c r="D6444" t="s">
        <v>214</v>
      </c>
      <c r="E6444" t="s">
        <v>216</v>
      </c>
      <c r="F6444" s="88">
        <v>46600</v>
      </c>
      <c r="G6444" s="87">
        <v>6416.666666666667</v>
      </c>
      <c r="H6444" s="87">
        <v>0</v>
      </c>
    </row>
    <row r="6445" spans="1:8" x14ac:dyDescent="0.3">
      <c r="A6445" t="s">
        <v>35</v>
      </c>
      <c r="B6445" t="s">
        <v>58</v>
      </c>
      <c r="C6445" t="s">
        <v>98</v>
      </c>
      <c r="D6445" t="s">
        <v>214</v>
      </c>
      <c r="E6445" t="s">
        <v>217</v>
      </c>
      <c r="F6445" s="88">
        <v>46600</v>
      </c>
      <c r="G6445" s="87">
        <v>6416.666666666667</v>
      </c>
      <c r="H6445" s="87">
        <v>-54.462621259509497</v>
      </c>
    </row>
    <row r="6446" spans="1:8" x14ac:dyDescent="0.3">
      <c r="A6446" t="s">
        <v>35</v>
      </c>
      <c r="B6446" t="s">
        <v>58</v>
      </c>
      <c r="C6446" t="s">
        <v>98</v>
      </c>
      <c r="D6446" t="s">
        <v>214</v>
      </c>
      <c r="E6446" t="s">
        <v>215</v>
      </c>
      <c r="F6446" s="88">
        <v>46631</v>
      </c>
      <c r="G6446" s="87">
        <v>6416.666666666667</v>
      </c>
      <c r="H6446" s="87">
        <v>-54.501275995003702</v>
      </c>
    </row>
    <row r="6447" spans="1:8" x14ac:dyDescent="0.3">
      <c r="A6447" t="s">
        <v>35</v>
      </c>
      <c r="B6447" t="s">
        <v>58</v>
      </c>
      <c r="C6447" t="s">
        <v>98</v>
      </c>
      <c r="D6447" t="s">
        <v>214</v>
      </c>
      <c r="E6447" t="s">
        <v>216</v>
      </c>
      <c r="F6447" s="88">
        <v>46631</v>
      </c>
      <c r="G6447" s="87">
        <v>6416.666666666667</v>
      </c>
      <c r="H6447" s="87">
        <v>0</v>
      </c>
    </row>
    <row r="6448" spans="1:8" x14ac:dyDescent="0.3">
      <c r="A6448" t="s">
        <v>35</v>
      </c>
      <c r="B6448" t="s">
        <v>58</v>
      </c>
      <c r="C6448" t="s">
        <v>98</v>
      </c>
      <c r="D6448" t="s">
        <v>214</v>
      </c>
      <c r="E6448" t="s">
        <v>217</v>
      </c>
      <c r="F6448" s="88">
        <v>46631</v>
      </c>
      <c r="G6448" s="87">
        <v>6416.666666666667</v>
      </c>
      <c r="H6448" s="87">
        <v>-54.501275995003702</v>
      </c>
    </row>
    <row r="6449" spans="1:8" x14ac:dyDescent="0.3">
      <c r="A6449" t="s">
        <v>35</v>
      </c>
      <c r="B6449" t="s">
        <v>58</v>
      </c>
      <c r="C6449" t="s">
        <v>98</v>
      </c>
      <c r="D6449" t="s">
        <v>214</v>
      </c>
      <c r="E6449" t="s">
        <v>215</v>
      </c>
      <c r="F6449" s="88">
        <v>46661</v>
      </c>
      <c r="G6449" s="87">
        <v>6416.666666666667</v>
      </c>
      <c r="H6449" s="87">
        <v>-54.539985639711908</v>
      </c>
    </row>
    <row r="6450" spans="1:8" x14ac:dyDescent="0.3">
      <c r="A6450" t="s">
        <v>35</v>
      </c>
      <c r="B6450" t="s">
        <v>58</v>
      </c>
      <c r="C6450" t="s">
        <v>98</v>
      </c>
      <c r="D6450" t="s">
        <v>214</v>
      </c>
      <c r="E6450" t="s">
        <v>216</v>
      </c>
      <c r="F6450" s="88">
        <v>46661</v>
      </c>
      <c r="G6450" s="87">
        <v>6416.666666666667</v>
      </c>
      <c r="H6450" s="87">
        <v>0</v>
      </c>
    </row>
    <row r="6451" spans="1:8" x14ac:dyDescent="0.3">
      <c r="A6451" t="s">
        <v>35</v>
      </c>
      <c r="B6451" t="s">
        <v>58</v>
      </c>
      <c r="C6451" t="s">
        <v>98</v>
      </c>
      <c r="D6451" t="s">
        <v>214</v>
      </c>
      <c r="E6451" t="s">
        <v>217</v>
      </c>
      <c r="F6451" s="88">
        <v>46661</v>
      </c>
      <c r="G6451" s="87">
        <v>6416.666666666667</v>
      </c>
      <c r="H6451" s="87">
        <v>-54.539985639711908</v>
      </c>
    </row>
    <row r="6452" spans="1:8" x14ac:dyDescent="0.3">
      <c r="A6452" t="s">
        <v>35</v>
      </c>
      <c r="B6452" t="s">
        <v>58</v>
      </c>
      <c r="C6452" t="s">
        <v>98</v>
      </c>
      <c r="D6452" t="s">
        <v>214</v>
      </c>
      <c r="E6452" t="s">
        <v>215</v>
      </c>
      <c r="F6452" s="88">
        <v>46692</v>
      </c>
      <c r="G6452" s="87">
        <v>6416.666666666667</v>
      </c>
      <c r="H6452" s="87">
        <v>-54.578750310712387</v>
      </c>
    </row>
    <row r="6453" spans="1:8" x14ac:dyDescent="0.3">
      <c r="A6453" t="s">
        <v>35</v>
      </c>
      <c r="B6453" t="s">
        <v>58</v>
      </c>
      <c r="C6453" t="s">
        <v>98</v>
      </c>
      <c r="D6453" t="s">
        <v>214</v>
      </c>
      <c r="E6453" t="s">
        <v>216</v>
      </c>
      <c r="F6453" s="88">
        <v>46692</v>
      </c>
      <c r="G6453" s="87">
        <v>6416.666666666667</v>
      </c>
      <c r="H6453" s="87">
        <v>0</v>
      </c>
    </row>
    <row r="6454" spans="1:8" x14ac:dyDescent="0.3">
      <c r="A6454" t="s">
        <v>35</v>
      </c>
      <c r="B6454" t="s">
        <v>58</v>
      </c>
      <c r="C6454" t="s">
        <v>98</v>
      </c>
      <c r="D6454" t="s">
        <v>214</v>
      </c>
      <c r="E6454" t="s">
        <v>217</v>
      </c>
      <c r="F6454" s="88">
        <v>46692</v>
      </c>
      <c r="G6454" s="87">
        <v>6416.666666666667</v>
      </c>
      <c r="H6454" s="87">
        <v>-54.578750310712387</v>
      </c>
    </row>
    <row r="6455" spans="1:8" x14ac:dyDescent="0.3">
      <c r="A6455" t="s">
        <v>35</v>
      </c>
      <c r="B6455" t="s">
        <v>58</v>
      </c>
      <c r="C6455" t="s">
        <v>98</v>
      </c>
      <c r="D6455" t="s">
        <v>214</v>
      </c>
      <c r="E6455" t="s">
        <v>215</v>
      </c>
      <c r="F6455" s="88">
        <v>46722</v>
      </c>
      <c r="G6455" s="87">
        <v>6416.666666666667</v>
      </c>
      <c r="H6455" s="87">
        <v>-54.617570125423178</v>
      </c>
    </row>
    <row r="6456" spans="1:8" x14ac:dyDescent="0.3">
      <c r="A6456" t="s">
        <v>35</v>
      </c>
      <c r="B6456" t="s">
        <v>58</v>
      </c>
      <c r="C6456" t="s">
        <v>98</v>
      </c>
      <c r="D6456" t="s">
        <v>214</v>
      </c>
      <c r="E6456" t="s">
        <v>216</v>
      </c>
      <c r="F6456" s="88">
        <v>46722</v>
      </c>
      <c r="G6456" s="87">
        <v>6416.666666666667</v>
      </c>
      <c r="H6456" s="87">
        <v>0</v>
      </c>
    </row>
    <row r="6457" spans="1:8" x14ac:dyDescent="0.3">
      <c r="A6457" t="s">
        <v>35</v>
      </c>
      <c r="B6457" t="s">
        <v>58</v>
      </c>
      <c r="C6457" t="s">
        <v>98</v>
      </c>
      <c r="D6457" t="s">
        <v>214</v>
      </c>
      <c r="E6457" t="s">
        <v>217</v>
      </c>
      <c r="F6457" s="88">
        <v>46722</v>
      </c>
      <c r="G6457" s="87">
        <v>6416.666666666667</v>
      </c>
      <c r="H6457" s="87">
        <v>-54.617570125423178</v>
      </c>
    </row>
    <row r="6458" spans="1:8" x14ac:dyDescent="0.3">
      <c r="A6458" t="s">
        <v>35</v>
      </c>
      <c r="B6458" t="s">
        <v>58</v>
      </c>
      <c r="C6458" t="s">
        <v>100</v>
      </c>
      <c r="D6458" t="s">
        <v>198</v>
      </c>
      <c r="E6458" t="s">
        <v>135</v>
      </c>
      <c r="G6458" s="87">
        <v>63000</v>
      </c>
      <c r="H6458" s="87">
        <v>38556</v>
      </c>
    </row>
    <row r="6459" spans="1:8" x14ac:dyDescent="0.3">
      <c r="A6459" t="s">
        <v>35</v>
      </c>
      <c r="B6459" t="s">
        <v>58</v>
      </c>
      <c r="C6459" t="s">
        <v>100</v>
      </c>
      <c r="D6459" t="s">
        <v>198</v>
      </c>
      <c r="E6459" t="s">
        <v>199</v>
      </c>
      <c r="G6459" s="87">
        <v>63000</v>
      </c>
      <c r="H6459" s="87">
        <v>63466.164401991133</v>
      </c>
    </row>
    <row r="6460" spans="1:8" x14ac:dyDescent="0.3">
      <c r="A6460" t="s">
        <v>35</v>
      </c>
      <c r="B6460" t="s">
        <v>58</v>
      </c>
      <c r="C6460" t="s">
        <v>100</v>
      </c>
      <c r="D6460" t="s">
        <v>198</v>
      </c>
      <c r="E6460" t="s">
        <v>200</v>
      </c>
      <c r="G6460" s="87">
        <v>63000</v>
      </c>
      <c r="H6460" s="87">
        <v>63602.692216204727</v>
      </c>
    </row>
    <row r="6461" spans="1:8" x14ac:dyDescent="0.3">
      <c r="A6461" t="s">
        <v>35</v>
      </c>
      <c r="B6461" t="s">
        <v>58</v>
      </c>
      <c r="C6461" t="s">
        <v>100</v>
      </c>
      <c r="D6461" t="s">
        <v>198</v>
      </c>
      <c r="E6461" t="s">
        <v>201</v>
      </c>
      <c r="G6461" s="87">
        <v>63000</v>
      </c>
      <c r="H6461" s="87">
        <v>63000</v>
      </c>
    </row>
    <row r="6462" spans="1:8" x14ac:dyDescent="0.3">
      <c r="A6462" t="s">
        <v>35</v>
      </c>
      <c r="B6462" t="s">
        <v>58</v>
      </c>
      <c r="C6462" t="s">
        <v>100</v>
      </c>
      <c r="D6462" t="s">
        <v>198</v>
      </c>
      <c r="E6462" t="s">
        <v>202</v>
      </c>
      <c r="G6462" s="87">
        <v>63000</v>
      </c>
      <c r="H6462" s="87">
        <v>39212.869514428079</v>
      </c>
    </row>
    <row r="6463" spans="1:8" x14ac:dyDescent="0.3">
      <c r="A6463" t="s">
        <v>35</v>
      </c>
      <c r="B6463" t="s">
        <v>58</v>
      </c>
      <c r="C6463" t="s">
        <v>100</v>
      </c>
      <c r="D6463" t="s">
        <v>198</v>
      </c>
      <c r="E6463" t="s">
        <v>139</v>
      </c>
      <c r="G6463" s="87">
        <v>63000</v>
      </c>
      <c r="H6463" s="87">
        <v>41265</v>
      </c>
    </row>
    <row r="6464" spans="1:8" x14ac:dyDescent="0.3">
      <c r="A6464" t="s">
        <v>35</v>
      </c>
      <c r="B6464" t="s">
        <v>58</v>
      </c>
      <c r="C6464" t="s">
        <v>100</v>
      </c>
      <c r="D6464" t="s">
        <v>198</v>
      </c>
      <c r="E6464" t="s">
        <v>65</v>
      </c>
      <c r="G6464" s="87">
        <v>63000</v>
      </c>
      <c r="H6464" s="87">
        <v>39212.869514428079</v>
      </c>
    </row>
    <row r="6465" spans="1:8" x14ac:dyDescent="0.3">
      <c r="A6465" t="s">
        <v>35</v>
      </c>
      <c r="B6465" t="s">
        <v>58</v>
      </c>
      <c r="C6465" t="s">
        <v>100</v>
      </c>
      <c r="D6465" t="s">
        <v>203</v>
      </c>
      <c r="E6465" t="s">
        <v>204</v>
      </c>
      <c r="G6465" s="87">
        <v>63000</v>
      </c>
      <c r="H6465" s="87">
        <v>37541.408754642624</v>
      </c>
    </row>
    <row r="6466" spans="1:8" x14ac:dyDescent="0.3">
      <c r="A6466" t="s">
        <v>35</v>
      </c>
      <c r="B6466" t="s">
        <v>58</v>
      </c>
      <c r="C6466" t="s">
        <v>100</v>
      </c>
      <c r="D6466" t="s">
        <v>203</v>
      </c>
      <c r="E6466" t="s">
        <v>142</v>
      </c>
      <c r="G6466" s="87">
        <v>63000</v>
      </c>
      <c r="H6466" s="87">
        <v>60975.937626024977</v>
      </c>
    </row>
    <row r="6467" spans="1:8" x14ac:dyDescent="0.3">
      <c r="A6467" t="s">
        <v>35</v>
      </c>
      <c r="B6467" t="s">
        <v>58</v>
      </c>
      <c r="C6467" t="s">
        <v>100</v>
      </c>
      <c r="D6467" t="s">
        <v>203</v>
      </c>
      <c r="E6467" t="s">
        <v>143</v>
      </c>
      <c r="G6467" s="87">
        <v>63000</v>
      </c>
      <c r="H6467" s="87">
        <v>63378.390460645067</v>
      </c>
    </row>
    <row r="6468" spans="1:8" x14ac:dyDescent="0.3">
      <c r="A6468" t="s">
        <v>35</v>
      </c>
      <c r="B6468" t="s">
        <v>58</v>
      </c>
      <c r="C6468" t="s">
        <v>100</v>
      </c>
      <c r="D6468" t="s">
        <v>203</v>
      </c>
      <c r="E6468" t="s">
        <v>141</v>
      </c>
      <c r="G6468" s="87">
        <v>63000</v>
      </c>
      <c r="H6468" s="87">
        <v>0</v>
      </c>
    </row>
    <row r="6469" spans="1:8" x14ac:dyDescent="0.3">
      <c r="A6469" t="s">
        <v>35</v>
      </c>
      <c r="B6469" t="s">
        <v>58</v>
      </c>
      <c r="C6469" t="s">
        <v>100</v>
      </c>
      <c r="D6469" t="s">
        <v>203</v>
      </c>
      <c r="E6469" t="s">
        <v>205</v>
      </c>
      <c r="G6469" s="87">
        <v>63000</v>
      </c>
      <c r="H6469" s="87">
        <v>37541.408754642624</v>
      </c>
    </row>
    <row r="6470" spans="1:8" x14ac:dyDescent="0.3">
      <c r="A6470" t="s">
        <v>35</v>
      </c>
      <c r="B6470" t="s">
        <v>58</v>
      </c>
      <c r="C6470" t="s">
        <v>100</v>
      </c>
      <c r="D6470" t="s">
        <v>206</v>
      </c>
      <c r="E6470" t="s">
        <v>207</v>
      </c>
      <c r="G6470" s="87">
        <v>63000</v>
      </c>
      <c r="H6470" s="87">
        <v>65520</v>
      </c>
    </row>
    <row r="6471" spans="1:8" x14ac:dyDescent="0.3">
      <c r="A6471" t="s">
        <v>35</v>
      </c>
      <c r="B6471" t="s">
        <v>58</v>
      </c>
      <c r="C6471" t="s">
        <v>100</v>
      </c>
      <c r="D6471" t="s">
        <v>206</v>
      </c>
      <c r="E6471" t="s">
        <v>208</v>
      </c>
      <c r="G6471" s="87">
        <v>63000</v>
      </c>
      <c r="H6471" s="87">
        <v>65038.75</v>
      </c>
    </row>
    <row r="6472" spans="1:8" x14ac:dyDescent="0.3">
      <c r="A6472" t="s">
        <v>35</v>
      </c>
      <c r="B6472" t="s">
        <v>58</v>
      </c>
      <c r="C6472" t="s">
        <v>100</v>
      </c>
      <c r="D6472" t="s">
        <v>206</v>
      </c>
      <c r="E6472" t="s">
        <v>209</v>
      </c>
      <c r="G6472" s="87">
        <v>63000</v>
      </c>
      <c r="H6472" s="87">
        <v>59282.867888402638</v>
      </c>
    </row>
    <row r="6473" spans="1:8" x14ac:dyDescent="0.3">
      <c r="A6473" t="s">
        <v>35</v>
      </c>
      <c r="B6473" t="s">
        <v>58</v>
      </c>
      <c r="C6473" t="s">
        <v>100</v>
      </c>
      <c r="D6473" t="s">
        <v>210</v>
      </c>
      <c r="E6473" t="s">
        <v>211</v>
      </c>
      <c r="G6473" s="87">
        <v>63000</v>
      </c>
      <c r="H6473" s="87">
        <v>59850</v>
      </c>
    </row>
    <row r="6474" spans="1:8" x14ac:dyDescent="0.3">
      <c r="A6474" t="s">
        <v>35</v>
      </c>
      <c r="B6474" t="s">
        <v>58</v>
      </c>
      <c r="C6474" t="s">
        <v>100</v>
      </c>
      <c r="D6474" t="s">
        <v>210</v>
      </c>
      <c r="E6474" t="s">
        <v>212</v>
      </c>
      <c r="G6474" s="87">
        <v>63000</v>
      </c>
      <c r="H6474" s="87">
        <v>59220</v>
      </c>
    </row>
    <row r="6475" spans="1:8" x14ac:dyDescent="0.3">
      <c r="A6475" t="s">
        <v>35</v>
      </c>
      <c r="B6475" t="s">
        <v>58</v>
      </c>
      <c r="C6475" t="s">
        <v>100</v>
      </c>
      <c r="D6475" t="s">
        <v>210</v>
      </c>
      <c r="E6475" t="s">
        <v>213</v>
      </c>
      <c r="G6475" s="87">
        <v>63000</v>
      </c>
      <c r="H6475" s="87">
        <v>59535</v>
      </c>
    </row>
    <row r="6476" spans="1:8" x14ac:dyDescent="0.3">
      <c r="A6476" t="s">
        <v>35</v>
      </c>
      <c r="B6476" t="s">
        <v>58</v>
      </c>
      <c r="C6476" t="s">
        <v>100</v>
      </c>
      <c r="D6476" t="s">
        <v>214</v>
      </c>
      <c r="E6476" t="s">
        <v>215</v>
      </c>
      <c r="F6476" s="88">
        <v>46388</v>
      </c>
      <c r="G6476" s="87">
        <v>5250</v>
      </c>
      <c r="H6476" s="87">
        <v>233.26564205537139</v>
      </c>
    </row>
    <row r="6477" spans="1:8" x14ac:dyDescent="0.3">
      <c r="A6477" t="s">
        <v>35</v>
      </c>
      <c r="B6477" t="s">
        <v>58</v>
      </c>
      <c r="C6477" t="s">
        <v>100</v>
      </c>
      <c r="D6477" t="s">
        <v>214</v>
      </c>
      <c r="E6477" t="s">
        <v>216</v>
      </c>
      <c r="F6477" s="88">
        <v>46388</v>
      </c>
      <c r="G6477" s="87">
        <v>5250</v>
      </c>
      <c r="H6477" s="87">
        <v>210.0000000000002</v>
      </c>
    </row>
    <row r="6478" spans="1:8" x14ac:dyDescent="0.3">
      <c r="A6478" t="s">
        <v>35</v>
      </c>
      <c r="B6478" t="s">
        <v>58</v>
      </c>
      <c r="C6478" t="s">
        <v>100</v>
      </c>
      <c r="D6478" t="s">
        <v>214</v>
      </c>
      <c r="E6478" t="s">
        <v>217</v>
      </c>
      <c r="F6478" s="88">
        <v>46388</v>
      </c>
      <c r="G6478" s="87">
        <v>5250</v>
      </c>
      <c r="H6478" s="87">
        <v>22.370809668626141</v>
      </c>
    </row>
    <row r="6479" spans="1:8" x14ac:dyDescent="0.3">
      <c r="A6479" t="s">
        <v>35</v>
      </c>
      <c r="B6479" t="s">
        <v>58</v>
      </c>
      <c r="C6479" t="s">
        <v>100</v>
      </c>
      <c r="D6479" t="s">
        <v>214</v>
      </c>
      <c r="E6479" t="s">
        <v>215</v>
      </c>
      <c r="F6479" s="88">
        <v>46419</v>
      </c>
      <c r="G6479" s="87">
        <v>5250</v>
      </c>
      <c r="H6479" s="87">
        <v>233.25763234058419</v>
      </c>
    </row>
    <row r="6480" spans="1:8" x14ac:dyDescent="0.3">
      <c r="A6480" t="s">
        <v>35</v>
      </c>
      <c r="B6480" t="s">
        <v>58</v>
      </c>
      <c r="C6480" t="s">
        <v>100</v>
      </c>
      <c r="D6480" t="s">
        <v>214</v>
      </c>
      <c r="E6480" t="s">
        <v>216</v>
      </c>
      <c r="F6480" s="88">
        <v>46419</v>
      </c>
      <c r="G6480" s="87">
        <v>5250</v>
      </c>
      <c r="H6480" s="87">
        <v>210.0000000000002</v>
      </c>
    </row>
    <row r="6481" spans="1:8" x14ac:dyDescent="0.3">
      <c r="A6481" t="s">
        <v>35</v>
      </c>
      <c r="B6481" t="s">
        <v>58</v>
      </c>
      <c r="C6481" t="s">
        <v>100</v>
      </c>
      <c r="D6481" t="s">
        <v>214</v>
      </c>
      <c r="E6481" t="s">
        <v>217</v>
      </c>
      <c r="F6481" s="88">
        <v>46419</v>
      </c>
      <c r="G6481" s="87">
        <v>5250</v>
      </c>
      <c r="H6481" s="87">
        <v>22.36310801979247</v>
      </c>
    </row>
    <row r="6482" spans="1:8" x14ac:dyDescent="0.3">
      <c r="A6482" t="s">
        <v>35</v>
      </c>
      <c r="B6482" t="s">
        <v>58</v>
      </c>
      <c r="C6482" t="s">
        <v>100</v>
      </c>
      <c r="D6482" t="s">
        <v>214</v>
      </c>
      <c r="E6482" t="s">
        <v>215</v>
      </c>
      <c r="F6482" s="88">
        <v>46447</v>
      </c>
      <c r="G6482" s="87">
        <v>5250</v>
      </c>
      <c r="H6482" s="87">
        <v>233.2496281389455</v>
      </c>
    </row>
    <row r="6483" spans="1:8" x14ac:dyDescent="0.3">
      <c r="A6483" t="s">
        <v>35</v>
      </c>
      <c r="B6483" t="s">
        <v>58</v>
      </c>
      <c r="C6483" t="s">
        <v>100</v>
      </c>
      <c r="D6483" t="s">
        <v>214</v>
      </c>
      <c r="E6483" t="s">
        <v>216</v>
      </c>
      <c r="F6483" s="88">
        <v>46447</v>
      </c>
      <c r="G6483" s="87">
        <v>5250</v>
      </c>
      <c r="H6483" s="87">
        <v>210.0000000000002</v>
      </c>
    </row>
    <row r="6484" spans="1:8" x14ac:dyDescent="0.3">
      <c r="A6484" t="s">
        <v>35</v>
      </c>
      <c r="B6484" t="s">
        <v>58</v>
      </c>
      <c r="C6484" t="s">
        <v>100</v>
      </c>
      <c r="D6484" t="s">
        <v>214</v>
      </c>
      <c r="E6484" t="s">
        <v>217</v>
      </c>
      <c r="F6484" s="88">
        <v>46447</v>
      </c>
      <c r="G6484" s="87">
        <v>5250</v>
      </c>
      <c r="H6484" s="87">
        <v>22.355411672062679</v>
      </c>
    </row>
    <row r="6485" spans="1:8" x14ac:dyDescent="0.3">
      <c r="A6485" t="s">
        <v>35</v>
      </c>
      <c r="B6485" t="s">
        <v>58</v>
      </c>
      <c r="C6485" t="s">
        <v>100</v>
      </c>
      <c r="D6485" t="s">
        <v>214</v>
      </c>
      <c r="E6485" t="s">
        <v>215</v>
      </c>
      <c r="F6485" s="88">
        <v>46478</v>
      </c>
      <c r="G6485" s="87">
        <v>5250</v>
      </c>
      <c r="H6485" s="87">
        <v>233.24135839902979</v>
      </c>
    </row>
    <row r="6486" spans="1:8" x14ac:dyDescent="0.3">
      <c r="A6486" t="s">
        <v>35</v>
      </c>
      <c r="B6486" t="s">
        <v>58</v>
      </c>
      <c r="C6486" t="s">
        <v>100</v>
      </c>
      <c r="D6486" t="s">
        <v>214</v>
      </c>
      <c r="E6486" t="s">
        <v>216</v>
      </c>
      <c r="F6486" s="88">
        <v>46478</v>
      </c>
      <c r="G6486" s="87">
        <v>5250</v>
      </c>
      <c r="H6486" s="87">
        <v>210.0000000000002</v>
      </c>
    </row>
    <row r="6487" spans="1:8" x14ac:dyDescent="0.3">
      <c r="A6487" t="s">
        <v>35</v>
      </c>
      <c r="B6487" t="s">
        <v>58</v>
      </c>
      <c r="C6487" t="s">
        <v>100</v>
      </c>
      <c r="D6487" t="s">
        <v>214</v>
      </c>
      <c r="E6487" t="s">
        <v>217</v>
      </c>
      <c r="F6487" s="88">
        <v>46478</v>
      </c>
      <c r="G6487" s="87">
        <v>5250</v>
      </c>
      <c r="H6487" s="87">
        <v>22.34745999906696</v>
      </c>
    </row>
    <row r="6488" spans="1:8" x14ac:dyDescent="0.3">
      <c r="A6488" t="s">
        <v>35</v>
      </c>
      <c r="B6488" t="s">
        <v>58</v>
      </c>
      <c r="C6488" t="s">
        <v>100</v>
      </c>
      <c r="D6488" t="s">
        <v>214</v>
      </c>
      <c r="E6488" t="s">
        <v>215</v>
      </c>
      <c r="F6488" s="88">
        <v>46508</v>
      </c>
      <c r="G6488" s="87">
        <v>5250</v>
      </c>
      <c r="H6488" s="87">
        <v>233.23309454000761</v>
      </c>
    </row>
    <row r="6489" spans="1:8" x14ac:dyDescent="0.3">
      <c r="A6489" t="s">
        <v>35</v>
      </c>
      <c r="B6489" t="s">
        <v>58</v>
      </c>
      <c r="C6489" t="s">
        <v>100</v>
      </c>
      <c r="D6489" t="s">
        <v>214</v>
      </c>
      <c r="E6489" t="s">
        <v>216</v>
      </c>
      <c r="F6489" s="88">
        <v>46508</v>
      </c>
      <c r="G6489" s="87">
        <v>5250</v>
      </c>
      <c r="H6489" s="87">
        <v>210.0000000000002</v>
      </c>
    </row>
    <row r="6490" spans="1:8" x14ac:dyDescent="0.3">
      <c r="A6490" t="s">
        <v>35</v>
      </c>
      <c r="B6490" t="s">
        <v>58</v>
      </c>
      <c r="C6490" t="s">
        <v>100</v>
      </c>
      <c r="D6490" t="s">
        <v>214</v>
      </c>
      <c r="E6490" t="s">
        <v>217</v>
      </c>
      <c r="F6490" s="88">
        <v>46508</v>
      </c>
      <c r="G6490" s="87">
        <v>5250</v>
      </c>
      <c r="H6490" s="87">
        <v>22.339513980776101</v>
      </c>
    </row>
    <row r="6491" spans="1:8" x14ac:dyDescent="0.3">
      <c r="A6491" t="s">
        <v>35</v>
      </c>
      <c r="B6491" t="s">
        <v>58</v>
      </c>
      <c r="C6491" t="s">
        <v>100</v>
      </c>
      <c r="D6491" t="s">
        <v>214</v>
      </c>
      <c r="E6491" t="s">
        <v>215</v>
      </c>
      <c r="F6491" s="88">
        <v>46539</v>
      </c>
      <c r="G6491" s="87">
        <v>5250</v>
      </c>
      <c r="H6491" s="87">
        <v>233.22483655560589</v>
      </c>
    </row>
    <row r="6492" spans="1:8" x14ac:dyDescent="0.3">
      <c r="A6492" t="s">
        <v>35</v>
      </c>
      <c r="B6492" t="s">
        <v>58</v>
      </c>
      <c r="C6492" t="s">
        <v>100</v>
      </c>
      <c r="D6492" t="s">
        <v>214</v>
      </c>
      <c r="E6492" t="s">
        <v>216</v>
      </c>
      <c r="F6492" s="88">
        <v>46539</v>
      </c>
      <c r="G6492" s="87">
        <v>5250</v>
      </c>
      <c r="H6492" s="87">
        <v>210.0000000000002</v>
      </c>
    </row>
    <row r="6493" spans="1:8" x14ac:dyDescent="0.3">
      <c r="A6493" t="s">
        <v>35</v>
      </c>
      <c r="B6493" t="s">
        <v>58</v>
      </c>
      <c r="C6493" t="s">
        <v>100</v>
      </c>
      <c r="D6493" t="s">
        <v>214</v>
      </c>
      <c r="E6493" t="s">
        <v>217</v>
      </c>
      <c r="F6493" s="88">
        <v>46539</v>
      </c>
      <c r="G6493" s="87">
        <v>5250</v>
      </c>
      <c r="H6493" s="87">
        <v>22.331573611159779</v>
      </c>
    </row>
    <row r="6494" spans="1:8" x14ac:dyDescent="0.3">
      <c r="A6494" t="s">
        <v>35</v>
      </c>
      <c r="B6494" t="s">
        <v>58</v>
      </c>
      <c r="C6494" t="s">
        <v>100</v>
      </c>
      <c r="D6494" t="s">
        <v>214</v>
      </c>
      <c r="E6494" t="s">
        <v>215</v>
      </c>
      <c r="F6494" s="88">
        <v>46569</v>
      </c>
      <c r="G6494" s="87">
        <v>5250</v>
      </c>
      <c r="H6494" s="87">
        <v>233.21658443956491</v>
      </c>
    </row>
    <row r="6495" spans="1:8" x14ac:dyDescent="0.3">
      <c r="A6495" t="s">
        <v>35</v>
      </c>
      <c r="B6495" t="s">
        <v>58</v>
      </c>
      <c r="C6495" t="s">
        <v>100</v>
      </c>
      <c r="D6495" t="s">
        <v>214</v>
      </c>
      <c r="E6495" t="s">
        <v>216</v>
      </c>
      <c r="F6495" s="88">
        <v>46569</v>
      </c>
      <c r="G6495" s="87">
        <v>5250</v>
      </c>
      <c r="H6495" s="87">
        <v>210.0000000000002</v>
      </c>
    </row>
    <row r="6496" spans="1:8" x14ac:dyDescent="0.3">
      <c r="A6496" t="s">
        <v>35</v>
      </c>
      <c r="B6496" t="s">
        <v>58</v>
      </c>
      <c r="C6496" t="s">
        <v>100</v>
      </c>
      <c r="D6496" t="s">
        <v>214</v>
      </c>
      <c r="E6496" t="s">
        <v>217</v>
      </c>
      <c r="F6496" s="88">
        <v>46569</v>
      </c>
      <c r="G6496" s="87">
        <v>5250</v>
      </c>
      <c r="H6496" s="87">
        <v>22.323638884196971</v>
      </c>
    </row>
    <row r="6497" spans="1:8" x14ac:dyDescent="0.3">
      <c r="A6497" t="s">
        <v>35</v>
      </c>
      <c r="B6497" t="s">
        <v>58</v>
      </c>
      <c r="C6497" t="s">
        <v>100</v>
      </c>
      <c r="D6497" t="s">
        <v>214</v>
      </c>
      <c r="E6497" t="s">
        <v>215</v>
      </c>
      <c r="F6497" s="88">
        <v>46600</v>
      </c>
      <c r="G6497" s="87">
        <v>5250</v>
      </c>
      <c r="H6497" s="87">
        <v>452.53653117193858</v>
      </c>
    </row>
    <row r="6498" spans="1:8" x14ac:dyDescent="0.3">
      <c r="A6498" t="s">
        <v>35</v>
      </c>
      <c r="B6498" t="s">
        <v>58</v>
      </c>
      <c r="C6498" t="s">
        <v>100</v>
      </c>
      <c r="D6498" t="s">
        <v>214</v>
      </c>
      <c r="E6498" t="s">
        <v>216</v>
      </c>
      <c r="F6498" s="88">
        <v>46600</v>
      </c>
      <c r="G6498" s="87">
        <v>5250</v>
      </c>
      <c r="H6498" s="87">
        <v>428.4000000000006</v>
      </c>
    </row>
    <row r="6499" spans="1:8" x14ac:dyDescent="0.3">
      <c r="A6499" t="s">
        <v>35</v>
      </c>
      <c r="B6499" t="s">
        <v>58</v>
      </c>
      <c r="C6499" t="s">
        <v>100</v>
      </c>
      <c r="D6499" t="s">
        <v>214</v>
      </c>
      <c r="E6499" t="s">
        <v>217</v>
      </c>
      <c r="F6499" s="88">
        <v>46600</v>
      </c>
      <c r="G6499" s="87">
        <v>5250</v>
      </c>
      <c r="H6499" s="87">
        <v>22.315579855712421</v>
      </c>
    </row>
    <row r="6500" spans="1:8" x14ac:dyDescent="0.3">
      <c r="A6500" t="s">
        <v>35</v>
      </c>
      <c r="B6500" t="s">
        <v>58</v>
      </c>
      <c r="C6500" t="s">
        <v>100</v>
      </c>
      <c r="D6500" t="s">
        <v>214</v>
      </c>
      <c r="E6500" t="s">
        <v>215</v>
      </c>
      <c r="F6500" s="88">
        <v>46631</v>
      </c>
      <c r="G6500" s="87">
        <v>5250</v>
      </c>
      <c r="H6500" s="87">
        <v>452.52796125772829</v>
      </c>
    </row>
    <row r="6501" spans="1:8" x14ac:dyDescent="0.3">
      <c r="A6501" t="s">
        <v>35</v>
      </c>
      <c r="B6501" t="s">
        <v>58</v>
      </c>
      <c r="C6501" t="s">
        <v>100</v>
      </c>
      <c r="D6501" t="s">
        <v>214</v>
      </c>
      <c r="E6501" t="s">
        <v>216</v>
      </c>
      <c r="F6501" s="88">
        <v>46631</v>
      </c>
      <c r="G6501" s="87">
        <v>5250</v>
      </c>
      <c r="H6501" s="87">
        <v>428.4000000000006</v>
      </c>
    </row>
    <row r="6502" spans="1:8" x14ac:dyDescent="0.3">
      <c r="A6502" t="s">
        <v>35</v>
      </c>
      <c r="B6502" t="s">
        <v>58</v>
      </c>
      <c r="C6502" t="s">
        <v>100</v>
      </c>
      <c r="D6502" t="s">
        <v>214</v>
      </c>
      <c r="E6502" t="s">
        <v>217</v>
      </c>
      <c r="F6502" s="88">
        <v>46631</v>
      </c>
      <c r="G6502" s="87">
        <v>5250</v>
      </c>
      <c r="H6502" s="87">
        <v>22.307656488283591</v>
      </c>
    </row>
    <row r="6503" spans="1:8" x14ac:dyDescent="0.3">
      <c r="A6503" t="s">
        <v>35</v>
      </c>
      <c r="B6503" t="s">
        <v>58</v>
      </c>
      <c r="C6503" t="s">
        <v>100</v>
      </c>
      <c r="D6503" t="s">
        <v>214</v>
      </c>
      <c r="E6503" t="s">
        <v>215</v>
      </c>
      <c r="F6503" s="88">
        <v>46661</v>
      </c>
      <c r="G6503" s="87">
        <v>5250</v>
      </c>
      <c r="H6503" s="87">
        <v>233.1917282952123</v>
      </c>
    </row>
    <row r="6504" spans="1:8" x14ac:dyDescent="0.3">
      <c r="A6504" t="s">
        <v>35</v>
      </c>
      <c r="B6504" t="s">
        <v>58</v>
      </c>
      <c r="C6504" t="s">
        <v>100</v>
      </c>
      <c r="D6504" t="s">
        <v>214</v>
      </c>
      <c r="E6504" t="s">
        <v>216</v>
      </c>
      <c r="F6504" s="88">
        <v>46661</v>
      </c>
      <c r="G6504" s="87">
        <v>5250</v>
      </c>
      <c r="H6504" s="87">
        <v>210.0000000000002</v>
      </c>
    </row>
    <row r="6505" spans="1:8" x14ac:dyDescent="0.3">
      <c r="A6505" t="s">
        <v>35</v>
      </c>
      <c r="B6505" t="s">
        <v>58</v>
      </c>
      <c r="C6505" t="s">
        <v>100</v>
      </c>
      <c r="D6505" t="s">
        <v>214</v>
      </c>
      <c r="E6505" t="s">
        <v>217</v>
      </c>
      <c r="F6505" s="88">
        <v>46661</v>
      </c>
      <c r="G6505" s="87">
        <v>5250</v>
      </c>
      <c r="H6505" s="87">
        <v>22.299738745396262</v>
      </c>
    </row>
    <row r="6506" spans="1:8" x14ac:dyDescent="0.3">
      <c r="A6506" t="s">
        <v>35</v>
      </c>
      <c r="B6506" t="s">
        <v>58</v>
      </c>
      <c r="C6506" t="s">
        <v>100</v>
      </c>
      <c r="D6506" t="s">
        <v>214</v>
      </c>
      <c r="E6506" t="s">
        <v>215</v>
      </c>
      <c r="F6506" s="88">
        <v>46692</v>
      </c>
      <c r="G6506" s="87">
        <v>5250</v>
      </c>
      <c r="H6506" s="87">
        <v>233.1834996859084</v>
      </c>
    </row>
    <row r="6507" spans="1:8" x14ac:dyDescent="0.3">
      <c r="A6507" t="s">
        <v>35</v>
      </c>
      <c r="B6507" t="s">
        <v>58</v>
      </c>
      <c r="C6507" t="s">
        <v>100</v>
      </c>
      <c r="D6507" t="s">
        <v>214</v>
      </c>
      <c r="E6507" t="s">
        <v>216</v>
      </c>
      <c r="F6507" s="88">
        <v>46692</v>
      </c>
      <c r="G6507" s="87">
        <v>5250</v>
      </c>
      <c r="H6507" s="87">
        <v>210.0000000000002</v>
      </c>
    </row>
    <row r="6508" spans="1:8" x14ac:dyDescent="0.3">
      <c r="A6508" t="s">
        <v>35</v>
      </c>
      <c r="B6508" t="s">
        <v>58</v>
      </c>
      <c r="C6508" t="s">
        <v>100</v>
      </c>
      <c r="D6508" t="s">
        <v>214</v>
      </c>
      <c r="E6508" t="s">
        <v>217</v>
      </c>
      <c r="F6508" s="88">
        <v>46692</v>
      </c>
      <c r="G6508" s="87">
        <v>5250</v>
      </c>
      <c r="H6508" s="87">
        <v>22.29182662106555</v>
      </c>
    </row>
    <row r="6509" spans="1:8" x14ac:dyDescent="0.3">
      <c r="A6509" t="s">
        <v>35</v>
      </c>
      <c r="B6509" t="s">
        <v>58</v>
      </c>
      <c r="C6509" t="s">
        <v>100</v>
      </c>
      <c r="D6509" t="s">
        <v>214</v>
      </c>
      <c r="E6509" t="s">
        <v>215</v>
      </c>
      <c r="F6509" s="88">
        <v>46722</v>
      </c>
      <c r="G6509" s="87">
        <v>5250</v>
      </c>
      <c r="H6509" s="87">
        <v>233.1752769136838</v>
      </c>
    </row>
    <row r="6510" spans="1:8" x14ac:dyDescent="0.3">
      <c r="A6510" t="s">
        <v>35</v>
      </c>
      <c r="B6510" t="s">
        <v>58</v>
      </c>
      <c r="C6510" t="s">
        <v>100</v>
      </c>
      <c r="D6510" t="s">
        <v>214</v>
      </c>
      <c r="E6510" t="s">
        <v>216</v>
      </c>
      <c r="F6510" s="88">
        <v>46722</v>
      </c>
      <c r="G6510" s="87">
        <v>5250</v>
      </c>
      <c r="H6510" s="87">
        <v>210.0000000000002</v>
      </c>
    </row>
    <row r="6511" spans="1:8" x14ac:dyDescent="0.3">
      <c r="A6511" t="s">
        <v>35</v>
      </c>
      <c r="B6511" t="s">
        <v>58</v>
      </c>
      <c r="C6511" t="s">
        <v>100</v>
      </c>
      <c r="D6511" t="s">
        <v>214</v>
      </c>
      <c r="E6511" t="s">
        <v>217</v>
      </c>
      <c r="F6511" s="88">
        <v>46722</v>
      </c>
      <c r="G6511" s="87">
        <v>5250</v>
      </c>
      <c r="H6511" s="87">
        <v>22.283920109311239</v>
      </c>
    </row>
    <row r="6512" spans="1:8" x14ac:dyDescent="0.3">
      <c r="A6512" t="s">
        <v>35</v>
      </c>
      <c r="B6512" t="s">
        <v>58</v>
      </c>
      <c r="C6512" t="s">
        <v>102</v>
      </c>
      <c r="D6512" t="s">
        <v>198</v>
      </c>
      <c r="E6512" t="s">
        <v>135</v>
      </c>
      <c r="G6512" s="87">
        <v>49000</v>
      </c>
      <c r="H6512" s="87">
        <v>31360</v>
      </c>
    </row>
    <row r="6513" spans="1:8" x14ac:dyDescent="0.3">
      <c r="A6513" t="s">
        <v>35</v>
      </c>
      <c r="B6513" t="s">
        <v>58</v>
      </c>
      <c r="C6513" t="s">
        <v>102</v>
      </c>
      <c r="D6513" t="s">
        <v>198</v>
      </c>
      <c r="E6513" t="s">
        <v>199</v>
      </c>
      <c r="G6513" s="87">
        <v>49000</v>
      </c>
      <c r="H6513" s="87">
        <v>49823.80632145259</v>
      </c>
    </row>
    <row r="6514" spans="1:8" x14ac:dyDescent="0.3">
      <c r="A6514" t="s">
        <v>35</v>
      </c>
      <c r="B6514" t="s">
        <v>58</v>
      </c>
      <c r="C6514" t="s">
        <v>102</v>
      </c>
      <c r="D6514" t="s">
        <v>198</v>
      </c>
      <c r="E6514" t="s">
        <v>200</v>
      </c>
      <c r="G6514" s="87">
        <v>49000</v>
      </c>
      <c r="H6514" s="87">
        <v>49311.878845243707</v>
      </c>
    </row>
    <row r="6515" spans="1:8" x14ac:dyDescent="0.3">
      <c r="A6515" t="s">
        <v>35</v>
      </c>
      <c r="B6515" t="s">
        <v>58</v>
      </c>
      <c r="C6515" t="s">
        <v>102</v>
      </c>
      <c r="D6515" t="s">
        <v>198</v>
      </c>
      <c r="E6515" t="s">
        <v>201</v>
      </c>
      <c r="G6515" s="87">
        <v>49000</v>
      </c>
      <c r="H6515" s="87">
        <v>49000</v>
      </c>
    </row>
    <row r="6516" spans="1:8" x14ac:dyDescent="0.3">
      <c r="A6516" t="s">
        <v>35</v>
      </c>
      <c r="B6516" t="s">
        <v>58</v>
      </c>
      <c r="C6516" t="s">
        <v>102</v>
      </c>
      <c r="D6516" t="s">
        <v>198</v>
      </c>
      <c r="E6516" t="s">
        <v>202</v>
      </c>
      <c r="G6516" s="87">
        <v>49000</v>
      </c>
      <c r="H6516" s="87">
        <v>32090.194297892031</v>
      </c>
    </row>
    <row r="6517" spans="1:8" x14ac:dyDescent="0.3">
      <c r="A6517" t="s">
        <v>35</v>
      </c>
      <c r="B6517" t="s">
        <v>58</v>
      </c>
      <c r="C6517" t="s">
        <v>102</v>
      </c>
      <c r="D6517" t="s">
        <v>198</v>
      </c>
      <c r="E6517" t="s">
        <v>139</v>
      </c>
      <c r="G6517" s="87">
        <v>49000</v>
      </c>
      <c r="H6517" s="87">
        <v>30625</v>
      </c>
    </row>
    <row r="6518" spans="1:8" x14ac:dyDescent="0.3">
      <c r="A6518" t="s">
        <v>35</v>
      </c>
      <c r="B6518" t="s">
        <v>58</v>
      </c>
      <c r="C6518" t="s">
        <v>102</v>
      </c>
      <c r="D6518" t="s">
        <v>198</v>
      </c>
      <c r="E6518" t="s">
        <v>65</v>
      </c>
      <c r="G6518" s="87">
        <v>49000</v>
      </c>
      <c r="H6518" s="87">
        <v>32090.194297892031</v>
      </c>
    </row>
    <row r="6519" spans="1:8" x14ac:dyDescent="0.3">
      <c r="A6519" t="s">
        <v>35</v>
      </c>
      <c r="B6519" t="s">
        <v>58</v>
      </c>
      <c r="C6519" t="s">
        <v>102</v>
      </c>
      <c r="D6519" t="s">
        <v>203</v>
      </c>
      <c r="E6519" t="s">
        <v>204</v>
      </c>
      <c r="G6519" s="87">
        <v>49000</v>
      </c>
      <c r="H6519" s="87">
        <v>31120.447481290739</v>
      </c>
    </row>
    <row r="6520" spans="1:8" x14ac:dyDescent="0.3">
      <c r="A6520" t="s">
        <v>35</v>
      </c>
      <c r="B6520" t="s">
        <v>58</v>
      </c>
      <c r="C6520" t="s">
        <v>102</v>
      </c>
      <c r="D6520" t="s">
        <v>203</v>
      </c>
      <c r="E6520" t="s">
        <v>142</v>
      </c>
      <c r="G6520" s="87">
        <v>49000</v>
      </c>
      <c r="H6520" s="87">
        <v>49000</v>
      </c>
    </row>
    <row r="6521" spans="1:8" x14ac:dyDescent="0.3">
      <c r="A6521" t="s">
        <v>35</v>
      </c>
      <c r="B6521" t="s">
        <v>58</v>
      </c>
      <c r="C6521" t="s">
        <v>102</v>
      </c>
      <c r="D6521" t="s">
        <v>203</v>
      </c>
      <c r="E6521" t="s">
        <v>143</v>
      </c>
      <c r="G6521" s="87">
        <v>49000</v>
      </c>
      <c r="H6521" s="87">
        <v>48625.699189516781</v>
      </c>
    </row>
    <row r="6522" spans="1:8" x14ac:dyDescent="0.3">
      <c r="A6522" t="s">
        <v>35</v>
      </c>
      <c r="B6522" t="s">
        <v>58</v>
      </c>
      <c r="C6522" t="s">
        <v>102</v>
      </c>
      <c r="D6522" t="s">
        <v>203</v>
      </c>
      <c r="E6522" t="s">
        <v>141</v>
      </c>
      <c r="G6522" s="87">
        <v>49000</v>
      </c>
      <c r="H6522" s="87">
        <v>0</v>
      </c>
    </row>
    <row r="6523" spans="1:8" x14ac:dyDescent="0.3">
      <c r="A6523" t="s">
        <v>35</v>
      </c>
      <c r="B6523" t="s">
        <v>58</v>
      </c>
      <c r="C6523" t="s">
        <v>102</v>
      </c>
      <c r="D6523" t="s">
        <v>203</v>
      </c>
      <c r="E6523" t="s">
        <v>205</v>
      </c>
      <c r="G6523" s="87">
        <v>49000</v>
      </c>
      <c r="H6523" s="87">
        <v>31120.447481290739</v>
      </c>
    </row>
    <row r="6524" spans="1:8" x14ac:dyDescent="0.3">
      <c r="A6524" t="s">
        <v>35</v>
      </c>
      <c r="B6524" t="s">
        <v>58</v>
      </c>
      <c r="C6524" t="s">
        <v>102</v>
      </c>
      <c r="D6524" t="s">
        <v>206</v>
      </c>
      <c r="E6524" t="s">
        <v>207</v>
      </c>
      <c r="G6524" s="87">
        <v>49000</v>
      </c>
      <c r="H6524" s="87">
        <v>51450</v>
      </c>
    </row>
    <row r="6525" spans="1:8" x14ac:dyDescent="0.3">
      <c r="A6525" t="s">
        <v>35</v>
      </c>
      <c r="B6525" t="s">
        <v>58</v>
      </c>
      <c r="C6525" t="s">
        <v>102</v>
      </c>
      <c r="D6525" t="s">
        <v>206</v>
      </c>
      <c r="E6525" t="s">
        <v>208</v>
      </c>
      <c r="G6525" s="87">
        <v>49000</v>
      </c>
      <c r="H6525" s="87">
        <v>50599.305555555547</v>
      </c>
    </row>
    <row r="6526" spans="1:8" x14ac:dyDescent="0.3">
      <c r="A6526" t="s">
        <v>35</v>
      </c>
      <c r="B6526" t="s">
        <v>58</v>
      </c>
      <c r="C6526" t="s">
        <v>102</v>
      </c>
      <c r="D6526" t="s">
        <v>206</v>
      </c>
      <c r="E6526" t="s">
        <v>209</v>
      </c>
      <c r="G6526" s="87">
        <v>49000</v>
      </c>
      <c r="H6526" s="87">
        <v>46255.588986141513</v>
      </c>
    </row>
    <row r="6527" spans="1:8" x14ac:dyDescent="0.3">
      <c r="A6527" t="s">
        <v>35</v>
      </c>
      <c r="B6527" t="s">
        <v>58</v>
      </c>
      <c r="C6527" t="s">
        <v>102</v>
      </c>
      <c r="D6527" t="s">
        <v>210</v>
      </c>
      <c r="E6527" t="s">
        <v>211</v>
      </c>
      <c r="G6527" s="87">
        <v>49000</v>
      </c>
      <c r="H6527" s="87">
        <v>46550</v>
      </c>
    </row>
    <row r="6528" spans="1:8" x14ac:dyDescent="0.3">
      <c r="A6528" t="s">
        <v>35</v>
      </c>
      <c r="B6528" t="s">
        <v>58</v>
      </c>
      <c r="C6528" t="s">
        <v>102</v>
      </c>
      <c r="D6528" t="s">
        <v>210</v>
      </c>
      <c r="E6528" t="s">
        <v>212</v>
      </c>
      <c r="G6528" s="87">
        <v>49000</v>
      </c>
      <c r="H6528" s="87">
        <v>46060</v>
      </c>
    </row>
    <row r="6529" spans="1:8" x14ac:dyDescent="0.3">
      <c r="A6529" t="s">
        <v>35</v>
      </c>
      <c r="B6529" t="s">
        <v>58</v>
      </c>
      <c r="C6529" t="s">
        <v>102</v>
      </c>
      <c r="D6529" t="s">
        <v>210</v>
      </c>
      <c r="E6529" t="s">
        <v>213</v>
      </c>
      <c r="G6529" s="87">
        <v>49000</v>
      </c>
      <c r="H6529" s="87">
        <v>47040</v>
      </c>
    </row>
    <row r="6530" spans="1:8" x14ac:dyDescent="0.3">
      <c r="A6530" t="s">
        <v>35</v>
      </c>
      <c r="B6530" t="s">
        <v>58</v>
      </c>
      <c r="C6530" t="s">
        <v>102</v>
      </c>
      <c r="D6530" t="s">
        <v>214</v>
      </c>
      <c r="E6530" t="s">
        <v>215</v>
      </c>
      <c r="F6530" s="88">
        <v>46388</v>
      </c>
      <c r="G6530" s="87">
        <v>4083.333333333333</v>
      </c>
      <c r="H6530" s="87">
        <v>277.9096867170876</v>
      </c>
    </row>
    <row r="6531" spans="1:8" x14ac:dyDescent="0.3">
      <c r="A6531" t="s">
        <v>35</v>
      </c>
      <c r="B6531" t="s">
        <v>58</v>
      </c>
      <c r="C6531" t="s">
        <v>102</v>
      </c>
      <c r="D6531" t="s">
        <v>214</v>
      </c>
      <c r="E6531" t="s">
        <v>216</v>
      </c>
      <c r="F6531" s="88">
        <v>46388</v>
      </c>
      <c r="G6531" s="87">
        <v>4083.333333333333</v>
      </c>
      <c r="H6531" s="87">
        <v>204.16666666666691</v>
      </c>
    </row>
    <row r="6532" spans="1:8" x14ac:dyDescent="0.3">
      <c r="A6532" t="s">
        <v>35</v>
      </c>
      <c r="B6532" t="s">
        <v>58</v>
      </c>
      <c r="C6532" t="s">
        <v>102</v>
      </c>
      <c r="D6532" t="s">
        <v>214</v>
      </c>
      <c r="E6532" t="s">
        <v>217</v>
      </c>
      <c r="F6532" s="88">
        <v>46388</v>
      </c>
      <c r="G6532" s="87">
        <v>4083.333333333333</v>
      </c>
      <c r="H6532" s="87">
        <v>70.231447667067741</v>
      </c>
    </row>
    <row r="6533" spans="1:8" x14ac:dyDescent="0.3">
      <c r="A6533" t="s">
        <v>35</v>
      </c>
      <c r="B6533" t="s">
        <v>58</v>
      </c>
      <c r="C6533" t="s">
        <v>102</v>
      </c>
      <c r="D6533" t="s">
        <v>214</v>
      </c>
      <c r="E6533" t="s">
        <v>215</v>
      </c>
      <c r="F6533" s="88">
        <v>46419</v>
      </c>
      <c r="G6533" s="87">
        <v>4083.333333333333</v>
      </c>
      <c r="H6533" s="87">
        <v>277.80731887126927</v>
      </c>
    </row>
    <row r="6534" spans="1:8" x14ac:dyDescent="0.3">
      <c r="A6534" t="s">
        <v>35</v>
      </c>
      <c r="B6534" t="s">
        <v>58</v>
      </c>
      <c r="C6534" t="s">
        <v>102</v>
      </c>
      <c r="D6534" t="s">
        <v>214</v>
      </c>
      <c r="E6534" t="s">
        <v>216</v>
      </c>
      <c r="F6534" s="88">
        <v>46419</v>
      </c>
      <c r="G6534" s="87">
        <v>4083.333333333333</v>
      </c>
      <c r="H6534" s="87">
        <v>204.16666666666691</v>
      </c>
    </row>
    <row r="6535" spans="1:8" x14ac:dyDescent="0.3">
      <c r="A6535" t="s">
        <v>35</v>
      </c>
      <c r="B6535" t="s">
        <v>58</v>
      </c>
      <c r="C6535" t="s">
        <v>102</v>
      </c>
      <c r="D6535" t="s">
        <v>214</v>
      </c>
      <c r="E6535" t="s">
        <v>217</v>
      </c>
      <c r="F6535" s="88">
        <v>46419</v>
      </c>
      <c r="G6535" s="87">
        <v>4083.333333333333</v>
      </c>
      <c r="H6535" s="87">
        <v>70.133954480573678</v>
      </c>
    </row>
    <row r="6536" spans="1:8" x14ac:dyDescent="0.3">
      <c r="A6536" t="s">
        <v>35</v>
      </c>
      <c r="B6536" t="s">
        <v>58</v>
      </c>
      <c r="C6536" t="s">
        <v>102</v>
      </c>
      <c r="D6536" t="s">
        <v>214</v>
      </c>
      <c r="E6536" t="s">
        <v>215</v>
      </c>
      <c r="F6536" s="88">
        <v>46447</v>
      </c>
      <c r="G6536" s="87">
        <v>4083.333333333333</v>
      </c>
      <c r="H6536" s="87">
        <v>277.70523483940741</v>
      </c>
    </row>
    <row r="6537" spans="1:8" x14ac:dyDescent="0.3">
      <c r="A6537" t="s">
        <v>35</v>
      </c>
      <c r="B6537" t="s">
        <v>58</v>
      </c>
      <c r="C6537" t="s">
        <v>102</v>
      </c>
      <c r="D6537" t="s">
        <v>214</v>
      </c>
      <c r="E6537" t="s">
        <v>216</v>
      </c>
      <c r="F6537" s="88">
        <v>46447</v>
      </c>
      <c r="G6537" s="87">
        <v>4083.333333333333</v>
      </c>
      <c r="H6537" s="87">
        <v>204.16666666666691</v>
      </c>
    </row>
    <row r="6538" spans="1:8" x14ac:dyDescent="0.3">
      <c r="A6538" t="s">
        <v>35</v>
      </c>
      <c r="B6538" t="s">
        <v>58</v>
      </c>
      <c r="C6538" t="s">
        <v>102</v>
      </c>
      <c r="D6538" t="s">
        <v>214</v>
      </c>
      <c r="E6538" t="s">
        <v>217</v>
      </c>
      <c r="F6538" s="88">
        <v>46447</v>
      </c>
      <c r="G6538" s="87">
        <v>4083.333333333333</v>
      </c>
      <c r="H6538" s="87">
        <v>70.036731593086529</v>
      </c>
    </row>
    <row r="6539" spans="1:8" x14ac:dyDescent="0.3">
      <c r="A6539" t="s">
        <v>35</v>
      </c>
      <c r="B6539" t="s">
        <v>58</v>
      </c>
      <c r="C6539" t="s">
        <v>102</v>
      </c>
      <c r="D6539" t="s">
        <v>214</v>
      </c>
      <c r="E6539" t="s">
        <v>215</v>
      </c>
      <c r="F6539" s="88">
        <v>46478</v>
      </c>
      <c r="G6539" s="87">
        <v>4083.333333333333</v>
      </c>
      <c r="H6539" s="87">
        <v>277.59998748690049</v>
      </c>
    </row>
    <row r="6540" spans="1:8" x14ac:dyDescent="0.3">
      <c r="A6540" t="s">
        <v>35</v>
      </c>
      <c r="B6540" t="s">
        <v>58</v>
      </c>
      <c r="C6540" t="s">
        <v>102</v>
      </c>
      <c r="D6540" t="s">
        <v>214</v>
      </c>
      <c r="E6540" t="s">
        <v>216</v>
      </c>
      <c r="F6540" s="88">
        <v>46478</v>
      </c>
      <c r="G6540" s="87">
        <v>4083.333333333333</v>
      </c>
      <c r="H6540" s="87">
        <v>204.16666666666691</v>
      </c>
    </row>
    <row r="6541" spans="1:8" x14ac:dyDescent="0.3">
      <c r="A6541" t="s">
        <v>35</v>
      </c>
      <c r="B6541" t="s">
        <v>58</v>
      </c>
      <c r="C6541" t="s">
        <v>102</v>
      </c>
      <c r="D6541" t="s">
        <v>214</v>
      </c>
      <c r="E6541" t="s">
        <v>217</v>
      </c>
      <c r="F6541" s="88">
        <v>46478</v>
      </c>
      <c r="G6541" s="87">
        <v>4083.333333333333</v>
      </c>
      <c r="H6541" s="87">
        <v>69.936496019270436</v>
      </c>
    </row>
    <row r="6542" spans="1:8" x14ac:dyDescent="0.3">
      <c r="A6542" t="s">
        <v>35</v>
      </c>
      <c r="B6542" t="s">
        <v>58</v>
      </c>
      <c r="C6542" t="s">
        <v>102</v>
      </c>
      <c r="D6542" t="s">
        <v>214</v>
      </c>
      <c r="E6542" t="s">
        <v>215</v>
      </c>
      <c r="F6542" s="88">
        <v>46508</v>
      </c>
      <c r="G6542" s="87">
        <v>4083.333333333333</v>
      </c>
      <c r="H6542" s="87">
        <v>277.49504096088219</v>
      </c>
    </row>
    <row r="6543" spans="1:8" x14ac:dyDescent="0.3">
      <c r="A6543" t="s">
        <v>35</v>
      </c>
      <c r="B6543" t="s">
        <v>58</v>
      </c>
      <c r="C6543" t="s">
        <v>102</v>
      </c>
      <c r="D6543" t="s">
        <v>214</v>
      </c>
      <c r="E6543" t="s">
        <v>216</v>
      </c>
      <c r="F6543" s="88">
        <v>46508</v>
      </c>
      <c r="G6543" s="87">
        <v>4083.333333333333</v>
      </c>
      <c r="H6543" s="87">
        <v>204.16666666666691</v>
      </c>
    </row>
    <row r="6544" spans="1:8" x14ac:dyDescent="0.3">
      <c r="A6544" t="s">
        <v>35</v>
      </c>
      <c r="B6544" t="s">
        <v>58</v>
      </c>
      <c r="C6544" t="s">
        <v>102</v>
      </c>
      <c r="D6544" t="s">
        <v>214</v>
      </c>
      <c r="E6544" t="s">
        <v>217</v>
      </c>
      <c r="F6544" s="88">
        <v>46508</v>
      </c>
      <c r="G6544" s="87">
        <v>4083.333333333333</v>
      </c>
      <c r="H6544" s="87">
        <v>69.836546946871948</v>
      </c>
    </row>
    <row r="6545" spans="1:8" x14ac:dyDescent="0.3">
      <c r="A6545" t="s">
        <v>35</v>
      </c>
      <c r="B6545" t="s">
        <v>58</v>
      </c>
      <c r="C6545" t="s">
        <v>102</v>
      </c>
      <c r="D6545" t="s">
        <v>214</v>
      </c>
      <c r="E6545" t="s">
        <v>215</v>
      </c>
      <c r="F6545" s="88">
        <v>46539</v>
      </c>
      <c r="G6545" s="87">
        <v>4083.333333333333</v>
      </c>
      <c r="H6545" s="87">
        <v>277.39039397342412</v>
      </c>
    </row>
    <row r="6546" spans="1:8" x14ac:dyDescent="0.3">
      <c r="A6546" t="s">
        <v>35</v>
      </c>
      <c r="B6546" t="s">
        <v>58</v>
      </c>
      <c r="C6546" t="s">
        <v>102</v>
      </c>
      <c r="D6546" t="s">
        <v>214</v>
      </c>
      <c r="E6546" t="s">
        <v>216</v>
      </c>
      <c r="F6546" s="88">
        <v>46539</v>
      </c>
      <c r="G6546" s="87">
        <v>4083.333333333333</v>
      </c>
      <c r="H6546" s="87">
        <v>204.16666666666691</v>
      </c>
    </row>
    <row r="6547" spans="1:8" x14ac:dyDescent="0.3">
      <c r="A6547" t="s">
        <v>35</v>
      </c>
      <c r="B6547" t="s">
        <v>58</v>
      </c>
      <c r="C6547" t="s">
        <v>102</v>
      </c>
      <c r="D6547" t="s">
        <v>214</v>
      </c>
      <c r="E6547" t="s">
        <v>217</v>
      </c>
      <c r="F6547" s="88">
        <v>46539</v>
      </c>
      <c r="G6547" s="87">
        <v>4083.333333333333</v>
      </c>
      <c r="H6547" s="87">
        <v>69.736883149292495</v>
      </c>
    </row>
    <row r="6548" spans="1:8" x14ac:dyDescent="0.3">
      <c r="A6548" t="s">
        <v>35</v>
      </c>
      <c r="B6548" t="s">
        <v>58</v>
      </c>
      <c r="C6548" t="s">
        <v>102</v>
      </c>
      <c r="D6548" t="s">
        <v>214</v>
      </c>
      <c r="E6548" t="s">
        <v>215</v>
      </c>
      <c r="F6548" s="88">
        <v>46569</v>
      </c>
      <c r="G6548" s="87">
        <v>4083.333333333333</v>
      </c>
      <c r="H6548" s="87">
        <v>277.28604524393643</v>
      </c>
    </row>
    <row r="6549" spans="1:8" x14ac:dyDescent="0.3">
      <c r="A6549" t="s">
        <v>35</v>
      </c>
      <c r="B6549" t="s">
        <v>58</v>
      </c>
      <c r="C6549" t="s">
        <v>102</v>
      </c>
      <c r="D6549" t="s">
        <v>214</v>
      </c>
      <c r="E6549" t="s">
        <v>216</v>
      </c>
      <c r="F6549" s="88">
        <v>46569</v>
      </c>
      <c r="G6549" s="87">
        <v>4083.333333333333</v>
      </c>
      <c r="H6549" s="87">
        <v>204.16666666666691</v>
      </c>
    </row>
    <row r="6550" spans="1:8" x14ac:dyDescent="0.3">
      <c r="A6550" t="s">
        <v>35</v>
      </c>
      <c r="B6550" t="s">
        <v>58</v>
      </c>
      <c r="C6550" t="s">
        <v>102</v>
      </c>
      <c r="D6550" t="s">
        <v>214</v>
      </c>
      <c r="E6550" t="s">
        <v>217</v>
      </c>
      <c r="F6550" s="88">
        <v>46569</v>
      </c>
      <c r="G6550" s="87">
        <v>4083.333333333333</v>
      </c>
      <c r="H6550" s="87">
        <v>69.637503406923102</v>
      </c>
    </row>
    <row r="6551" spans="1:8" x14ac:dyDescent="0.3">
      <c r="A6551" t="s">
        <v>35</v>
      </c>
      <c r="B6551" t="s">
        <v>58</v>
      </c>
      <c r="C6551" t="s">
        <v>102</v>
      </c>
      <c r="D6551" t="s">
        <v>214</v>
      </c>
      <c r="E6551" t="s">
        <v>215</v>
      </c>
      <c r="F6551" s="88">
        <v>46600</v>
      </c>
      <c r="G6551" s="87">
        <v>4083.333333333333</v>
      </c>
      <c r="H6551" s="87">
        <v>277.18029019992161</v>
      </c>
    </row>
    <row r="6552" spans="1:8" x14ac:dyDescent="0.3">
      <c r="A6552" t="s">
        <v>35</v>
      </c>
      <c r="B6552" t="s">
        <v>58</v>
      </c>
      <c r="C6552" t="s">
        <v>102</v>
      </c>
      <c r="D6552" t="s">
        <v>214</v>
      </c>
      <c r="E6552" t="s">
        <v>216</v>
      </c>
      <c r="F6552" s="88">
        <v>46600</v>
      </c>
      <c r="G6552" s="87">
        <v>4083.333333333333</v>
      </c>
      <c r="H6552" s="87">
        <v>204.16666666666691</v>
      </c>
    </row>
    <row r="6553" spans="1:8" x14ac:dyDescent="0.3">
      <c r="A6553" t="s">
        <v>35</v>
      </c>
      <c r="B6553" t="s">
        <v>58</v>
      </c>
      <c r="C6553" t="s">
        <v>102</v>
      </c>
      <c r="D6553" t="s">
        <v>214</v>
      </c>
      <c r="E6553" t="s">
        <v>217</v>
      </c>
      <c r="F6553" s="88">
        <v>46600</v>
      </c>
      <c r="G6553" s="87">
        <v>4083.333333333333</v>
      </c>
      <c r="H6553" s="87">
        <v>69.536784317385099</v>
      </c>
    </row>
    <row r="6554" spans="1:8" x14ac:dyDescent="0.3">
      <c r="A6554" t="s">
        <v>35</v>
      </c>
      <c r="B6554" t="s">
        <v>58</v>
      </c>
      <c r="C6554" t="s">
        <v>102</v>
      </c>
      <c r="D6554" t="s">
        <v>214</v>
      </c>
      <c r="E6554" t="s">
        <v>215</v>
      </c>
      <c r="F6554" s="88">
        <v>46631</v>
      </c>
      <c r="G6554" s="87">
        <v>4083.333333333333</v>
      </c>
      <c r="H6554" s="87">
        <v>277.07653901105789</v>
      </c>
    </row>
    <row r="6555" spans="1:8" x14ac:dyDescent="0.3">
      <c r="A6555" t="s">
        <v>35</v>
      </c>
      <c r="B6555" t="s">
        <v>58</v>
      </c>
      <c r="C6555" t="s">
        <v>102</v>
      </c>
      <c r="D6555" t="s">
        <v>214</v>
      </c>
      <c r="E6555" t="s">
        <v>216</v>
      </c>
      <c r="F6555" s="88">
        <v>46631</v>
      </c>
      <c r="G6555" s="87">
        <v>4083.333333333333</v>
      </c>
      <c r="H6555" s="87">
        <v>204.16666666666691</v>
      </c>
    </row>
    <row r="6556" spans="1:8" x14ac:dyDescent="0.3">
      <c r="A6556" t="s">
        <v>35</v>
      </c>
      <c r="B6556" t="s">
        <v>58</v>
      </c>
      <c r="C6556" t="s">
        <v>102</v>
      </c>
      <c r="D6556" t="s">
        <v>214</v>
      </c>
      <c r="E6556" t="s">
        <v>217</v>
      </c>
      <c r="F6556" s="88">
        <v>46631</v>
      </c>
      <c r="G6556" s="87">
        <v>4083.333333333333</v>
      </c>
      <c r="H6556" s="87">
        <v>69.437973661325003</v>
      </c>
    </row>
    <row r="6557" spans="1:8" x14ac:dyDescent="0.3">
      <c r="A6557" t="s">
        <v>35</v>
      </c>
      <c r="B6557" t="s">
        <v>58</v>
      </c>
      <c r="C6557" t="s">
        <v>102</v>
      </c>
      <c r="D6557" t="s">
        <v>214</v>
      </c>
      <c r="E6557" t="s">
        <v>215</v>
      </c>
      <c r="F6557" s="88">
        <v>46661</v>
      </c>
      <c r="G6557" s="87">
        <v>4083.333333333333</v>
      </c>
      <c r="H6557" s="87">
        <v>276.973082261353</v>
      </c>
    </row>
    <row r="6558" spans="1:8" x14ac:dyDescent="0.3">
      <c r="A6558" t="s">
        <v>35</v>
      </c>
      <c r="B6558" t="s">
        <v>58</v>
      </c>
      <c r="C6558" t="s">
        <v>102</v>
      </c>
      <c r="D6558" t="s">
        <v>214</v>
      </c>
      <c r="E6558" t="s">
        <v>216</v>
      </c>
      <c r="F6558" s="88">
        <v>46661</v>
      </c>
      <c r="G6558" s="87">
        <v>4083.333333333333</v>
      </c>
      <c r="H6558" s="87">
        <v>204.16666666666691</v>
      </c>
    </row>
    <row r="6559" spans="1:8" x14ac:dyDescent="0.3">
      <c r="A6559" t="s">
        <v>35</v>
      </c>
      <c r="B6559" t="s">
        <v>58</v>
      </c>
      <c r="C6559" t="s">
        <v>102</v>
      </c>
      <c r="D6559" t="s">
        <v>214</v>
      </c>
      <c r="E6559" t="s">
        <v>217</v>
      </c>
      <c r="F6559" s="88">
        <v>46661</v>
      </c>
      <c r="G6559" s="87">
        <v>4083.333333333333</v>
      </c>
      <c r="H6559" s="87">
        <v>69.339443423510872</v>
      </c>
    </row>
    <row r="6560" spans="1:8" x14ac:dyDescent="0.3">
      <c r="A6560" t="s">
        <v>35</v>
      </c>
      <c r="B6560" t="s">
        <v>58</v>
      </c>
      <c r="C6560" t="s">
        <v>102</v>
      </c>
      <c r="D6560" t="s">
        <v>214</v>
      </c>
      <c r="E6560" t="s">
        <v>215</v>
      </c>
      <c r="F6560" s="88">
        <v>46692</v>
      </c>
      <c r="G6560" s="87">
        <v>4083.333333333333</v>
      </c>
      <c r="H6560" s="87">
        <v>69.241192411924104</v>
      </c>
    </row>
    <row r="6561" spans="1:8" x14ac:dyDescent="0.3">
      <c r="A6561" t="s">
        <v>35</v>
      </c>
      <c r="B6561" t="s">
        <v>58</v>
      </c>
      <c r="C6561" t="s">
        <v>102</v>
      </c>
      <c r="D6561" t="s">
        <v>214</v>
      </c>
      <c r="E6561" t="s">
        <v>216</v>
      </c>
      <c r="F6561" s="88">
        <v>46692</v>
      </c>
      <c r="G6561" s="87">
        <v>4083.333333333333</v>
      </c>
      <c r="H6561" s="87">
        <v>0</v>
      </c>
    </row>
    <row r="6562" spans="1:8" x14ac:dyDescent="0.3">
      <c r="A6562" t="s">
        <v>35</v>
      </c>
      <c r="B6562" t="s">
        <v>58</v>
      </c>
      <c r="C6562" t="s">
        <v>102</v>
      </c>
      <c r="D6562" t="s">
        <v>214</v>
      </c>
      <c r="E6562" t="s">
        <v>217</v>
      </c>
      <c r="F6562" s="88">
        <v>46692</v>
      </c>
      <c r="G6562" s="87">
        <v>4083.333333333333</v>
      </c>
      <c r="H6562" s="87">
        <v>69.241192411924104</v>
      </c>
    </row>
    <row r="6563" spans="1:8" x14ac:dyDescent="0.3">
      <c r="A6563" t="s">
        <v>35</v>
      </c>
      <c r="B6563" t="s">
        <v>58</v>
      </c>
      <c r="C6563" t="s">
        <v>102</v>
      </c>
      <c r="D6563" t="s">
        <v>214</v>
      </c>
      <c r="E6563" t="s">
        <v>215</v>
      </c>
      <c r="F6563" s="88">
        <v>46722</v>
      </c>
      <c r="G6563" s="87">
        <v>4083.333333333333</v>
      </c>
      <c r="H6563" s="87">
        <v>69.143219441287215</v>
      </c>
    </row>
    <row r="6564" spans="1:8" x14ac:dyDescent="0.3">
      <c r="A6564" t="s">
        <v>35</v>
      </c>
      <c r="B6564" t="s">
        <v>58</v>
      </c>
      <c r="C6564" t="s">
        <v>102</v>
      </c>
      <c r="D6564" t="s">
        <v>214</v>
      </c>
      <c r="E6564" t="s">
        <v>216</v>
      </c>
      <c r="F6564" s="88">
        <v>46722</v>
      </c>
      <c r="G6564" s="87">
        <v>4083.333333333333</v>
      </c>
      <c r="H6564" s="87">
        <v>0</v>
      </c>
    </row>
    <row r="6565" spans="1:8" x14ac:dyDescent="0.3">
      <c r="A6565" t="s">
        <v>35</v>
      </c>
      <c r="B6565" t="s">
        <v>58</v>
      </c>
      <c r="C6565" t="s">
        <v>102</v>
      </c>
      <c r="D6565" t="s">
        <v>214</v>
      </c>
      <c r="E6565" t="s">
        <v>217</v>
      </c>
      <c r="F6565" s="88">
        <v>46722</v>
      </c>
      <c r="G6565" s="87">
        <v>4083.333333333333</v>
      </c>
      <c r="H6565" s="87">
        <v>69.143219441287215</v>
      </c>
    </row>
    <row r="6566" spans="1:8" x14ac:dyDescent="0.3">
      <c r="A6566" t="s">
        <v>35</v>
      </c>
      <c r="B6566" t="s">
        <v>58</v>
      </c>
      <c r="C6566" t="s">
        <v>103</v>
      </c>
      <c r="D6566" t="s">
        <v>198</v>
      </c>
      <c r="E6566" t="s">
        <v>135</v>
      </c>
      <c r="G6566" s="87">
        <v>35000</v>
      </c>
      <c r="H6566" s="87">
        <v>21840</v>
      </c>
    </row>
    <row r="6567" spans="1:8" x14ac:dyDescent="0.3">
      <c r="A6567" t="s">
        <v>35</v>
      </c>
      <c r="B6567" t="s">
        <v>58</v>
      </c>
      <c r="C6567" t="s">
        <v>103</v>
      </c>
      <c r="D6567" t="s">
        <v>198</v>
      </c>
      <c r="E6567" t="s">
        <v>199</v>
      </c>
      <c r="G6567" s="87">
        <v>35000</v>
      </c>
      <c r="H6567" s="87">
        <v>35000</v>
      </c>
    </row>
    <row r="6568" spans="1:8" x14ac:dyDescent="0.3">
      <c r="A6568" t="s">
        <v>35</v>
      </c>
      <c r="B6568" t="s">
        <v>58</v>
      </c>
      <c r="C6568" t="s">
        <v>103</v>
      </c>
      <c r="D6568" t="s">
        <v>198</v>
      </c>
      <c r="E6568" t="s">
        <v>200</v>
      </c>
      <c r="G6568" s="87">
        <v>35000</v>
      </c>
      <c r="H6568" s="87">
        <v>35372.340425531918</v>
      </c>
    </row>
    <row r="6569" spans="1:8" x14ac:dyDescent="0.3">
      <c r="A6569" t="s">
        <v>35</v>
      </c>
      <c r="B6569" t="s">
        <v>58</v>
      </c>
      <c r="C6569" t="s">
        <v>103</v>
      </c>
      <c r="D6569" t="s">
        <v>198</v>
      </c>
      <c r="E6569" t="s">
        <v>201</v>
      </c>
      <c r="G6569" s="87">
        <v>35000</v>
      </c>
      <c r="H6569" s="87">
        <v>35000</v>
      </c>
    </row>
    <row r="6570" spans="1:8" x14ac:dyDescent="0.3">
      <c r="A6570" t="s">
        <v>35</v>
      </c>
      <c r="B6570" t="s">
        <v>58</v>
      </c>
      <c r="C6570" t="s">
        <v>103</v>
      </c>
      <c r="D6570" t="s">
        <v>198</v>
      </c>
      <c r="E6570" t="s">
        <v>202</v>
      </c>
      <c r="G6570" s="87">
        <v>35000</v>
      </c>
      <c r="H6570" s="87">
        <v>22072.340425531918</v>
      </c>
    </row>
    <row r="6571" spans="1:8" x14ac:dyDescent="0.3">
      <c r="A6571" t="s">
        <v>35</v>
      </c>
      <c r="B6571" t="s">
        <v>58</v>
      </c>
      <c r="C6571" t="s">
        <v>103</v>
      </c>
      <c r="D6571" t="s">
        <v>198</v>
      </c>
      <c r="E6571" t="s">
        <v>139</v>
      </c>
      <c r="G6571" s="87">
        <v>35000</v>
      </c>
      <c r="H6571" s="87">
        <v>22575</v>
      </c>
    </row>
    <row r="6572" spans="1:8" x14ac:dyDescent="0.3">
      <c r="A6572" t="s">
        <v>35</v>
      </c>
      <c r="B6572" t="s">
        <v>58</v>
      </c>
      <c r="C6572" t="s">
        <v>103</v>
      </c>
      <c r="D6572" t="s">
        <v>198</v>
      </c>
      <c r="E6572" t="s">
        <v>65</v>
      </c>
      <c r="G6572" s="87">
        <v>35000</v>
      </c>
      <c r="H6572" s="87">
        <v>22072.340425531918</v>
      </c>
    </row>
    <row r="6573" spans="1:8" x14ac:dyDescent="0.3">
      <c r="A6573" t="s">
        <v>35</v>
      </c>
      <c r="B6573" t="s">
        <v>58</v>
      </c>
      <c r="C6573" t="s">
        <v>103</v>
      </c>
      <c r="D6573" t="s">
        <v>203</v>
      </c>
      <c r="E6573" t="s">
        <v>204</v>
      </c>
      <c r="G6573" s="87">
        <v>35000</v>
      </c>
      <c r="H6573" s="87">
        <v>22072.340425531918</v>
      </c>
    </row>
    <row r="6574" spans="1:8" x14ac:dyDescent="0.3">
      <c r="A6574" t="s">
        <v>35</v>
      </c>
      <c r="B6574" t="s">
        <v>58</v>
      </c>
      <c r="C6574" t="s">
        <v>103</v>
      </c>
      <c r="D6574" t="s">
        <v>203</v>
      </c>
      <c r="E6574" t="s">
        <v>142</v>
      </c>
      <c r="G6574" s="87">
        <v>35000</v>
      </c>
      <c r="H6574" s="87">
        <v>35000</v>
      </c>
    </row>
    <row r="6575" spans="1:8" x14ac:dyDescent="0.3">
      <c r="A6575" t="s">
        <v>35</v>
      </c>
      <c r="B6575" t="s">
        <v>58</v>
      </c>
      <c r="C6575" t="s">
        <v>103</v>
      </c>
      <c r="D6575" t="s">
        <v>203</v>
      </c>
      <c r="E6575" t="s">
        <v>143</v>
      </c>
      <c r="G6575" s="87">
        <v>35000</v>
      </c>
      <c r="H6575" s="87">
        <v>35372.340425531918</v>
      </c>
    </row>
    <row r="6576" spans="1:8" x14ac:dyDescent="0.3">
      <c r="A6576" t="s">
        <v>35</v>
      </c>
      <c r="B6576" t="s">
        <v>58</v>
      </c>
      <c r="C6576" t="s">
        <v>103</v>
      </c>
      <c r="D6576" t="s">
        <v>203</v>
      </c>
      <c r="E6576" t="s">
        <v>141</v>
      </c>
      <c r="G6576" s="87">
        <v>35000</v>
      </c>
      <c r="H6576" s="87">
        <v>0</v>
      </c>
    </row>
    <row r="6577" spans="1:8" x14ac:dyDescent="0.3">
      <c r="A6577" t="s">
        <v>35</v>
      </c>
      <c r="B6577" t="s">
        <v>58</v>
      </c>
      <c r="C6577" t="s">
        <v>103</v>
      </c>
      <c r="D6577" t="s">
        <v>203</v>
      </c>
      <c r="E6577" t="s">
        <v>205</v>
      </c>
      <c r="G6577" s="87">
        <v>35000</v>
      </c>
      <c r="H6577" s="87">
        <v>22072.340425531918</v>
      </c>
    </row>
    <row r="6578" spans="1:8" x14ac:dyDescent="0.3">
      <c r="A6578" t="s">
        <v>35</v>
      </c>
      <c r="B6578" t="s">
        <v>58</v>
      </c>
      <c r="C6578" t="s">
        <v>103</v>
      </c>
      <c r="D6578" t="s">
        <v>206</v>
      </c>
      <c r="E6578" t="s">
        <v>207</v>
      </c>
      <c r="G6578" s="87">
        <v>35000</v>
      </c>
      <c r="H6578" s="87">
        <v>35000</v>
      </c>
    </row>
    <row r="6579" spans="1:8" x14ac:dyDescent="0.3">
      <c r="A6579" t="s">
        <v>35</v>
      </c>
      <c r="B6579" t="s">
        <v>58</v>
      </c>
      <c r="C6579" t="s">
        <v>103</v>
      </c>
      <c r="D6579" t="s">
        <v>206</v>
      </c>
      <c r="E6579" t="s">
        <v>208</v>
      </c>
      <c r="G6579" s="87">
        <v>35000</v>
      </c>
      <c r="H6579" s="87">
        <v>35000</v>
      </c>
    </row>
    <row r="6580" spans="1:8" x14ac:dyDescent="0.3">
      <c r="A6580" t="s">
        <v>35</v>
      </c>
      <c r="B6580" t="s">
        <v>58</v>
      </c>
      <c r="C6580" t="s">
        <v>103</v>
      </c>
      <c r="D6580" t="s">
        <v>206</v>
      </c>
      <c r="E6580" t="s">
        <v>209</v>
      </c>
      <c r="G6580" s="87">
        <v>35000</v>
      </c>
      <c r="H6580" s="87">
        <v>32899.999999999993</v>
      </c>
    </row>
    <row r="6581" spans="1:8" x14ac:dyDescent="0.3">
      <c r="A6581" t="s">
        <v>35</v>
      </c>
      <c r="B6581" t="s">
        <v>58</v>
      </c>
      <c r="C6581" t="s">
        <v>103</v>
      </c>
      <c r="D6581" t="s">
        <v>210</v>
      </c>
      <c r="E6581" t="s">
        <v>211</v>
      </c>
      <c r="G6581" s="87">
        <v>35000</v>
      </c>
      <c r="H6581" s="87">
        <v>33250</v>
      </c>
    </row>
    <row r="6582" spans="1:8" x14ac:dyDescent="0.3">
      <c r="A6582" t="s">
        <v>35</v>
      </c>
      <c r="B6582" t="s">
        <v>58</v>
      </c>
      <c r="C6582" t="s">
        <v>103</v>
      </c>
      <c r="D6582" t="s">
        <v>210</v>
      </c>
      <c r="E6582" t="s">
        <v>212</v>
      </c>
      <c r="G6582" s="87">
        <v>35000</v>
      </c>
      <c r="H6582" s="87">
        <v>32900</v>
      </c>
    </row>
    <row r="6583" spans="1:8" x14ac:dyDescent="0.3">
      <c r="A6583" t="s">
        <v>35</v>
      </c>
      <c r="B6583" t="s">
        <v>58</v>
      </c>
      <c r="C6583" t="s">
        <v>103</v>
      </c>
      <c r="D6583" t="s">
        <v>210</v>
      </c>
      <c r="E6583" t="s">
        <v>213</v>
      </c>
      <c r="G6583" s="87">
        <v>35000</v>
      </c>
      <c r="H6583" s="87">
        <v>32900</v>
      </c>
    </row>
    <row r="6584" spans="1:8" x14ac:dyDescent="0.3">
      <c r="A6584" t="s">
        <v>35</v>
      </c>
      <c r="B6584" t="s">
        <v>58</v>
      </c>
      <c r="C6584" t="s">
        <v>103</v>
      </c>
      <c r="D6584" t="s">
        <v>214</v>
      </c>
      <c r="E6584" t="s">
        <v>215</v>
      </c>
      <c r="F6584" s="88">
        <v>46388</v>
      </c>
      <c r="G6584" s="87">
        <v>2916.666666666667</v>
      </c>
      <c r="H6584" s="87">
        <v>0</v>
      </c>
    </row>
    <row r="6585" spans="1:8" x14ac:dyDescent="0.3">
      <c r="A6585" t="s">
        <v>35</v>
      </c>
      <c r="B6585" t="s">
        <v>58</v>
      </c>
      <c r="C6585" t="s">
        <v>103</v>
      </c>
      <c r="D6585" t="s">
        <v>214</v>
      </c>
      <c r="E6585" t="s">
        <v>216</v>
      </c>
      <c r="F6585" s="88">
        <v>46388</v>
      </c>
      <c r="G6585" s="87">
        <v>2916.666666666667</v>
      </c>
      <c r="H6585" s="87">
        <v>0</v>
      </c>
    </row>
    <row r="6586" spans="1:8" x14ac:dyDescent="0.3">
      <c r="A6586" t="s">
        <v>35</v>
      </c>
      <c r="B6586" t="s">
        <v>58</v>
      </c>
      <c r="C6586" t="s">
        <v>103</v>
      </c>
      <c r="D6586" t="s">
        <v>214</v>
      </c>
      <c r="E6586" t="s">
        <v>217</v>
      </c>
      <c r="F6586" s="88">
        <v>46388</v>
      </c>
      <c r="G6586" s="87">
        <v>2916.666666666667</v>
      </c>
      <c r="H6586" s="87">
        <v>0</v>
      </c>
    </row>
    <row r="6587" spans="1:8" x14ac:dyDescent="0.3">
      <c r="A6587" t="s">
        <v>35</v>
      </c>
      <c r="B6587" t="s">
        <v>58</v>
      </c>
      <c r="C6587" t="s">
        <v>103</v>
      </c>
      <c r="D6587" t="s">
        <v>214</v>
      </c>
      <c r="E6587" t="s">
        <v>215</v>
      </c>
      <c r="F6587" s="88">
        <v>46419</v>
      </c>
      <c r="G6587" s="87">
        <v>2916.666666666667</v>
      </c>
      <c r="H6587" s="87">
        <v>0</v>
      </c>
    </row>
    <row r="6588" spans="1:8" x14ac:dyDescent="0.3">
      <c r="A6588" t="s">
        <v>35</v>
      </c>
      <c r="B6588" t="s">
        <v>58</v>
      </c>
      <c r="C6588" t="s">
        <v>103</v>
      </c>
      <c r="D6588" t="s">
        <v>214</v>
      </c>
      <c r="E6588" t="s">
        <v>216</v>
      </c>
      <c r="F6588" s="88">
        <v>46419</v>
      </c>
      <c r="G6588" s="87">
        <v>2916.666666666667</v>
      </c>
      <c r="H6588" s="87">
        <v>0</v>
      </c>
    </row>
    <row r="6589" spans="1:8" x14ac:dyDescent="0.3">
      <c r="A6589" t="s">
        <v>35</v>
      </c>
      <c r="B6589" t="s">
        <v>58</v>
      </c>
      <c r="C6589" t="s">
        <v>103</v>
      </c>
      <c r="D6589" t="s">
        <v>214</v>
      </c>
      <c r="E6589" t="s">
        <v>217</v>
      </c>
      <c r="F6589" s="88">
        <v>46419</v>
      </c>
      <c r="G6589" s="87">
        <v>2916.666666666667</v>
      </c>
      <c r="H6589" s="87">
        <v>0</v>
      </c>
    </row>
    <row r="6590" spans="1:8" x14ac:dyDescent="0.3">
      <c r="A6590" t="s">
        <v>35</v>
      </c>
      <c r="B6590" t="s">
        <v>58</v>
      </c>
      <c r="C6590" t="s">
        <v>103</v>
      </c>
      <c r="D6590" t="s">
        <v>214</v>
      </c>
      <c r="E6590" t="s">
        <v>215</v>
      </c>
      <c r="F6590" s="88">
        <v>46447</v>
      </c>
      <c r="G6590" s="87">
        <v>2916.666666666667</v>
      </c>
      <c r="H6590" s="87">
        <v>0</v>
      </c>
    </row>
    <row r="6591" spans="1:8" x14ac:dyDescent="0.3">
      <c r="A6591" t="s">
        <v>35</v>
      </c>
      <c r="B6591" t="s">
        <v>58</v>
      </c>
      <c r="C6591" t="s">
        <v>103</v>
      </c>
      <c r="D6591" t="s">
        <v>214</v>
      </c>
      <c r="E6591" t="s">
        <v>216</v>
      </c>
      <c r="F6591" s="88">
        <v>46447</v>
      </c>
      <c r="G6591" s="87">
        <v>2916.666666666667</v>
      </c>
      <c r="H6591" s="87">
        <v>0</v>
      </c>
    </row>
    <row r="6592" spans="1:8" x14ac:dyDescent="0.3">
      <c r="A6592" t="s">
        <v>35</v>
      </c>
      <c r="B6592" t="s">
        <v>58</v>
      </c>
      <c r="C6592" t="s">
        <v>103</v>
      </c>
      <c r="D6592" t="s">
        <v>214</v>
      </c>
      <c r="E6592" t="s">
        <v>217</v>
      </c>
      <c r="F6592" s="88">
        <v>46447</v>
      </c>
      <c r="G6592" s="87">
        <v>2916.666666666667</v>
      </c>
      <c r="H6592" s="87">
        <v>0</v>
      </c>
    </row>
    <row r="6593" spans="1:8" x14ac:dyDescent="0.3">
      <c r="A6593" t="s">
        <v>35</v>
      </c>
      <c r="B6593" t="s">
        <v>58</v>
      </c>
      <c r="C6593" t="s">
        <v>103</v>
      </c>
      <c r="D6593" t="s">
        <v>214</v>
      </c>
      <c r="E6593" t="s">
        <v>215</v>
      </c>
      <c r="F6593" s="88">
        <v>46478</v>
      </c>
      <c r="G6593" s="87">
        <v>2916.666666666667</v>
      </c>
      <c r="H6593" s="87">
        <v>0</v>
      </c>
    </row>
    <row r="6594" spans="1:8" x14ac:dyDescent="0.3">
      <c r="A6594" t="s">
        <v>35</v>
      </c>
      <c r="B6594" t="s">
        <v>58</v>
      </c>
      <c r="C6594" t="s">
        <v>103</v>
      </c>
      <c r="D6594" t="s">
        <v>214</v>
      </c>
      <c r="E6594" t="s">
        <v>216</v>
      </c>
      <c r="F6594" s="88">
        <v>46478</v>
      </c>
      <c r="G6594" s="87">
        <v>2916.666666666667</v>
      </c>
      <c r="H6594" s="87">
        <v>0</v>
      </c>
    </row>
    <row r="6595" spans="1:8" x14ac:dyDescent="0.3">
      <c r="A6595" t="s">
        <v>35</v>
      </c>
      <c r="B6595" t="s">
        <v>58</v>
      </c>
      <c r="C6595" t="s">
        <v>103</v>
      </c>
      <c r="D6595" t="s">
        <v>214</v>
      </c>
      <c r="E6595" t="s">
        <v>217</v>
      </c>
      <c r="F6595" s="88">
        <v>46478</v>
      </c>
      <c r="G6595" s="87">
        <v>2916.666666666667</v>
      </c>
      <c r="H6595" s="87">
        <v>0</v>
      </c>
    </row>
    <row r="6596" spans="1:8" x14ac:dyDescent="0.3">
      <c r="A6596" t="s">
        <v>35</v>
      </c>
      <c r="B6596" t="s">
        <v>58</v>
      </c>
      <c r="C6596" t="s">
        <v>103</v>
      </c>
      <c r="D6596" t="s">
        <v>214</v>
      </c>
      <c r="E6596" t="s">
        <v>215</v>
      </c>
      <c r="F6596" s="88">
        <v>46508</v>
      </c>
      <c r="G6596" s="87">
        <v>2916.666666666667</v>
      </c>
      <c r="H6596" s="87">
        <v>0</v>
      </c>
    </row>
    <row r="6597" spans="1:8" x14ac:dyDescent="0.3">
      <c r="A6597" t="s">
        <v>35</v>
      </c>
      <c r="B6597" t="s">
        <v>58</v>
      </c>
      <c r="C6597" t="s">
        <v>103</v>
      </c>
      <c r="D6597" t="s">
        <v>214</v>
      </c>
      <c r="E6597" t="s">
        <v>216</v>
      </c>
      <c r="F6597" s="88">
        <v>46508</v>
      </c>
      <c r="G6597" s="87">
        <v>2916.666666666667</v>
      </c>
      <c r="H6597" s="87">
        <v>0</v>
      </c>
    </row>
    <row r="6598" spans="1:8" x14ac:dyDescent="0.3">
      <c r="A6598" t="s">
        <v>35</v>
      </c>
      <c r="B6598" t="s">
        <v>58</v>
      </c>
      <c r="C6598" t="s">
        <v>103</v>
      </c>
      <c r="D6598" t="s">
        <v>214</v>
      </c>
      <c r="E6598" t="s">
        <v>217</v>
      </c>
      <c r="F6598" s="88">
        <v>46508</v>
      </c>
      <c r="G6598" s="87">
        <v>2916.666666666667</v>
      </c>
      <c r="H6598" s="87">
        <v>0</v>
      </c>
    </row>
    <row r="6599" spans="1:8" x14ac:dyDescent="0.3">
      <c r="A6599" t="s">
        <v>35</v>
      </c>
      <c r="B6599" t="s">
        <v>58</v>
      </c>
      <c r="C6599" t="s">
        <v>103</v>
      </c>
      <c r="D6599" t="s">
        <v>214</v>
      </c>
      <c r="E6599" t="s">
        <v>215</v>
      </c>
      <c r="F6599" s="88">
        <v>46539</v>
      </c>
      <c r="G6599" s="87">
        <v>2916.666666666667</v>
      </c>
      <c r="H6599" s="87">
        <v>0</v>
      </c>
    </row>
    <row r="6600" spans="1:8" x14ac:dyDescent="0.3">
      <c r="A6600" t="s">
        <v>35</v>
      </c>
      <c r="B6600" t="s">
        <v>58</v>
      </c>
      <c r="C6600" t="s">
        <v>103</v>
      </c>
      <c r="D6600" t="s">
        <v>214</v>
      </c>
      <c r="E6600" t="s">
        <v>216</v>
      </c>
      <c r="F6600" s="88">
        <v>46539</v>
      </c>
      <c r="G6600" s="87">
        <v>2916.666666666667</v>
      </c>
      <c r="H6600" s="87">
        <v>0</v>
      </c>
    </row>
    <row r="6601" spans="1:8" x14ac:dyDescent="0.3">
      <c r="A6601" t="s">
        <v>35</v>
      </c>
      <c r="B6601" t="s">
        <v>58</v>
      </c>
      <c r="C6601" t="s">
        <v>103</v>
      </c>
      <c r="D6601" t="s">
        <v>214</v>
      </c>
      <c r="E6601" t="s">
        <v>217</v>
      </c>
      <c r="F6601" s="88">
        <v>46539</v>
      </c>
      <c r="G6601" s="87">
        <v>2916.666666666667</v>
      </c>
      <c r="H6601" s="87">
        <v>0</v>
      </c>
    </row>
    <row r="6602" spans="1:8" x14ac:dyDescent="0.3">
      <c r="A6602" t="s">
        <v>35</v>
      </c>
      <c r="B6602" t="s">
        <v>58</v>
      </c>
      <c r="C6602" t="s">
        <v>103</v>
      </c>
      <c r="D6602" t="s">
        <v>214</v>
      </c>
      <c r="E6602" t="s">
        <v>215</v>
      </c>
      <c r="F6602" s="88">
        <v>46569</v>
      </c>
      <c r="G6602" s="87">
        <v>2916.666666666667</v>
      </c>
      <c r="H6602" s="87">
        <v>0</v>
      </c>
    </row>
    <row r="6603" spans="1:8" x14ac:dyDescent="0.3">
      <c r="A6603" t="s">
        <v>35</v>
      </c>
      <c r="B6603" t="s">
        <v>58</v>
      </c>
      <c r="C6603" t="s">
        <v>103</v>
      </c>
      <c r="D6603" t="s">
        <v>214</v>
      </c>
      <c r="E6603" t="s">
        <v>216</v>
      </c>
      <c r="F6603" s="88">
        <v>46569</v>
      </c>
      <c r="G6603" s="87">
        <v>2916.666666666667</v>
      </c>
      <c r="H6603" s="87">
        <v>0</v>
      </c>
    </row>
    <row r="6604" spans="1:8" x14ac:dyDescent="0.3">
      <c r="A6604" t="s">
        <v>35</v>
      </c>
      <c r="B6604" t="s">
        <v>58</v>
      </c>
      <c r="C6604" t="s">
        <v>103</v>
      </c>
      <c r="D6604" t="s">
        <v>214</v>
      </c>
      <c r="E6604" t="s">
        <v>217</v>
      </c>
      <c r="F6604" s="88">
        <v>46569</v>
      </c>
      <c r="G6604" s="87">
        <v>2916.666666666667</v>
      </c>
      <c r="H6604" s="87">
        <v>0</v>
      </c>
    </row>
    <row r="6605" spans="1:8" x14ac:dyDescent="0.3">
      <c r="A6605" t="s">
        <v>35</v>
      </c>
      <c r="B6605" t="s">
        <v>58</v>
      </c>
      <c r="C6605" t="s">
        <v>103</v>
      </c>
      <c r="D6605" t="s">
        <v>214</v>
      </c>
      <c r="E6605" t="s">
        <v>215</v>
      </c>
      <c r="F6605" s="88">
        <v>46600</v>
      </c>
      <c r="G6605" s="87">
        <v>2916.666666666667</v>
      </c>
      <c r="H6605" s="87">
        <v>0</v>
      </c>
    </row>
    <row r="6606" spans="1:8" x14ac:dyDescent="0.3">
      <c r="A6606" t="s">
        <v>35</v>
      </c>
      <c r="B6606" t="s">
        <v>58</v>
      </c>
      <c r="C6606" t="s">
        <v>103</v>
      </c>
      <c r="D6606" t="s">
        <v>214</v>
      </c>
      <c r="E6606" t="s">
        <v>216</v>
      </c>
      <c r="F6606" s="88">
        <v>46600</v>
      </c>
      <c r="G6606" s="87">
        <v>2916.666666666667</v>
      </c>
      <c r="H6606" s="87">
        <v>0</v>
      </c>
    </row>
    <row r="6607" spans="1:8" x14ac:dyDescent="0.3">
      <c r="A6607" t="s">
        <v>35</v>
      </c>
      <c r="B6607" t="s">
        <v>58</v>
      </c>
      <c r="C6607" t="s">
        <v>103</v>
      </c>
      <c r="D6607" t="s">
        <v>214</v>
      </c>
      <c r="E6607" t="s">
        <v>217</v>
      </c>
      <c r="F6607" s="88">
        <v>46600</v>
      </c>
      <c r="G6607" s="87">
        <v>2916.666666666667</v>
      </c>
      <c r="H6607" s="87">
        <v>0</v>
      </c>
    </row>
    <row r="6608" spans="1:8" x14ac:dyDescent="0.3">
      <c r="A6608" t="s">
        <v>35</v>
      </c>
      <c r="B6608" t="s">
        <v>58</v>
      </c>
      <c r="C6608" t="s">
        <v>103</v>
      </c>
      <c r="D6608" t="s">
        <v>214</v>
      </c>
      <c r="E6608" t="s">
        <v>215</v>
      </c>
      <c r="F6608" s="88">
        <v>46631</v>
      </c>
      <c r="G6608" s="87">
        <v>2916.666666666667</v>
      </c>
      <c r="H6608" s="87">
        <v>0</v>
      </c>
    </row>
    <row r="6609" spans="1:8" x14ac:dyDescent="0.3">
      <c r="A6609" t="s">
        <v>35</v>
      </c>
      <c r="B6609" t="s">
        <v>58</v>
      </c>
      <c r="C6609" t="s">
        <v>103</v>
      </c>
      <c r="D6609" t="s">
        <v>214</v>
      </c>
      <c r="E6609" t="s">
        <v>216</v>
      </c>
      <c r="F6609" s="88">
        <v>46631</v>
      </c>
      <c r="G6609" s="87">
        <v>2916.666666666667</v>
      </c>
      <c r="H6609" s="87">
        <v>0</v>
      </c>
    </row>
    <row r="6610" spans="1:8" x14ac:dyDescent="0.3">
      <c r="A6610" t="s">
        <v>35</v>
      </c>
      <c r="B6610" t="s">
        <v>58</v>
      </c>
      <c r="C6610" t="s">
        <v>103</v>
      </c>
      <c r="D6610" t="s">
        <v>214</v>
      </c>
      <c r="E6610" t="s">
        <v>217</v>
      </c>
      <c r="F6610" s="88">
        <v>46631</v>
      </c>
      <c r="G6610" s="87">
        <v>2916.666666666667</v>
      </c>
      <c r="H6610" s="87">
        <v>0</v>
      </c>
    </row>
    <row r="6611" spans="1:8" x14ac:dyDescent="0.3">
      <c r="A6611" t="s">
        <v>35</v>
      </c>
      <c r="B6611" t="s">
        <v>58</v>
      </c>
      <c r="C6611" t="s">
        <v>103</v>
      </c>
      <c r="D6611" t="s">
        <v>214</v>
      </c>
      <c r="E6611" t="s">
        <v>215</v>
      </c>
      <c r="F6611" s="88">
        <v>46661</v>
      </c>
      <c r="G6611" s="87">
        <v>2916.666666666667</v>
      </c>
      <c r="H6611" s="87">
        <v>0</v>
      </c>
    </row>
    <row r="6612" spans="1:8" x14ac:dyDescent="0.3">
      <c r="A6612" t="s">
        <v>35</v>
      </c>
      <c r="B6612" t="s">
        <v>58</v>
      </c>
      <c r="C6612" t="s">
        <v>103</v>
      </c>
      <c r="D6612" t="s">
        <v>214</v>
      </c>
      <c r="E6612" t="s">
        <v>216</v>
      </c>
      <c r="F6612" s="88">
        <v>46661</v>
      </c>
      <c r="G6612" s="87">
        <v>2916.666666666667</v>
      </c>
      <c r="H6612" s="87">
        <v>0</v>
      </c>
    </row>
    <row r="6613" spans="1:8" x14ac:dyDescent="0.3">
      <c r="A6613" t="s">
        <v>35</v>
      </c>
      <c r="B6613" t="s">
        <v>58</v>
      </c>
      <c r="C6613" t="s">
        <v>103</v>
      </c>
      <c r="D6613" t="s">
        <v>214</v>
      </c>
      <c r="E6613" t="s">
        <v>217</v>
      </c>
      <c r="F6613" s="88">
        <v>46661</v>
      </c>
      <c r="G6613" s="87">
        <v>2916.666666666667</v>
      </c>
      <c r="H6613" s="87">
        <v>0</v>
      </c>
    </row>
    <row r="6614" spans="1:8" x14ac:dyDescent="0.3">
      <c r="A6614" t="s">
        <v>35</v>
      </c>
      <c r="B6614" t="s">
        <v>58</v>
      </c>
      <c r="C6614" t="s">
        <v>103</v>
      </c>
      <c r="D6614" t="s">
        <v>214</v>
      </c>
      <c r="E6614" t="s">
        <v>215</v>
      </c>
      <c r="F6614" s="88">
        <v>46692</v>
      </c>
      <c r="G6614" s="87">
        <v>2916.666666666667</v>
      </c>
      <c r="H6614" s="87">
        <v>0</v>
      </c>
    </row>
    <row r="6615" spans="1:8" x14ac:dyDescent="0.3">
      <c r="A6615" t="s">
        <v>35</v>
      </c>
      <c r="B6615" t="s">
        <v>58</v>
      </c>
      <c r="C6615" t="s">
        <v>103</v>
      </c>
      <c r="D6615" t="s">
        <v>214</v>
      </c>
      <c r="E6615" t="s">
        <v>216</v>
      </c>
      <c r="F6615" s="88">
        <v>46692</v>
      </c>
      <c r="G6615" s="87">
        <v>2916.666666666667</v>
      </c>
      <c r="H6615" s="87">
        <v>0</v>
      </c>
    </row>
    <row r="6616" spans="1:8" x14ac:dyDescent="0.3">
      <c r="A6616" t="s">
        <v>35</v>
      </c>
      <c r="B6616" t="s">
        <v>58</v>
      </c>
      <c r="C6616" t="s">
        <v>103</v>
      </c>
      <c r="D6616" t="s">
        <v>214</v>
      </c>
      <c r="E6616" t="s">
        <v>217</v>
      </c>
      <c r="F6616" s="88">
        <v>46692</v>
      </c>
      <c r="G6616" s="87">
        <v>2916.666666666667</v>
      </c>
      <c r="H6616" s="87">
        <v>0</v>
      </c>
    </row>
    <row r="6617" spans="1:8" x14ac:dyDescent="0.3">
      <c r="A6617" t="s">
        <v>35</v>
      </c>
      <c r="B6617" t="s">
        <v>58</v>
      </c>
      <c r="C6617" t="s">
        <v>103</v>
      </c>
      <c r="D6617" t="s">
        <v>214</v>
      </c>
      <c r="E6617" t="s">
        <v>215</v>
      </c>
      <c r="F6617" s="88">
        <v>46722</v>
      </c>
      <c r="G6617" s="87">
        <v>2916.666666666667</v>
      </c>
      <c r="H6617" s="87">
        <v>0</v>
      </c>
    </row>
    <row r="6618" spans="1:8" x14ac:dyDescent="0.3">
      <c r="A6618" t="s">
        <v>35</v>
      </c>
      <c r="B6618" t="s">
        <v>58</v>
      </c>
      <c r="C6618" t="s">
        <v>103</v>
      </c>
      <c r="D6618" t="s">
        <v>214</v>
      </c>
      <c r="E6618" t="s">
        <v>216</v>
      </c>
      <c r="F6618" s="88">
        <v>46722</v>
      </c>
      <c r="G6618" s="87">
        <v>2916.666666666667</v>
      </c>
      <c r="H6618" s="87">
        <v>0</v>
      </c>
    </row>
    <row r="6619" spans="1:8" x14ac:dyDescent="0.3">
      <c r="A6619" t="s">
        <v>35</v>
      </c>
      <c r="B6619" t="s">
        <v>58</v>
      </c>
      <c r="C6619" t="s">
        <v>103</v>
      </c>
      <c r="D6619" t="s">
        <v>214</v>
      </c>
      <c r="E6619" t="s">
        <v>217</v>
      </c>
      <c r="F6619" s="88">
        <v>46722</v>
      </c>
      <c r="G6619" s="87">
        <v>2916.666666666667</v>
      </c>
      <c r="H6619" s="87">
        <v>0</v>
      </c>
    </row>
    <row r="6620" spans="1:8" x14ac:dyDescent="0.3">
      <c r="A6620" t="s">
        <v>35</v>
      </c>
      <c r="B6620" t="s">
        <v>58</v>
      </c>
      <c r="C6620" t="s">
        <v>105</v>
      </c>
      <c r="D6620" t="s">
        <v>198</v>
      </c>
      <c r="E6620" t="s">
        <v>135</v>
      </c>
      <c r="G6620" s="87">
        <v>80500</v>
      </c>
      <c r="H6620" s="87">
        <v>48944</v>
      </c>
    </row>
    <row r="6621" spans="1:8" x14ac:dyDescent="0.3">
      <c r="A6621" t="s">
        <v>35</v>
      </c>
      <c r="B6621" t="s">
        <v>58</v>
      </c>
      <c r="C6621" t="s">
        <v>105</v>
      </c>
      <c r="D6621" t="s">
        <v>198</v>
      </c>
      <c r="E6621" t="s">
        <v>199</v>
      </c>
      <c r="G6621" s="87">
        <v>80500</v>
      </c>
      <c r="H6621" s="87">
        <v>80500.000000000015</v>
      </c>
    </row>
    <row r="6622" spans="1:8" x14ac:dyDescent="0.3">
      <c r="A6622" t="s">
        <v>35</v>
      </c>
      <c r="B6622" t="s">
        <v>58</v>
      </c>
      <c r="C6622" t="s">
        <v>105</v>
      </c>
      <c r="D6622" t="s">
        <v>198</v>
      </c>
      <c r="E6622" t="s">
        <v>200</v>
      </c>
      <c r="G6622" s="87">
        <v>80500</v>
      </c>
      <c r="H6622" s="87">
        <v>81098.102004736662</v>
      </c>
    </row>
    <row r="6623" spans="1:8" x14ac:dyDescent="0.3">
      <c r="A6623" t="s">
        <v>35</v>
      </c>
      <c r="B6623" t="s">
        <v>58</v>
      </c>
      <c r="C6623" t="s">
        <v>105</v>
      </c>
      <c r="D6623" t="s">
        <v>198</v>
      </c>
      <c r="E6623" t="s">
        <v>201</v>
      </c>
      <c r="G6623" s="87">
        <v>80500</v>
      </c>
      <c r="H6623" s="87">
        <v>80500</v>
      </c>
    </row>
    <row r="6624" spans="1:8" x14ac:dyDescent="0.3">
      <c r="A6624" t="s">
        <v>35</v>
      </c>
      <c r="B6624" t="s">
        <v>58</v>
      </c>
      <c r="C6624" t="s">
        <v>105</v>
      </c>
      <c r="D6624" t="s">
        <v>198</v>
      </c>
      <c r="E6624" t="s">
        <v>202</v>
      </c>
      <c r="G6624" s="87">
        <v>80500</v>
      </c>
      <c r="H6624" s="87">
        <v>49307.646018879903</v>
      </c>
    </row>
    <row r="6625" spans="1:8" x14ac:dyDescent="0.3">
      <c r="A6625" t="s">
        <v>35</v>
      </c>
      <c r="B6625" t="s">
        <v>58</v>
      </c>
      <c r="C6625" t="s">
        <v>105</v>
      </c>
      <c r="D6625" t="s">
        <v>198</v>
      </c>
      <c r="E6625" t="s">
        <v>139</v>
      </c>
      <c r="G6625" s="87">
        <v>80500</v>
      </c>
      <c r="H6625" s="87">
        <v>49507.5</v>
      </c>
    </row>
    <row r="6626" spans="1:8" x14ac:dyDescent="0.3">
      <c r="A6626" t="s">
        <v>35</v>
      </c>
      <c r="B6626" t="s">
        <v>58</v>
      </c>
      <c r="C6626" t="s">
        <v>105</v>
      </c>
      <c r="D6626" t="s">
        <v>198</v>
      </c>
      <c r="E6626" t="s">
        <v>65</v>
      </c>
      <c r="G6626" s="87">
        <v>80500</v>
      </c>
      <c r="H6626" s="87">
        <v>49307.646018879903</v>
      </c>
    </row>
    <row r="6627" spans="1:8" x14ac:dyDescent="0.3">
      <c r="A6627" t="s">
        <v>35</v>
      </c>
      <c r="B6627" t="s">
        <v>58</v>
      </c>
      <c r="C6627" t="s">
        <v>105</v>
      </c>
      <c r="D6627" t="s">
        <v>203</v>
      </c>
      <c r="E6627" t="s">
        <v>204</v>
      </c>
      <c r="G6627" s="87">
        <v>80500</v>
      </c>
      <c r="H6627" s="87">
        <v>48790.718331760218</v>
      </c>
    </row>
    <row r="6628" spans="1:8" x14ac:dyDescent="0.3">
      <c r="A6628" t="s">
        <v>35</v>
      </c>
      <c r="B6628" t="s">
        <v>58</v>
      </c>
      <c r="C6628" t="s">
        <v>105</v>
      </c>
      <c r="D6628" t="s">
        <v>203</v>
      </c>
      <c r="E6628" t="s">
        <v>142</v>
      </c>
      <c r="G6628" s="87">
        <v>80500</v>
      </c>
      <c r="H6628" s="87">
        <v>80500.000000000015</v>
      </c>
    </row>
    <row r="6629" spans="1:8" x14ac:dyDescent="0.3">
      <c r="A6629" t="s">
        <v>35</v>
      </c>
      <c r="B6629" t="s">
        <v>58</v>
      </c>
      <c r="C6629" t="s">
        <v>105</v>
      </c>
      <c r="D6629" t="s">
        <v>203</v>
      </c>
      <c r="E6629" t="s">
        <v>143</v>
      </c>
      <c r="G6629" s="87">
        <v>80500</v>
      </c>
      <c r="H6629" s="87">
        <v>80247.891993026671</v>
      </c>
    </row>
    <row r="6630" spans="1:8" x14ac:dyDescent="0.3">
      <c r="A6630" t="s">
        <v>35</v>
      </c>
      <c r="B6630" t="s">
        <v>58</v>
      </c>
      <c r="C6630" t="s">
        <v>105</v>
      </c>
      <c r="D6630" t="s">
        <v>203</v>
      </c>
      <c r="E6630" t="s">
        <v>141</v>
      </c>
      <c r="G6630" s="87">
        <v>80500</v>
      </c>
      <c r="H6630" s="87">
        <v>0</v>
      </c>
    </row>
    <row r="6631" spans="1:8" x14ac:dyDescent="0.3">
      <c r="A6631" t="s">
        <v>35</v>
      </c>
      <c r="B6631" t="s">
        <v>58</v>
      </c>
      <c r="C6631" t="s">
        <v>105</v>
      </c>
      <c r="D6631" t="s">
        <v>203</v>
      </c>
      <c r="E6631" t="s">
        <v>205</v>
      </c>
      <c r="G6631" s="87">
        <v>80500</v>
      </c>
      <c r="H6631" s="87">
        <v>48790.718331760218</v>
      </c>
    </row>
    <row r="6632" spans="1:8" x14ac:dyDescent="0.3">
      <c r="A6632" t="s">
        <v>35</v>
      </c>
      <c r="B6632" t="s">
        <v>58</v>
      </c>
      <c r="C6632" t="s">
        <v>105</v>
      </c>
      <c r="D6632" t="s">
        <v>206</v>
      </c>
      <c r="E6632" t="s">
        <v>207</v>
      </c>
      <c r="G6632" s="87">
        <v>80500</v>
      </c>
      <c r="H6632" s="87">
        <v>82110</v>
      </c>
    </row>
    <row r="6633" spans="1:8" x14ac:dyDescent="0.3">
      <c r="A6633" t="s">
        <v>35</v>
      </c>
      <c r="B6633" t="s">
        <v>58</v>
      </c>
      <c r="C6633" t="s">
        <v>105</v>
      </c>
      <c r="D6633" t="s">
        <v>206</v>
      </c>
      <c r="E6633" t="s">
        <v>208</v>
      </c>
      <c r="G6633" s="87">
        <v>80500</v>
      </c>
      <c r="H6633" s="87">
        <v>82109.999999999985</v>
      </c>
    </row>
    <row r="6634" spans="1:8" x14ac:dyDescent="0.3">
      <c r="A6634" t="s">
        <v>35</v>
      </c>
      <c r="B6634" t="s">
        <v>58</v>
      </c>
      <c r="C6634" t="s">
        <v>105</v>
      </c>
      <c r="D6634" t="s">
        <v>206</v>
      </c>
      <c r="E6634" t="s">
        <v>209</v>
      </c>
      <c r="G6634" s="87">
        <v>80500</v>
      </c>
      <c r="H6634" s="87">
        <v>75910.993572210049</v>
      </c>
    </row>
    <row r="6635" spans="1:8" x14ac:dyDescent="0.3">
      <c r="A6635" t="s">
        <v>35</v>
      </c>
      <c r="B6635" t="s">
        <v>58</v>
      </c>
      <c r="C6635" t="s">
        <v>105</v>
      </c>
      <c r="D6635" t="s">
        <v>210</v>
      </c>
      <c r="E6635" t="s">
        <v>211</v>
      </c>
      <c r="G6635" s="87">
        <v>80500</v>
      </c>
      <c r="H6635" s="87">
        <v>76475</v>
      </c>
    </row>
    <row r="6636" spans="1:8" x14ac:dyDescent="0.3">
      <c r="A6636" t="s">
        <v>35</v>
      </c>
      <c r="B6636" t="s">
        <v>58</v>
      </c>
      <c r="C6636" t="s">
        <v>105</v>
      </c>
      <c r="D6636" t="s">
        <v>210</v>
      </c>
      <c r="E6636" t="s">
        <v>212</v>
      </c>
      <c r="G6636" s="87">
        <v>80500</v>
      </c>
      <c r="H6636" s="87">
        <v>75670</v>
      </c>
    </row>
    <row r="6637" spans="1:8" x14ac:dyDescent="0.3">
      <c r="A6637" t="s">
        <v>35</v>
      </c>
      <c r="B6637" t="s">
        <v>58</v>
      </c>
      <c r="C6637" t="s">
        <v>105</v>
      </c>
      <c r="D6637" t="s">
        <v>210</v>
      </c>
      <c r="E6637" t="s">
        <v>213</v>
      </c>
      <c r="G6637" s="87">
        <v>80500</v>
      </c>
      <c r="H6637" s="87">
        <v>76877.5</v>
      </c>
    </row>
    <row r="6638" spans="1:8" x14ac:dyDescent="0.3">
      <c r="A6638" t="s">
        <v>35</v>
      </c>
      <c r="B6638" t="s">
        <v>58</v>
      </c>
      <c r="C6638" t="s">
        <v>105</v>
      </c>
      <c r="D6638" t="s">
        <v>214</v>
      </c>
      <c r="E6638" t="s">
        <v>215</v>
      </c>
      <c r="F6638" s="88">
        <v>46388</v>
      </c>
      <c r="G6638" s="87">
        <v>6708.333333333333</v>
      </c>
      <c r="H6638" s="87">
        <v>86.273467733883919</v>
      </c>
    </row>
    <row r="6639" spans="1:8" x14ac:dyDescent="0.3">
      <c r="A6639" t="s">
        <v>35</v>
      </c>
      <c r="B6639" t="s">
        <v>58</v>
      </c>
      <c r="C6639" t="s">
        <v>105</v>
      </c>
      <c r="D6639" t="s">
        <v>214</v>
      </c>
      <c r="E6639" t="s">
        <v>216</v>
      </c>
      <c r="F6639" s="88">
        <v>46388</v>
      </c>
      <c r="G6639" s="87">
        <v>6708.333333333333</v>
      </c>
      <c r="H6639" s="87">
        <v>0</v>
      </c>
    </row>
    <row r="6640" spans="1:8" x14ac:dyDescent="0.3">
      <c r="A6640" t="s">
        <v>35</v>
      </c>
      <c r="B6640" t="s">
        <v>58</v>
      </c>
      <c r="C6640" t="s">
        <v>105</v>
      </c>
      <c r="D6640" t="s">
        <v>214</v>
      </c>
      <c r="E6640" t="s">
        <v>217</v>
      </c>
      <c r="F6640" s="88">
        <v>46388</v>
      </c>
      <c r="G6640" s="87">
        <v>6708.333333333333</v>
      </c>
      <c r="H6640" s="87">
        <v>86.273467733883919</v>
      </c>
    </row>
    <row r="6641" spans="1:8" x14ac:dyDescent="0.3">
      <c r="A6641" t="s">
        <v>35</v>
      </c>
      <c r="B6641" t="s">
        <v>58</v>
      </c>
      <c r="C6641" t="s">
        <v>105</v>
      </c>
      <c r="D6641" t="s">
        <v>214</v>
      </c>
      <c r="E6641" t="s">
        <v>215</v>
      </c>
      <c r="F6641" s="88">
        <v>46419</v>
      </c>
      <c r="G6641" s="87">
        <v>6708.333333333333</v>
      </c>
      <c r="H6641" s="87">
        <v>86.18388633377235</v>
      </c>
    </row>
    <row r="6642" spans="1:8" x14ac:dyDescent="0.3">
      <c r="A6642" t="s">
        <v>35</v>
      </c>
      <c r="B6642" t="s">
        <v>58</v>
      </c>
      <c r="C6642" t="s">
        <v>105</v>
      </c>
      <c r="D6642" t="s">
        <v>214</v>
      </c>
      <c r="E6642" t="s">
        <v>216</v>
      </c>
      <c r="F6642" s="88">
        <v>46419</v>
      </c>
      <c r="G6642" s="87">
        <v>6708.333333333333</v>
      </c>
      <c r="H6642" s="87">
        <v>0</v>
      </c>
    </row>
    <row r="6643" spans="1:8" x14ac:dyDescent="0.3">
      <c r="A6643" t="s">
        <v>35</v>
      </c>
      <c r="B6643" t="s">
        <v>58</v>
      </c>
      <c r="C6643" t="s">
        <v>105</v>
      </c>
      <c r="D6643" t="s">
        <v>214</v>
      </c>
      <c r="E6643" t="s">
        <v>217</v>
      </c>
      <c r="F6643" s="88">
        <v>46419</v>
      </c>
      <c r="G6643" s="87">
        <v>6708.333333333333</v>
      </c>
      <c r="H6643" s="87">
        <v>86.18388633377235</v>
      </c>
    </row>
    <row r="6644" spans="1:8" x14ac:dyDescent="0.3">
      <c r="A6644" t="s">
        <v>35</v>
      </c>
      <c r="B6644" t="s">
        <v>58</v>
      </c>
      <c r="C6644" t="s">
        <v>105</v>
      </c>
      <c r="D6644" t="s">
        <v>214</v>
      </c>
      <c r="E6644" t="s">
        <v>215</v>
      </c>
      <c r="F6644" s="88">
        <v>46447</v>
      </c>
      <c r="G6644" s="87">
        <v>6708.333333333333</v>
      </c>
      <c r="H6644" s="87">
        <v>86.094490773027559</v>
      </c>
    </row>
    <row r="6645" spans="1:8" x14ac:dyDescent="0.3">
      <c r="A6645" t="s">
        <v>35</v>
      </c>
      <c r="B6645" t="s">
        <v>58</v>
      </c>
      <c r="C6645" t="s">
        <v>105</v>
      </c>
      <c r="D6645" t="s">
        <v>214</v>
      </c>
      <c r="E6645" t="s">
        <v>216</v>
      </c>
      <c r="F6645" s="88">
        <v>46447</v>
      </c>
      <c r="G6645" s="87">
        <v>6708.333333333333</v>
      </c>
      <c r="H6645" s="87">
        <v>0</v>
      </c>
    </row>
    <row r="6646" spans="1:8" x14ac:dyDescent="0.3">
      <c r="A6646" t="s">
        <v>35</v>
      </c>
      <c r="B6646" t="s">
        <v>58</v>
      </c>
      <c r="C6646" t="s">
        <v>105</v>
      </c>
      <c r="D6646" t="s">
        <v>214</v>
      </c>
      <c r="E6646" t="s">
        <v>217</v>
      </c>
      <c r="F6646" s="88">
        <v>46447</v>
      </c>
      <c r="G6646" s="87">
        <v>6708.333333333333</v>
      </c>
      <c r="H6646" s="87">
        <v>86.094490773027559</v>
      </c>
    </row>
    <row r="6647" spans="1:8" x14ac:dyDescent="0.3">
      <c r="A6647" t="s">
        <v>35</v>
      </c>
      <c r="B6647" t="s">
        <v>58</v>
      </c>
      <c r="C6647" t="s">
        <v>105</v>
      </c>
      <c r="D6647" t="s">
        <v>214</v>
      </c>
      <c r="E6647" t="s">
        <v>215</v>
      </c>
      <c r="F6647" s="88">
        <v>46478</v>
      </c>
      <c r="G6647" s="87">
        <v>6708.333333333333</v>
      </c>
      <c r="H6647" s="87">
        <v>86.002259635648869</v>
      </c>
    </row>
    <row r="6648" spans="1:8" x14ac:dyDescent="0.3">
      <c r="A6648" t="s">
        <v>35</v>
      </c>
      <c r="B6648" t="s">
        <v>58</v>
      </c>
      <c r="C6648" t="s">
        <v>105</v>
      </c>
      <c r="D6648" t="s">
        <v>214</v>
      </c>
      <c r="E6648" t="s">
        <v>216</v>
      </c>
      <c r="F6648" s="88">
        <v>46478</v>
      </c>
      <c r="G6648" s="87">
        <v>6708.333333333333</v>
      </c>
      <c r="H6648" s="87">
        <v>0</v>
      </c>
    </row>
    <row r="6649" spans="1:8" x14ac:dyDescent="0.3">
      <c r="A6649" t="s">
        <v>35</v>
      </c>
      <c r="B6649" t="s">
        <v>58</v>
      </c>
      <c r="C6649" t="s">
        <v>105</v>
      </c>
      <c r="D6649" t="s">
        <v>214</v>
      </c>
      <c r="E6649" t="s">
        <v>217</v>
      </c>
      <c r="F6649" s="88">
        <v>46478</v>
      </c>
      <c r="G6649" s="87">
        <v>6708.333333333333</v>
      </c>
      <c r="H6649" s="87">
        <v>86.002259635648869</v>
      </c>
    </row>
    <row r="6650" spans="1:8" x14ac:dyDescent="0.3">
      <c r="A6650" t="s">
        <v>35</v>
      </c>
      <c r="B6650" t="s">
        <v>58</v>
      </c>
      <c r="C6650" t="s">
        <v>105</v>
      </c>
      <c r="D6650" t="s">
        <v>214</v>
      </c>
      <c r="E6650" t="s">
        <v>215</v>
      </c>
      <c r="F6650" s="88">
        <v>46508</v>
      </c>
      <c r="G6650" s="87">
        <v>6708.333333333333</v>
      </c>
      <c r="H6650" s="87">
        <v>85.910225897185413</v>
      </c>
    </row>
    <row r="6651" spans="1:8" x14ac:dyDescent="0.3">
      <c r="A6651" t="s">
        <v>35</v>
      </c>
      <c r="B6651" t="s">
        <v>58</v>
      </c>
      <c r="C6651" t="s">
        <v>105</v>
      </c>
      <c r="D6651" t="s">
        <v>214</v>
      </c>
      <c r="E6651" t="s">
        <v>216</v>
      </c>
      <c r="F6651" s="88">
        <v>46508</v>
      </c>
      <c r="G6651" s="87">
        <v>6708.333333333333</v>
      </c>
      <c r="H6651" s="87">
        <v>0</v>
      </c>
    </row>
    <row r="6652" spans="1:8" x14ac:dyDescent="0.3">
      <c r="A6652" t="s">
        <v>35</v>
      </c>
      <c r="B6652" t="s">
        <v>58</v>
      </c>
      <c r="C6652" t="s">
        <v>105</v>
      </c>
      <c r="D6652" t="s">
        <v>214</v>
      </c>
      <c r="E6652" t="s">
        <v>217</v>
      </c>
      <c r="F6652" s="88">
        <v>46508</v>
      </c>
      <c r="G6652" s="87">
        <v>6708.333333333333</v>
      </c>
      <c r="H6652" s="87">
        <v>85.910225897185413</v>
      </c>
    </row>
    <row r="6653" spans="1:8" x14ac:dyDescent="0.3">
      <c r="A6653" t="s">
        <v>35</v>
      </c>
      <c r="B6653" t="s">
        <v>58</v>
      </c>
      <c r="C6653" t="s">
        <v>105</v>
      </c>
      <c r="D6653" t="s">
        <v>214</v>
      </c>
      <c r="E6653" t="s">
        <v>215</v>
      </c>
      <c r="F6653" s="88">
        <v>46539</v>
      </c>
      <c r="G6653" s="87">
        <v>6708.333333333333</v>
      </c>
      <c r="H6653" s="87">
        <v>85.818388924586216</v>
      </c>
    </row>
    <row r="6654" spans="1:8" x14ac:dyDescent="0.3">
      <c r="A6654" t="s">
        <v>35</v>
      </c>
      <c r="B6654" t="s">
        <v>58</v>
      </c>
      <c r="C6654" t="s">
        <v>105</v>
      </c>
      <c r="D6654" t="s">
        <v>214</v>
      </c>
      <c r="E6654" t="s">
        <v>216</v>
      </c>
      <c r="F6654" s="88">
        <v>46539</v>
      </c>
      <c r="G6654" s="87">
        <v>6708.333333333333</v>
      </c>
      <c r="H6654" s="87">
        <v>0</v>
      </c>
    </row>
    <row r="6655" spans="1:8" x14ac:dyDescent="0.3">
      <c r="A6655" t="s">
        <v>35</v>
      </c>
      <c r="B6655" t="s">
        <v>58</v>
      </c>
      <c r="C6655" t="s">
        <v>105</v>
      </c>
      <c r="D6655" t="s">
        <v>214</v>
      </c>
      <c r="E6655" t="s">
        <v>217</v>
      </c>
      <c r="F6655" s="88">
        <v>46539</v>
      </c>
      <c r="G6655" s="87">
        <v>6708.333333333333</v>
      </c>
      <c r="H6655" s="87">
        <v>85.818388924586216</v>
      </c>
    </row>
    <row r="6656" spans="1:8" x14ac:dyDescent="0.3">
      <c r="A6656" t="s">
        <v>35</v>
      </c>
      <c r="B6656" t="s">
        <v>58</v>
      </c>
      <c r="C6656" t="s">
        <v>105</v>
      </c>
      <c r="D6656" t="s">
        <v>214</v>
      </c>
      <c r="E6656" t="s">
        <v>215</v>
      </c>
      <c r="F6656" s="88">
        <v>46569</v>
      </c>
      <c r="G6656" s="87">
        <v>6708.333333333333</v>
      </c>
      <c r="H6656" s="87">
        <v>85.726748087505328</v>
      </c>
    </row>
    <row r="6657" spans="1:8" x14ac:dyDescent="0.3">
      <c r="A6657" t="s">
        <v>35</v>
      </c>
      <c r="B6657" t="s">
        <v>58</v>
      </c>
      <c r="C6657" t="s">
        <v>105</v>
      </c>
      <c r="D6657" t="s">
        <v>214</v>
      </c>
      <c r="E6657" t="s">
        <v>216</v>
      </c>
      <c r="F6657" s="88">
        <v>46569</v>
      </c>
      <c r="G6657" s="87">
        <v>6708.333333333333</v>
      </c>
      <c r="H6657" s="87">
        <v>0</v>
      </c>
    </row>
    <row r="6658" spans="1:8" x14ac:dyDescent="0.3">
      <c r="A6658" t="s">
        <v>35</v>
      </c>
      <c r="B6658" t="s">
        <v>58</v>
      </c>
      <c r="C6658" t="s">
        <v>105</v>
      </c>
      <c r="D6658" t="s">
        <v>214</v>
      </c>
      <c r="E6658" t="s">
        <v>217</v>
      </c>
      <c r="F6658" s="88">
        <v>46569</v>
      </c>
      <c r="G6658" s="87">
        <v>6708.333333333333</v>
      </c>
      <c r="H6658" s="87">
        <v>85.726748087505328</v>
      </c>
    </row>
    <row r="6659" spans="1:8" x14ac:dyDescent="0.3">
      <c r="A6659" t="s">
        <v>35</v>
      </c>
      <c r="B6659" t="s">
        <v>58</v>
      </c>
      <c r="C6659" t="s">
        <v>105</v>
      </c>
      <c r="D6659" t="s">
        <v>214</v>
      </c>
      <c r="E6659" t="s">
        <v>215</v>
      </c>
      <c r="F6659" s="88">
        <v>46600</v>
      </c>
      <c r="G6659" s="87">
        <v>6708.333333333333</v>
      </c>
      <c r="H6659" s="87">
        <v>85.633805279816315</v>
      </c>
    </row>
    <row r="6660" spans="1:8" x14ac:dyDescent="0.3">
      <c r="A6660" t="s">
        <v>35</v>
      </c>
      <c r="B6660" t="s">
        <v>58</v>
      </c>
      <c r="C6660" t="s">
        <v>105</v>
      </c>
      <c r="D6660" t="s">
        <v>214</v>
      </c>
      <c r="E6660" t="s">
        <v>216</v>
      </c>
      <c r="F6660" s="88">
        <v>46600</v>
      </c>
      <c r="G6660" s="87">
        <v>6708.333333333333</v>
      </c>
      <c r="H6660" s="87">
        <v>0</v>
      </c>
    </row>
    <row r="6661" spans="1:8" x14ac:dyDescent="0.3">
      <c r="A6661" t="s">
        <v>35</v>
      </c>
      <c r="B6661" t="s">
        <v>58</v>
      </c>
      <c r="C6661" t="s">
        <v>105</v>
      </c>
      <c r="D6661" t="s">
        <v>214</v>
      </c>
      <c r="E6661" t="s">
        <v>217</v>
      </c>
      <c r="F6661" s="88">
        <v>46600</v>
      </c>
      <c r="G6661" s="87">
        <v>6708.333333333333</v>
      </c>
      <c r="H6661" s="87">
        <v>85.633805279816315</v>
      </c>
    </row>
    <row r="6662" spans="1:8" x14ac:dyDescent="0.3">
      <c r="A6662" t="s">
        <v>35</v>
      </c>
      <c r="B6662" t="s">
        <v>58</v>
      </c>
      <c r="C6662" t="s">
        <v>105</v>
      </c>
      <c r="D6662" t="s">
        <v>214</v>
      </c>
      <c r="E6662" t="s">
        <v>215</v>
      </c>
      <c r="F6662" s="88">
        <v>46631</v>
      </c>
      <c r="G6662" s="87">
        <v>6708.333333333333</v>
      </c>
      <c r="H6662" s="87">
        <v>85.542558023081341</v>
      </c>
    </row>
    <row r="6663" spans="1:8" x14ac:dyDescent="0.3">
      <c r="A6663" t="s">
        <v>35</v>
      </c>
      <c r="B6663" t="s">
        <v>58</v>
      </c>
      <c r="C6663" t="s">
        <v>105</v>
      </c>
      <c r="D6663" t="s">
        <v>214</v>
      </c>
      <c r="E6663" t="s">
        <v>216</v>
      </c>
      <c r="F6663" s="88">
        <v>46631</v>
      </c>
      <c r="G6663" s="87">
        <v>6708.333333333333</v>
      </c>
      <c r="H6663" s="87">
        <v>0</v>
      </c>
    </row>
    <row r="6664" spans="1:8" x14ac:dyDescent="0.3">
      <c r="A6664" t="s">
        <v>35</v>
      </c>
      <c r="B6664" t="s">
        <v>58</v>
      </c>
      <c r="C6664" t="s">
        <v>105</v>
      </c>
      <c r="D6664" t="s">
        <v>214</v>
      </c>
      <c r="E6664" t="s">
        <v>217</v>
      </c>
      <c r="F6664" s="88">
        <v>46631</v>
      </c>
      <c r="G6664" s="87">
        <v>6708.333333333333</v>
      </c>
      <c r="H6664" s="87">
        <v>85.542558023081341</v>
      </c>
    </row>
    <row r="6665" spans="1:8" x14ac:dyDescent="0.3">
      <c r="A6665" t="s">
        <v>35</v>
      </c>
      <c r="B6665" t="s">
        <v>58</v>
      </c>
      <c r="C6665" t="s">
        <v>105</v>
      </c>
      <c r="D6665" t="s">
        <v>214</v>
      </c>
      <c r="E6665" t="s">
        <v>215</v>
      </c>
      <c r="F6665" s="88">
        <v>46661</v>
      </c>
      <c r="G6665" s="87">
        <v>6708.333333333333</v>
      </c>
      <c r="H6665" s="87">
        <v>85.451505016722464</v>
      </c>
    </row>
    <row r="6666" spans="1:8" x14ac:dyDescent="0.3">
      <c r="A6666" t="s">
        <v>35</v>
      </c>
      <c r="B6666" t="s">
        <v>58</v>
      </c>
      <c r="C6666" t="s">
        <v>105</v>
      </c>
      <c r="D6666" t="s">
        <v>214</v>
      </c>
      <c r="E6666" t="s">
        <v>216</v>
      </c>
      <c r="F6666" s="88">
        <v>46661</v>
      </c>
      <c r="G6666" s="87">
        <v>6708.333333333333</v>
      </c>
      <c r="H6666" s="87">
        <v>0</v>
      </c>
    </row>
    <row r="6667" spans="1:8" x14ac:dyDescent="0.3">
      <c r="A6667" t="s">
        <v>35</v>
      </c>
      <c r="B6667" t="s">
        <v>58</v>
      </c>
      <c r="C6667" t="s">
        <v>105</v>
      </c>
      <c r="D6667" t="s">
        <v>214</v>
      </c>
      <c r="E6667" t="s">
        <v>217</v>
      </c>
      <c r="F6667" s="88">
        <v>46661</v>
      </c>
      <c r="G6667" s="87">
        <v>6708.333333333333</v>
      </c>
      <c r="H6667" s="87">
        <v>85.451505016722464</v>
      </c>
    </row>
    <row r="6668" spans="1:8" x14ac:dyDescent="0.3">
      <c r="A6668" t="s">
        <v>35</v>
      </c>
      <c r="B6668" t="s">
        <v>58</v>
      </c>
      <c r="C6668" t="s">
        <v>105</v>
      </c>
      <c r="D6668" t="s">
        <v>214</v>
      </c>
      <c r="E6668" t="s">
        <v>215</v>
      </c>
      <c r="F6668" s="88">
        <v>46692</v>
      </c>
      <c r="G6668" s="87">
        <v>6708.333333333333</v>
      </c>
      <c r="H6668" s="87">
        <v>85.36064564110805</v>
      </c>
    </row>
    <row r="6669" spans="1:8" x14ac:dyDescent="0.3">
      <c r="A6669" t="s">
        <v>35</v>
      </c>
      <c r="B6669" t="s">
        <v>58</v>
      </c>
      <c r="C6669" t="s">
        <v>105</v>
      </c>
      <c r="D6669" t="s">
        <v>214</v>
      </c>
      <c r="E6669" t="s">
        <v>216</v>
      </c>
      <c r="F6669" s="88">
        <v>46692</v>
      </c>
      <c r="G6669" s="87">
        <v>6708.333333333333</v>
      </c>
      <c r="H6669" s="87">
        <v>0</v>
      </c>
    </row>
    <row r="6670" spans="1:8" x14ac:dyDescent="0.3">
      <c r="A6670" t="s">
        <v>35</v>
      </c>
      <c r="B6670" t="s">
        <v>58</v>
      </c>
      <c r="C6670" t="s">
        <v>105</v>
      </c>
      <c r="D6670" t="s">
        <v>214</v>
      </c>
      <c r="E6670" t="s">
        <v>217</v>
      </c>
      <c r="F6670" s="88">
        <v>46692</v>
      </c>
      <c r="G6670" s="87">
        <v>6708.333333333333</v>
      </c>
      <c r="H6670" s="87">
        <v>85.36064564110805</v>
      </c>
    </row>
    <row r="6671" spans="1:8" x14ac:dyDescent="0.3">
      <c r="A6671" t="s">
        <v>35</v>
      </c>
      <c r="B6671" t="s">
        <v>58</v>
      </c>
      <c r="C6671" t="s">
        <v>105</v>
      </c>
      <c r="D6671" t="s">
        <v>214</v>
      </c>
      <c r="E6671" t="s">
        <v>215</v>
      </c>
      <c r="F6671" s="88">
        <v>46722</v>
      </c>
      <c r="G6671" s="87">
        <v>6708.333333333333</v>
      </c>
      <c r="H6671" s="87">
        <v>85.269979279242975</v>
      </c>
    </row>
    <row r="6672" spans="1:8" x14ac:dyDescent="0.3">
      <c r="A6672" t="s">
        <v>35</v>
      </c>
      <c r="B6672" t="s">
        <v>58</v>
      </c>
      <c r="C6672" t="s">
        <v>105</v>
      </c>
      <c r="D6672" t="s">
        <v>214</v>
      </c>
      <c r="E6672" t="s">
        <v>216</v>
      </c>
      <c r="F6672" s="88">
        <v>46722</v>
      </c>
      <c r="G6672" s="87">
        <v>6708.333333333333</v>
      </c>
      <c r="H6672" s="87">
        <v>0</v>
      </c>
    </row>
    <row r="6673" spans="1:8" x14ac:dyDescent="0.3">
      <c r="A6673" t="s">
        <v>35</v>
      </c>
      <c r="B6673" t="s">
        <v>58</v>
      </c>
      <c r="C6673" t="s">
        <v>105</v>
      </c>
      <c r="D6673" t="s">
        <v>214</v>
      </c>
      <c r="E6673" t="s">
        <v>217</v>
      </c>
      <c r="F6673" s="88">
        <v>46722</v>
      </c>
      <c r="G6673" s="87">
        <v>6708.333333333333</v>
      </c>
      <c r="H6673" s="87">
        <v>85.269979279242975</v>
      </c>
    </row>
    <row r="6674" spans="1:8" x14ac:dyDescent="0.3">
      <c r="A6674" t="s">
        <v>35</v>
      </c>
      <c r="B6674" t="s">
        <v>58</v>
      </c>
      <c r="C6674" t="s">
        <v>106</v>
      </c>
      <c r="D6674" t="s">
        <v>198</v>
      </c>
      <c r="E6674" t="s">
        <v>135</v>
      </c>
      <c r="G6674" s="87">
        <v>66500</v>
      </c>
      <c r="H6674" s="87">
        <v>42294</v>
      </c>
    </row>
    <row r="6675" spans="1:8" x14ac:dyDescent="0.3">
      <c r="A6675" t="s">
        <v>35</v>
      </c>
      <c r="B6675" t="s">
        <v>58</v>
      </c>
      <c r="C6675" t="s">
        <v>106</v>
      </c>
      <c r="D6675" t="s">
        <v>198</v>
      </c>
      <c r="E6675" t="s">
        <v>199</v>
      </c>
      <c r="G6675" s="87">
        <v>66500</v>
      </c>
      <c r="H6675" s="87">
        <v>65407.407014435252</v>
      </c>
    </row>
    <row r="6676" spans="1:8" x14ac:dyDescent="0.3">
      <c r="A6676" t="s">
        <v>35</v>
      </c>
      <c r="B6676" t="s">
        <v>58</v>
      </c>
      <c r="C6676" t="s">
        <v>106</v>
      </c>
      <c r="D6676" t="s">
        <v>198</v>
      </c>
      <c r="E6676" t="s">
        <v>200</v>
      </c>
      <c r="G6676" s="87">
        <v>66500</v>
      </c>
      <c r="H6676" s="87">
        <v>67278.86998463441</v>
      </c>
    </row>
    <row r="6677" spans="1:8" x14ac:dyDescent="0.3">
      <c r="A6677" t="s">
        <v>35</v>
      </c>
      <c r="B6677" t="s">
        <v>58</v>
      </c>
      <c r="C6677" t="s">
        <v>106</v>
      </c>
      <c r="D6677" t="s">
        <v>198</v>
      </c>
      <c r="E6677" t="s">
        <v>201</v>
      </c>
      <c r="G6677" s="87">
        <v>66500</v>
      </c>
      <c r="H6677" s="87">
        <v>66500</v>
      </c>
    </row>
    <row r="6678" spans="1:8" x14ac:dyDescent="0.3">
      <c r="A6678" t="s">
        <v>35</v>
      </c>
      <c r="B6678" t="s">
        <v>58</v>
      </c>
      <c r="C6678" t="s">
        <v>106</v>
      </c>
      <c r="D6678" t="s">
        <v>198</v>
      </c>
      <c r="E6678" t="s">
        <v>202</v>
      </c>
      <c r="G6678" s="87">
        <v>66500</v>
      </c>
      <c r="H6678" s="87">
        <v>42086.333400086878</v>
      </c>
    </row>
    <row r="6679" spans="1:8" x14ac:dyDescent="0.3">
      <c r="A6679" t="s">
        <v>35</v>
      </c>
      <c r="B6679" t="s">
        <v>58</v>
      </c>
      <c r="C6679" t="s">
        <v>106</v>
      </c>
      <c r="D6679" t="s">
        <v>198</v>
      </c>
      <c r="E6679" t="s">
        <v>139</v>
      </c>
      <c r="G6679" s="87">
        <v>66500</v>
      </c>
      <c r="H6679" s="87">
        <v>42227.5</v>
      </c>
    </row>
    <row r="6680" spans="1:8" x14ac:dyDescent="0.3">
      <c r="A6680" t="s">
        <v>35</v>
      </c>
      <c r="B6680" t="s">
        <v>58</v>
      </c>
      <c r="C6680" t="s">
        <v>106</v>
      </c>
      <c r="D6680" t="s">
        <v>198</v>
      </c>
      <c r="E6680" t="s">
        <v>65</v>
      </c>
      <c r="G6680" s="87">
        <v>66500</v>
      </c>
      <c r="H6680" s="87">
        <v>42086.333400086878</v>
      </c>
    </row>
    <row r="6681" spans="1:8" x14ac:dyDescent="0.3">
      <c r="A6681" t="s">
        <v>35</v>
      </c>
      <c r="B6681" t="s">
        <v>58</v>
      </c>
      <c r="C6681" t="s">
        <v>106</v>
      </c>
      <c r="D6681" t="s">
        <v>203</v>
      </c>
      <c r="E6681" t="s">
        <v>204</v>
      </c>
      <c r="G6681" s="87">
        <v>66500</v>
      </c>
      <c r="H6681" s="87">
        <v>41295.571313974338</v>
      </c>
    </row>
    <row r="6682" spans="1:8" x14ac:dyDescent="0.3">
      <c r="A6682" t="s">
        <v>35</v>
      </c>
      <c r="B6682" t="s">
        <v>58</v>
      </c>
      <c r="C6682" t="s">
        <v>106</v>
      </c>
      <c r="D6682" t="s">
        <v>203</v>
      </c>
      <c r="E6682" t="s">
        <v>142</v>
      </c>
      <c r="G6682" s="87">
        <v>66500</v>
      </c>
      <c r="H6682" s="87">
        <v>63950.848136770393</v>
      </c>
    </row>
    <row r="6683" spans="1:8" x14ac:dyDescent="0.3">
      <c r="A6683" t="s">
        <v>35</v>
      </c>
      <c r="B6683" t="s">
        <v>58</v>
      </c>
      <c r="C6683" t="s">
        <v>106</v>
      </c>
      <c r="D6683" t="s">
        <v>203</v>
      </c>
      <c r="E6683" t="s">
        <v>143</v>
      </c>
      <c r="G6683" s="87">
        <v>66500</v>
      </c>
      <c r="H6683" s="87">
        <v>67518.33124295203</v>
      </c>
    </row>
    <row r="6684" spans="1:8" x14ac:dyDescent="0.3">
      <c r="A6684" t="s">
        <v>35</v>
      </c>
      <c r="B6684" t="s">
        <v>58</v>
      </c>
      <c r="C6684" t="s">
        <v>106</v>
      </c>
      <c r="D6684" t="s">
        <v>203</v>
      </c>
      <c r="E6684" t="s">
        <v>141</v>
      </c>
      <c r="G6684" s="87">
        <v>66500</v>
      </c>
      <c r="H6684" s="87">
        <v>0</v>
      </c>
    </row>
    <row r="6685" spans="1:8" x14ac:dyDescent="0.3">
      <c r="A6685" t="s">
        <v>35</v>
      </c>
      <c r="B6685" t="s">
        <v>58</v>
      </c>
      <c r="C6685" t="s">
        <v>106</v>
      </c>
      <c r="D6685" t="s">
        <v>203</v>
      </c>
      <c r="E6685" t="s">
        <v>205</v>
      </c>
      <c r="G6685" s="87">
        <v>66500</v>
      </c>
      <c r="H6685" s="87">
        <v>41295.571313974338</v>
      </c>
    </row>
    <row r="6686" spans="1:8" x14ac:dyDescent="0.3">
      <c r="A6686" t="s">
        <v>35</v>
      </c>
      <c r="B6686" t="s">
        <v>58</v>
      </c>
      <c r="C6686" t="s">
        <v>106</v>
      </c>
      <c r="D6686" t="s">
        <v>206</v>
      </c>
      <c r="E6686" t="s">
        <v>207</v>
      </c>
      <c r="G6686" s="87">
        <v>66500</v>
      </c>
      <c r="H6686" s="87">
        <v>68495</v>
      </c>
    </row>
    <row r="6687" spans="1:8" x14ac:dyDescent="0.3">
      <c r="A6687" t="s">
        <v>35</v>
      </c>
      <c r="B6687" t="s">
        <v>58</v>
      </c>
      <c r="C6687" t="s">
        <v>106</v>
      </c>
      <c r="D6687" t="s">
        <v>206</v>
      </c>
      <c r="E6687" t="s">
        <v>208</v>
      </c>
      <c r="G6687" s="87">
        <v>66500</v>
      </c>
      <c r="H6687" s="87">
        <v>69639.169444444444</v>
      </c>
    </row>
    <row r="6688" spans="1:8" x14ac:dyDescent="0.3">
      <c r="A6688" t="s">
        <v>35</v>
      </c>
      <c r="B6688" t="s">
        <v>58</v>
      </c>
      <c r="C6688" t="s">
        <v>106</v>
      </c>
      <c r="D6688" t="s">
        <v>206</v>
      </c>
      <c r="E6688" t="s">
        <v>209</v>
      </c>
      <c r="G6688" s="87">
        <v>66500</v>
      </c>
      <c r="H6688" s="87">
        <v>62443.639451130563</v>
      </c>
    </row>
    <row r="6689" spans="1:8" x14ac:dyDescent="0.3">
      <c r="A6689" t="s">
        <v>35</v>
      </c>
      <c r="B6689" t="s">
        <v>58</v>
      </c>
      <c r="C6689" t="s">
        <v>106</v>
      </c>
      <c r="D6689" t="s">
        <v>210</v>
      </c>
      <c r="E6689" t="s">
        <v>211</v>
      </c>
      <c r="G6689" s="87">
        <v>66500</v>
      </c>
      <c r="H6689" s="87">
        <v>63175</v>
      </c>
    </row>
    <row r="6690" spans="1:8" x14ac:dyDescent="0.3">
      <c r="A6690" t="s">
        <v>35</v>
      </c>
      <c r="B6690" t="s">
        <v>58</v>
      </c>
      <c r="C6690" t="s">
        <v>106</v>
      </c>
      <c r="D6690" t="s">
        <v>210</v>
      </c>
      <c r="E6690" t="s">
        <v>212</v>
      </c>
      <c r="G6690" s="87">
        <v>66500</v>
      </c>
      <c r="H6690" s="87">
        <v>62510</v>
      </c>
    </row>
    <row r="6691" spans="1:8" x14ac:dyDescent="0.3">
      <c r="A6691" t="s">
        <v>35</v>
      </c>
      <c r="B6691" t="s">
        <v>58</v>
      </c>
      <c r="C6691" t="s">
        <v>106</v>
      </c>
      <c r="D6691" t="s">
        <v>210</v>
      </c>
      <c r="E6691" t="s">
        <v>213</v>
      </c>
      <c r="G6691" s="87">
        <v>66500</v>
      </c>
      <c r="H6691" s="87">
        <v>62177.5</v>
      </c>
    </row>
    <row r="6692" spans="1:8" x14ac:dyDescent="0.3">
      <c r="A6692" t="s">
        <v>35</v>
      </c>
      <c r="B6692" t="s">
        <v>58</v>
      </c>
      <c r="C6692" t="s">
        <v>106</v>
      </c>
      <c r="D6692" t="s">
        <v>214</v>
      </c>
      <c r="E6692" t="s">
        <v>215</v>
      </c>
      <c r="F6692" s="88">
        <v>46388</v>
      </c>
      <c r="G6692" s="87">
        <v>5541.666666666667</v>
      </c>
      <c r="H6692" s="87">
        <v>142.07331478548269</v>
      </c>
    </row>
    <row r="6693" spans="1:8" x14ac:dyDescent="0.3">
      <c r="A6693" t="s">
        <v>35</v>
      </c>
      <c r="B6693" t="s">
        <v>58</v>
      </c>
      <c r="C6693" t="s">
        <v>106</v>
      </c>
      <c r="D6693" t="s">
        <v>214</v>
      </c>
      <c r="E6693" t="s">
        <v>216</v>
      </c>
      <c r="F6693" s="88">
        <v>46388</v>
      </c>
      <c r="G6693" s="87">
        <v>5541.666666666667</v>
      </c>
      <c r="H6693" s="87">
        <v>166.2500000000002</v>
      </c>
    </row>
    <row r="6694" spans="1:8" x14ac:dyDescent="0.3">
      <c r="A6694" t="s">
        <v>35</v>
      </c>
      <c r="B6694" t="s">
        <v>58</v>
      </c>
      <c r="C6694" t="s">
        <v>106</v>
      </c>
      <c r="D6694" t="s">
        <v>214</v>
      </c>
      <c r="E6694" t="s">
        <v>217</v>
      </c>
      <c r="F6694" s="88">
        <v>46388</v>
      </c>
      <c r="G6694" s="87">
        <v>5541.666666666667</v>
      </c>
      <c r="H6694" s="87">
        <v>-23.47250991700761</v>
      </c>
    </row>
    <row r="6695" spans="1:8" x14ac:dyDescent="0.3">
      <c r="A6695" t="s">
        <v>35</v>
      </c>
      <c r="B6695" t="s">
        <v>58</v>
      </c>
      <c r="C6695" t="s">
        <v>106</v>
      </c>
      <c r="D6695" t="s">
        <v>214</v>
      </c>
      <c r="E6695" t="s">
        <v>215</v>
      </c>
      <c r="F6695" s="88">
        <v>46419</v>
      </c>
      <c r="G6695" s="87">
        <v>5541.666666666667</v>
      </c>
      <c r="H6695" s="87">
        <v>197.24689666914429</v>
      </c>
    </row>
    <row r="6696" spans="1:8" x14ac:dyDescent="0.3">
      <c r="A6696" t="s">
        <v>35</v>
      </c>
      <c r="B6696" t="s">
        <v>58</v>
      </c>
      <c r="C6696" t="s">
        <v>106</v>
      </c>
      <c r="D6696" t="s">
        <v>214</v>
      </c>
      <c r="E6696" t="s">
        <v>216</v>
      </c>
      <c r="F6696" s="88">
        <v>46419</v>
      </c>
      <c r="G6696" s="87">
        <v>5541.666666666667</v>
      </c>
      <c r="H6696" s="87">
        <v>221.66666666666691</v>
      </c>
    </row>
    <row r="6697" spans="1:8" x14ac:dyDescent="0.3">
      <c r="A6697" t="s">
        <v>35</v>
      </c>
      <c r="B6697" t="s">
        <v>58</v>
      </c>
      <c r="C6697" t="s">
        <v>106</v>
      </c>
      <c r="D6697" t="s">
        <v>214</v>
      </c>
      <c r="E6697" t="s">
        <v>217</v>
      </c>
      <c r="F6697" s="88">
        <v>46419</v>
      </c>
      <c r="G6697" s="87">
        <v>5541.666666666667</v>
      </c>
      <c r="H6697" s="87">
        <v>-23.480548074541311</v>
      </c>
    </row>
    <row r="6698" spans="1:8" x14ac:dyDescent="0.3">
      <c r="A6698" t="s">
        <v>35</v>
      </c>
      <c r="B6698" t="s">
        <v>58</v>
      </c>
      <c r="C6698" t="s">
        <v>106</v>
      </c>
      <c r="D6698" t="s">
        <v>214</v>
      </c>
      <c r="E6698" t="s">
        <v>215</v>
      </c>
      <c r="F6698" s="88">
        <v>46447</v>
      </c>
      <c r="G6698" s="87">
        <v>5541.666666666667</v>
      </c>
      <c r="H6698" s="87">
        <v>197.23853125780241</v>
      </c>
    </row>
    <row r="6699" spans="1:8" x14ac:dyDescent="0.3">
      <c r="A6699" t="s">
        <v>35</v>
      </c>
      <c r="B6699" t="s">
        <v>58</v>
      </c>
      <c r="C6699" t="s">
        <v>106</v>
      </c>
      <c r="D6699" t="s">
        <v>214</v>
      </c>
      <c r="E6699" t="s">
        <v>216</v>
      </c>
      <c r="F6699" s="88">
        <v>46447</v>
      </c>
      <c r="G6699" s="87">
        <v>5541.666666666667</v>
      </c>
      <c r="H6699" s="87">
        <v>221.66666666666691</v>
      </c>
    </row>
    <row r="6700" spans="1:8" x14ac:dyDescent="0.3">
      <c r="A6700" t="s">
        <v>35</v>
      </c>
      <c r="B6700" t="s">
        <v>58</v>
      </c>
      <c r="C6700" t="s">
        <v>106</v>
      </c>
      <c r="D6700" t="s">
        <v>214</v>
      </c>
      <c r="E6700" t="s">
        <v>217</v>
      </c>
      <c r="F6700" s="88">
        <v>46447</v>
      </c>
      <c r="G6700" s="87">
        <v>5541.666666666667</v>
      </c>
      <c r="H6700" s="87">
        <v>-23.48859173929252</v>
      </c>
    </row>
    <row r="6701" spans="1:8" x14ac:dyDescent="0.3">
      <c r="A6701" t="s">
        <v>35</v>
      </c>
      <c r="B6701" t="s">
        <v>58</v>
      </c>
      <c r="C6701" t="s">
        <v>106</v>
      </c>
      <c r="D6701" t="s">
        <v>214</v>
      </c>
      <c r="E6701" t="s">
        <v>215</v>
      </c>
      <c r="F6701" s="88">
        <v>46478</v>
      </c>
      <c r="G6701" s="87">
        <v>5541.666666666667</v>
      </c>
      <c r="H6701" s="87">
        <v>197.22987624490921</v>
      </c>
    </row>
    <row r="6702" spans="1:8" x14ac:dyDescent="0.3">
      <c r="A6702" t="s">
        <v>35</v>
      </c>
      <c r="B6702" t="s">
        <v>58</v>
      </c>
      <c r="C6702" t="s">
        <v>106</v>
      </c>
      <c r="D6702" t="s">
        <v>214</v>
      </c>
      <c r="E6702" t="s">
        <v>216</v>
      </c>
      <c r="F6702" s="88">
        <v>46478</v>
      </c>
      <c r="G6702" s="87">
        <v>5541.666666666667</v>
      </c>
      <c r="H6702" s="87">
        <v>221.66666666666691</v>
      </c>
    </row>
    <row r="6703" spans="1:8" x14ac:dyDescent="0.3">
      <c r="A6703" t="s">
        <v>35</v>
      </c>
      <c r="B6703" t="s">
        <v>58</v>
      </c>
      <c r="C6703" t="s">
        <v>106</v>
      </c>
      <c r="D6703" t="s">
        <v>214</v>
      </c>
      <c r="E6703" t="s">
        <v>217</v>
      </c>
      <c r="F6703" s="88">
        <v>46478</v>
      </c>
      <c r="G6703" s="87">
        <v>5541.666666666667</v>
      </c>
      <c r="H6703" s="87">
        <v>-23.49691386707466</v>
      </c>
    </row>
    <row r="6704" spans="1:8" x14ac:dyDescent="0.3">
      <c r="A6704" t="s">
        <v>35</v>
      </c>
      <c r="B6704" t="s">
        <v>58</v>
      </c>
      <c r="C6704" t="s">
        <v>106</v>
      </c>
      <c r="D6704" t="s">
        <v>214</v>
      </c>
      <c r="E6704" t="s">
        <v>215</v>
      </c>
      <c r="F6704" s="88">
        <v>46508</v>
      </c>
      <c r="G6704" s="87">
        <v>5541.666666666667</v>
      </c>
      <c r="H6704" s="87">
        <v>197.22121509681131</v>
      </c>
    </row>
    <row r="6705" spans="1:8" x14ac:dyDescent="0.3">
      <c r="A6705" t="s">
        <v>35</v>
      </c>
      <c r="B6705" t="s">
        <v>58</v>
      </c>
      <c r="C6705" t="s">
        <v>106</v>
      </c>
      <c r="D6705" t="s">
        <v>214</v>
      </c>
      <c r="E6705" t="s">
        <v>216</v>
      </c>
      <c r="F6705" s="88">
        <v>46508</v>
      </c>
      <c r="G6705" s="87">
        <v>5541.666666666667</v>
      </c>
      <c r="H6705" s="87">
        <v>221.66666666666691</v>
      </c>
    </row>
    <row r="6706" spans="1:8" x14ac:dyDescent="0.3">
      <c r="A6706" t="s">
        <v>35</v>
      </c>
      <c r="B6706" t="s">
        <v>58</v>
      </c>
      <c r="C6706" t="s">
        <v>106</v>
      </c>
      <c r="D6706" t="s">
        <v>214</v>
      </c>
      <c r="E6706" t="s">
        <v>217</v>
      </c>
      <c r="F6706" s="88">
        <v>46508</v>
      </c>
      <c r="G6706" s="87">
        <v>5541.666666666667</v>
      </c>
      <c r="H6706" s="87">
        <v>-23.505241894092251</v>
      </c>
    </row>
    <row r="6707" spans="1:8" x14ac:dyDescent="0.3">
      <c r="A6707" t="s">
        <v>35</v>
      </c>
      <c r="B6707" t="s">
        <v>58</v>
      </c>
      <c r="C6707" t="s">
        <v>106</v>
      </c>
      <c r="D6707" t="s">
        <v>214</v>
      </c>
      <c r="E6707" t="s">
        <v>215</v>
      </c>
      <c r="F6707" s="88">
        <v>46539</v>
      </c>
      <c r="G6707" s="87">
        <v>5541.666666666667</v>
      </c>
      <c r="H6707" s="87">
        <v>197.2125478069832</v>
      </c>
    </row>
    <row r="6708" spans="1:8" x14ac:dyDescent="0.3">
      <c r="A6708" t="s">
        <v>35</v>
      </c>
      <c r="B6708" t="s">
        <v>58</v>
      </c>
      <c r="C6708" t="s">
        <v>106</v>
      </c>
      <c r="D6708" t="s">
        <v>214</v>
      </c>
      <c r="E6708" t="s">
        <v>216</v>
      </c>
      <c r="F6708" s="88">
        <v>46539</v>
      </c>
      <c r="G6708" s="87">
        <v>5541.666666666667</v>
      </c>
      <c r="H6708" s="87">
        <v>221.66666666666691</v>
      </c>
    </row>
    <row r="6709" spans="1:8" x14ac:dyDescent="0.3">
      <c r="A6709" t="s">
        <v>35</v>
      </c>
      <c r="B6709" t="s">
        <v>58</v>
      </c>
      <c r="C6709" t="s">
        <v>106</v>
      </c>
      <c r="D6709" t="s">
        <v>214</v>
      </c>
      <c r="E6709" t="s">
        <v>217</v>
      </c>
      <c r="F6709" s="88">
        <v>46539</v>
      </c>
      <c r="G6709" s="87">
        <v>5541.666666666667</v>
      </c>
      <c r="H6709" s="87">
        <v>-23.51357582661899</v>
      </c>
    </row>
    <row r="6710" spans="1:8" x14ac:dyDescent="0.3">
      <c r="A6710" t="s">
        <v>35</v>
      </c>
      <c r="B6710" t="s">
        <v>58</v>
      </c>
      <c r="C6710" t="s">
        <v>106</v>
      </c>
      <c r="D6710" t="s">
        <v>214</v>
      </c>
      <c r="E6710" t="s">
        <v>215</v>
      </c>
      <c r="F6710" s="88">
        <v>46569</v>
      </c>
      <c r="G6710" s="87">
        <v>5541.666666666667</v>
      </c>
      <c r="H6710" s="87">
        <v>197.20387436888981</v>
      </c>
    </row>
    <row r="6711" spans="1:8" x14ac:dyDescent="0.3">
      <c r="A6711" t="s">
        <v>35</v>
      </c>
      <c r="B6711" t="s">
        <v>58</v>
      </c>
      <c r="C6711" t="s">
        <v>106</v>
      </c>
      <c r="D6711" t="s">
        <v>214</v>
      </c>
      <c r="E6711" t="s">
        <v>216</v>
      </c>
      <c r="F6711" s="88">
        <v>46569</v>
      </c>
      <c r="G6711" s="87">
        <v>5541.666666666667</v>
      </c>
      <c r="H6711" s="87">
        <v>221.66666666666691</v>
      </c>
    </row>
    <row r="6712" spans="1:8" x14ac:dyDescent="0.3">
      <c r="A6712" t="s">
        <v>35</v>
      </c>
      <c r="B6712" t="s">
        <v>58</v>
      </c>
      <c r="C6712" t="s">
        <v>106</v>
      </c>
      <c r="D6712" t="s">
        <v>214</v>
      </c>
      <c r="E6712" t="s">
        <v>217</v>
      </c>
      <c r="F6712" s="88">
        <v>46569</v>
      </c>
      <c r="G6712" s="87">
        <v>5541.666666666667</v>
      </c>
      <c r="H6712" s="87">
        <v>-23.521915670939642</v>
      </c>
    </row>
    <row r="6713" spans="1:8" x14ac:dyDescent="0.3">
      <c r="A6713" t="s">
        <v>35</v>
      </c>
      <c r="B6713" t="s">
        <v>58</v>
      </c>
      <c r="C6713" t="s">
        <v>106</v>
      </c>
      <c r="D6713" t="s">
        <v>214</v>
      </c>
      <c r="E6713" t="s">
        <v>215</v>
      </c>
      <c r="F6713" s="88">
        <v>46600</v>
      </c>
      <c r="G6713" s="87">
        <v>5541.666666666667</v>
      </c>
      <c r="H6713" s="87">
        <v>197.19505243626509</v>
      </c>
    </row>
    <row r="6714" spans="1:8" x14ac:dyDescent="0.3">
      <c r="A6714" t="s">
        <v>35</v>
      </c>
      <c r="B6714" t="s">
        <v>58</v>
      </c>
      <c r="C6714" t="s">
        <v>106</v>
      </c>
      <c r="D6714" t="s">
        <v>214</v>
      </c>
      <c r="E6714" t="s">
        <v>216</v>
      </c>
      <c r="F6714" s="88">
        <v>46600</v>
      </c>
      <c r="G6714" s="87">
        <v>5541.666666666667</v>
      </c>
      <c r="H6714" s="87">
        <v>221.66666666666691</v>
      </c>
    </row>
    <row r="6715" spans="1:8" x14ac:dyDescent="0.3">
      <c r="A6715" t="s">
        <v>35</v>
      </c>
      <c r="B6715" t="s">
        <v>58</v>
      </c>
      <c r="C6715" t="s">
        <v>106</v>
      </c>
      <c r="D6715" t="s">
        <v>214</v>
      </c>
      <c r="E6715" t="s">
        <v>217</v>
      </c>
      <c r="F6715" s="88">
        <v>46600</v>
      </c>
      <c r="G6715" s="87">
        <v>5541.666666666667</v>
      </c>
      <c r="H6715" s="87">
        <v>-23.530398298462838</v>
      </c>
    </row>
    <row r="6716" spans="1:8" x14ac:dyDescent="0.3">
      <c r="A6716" t="s">
        <v>35</v>
      </c>
      <c r="B6716" t="s">
        <v>58</v>
      </c>
      <c r="C6716" t="s">
        <v>106</v>
      </c>
      <c r="D6716" t="s">
        <v>214</v>
      </c>
      <c r="E6716" t="s">
        <v>215</v>
      </c>
      <c r="F6716" s="88">
        <v>46631</v>
      </c>
      <c r="G6716" s="87">
        <v>5541.666666666667</v>
      </c>
      <c r="H6716" s="87">
        <v>197.18636658093911</v>
      </c>
    </row>
    <row r="6717" spans="1:8" x14ac:dyDescent="0.3">
      <c r="A6717" t="s">
        <v>35</v>
      </c>
      <c r="B6717" t="s">
        <v>58</v>
      </c>
      <c r="C6717" t="s">
        <v>106</v>
      </c>
      <c r="D6717" t="s">
        <v>214</v>
      </c>
      <c r="E6717" t="s">
        <v>216</v>
      </c>
      <c r="F6717" s="88">
        <v>46631</v>
      </c>
      <c r="G6717" s="87">
        <v>5541.666666666667</v>
      </c>
      <c r="H6717" s="87">
        <v>221.66666666666691</v>
      </c>
    </row>
    <row r="6718" spans="1:8" x14ac:dyDescent="0.3">
      <c r="A6718" t="s">
        <v>35</v>
      </c>
      <c r="B6718" t="s">
        <v>58</v>
      </c>
      <c r="C6718" t="s">
        <v>106</v>
      </c>
      <c r="D6718" t="s">
        <v>214</v>
      </c>
      <c r="E6718" t="s">
        <v>217</v>
      </c>
      <c r="F6718" s="88">
        <v>46631</v>
      </c>
      <c r="G6718" s="87">
        <v>5541.666666666667</v>
      </c>
      <c r="H6718" s="87">
        <v>-23.538750082430571</v>
      </c>
    </row>
    <row r="6719" spans="1:8" x14ac:dyDescent="0.3">
      <c r="A6719" t="s">
        <v>35</v>
      </c>
      <c r="B6719" t="s">
        <v>58</v>
      </c>
      <c r="C6719" t="s">
        <v>106</v>
      </c>
      <c r="D6719" t="s">
        <v>214</v>
      </c>
      <c r="E6719" t="s">
        <v>215</v>
      </c>
      <c r="F6719" s="88">
        <v>46661</v>
      </c>
      <c r="G6719" s="87">
        <v>5541.666666666667</v>
      </c>
      <c r="H6719" s="87">
        <v>197.17767455758101</v>
      </c>
    </row>
    <row r="6720" spans="1:8" x14ac:dyDescent="0.3">
      <c r="A6720" t="s">
        <v>35</v>
      </c>
      <c r="B6720" t="s">
        <v>58</v>
      </c>
      <c r="C6720" t="s">
        <v>106</v>
      </c>
      <c r="D6720" t="s">
        <v>214</v>
      </c>
      <c r="E6720" t="s">
        <v>216</v>
      </c>
      <c r="F6720" s="88">
        <v>46661</v>
      </c>
      <c r="G6720" s="87">
        <v>5541.666666666667</v>
      </c>
      <c r="H6720" s="87">
        <v>221.66666666666691</v>
      </c>
    </row>
    <row r="6721" spans="1:8" x14ac:dyDescent="0.3">
      <c r="A6721" t="s">
        <v>35</v>
      </c>
      <c r="B6721" t="s">
        <v>58</v>
      </c>
      <c r="C6721" t="s">
        <v>106</v>
      </c>
      <c r="D6721" t="s">
        <v>214</v>
      </c>
      <c r="E6721" t="s">
        <v>217</v>
      </c>
      <c r="F6721" s="88">
        <v>46661</v>
      </c>
      <c r="G6721" s="87">
        <v>5541.666666666667</v>
      </c>
      <c r="H6721" s="87">
        <v>-23.547107797198478</v>
      </c>
    </row>
    <row r="6722" spans="1:8" x14ac:dyDescent="0.3">
      <c r="A6722" t="s">
        <v>35</v>
      </c>
      <c r="B6722" t="s">
        <v>58</v>
      </c>
      <c r="C6722" t="s">
        <v>106</v>
      </c>
      <c r="D6722" t="s">
        <v>214</v>
      </c>
      <c r="E6722" t="s">
        <v>215</v>
      </c>
      <c r="F6722" s="88">
        <v>46692</v>
      </c>
      <c r="G6722" s="87">
        <v>5541.666666666667</v>
      </c>
      <c r="H6722" s="87">
        <v>197.16897635961399</v>
      </c>
    </row>
    <row r="6723" spans="1:8" x14ac:dyDescent="0.3">
      <c r="A6723" t="s">
        <v>35</v>
      </c>
      <c r="B6723" t="s">
        <v>58</v>
      </c>
      <c r="C6723" t="s">
        <v>106</v>
      </c>
      <c r="D6723" t="s">
        <v>214</v>
      </c>
      <c r="E6723" t="s">
        <v>216</v>
      </c>
      <c r="F6723" s="88">
        <v>46692</v>
      </c>
      <c r="G6723" s="87">
        <v>5541.666666666667</v>
      </c>
      <c r="H6723" s="87">
        <v>221.66666666666691</v>
      </c>
    </row>
    <row r="6724" spans="1:8" x14ac:dyDescent="0.3">
      <c r="A6724" t="s">
        <v>35</v>
      </c>
      <c r="B6724" t="s">
        <v>58</v>
      </c>
      <c r="C6724" t="s">
        <v>106</v>
      </c>
      <c r="D6724" t="s">
        <v>214</v>
      </c>
      <c r="E6724" t="s">
        <v>217</v>
      </c>
      <c r="F6724" s="88">
        <v>46692</v>
      </c>
      <c r="G6724" s="87">
        <v>5541.666666666667</v>
      </c>
      <c r="H6724" s="87">
        <v>-23.555471449088859</v>
      </c>
    </row>
    <row r="6725" spans="1:8" x14ac:dyDescent="0.3">
      <c r="A6725" t="s">
        <v>35</v>
      </c>
      <c r="B6725" t="s">
        <v>58</v>
      </c>
      <c r="C6725" t="s">
        <v>106</v>
      </c>
      <c r="D6725" t="s">
        <v>214</v>
      </c>
      <c r="E6725" t="s">
        <v>215</v>
      </c>
      <c r="F6725" s="88">
        <v>46722</v>
      </c>
      <c r="G6725" s="87">
        <v>5541.666666666667</v>
      </c>
      <c r="H6725" s="87">
        <v>197.16027198046089</v>
      </c>
    </row>
    <row r="6726" spans="1:8" x14ac:dyDescent="0.3">
      <c r="A6726" t="s">
        <v>35</v>
      </c>
      <c r="B6726" t="s">
        <v>58</v>
      </c>
      <c r="C6726" t="s">
        <v>106</v>
      </c>
      <c r="D6726" t="s">
        <v>214</v>
      </c>
      <c r="E6726" t="s">
        <v>216</v>
      </c>
      <c r="F6726" s="88">
        <v>46722</v>
      </c>
      <c r="G6726" s="87">
        <v>5541.666666666667</v>
      </c>
      <c r="H6726" s="87">
        <v>221.66666666666691</v>
      </c>
    </row>
    <row r="6727" spans="1:8" x14ac:dyDescent="0.3">
      <c r="A6727" t="s">
        <v>35</v>
      </c>
      <c r="B6727" t="s">
        <v>58</v>
      </c>
      <c r="C6727" t="s">
        <v>106</v>
      </c>
      <c r="D6727" t="s">
        <v>214</v>
      </c>
      <c r="E6727" t="s">
        <v>217</v>
      </c>
      <c r="F6727" s="88">
        <v>46722</v>
      </c>
      <c r="G6727" s="87">
        <v>5541.666666666667</v>
      </c>
      <c r="H6727" s="87">
        <v>-23.563841044428909</v>
      </c>
    </row>
    <row r="6728" spans="1:8" x14ac:dyDescent="0.3">
      <c r="A6728" t="s">
        <v>35</v>
      </c>
      <c r="B6728" t="s">
        <v>58</v>
      </c>
      <c r="C6728" t="s">
        <v>107</v>
      </c>
      <c r="D6728" t="s">
        <v>198</v>
      </c>
      <c r="E6728" t="s">
        <v>135</v>
      </c>
      <c r="G6728" s="87">
        <v>52500</v>
      </c>
      <c r="H6728" s="87">
        <v>32550</v>
      </c>
    </row>
    <row r="6729" spans="1:8" x14ac:dyDescent="0.3">
      <c r="A6729" t="s">
        <v>35</v>
      </c>
      <c r="B6729" t="s">
        <v>58</v>
      </c>
      <c r="C6729" t="s">
        <v>107</v>
      </c>
      <c r="D6729" t="s">
        <v>198</v>
      </c>
      <c r="E6729" t="s">
        <v>199</v>
      </c>
      <c r="G6729" s="87">
        <v>52500</v>
      </c>
      <c r="H6729" s="87">
        <v>52500</v>
      </c>
    </row>
    <row r="6730" spans="1:8" x14ac:dyDescent="0.3">
      <c r="A6730" t="s">
        <v>35</v>
      </c>
      <c r="B6730" t="s">
        <v>58</v>
      </c>
      <c r="C6730" t="s">
        <v>107</v>
      </c>
      <c r="D6730" t="s">
        <v>198</v>
      </c>
      <c r="E6730" t="s">
        <v>200</v>
      </c>
      <c r="G6730" s="87">
        <v>52500</v>
      </c>
      <c r="H6730" s="87">
        <v>52946.095601835506</v>
      </c>
    </row>
    <row r="6731" spans="1:8" x14ac:dyDescent="0.3">
      <c r="A6731" t="s">
        <v>35</v>
      </c>
      <c r="B6731" t="s">
        <v>58</v>
      </c>
      <c r="C6731" t="s">
        <v>107</v>
      </c>
      <c r="D6731" t="s">
        <v>198</v>
      </c>
      <c r="E6731" t="s">
        <v>201</v>
      </c>
      <c r="G6731" s="87">
        <v>52500</v>
      </c>
      <c r="H6731" s="87">
        <v>52500</v>
      </c>
    </row>
    <row r="6732" spans="1:8" x14ac:dyDescent="0.3">
      <c r="A6732" t="s">
        <v>35</v>
      </c>
      <c r="B6732" t="s">
        <v>58</v>
      </c>
      <c r="C6732" t="s">
        <v>107</v>
      </c>
      <c r="D6732" t="s">
        <v>198</v>
      </c>
      <c r="E6732" t="s">
        <v>202</v>
      </c>
      <c r="G6732" s="87">
        <v>52500</v>
      </c>
      <c r="H6732" s="87">
        <v>32826.579273138013</v>
      </c>
    </row>
    <row r="6733" spans="1:8" x14ac:dyDescent="0.3">
      <c r="A6733" t="s">
        <v>35</v>
      </c>
      <c r="B6733" t="s">
        <v>58</v>
      </c>
      <c r="C6733" t="s">
        <v>107</v>
      </c>
      <c r="D6733" t="s">
        <v>198</v>
      </c>
      <c r="E6733" t="s">
        <v>139</v>
      </c>
      <c r="G6733" s="87">
        <v>52500</v>
      </c>
      <c r="H6733" s="87">
        <v>34387.5</v>
      </c>
    </row>
    <row r="6734" spans="1:8" x14ac:dyDescent="0.3">
      <c r="A6734" t="s">
        <v>35</v>
      </c>
      <c r="B6734" t="s">
        <v>58</v>
      </c>
      <c r="C6734" t="s">
        <v>107</v>
      </c>
      <c r="D6734" t="s">
        <v>198</v>
      </c>
      <c r="E6734" t="s">
        <v>65</v>
      </c>
      <c r="G6734" s="87">
        <v>52500</v>
      </c>
      <c r="H6734" s="87">
        <v>32826.579273138013</v>
      </c>
    </row>
    <row r="6735" spans="1:8" x14ac:dyDescent="0.3">
      <c r="A6735" t="s">
        <v>35</v>
      </c>
      <c r="B6735" t="s">
        <v>58</v>
      </c>
      <c r="C6735" t="s">
        <v>107</v>
      </c>
      <c r="D6735" t="s">
        <v>203</v>
      </c>
      <c r="E6735" t="s">
        <v>204</v>
      </c>
      <c r="G6735" s="87">
        <v>52500</v>
      </c>
      <c r="H6735" s="87">
        <v>32596.102679712549</v>
      </c>
    </row>
    <row r="6736" spans="1:8" x14ac:dyDescent="0.3">
      <c r="A6736" t="s">
        <v>35</v>
      </c>
      <c r="B6736" t="s">
        <v>58</v>
      </c>
      <c r="C6736" t="s">
        <v>107</v>
      </c>
      <c r="D6736" t="s">
        <v>203</v>
      </c>
      <c r="E6736" t="s">
        <v>142</v>
      </c>
      <c r="G6736" s="87">
        <v>52500</v>
      </c>
      <c r="H6736" s="87">
        <v>52500</v>
      </c>
    </row>
    <row r="6737" spans="1:8" x14ac:dyDescent="0.3">
      <c r="A6737" t="s">
        <v>35</v>
      </c>
      <c r="B6737" t="s">
        <v>58</v>
      </c>
      <c r="C6737" t="s">
        <v>107</v>
      </c>
      <c r="D6737" t="s">
        <v>203</v>
      </c>
      <c r="E6737" t="s">
        <v>143</v>
      </c>
      <c r="G6737" s="87">
        <v>52500</v>
      </c>
      <c r="H6737" s="87">
        <v>52574.359160826702</v>
      </c>
    </row>
    <row r="6738" spans="1:8" x14ac:dyDescent="0.3">
      <c r="A6738" t="s">
        <v>35</v>
      </c>
      <c r="B6738" t="s">
        <v>58</v>
      </c>
      <c r="C6738" t="s">
        <v>107</v>
      </c>
      <c r="D6738" t="s">
        <v>203</v>
      </c>
      <c r="E6738" t="s">
        <v>141</v>
      </c>
      <c r="G6738" s="87">
        <v>52500</v>
      </c>
      <c r="H6738" s="87">
        <v>0</v>
      </c>
    </row>
    <row r="6739" spans="1:8" x14ac:dyDescent="0.3">
      <c r="A6739" t="s">
        <v>35</v>
      </c>
      <c r="B6739" t="s">
        <v>58</v>
      </c>
      <c r="C6739" t="s">
        <v>107</v>
      </c>
      <c r="D6739" t="s">
        <v>203</v>
      </c>
      <c r="E6739" t="s">
        <v>205</v>
      </c>
      <c r="G6739" s="87">
        <v>52500</v>
      </c>
      <c r="H6739" s="87">
        <v>32596.102679712549</v>
      </c>
    </row>
    <row r="6740" spans="1:8" x14ac:dyDescent="0.3">
      <c r="A6740" t="s">
        <v>35</v>
      </c>
      <c r="B6740" t="s">
        <v>58</v>
      </c>
      <c r="C6740" t="s">
        <v>107</v>
      </c>
      <c r="D6740" t="s">
        <v>206</v>
      </c>
      <c r="E6740" t="s">
        <v>207</v>
      </c>
      <c r="G6740" s="87">
        <v>52500</v>
      </c>
      <c r="H6740" s="87">
        <v>52500</v>
      </c>
    </row>
    <row r="6741" spans="1:8" x14ac:dyDescent="0.3">
      <c r="A6741" t="s">
        <v>35</v>
      </c>
      <c r="B6741" t="s">
        <v>58</v>
      </c>
      <c r="C6741" t="s">
        <v>107</v>
      </c>
      <c r="D6741" t="s">
        <v>206</v>
      </c>
      <c r="E6741" t="s">
        <v>208</v>
      </c>
      <c r="G6741" s="87">
        <v>52500</v>
      </c>
      <c r="H6741" s="87">
        <v>52500</v>
      </c>
    </row>
    <row r="6742" spans="1:8" x14ac:dyDescent="0.3">
      <c r="A6742" t="s">
        <v>35</v>
      </c>
      <c r="B6742" t="s">
        <v>58</v>
      </c>
      <c r="C6742" t="s">
        <v>107</v>
      </c>
      <c r="D6742" t="s">
        <v>206</v>
      </c>
      <c r="E6742" t="s">
        <v>209</v>
      </c>
      <c r="G6742" s="87">
        <v>52500</v>
      </c>
      <c r="H6742" s="87">
        <v>49454.779814004367</v>
      </c>
    </row>
    <row r="6743" spans="1:8" x14ac:dyDescent="0.3">
      <c r="A6743" t="s">
        <v>35</v>
      </c>
      <c r="B6743" t="s">
        <v>58</v>
      </c>
      <c r="C6743" t="s">
        <v>107</v>
      </c>
      <c r="D6743" t="s">
        <v>210</v>
      </c>
      <c r="E6743" t="s">
        <v>211</v>
      </c>
      <c r="G6743" s="87">
        <v>52500</v>
      </c>
      <c r="H6743" s="87">
        <v>49875</v>
      </c>
    </row>
    <row r="6744" spans="1:8" x14ac:dyDescent="0.3">
      <c r="A6744" t="s">
        <v>35</v>
      </c>
      <c r="B6744" t="s">
        <v>58</v>
      </c>
      <c r="C6744" t="s">
        <v>107</v>
      </c>
      <c r="D6744" t="s">
        <v>210</v>
      </c>
      <c r="E6744" t="s">
        <v>212</v>
      </c>
      <c r="G6744" s="87">
        <v>52500</v>
      </c>
      <c r="H6744" s="87">
        <v>49350</v>
      </c>
    </row>
    <row r="6745" spans="1:8" x14ac:dyDescent="0.3">
      <c r="A6745" t="s">
        <v>35</v>
      </c>
      <c r="B6745" t="s">
        <v>58</v>
      </c>
      <c r="C6745" t="s">
        <v>107</v>
      </c>
      <c r="D6745" t="s">
        <v>210</v>
      </c>
      <c r="E6745" t="s">
        <v>213</v>
      </c>
      <c r="G6745" s="87">
        <v>52500</v>
      </c>
      <c r="H6745" s="87">
        <v>49875</v>
      </c>
    </row>
    <row r="6746" spans="1:8" x14ac:dyDescent="0.3">
      <c r="A6746" t="s">
        <v>35</v>
      </c>
      <c r="B6746" t="s">
        <v>58</v>
      </c>
      <c r="C6746" t="s">
        <v>107</v>
      </c>
      <c r="D6746" t="s">
        <v>214</v>
      </c>
      <c r="E6746" t="s">
        <v>215</v>
      </c>
      <c r="F6746" s="88">
        <v>46388</v>
      </c>
      <c r="G6746" s="87">
        <v>4375</v>
      </c>
      <c r="H6746" s="87">
        <v>37.397103078418567</v>
      </c>
    </row>
    <row r="6747" spans="1:8" x14ac:dyDescent="0.3">
      <c r="A6747" t="s">
        <v>35</v>
      </c>
      <c r="B6747" t="s">
        <v>58</v>
      </c>
      <c r="C6747" t="s">
        <v>107</v>
      </c>
      <c r="D6747" t="s">
        <v>214</v>
      </c>
      <c r="E6747" t="s">
        <v>216</v>
      </c>
      <c r="F6747" s="88">
        <v>46388</v>
      </c>
      <c r="G6747" s="87">
        <v>4375</v>
      </c>
      <c r="H6747" s="87">
        <v>0</v>
      </c>
    </row>
    <row r="6748" spans="1:8" x14ac:dyDescent="0.3">
      <c r="A6748" t="s">
        <v>35</v>
      </c>
      <c r="B6748" t="s">
        <v>58</v>
      </c>
      <c r="C6748" t="s">
        <v>107</v>
      </c>
      <c r="D6748" t="s">
        <v>214</v>
      </c>
      <c r="E6748" t="s">
        <v>217</v>
      </c>
      <c r="F6748" s="88">
        <v>46388</v>
      </c>
      <c r="G6748" s="87">
        <v>4375</v>
      </c>
      <c r="H6748" s="87">
        <v>37.397103078418567</v>
      </c>
    </row>
    <row r="6749" spans="1:8" x14ac:dyDescent="0.3">
      <c r="A6749" t="s">
        <v>35</v>
      </c>
      <c r="B6749" t="s">
        <v>58</v>
      </c>
      <c r="C6749" t="s">
        <v>107</v>
      </c>
      <c r="D6749" t="s">
        <v>214</v>
      </c>
      <c r="E6749" t="s">
        <v>215</v>
      </c>
      <c r="F6749" s="88">
        <v>46419</v>
      </c>
      <c r="G6749" s="87">
        <v>4375</v>
      </c>
      <c r="H6749" s="87">
        <v>37.371284811607843</v>
      </c>
    </row>
    <row r="6750" spans="1:8" x14ac:dyDescent="0.3">
      <c r="A6750" t="s">
        <v>35</v>
      </c>
      <c r="B6750" t="s">
        <v>58</v>
      </c>
      <c r="C6750" t="s">
        <v>107</v>
      </c>
      <c r="D6750" t="s">
        <v>214</v>
      </c>
      <c r="E6750" t="s">
        <v>216</v>
      </c>
      <c r="F6750" s="88">
        <v>46419</v>
      </c>
      <c r="G6750" s="87">
        <v>4375</v>
      </c>
      <c r="H6750" s="87">
        <v>0</v>
      </c>
    </row>
    <row r="6751" spans="1:8" x14ac:dyDescent="0.3">
      <c r="A6751" t="s">
        <v>35</v>
      </c>
      <c r="B6751" t="s">
        <v>58</v>
      </c>
      <c r="C6751" t="s">
        <v>107</v>
      </c>
      <c r="D6751" t="s">
        <v>214</v>
      </c>
      <c r="E6751" t="s">
        <v>217</v>
      </c>
      <c r="F6751" s="88">
        <v>46419</v>
      </c>
      <c r="G6751" s="87">
        <v>4375</v>
      </c>
      <c r="H6751" s="87">
        <v>37.371284811607843</v>
      </c>
    </row>
    <row r="6752" spans="1:8" x14ac:dyDescent="0.3">
      <c r="A6752" t="s">
        <v>35</v>
      </c>
      <c r="B6752" t="s">
        <v>58</v>
      </c>
      <c r="C6752" t="s">
        <v>107</v>
      </c>
      <c r="D6752" t="s">
        <v>214</v>
      </c>
      <c r="E6752" t="s">
        <v>215</v>
      </c>
      <c r="F6752" s="88">
        <v>46447</v>
      </c>
      <c r="G6752" s="87">
        <v>4375</v>
      </c>
      <c r="H6752" s="87">
        <v>37.345502169108947</v>
      </c>
    </row>
    <row r="6753" spans="1:8" x14ac:dyDescent="0.3">
      <c r="A6753" t="s">
        <v>35</v>
      </c>
      <c r="B6753" t="s">
        <v>58</v>
      </c>
      <c r="C6753" t="s">
        <v>107</v>
      </c>
      <c r="D6753" t="s">
        <v>214</v>
      </c>
      <c r="E6753" t="s">
        <v>216</v>
      </c>
      <c r="F6753" s="88">
        <v>46447</v>
      </c>
      <c r="G6753" s="87">
        <v>4375</v>
      </c>
      <c r="H6753" s="87">
        <v>0</v>
      </c>
    </row>
    <row r="6754" spans="1:8" x14ac:dyDescent="0.3">
      <c r="A6754" t="s">
        <v>35</v>
      </c>
      <c r="B6754" t="s">
        <v>58</v>
      </c>
      <c r="C6754" t="s">
        <v>107</v>
      </c>
      <c r="D6754" t="s">
        <v>214</v>
      </c>
      <c r="E6754" t="s">
        <v>217</v>
      </c>
      <c r="F6754" s="88">
        <v>46447</v>
      </c>
      <c r="G6754" s="87">
        <v>4375</v>
      </c>
      <c r="H6754" s="87">
        <v>37.345502169108947</v>
      </c>
    </row>
    <row r="6755" spans="1:8" x14ac:dyDescent="0.3">
      <c r="A6755" t="s">
        <v>35</v>
      </c>
      <c r="B6755" t="s">
        <v>58</v>
      </c>
      <c r="C6755" t="s">
        <v>107</v>
      </c>
      <c r="D6755" t="s">
        <v>214</v>
      </c>
      <c r="E6755" t="s">
        <v>215</v>
      </c>
      <c r="F6755" s="88">
        <v>46478</v>
      </c>
      <c r="G6755" s="87">
        <v>4375</v>
      </c>
      <c r="H6755" s="87">
        <v>37.318882916569372</v>
      </c>
    </row>
    <row r="6756" spans="1:8" x14ac:dyDescent="0.3">
      <c r="A6756" t="s">
        <v>35</v>
      </c>
      <c r="B6756" t="s">
        <v>58</v>
      </c>
      <c r="C6756" t="s">
        <v>107</v>
      </c>
      <c r="D6756" t="s">
        <v>214</v>
      </c>
      <c r="E6756" t="s">
        <v>216</v>
      </c>
      <c r="F6756" s="88">
        <v>46478</v>
      </c>
      <c r="G6756" s="87">
        <v>4375</v>
      </c>
      <c r="H6756" s="87">
        <v>0</v>
      </c>
    </row>
    <row r="6757" spans="1:8" x14ac:dyDescent="0.3">
      <c r="A6757" t="s">
        <v>35</v>
      </c>
      <c r="B6757" t="s">
        <v>58</v>
      </c>
      <c r="C6757" t="s">
        <v>107</v>
      </c>
      <c r="D6757" t="s">
        <v>214</v>
      </c>
      <c r="E6757" t="s">
        <v>217</v>
      </c>
      <c r="F6757" s="88">
        <v>46478</v>
      </c>
      <c r="G6757" s="87">
        <v>4375</v>
      </c>
      <c r="H6757" s="87">
        <v>37.318882916569372</v>
      </c>
    </row>
    <row r="6758" spans="1:8" x14ac:dyDescent="0.3">
      <c r="A6758" t="s">
        <v>35</v>
      </c>
      <c r="B6758" t="s">
        <v>58</v>
      </c>
      <c r="C6758" t="s">
        <v>107</v>
      </c>
      <c r="D6758" t="s">
        <v>214</v>
      </c>
      <c r="E6758" t="s">
        <v>215</v>
      </c>
      <c r="F6758" s="88">
        <v>46508</v>
      </c>
      <c r="G6758" s="87">
        <v>4375</v>
      </c>
      <c r="H6758" s="87">
        <v>37.292301584521262</v>
      </c>
    </row>
    <row r="6759" spans="1:8" x14ac:dyDescent="0.3">
      <c r="A6759" t="s">
        <v>35</v>
      </c>
      <c r="B6759" t="s">
        <v>58</v>
      </c>
      <c r="C6759" t="s">
        <v>107</v>
      </c>
      <c r="D6759" t="s">
        <v>214</v>
      </c>
      <c r="E6759" t="s">
        <v>216</v>
      </c>
      <c r="F6759" s="88">
        <v>46508</v>
      </c>
      <c r="G6759" s="87">
        <v>4375</v>
      </c>
      <c r="H6759" s="87">
        <v>0</v>
      </c>
    </row>
    <row r="6760" spans="1:8" x14ac:dyDescent="0.3">
      <c r="A6760" t="s">
        <v>35</v>
      </c>
      <c r="B6760" t="s">
        <v>58</v>
      </c>
      <c r="C6760" t="s">
        <v>107</v>
      </c>
      <c r="D6760" t="s">
        <v>214</v>
      </c>
      <c r="E6760" t="s">
        <v>217</v>
      </c>
      <c r="F6760" s="88">
        <v>46508</v>
      </c>
      <c r="G6760" s="87">
        <v>4375</v>
      </c>
      <c r="H6760" s="87">
        <v>37.292301584521262</v>
      </c>
    </row>
    <row r="6761" spans="1:8" x14ac:dyDescent="0.3">
      <c r="A6761" t="s">
        <v>35</v>
      </c>
      <c r="B6761" t="s">
        <v>58</v>
      </c>
      <c r="C6761" t="s">
        <v>107</v>
      </c>
      <c r="D6761" t="s">
        <v>214</v>
      </c>
      <c r="E6761" t="s">
        <v>215</v>
      </c>
      <c r="F6761" s="88">
        <v>46539</v>
      </c>
      <c r="G6761" s="87">
        <v>4375</v>
      </c>
      <c r="H6761" s="87">
        <v>37.26575809199273</v>
      </c>
    </row>
    <row r="6762" spans="1:8" x14ac:dyDescent="0.3">
      <c r="A6762" t="s">
        <v>35</v>
      </c>
      <c r="B6762" t="s">
        <v>58</v>
      </c>
      <c r="C6762" t="s">
        <v>107</v>
      </c>
      <c r="D6762" t="s">
        <v>214</v>
      </c>
      <c r="E6762" t="s">
        <v>216</v>
      </c>
      <c r="F6762" s="88">
        <v>46539</v>
      </c>
      <c r="G6762" s="87">
        <v>4375</v>
      </c>
      <c r="H6762" s="87">
        <v>0</v>
      </c>
    </row>
    <row r="6763" spans="1:8" x14ac:dyDescent="0.3">
      <c r="A6763" t="s">
        <v>35</v>
      </c>
      <c r="B6763" t="s">
        <v>58</v>
      </c>
      <c r="C6763" t="s">
        <v>107</v>
      </c>
      <c r="D6763" t="s">
        <v>214</v>
      </c>
      <c r="E6763" t="s">
        <v>217</v>
      </c>
      <c r="F6763" s="88">
        <v>46539</v>
      </c>
      <c r="G6763" s="87">
        <v>4375</v>
      </c>
      <c r="H6763" s="87">
        <v>37.26575809199273</v>
      </c>
    </row>
    <row r="6764" spans="1:8" x14ac:dyDescent="0.3">
      <c r="A6764" t="s">
        <v>35</v>
      </c>
      <c r="B6764" t="s">
        <v>58</v>
      </c>
      <c r="C6764" t="s">
        <v>107</v>
      </c>
      <c r="D6764" t="s">
        <v>214</v>
      </c>
      <c r="E6764" t="s">
        <v>215</v>
      </c>
      <c r="F6764" s="88">
        <v>46569</v>
      </c>
      <c r="G6764" s="87">
        <v>4375</v>
      </c>
      <c r="H6764" s="87">
        <v>37.239252358243071</v>
      </c>
    </row>
    <row r="6765" spans="1:8" x14ac:dyDescent="0.3">
      <c r="A6765" t="s">
        <v>35</v>
      </c>
      <c r="B6765" t="s">
        <v>58</v>
      </c>
      <c r="C6765" t="s">
        <v>107</v>
      </c>
      <c r="D6765" t="s">
        <v>214</v>
      </c>
      <c r="E6765" t="s">
        <v>216</v>
      </c>
      <c r="F6765" s="88">
        <v>46569</v>
      </c>
      <c r="G6765" s="87">
        <v>4375</v>
      </c>
      <c r="H6765" s="87">
        <v>0</v>
      </c>
    </row>
    <row r="6766" spans="1:8" x14ac:dyDescent="0.3">
      <c r="A6766" t="s">
        <v>35</v>
      </c>
      <c r="B6766" t="s">
        <v>58</v>
      </c>
      <c r="C6766" t="s">
        <v>107</v>
      </c>
      <c r="D6766" t="s">
        <v>214</v>
      </c>
      <c r="E6766" t="s">
        <v>217</v>
      </c>
      <c r="F6766" s="88">
        <v>46569</v>
      </c>
      <c r="G6766" s="87">
        <v>4375</v>
      </c>
      <c r="H6766" s="87">
        <v>37.239252358243071</v>
      </c>
    </row>
    <row r="6767" spans="1:8" x14ac:dyDescent="0.3">
      <c r="A6767" t="s">
        <v>35</v>
      </c>
      <c r="B6767" t="s">
        <v>58</v>
      </c>
      <c r="C6767" t="s">
        <v>107</v>
      </c>
      <c r="D6767" t="s">
        <v>214</v>
      </c>
      <c r="E6767" t="s">
        <v>215</v>
      </c>
      <c r="F6767" s="88">
        <v>46600</v>
      </c>
      <c r="G6767" s="87">
        <v>4375</v>
      </c>
      <c r="H6767" s="87">
        <v>37.212350713661799</v>
      </c>
    </row>
    <row r="6768" spans="1:8" x14ac:dyDescent="0.3">
      <c r="A6768" t="s">
        <v>35</v>
      </c>
      <c r="B6768" t="s">
        <v>58</v>
      </c>
      <c r="C6768" t="s">
        <v>107</v>
      </c>
      <c r="D6768" t="s">
        <v>214</v>
      </c>
      <c r="E6768" t="s">
        <v>216</v>
      </c>
      <c r="F6768" s="88">
        <v>46600</v>
      </c>
      <c r="G6768" s="87">
        <v>4375</v>
      </c>
      <c r="H6768" s="87">
        <v>0</v>
      </c>
    </row>
    <row r="6769" spans="1:8" x14ac:dyDescent="0.3">
      <c r="A6769" t="s">
        <v>35</v>
      </c>
      <c r="B6769" t="s">
        <v>58</v>
      </c>
      <c r="C6769" t="s">
        <v>107</v>
      </c>
      <c r="D6769" t="s">
        <v>214</v>
      </c>
      <c r="E6769" t="s">
        <v>217</v>
      </c>
      <c r="F6769" s="88">
        <v>46600</v>
      </c>
      <c r="G6769" s="87">
        <v>4375</v>
      </c>
      <c r="H6769" s="87">
        <v>37.212350713661799</v>
      </c>
    </row>
    <row r="6770" spans="1:8" x14ac:dyDescent="0.3">
      <c r="A6770" t="s">
        <v>35</v>
      </c>
      <c r="B6770" t="s">
        <v>58</v>
      </c>
      <c r="C6770" t="s">
        <v>107</v>
      </c>
      <c r="D6770" t="s">
        <v>214</v>
      </c>
      <c r="E6770" t="s">
        <v>215</v>
      </c>
      <c r="F6770" s="88">
        <v>46631</v>
      </c>
      <c r="G6770" s="87">
        <v>4375</v>
      </c>
      <c r="H6770" s="87">
        <v>37.185920871853213</v>
      </c>
    </row>
    <row r="6771" spans="1:8" x14ac:dyDescent="0.3">
      <c r="A6771" t="s">
        <v>35</v>
      </c>
      <c r="B6771" t="s">
        <v>58</v>
      </c>
      <c r="C6771" t="s">
        <v>107</v>
      </c>
      <c r="D6771" t="s">
        <v>214</v>
      </c>
      <c r="E6771" t="s">
        <v>216</v>
      </c>
      <c r="F6771" s="88">
        <v>46631</v>
      </c>
      <c r="G6771" s="87">
        <v>4375</v>
      </c>
      <c r="H6771" s="87">
        <v>0</v>
      </c>
    </row>
    <row r="6772" spans="1:8" x14ac:dyDescent="0.3">
      <c r="A6772" t="s">
        <v>35</v>
      </c>
      <c r="B6772" t="s">
        <v>58</v>
      </c>
      <c r="C6772" t="s">
        <v>107</v>
      </c>
      <c r="D6772" t="s">
        <v>214</v>
      </c>
      <c r="E6772" t="s">
        <v>217</v>
      </c>
      <c r="F6772" s="88">
        <v>46631</v>
      </c>
      <c r="G6772" s="87">
        <v>4375</v>
      </c>
      <c r="H6772" s="87">
        <v>37.185920871853213</v>
      </c>
    </row>
    <row r="6773" spans="1:8" x14ac:dyDescent="0.3">
      <c r="A6773" t="s">
        <v>35</v>
      </c>
      <c r="B6773" t="s">
        <v>58</v>
      </c>
      <c r="C6773" t="s">
        <v>107</v>
      </c>
      <c r="D6773" t="s">
        <v>214</v>
      </c>
      <c r="E6773" t="s">
        <v>215</v>
      </c>
      <c r="F6773" s="88">
        <v>46661</v>
      </c>
      <c r="G6773" s="87">
        <v>4375</v>
      </c>
      <c r="H6773" s="87">
        <v>37.159528546662628</v>
      </c>
    </row>
    <row r="6774" spans="1:8" x14ac:dyDescent="0.3">
      <c r="A6774" t="s">
        <v>35</v>
      </c>
      <c r="B6774" t="s">
        <v>58</v>
      </c>
      <c r="C6774" t="s">
        <v>107</v>
      </c>
      <c r="D6774" t="s">
        <v>214</v>
      </c>
      <c r="E6774" t="s">
        <v>216</v>
      </c>
      <c r="F6774" s="88">
        <v>46661</v>
      </c>
      <c r="G6774" s="87">
        <v>4375</v>
      </c>
      <c r="H6774" s="87">
        <v>0</v>
      </c>
    </row>
    <row r="6775" spans="1:8" x14ac:dyDescent="0.3">
      <c r="A6775" t="s">
        <v>35</v>
      </c>
      <c r="B6775" t="s">
        <v>58</v>
      </c>
      <c r="C6775" t="s">
        <v>107</v>
      </c>
      <c r="D6775" t="s">
        <v>214</v>
      </c>
      <c r="E6775" t="s">
        <v>217</v>
      </c>
      <c r="F6775" s="88">
        <v>46661</v>
      </c>
      <c r="G6775" s="87">
        <v>4375</v>
      </c>
      <c r="H6775" s="87">
        <v>37.159528546662628</v>
      </c>
    </row>
    <row r="6776" spans="1:8" x14ac:dyDescent="0.3">
      <c r="A6776" t="s">
        <v>35</v>
      </c>
      <c r="B6776" t="s">
        <v>58</v>
      </c>
      <c r="C6776" t="s">
        <v>107</v>
      </c>
      <c r="D6776" t="s">
        <v>214</v>
      </c>
      <c r="E6776" t="s">
        <v>215</v>
      </c>
      <c r="F6776" s="88">
        <v>46692</v>
      </c>
      <c r="G6776" s="87">
        <v>4375</v>
      </c>
      <c r="H6776" s="87">
        <v>37.133173658264461</v>
      </c>
    </row>
    <row r="6777" spans="1:8" x14ac:dyDescent="0.3">
      <c r="A6777" t="s">
        <v>35</v>
      </c>
      <c r="B6777" t="s">
        <v>58</v>
      </c>
      <c r="C6777" t="s">
        <v>107</v>
      </c>
      <c r="D6777" t="s">
        <v>214</v>
      </c>
      <c r="E6777" t="s">
        <v>216</v>
      </c>
      <c r="F6777" s="88">
        <v>46692</v>
      </c>
      <c r="G6777" s="87">
        <v>4375</v>
      </c>
      <c r="H6777" s="87">
        <v>0</v>
      </c>
    </row>
    <row r="6778" spans="1:8" x14ac:dyDescent="0.3">
      <c r="A6778" t="s">
        <v>35</v>
      </c>
      <c r="B6778" t="s">
        <v>58</v>
      </c>
      <c r="C6778" t="s">
        <v>107</v>
      </c>
      <c r="D6778" t="s">
        <v>214</v>
      </c>
      <c r="E6778" t="s">
        <v>217</v>
      </c>
      <c r="F6778" s="88">
        <v>46692</v>
      </c>
      <c r="G6778" s="87">
        <v>4375</v>
      </c>
      <c r="H6778" s="87">
        <v>37.133173658264461</v>
      </c>
    </row>
    <row r="6779" spans="1:8" x14ac:dyDescent="0.3">
      <c r="A6779" t="s">
        <v>35</v>
      </c>
      <c r="B6779" t="s">
        <v>58</v>
      </c>
      <c r="C6779" t="s">
        <v>107</v>
      </c>
      <c r="D6779" t="s">
        <v>214</v>
      </c>
      <c r="E6779" t="s">
        <v>215</v>
      </c>
      <c r="F6779" s="88">
        <v>46722</v>
      </c>
      <c r="G6779" s="87">
        <v>4375</v>
      </c>
      <c r="H6779" s="87">
        <v>37.106856127061413</v>
      </c>
    </row>
    <row r="6780" spans="1:8" x14ac:dyDescent="0.3">
      <c r="A6780" t="s">
        <v>35</v>
      </c>
      <c r="B6780" t="s">
        <v>58</v>
      </c>
      <c r="C6780" t="s">
        <v>107</v>
      </c>
      <c r="D6780" t="s">
        <v>214</v>
      </c>
      <c r="E6780" t="s">
        <v>216</v>
      </c>
      <c r="F6780" s="88">
        <v>46722</v>
      </c>
      <c r="G6780" s="87">
        <v>4375</v>
      </c>
      <c r="H6780" s="87">
        <v>0</v>
      </c>
    </row>
    <row r="6781" spans="1:8" x14ac:dyDescent="0.3">
      <c r="A6781" t="s">
        <v>35</v>
      </c>
      <c r="B6781" t="s">
        <v>58</v>
      </c>
      <c r="C6781" t="s">
        <v>107</v>
      </c>
      <c r="D6781" t="s">
        <v>214</v>
      </c>
      <c r="E6781" t="s">
        <v>217</v>
      </c>
      <c r="F6781" s="88">
        <v>46722</v>
      </c>
      <c r="G6781" s="87">
        <v>4375</v>
      </c>
      <c r="H6781" s="87">
        <v>37.106856127061413</v>
      </c>
    </row>
    <row r="6782" spans="1:8" x14ac:dyDescent="0.3">
      <c r="A6782" t="s">
        <v>37</v>
      </c>
      <c r="B6782" t="s">
        <v>53</v>
      </c>
      <c r="C6782" t="s">
        <v>54</v>
      </c>
      <c r="D6782" t="s">
        <v>198</v>
      </c>
      <c r="E6782" t="s">
        <v>135</v>
      </c>
      <c r="G6782" s="87">
        <v>32000</v>
      </c>
      <c r="H6782" s="87">
        <v>20800</v>
      </c>
    </row>
    <row r="6783" spans="1:8" x14ac:dyDescent="0.3">
      <c r="A6783" t="s">
        <v>37</v>
      </c>
      <c r="B6783" t="s">
        <v>53</v>
      </c>
      <c r="C6783" t="s">
        <v>54</v>
      </c>
      <c r="D6783" t="s">
        <v>198</v>
      </c>
      <c r="E6783" t="s">
        <v>199</v>
      </c>
      <c r="G6783" s="87">
        <v>32000</v>
      </c>
      <c r="H6783" s="87">
        <v>31777.96644904411</v>
      </c>
    </row>
    <row r="6784" spans="1:8" x14ac:dyDescent="0.3">
      <c r="A6784" t="s">
        <v>37</v>
      </c>
      <c r="B6784" t="s">
        <v>53</v>
      </c>
      <c r="C6784" t="s">
        <v>54</v>
      </c>
      <c r="D6784" t="s">
        <v>198</v>
      </c>
      <c r="E6784" t="s">
        <v>200</v>
      </c>
      <c r="G6784" s="87">
        <v>32000</v>
      </c>
      <c r="H6784" s="87">
        <v>31409.232324189441</v>
      </c>
    </row>
    <row r="6785" spans="1:8" x14ac:dyDescent="0.3">
      <c r="A6785" t="s">
        <v>37</v>
      </c>
      <c r="B6785" t="s">
        <v>53</v>
      </c>
      <c r="C6785" t="s">
        <v>54</v>
      </c>
      <c r="D6785" t="s">
        <v>198</v>
      </c>
      <c r="E6785" t="s">
        <v>201</v>
      </c>
      <c r="G6785" s="87">
        <v>32000</v>
      </c>
      <c r="H6785" s="87">
        <v>32000</v>
      </c>
    </row>
    <row r="6786" spans="1:8" x14ac:dyDescent="0.3">
      <c r="A6786" t="s">
        <v>37</v>
      </c>
      <c r="B6786" t="s">
        <v>53</v>
      </c>
      <c r="C6786" t="s">
        <v>54</v>
      </c>
      <c r="D6786" t="s">
        <v>198</v>
      </c>
      <c r="E6786" t="s">
        <v>202</v>
      </c>
      <c r="G6786" s="87">
        <v>32000</v>
      </c>
      <c r="H6786" s="87">
        <v>20274.343598200328</v>
      </c>
    </row>
    <row r="6787" spans="1:8" x14ac:dyDescent="0.3">
      <c r="A6787" t="s">
        <v>37</v>
      </c>
      <c r="B6787" t="s">
        <v>53</v>
      </c>
      <c r="C6787" t="s">
        <v>54</v>
      </c>
      <c r="D6787" t="s">
        <v>198</v>
      </c>
      <c r="E6787" t="s">
        <v>139</v>
      </c>
      <c r="G6787" s="87">
        <v>32000</v>
      </c>
      <c r="H6787" s="87">
        <v>19680</v>
      </c>
    </row>
    <row r="6788" spans="1:8" x14ac:dyDescent="0.3">
      <c r="A6788" t="s">
        <v>37</v>
      </c>
      <c r="B6788" t="s">
        <v>53</v>
      </c>
      <c r="C6788" t="s">
        <v>54</v>
      </c>
      <c r="D6788" t="s">
        <v>198</v>
      </c>
      <c r="E6788" t="s">
        <v>65</v>
      </c>
      <c r="G6788" s="87">
        <v>32000</v>
      </c>
      <c r="H6788" s="87">
        <v>20274.343598200328</v>
      </c>
    </row>
    <row r="6789" spans="1:8" x14ac:dyDescent="0.3">
      <c r="A6789" t="s">
        <v>37</v>
      </c>
      <c r="B6789" t="s">
        <v>53</v>
      </c>
      <c r="C6789" t="s">
        <v>54</v>
      </c>
      <c r="D6789" t="s">
        <v>203</v>
      </c>
      <c r="E6789" t="s">
        <v>204</v>
      </c>
      <c r="G6789" s="87">
        <v>32000</v>
      </c>
      <c r="H6789" s="87">
        <v>19033.609476551948</v>
      </c>
    </row>
    <row r="6790" spans="1:8" x14ac:dyDescent="0.3">
      <c r="A6790" t="s">
        <v>37</v>
      </c>
      <c r="B6790" t="s">
        <v>53</v>
      </c>
      <c r="C6790" t="s">
        <v>54</v>
      </c>
      <c r="D6790" t="s">
        <v>203</v>
      </c>
      <c r="E6790" t="s">
        <v>142</v>
      </c>
      <c r="G6790" s="87">
        <v>32000</v>
      </c>
      <c r="H6790" s="87">
        <v>30521.60953800298</v>
      </c>
    </row>
    <row r="6791" spans="1:8" x14ac:dyDescent="0.3">
      <c r="A6791" t="s">
        <v>37</v>
      </c>
      <c r="B6791" t="s">
        <v>53</v>
      </c>
      <c r="C6791" t="s">
        <v>54</v>
      </c>
      <c r="D6791" t="s">
        <v>203</v>
      </c>
      <c r="E6791" t="s">
        <v>143</v>
      </c>
      <c r="G6791" s="87">
        <v>32000</v>
      </c>
      <c r="H6791" s="87">
        <v>30700.846054726819</v>
      </c>
    </row>
    <row r="6792" spans="1:8" x14ac:dyDescent="0.3">
      <c r="A6792" t="s">
        <v>37</v>
      </c>
      <c r="B6792" t="s">
        <v>53</v>
      </c>
      <c r="C6792" t="s">
        <v>54</v>
      </c>
      <c r="D6792" t="s">
        <v>203</v>
      </c>
      <c r="E6792" t="s">
        <v>141</v>
      </c>
      <c r="G6792" s="87">
        <v>32000</v>
      </c>
      <c r="H6792" s="87">
        <v>0</v>
      </c>
    </row>
    <row r="6793" spans="1:8" x14ac:dyDescent="0.3">
      <c r="A6793" t="s">
        <v>37</v>
      </c>
      <c r="B6793" t="s">
        <v>53</v>
      </c>
      <c r="C6793" t="s">
        <v>54</v>
      </c>
      <c r="D6793" t="s">
        <v>203</v>
      </c>
      <c r="E6793" t="s">
        <v>205</v>
      </c>
      <c r="G6793" s="87">
        <v>32000</v>
      </c>
      <c r="H6793" s="87">
        <v>19033.609476551948</v>
      </c>
    </row>
    <row r="6794" spans="1:8" x14ac:dyDescent="0.3">
      <c r="A6794" t="s">
        <v>37</v>
      </c>
      <c r="B6794" t="s">
        <v>53</v>
      </c>
      <c r="C6794" t="s">
        <v>54</v>
      </c>
      <c r="D6794" t="s">
        <v>206</v>
      </c>
      <c r="E6794" t="s">
        <v>207</v>
      </c>
      <c r="G6794" s="87">
        <v>32000</v>
      </c>
      <c r="H6794" s="87">
        <v>35276.800000000003</v>
      </c>
    </row>
    <row r="6795" spans="1:8" x14ac:dyDescent="0.3">
      <c r="A6795" t="s">
        <v>37</v>
      </c>
      <c r="B6795" t="s">
        <v>53</v>
      </c>
      <c r="C6795" t="s">
        <v>54</v>
      </c>
      <c r="D6795" t="s">
        <v>206</v>
      </c>
      <c r="E6795" t="s">
        <v>208</v>
      </c>
      <c r="G6795" s="87">
        <v>32000</v>
      </c>
      <c r="H6795" s="87">
        <v>35523.280000000013</v>
      </c>
    </row>
    <row r="6796" spans="1:8" x14ac:dyDescent="0.3">
      <c r="A6796" t="s">
        <v>37</v>
      </c>
      <c r="B6796" t="s">
        <v>53</v>
      </c>
      <c r="C6796" t="s">
        <v>54</v>
      </c>
      <c r="D6796" t="s">
        <v>206</v>
      </c>
      <c r="E6796" t="s">
        <v>209</v>
      </c>
      <c r="G6796" s="87">
        <v>32000</v>
      </c>
      <c r="H6796" s="87">
        <v>27711.59737417943</v>
      </c>
    </row>
    <row r="6797" spans="1:8" x14ac:dyDescent="0.3">
      <c r="A6797" t="s">
        <v>37</v>
      </c>
      <c r="B6797" t="s">
        <v>53</v>
      </c>
      <c r="C6797" t="s">
        <v>54</v>
      </c>
      <c r="D6797" t="s">
        <v>210</v>
      </c>
      <c r="E6797" t="s">
        <v>211</v>
      </c>
      <c r="G6797" s="87">
        <v>32000</v>
      </c>
      <c r="H6797" s="87">
        <v>27200</v>
      </c>
    </row>
    <row r="6798" spans="1:8" x14ac:dyDescent="0.3">
      <c r="A6798" t="s">
        <v>37</v>
      </c>
      <c r="B6798" t="s">
        <v>53</v>
      </c>
      <c r="C6798" t="s">
        <v>54</v>
      </c>
      <c r="D6798" t="s">
        <v>210</v>
      </c>
      <c r="E6798" t="s">
        <v>212</v>
      </c>
      <c r="G6798" s="87">
        <v>32000</v>
      </c>
      <c r="H6798" s="87">
        <v>27520</v>
      </c>
    </row>
    <row r="6799" spans="1:8" x14ac:dyDescent="0.3">
      <c r="A6799" t="s">
        <v>37</v>
      </c>
      <c r="B6799" t="s">
        <v>53</v>
      </c>
      <c r="C6799" t="s">
        <v>54</v>
      </c>
      <c r="D6799" t="s">
        <v>210</v>
      </c>
      <c r="E6799" t="s">
        <v>213</v>
      </c>
      <c r="G6799" s="87">
        <v>32000</v>
      </c>
      <c r="H6799" s="87">
        <v>28480</v>
      </c>
    </row>
    <row r="6800" spans="1:8" x14ac:dyDescent="0.3">
      <c r="A6800" t="s">
        <v>37</v>
      </c>
      <c r="B6800" t="s">
        <v>53</v>
      </c>
      <c r="C6800" t="s">
        <v>54</v>
      </c>
      <c r="D6800" t="s">
        <v>214</v>
      </c>
      <c r="E6800" t="s">
        <v>215</v>
      </c>
      <c r="F6800" s="88">
        <v>46388</v>
      </c>
      <c r="G6800" s="87">
        <v>2666.666666666667</v>
      </c>
      <c r="H6800" s="87">
        <v>240.333251145227</v>
      </c>
    </row>
    <row r="6801" spans="1:8" x14ac:dyDescent="0.3">
      <c r="A6801" t="s">
        <v>37</v>
      </c>
      <c r="B6801" t="s">
        <v>53</v>
      </c>
      <c r="C6801" t="s">
        <v>54</v>
      </c>
      <c r="D6801" t="s">
        <v>214</v>
      </c>
      <c r="E6801" t="s">
        <v>216</v>
      </c>
      <c r="F6801" s="88">
        <v>46388</v>
      </c>
      <c r="G6801" s="87">
        <v>2666.666666666667</v>
      </c>
      <c r="H6801" s="87">
        <v>160.00000000000011</v>
      </c>
    </row>
    <row r="6802" spans="1:8" x14ac:dyDescent="0.3">
      <c r="A6802" t="s">
        <v>37</v>
      </c>
      <c r="B6802" t="s">
        <v>53</v>
      </c>
      <c r="C6802" t="s">
        <v>54</v>
      </c>
      <c r="D6802" t="s">
        <v>214</v>
      </c>
      <c r="E6802" t="s">
        <v>217</v>
      </c>
      <c r="F6802" s="88">
        <v>46388</v>
      </c>
      <c r="G6802" s="87">
        <v>2666.666666666667</v>
      </c>
      <c r="H6802" s="87">
        <v>75.786085986062915</v>
      </c>
    </row>
    <row r="6803" spans="1:8" x14ac:dyDescent="0.3">
      <c r="A6803" t="s">
        <v>37</v>
      </c>
      <c r="B6803" t="s">
        <v>53</v>
      </c>
      <c r="C6803" t="s">
        <v>54</v>
      </c>
      <c r="D6803" t="s">
        <v>214</v>
      </c>
      <c r="E6803" t="s">
        <v>215</v>
      </c>
      <c r="F6803" s="88">
        <v>46419</v>
      </c>
      <c r="G6803" s="87">
        <v>2666.666666666667</v>
      </c>
      <c r="H6803" s="87">
        <v>240.149153244601</v>
      </c>
    </row>
    <row r="6804" spans="1:8" x14ac:dyDescent="0.3">
      <c r="A6804" t="s">
        <v>37</v>
      </c>
      <c r="B6804" t="s">
        <v>53</v>
      </c>
      <c r="C6804" t="s">
        <v>54</v>
      </c>
      <c r="D6804" t="s">
        <v>214</v>
      </c>
      <c r="E6804" t="s">
        <v>216</v>
      </c>
      <c r="F6804" s="88">
        <v>46419</v>
      </c>
      <c r="G6804" s="87">
        <v>2666.666666666667</v>
      </c>
      <c r="H6804" s="87">
        <v>160.00000000000011</v>
      </c>
    </row>
    <row r="6805" spans="1:8" x14ac:dyDescent="0.3">
      <c r="A6805" t="s">
        <v>37</v>
      </c>
      <c r="B6805" t="s">
        <v>53</v>
      </c>
      <c r="C6805" t="s">
        <v>54</v>
      </c>
      <c r="D6805" t="s">
        <v>214</v>
      </c>
      <c r="E6805" t="s">
        <v>217</v>
      </c>
      <c r="F6805" s="88">
        <v>46419</v>
      </c>
      <c r="G6805" s="87">
        <v>2666.666666666667</v>
      </c>
      <c r="H6805" s="87">
        <v>75.612408721321827</v>
      </c>
    </row>
    <row r="6806" spans="1:8" x14ac:dyDescent="0.3">
      <c r="A6806" t="s">
        <v>37</v>
      </c>
      <c r="B6806" t="s">
        <v>53</v>
      </c>
      <c r="C6806" t="s">
        <v>54</v>
      </c>
      <c r="D6806" t="s">
        <v>214</v>
      </c>
      <c r="E6806" t="s">
        <v>215</v>
      </c>
      <c r="F6806" s="88">
        <v>46447</v>
      </c>
      <c r="G6806" s="87">
        <v>2666.666666666667</v>
      </c>
      <c r="H6806" s="87">
        <v>239.9658972007289</v>
      </c>
    </row>
    <row r="6807" spans="1:8" x14ac:dyDescent="0.3">
      <c r="A6807" t="s">
        <v>37</v>
      </c>
      <c r="B6807" t="s">
        <v>53</v>
      </c>
      <c r="C6807" t="s">
        <v>54</v>
      </c>
      <c r="D6807" t="s">
        <v>214</v>
      </c>
      <c r="E6807" t="s">
        <v>216</v>
      </c>
      <c r="F6807" s="88">
        <v>46447</v>
      </c>
      <c r="G6807" s="87">
        <v>2666.666666666667</v>
      </c>
      <c r="H6807" s="87">
        <v>160.00000000000011</v>
      </c>
    </row>
    <row r="6808" spans="1:8" x14ac:dyDescent="0.3">
      <c r="A6808" t="s">
        <v>37</v>
      </c>
      <c r="B6808" t="s">
        <v>53</v>
      </c>
      <c r="C6808" t="s">
        <v>54</v>
      </c>
      <c r="D6808" t="s">
        <v>214</v>
      </c>
      <c r="E6808" t="s">
        <v>217</v>
      </c>
      <c r="F6808" s="88">
        <v>46447</v>
      </c>
      <c r="G6808" s="87">
        <v>2666.666666666667</v>
      </c>
      <c r="H6808" s="87">
        <v>75.439525661064849</v>
      </c>
    </row>
    <row r="6809" spans="1:8" x14ac:dyDescent="0.3">
      <c r="A6809" t="s">
        <v>37</v>
      </c>
      <c r="B6809" t="s">
        <v>53</v>
      </c>
      <c r="C6809" t="s">
        <v>54</v>
      </c>
      <c r="D6809" t="s">
        <v>214</v>
      </c>
      <c r="E6809" t="s">
        <v>215</v>
      </c>
      <c r="F6809" s="88">
        <v>46478</v>
      </c>
      <c r="G6809" s="87">
        <v>2666.666666666667</v>
      </c>
      <c r="H6809" s="87">
        <v>385.09950684743188</v>
      </c>
    </row>
    <row r="6810" spans="1:8" x14ac:dyDescent="0.3">
      <c r="A6810" t="s">
        <v>37</v>
      </c>
      <c r="B6810" t="s">
        <v>53</v>
      </c>
      <c r="C6810" t="s">
        <v>54</v>
      </c>
      <c r="D6810" t="s">
        <v>214</v>
      </c>
      <c r="E6810" t="s">
        <v>216</v>
      </c>
      <c r="F6810" s="88">
        <v>46478</v>
      </c>
      <c r="G6810" s="87">
        <v>2666.666666666667</v>
      </c>
      <c r="H6810" s="87">
        <v>301.33333333333331</v>
      </c>
    </row>
    <row r="6811" spans="1:8" x14ac:dyDescent="0.3">
      <c r="A6811" t="s">
        <v>37</v>
      </c>
      <c r="B6811" t="s">
        <v>53</v>
      </c>
      <c r="C6811" t="s">
        <v>54</v>
      </c>
      <c r="D6811" t="s">
        <v>214</v>
      </c>
      <c r="E6811" t="s">
        <v>217</v>
      </c>
      <c r="F6811" s="88">
        <v>46478</v>
      </c>
      <c r="G6811" s="87">
        <v>2666.666666666667</v>
      </c>
      <c r="H6811" s="87">
        <v>75.261611423269287</v>
      </c>
    </row>
    <row r="6812" spans="1:8" x14ac:dyDescent="0.3">
      <c r="A6812" t="s">
        <v>37</v>
      </c>
      <c r="B6812" t="s">
        <v>53</v>
      </c>
      <c r="C6812" t="s">
        <v>54</v>
      </c>
      <c r="D6812" t="s">
        <v>214</v>
      </c>
      <c r="E6812" t="s">
        <v>215</v>
      </c>
      <c r="F6812" s="88">
        <v>46508</v>
      </c>
      <c r="G6812" s="87">
        <v>2666.666666666667</v>
      </c>
      <c r="H6812" s="87">
        <v>384.90242010482712</v>
      </c>
    </row>
    <row r="6813" spans="1:8" x14ac:dyDescent="0.3">
      <c r="A6813" t="s">
        <v>37</v>
      </c>
      <c r="B6813" t="s">
        <v>53</v>
      </c>
      <c r="C6813" t="s">
        <v>54</v>
      </c>
      <c r="D6813" t="s">
        <v>214</v>
      </c>
      <c r="E6813" t="s">
        <v>216</v>
      </c>
      <c r="F6813" s="88">
        <v>46508</v>
      </c>
      <c r="G6813" s="87">
        <v>2666.666666666667</v>
      </c>
      <c r="H6813" s="87">
        <v>301.33333333333331</v>
      </c>
    </row>
    <row r="6814" spans="1:8" x14ac:dyDescent="0.3">
      <c r="A6814" t="s">
        <v>37</v>
      </c>
      <c r="B6814" t="s">
        <v>53</v>
      </c>
      <c r="C6814" t="s">
        <v>54</v>
      </c>
      <c r="D6814" t="s">
        <v>214</v>
      </c>
      <c r="E6814" t="s">
        <v>217</v>
      </c>
      <c r="F6814" s="88">
        <v>46508</v>
      </c>
      <c r="G6814" s="87">
        <v>2666.666666666667</v>
      </c>
      <c r="H6814" s="87">
        <v>75.084534385888205</v>
      </c>
    </row>
    <row r="6815" spans="1:8" x14ac:dyDescent="0.3">
      <c r="A6815" t="s">
        <v>37</v>
      </c>
      <c r="B6815" t="s">
        <v>53</v>
      </c>
      <c r="C6815" t="s">
        <v>54</v>
      </c>
      <c r="D6815" t="s">
        <v>214</v>
      </c>
      <c r="E6815" t="s">
        <v>215</v>
      </c>
      <c r="F6815" s="88">
        <v>46539</v>
      </c>
      <c r="G6815" s="87">
        <v>2666.666666666667</v>
      </c>
      <c r="H6815" s="87">
        <v>384.70625860461928</v>
      </c>
    </row>
    <row r="6816" spans="1:8" x14ac:dyDescent="0.3">
      <c r="A6816" t="s">
        <v>37</v>
      </c>
      <c r="B6816" t="s">
        <v>53</v>
      </c>
      <c r="C6816" t="s">
        <v>54</v>
      </c>
      <c r="D6816" t="s">
        <v>214</v>
      </c>
      <c r="E6816" t="s">
        <v>216</v>
      </c>
      <c r="F6816" s="88">
        <v>46539</v>
      </c>
      <c r="G6816" s="87">
        <v>2666.666666666667</v>
      </c>
      <c r="H6816" s="87">
        <v>301.33333333333331</v>
      </c>
    </row>
    <row r="6817" spans="1:8" x14ac:dyDescent="0.3">
      <c r="A6817" t="s">
        <v>37</v>
      </c>
      <c r="B6817" t="s">
        <v>53</v>
      </c>
      <c r="C6817" t="s">
        <v>54</v>
      </c>
      <c r="D6817" t="s">
        <v>214</v>
      </c>
      <c r="E6817" t="s">
        <v>217</v>
      </c>
      <c r="F6817" s="88">
        <v>46539</v>
      </c>
      <c r="G6817" s="87">
        <v>2666.666666666667</v>
      </c>
      <c r="H6817" s="87">
        <v>74.908288653446675</v>
      </c>
    </row>
    <row r="6818" spans="1:8" x14ac:dyDescent="0.3">
      <c r="A6818" t="s">
        <v>37</v>
      </c>
      <c r="B6818" t="s">
        <v>53</v>
      </c>
      <c r="C6818" t="s">
        <v>54</v>
      </c>
      <c r="D6818" t="s">
        <v>214</v>
      </c>
      <c r="E6818" t="s">
        <v>215</v>
      </c>
      <c r="F6818" s="88">
        <v>46569</v>
      </c>
      <c r="G6818" s="87">
        <v>2666.666666666667</v>
      </c>
      <c r="H6818" s="87">
        <v>211.8028451383112</v>
      </c>
    </row>
    <row r="6819" spans="1:8" x14ac:dyDescent="0.3">
      <c r="A6819" t="s">
        <v>37</v>
      </c>
      <c r="B6819" t="s">
        <v>53</v>
      </c>
      <c r="C6819" t="s">
        <v>54</v>
      </c>
      <c r="D6819" t="s">
        <v>214</v>
      </c>
      <c r="E6819" t="s">
        <v>216</v>
      </c>
      <c r="F6819" s="88">
        <v>46569</v>
      </c>
      <c r="G6819" s="87">
        <v>2666.666666666667</v>
      </c>
      <c r="H6819" s="87">
        <v>133.33333333333351</v>
      </c>
    </row>
    <row r="6820" spans="1:8" x14ac:dyDescent="0.3">
      <c r="A6820" t="s">
        <v>37</v>
      </c>
      <c r="B6820" t="s">
        <v>53</v>
      </c>
      <c r="C6820" t="s">
        <v>54</v>
      </c>
      <c r="D6820" t="s">
        <v>214</v>
      </c>
      <c r="E6820" t="s">
        <v>217</v>
      </c>
      <c r="F6820" s="88">
        <v>46569</v>
      </c>
      <c r="G6820" s="87">
        <v>2666.666666666667</v>
      </c>
      <c r="H6820" s="87">
        <v>74.732868385693152</v>
      </c>
    </row>
    <row r="6821" spans="1:8" x14ac:dyDescent="0.3">
      <c r="A6821" t="s">
        <v>37</v>
      </c>
      <c r="B6821" t="s">
        <v>53</v>
      </c>
      <c r="C6821" t="s">
        <v>54</v>
      </c>
      <c r="D6821" t="s">
        <v>214</v>
      </c>
      <c r="E6821" t="s">
        <v>215</v>
      </c>
      <c r="F6821" s="88">
        <v>46600</v>
      </c>
      <c r="G6821" s="87">
        <v>2666.666666666667</v>
      </c>
      <c r="H6821" s="87">
        <v>211.61651623665449</v>
      </c>
    </row>
    <row r="6822" spans="1:8" x14ac:dyDescent="0.3">
      <c r="A6822" t="s">
        <v>37</v>
      </c>
      <c r="B6822" t="s">
        <v>53</v>
      </c>
      <c r="C6822" t="s">
        <v>54</v>
      </c>
      <c r="D6822" t="s">
        <v>214</v>
      </c>
      <c r="E6822" t="s">
        <v>216</v>
      </c>
      <c r="F6822" s="88">
        <v>46600</v>
      </c>
      <c r="G6822" s="87">
        <v>2666.666666666667</v>
      </c>
      <c r="H6822" s="87">
        <v>133.33333333333351</v>
      </c>
    </row>
    <row r="6823" spans="1:8" x14ac:dyDescent="0.3">
      <c r="A6823" t="s">
        <v>37</v>
      </c>
      <c r="B6823" t="s">
        <v>53</v>
      </c>
      <c r="C6823" t="s">
        <v>54</v>
      </c>
      <c r="D6823" t="s">
        <v>214</v>
      </c>
      <c r="E6823" t="s">
        <v>217</v>
      </c>
      <c r="F6823" s="88">
        <v>46600</v>
      </c>
      <c r="G6823" s="87">
        <v>2666.666666666667</v>
      </c>
      <c r="H6823" s="87">
        <v>74.555412288876965</v>
      </c>
    </row>
    <row r="6824" spans="1:8" x14ac:dyDescent="0.3">
      <c r="A6824" t="s">
        <v>37</v>
      </c>
      <c r="B6824" t="s">
        <v>53</v>
      </c>
      <c r="C6824" t="s">
        <v>54</v>
      </c>
      <c r="D6824" t="s">
        <v>214</v>
      </c>
      <c r="E6824" t="s">
        <v>215</v>
      </c>
      <c r="F6824" s="88">
        <v>46631</v>
      </c>
      <c r="G6824" s="87">
        <v>2666.666666666667</v>
      </c>
      <c r="H6824" s="87">
        <v>211.43405422387511</v>
      </c>
    </row>
    <row r="6825" spans="1:8" x14ac:dyDescent="0.3">
      <c r="A6825" t="s">
        <v>37</v>
      </c>
      <c r="B6825" t="s">
        <v>53</v>
      </c>
      <c r="C6825" t="s">
        <v>54</v>
      </c>
      <c r="D6825" t="s">
        <v>214</v>
      </c>
      <c r="E6825" t="s">
        <v>216</v>
      </c>
      <c r="F6825" s="88">
        <v>46631</v>
      </c>
      <c r="G6825" s="87">
        <v>2666.666666666667</v>
      </c>
      <c r="H6825" s="87">
        <v>133.33333333333351</v>
      </c>
    </row>
    <row r="6826" spans="1:8" x14ac:dyDescent="0.3">
      <c r="A6826" t="s">
        <v>37</v>
      </c>
      <c r="B6826" t="s">
        <v>53</v>
      </c>
      <c r="C6826" t="s">
        <v>54</v>
      </c>
      <c r="D6826" t="s">
        <v>214</v>
      </c>
      <c r="E6826" t="s">
        <v>217</v>
      </c>
      <c r="F6826" s="88">
        <v>46631</v>
      </c>
      <c r="G6826" s="87">
        <v>2666.666666666667</v>
      </c>
      <c r="H6826" s="87">
        <v>74.381638943372977</v>
      </c>
    </row>
    <row r="6827" spans="1:8" x14ac:dyDescent="0.3">
      <c r="A6827" t="s">
        <v>37</v>
      </c>
      <c r="B6827" t="s">
        <v>53</v>
      </c>
      <c r="C6827" t="s">
        <v>54</v>
      </c>
      <c r="D6827" t="s">
        <v>214</v>
      </c>
      <c r="E6827" t="s">
        <v>215</v>
      </c>
      <c r="F6827" s="88">
        <v>46661</v>
      </c>
      <c r="G6827" s="87">
        <v>2666.666666666667</v>
      </c>
      <c r="H6827" s="87">
        <v>211.25244079613381</v>
      </c>
    </row>
    <row r="6828" spans="1:8" x14ac:dyDescent="0.3">
      <c r="A6828" t="s">
        <v>37</v>
      </c>
      <c r="B6828" t="s">
        <v>53</v>
      </c>
      <c r="C6828" t="s">
        <v>54</v>
      </c>
      <c r="D6828" t="s">
        <v>214</v>
      </c>
      <c r="E6828" t="s">
        <v>216</v>
      </c>
      <c r="F6828" s="88">
        <v>46661</v>
      </c>
      <c r="G6828" s="87">
        <v>2666.666666666667</v>
      </c>
      <c r="H6828" s="87">
        <v>133.33333333333351</v>
      </c>
    </row>
    <row r="6829" spans="1:8" x14ac:dyDescent="0.3">
      <c r="A6829" t="s">
        <v>37</v>
      </c>
      <c r="B6829" t="s">
        <v>53</v>
      </c>
      <c r="C6829" t="s">
        <v>54</v>
      </c>
      <c r="D6829" t="s">
        <v>214</v>
      </c>
      <c r="E6829" t="s">
        <v>217</v>
      </c>
      <c r="F6829" s="88">
        <v>46661</v>
      </c>
      <c r="G6829" s="87">
        <v>2666.666666666667</v>
      </c>
      <c r="H6829" s="87">
        <v>74.208673774095374</v>
      </c>
    </row>
    <row r="6830" spans="1:8" x14ac:dyDescent="0.3">
      <c r="A6830" t="s">
        <v>37</v>
      </c>
      <c r="B6830" t="s">
        <v>53</v>
      </c>
      <c r="C6830" t="s">
        <v>54</v>
      </c>
      <c r="D6830" t="s">
        <v>214</v>
      </c>
      <c r="E6830" t="s">
        <v>215</v>
      </c>
      <c r="F6830" s="88">
        <v>46692</v>
      </c>
      <c r="G6830" s="87">
        <v>2666.666666666667</v>
      </c>
      <c r="H6830" s="87">
        <v>211.07167004733009</v>
      </c>
    </row>
    <row r="6831" spans="1:8" x14ac:dyDescent="0.3">
      <c r="A6831" t="s">
        <v>37</v>
      </c>
      <c r="B6831" t="s">
        <v>53</v>
      </c>
      <c r="C6831" t="s">
        <v>54</v>
      </c>
      <c r="D6831" t="s">
        <v>214</v>
      </c>
      <c r="E6831" t="s">
        <v>216</v>
      </c>
      <c r="F6831" s="88">
        <v>46692</v>
      </c>
      <c r="G6831" s="87">
        <v>2666.666666666667</v>
      </c>
      <c r="H6831" s="87">
        <v>133.33333333333351</v>
      </c>
    </row>
    <row r="6832" spans="1:8" x14ac:dyDescent="0.3">
      <c r="A6832" t="s">
        <v>37</v>
      </c>
      <c r="B6832" t="s">
        <v>53</v>
      </c>
      <c r="C6832" t="s">
        <v>54</v>
      </c>
      <c r="D6832" t="s">
        <v>214</v>
      </c>
      <c r="E6832" t="s">
        <v>217</v>
      </c>
      <c r="F6832" s="88">
        <v>46692</v>
      </c>
      <c r="G6832" s="87">
        <v>2666.666666666667</v>
      </c>
      <c r="H6832" s="87">
        <v>74.036511156187146</v>
      </c>
    </row>
    <row r="6833" spans="1:8" x14ac:dyDescent="0.3">
      <c r="A6833" t="s">
        <v>37</v>
      </c>
      <c r="B6833" t="s">
        <v>53</v>
      </c>
      <c r="C6833" t="s">
        <v>54</v>
      </c>
      <c r="D6833" t="s">
        <v>214</v>
      </c>
      <c r="E6833" t="s">
        <v>215</v>
      </c>
      <c r="F6833" s="88">
        <v>46722</v>
      </c>
      <c r="G6833" s="87">
        <v>2666.666666666667</v>
      </c>
      <c r="H6833" s="87">
        <v>210.89173612604321</v>
      </c>
    </row>
    <row r="6834" spans="1:8" x14ac:dyDescent="0.3">
      <c r="A6834" t="s">
        <v>37</v>
      </c>
      <c r="B6834" t="s">
        <v>53</v>
      </c>
      <c r="C6834" t="s">
        <v>54</v>
      </c>
      <c r="D6834" t="s">
        <v>214</v>
      </c>
      <c r="E6834" t="s">
        <v>216</v>
      </c>
      <c r="F6834" s="88">
        <v>46722</v>
      </c>
      <c r="G6834" s="87">
        <v>2666.666666666667</v>
      </c>
      <c r="H6834" s="87">
        <v>133.33333333333351</v>
      </c>
    </row>
    <row r="6835" spans="1:8" x14ac:dyDescent="0.3">
      <c r="A6835" t="s">
        <v>37</v>
      </c>
      <c r="B6835" t="s">
        <v>53</v>
      </c>
      <c r="C6835" t="s">
        <v>54</v>
      </c>
      <c r="D6835" t="s">
        <v>214</v>
      </c>
      <c r="E6835" t="s">
        <v>217</v>
      </c>
      <c r="F6835" s="88">
        <v>46722</v>
      </c>
      <c r="G6835" s="87">
        <v>2666.666666666667</v>
      </c>
      <c r="H6835" s="87">
        <v>73.86514551686632</v>
      </c>
    </row>
    <row r="6836" spans="1:8" x14ac:dyDescent="0.3">
      <c r="A6836" t="s">
        <v>37</v>
      </c>
      <c r="B6836" t="s">
        <v>53</v>
      </c>
      <c r="C6836" t="s">
        <v>57</v>
      </c>
      <c r="D6836" t="s">
        <v>198</v>
      </c>
      <c r="E6836" t="s">
        <v>135</v>
      </c>
      <c r="G6836" s="87">
        <v>84000</v>
      </c>
      <c r="H6836" s="87">
        <v>57791.999999999993</v>
      </c>
    </row>
    <row r="6837" spans="1:8" x14ac:dyDescent="0.3">
      <c r="A6837" t="s">
        <v>37</v>
      </c>
      <c r="B6837" t="s">
        <v>53</v>
      </c>
      <c r="C6837" t="s">
        <v>57</v>
      </c>
      <c r="D6837" t="s">
        <v>198</v>
      </c>
      <c r="E6837" t="s">
        <v>199</v>
      </c>
      <c r="G6837" s="87">
        <v>84000</v>
      </c>
      <c r="H6837" s="87">
        <v>82619.882544549793</v>
      </c>
    </row>
    <row r="6838" spans="1:8" x14ac:dyDescent="0.3">
      <c r="A6838" t="s">
        <v>37</v>
      </c>
      <c r="B6838" t="s">
        <v>53</v>
      </c>
      <c r="C6838" t="s">
        <v>57</v>
      </c>
      <c r="D6838" t="s">
        <v>198</v>
      </c>
      <c r="E6838" t="s">
        <v>200</v>
      </c>
      <c r="G6838" s="87">
        <v>84000</v>
      </c>
      <c r="H6838" s="87">
        <v>84763.045155307191</v>
      </c>
    </row>
    <row r="6839" spans="1:8" x14ac:dyDescent="0.3">
      <c r="A6839" t="s">
        <v>37</v>
      </c>
      <c r="B6839" t="s">
        <v>53</v>
      </c>
      <c r="C6839" t="s">
        <v>57</v>
      </c>
      <c r="D6839" t="s">
        <v>198</v>
      </c>
      <c r="E6839" t="s">
        <v>201</v>
      </c>
      <c r="G6839" s="87">
        <v>84000</v>
      </c>
      <c r="H6839" s="87">
        <v>84000</v>
      </c>
    </row>
    <row r="6840" spans="1:8" x14ac:dyDescent="0.3">
      <c r="A6840" t="s">
        <v>37</v>
      </c>
      <c r="B6840" t="s">
        <v>53</v>
      </c>
      <c r="C6840" t="s">
        <v>57</v>
      </c>
      <c r="D6840" t="s">
        <v>198</v>
      </c>
      <c r="E6840" t="s">
        <v>202</v>
      </c>
      <c r="G6840" s="87">
        <v>84000</v>
      </c>
      <c r="H6840" s="87">
        <v>57358.828933055913</v>
      </c>
    </row>
    <row r="6841" spans="1:8" x14ac:dyDescent="0.3">
      <c r="A6841" t="s">
        <v>37</v>
      </c>
      <c r="B6841" t="s">
        <v>53</v>
      </c>
      <c r="C6841" t="s">
        <v>57</v>
      </c>
      <c r="D6841" t="s">
        <v>198</v>
      </c>
      <c r="E6841" t="s">
        <v>139</v>
      </c>
      <c r="G6841" s="87">
        <v>84000</v>
      </c>
      <c r="H6841" s="87">
        <v>53340</v>
      </c>
    </row>
    <row r="6842" spans="1:8" x14ac:dyDescent="0.3">
      <c r="A6842" t="s">
        <v>37</v>
      </c>
      <c r="B6842" t="s">
        <v>53</v>
      </c>
      <c r="C6842" t="s">
        <v>57</v>
      </c>
      <c r="D6842" t="s">
        <v>198</v>
      </c>
      <c r="E6842" t="s">
        <v>65</v>
      </c>
      <c r="G6842" s="87">
        <v>84000</v>
      </c>
      <c r="H6842" s="87">
        <v>57358.828933055913</v>
      </c>
    </row>
    <row r="6843" spans="1:8" x14ac:dyDescent="0.3">
      <c r="A6843" t="s">
        <v>37</v>
      </c>
      <c r="B6843" t="s">
        <v>53</v>
      </c>
      <c r="C6843" t="s">
        <v>57</v>
      </c>
      <c r="D6843" t="s">
        <v>203</v>
      </c>
      <c r="E6843" t="s">
        <v>204</v>
      </c>
      <c r="G6843" s="87">
        <v>84000</v>
      </c>
      <c r="H6843" s="87">
        <v>55893.671812068787</v>
      </c>
    </row>
    <row r="6844" spans="1:8" x14ac:dyDescent="0.3">
      <c r="A6844" t="s">
        <v>37</v>
      </c>
      <c r="B6844" t="s">
        <v>53</v>
      </c>
      <c r="C6844" t="s">
        <v>57</v>
      </c>
      <c r="D6844" t="s">
        <v>203</v>
      </c>
      <c r="E6844" t="s">
        <v>142</v>
      </c>
      <c r="G6844" s="87">
        <v>84000</v>
      </c>
      <c r="H6844" s="87">
        <v>80780.018699078384</v>
      </c>
    </row>
    <row r="6845" spans="1:8" x14ac:dyDescent="0.3">
      <c r="A6845" t="s">
        <v>37</v>
      </c>
      <c r="B6845" t="s">
        <v>53</v>
      </c>
      <c r="C6845" t="s">
        <v>57</v>
      </c>
      <c r="D6845" t="s">
        <v>203</v>
      </c>
      <c r="E6845" t="s">
        <v>143</v>
      </c>
      <c r="G6845" s="87">
        <v>84000</v>
      </c>
      <c r="H6845" s="87">
        <v>84479.150689793096</v>
      </c>
    </row>
    <row r="6846" spans="1:8" x14ac:dyDescent="0.3">
      <c r="A6846" t="s">
        <v>37</v>
      </c>
      <c r="B6846" t="s">
        <v>53</v>
      </c>
      <c r="C6846" t="s">
        <v>57</v>
      </c>
      <c r="D6846" t="s">
        <v>203</v>
      </c>
      <c r="E6846" t="s">
        <v>141</v>
      </c>
      <c r="G6846" s="87">
        <v>84000</v>
      </c>
      <c r="H6846" s="87">
        <v>0</v>
      </c>
    </row>
    <row r="6847" spans="1:8" x14ac:dyDescent="0.3">
      <c r="A6847" t="s">
        <v>37</v>
      </c>
      <c r="B6847" t="s">
        <v>53</v>
      </c>
      <c r="C6847" t="s">
        <v>57</v>
      </c>
      <c r="D6847" t="s">
        <v>203</v>
      </c>
      <c r="E6847" t="s">
        <v>205</v>
      </c>
      <c r="G6847" s="87">
        <v>84000</v>
      </c>
      <c r="H6847" s="87">
        <v>55893.671812068787</v>
      </c>
    </row>
    <row r="6848" spans="1:8" x14ac:dyDescent="0.3">
      <c r="A6848" t="s">
        <v>37</v>
      </c>
      <c r="B6848" t="s">
        <v>53</v>
      </c>
      <c r="C6848" t="s">
        <v>57</v>
      </c>
      <c r="D6848" t="s">
        <v>206</v>
      </c>
      <c r="E6848" t="s">
        <v>207</v>
      </c>
      <c r="G6848" s="87">
        <v>84000</v>
      </c>
      <c r="H6848" s="87">
        <v>86520</v>
      </c>
    </row>
    <row r="6849" spans="1:8" x14ac:dyDescent="0.3">
      <c r="A6849" t="s">
        <v>37</v>
      </c>
      <c r="B6849" t="s">
        <v>53</v>
      </c>
      <c r="C6849" t="s">
        <v>57</v>
      </c>
      <c r="D6849" t="s">
        <v>206</v>
      </c>
      <c r="E6849" t="s">
        <v>208</v>
      </c>
      <c r="G6849" s="87">
        <v>84000</v>
      </c>
      <c r="H6849" s="87">
        <v>87965.266666666663</v>
      </c>
    </row>
    <row r="6850" spans="1:8" x14ac:dyDescent="0.3">
      <c r="A6850" t="s">
        <v>37</v>
      </c>
      <c r="B6850" t="s">
        <v>53</v>
      </c>
      <c r="C6850" t="s">
        <v>57</v>
      </c>
      <c r="D6850" t="s">
        <v>206</v>
      </c>
      <c r="E6850" t="s">
        <v>209</v>
      </c>
      <c r="G6850" s="87">
        <v>84000</v>
      </c>
      <c r="H6850" s="87">
        <v>83243.823851203502</v>
      </c>
    </row>
    <row r="6851" spans="1:8" x14ac:dyDescent="0.3">
      <c r="A6851" t="s">
        <v>37</v>
      </c>
      <c r="B6851" t="s">
        <v>53</v>
      </c>
      <c r="C6851" t="s">
        <v>57</v>
      </c>
      <c r="D6851" t="s">
        <v>210</v>
      </c>
      <c r="E6851" t="s">
        <v>211</v>
      </c>
      <c r="G6851" s="87">
        <v>84000</v>
      </c>
      <c r="H6851" s="87">
        <v>84000</v>
      </c>
    </row>
    <row r="6852" spans="1:8" x14ac:dyDescent="0.3">
      <c r="A6852" t="s">
        <v>37</v>
      </c>
      <c r="B6852" t="s">
        <v>53</v>
      </c>
      <c r="C6852" t="s">
        <v>57</v>
      </c>
      <c r="D6852" t="s">
        <v>210</v>
      </c>
      <c r="E6852" t="s">
        <v>212</v>
      </c>
      <c r="G6852" s="87">
        <v>84000</v>
      </c>
      <c r="H6852" s="87">
        <v>83160</v>
      </c>
    </row>
    <row r="6853" spans="1:8" x14ac:dyDescent="0.3">
      <c r="A6853" t="s">
        <v>37</v>
      </c>
      <c r="B6853" t="s">
        <v>53</v>
      </c>
      <c r="C6853" t="s">
        <v>57</v>
      </c>
      <c r="D6853" t="s">
        <v>210</v>
      </c>
      <c r="E6853" t="s">
        <v>213</v>
      </c>
      <c r="G6853" s="87">
        <v>84000</v>
      </c>
      <c r="H6853" s="87">
        <v>83580</v>
      </c>
    </row>
    <row r="6854" spans="1:8" x14ac:dyDescent="0.3">
      <c r="A6854" t="s">
        <v>37</v>
      </c>
      <c r="B6854" t="s">
        <v>53</v>
      </c>
      <c r="C6854" t="s">
        <v>57</v>
      </c>
      <c r="D6854" t="s">
        <v>214</v>
      </c>
      <c r="E6854" t="s">
        <v>215</v>
      </c>
      <c r="F6854" s="88">
        <v>46388</v>
      </c>
      <c r="G6854" s="87">
        <v>7000</v>
      </c>
      <c r="H6854" s="87">
        <v>239.16650503998119</v>
      </c>
    </row>
    <row r="6855" spans="1:8" x14ac:dyDescent="0.3">
      <c r="A6855" t="s">
        <v>37</v>
      </c>
      <c r="B6855" t="s">
        <v>53</v>
      </c>
      <c r="C6855" t="s">
        <v>57</v>
      </c>
      <c r="D6855" t="s">
        <v>214</v>
      </c>
      <c r="E6855" t="s">
        <v>216</v>
      </c>
      <c r="F6855" s="88">
        <v>46388</v>
      </c>
      <c r="G6855" s="87">
        <v>7000</v>
      </c>
      <c r="H6855" s="87">
        <v>210.0000000000002</v>
      </c>
    </row>
    <row r="6856" spans="1:8" x14ac:dyDescent="0.3">
      <c r="A6856" t="s">
        <v>37</v>
      </c>
      <c r="B6856" t="s">
        <v>53</v>
      </c>
      <c r="C6856" t="s">
        <v>57</v>
      </c>
      <c r="D6856" t="s">
        <v>214</v>
      </c>
      <c r="E6856" t="s">
        <v>217</v>
      </c>
      <c r="F6856" s="88">
        <v>46388</v>
      </c>
      <c r="G6856" s="87">
        <v>7000</v>
      </c>
      <c r="H6856" s="87">
        <v>28.316995184447968</v>
      </c>
    </row>
    <row r="6857" spans="1:8" x14ac:dyDescent="0.3">
      <c r="A6857" t="s">
        <v>37</v>
      </c>
      <c r="B6857" t="s">
        <v>53</v>
      </c>
      <c r="C6857" t="s">
        <v>57</v>
      </c>
      <c r="D6857" t="s">
        <v>214</v>
      </c>
      <c r="E6857" t="s">
        <v>215</v>
      </c>
      <c r="F6857" s="88">
        <v>46419</v>
      </c>
      <c r="G6857" s="87">
        <v>7000</v>
      </c>
      <c r="H6857" s="87">
        <v>309.44004963548849</v>
      </c>
    </row>
    <row r="6858" spans="1:8" x14ac:dyDescent="0.3">
      <c r="A6858" t="s">
        <v>37</v>
      </c>
      <c r="B6858" t="s">
        <v>53</v>
      </c>
      <c r="C6858" t="s">
        <v>57</v>
      </c>
      <c r="D6858" t="s">
        <v>214</v>
      </c>
      <c r="E6858" t="s">
        <v>216</v>
      </c>
      <c r="F6858" s="88">
        <v>46419</v>
      </c>
      <c r="G6858" s="87">
        <v>7000</v>
      </c>
      <c r="H6858" s="87">
        <v>280.00000000000023</v>
      </c>
    </row>
    <row r="6859" spans="1:8" x14ac:dyDescent="0.3">
      <c r="A6859" t="s">
        <v>37</v>
      </c>
      <c r="B6859" t="s">
        <v>53</v>
      </c>
      <c r="C6859" t="s">
        <v>57</v>
      </c>
      <c r="D6859" t="s">
        <v>214</v>
      </c>
      <c r="E6859" t="s">
        <v>217</v>
      </c>
      <c r="F6859" s="88">
        <v>46419</v>
      </c>
      <c r="G6859" s="87">
        <v>7000</v>
      </c>
      <c r="H6859" s="87">
        <v>28.307740034123839</v>
      </c>
    </row>
    <row r="6860" spans="1:8" x14ac:dyDescent="0.3">
      <c r="A6860" t="s">
        <v>37</v>
      </c>
      <c r="B6860" t="s">
        <v>53</v>
      </c>
      <c r="C6860" t="s">
        <v>57</v>
      </c>
      <c r="D6860" t="s">
        <v>214</v>
      </c>
      <c r="E6860" t="s">
        <v>215</v>
      </c>
      <c r="F6860" s="88">
        <v>46447</v>
      </c>
      <c r="G6860" s="87">
        <v>7000</v>
      </c>
      <c r="H6860" s="87">
        <v>309.43043056901593</v>
      </c>
    </row>
    <row r="6861" spans="1:8" x14ac:dyDescent="0.3">
      <c r="A6861" t="s">
        <v>37</v>
      </c>
      <c r="B6861" t="s">
        <v>53</v>
      </c>
      <c r="C6861" t="s">
        <v>57</v>
      </c>
      <c r="D6861" t="s">
        <v>214</v>
      </c>
      <c r="E6861" t="s">
        <v>216</v>
      </c>
      <c r="F6861" s="88">
        <v>46447</v>
      </c>
      <c r="G6861" s="87">
        <v>7000</v>
      </c>
      <c r="H6861" s="87">
        <v>280.00000000000023</v>
      </c>
    </row>
    <row r="6862" spans="1:8" x14ac:dyDescent="0.3">
      <c r="A6862" t="s">
        <v>37</v>
      </c>
      <c r="B6862" t="s">
        <v>53</v>
      </c>
      <c r="C6862" t="s">
        <v>57</v>
      </c>
      <c r="D6862" t="s">
        <v>214</v>
      </c>
      <c r="E6862" t="s">
        <v>217</v>
      </c>
      <c r="F6862" s="88">
        <v>46447</v>
      </c>
      <c r="G6862" s="87">
        <v>7000</v>
      </c>
      <c r="H6862" s="87">
        <v>28.298490931745189</v>
      </c>
    </row>
    <row r="6863" spans="1:8" x14ac:dyDescent="0.3">
      <c r="A6863" t="s">
        <v>37</v>
      </c>
      <c r="B6863" t="s">
        <v>53</v>
      </c>
      <c r="C6863" t="s">
        <v>57</v>
      </c>
      <c r="D6863" t="s">
        <v>214</v>
      </c>
      <c r="E6863" t="s">
        <v>215</v>
      </c>
      <c r="F6863" s="88">
        <v>46478</v>
      </c>
      <c r="G6863" s="87">
        <v>7000</v>
      </c>
      <c r="H6863" s="87">
        <v>309.4204920392396</v>
      </c>
    </row>
    <row r="6864" spans="1:8" x14ac:dyDescent="0.3">
      <c r="A6864" t="s">
        <v>37</v>
      </c>
      <c r="B6864" t="s">
        <v>53</v>
      </c>
      <c r="C6864" t="s">
        <v>57</v>
      </c>
      <c r="D6864" t="s">
        <v>214</v>
      </c>
      <c r="E6864" t="s">
        <v>216</v>
      </c>
      <c r="F6864" s="88">
        <v>46478</v>
      </c>
      <c r="G6864" s="87">
        <v>7000</v>
      </c>
      <c r="H6864" s="87">
        <v>280.00000000000023</v>
      </c>
    </row>
    <row r="6865" spans="1:8" x14ac:dyDescent="0.3">
      <c r="A6865" t="s">
        <v>37</v>
      </c>
      <c r="B6865" t="s">
        <v>53</v>
      </c>
      <c r="C6865" t="s">
        <v>57</v>
      </c>
      <c r="D6865" t="s">
        <v>214</v>
      </c>
      <c r="E6865" t="s">
        <v>217</v>
      </c>
      <c r="F6865" s="88">
        <v>46478</v>
      </c>
      <c r="G6865" s="87">
        <v>7000</v>
      </c>
      <c r="H6865" s="87">
        <v>28.288934653114101</v>
      </c>
    </row>
    <row r="6866" spans="1:8" x14ac:dyDescent="0.3">
      <c r="A6866" t="s">
        <v>37</v>
      </c>
      <c r="B6866" t="s">
        <v>53</v>
      </c>
      <c r="C6866" t="s">
        <v>57</v>
      </c>
      <c r="D6866" t="s">
        <v>214</v>
      </c>
      <c r="E6866" t="s">
        <v>215</v>
      </c>
      <c r="F6866" s="88">
        <v>46508</v>
      </c>
      <c r="G6866" s="87">
        <v>7000</v>
      </c>
      <c r="H6866" s="87">
        <v>309.410560219594</v>
      </c>
    </row>
    <row r="6867" spans="1:8" x14ac:dyDescent="0.3">
      <c r="A6867" t="s">
        <v>37</v>
      </c>
      <c r="B6867" t="s">
        <v>53</v>
      </c>
      <c r="C6867" t="s">
        <v>57</v>
      </c>
      <c r="D6867" t="s">
        <v>214</v>
      </c>
      <c r="E6867" t="s">
        <v>216</v>
      </c>
      <c r="F6867" s="88">
        <v>46508</v>
      </c>
      <c r="G6867" s="87">
        <v>7000</v>
      </c>
      <c r="H6867" s="87">
        <v>280.00000000000023</v>
      </c>
    </row>
    <row r="6868" spans="1:8" x14ac:dyDescent="0.3">
      <c r="A6868" t="s">
        <v>37</v>
      </c>
      <c r="B6868" t="s">
        <v>53</v>
      </c>
      <c r="C6868" t="s">
        <v>57</v>
      </c>
      <c r="D6868" t="s">
        <v>214</v>
      </c>
      <c r="E6868" t="s">
        <v>217</v>
      </c>
      <c r="F6868" s="88">
        <v>46508</v>
      </c>
      <c r="G6868" s="87">
        <v>7000</v>
      </c>
      <c r="H6868" s="87">
        <v>28.279384826532581</v>
      </c>
    </row>
    <row r="6869" spans="1:8" x14ac:dyDescent="0.3">
      <c r="A6869" t="s">
        <v>37</v>
      </c>
      <c r="B6869" t="s">
        <v>53</v>
      </c>
      <c r="C6869" t="s">
        <v>57</v>
      </c>
      <c r="D6869" t="s">
        <v>214</v>
      </c>
      <c r="E6869" t="s">
        <v>215</v>
      </c>
      <c r="F6869" s="88">
        <v>46539</v>
      </c>
      <c r="G6869" s="87">
        <v>7000</v>
      </c>
      <c r="H6869" s="87">
        <v>309.40063510328667</v>
      </c>
    </row>
    <row r="6870" spans="1:8" x14ac:dyDescent="0.3">
      <c r="A6870" t="s">
        <v>37</v>
      </c>
      <c r="B6870" t="s">
        <v>53</v>
      </c>
      <c r="C6870" t="s">
        <v>57</v>
      </c>
      <c r="D6870" t="s">
        <v>214</v>
      </c>
      <c r="E6870" t="s">
        <v>216</v>
      </c>
      <c r="F6870" s="88">
        <v>46539</v>
      </c>
      <c r="G6870" s="87">
        <v>7000</v>
      </c>
      <c r="H6870" s="87">
        <v>280.00000000000023</v>
      </c>
    </row>
    <row r="6871" spans="1:8" x14ac:dyDescent="0.3">
      <c r="A6871" t="s">
        <v>37</v>
      </c>
      <c r="B6871" t="s">
        <v>53</v>
      </c>
      <c r="C6871" t="s">
        <v>57</v>
      </c>
      <c r="D6871" t="s">
        <v>214</v>
      </c>
      <c r="E6871" t="s">
        <v>217</v>
      </c>
      <c r="F6871" s="88">
        <v>46539</v>
      </c>
      <c r="G6871" s="87">
        <v>7000</v>
      </c>
      <c r="H6871" s="87">
        <v>28.269841445467851</v>
      </c>
    </row>
    <row r="6872" spans="1:8" x14ac:dyDescent="0.3">
      <c r="A6872" t="s">
        <v>37</v>
      </c>
      <c r="B6872" t="s">
        <v>53</v>
      </c>
      <c r="C6872" t="s">
        <v>57</v>
      </c>
      <c r="D6872" t="s">
        <v>214</v>
      </c>
      <c r="E6872" t="s">
        <v>215</v>
      </c>
      <c r="F6872" s="88">
        <v>46569</v>
      </c>
      <c r="G6872" s="87">
        <v>7000</v>
      </c>
      <c r="H6872" s="87">
        <v>309.39071668353478</v>
      </c>
    </row>
    <row r="6873" spans="1:8" x14ac:dyDescent="0.3">
      <c r="A6873" t="s">
        <v>37</v>
      </c>
      <c r="B6873" t="s">
        <v>53</v>
      </c>
      <c r="C6873" t="s">
        <v>57</v>
      </c>
      <c r="D6873" t="s">
        <v>214</v>
      </c>
      <c r="E6873" t="s">
        <v>216</v>
      </c>
      <c r="F6873" s="88">
        <v>46569</v>
      </c>
      <c r="G6873" s="87">
        <v>7000</v>
      </c>
      <c r="H6873" s="87">
        <v>280.00000000000023</v>
      </c>
    </row>
    <row r="6874" spans="1:8" x14ac:dyDescent="0.3">
      <c r="A6874" t="s">
        <v>37</v>
      </c>
      <c r="B6874" t="s">
        <v>53</v>
      </c>
      <c r="C6874" t="s">
        <v>57</v>
      </c>
      <c r="D6874" t="s">
        <v>214</v>
      </c>
      <c r="E6874" t="s">
        <v>217</v>
      </c>
      <c r="F6874" s="88">
        <v>46569</v>
      </c>
      <c r="G6874" s="87">
        <v>7000</v>
      </c>
      <c r="H6874" s="87">
        <v>28.260304503398</v>
      </c>
    </row>
    <row r="6875" spans="1:8" x14ac:dyDescent="0.3">
      <c r="A6875" t="s">
        <v>37</v>
      </c>
      <c r="B6875" t="s">
        <v>53</v>
      </c>
      <c r="C6875" t="s">
        <v>57</v>
      </c>
      <c r="D6875" t="s">
        <v>214</v>
      </c>
      <c r="E6875" t="s">
        <v>215</v>
      </c>
      <c r="F6875" s="88">
        <v>46600</v>
      </c>
      <c r="G6875" s="87">
        <v>7000</v>
      </c>
      <c r="H6875" s="87">
        <v>309.38064252188042</v>
      </c>
    </row>
    <row r="6876" spans="1:8" x14ac:dyDescent="0.3">
      <c r="A6876" t="s">
        <v>37</v>
      </c>
      <c r="B6876" t="s">
        <v>53</v>
      </c>
      <c r="C6876" t="s">
        <v>57</v>
      </c>
      <c r="D6876" t="s">
        <v>214</v>
      </c>
      <c r="E6876" t="s">
        <v>216</v>
      </c>
      <c r="F6876" s="88">
        <v>46600</v>
      </c>
      <c r="G6876" s="87">
        <v>7000</v>
      </c>
      <c r="H6876" s="87">
        <v>280.00000000000023</v>
      </c>
    </row>
    <row r="6877" spans="1:8" x14ac:dyDescent="0.3">
      <c r="A6877" t="s">
        <v>37</v>
      </c>
      <c r="B6877" t="s">
        <v>53</v>
      </c>
      <c r="C6877" t="s">
        <v>57</v>
      </c>
      <c r="D6877" t="s">
        <v>214</v>
      </c>
      <c r="E6877" t="s">
        <v>217</v>
      </c>
      <c r="F6877" s="88">
        <v>46600</v>
      </c>
      <c r="G6877" s="87">
        <v>7000</v>
      </c>
      <c r="H6877" s="87">
        <v>28.250617809499449</v>
      </c>
    </row>
    <row r="6878" spans="1:8" x14ac:dyDescent="0.3">
      <c r="A6878" t="s">
        <v>37</v>
      </c>
      <c r="B6878" t="s">
        <v>53</v>
      </c>
      <c r="C6878" t="s">
        <v>57</v>
      </c>
      <c r="D6878" t="s">
        <v>214</v>
      </c>
      <c r="E6878" t="s">
        <v>215</v>
      </c>
      <c r="F6878" s="88">
        <v>46631</v>
      </c>
      <c r="G6878" s="87">
        <v>7000</v>
      </c>
      <c r="H6878" s="87">
        <v>309.37073758441932</v>
      </c>
    </row>
    <row r="6879" spans="1:8" x14ac:dyDescent="0.3">
      <c r="A6879" t="s">
        <v>37</v>
      </c>
      <c r="B6879" t="s">
        <v>53</v>
      </c>
      <c r="C6879" t="s">
        <v>57</v>
      </c>
      <c r="D6879" t="s">
        <v>214</v>
      </c>
      <c r="E6879" t="s">
        <v>216</v>
      </c>
      <c r="F6879" s="88">
        <v>46631</v>
      </c>
      <c r="G6879" s="87">
        <v>7000</v>
      </c>
      <c r="H6879" s="87">
        <v>280.00000000000023</v>
      </c>
    </row>
    <row r="6880" spans="1:8" x14ac:dyDescent="0.3">
      <c r="A6880" t="s">
        <v>37</v>
      </c>
      <c r="B6880" t="s">
        <v>53</v>
      </c>
      <c r="C6880" t="s">
        <v>57</v>
      </c>
      <c r="D6880" t="s">
        <v>214</v>
      </c>
      <c r="E6880" t="s">
        <v>217</v>
      </c>
      <c r="F6880" s="88">
        <v>46631</v>
      </c>
      <c r="G6880" s="87">
        <v>7000</v>
      </c>
      <c r="H6880" s="87">
        <v>28.24109383117235</v>
      </c>
    </row>
    <row r="6881" spans="1:8" x14ac:dyDescent="0.3">
      <c r="A6881" t="s">
        <v>37</v>
      </c>
      <c r="B6881" t="s">
        <v>53</v>
      </c>
      <c r="C6881" t="s">
        <v>57</v>
      </c>
      <c r="D6881" t="s">
        <v>214</v>
      </c>
      <c r="E6881" t="s">
        <v>215</v>
      </c>
      <c r="F6881" s="88">
        <v>46661</v>
      </c>
      <c r="G6881" s="87">
        <v>7000</v>
      </c>
      <c r="H6881" s="87">
        <v>309.36083932310532</v>
      </c>
    </row>
    <row r="6882" spans="1:8" x14ac:dyDescent="0.3">
      <c r="A6882" t="s">
        <v>37</v>
      </c>
      <c r="B6882" t="s">
        <v>53</v>
      </c>
      <c r="C6882" t="s">
        <v>57</v>
      </c>
      <c r="D6882" t="s">
        <v>214</v>
      </c>
      <c r="E6882" t="s">
        <v>216</v>
      </c>
      <c r="F6882" s="88">
        <v>46661</v>
      </c>
      <c r="G6882" s="87">
        <v>7000</v>
      </c>
      <c r="H6882" s="87">
        <v>280.00000000000023</v>
      </c>
    </row>
    <row r="6883" spans="1:8" x14ac:dyDescent="0.3">
      <c r="A6883" t="s">
        <v>37</v>
      </c>
      <c r="B6883" t="s">
        <v>53</v>
      </c>
      <c r="C6883" t="s">
        <v>57</v>
      </c>
      <c r="D6883" t="s">
        <v>214</v>
      </c>
      <c r="E6883" t="s">
        <v>217</v>
      </c>
      <c r="F6883" s="88">
        <v>46661</v>
      </c>
      <c r="G6883" s="87">
        <v>7000</v>
      </c>
      <c r="H6883" s="87">
        <v>28.231576272216952</v>
      </c>
    </row>
    <row r="6884" spans="1:8" x14ac:dyDescent="0.3">
      <c r="A6884" t="s">
        <v>37</v>
      </c>
      <c r="B6884" t="s">
        <v>53</v>
      </c>
      <c r="C6884" t="s">
        <v>57</v>
      </c>
      <c r="D6884" t="s">
        <v>214</v>
      </c>
      <c r="E6884" t="s">
        <v>215</v>
      </c>
      <c r="F6884" s="88">
        <v>46692</v>
      </c>
      <c r="G6884" s="87">
        <v>7000</v>
      </c>
      <c r="H6884" s="87">
        <v>309.35094773118823</v>
      </c>
    </row>
    <row r="6885" spans="1:8" x14ac:dyDescent="0.3">
      <c r="A6885" t="s">
        <v>37</v>
      </c>
      <c r="B6885" t="s">
        <v>53</v>
      </c>
      <c r="C6885" t="s">
        <v>57</v>
      </c>
      <c r="D6885" t="s">
        <v>214</v>
      </c>
      <c r="E6885" t="s">
        <v>216</v>
      </c>
      <c r="F6885" s="88">
        <v>46692</v>
      </c>
      <c r="G6885" s="87">
        <v>7000</v>
      </c>
      <c r="H6885" s="87">
        <v>280.00000000000023</v>
      </c>
    </row>
    <row r="6886" spans="1:8" x14ac:dyDescent="0.3">
      <c r="A6886" t="s">
        <v>37</v>
      </c>
      <c r="B6886" t="s">
        <v>53</v>
      </c>
      <c r="C6886" t="s">
        <v>57</v>
      </c>
      <c r="D6886" t="s">
        <v>214</v>
      </c>
      <c r="E6886" t="s">
        <v>217</v>
      </c>
      <c r="F6886" s="88">
        <v>46692</v>
      </c>
      <c r="G6886" s="87">
        <v>7000</v>
      </c>
      <c r="H6886" s="87">
        <v>28.22206512614245</v>
      </c>
    </row>
    <row r="6887" spans="1:8" x14ac:dyDescent="0.3">
      <c r="A6887" t="s">
        <v>37</v>
      </c>
      <c r="B6887" t="s">
        <v>53</v>
      </c>
      <c r="C6887" t="s">
        <v>57</v>
      </c>
      <c r="D6887" t="s">
        <v>214</v>
      </c>
      <c r="E6887" t="s">
        <v>215</v>
      </c>
      <c r="F6887" s="88">
        <v>46722</v>
      </c>
      <c r="G6887" s="87">
        <v>7000</v>
      </c>
      <c r="H6887" s="87">
        <v>309.34106280193299</v>
      </c>
    </row>
    <row r="6888" spans="1:8" x14ac:dyDescent="0.3">
      <c r="A6888" t="s">
        <v>37</v>
      </c>
      <c r="B6888" t="s">
        <v>53</v>
      </c>
      <c r="C6888" t="s">
        <v>57</v>
      </c>
      <c r="D6888" t="s">
        <v>214</v>
      </c>
      <c r="E6888" t="s">
        <v>216</v>
      </c>
      <c r="F6888" s="88">
        <v>46722</v>
      </c>
      <c r="G6888" s="87">
        <v>7000</v>
      </c>
      <c r="H6888" s="87">
        <v>280.00000000000023</v>
      </c>
    </row>
    <row r="6889" spans="1:8" x14ac:dyDescent="0.3">
      <c r="A6889" t="s">
        <v>37</v>
      </c>
      <c r="B6889" t="s">
        <v>53</v>
      </c>
      <c r="C6889" t="s">
        <v>57</v>
      </c>
      <c r="D6889" t="s">
        <v>214</v>
      </c>
      <c r="E6889" t="s">
        <v>217</v>
      </c>
      <c r="F6889" s="88">
        <v>46722</v>
      </c>
      <c r="G6889" s="87">
        <v>7000</v>
      </c>
      <c r="H6889" s="87">
        <v>28.212560386473569</v>
      </c>
    </row>
    <row r="6890" spans="1:8" x14ac:dyDescent="0.3">
      <c r="A6890" t="s">
        <v>37</v>
      </c>
      <c r="B6890" t="s">
        <v>53</v>
      </c>
      <c r="C6890" t="s">
        <v>59</v>
      </c>
      <c r="D6890" t="s">
        <v>198</v>
      </c>
      <c r="E6890" t="s">
        <v>135</v>
      </c>
      <c r="G6890" s="87">
        <v>68000</v>
      </c>
      <c r="H6890" s="87">
        <v>45696</v>
      </c>
    </row>
    <row r="6891" spans="1:8" x14ac:dyDescent="0.3">
      <c r="A6891" t="s">
        <v>37</v>
      </c>
      <c r="B6891" t="s">
        <v>53</v>
      </c>
      <c r="C6891" t="s">
        <v>59</v>
      </c>
      <c r="D6891" t="s">
        <v>198</v>
      </c>
      <c r="E6891" t="s">
        <v>199</v>
      </c>
      <c r="G6891" s="87">
        <v>68000</v>
      </c>
      <c r="H6891" s="87">
        <v>68000</v>
      </c>
    </row>
    <row r="6892" spans="1:8" x14ac:dyDescent="0.3">
      <c r="A6892" t="s">
        <v>37</v>
      </c>
      <c r="B6892" t="s">
        <v>53</v>
      </c>
      <c r="C6892" t="s">
        <v>59</v>
      </c>
      <c r="D6892" t="s">
        <v>198</v>
      </c>
      <c r="E6892" t="s">
        <v>200</v>
      </c>
      <c r="G6892" s="87">
        <v>68000</v>
      </c>
      <c r="H6892" s="87">
        <v>68411.040074847973</v>
      </c>
    </row>
    <row r="6893" spans="1:8" x14ac:dyDescent="0.3">
      <c r="A6893" t="s">
        <v>37</v>
      </c>
      <c r="B6893" t="s">
        <v>53</v>
      </c>
      <c r="C6893" t="s">
        <v>59</v>
      </c>
      <c r="D6893" t="s">
        <v>198</v>
      </c>
      <c r="E6893" t="s">
        <v>201</v>
      </c>
      <c r="G6893" s="87">
        <v>68000</v>
      </c>
      <c r="H6893" s="87">
        <v>68000</v>
      </c>
    </row>
    <row r="6894" spans="1:8" x14ac:dyDescent="0.3">
      <c r="A6894" t="s">
        <v>37</v>
      </c>
      <c r="B6894" t="s">
        <v>53</v>
      </c>
      <c r="C6894" t="s">
        <v>59</v>
      </c>
      <c r="D6894" t="s">
        <v>198</v>
      </c>
      <c r="E6894" t="s">
        <v>202</v>
      </c>
      <c r="G6894" s="87">
        <v>68000</v>
      </c>
      <c r="H6894" s="87">
        <v>45972.218930297837</v>
      </c>
    </row>
    <row r="6895" spans="1:8" x14ac:dyDescent="0.3">
      <c r="A6895" t="s">
        <v>37</v>
      </c>
      <c r="B6895" t="s">
        <v>53</v>
      </c>
      <c r="C6895" t="s">
        <v>59</v>
      </c>
      <c r="D6895" t="s">
        <v>198</v>
      </c>
      <c r="E6895" t="s">
        <v>139</v>
      </c>
      <c r="G6895" s="87">
        <v>68000</v>
      </c>
      <c r="H6895" s="87">
        <v>44540</v>
      </c>
    </row>
    <row r="6896" spans="1:8" x14ac:dyDescent="0.3">
      <c r="A6896" t="s">
        <v>37</v>
      </c>
      <c r="B6896" t="s">
        <v>53</v>
      </c>
      <c r="C6896" t="s">
        <v>59</v>
      </c>
      <c r="D6896" t="s">
        <v>198</v>
      </c>
      <c r="E6896" t="s">
        <v>65</v>
      </c>
      <c r="G6896" s="87">
        <v>68000</v>
      </c>
      <c r="H6896" s="87">
        <v>45972.218930297837</v>
      </c>
    </row>
    <row r="6897" spans="1:8" x14ac:dyDescent="0.3">
      <c r="A6897" t="s">
        <v>37</v>
      </c>
      <c r="B6897" t="s">
        <v>53</v>
      </c>
      <c r="C6897" t="s">
        <v>59</v>
      </c>
      <c r="D6897" t="s">
        <v>203</v>
      </c>
      <c r="E6897" t="s">
        <v>204</v>
      </c>
      <c r="G6897" s="87">
        <v>68000</v>
      </c>
      <c r="H6897" s="87">
        <v>45364.264167477573</v>
      </c>
    </row>
    <row r="6898" spans="1:8" x14ac:dyDescent="0.3">
      <c r="A6898" t="s">
        <v>37</v>
      </c>
      <c r="B6898" t="s">
        <v>53</v>
      </c>
      <c r="C6898" t="s">
        <v>59</v>
      </c>
      <c r="D6898" t="s">
        <v>203</v>
      </c>
      <c r="E6898" t="s">
        <v>142</v>
      </c>
      <c r="G6898" s="87">
        <v>68000</v>
      </c>
      <c r="H6898" s="87">
        <v>68000</v>
      </c>
    </row>
    <row r="6899" spans="1:8" x14ac:dyDescent="0.3">
      <c r="A6899" t="s">
        <v>37</v>
      </c>
      <c r="B6899" t="s">
        <v>53</v>
      </c>
      <c r="C6899" t="s">
        <v>59</v>
      </c>
      <c r="D6899" t="s">
        <v>203</v>
      </c>
      <c r="E6899" t="s">
        <v>143</v>
      </c>
      <c r="G6899" s="87">
        <v>68000</v>
      </c>
      <c r="H6899" s="87">
        <v>67506.345487317813</v>
      </c>
    </row>
    <row r="6900" spans="1:8" x14ac:dyDescent="0.3">
      <c r="A6900" t="s">
        <v>37</v>
      </c>
      <c r="B6900" t="s">
        <v>53</v>
      </c>
      <c r="C6900" t="s">
        <v>59</v>
      </c>
      <c r="D6900" t="s">
        <v>203</v>
      </c>
      <c r="E6900" t="s">
        <v>141</v>
      </c>
      <c r="G6900" s="87">
        <v>68000</v>
      </c>
      <c r="H6900" s="87">
        <v>0</v>
      </c>
    </row>
    <row r="6901" spans="1:8" x14ac:dyDescent="0.3">
      <c r="A6901" t="s">
        <v>37</v>
      </c>
      <c r="B6901" t="s">
        <v>53</v>
      </c>
      <c r="C6901" t="s">
        <v>59</v>
      </c>
      <c r="D6901" t="s">
        <v>203</v>
      </c>
      <c r="E6901" t="s">
        <v>205</v>
      </c>
      <c r="G6901" s="87">
        <v>68000</v>
      </c>
      <c r="H6901" s="87">
        <v>45364.264167477573</v>
      </c>
    </row>
    <row r="6902" spans="1:8" x14ac:dyDescent="0.3">
      <c r="A6902" t="s">
        <v>37</v>
      </c>
      <c r="B6902" t="s">
        <v>53</v>
      </c>
      <c r="C6902" t="s">
        <v>59</v>
      </c>
      <c r="D6902" t="s">
        <v>206</v>
      </c>
      <c r="E6902" t="s">
        <v>207</v>
      </c>
      <c r="G6902" s="87">
        <v>68000</v>
      </c>
      <c r="H6902" s="87">
        <v>68000</v>
      </c>
    </row>
    <row r="6903" spans="1:8" x14ac:dyDescent="0.3">
      <c r="A6903" t="s">
        <v>37</v>
      </c>
      <c r="B6903" t="s">
        <v>53</v>
      </c>
      <c r="C6903" t="s">
        <v>59</v>
      </c>
      <c r="D6903" t="s">
        <v>206</v>
      </c>
      <c r="E6903" t="s">
        <v>208</v>
      </c>
      <c r="G6903" s="87">
        <v>68000</v>
      </c>
      <c r="H6903" s="87">
        <v>68000</v>
      </c>
    </row>
    <row r="6904" spans="1:8" x14ac:dyDescent="0.3">
      <c r="A6904" t="s">
        <v>37</v>
      </c>
      <c r="B6904" t="s">
        <v>53</v>
      </c>
      <c r="C6904" t="s">
        <v>59</v>
      </c>
      <c r="D6904" t="s">
        <v>206</v>
      </c>
      <c r="E6904" t="s">
        <v>209</v>
      </c>
      <c r="G6904" s="87">
        <v>68000</v>
      </c>
      <c r="H6904" s="87">
        <v>67591.429613420856</v>
      </c>
    </row>
    <row r="6905" spans="1:8" x14ac:dyDescent="0.3">
      <c r="A6905" t="s">
        <v>37</v>
      </c>
      <c r="B6905" t="s">
        <v>53</v>
      </c>
      <c r="C6905" t="s">
        <v>59</v>
      </c>
      <c r="D6905" t="s">
        <v>210</v>
      </c>
      <c r="E6905" t="s">
        <v>211</v>
      </c>
      <c r="G6905" s="87">
        <v>68000</v>
      </c>
      <c r="H6905" s="87">
        <v>68000</v>
      </c>
    </row>
    <row r="6906" spans="1:8" x14ac:dyDescent="0.3">
      <c r="A6906" t="s">
        <v>37</v>
      </c>
      <c r="B6906" t="s">
        <v>53</v>
      </c>
      <c r="C6906" t="s">
        <v>59</v>
      </c>
      <c r="D6906" t="s">
        <v>210</v>
      </c>
      <c r="E6906" t="s">
        <v>212</v>
      </c>
      <c r="G6906" s="87">
        <v>68000</v>
      </c>
      <c r="H6906" s="87">
        <v>67320</v>
      </c>
    </row>
    <row r="6907" spans="1:8" x14ac:dyDescent="0.3">
      <c r="A6907" t="s">
        <v>37</v>
      </c>
      <c r="B6907" t="s">
        <v>53</v>
      </c>
      <c r="C6907" t="s">
        <v>59</v>
      </c>
      <c r="D6907" t="s">
        <v>210</v>
      </c>
      <c r="E6907" t="s">
        <v>213</v>
      </c>
      <c r="G6907" s="87">
        <v>68000</v>
      </c>
      <c r="H6907" s="87">
        <v>68680</v>
      </c>
    </row>
    <row r="6908" spans="1:8" x14ac:dyDescent="0.3">
      <c r="A6908" t="s">
        <v>37</v>
      </c>
      <c r="B6908" t="s">
        <v>53</v>
      </c>
      <c r="C6908" t="s">
        <v>59</v>
      </c>
      <c r="D6908" t="s">
        <v>214</v>
      </c>
      <c r="E6908" t="s">
        <v>215</v>
      </c>
      <c r="F6908" s="88">
        <v>46388</v>
      </c>
      <c r="G6908" s="87">
        <v>5666.666666666667</v>
      </c>
      <c r="H6908" s="87">
        <v>92.484946044238512</v>
      </c>
    </row>
    <row r="6909" spans="1:8" x14ac:dyDescent="0.3">
      <c r="A6909" t="s">
        <v>37</v>
      </c>
      <c r="B6909" t="s">
        <v>53</v>
      </c>
      <c r="C6909" t="s">
        <v>59</v>
      </c>
      <c r="D6909" t="s">
        <v>214</v>
      </c>
      <c r="E6909" t="s">
        <v>216</v>
      </c>
      <c r="F6909" s="88">
        <v>46388</v>
      </c>
      <c r="G6909" s="87">
        <v>5666.666666666667</v>
      </c>
      <c r="H6909" s="87">
        <v>0</v>
      </c>
    </row>
    <row r="6910" spans="1:8" x14ac:dyDescent="0.3">
      <c r="A6910" t="s">
        <v>37</v>
      </c>
      <c r="B6910" t="s">
        <v>53</v>
      </c>
      <c r="C6910" t="s">
        <v>59</v>
      </c>
      <c r="D6910" t="s">
        <v>214</v>
      </c>
      <c r="E6910" t="s">
        <v>217</v>
      </c>
      <c r="F6910" s="88">
        <v>46388</v>
      </c>
      <c r="G6910" s="87">
        <v>5666.666666666667</v>
      </c>
      <c r="H6910" s="87">
        <v>92.484946044238512</v>
      </c>
    </row>
    <row r="6911" spans="1:8" x14ac:dyDescent="0.3">
      <c r="A6911" t="s">
        <v>37</v>
      </c>
      <c r="B6911" t="s">
        <v>53</v>
      </c>
      <c r="C6911" t="s">
        <v>59</v>
      </c>
      <c r="D6911" t="s">
        <v>214</v>
      </c>
      <c r="E6911" t="s">
        <v>215</v>
      </c>
      <c r="F6911" s="88">
        <v>46419</v>
      </c>
      <c r="G6911" s="87">
        <v>5666.666666666667</v>
      </c>
      <c r="H6911" s="87">
        <v>92.363111319504696</v>
      </c>
    </row>
    <row r="6912" spans="1:8" x14ac:dyDescent="0.3">
      <c r="A6912" t="s">
        <v>37</v>
      </c>
      <c r="B6912" t="s">
        <v>53</v>
      </c>
      <c r="C6912" t="s">
        <v>59</v>
      </c>
      <c r="D6912" t="s">
        <v>214</v>
      </c>
      <c r="E6912" t="s">
        <v>216</v>
      </c>
      <c r="F6912" s="88">
        <v>46419</v>
      </c>
      <c r="G6912" s="87">
        <v>5666.666666666667</v>
      </c>
      <c r="H6912" s="87">
        <v>0</v>
      </c>
    </row>
    <row r="6913" spans="1:8" x14ac:dyDescent="0.3">
      <c r="A6913" t="s">
        <v>37</v>
      </c>
      <c r="B6913" t="s">
        <v>53</v>
      </c>
      <c r="C6913" t="s">
        <v>59</v>
      </c>
      <c r="D6913" t="s">
        <v>214</v>
      </c>
      <c r="E6913" t="s">
        <v>217</v>
      </c>
      <c r="F6913" s="88">
        <v>46419</v>
      </c>
      <c r="G6913" s="87">
        <v>5666.666666666667</v>
      </c>
      <c r="H6913" s="87">
        <v>92.363111319504696</v>
      </c>
    </row>
    <row r="6914" spans="1:8" x14ac:dyDescent="0.3">
      <c r="A6914" t="s">
        <v>37</v>
      </c>
      <c r="B6914" t="s">
        <v>53</v>
      </c>
      <c r="C6914" t="s">
        <v>59</v>
      </c>
      <c r="D6914" t="s">
        <v>214</v>
      </c>
      <c r="E6914" t="s">
        <v>215</v>
      </c>
      <c r="F6914" s="88">
        <v>46447</v>
      </c>
      <c r="G6914" s="87">
        <v>5666.666666666667</v>
      </c>
      <c r="H6914" s="87">
        <v>92.241597169573296</v>
      </c>
    </row>
    <row r="6915" spans="1:8" x14ac:dyDescent="0.3">
      <c r="A6915" t="s">
        <v>37</v>
      </c>
      <c r="B6915" t="s">
        <v>53</v>
      </c>
      <c r="C6915" t="s">
        <v>59</v>
      </c>
      <c r="D6915" t="s">
        <v>214</v>
      </c>
      <c r="E6915" t="s">
        <v>216</v>
      </c>
      <c r="F6915" s="88">
        <v>46447</v>
      </c>
      <c r="G6915" s="87">
        <v>5666.666666666667</v>
      </c>
      <c r="H6915" s="87">
        <v>0</v>
      </c>
    </row>
    <row r="6916" spans="1:8" x14ac:dyDescent="0.3">
      <c r="A6916" t="s">
        <v>37</v>
      </c>
      <c r="B6916" t="s">
        <v>53</v>
      </c>
      <c r="C6916" t="s">
        <v>59</v>
      </c>
      <c r="D6916" t="s">
        <v>214</v>
      </c>
      <c r="E6916" t="s">
        <v>217</v>
      </c>
      <c r="F6916" s="88">
        <v>46447</v>
      </c>
      <c r="G6916" s="87">
        <v>5666.666666666667</v>
      </c>
      <c r="H6916" s="87">
        <v>92.241597169573296</v>
      </c>
    </row>
    <row r="6917" spans="1:8" x14ac:dyDescent="0.3">
      <c r="A6917" t="s">
        <v>37</v>
      </c>
      <c r="B6917" t="s">
        <v>53</v>
      </c>
      <c r="C6917" t="s">
        <v>59</v>
      </c>
      <c r="D6917" t="s">
        <v>214</v>
      </c>
      <c r="E6917" t="s">
        <v>215</v>
      </c>
      <c r="F6917" s="88">
        <v>46478</v>
      </c>
      <c r="G6917" s="87">
        <v>5666.666666666667</v>
      </c>
      <c r="H6917" s="87">
        <v>92.116299611790211</v>
      </c>
    </row>
    <row r="6918" spans="1:8" x14ac:dyDescent="0.3">
      <c r="A6918" t="s">
        <v>37</v>
      </c>
      <c r="B6918" t="s">
        <v>53</v>
      </c>
      <c r="C6918" t="s">
        <v>59</v>
      </c>
      <c r="D6918" t="s">
        <v>214</v>
      </c>
      <c r="E6918" t="s">
        <v>216</v>
      </c>
      <c r="F6918" s="88">
        <v>46478</v>
      </c>
      <c r="G6918" s="87">
        <v>5666.666666666667</v>
      </c>
      <c r="H6918" s="87">
        <v>0</v>
      </c>
    </row>
    <row r="6919" spans="1:8" x14ac:dyDescent="0.3">
      <c r="A6919" t="s">
        <v>37</v>
      </c>
      <c r="B6919" t="s">
        <v>53</v>
      </c>
      <c r="C6919" t="s">
        <v>59</v>
      </c>
      <c r="D6919" t="s">
        <v>214</v>
      </c>
      <c r="E6919" t="s">
        <v>217</v>
      </c>
      <c r="F6919" s="88">
        <v>46478</v>
      </c>
      <c r="G6919" s="87">
        <v>5666.666666666667</v>
      </c>
      <c r="H6919" s="87">
        <v>92.116299611790211</v>
      </c>
    </row>
    <row r="6920" spans="1:8" x14ac:dyDescent="0.3">
      <c r="A6920" t="s">
        <v>37</v>
      </c>
      <c r="B6920" t="s">
        <v>53</v>
      </c>
      <c r="C6920" t="s">
        <v>59</v>
      </c>
      <c r="D6920" t="s">
        <v>214</v>
      </c>
      <c r="E6920" t="s">
        <v>215</v>
      </c>
      <c r="F6920" s="88">
        <v>46508</v>
      </c>
      <c r="G6920" s="87">
        <v>5666.666666666667</v>
      </c>
      <c r="H6920" s="87">
        <v>91.991341991342807</v>
      </c>
    </row>
    <row r="6921" spans="1:8" x14ac:dyDescent="0.3">
      <c r="A6921" t="s">
        <v>37</v>
      </c>
      <c r="B6921" t="s">
        <v>53</v>
      </c>
      <c r="C6921" t="s">
        <v>59</v>
      </c>
      <c r="D6921" t="s">
        <v>214</v>
      </c>
      <c r="E6921" t="s">
        <v>216</v>
      </c>
      <c r="F6921" s="88">
        <v>46508</v>
      </c>
      <c r="G6921" s="87">
        <v>5666.666666666667</v>
      </c>
      <c r="H6921" s="87">
        <v>0</v>
      </c>
    </row>
    <row r="6922" spans="1:8" x14ac:dyDescent="0.3">
      <c r="A6922" t="s">
        <v>37</v>
      </c>
      <c r="B6922" t="s">
        <v>53</v>
      </c>
      <c r="C6922" t="s">
        <v>59</v>
      </c>
      <c r="D6922" t="s">
        <v>214</v>
      </c>
      <c r="E6922" t="s">
        <v>217</v>
      </c>
      <c r="F6922" s="88">
        <v>46508</v>
      </c>
      <c r="G6922" s="87">
        <v>5666.666666666667</v>
      </c>
      <c r="H6922" s="87">
        <v>91.991341991342807</v>
      </c>
    </row>
    <row r="6923" spans="1:8" x14ac:dyDescent="0.3">
      <c r="A6923" t="s">
        <v>37</v>
      </c>
      <c r="B6923" t="s">
        <v>53</v>
      </c>
      <c r="C6923" t="s">
        <v>59</v>
      </c>
      <c r="D6923" t="s">
        <v>214</v>
      </c>
      <c r="E6923" t="s">
        <v>215</v>
      </c>
      <c r="F6923" s="88">
        <v>46539</v>
      </c>
      <c r="G6923" s="87">
        <v>5666.666666666667</v>
      </c>
      <c r="H6923" s="87">
        <v>91.866722926706061</v>
      </c>
    </row>
    <row r="6924" spans="1:8" x14ac:dyDescent="0.3">
      <c r="A6924" t="s">
        <v>37</v>
      </c>
      <c r="B6924" t="s">
        <v>53</v>
      </c>
      <c r="C6924" t="s">
        <v>59</v>
      </c>
      <c r="D6924" t="s">
        <v>214</v>
      </c>
      <c r="E6924" t="s">
        <v>216</v>
      </c>
      <c r="F6924" s="88">
        <v>46539</v>
      </c>
      <c r="G6924" s="87">
        <v>5666.666666666667</v>
      </c>
      <c r="H6924" s="87">
        <v>0</v>
      </c>
    </row>
    <row r="6925" spans="1:8" x14ac:dyDescent="0.3">
      <c r="A6925" t="s">
        <v>37</v>
      </c>
      <c r="B6925" t="s">
        <v>53</v>
      </c>
      <c r="C6925" t="s">
        <v>59</v>
      </c>
      <c r="D6925" t="s">
        <v>214</v>
      </c>
      <c r="E6925" t="s">
        <v>217</v>
      </c>
      <c r="F6925" s="88">
        <v>46539</v>
      </c>
      <c r="G6925" s="87">
        <v>5666.666666666667</v>
      </c>
      <c r="H6925" s="87">
        <v>91.866722926706061</v>
      </c>
    </row>
    <row r="6926" spans="1:8" x14ac:dyDescent="0.3">
      <c r="A6926" t="s">
        <v>37</v>
      </c>
      <c r="B6926" t="s">
        <v>53</v>
      </c>
      <c r="C6926" t="s">
        <v>59</v>
      </c>
      <c r="D6926" t="s">
        <v>214</v>
      </c>
      <c r="E6926" t="s">
        <v>215</v>
      </c>
      <c r="F6926" s="88">
        <v>46569</v>
      </c>
      <c r="G6926" s="87">
        <v>5666.666666666667</v>
      </c>
      <c r="H6926" s="87">
        <v>91.742441043838994</v>
      </c>
    </row>
    <row r="6927" spans="1:8" x14ac:dyDescent="0.3">
      <c r="A6927" t="s">
        <v>37</v>
      </c>
      <c r="B6927" t="s">
        <v>53</v>
      </c>
      <c r="C6927" t="s">
        <v>59</v>
      </c>
      <c r="D6927" t="s">
        <v>214</v>
      </c>
      <c r="E6927" t="s">
        <v>216</v>
      </c>
      <c r="F6927" s="88">
        <v>46569</v>
      </c>
      <c r="G6927" s="87">
        <v>5666.666666666667</v>
      </c>
      <c r="H6927" s="87">
        <v>0</v>
      </c>
    </row>
    <row r="6928" spans="1:8" x14ac:dyDescent="0.3">
      <c r="A6928" t="s">
        <v>37</v>
      </c>
      <c r="B6928" t="s">
        <v>53</v>
      </c>
      <c r="C6928" t="s">
        <v>59</v>
      </c>
      <c r="D6928" t="s">
        <v>214</v>
      </c>
      <c r="E6928" t="s">
        <v>217</v>
      </c>
      <c r="F6928" s="88">
        <v>46569</v>
      </c>
      <c r="G6928" s="87">
        <v>5666.666666666667</v>
      </c>
      <c r="H6928" s="87">
        <v>91.742441043838994</v>
      </c>
    </row>
    <row r="6929" spans="1:8" x14ac:dyDescent="0.3">
      <c r="A6929" t="s">
        <v>37</v>
      </c>
      <c r="B6929" t="s">
        <v>53</v>
      </c>
      <c r="C6929" t="s">
        <v>59</v>
      </c>
      <c r="D6929" t="s">
        <v>214</v>
      </c>
      <c r="E6929" t="s">
        <v>215</v>
      </c>
      <c r="F6929" s="88">
        <v>46600</v>
      </c>
      <c r="G6929" s="87">
        <v>5666.666666666667</v>
      </c>
      <c r="H6929" s="87">
        <v>91.616465863454408</v>
      </c>
    </row>
    <row r="6930" spans="1:8" x14ac:dyDescent="0.3">
      <c r="A6930" t="s">
        <v>37</v>
      </c>
      <c r="B6930" t="s">
        <v>53</v>
      </c>
      <c r="C6930" t="s">
        <v>59</v>
      </c>
      <c r="D6930" t="s">
        <v>214</v>
      </c>
      <c r="E6930" t="s">
        <v>216</v>
      </c>
      <c r="F6930" s="88">
        <v>46600</v>
      </c>
      <c r="G6930" s="87">
        <v>5666.666666666667</v>
      </c>
      <c r="H6930" s="87">
        <v>0</v>
      </c>
    </row>
    <row r="6931" spans="1:8" x14ac:dyDescent="0.3">
      <c r="A6931" t="s">
        <v>37</v>
      </c>
      <c r="B6931" t="s">
        <v>53</v>
      </c>
      <c r="C6931" t="s">
        <v>59</v>
      </c>
      <c r="D6931" t="s">
        <v>214</v>
      </c>
      <c r="E6931" t="s">
        <v>217</v>
      </c>
      <c r="F6931" s="88">
        <v>46600</v>
      </c>
      <c r="G6931" s="87">
        <v>5666.666666666667</v>
      </c>
      <c r="H6931" s="87">
        <v>91.616465863454408</v>
      </c>
    </row>
    <row r="6932" spans="1:8" x14ac:dyDescent="0.3">
      <c r="A6932" t="s">
        <v>37</v>
      </c>
      <c r="B6932" t="s">
        <v>53</v>
      </c>
      <c r="C6932" t="s">
        <v>59</v>
      </c>
      <c r="D6932" t="s">
        <v>214</v>
      </c>
      <c r="E6932" t="s">
        <v>215</v>
      </c>
      <c r="F6932" s="88">
        <v>46631</v>
      </c>
      <c r="G6932" s="87">
        <v>5666.666666666667</v>
      </c>
      <c r="H6932" s="87">
        <v>91.492859723235924</v>
      </c>
    </row>
    <row r="6933" spans="1:8" x14ac:dyDescent="0.3">
      <c r="A6933" t="s">
        <v>37</v>
      </c>
      <c r="B6933" t="s">
        <v>53</v>
      </c>
      <c r="C6933" t="s">
        <v>59</v>
      </c>
      <c r="D6933" t="s">
        <v>214</v>
      </c>
      <c r="E6933" t="s">
        <v>216</v>
      </c>
      <c r="F6933" s="88">
        <v>46631</v>
      </c>
      <c r="G6933" s="87">
        <v>5666.666666666667</v>
      </c>
      <c r="H6933" s="87">
        <v>0</v>
      </c>
    </row>
    <row r="6934" spans="1:8" x14ac:dyDescent="0.3">
      <c r="A6934" t="s">
        <v>37</v>
      </c>
      <c r="B6934" t="s">
        <v>53</v>
      </c>
      <c r="C6934" t="s">
        <v>59</v>
      </c>
      <c r="D6934" t="s">
        <v>214</v>
      </c>
      <c r="E6934" t="s">
        <v>217</v>
      </c>
      <c r="F6934" s="88">
        <v>46631</v>
      </c>
      <c r="G6934" s="87">
        <v>5666.666666666667</v>
      </c>
      <c r="H6934" s="87">
        <v>91.492859723235924</v>
      </c>
    </row>
    <row r="6935" spans="1:8" x14ac:dyDescent="0.3">
      <c r="A6935" t="s">
        <v>37</v>
      </c>
      <c r="B6935" t="s">
        <v>53</v>
      </c>
      <c r="C6935" t="s">
        <v>59</v>
      </c>
      <c r="D6935" t="s">
        <v>214</v>
      </c>
      <c r="E6935" t="s">
        <v>215</v>
      </c>
      <c r="F6935" s="88">
        <v>46661</v>
      </c>
      <c r="G6935" s="87">
        <v>5666.666666666667</v>
      </c>
      <c r="H6935" s="87">
        <v>91.369586664900112</v>
      </c>
    </row>
    <row r="6936" spans="1:8" x14ac:dyDescent="0.3">
      <c r="A6936" t="s">
        <v>37</v>
      </c>
      <c r="B6936" t="s">
        <v>53</v>
      </c>
      <c r="C6936" t="s">
        <v>59</v>
      </c>
      <c r="D6936" t="s">
        <v>214</v>
      </c>
      <c r="E6936" t="s">
        <v>216</v>
      </c>
      <c r="F6936" s="88">
        <v>46661</v>
      </c>
      <c r="G6936" s="87">
        <v>5666.666666666667</v>
      </c>
      <c r="H6936" s="87">
        <v>0</v>
      </c>
    </row>
    <row r="6937" spans="1:8" x14ac:dyDescent="0.3">
      <c r="A6937" t="s">
        <v>37</v>
      </c>
      <c r="B6937" t="s">
        <v>53</v>
      </c>
      <c r="C6937" t="s">
        <v>59</v>
      </c>
      <c r="D6937" t="s">
        <v>214</v>
      </c>
      <c r="E6937" t="s">
        <v>217</v>
      </c>
      <c r="F6937" s="88">
        <v>46661</v>
      </c>
      <c r="G6937" s="87">
        <v>5666.666666666667</v>
      </c>
      <c r="H6937" s="87">
        <v>91.369586664900112</v>
      </c>
    </row>
    <row r="6938" spans="1:8" x14ac:dyDescent="0.3">
      <c r="A6938" t="s">
        <v>37</v>
      </c>
      <c r="B6938" t="s">
        <v>53</v>
      </c>
      <c r="C6938" t="s">
        <v>59</v>
      </c>
      <c r="D6938" t="s">
        <v>214</v>
      </c>
      <c r="E6938" t="s">
        <v>215</v>
      </c>
      <c r="F6938" s="88">
        <v>46692</v>
      </c>
      <c r="G6938" s="87">
        <v>5666.666666666667</v>
      </c>
      <c r="H6938" s="87">
        <v>91.246645343920832</v>
      </c>
    </row>
    <row r="6939" spans="1:8" x14ac:dyDescent="0.3">
      <c r="A6939" t="s">
        <v>37</v>
      </c>
      <c r="B6939" t="s">
        <v>53</v>
      </c>
      <c r="C6939" t="s">
        <v>59</v>
      </c>
      <c r="D6939" t="s">
        <v>214</v>
      </c>
      <c r="E6939" t="s">
        <v>216</v>
      </c>
      <c r="F6939" s="88">
        <v>46692</v>
      </c>
      <c r="G6939" s="87">
        <v>5666.666666666667</v>
      </c>
      <c r="H6939" s="87">
        <v>0</v>
      </c>
    </row>
    <row r="6940" spans="1:8" x14ac:dyDescent="0.3">
      <c r="A6940" t="s">
        <v>37</v>
      </c>
      <c r="B6940" t="s">
        <v>53</v>
      </c>
      <c r="C6940" t="s">
        <v>59</v>
      </c>
      <c r="D6940" t="s">
        <v>214</v>
      </c>
      <c r="E6940" t="s">
        <v>217</v>
      </c>
      <c r="F6940" s="88">
        <v>46692</v>
      </c>
      <c r="G6940" s="87">
        <v>5666.666666666667</v>
      </c>
      <c r="H6940" s="87">
        <v>91.246645343920832</v>
      </c>
    </row>
    <row r="6941" spans="1:8" x14ac:dyDescent="0.3">
      <c r="A6941" t="s">
        <v>37</v>
      </c>
      <c r="B6941" t="s">
        <v>53</v>
      </c>
      <c r="C6941" t="s">
        <v>59</v>
      </c>
      <c r="D6941" t="s">
        <v>214</v>
      </c>
      <c r="E6941" t="s">
        <v>215</v>
      </c>
      <c r="F6941" s="88">
        <v>46722</v>
      </c>
      <c r="G6941" s="87">
        <v>5666.666666666667</v>
      </c>
      <c r="H6941" s="87">
        <v>91.124034423003181</v>
      </c>
    </row>
    <row r="6942" spans="1:8" x14ac:dyDescent="0.3">
      <c r="A6942" t="s">
        <v>37</v>
      </c>
      <c r="B6942" t="s">
        <v>53</v>
      </c>
      <c r="C6942" t="s">
        <v>59</v>
      </c>
      <c r="D6942" t="s">
        <v>214</v>
      </c>
      <c r="E6942" t="s">
        <v>216</v>
      </c>
      <c r="F6942" s="88">
        <v>46722</v>
      </c>
      <c r="G6942" s="87">
        <v>5666.666666666667</v>
      </c>
      <c r="H6942" s="87">
        <v>0</v>
      </c>
    </row>
    <row r="6943" spans="1:8" x14ac:dyDescent="0.3">
      <c r="A6943" t="s">
        <v>37</v>
      </c>
      <c r="B6943" t="s">
        <v>53</v>
      </c>
      <c r="C6943" t="s">
        <v>59</v>
      </c>
      <c r="D6943" t="s">
        <v>214</v>
      </c>
      <c r="E6943" t="s">
        <v>217</v>
      </c>
      <c r="F6943" s="88">
        <v>46722</v>
      </c>
      <c r="G6943" s="87">
        <v>5666.666666666667</v>
      </c>
      <c r="H6943" s="87">
        <v>91.124034423003181</v>
      </c>
    </row>
    <row r="6944" spans="1:8" x14ac:dyDescent="0.3">
      <c r="A6944" t="s">
        <v>37</v>
      </c>
      <c r="B6944" t="s">
        <v>53</v>
      </c>
      <c r="C6944" t="s">
        <v>61</v>
      </c>
      <c r="D6944" t="s">
        <v>198</v>
      </c>
      <c r="E6944" t="s">
        <v>135</v>
      </c>
      <c r="G6944" s="87">
        <v>52000</v>
      </c>
      <c r="H6944" s="87">
        <v>36400</v>
      </c>
    </row>
    <row r="6945" spans="1:8" x14ac:dyDescent="0.3">
      <c r="A6945" t="s">
        <v>37</v>
      </c>
      <c r="B6945" t="s">
        <v>53</v>
      </c>
      <c r="C6945" t="s">
        <v>61</v>
      </c>
      <c r="D6945" t="s">
        <v>198</v>
      </c>
      <c r="E6945" t="s">
        <v>199</v>
      </c>
      <c r="G6945" s="87">
        <v>52000</v>
      </c>
      <c r="H6945" s="87">
        <v>52077.496274217592</v>
      </c>
    </row>
    <row r="6946" spans="1:8" x14ac:dyDescent="0.3">
      <c r="A6946" t="s">
        <v>37</v>
      </c>
      <c r="B6946" t="s">
        <v>53</v>
      </c>
      <c r="C6946" t="s">
        <v>61</v>
      </c>
      <c r="D6946" t="s">
        <v>198</v>
      </c>
      <c r="E6946" t="s">
        <v>200</v>
      </c>
      <c r="G6946" s="87">
        <v>52000</v>
      </c>
      <c r="H6946" s="87">
        <v>52000</v>
      </c>
    </row>
    <row r="6947" spans="1:8" x14ac:dyDescent="0.3">
      <c r="A6947" t="s">
        <v>37</v>
      </c>
      <c r="B6947" t="s">
        <v>53</v>
      </c>
      <c r="C6947" t="s">
        <v>61</v>
      </c>
      <c r="D6947" t="s">
        <v>198</v>
      </c>
      <c r="E6947" t="s">
        <v>201</v>
      </c>
      <c r="G6947" s="87">
        <v>52000</v>
      </c>
      <c r="H6947" s="87">
        <v>52000</v>
      </c>
    </row>
    <row r="6948" spans="1:8" x14ac:dyDescent="0.3">
      <c r="A6948" t="s">
        <v>37</v>
      </c>
      <c r="B6948" t="s">
        <v>53</v>
      </c>
      <c r="C6948" t="s">
        <v>61</v>
      </c>
      <c r="D6948" t="s">
        <v>198</v>
      </c>
      <c r="E6948" t="s">
        <v>202</v>
      </c>
      <c r="G6948" s="87">
        <v>52000</v>
      </c>
      <c r="H6948" s="87">
        <v>36454.247391952311</v>
      </c>
    </row>
    <row r="6949" spans="1:8" x14ac:dyDescent="0.3">
      <c r="A6949" t="s">
        <v>37</v>
      </c>
      <c r="B6949" t="s">
        <v>53</v>
      </c>
      <c r="C6949" t="s">
        <v>61</v>
      </c>
      <c r="D6949" t="s">
        <v>198</v>
      </c>
      <c r="E6949" t="s">
        <v>139</v>
      </c>
      <c r="G6949" s="87">
        <v>52000</v>
      </c>
      <c r="H6949" s="87">
        <v>32500</v>
      </c>
    </row>
    <row r="6950" spans="1:8" x14ac:dyDescent="0.3">
      <c r="A6950" t="s">
        <v>37</v>
      </c>
      <c r="B6950" t="s">
        <v>53</v>
      </c>
      <c r="C6950" t="s">
        <v>61</v>
      </c>
      <c r="D6950" t="s">
        <v>198</v>
      </c>
      <c r="E6950" t="s">
        <v>65</v>
      </c>
      <c r="G6950" s="87">
        <v>52000</v>
      </c>
      <c r="H6950" s="87">
        <v>36454.247391952311</v>
      </c>
    </row>
    <row r="6951" spans="1:8" x14ac:dyDescent="0.3">
      <c r="A6951" t="s">
        <v>37</v>
      </c>
      <c r="B6951" t="s">
        <v>53</v>
      </c>
      <c r="C6951" t="s">
        <v>61</v>
      </c>
      <c r="D6951" t="s">
        <v>203</v>
      </c>
      <c r="E6951" t="s">
        <v>204</v>
      </c>
      <c r="G6951" s="87">
        <v>52000</v>
      </c>
      <c r="H6951" s="87">
        <v>36400</v>
      </c>
    </row>
    <row r="6952" spans="1:8" x14ac:dyDescent="0.3">
      <c r="A6952" t="s">
        <v>37</v>
      </c>
      <c r="B6952" t="s">
        <v>53</v>
      </c>
      <c r="C6952" t="s">
        <v>61</v>
      </c>
      <c r="D6952" t="s">
        <v>203</v>
      </c>
      <c r="E6952" t="s">
        <v>142</v>
      </c>
      <c r="G6952" s="87">
        <v>52000</v>
      </c>
      <c r="H6952" s="87">
        <v>52000</v>
      </c>
    </row>
    <row r="6953" spans="1:8" x14ac:dyDescent="0.3">
      <c r="A6953" t="s">
        <v>37</v>
      </c>
      <c r="B6953" t="s">
        <v>53</v>
      </c>
      <c r="C6953" t="s">
        <v>61</v>
      </c>
      <c r="D6953" t="s">
        <v>203</v>
      </c>
      <c r="E6953" t="s">
        <v>143</v>
      </c>
      <c r="G6953" s="87">
        <v>52000</v>
      </c>
      <c r="H6953" s="87">
        <v>52000</v>
      </c>
    </row>
    <row r="6954" spans="1:8" x14ac:dyDescent="0.3">
      <c r="A6954" t="s">
        <v>37</v>
      </c>
      <c r="B6954" t="s">
        <v>53</v>
      </c>
      <c r="C6954" t="s">
        <v>61</v>
      </c>
      <c r="D6954" t="s">
        <v>203</v>
      </c>
      <c r="E6954" t="s">
        <v>141</v>
      </c>
      <c r="G6954" s="87">
        <v>52000</v>
      </c>
      <c r="H6954" s="87">
        <v>0</v>
      </c>
    </row>
    <row r="6955" spans="1:8" x14ac:dyDescent="0.3">
      <c r="A6955" t="s">
        <v>37</v>
      </c>
      <c r="B6955" t="s">
        <v>53</v>
      </c>
      <c r="C6955" t="s">
        <v>61</v>
      </c>
      <c r="D6955" t="s">
        <v>203</v>
      </c>
      <c r="E6955" t="s">
        <v>205</v>
      </c>
      <c r="G6955" s="87">
        <v>52000</v>
      </c>
      <c r="H6955" s="87">
        <v>36400</v>
      </c>
    </row>
    <row r="6956" spans="1:8" x14ac:dyDescent="0.3">
      <c r="A6956" t="s">
        <v>37</v>
      </c>
      <c r="B6956" t="s">
        <v>53</v>
      </c>
      <c r="C6956" t="s">
        <v>61</v>
      </c>
      <c r="D6956" t="s">
        <v>206</v>
      </c>
      <c r="E6956" t="s">
        <v>207</v>
      </c>
      <c r="G6956" s="87">
        <v>52000</v>
      </c>
      <c r="H6956" s="87">
        <v>54600</v>
      </c>
    </row>
    <row r="6957" spans="1:8" x14ac:dyDescent="0.3">
      <c r="A6957" t="s">
        <v>37</v>
      </c>
      <c r="B6957" t="s">
        <v>53</v>
      </c>
      <c r="C6957" t="s">
        <v>61</v>
      </c>
      <c r="D6957" t="s">
        <v>206</v>
      </c>
      <c r="E6957" t="s">
        <v>208</v>
      </c>
      <c r="G6957" s="87">
        <v>52000</v>
      </c>
      <c r="H6957" s="87">
        <v>54518.749999999993</v>
      </c>
    </row>
    <row r="6958" spans="1:8" x14ac:dyDescent="0.3">
      <c r="A6958" t="s">
        <v>37</v>
      </c>
      <c r="B6958" t="s">
        <v>53</v>
      </c>
      <c r="C6958" t="s">
        <v>61</v>
      </c>
      <c r="D6958" t="s">
        <v>206</v>
      </c>
      <c r="E6958" t="s">
        <v>209</v>
      </c>
      <c r="G6958" s="87">
        <v>52000</v>
      </c>
      <c r="H6958" s="87">
        <v>52000</v>
      </c>
    </row>
    <row r="6959" spans="1:8" x14ac:dyDescent="0.3">
      <c r="A6959" t="s">
        <v>37</v>
      </c>
      <c r="B6959" t="s">
        <v>53</v>
      </c>
      <c r="C6959" t="s">
        <v>61</v>
      </c>
      <c r="D6959" t="s">
        <v>210</v>
      </c>
      <c r="E6959" t="s">
        <v>211</v>
      </c>
      <c r="G6959" s="87">
        <v>52000</v>
      </c>
      <c r="H6959" s="87">
        <v>52000</v>
      </c>
    </row>
    <row r="6960" spans="1:8" x14ac:dyDescent="0.3">
      <c r="A6960" t="s">
        <v>37</v>
      </c>
      <c r="B6960" t="s">
        <v>53</v>
      </c>
      <c r="C6960" t="s">
        <v>61</v>
      </c>
      <c r="D6960" t="s">
        <v>210</v>
      </c>
      <c r="E6960" t="s">
        <v>212</v>
      </c>
      <c r="G6960" s="87">
        <v>52000</v>
      </c>
      <c r="H6960" s="87">
        <v>52000</v>
      </c>
    </row>
    <row r="6961" spans="1:8" x14ac:dyDescent="0.3">
      <c r="A6961" t="s">
        <v>37</v>
      </c>
      <c r="B6961" t="s">
        <v>53</v>
      </c>
      <c r="C6961" t="s">
        <v>61</v>
      </c>
      <c r="D6961" t="s">
        <v>210</v>
      </c>
      <c r="E6961" t="s">
        <v>213</v>
      </c>
      <c r="G6961" s="87">
        <v>52000</v>
      </c>
      <c r="H6961" s="87">
        <v>52000</v>
      </c>
    </row>
    <row r="6962" spans="1:8" x14ac:dyDescent="0.3">
      <c r="A6962" t="s">
        <v>37</v>
      </c>
      <c r="B6962" t="s">
        <v>53</v>
      </c>
      <c r="C6962" t="s">
        <v>61</v>
      </c>
      <c r="D6962" t="s">
        <v>214</v>
      </c>
      <c r="E6962" t="s">
        <v>215</v>
      </c>
      <c r="F6962" s="88">
        <v>46388</v>
      </c>
      <c r="G6962" s="87">
        <v>4333.333333333333</v>
      </c>
      <c r="H6962" s="87">
        <v>216.66666666666691</v>
      </c>
    </row>
    <row r="6963" spans="1:8" x14ac:dyDescent="0.3">
      <c r="A6963" t="s">
        <v>37</v>
      </c>
      <c r="B6963" t="s">
        <v>53</v>
      </c>
      <c r="C6963" t="s">
        <v>61</v>
      </c>
      <c r="D6963" t="s">
        <v>214</v>
      </c>
      <c r="E6963" t="s">
        <v>216</v>
      </c>
      <c r="F6963" s="88">
        <v>46388</v>
      </c>
      <c r="G6963" s="87">
        <v>4333.333333333333</v>
      </c>
      <c r="H6963" s="87">
        <v>216.66666666666691</v>
      </c>
    </row>
    <row r="6964" spans="1:8" x14ac:dyDescent="0.3">
      <c r="A6964" t="s">
        <v>37</v>
      </c>
      <c r="B6964" t="s">
        <v>53</v>
      </c>
      <c r="C6964" t="s">
        <v>61</v>
      </c>
      <c r="D6964" t="s">
        <v>214</v>
      </c>
      <c r="E6964" t="s">
        <v>215</v>
      </c>
      <c r="F6964" s="88">
        <v>46419</v>
      </c>
      <c r="G6964" s="87">
        <v>4333.333333333333</v>
      </c>
      <c r="H6964" s="87">
        <v>216.66666666666691</v>
      </c>
    </row>
    <row r="6965" spans="1:8" x14ac:dyDescent="0.3">
      <c r="A6965" t="s">
        <v>37</v>
      </c>
      <c r="B6965" t="s">
        <v>53</v>
      </c>
      <c r="C6965" t="s">
        <v>61</v>
      </c>
      <c r="D6965" t="s">
        <v>214</v>
      </c>
      <c r="E6965" t="s">
        <v>216</v>
      </c>
      <c r="F6965" s="88">
        <v>46419</v>
      </c>
      <c r="G6965" s="87">
        <v>4333.333333333333</v>
      </c>
      <c r="H6965" s="87">
        <v>216.66666666666691</v>
      </c>
    </row>
    <row r="6966" spans="1:8" x14ac:dyDescent="0.3">
      <c r="A6966" t="s">
        <v>37</v>
      </c>
      <c r="B6966" t="s">
        <v>53</v>
      </c>
      <c r="C6966" t="s">
        <v>61</v>
      </c>
      <c r="D6966" t="s">
        <v>214</v>
      </c>
      <c r="E6966" t="s">
        <v>215</v>
      </c>
      <c r="F6966" s="88">
        <v>46447</v>
      </c>
      <c r="G6966" s="87">
        <v>4333.333333333333</v>
      </c>
      <c r="H6966" s="87">
        <v>216.66666666666691</v>
      </c>
    </row>
    <row r="6967" spans="1:8" x14ac:dyDescent="0.3">
      <c r="A6967" t="s">
        <v>37</v>
      </c>
      <c r="B6967" t="s">
        <v>53</v>
      </c>
      <c r="C6967" t="s">
        <v>61</v>
      </c>
      <c r="D6967" t="s">
        <v>214</v>
      </c>
      <c r="E6967" t="s">
        <v>216</v>
      </c>
      <c r="F6967" s="88">
        <v>46447</v>
      </c>
      <c r="G6967" s="87">
        <v>4333.333333333333</v>
      </c>
      <c r="H6967" s="87">
        <v>216.66666666666691</v>
      </c>
    </row>
    <row r="6968" spans="1:8" x14ac:dyDescent="0.3">
      <c r="A6968" t="s">
        <v>37</v>
      </c>
      <c r="B6968" t="s">
        <v>53</v>
      </c>
      <c r="C6968" t="s">
        <v>61</v>
      </c>
      <c r="D6968" t="s">
        <v>214</v>
      </c>
      <c r="E6968" t="s">
        <v>215</v>
      </c>
      <c r="F6968" s="88">
        <v>46478</v>
      </c>
      <c r="G6968" s="87">
        <v>4333.333333333333</v>
      </c>
      <c r="H6968" s="87">
        <v>0</v>
      </c>
    </row>
    <row r="6969" spans="1:8" x14ac:dyDescent="0.3">
      <c r="A6969" t="s">
        <v>37</v>
      </c>
      <c r="B6969" t="s">
        <v>53</v>
      </c>
      <c r="C6969" t="s">
        <v>61</v>
      </c>
      <c r="D6969" t="s">
        <v>214</v>
      </c>
      <c r="E6969" t="s">
        <v>216</v>
      </c>
      <c r="F6969" s="88">
        <v>46478</v>
      </c>
      <c r="G6969" s="87">
        <v>4333.333333333333</v>
      </c>
      <c r="H6969" s="87">
        <v>0</v>
      </c>
    </row>
    <row r="6970" spans="1:8" x14ac:dyDescent="0.3">
      <c r="A6970" t="s">
        <v>37</v>
      </c>
      <c r="B6970" t="s">
        <v>53</v>
      </c>
      <c r="C6970" t="s">
        <v>61</v>
      </c>
      <c r="D6970" t="s">
        <v>214</v>
      </c>
      <c r="E6970" t="s">
        <v>215</v>
      </c>
      <c r="F6970" s="88">
        <v>46508</v>
      </c>
      <c r="G6970" s="87">
        <v>4333.333333333333</v>
      </c>
      <c r="H6970" s="87">
        <v>0</v>
      </c>
    </row>
    <row r="6971" spans="1:8" x14ac:dyDescent="0.3">
      <c r="A6971" t="s">
        <v>37</v>
      </c>
      <c r="B6971" t="s">
        <v>53</v>
      </c>
      <c r="C6971" t="s">
        <v>61</v>
      </c>
      <c r="D6971" t="s">
        <v>214</v>
      </c>
      <c r="E6971" t="s">
        <v>216</v>
      </c>
      <c r="F6971" s="88">
        <v>46508</v>
      </c>
      <c r="G6971" s="87">
        <v>4333.333333333333</v>
      </c>
      <c r="H6971" s="87">
        <v>0</v>
      </c>
    </row>
    <row r="6972" spans="1:8" x14ac:dyDescent="0.3">
      <c r="A6972" t="s">
        <v>37</v>
      </c>
      <c r="B6972" t="s">
        <v>53</v>
      </c>
      <c r="C6972" t="s">
        <v>61</v>
      </c>
      <c r="D6972" t="s">
        <v>214</v>
      </c>
      <c r="E6972" t="s">
        <v>215</v>
      </c>
      <c r="F6972" s="88">
        <v>46539</v>
      </c>
      <c r="G6972" s="87">
        <v>4333.333333333333</v>
      </c>
      <c r="H6972" s="87">
        <v>0</v>
      </c>
    </row>
    <row r="6973" spans="1:8" x14ac:dyDescent="0.3">
      <c r="A6973" t="s">
        <v>37</v>
      </c>
      <c r="B6973" t="s">
        <v>53</v>
      </c>
      <c r="C6973" t="s">
        <v>61</v>
      </c>
      <c r="D6973" t="s">
        <v>214</v>
      </c>
      <c r="E6973" t="s">
        <v>216</v>
      </c>
      <c r="F6973" s="88">
        <v>46539</v>
      </c>
      <c r="G6973" s="87">
        <v>4333.333333333333</v>
      </c>
      <c r="H6973" s="87">
        <v>0</v>
      </c>
    </row>
    <row r="6974" spans="1:8" x14ac:dyDescent="0.3">
      <c r="A6974" t="s">
        <v>37</v>
      </c>
      <c r="B6974" t="s">
        <v>53</v>
      </c>
      <c r="C6974" t="s">
        <v>61</v>
      </c>
      <c r="D6974" t="s">
        <v>214</v>
      </c>
      <c r="E6974" t="s">
        <v>215</v>
      </c>
      <c r="F6974" s="88">
        <v>46569</v>
      </c>
      <c r="G6974" s="87">
        <v>4333.333333333333</v>
      </c>
      <c r="H6974" s="87">
        <v>0</v>
      </c>
    </row>
    <row r="6975" spans="1:8" x14ac:dyDescent="0.3">
      <c r="A6975" t="s">
        <v>37</v>
      </c>
      <c r="B6975" t="s">
        <v>53</v>
      </c>
      <c r="C6975" t="s">
        <v>61</v>
      </c>
      <c r="D6975" t="s">
        <v>214</v>
      </c>
      <c r="E6975" t="s">
        <v>216</v>
      </c>
      <c r="F6975" s="88">
        <v>46569</v>
      </c>
      <c r="G6975" s="87">
        <v>4333.333333333333</v>
      </c>
      <c r="H6975" s="87">
        <v>0</v>
      </c>
    </row>
    <row r="6976" spans="1:8" x14ac:dyDescent="0.3">
      <c r="A6976" t="s">
        <v>37</v>
      </c>
      <c r="B6976" t="s">
        <v>53</v>
      </c>
      <c r="C6976" t="s">
        <v>61</v>
      </c>
      <c r="D6976" t="s">
        <v>214</v>
      </c>
      <c r="E6976" t="s">
        <v>215</v>
      </c>
      <c r="F6976" s="88">
        <v>46600</v>
      </c>
      <c r="G6976" s="87">
        <v>4333.333333333333</v>
      </c>
      <c r="H6976" s="87">
        <v>0</v>
      </c>
    </row>
    <row r="6977" spans="1:8" x14ac:dyDescent="0.3">
      <c r="A6977" t="s">
        <v>37</v>
      </c>
      <c r="B6977" t="s">
        <v>53</v>
      </c>
      <c r="C6977" t="s">
        <v>61</v>
      </c>
      <c r="D6977" t="s">
        <v>214</v>
      </c>
      <c r="E6977" t="s">
        <v>216</v>
      </c>
      <c r="F6977" s="88">
        <v>46600</v>
      </c>
      <c r="G6977" s="87">
        <v>4333.333333333333</v>
      </c>
      <c r="H6977" s="87">
        <v>0</v>
      </c>
    </row>
    <row r="6978" spans="1:8" x14ac:dyDescent="0.3">
      <c r="A6978" t="s">
        <v>37</v>
      </c>
      <c r="B6978" t="s">
        <v>53</v>
      </c>
      <c r="C6978" t="s">
        <v>61</v>
      </c>
      <c r="D6978" t="s">
        <v>214</v>
      </c>
      <c r="E6978" t="s">
        <v>215</v>
      </c>
      <c r="F6978" s="88">
        <v>46631</v>
      </c>
      <c r="G6978" s="87">
        <v>4333.333333333333</v>
      </c>
      <c r="H6978" s="87">
        <v>0</v>
      </c>
    </row>
    <row r="6979" spans="1:8" x14ac:dyDescent="0.3">
      <c r="A6979" t="s">
        <v>37</v>
      </c>
      <c r="B6979" t="s">
        <v>53</v>
      </c>
      <c r="C6979" t="s">
        <v>61</v>
      </c>
      <c r="D6979" t="s">
        <v>214</v>
      </c>
      <c r="E6979" t="s">
        <v>216</v>
      </c>
      <c r="F6979" s="88">
        <v>46631</v>
      </c>
      <c r="G6979" s="87">
        <v>4333.333333333333</v>
      </c>
      <c r="H6979" s="87">
        <v>0</v>
      </c>
    </row>
    <row r="6980" spans="1:8" x14ac:dyDescent="0.3">
      <c r="A6980" t="s">
        <v>37</v>
      </c>
      <c r="B6980" t="s">
        <v>53</v>
      </c>
      <c r="C6980" t="s">
        <v>61</v>
      </c>
      <c r="D6980" t="s">
        <v>214</v>
      </c>
      <c r="E6980" t="s">
        <v>215</v>
      </c>
      <c r="F6980" s="88">
        <v>46661</v>
      </c>
      <c r="G6980" s="87">
        <v>4333.333333333333</v>
      </c>
      <c r="H6980" s="87">
        <v>0</v>
      </c>
    </row>
    <row r="6981" spans="1:8" x14ac:dyDescent="0.3">
      <c r="A6981" t="s">
        <v>37</v>
      </c>
      <c r="B6981" t="s">
        <v>53</v>
      </c>
      <c r="C6981" t="s">
        <v>61</v>
      </c>
      <c r="D6981" t="s">
        <v>214</v>
      </c>
      <c r="E6981" t="s">
        <v>216</v>
      </c>
      <c r="F6981" s="88">
        <v>46661</v>
      </c>
      <c r="G6981" s="87">
        <v>4333.333333333333</v>
      </c>
      <c r="H6981" s="87">
        <v>0</v>
      </c>
    </row>
    <row r="6982" spans="1:8" x14ac:dyDescent="0.3">
      <c r="A6982" t="s">
        <v>37</v>
      </c>
      <c r="B6982" t="s">
        <v>53</v>
      </c>
      <c r="C6982" t="s">
        <v>61</v>
      </c>
      <c r="D6982" t="s">
        <v>214</v>
      </c>
      <c r="E6982" t="s">
        <v>215</v>
      </c>
      <c r="F6982" s="88">
        <v>46692</v>
      </c>
      <c r="G6982" s="87">
        <v>4333.333333333333</v>
      </c>
      <c r="H6982" s="87">
        <v>0</v>
      </c>
    </row>
    <row r="6983" spans="1:8" x14ac:dyDescent="0.3">
      <c r="A6983" t="s">
        <v>37</v>
      </c>
      <c r="B6983" t="s">
        <v>53</v>
      </c>
      <c r="C6983" t="s">
        <v>61</v>
      </c>
      <c r="D6983" t="s">
        <v>214</v>
      </c>
      <c r="E6983" t="s">
        <v>216</v>
      </c>
      <c r="F6983" s="88">
        <v>46692</v>
      </c>
      <c r="G6983" s="87">
        <v>4333.333333333333</v>
      </c>
      <c r="H6983" s="87">
        <v>0</v>
      </c>
    </row>
    <row r="6984" spans="1:8" x14ac:dyDescent="0.3">
      <c r="A6984" t="s">
        <v>37</v>
      </c>
      <c r="B6984" t="s">
        <v>53</v>
      </c>
      <c r="C6984" t="s">
        <v>61</v>
      </c>
      <c r="D6984" t="s">
        <v>214</v>
      </c>
      <c r="E6984" t="s">
        <v>215</v>
      </c>
      <c r="F6984" s="88">
        <v>46722</v>
      </c>
      <c r="G6984" s="87">
        <v>4333.333333333333</v>
      </c>
      <c r="H6984" s="87">
        <v>0</v>
      </c>
    </row>
    <row r="6985" spans="1:8" x14ac:dyDescent="0.3">
      <c r="A6985" t="s">
        <v>37</v>
      </c>
      <c r="B6985" t="s">
        <v>53</v>
      </c>
      <c r="C6985" t="s">
        <v>61</v>
      </c>
      <c r="D6985" t="s">
        <v>214</v>
      </c>
      <c r="E6985" t="s">
        <v>216</v>
      </c>
      <c r="F6985" s="88">
        <v>46722</v>
      </c>
      <c r="G6985" s="87">
        <v>4333.333333333333</v>
      </c>
      <c r="H6985" s="87">
        <v>0</v>
      </c>
    </row>
    <row r="6986" spans="1:8" x14ac:dyDescent="0.3">
      <c r="A6986" t="s">
        <v>37</v>
      </c>
      <c r="B6986" t="s">
        <v>53</v>
      </c>
      <c r="C6986" t="s">
        <v>68</v>
      </c>
      <c r="D6986" t="s">
        <v>198</v>
      </c>
      <c r="E6986" t="s">
        <v>135</v>
      </c>
      <c r="G6986" s="87">
        <v>36000</v>
      </c>
      <c r="H6986" s="87">
        <v>24624</v>
      </c>
    </row>
    <row r="6987" spans="1:8" x14ac:dyDescent="0.3">
      <c r="A6987" t="s">
        <v>37</v>
      </c>
      <c r="B6987" t="s">
        <v>53</v>
      </c>
      <c r="C6987" t="s">
        <v>68</v>
      </c>
      <c r="D6987" t="s">
        <v>198</v>
      </c>
      <c r="E6987" t="s">
        <v>199</v>
      </c>
      <c r="G6987" s="87">
        <v>36000</v>
      </c>
      <c r="H6987" s="87">
        <v>36113.564668769708</v>
      </c>
    </row>
    <row r="6988" spans="1:8" x14ac:dyDescent="0.3">
      <c r="A6988" t="s">
        <v>37</v>
      </c>
      <c r="B6988" t="s">
        <v>53</v>
      </c>
      <c r="C6988" t="s">
        <v>68</v>
      </c>
      <c r="D6988" t="s">
        <v>198</v>
      </c>
      <c r="E6988" t="s">
        <v>200</v>
      </c>
      <c r="G6988" s="87">
        <v>36000</v>
      </c>
      <c r="H6988" s="87">
        <v>36254.006117808451</v>
      </c>
    </row>
    <row r="6989" spans="1:8" x14ac:dyDescent="0.3">
      <c r="A6989" t="s">
        <v>37</v>
      </c>
      <c r="B6989" t="s">
        <v>53</v>
      </c>
      <c r="C6989" t="s">
        <v>68</v>
      </c>
      <c r="D6989" t="s">
        <v>198</v>
      </c>
      <c r="E6989" t="s">
        <v>201</v>
      </c>
      <c r="G6989" s="87">
        <v>36000</v>
      </c>
      <c r="H6989" s="87">
        <v>36000</v>
      </c>
    </row>
    <row r="6990" spans="1:8" x14ac:dyDescent="0.3">
      <c r="A6990" t="s">
        <v>37</v>
      </c>
      <c r="B6990" t="s">
        <v>53</v>
      </c>
      <c r="C6990" t="s">
        <v>68</v>
      </c>
      <c r="D6990" t="s">
        <v>198</v>
      </c>
      <c r="E6990" t="s">
        <v>202</v>
      </c>
      <c r="G6990" s="87">
        <v>36000</v>
      </c>
      <c r="H6990" s="87">
        <v>24875.96649431152</v>
      </c>
    </row>
    <row r="6991" spans="1:8" x14ac:dyDescent="0.3">
      <c r="A6991" t="s">
        <v>37</v>
      </c>
      <c r="B6991" t="s">
        <v>53</v>
      </c>
      <c r="C6991" t="s">
        <v>68</v>
      </c>
      <c r="D6991" t="s">
        <v>198</v>
      </c>
      <c r="E6991" t="s">
        <v>139</v>
      </c>
      <c r="G6991" s="87">
        <v>36000</v>
      </c>
      <c r="H6991" s="87">
        <v>23220</v>
      </c>
    </row>
    <row r="6992" spans="1:8" x14ac:dyDescent="0.3">
      <c r="A6992" t="s">
        <v>37</v>
      </c>
      <c r="B6992" t="s">
        <v>53</v>
      </c>
      <c r="C6992" t="s">
        <v>68</v>
      </c>
      <c r="D6992" t="s">
        <v>198</v>
      </c>
      <c r="E6992" t="s">
        <v>65</v>
      </c>
      <c r="G6992" s="87">
        <v>36000</v>
      </c>
      <c r="H6992" s="87">
        <v>24875.96649431152</v>
      </c>
    </row>
    <row r="6993" spans="1:8" x14ac:dyDescent="0.3">
      <c r="A6993" t="s">
        <v>37</v>
      </c>
      <c r="B6993" t="s">
        <v>53</v>
      </c>
      <c r="C6993" t="s">
        <v>68</v>
      </c>
      <c r="D6993" t="s">
        <v>203</v>
      </c>
      <c r="E6993" t="s">
        <v>204</v>
      </c>
      <c r="G6993" s="87">
        <v>36000</v>
      </c>
      <c r="H6993" s="87">
        <v>24550.72750540802</v>
      </c>
    </row>
    <row r="6994" spans="1:8" x14ac:dyDescent="0.3">
      <c r="A6994" t="s">
        <v>37</v>
      </c>
      <c r="B6994" t="s">
        <v>53</v>
      </c>
      <c r="C6994" t="s">
        <v>68</v>
      </c>
      <c r="D6994" t="s">
        <v>203</v>
      </c>
      <c r="E6994" t="s">
        <v>142</v>
      </c>
      <c r="G6994" s="87">
        <v>36000</v>
      </c>
      <c r="H6994" s="87">
        <v>35999.999999999993</v>
      </c>
    </row>
    <row r="6995" spans="1:8" x14ac:dyDescent="0.3">
      <c r="A6995" t="s">
        <v>37</v>
      </c>
      <c r="B6995" t="s">
        <v>53</v>
      </c>
      <c r="C6995" t="s">
        <v>68</v>
      </c>
      <c r="D6995" t="s">
        <v>203</v>
      </c>
      <c r="E6995" t="s">
        <v>143</v>
      </c>
      <c r="G6995" s="87">
        <v>36000</v>
      </c>
      <c r="H6995" s="87">
        <v>35892.876469894778</v>
      </c>
    </row>
    <row r="6996" spans="1:8" x14ac:dyDescent="0.3">
      <c r="A6996" t="s">
        <v>37</v>
      </c>
      <c r="B6996" t="s">
        <v>53</v>
      </c>
      <c r="C6996" t="s">
        <v>68</v>
      </c>
      <c r="D6996" t="s">
        <v>203</v>
      </c>
      <c r="E6996" t="s">
        <v>141</v>
      </c>
      <c r="G6996" s="87">
        <v>36000</v>
      </c>
      <c r="H6996" s="87">
        <v>0</v>
      </c>
    </row>
    <row r="6997" spans="1:8" x14ac:dyDescent="0.3">
      <c r="A6997" t="s">
        <v>37</v>
      </c>
      <c r="B6997" t="s">
        <v>53</v>
      </c>
      <c r="C6997" t="s">
        <v>68</v>
      </c>
      <c r="D6997" t="s">
        <v>203</v>
      </c>
      <c r="E6997" t="s">
        <v>205</v>
      </c>
      <c r="G6997" s="87">
        <v>36000</v>
      </c>
      <c r="H6997" s="87">
        <v>24550.72750540802</v>
      </c>
    </row>
    <row r="6998" spans="1:8" x14ac:dyDescent="0.3">
      <c r="A6998" t="s">
        <v>37</v>
      </c>
      <c r="B6998" t="s">
        <v>53</v>
      </c>
      <c r="C6998" t="s">
        <v>68</v>
      </c>
      <c r="D6998" t="s">
        <v>206</v>
      </c>
      <c r="E6998" t="s">
        <v>207</v>
      </c>
      <c r="G6998" s="87">
        <v>36000</v>
      </c>
      <c r="H6998" s="87">
        <v>38160</v>
      </c>
    </row>
    <row r="6999" spans="1:8" x14ac:dyDescent="0.3">
      <c r="A6999" t="s">
        <v>37</v>
      </c>
      <c r="B6999" t="s">
        <v>53</v>
      </c>
      <c r="C6999" t="s">
        <v>68</v>
      </c>
      <c r="D6999" t="s">
        <v>206</v>
      </c>
      <c r="E6999" t="s">
        <v>208</v>
      </c>
      <c r="G6999" s="87">
        <v>36000</v>
      </c>
      <c r="H6999" s="87">
        <v>38040.000000000007</v>
      </c>
    </row>
    <row r="7000" spans="1:8" x14ac:dyDescent="0.3">
      <c r="A7000" t="s">
        <v>37</v>
      </c>
      <c r="B7000" t="s">
        <v>53</v>
      </c>
      <c r="C7000" t="s">
        <v>68</v>
      </c>
      <c r="D7000" t="s">
        <v>206</v>
      </c>
      <c r="E7000" t="s">
        <v>209</v>
      </c>
      <c r="G7000" s="87">
        <v>36000</v>
      </c>
      <c r="H7000" s="87">
        <v>35747.77352297592</v>
      </c>
    </row>
    <row r="7001" spans="1:8" x14ac:dyDescent="0.3">
      <c r="A7001" t="s">
        <v>37</v>
      </c>
      <c r="B7001" t="s">
        <v>53</v>
      </c>
      <c r="C7001" t="s">
        <v>68</v>
      </c>
      <c r="D7001" t="s">
        <v>210</v>
      </c>
      <c r="E7001" t="s">
        <v>211</v>
      </c>
      <c r="G7001" s="87">
        <v>36000</v>
      </c>
      <c r="H7001" s="87">
        <v>36000</v>
      </c>
    </row>
    <row r="7002" spans="1:8" x14ac:dyDescent="0.3">
      <c r="A7002" t="s">
        <v>37</v>
      </c>
      <c r="B7002" t="s">
        <v>53</v>
      </c>
      <c r="C7002" t="s">
        <v>68</v>
      </c>
      <c r="D7002" t="s">
        <v>210</v>
      </c>
      <c r="E7002" t="s">
        <v>212</v>
      </c>
      <c r="G7002" s="87">
        <v>36000</v>
      </c>
      <c r="H7002" s="87">
        <v>35640</v>
      </c>
    </row>
    <row r="7003" spans="1:8" x14ac:dyDescent="0.3">
      <c r="A7003" t="s">
        <v>37</v>
      </c>
      <c r="B7003" t="s">
        <v>53</v>
      </c>
      <c r="C7003" t="s">
        <v>68</v>
      </c>
      <c r="D7003" t="s">
        <v>210</v>
      </c>
      <c r="E7003" t="s">
        <v>213</v>
      </c>
      <c r="G7003" s="87">
        <v>36000</v>
      </c>
      <c r="H7003" s="87">
        <v>36179.999999999993</v>
      </c>
    </row>
    <row r="7004" spans="1:8" x14ac:dyDescent="0.3">
      <c r="A7004" t="s">
        <v>37</v>
      </c>
      <c r="B7004" t="s">
        <v>53</v>
      </c>
      <c r="C7004" t="s">
        <v>68</v>
      </c>
      <c r="D7004" t="s">
        <v>214</v>
      </c>
      <c r="E7004" t="s">
        <v>215</v>
      </c>
      <c r="F7004" s="88">
        <v>46388</v>
      </c>
      <c r="G7004" s="87">
        <v>3000</v>
      </c>
      <c r="H7004" s="87">
        <v>218.8135564881546</v>
      </c>
    </row>
    <row r="7005" spans="1:8" x14ac:dyDescent="0.3">
      <c r="A7005" t="s">
        <v>37</v>
      </c>
      <c r="B7005" t="s">
        <v>53</v>
      </c>
      <c r="C7005" t="s">
        <v>68</v>
      </c>
      <c r="D7005" t="s">
        <v>214</v>
      </c>
      <c r="E7005" t="s">
        <v>216</v>
      </c>
      <c r="F7005" s="88">
        <v>46388</v>
      </c>
      <c r="G7005" s="87">
        <v>3000</v>
      </c>
      <c r="H7005" s="87">
        <v>180.0000000000002</v>
      </c>
    </row>
    <row r="7006" spans="1:8" x14ac:dyDescent="0.3">
      <c r="A7006" t="s">
        <v>37</v>
      </c>
      <c r="B7006" t="s">
        <v>53</v>
      </c>
      <c r="C7006" t="s">
        <v>68</v>
      </c>
      <c r="D7006" t="s">
        <v>214</v>
      </c>
      <c r="E7006" t="s">
        <v>217</v>
      </c>
      <c r="F7006" s="88">
        <v>46388</v>
      </c>
      <c r="G7006" s="87">
        <v>3000</v>
      </c>
      <c r="H7006" s="87">
        <v>36.616562724673727</v>
      </c>
    </row>
    <row r="7007" spans="1:8" x14ac:dyDescent="0.3">
      <c r="A7007" t="s">
        <v>37</v>
      </c>
      <c r="B7007" t="s">
        <v>53</v>
      </c>
      <c r="C7007" t="s">
        <v>68</v>
      </c>
      <c r="D7007" t="s">
        <v>214</v>
      </c>
      <c r="E7007" t="s">
        <v>215</v>
      </c>
      <c r="F7007" s="88">
        <v>46419</v>
      </c>
      <c r="G7007" s="87">
        <v>3000</v>
      </c>
      <c r="H7007" s="87">
        <v>218.7753056724797</v>
      </c>
    </row>
    <row r="7008" spans="1:8" x14ac:dyDescent="0.3">
      <c r="A7008" t="s">
        <v>37</v>
      </c>
      <c r="B7008" t="s">
        <v>53</v>
      </c>
      <c r="C7008" t="s">
        <v>68</v>
      </c>
      <c r="D7008" t="s">
        <v>214</v>
      </c>
      <c r="E7008" t="s">
        <v>216</v>
      </c>
      <c r="F7008" s="88">
        <v>46419</v>
      </c>
      <c r="G7008" s="87">
        <v>3000</v>
      </c>
      <c r="H7008" s="87">
        <v>180.0000000000002</v>
      </c>
    </row>
    <row r="7009" spans="1:8" x14ac:dyDescent="0.3">
      <c r="A7009" t="s">
        <v>37</v>
      </c>
      <c r="B7009" t="s">
        <v>53</v>
      </c>
      <c r="C7009" t="s">
        <v>68</v>
      </c>
      <c r="D7009" t="s">
        <v>214</v>
      </c>
      <c r="E7009" t="s">
        <v>217</v>
      </c>
      <c r="F7009" s="88">
        <v>46419</v>
      </c>
      <c r="G7009" s="87">
        <v>3000</v>
      </c>
      <c r="H7009" s="87">
        <v>36.580477049509057</v>
      </c>
    </row>
    <row r="7010" spans="1:8" x14ac:dyDescent="0.3">
      <c r="A7010" t="s">
        <v>37</v>
      </c>
      <c r="B7010" t="s">
        <v>53</v>
      </c>
      <c r="C7010" t="s">
        <v>68</v>
      </c>
      <c r="D7010" t="s">
        <v>214</v>
      </c>
      <c r="E7010" t="s">
        <v>215</v>
      </c>
      <c r="F7010" s="88">
        <v>46447</v>
      </c>
      <c r="G7010" s="87">
        <v>3000</v>
      </c>
      <c r="H7010" s="87">
        <v>218.73713017504579</v>
      </c>
    </row>
    <row r="7011" spans="1:8" x14ac:dyDescent="0.3">
      <c r="A7011" t="s">
        <v>37</v>
      </c>
      <c r="B7011" t="s">
        <v>53</v>
      </c>
      <c r="C7011" t="s">
        <v>68</v>
      </c>
      <c r="D7011" t="s">
        <v>214</v>
      </c>
      <c r="E7011" t="s">
        <v>216</v>
      </c>
      <c r="F7011" s="88">
        <v>46447</v>
      </c>
      <c r="G7011" s="87">
        <v>3000</v>
      </c>
      <c r="H7011" s="87">
        <v>180.0000000000002</v>
      </c>
    </row>
    <row r="7012" spans="1:8" x14ac:dyDescent="0.3">
      <c r="A7012" t="s">
        <v>37</v>
      </c>
      <c r="B7012" t="s">
        <v>53</v>
      </c>
      <c r="C7012" t="s">
        <v>68</v>
      </c>
      <c r="D7012" t="s">
        <v>214</v>
      </c>
      <c r="E7012" t="s">
        <v>217</v>
      </c>
      <c r="F7012" s="88">
        <v>46447</v>
      </c>
      <c r="G7012" s="87">
        <v>3000</v>
      </c>
      <c r="H7012" s="87">
        <v>36.54446242928833</v>
      </c>
    </row>
    <row r="7013" spans="1:8" x14ac:dyDescent="0.3">
      <c r="A7013" t="s">
        <v>37</v>
      </c>
      <c r="B7013" t="s">
        <v>53</v>
      </c>
      <c r="C7013" t="s">
        <v>68</v>
      </c>
      <c r="D7013" t="s">
        <v>214</v>
      </c>
      <c r="E7013" t="s">
        <v>215</v>
      </c>
      <c r="F7013" s="88">
        <v>46478</v>
      </c>
      <c r="G7013" s="87">
        <v>3000</v>
      </c>
      <c r="H7013" s="87">
        <v>218.69773954790909</v>
      </c>
    </row>
    <row r="7014" spans="1:8" x14ac:dyDescent="0.3">
      <c r="A7014" t="s">
        <v>37</v>
      </c>
      <c r="B7014" t="s">
        <v>53</v>
      </c>
      <c r="C7014" t="s">
        <v>68</v>
      </c>
      <c r="D7014" t="s">
        <v>214</v>
      </c>
      <c r="E7014" t="s">
        <v>216</v>
      </c>
      <c r="F7014" s="88">
        <v>46478</v>
      </c>
      <c r="G7014" s="87">
        <v>3000</v>
      </c>
      <c r="H7014" s="87">
        <v>180.0000000000002</v>
      </c>
    </row>
    <row r="7015" spans="1:8" x14ac:dyDescent="0.3">
      <c r="A7015" t="s">
        <v>37</v>
      </c>
      <c r="B7015" t="s">
        <v>53</v>
      </c>
      <c r="C7015" t="s">
        <v>68</v>
      </c>
      <c r="D7015" t="s">
        <v>214</v>
      </c>
      <c r="E7015" t="s">
        <v>217</v>
      </c>
      <c r="F7015" s="88">
        <v>46478</v>
      </c>
      <c r="G7015" s="87">
        <v>3000</v>
      </c>
      <c r="H7015" s="87">
        <v>36.507301460291693</v>
      </c>
    </row>
    <row r="7016" spans="1:8" x14ac:dyDescent="0.3">
      <c r="A7016" t="s">
        <v>37</v>
      </c>
      <c r="B7016" t="s">
        <v>53</v>
      </c>
      <c r="C7016" t="s">
        <v>68</v>
      </c>
      <c r="D7016" t="s">
        <v>214</v>
      </c>
      <c r="E7016" t="s">
        <v>215</v>
      </c>
      <c r="F7016" s="88">
        <v>46508</v>
      </c>
      <c r="G7016" s="87">
        <v>3000</v>
      </c>
      <c r="H7016" s="87">
        <v>36.470215990274781</v>
      </c>
    </row>
    <row r="7017" spans="1:8" x14ac:dyDescent="0.3">
      <c r="A7017" t="s">
        <v>37</v>
      </c>
      <c r="B7017" t="s">
        <v>53</v>
      </c>
      <c r="C7017" t="s">
        <v>68</v>
      </c>
      <c r="D7017" t="s">
        <v>214</v>
      </c>
      <c r="E7017" t="s">
        <v>216</v>
      </c>
      <c r="F7017" s="88">
        <v>46508</v>
      </c>
      <c r="G7017" s="87">
        <v>3000</v>
      </c>
      <c r="H7017" s="87">
        <v>0</v>
      </c>
    </row>
    <row r="7018" spans="1:8" x14ac:dyDescent="0.3">
      <c r="A7018" t="s">
        <v>37</v>
      </c>
      <c r="B7018" t="s">
        <v>53</v>
      </c>
      <c r="C7018" t="s">
        <v>68</v>
      </c>
      <c r="D7018" t="s">
        <v>214</v>
      </c>
      <c r="E7018" t="s">
        <v>217</v>
      </c>
      <c r="F7018" s="88">
        <v>46508</v>
      </c>
      <c r="G7018" s="87">
        <v>3000</v>
      </c>
      <c r="H7018" s="87">
        <v>36.470215990274781</v>
      </c>
    </row>
    <row r="7019" spans="1:8" x14ac:dyDescent="0.3">
      <c r="A7019" t="s">
        <v>37</v>
      </c>
      <c r="B7019" t="s">
        <v>53</v>
      </c>
      <c r="C7019" t="s">
        <v>68</v>
      </c>
      <c r="D7019" t="s">
        <v>214</v>
      </c>
      <c r="E7019" t="s">
        <v>215</v>
      </c>
      <c r="F7019" s="88">
        <v>46539</v>
      </c>
      <c r="G7019" s="87">
        <v>3000</v>
      </c>
      <c r="H7019" s="87">
        <v>36.433205789386143</v>
      </c>
    </row>
    <row r="7020" spans="1:8" x14ac:dyDescent="0.3">
      <c r="A7020" t="s">
        <v>37</v>
      </c>
      <c r="B7020" t="s">
        <v>53</v>
      </c>
      <c r="C7020" t="s">
        <v>68</v>
      </c>
      <c r="D7020" t="s">
        <v>214</v>
      </c>
      <c r="E7020" t="s">
        <v>216</v>
      </c>
      <c r="F7020" s="88">
        <v>46539</v>
      </c>
      <c r="G7020" s="87">
        <v>3000</v>
      </c>
      <c r="H7020" s="87">
        <v>0</v>
      </c>
    </row>
    <row r="7021" spans="1:8" x14ac:dyDescent="0.3">
      <c r="A7021" t="s">
        <v>37</v>
      </c>
      <c r="B7021" t="s">
        <v>53</v>
      </c>
      <c r="C7021" t="s">
        <v>68</v>
      </c>
      <c r="D7021" t="s">
        <v>214</v>
      </c>
      <c r="E7021" t="s">
        <v>217</v>
      </c>
      <c r="F7021" s="88">
        <v>46539</v>
      </c>
      <c r="G7021" s="87">
        <v>3000</v>
      </c>
      <c r="H7021" s="87">
        <v>36.433205789386143</v>
      </c>
    </row>
    <row r="7022" spans="1:8" x14ac:dyDescent="0.3">
      <c r="A7022" t="s">
        <v>37</v>
      </c>
      <c r="B7022" t="s">
        <v>53</v>
      </c>
      <c r="C7022" t="s">
        <v>68</v>
      </c>
      <c r="D7022" t="s">
        <v>214</v>
      </c>
      <c r="E7022" t="s">
        <v>215</v>
      </c>
      <c r="F7022" s="88">
        <v>46569</v>
      </c>
      <c r="G7022" s="87">
        <v>3000</v>
      </c>
      <c r="H7022" s="87">
        <v>36.396270628707541</v>
      </c>
    </row>
    <row r="7023" spans="1:8" x14ac:dyDescent="0.3">
      <c r="A7023" t="s">
        <v>37</v>
      </c>
      <c r="B7023" t="s">
        <v>53</v>
      </c>
      <c r="C7023" t="s">
        <v>68</v>
      </c>
      <c r="D7023" t="s">
        <v>214</v>
      </c>
      <c r="E7023" t="s">
        <v>216</v>
      </c>
      <c r="F7023" s="88">
        <v>46569</v>
      </c>
      <c r="G7023" s="87">
        <v>3000</v>
      </c>
      <c r="H7023" s="87">
        <v>0</v>
      </c>
    </row>
    <row r="7024" spans="1:8" x14ac:dyDescent="0.3">
      <c r="A7024" t="s">
        <v>37</v>
      </c>
      <c r="B7024" t="s">
        <v>53</v>
      </c>
      <c r="C7024" t="s">
        <v>68</v>
      </c>
      <c r="D7024" t="s">
        <v>214</v>
      </c>
      <c r="E7024" t="s">
        <v>217</v>
      </c>
      <c r="F7024" s="88">
        <v>46569</v>
      </c>
      <c r="G7024" s="87">
        <v>3000</v>
      </c>
      <c r="H7024" s="87">
        <v>36.396270628707541</v>
      </c>
    </row>
    <row r="7025" spans="1:8" x14ac:dyDescent="0.3">
      <c r="A7025" t="s">
        <v>37</v>
      </c>
      <c r="B7025" t="s">
        <v>53</v>
      </c>
      <c r="C7025" t="s">
        <v>68</v>
      </c>
      <c r="D7025" t="s">
        <v>214</v>
      </c>
      <c r="E7025" t="s">
        <v>215</v>
      </c>
      <c r="F7025" s="88">
        <v>46600</v>
      </c>
      <c r="G7025" s="87">
        <v>3000</v>
      </c>
      <c r="H7025" s="87">
        <v>36.358806634236849</v>
      </c>
    </row>
    <row r="7026" spans="1:8" x14ac:dyDescent="0.3">
      <c r="A7026" t="s">
        <v>37</v>
      </c>
      <c r="B7026" t="s">
        <v>53</v>
      </c>
      <c r="C7026" t="s">
        <v>68</v>
      </c>
      <c r="D7026" t="s">
        <v>214</v>
      </c>
      <c r="E7026" t="s">
        <v>216</v>
      </c>
      <c r="F7026" s="88">
        <v>46600</v>
      </c>
      <c r="G7026" s="87">
        <v>3000</v>
      </c>
      <c r="H7026" s="87">
        <v>0</v>
      </c>
    </row>
    <row r="7027" spans="1:8" x14ac:dyDescent="0.3">
      <c r="A7027" t="s">
        <v>37</v>
      </c>
      <c r="B7027" t="s">
        <v>53</v>
      </c>
      <c r="C7027" t="s">
        <v>68</v>
      </c>
      <c r="D7027" t="s">
        <v>214</v>
      </c>
      <c r="E7027" t="s">
        <v>217</v>
      </c>
      <c r="F7027" s="88">
        <v>46600</v>
      </c>
      <c r="G7027" s="87">
        <v>3000</v>
      </c>
      <c r="H7027" s="87">
        <v>36.358806634236849</v>
      </c>
    </row>
    <row r="7028" spans="1:8" x14ac:dyDescent="0.3">
      <c r="A7028" t="s">
        <v>37</v>
      </c>
      <c r="B7028" t="s">
        <v>53</v>
      </c>
      <c r="C7028" t="s">
        <v>68</v>
      </c>
      <c r="D7028" t="s">
        <v>214</v>
      </c>
      <c r="E7028" t="s">
        <v>215</v>
      </c>
      <c r="F7028" s="88">
        <v>46631</v>
      </c>
      <c r="G7028" s="87">
        <v>3000</v>
      </c>
      <c r="H7028" s="87">
        <v>36.322022091750171</v>
      </c>
    </row>
    <row r="7029" spans="1:8" x14ac:dyDescent="0.3">
      <c r="A7029" t="s">
        <v>37</v>
      </c>
      <c r="B7029" t="s">
        <v>53</v>
      </c>
      <c r="C7029" t="s">
        <v>68</v>
      </c>
      <c r="D7029" t="s">
        <v>214</v>
      </c>
      <c r="E7029" t="s">
        <v>216</v>
      </c>
      <c r="F7029" s="88">
        <v>46631</v>
      </c>
      <c r="G7029" s="87">
        <v>3000</v>
      </c>
      <c r="H7029" s="87">
        <v>0</v>
      </c>
    </row>
    <row r="7030" spans="1:8" x14ac:dyDescent="0.3">
      <c r="A7030" t="s">
        <v>37</v>
      </c>
      <c r="B7030" t="s">
        <v>53</v>
      </c>
      <c r="C7030" t="s">
        <v>68</v>
      </c>
      <c r="D7030" t="s">
        <v>214</v>
      </c>
      <c r="E7030" t="s">
        <v>217</v>
      </c>
      <c r="F7030" s="88">
        <v>46631</v>
      </c>
      <c r="G7030" s="87">
        <v>3000</v>
      </c>
      <c r="H7030" s="87">
        <v>36.322022091750171</v>
      </c>
    </row>
    <row r="7031" spans="1:8" x14ac:dyDescent="0.3">
      <c r="A7031" t="s">
        <v>37</v>
      </c>
      <c r="B7031" t="s">
        <v>53</v>
      </c>
      <c r="C7031" t="s">
        <v>68</v>
      </c>
      <c r="D7031" t="s">
        <v>214</v>
      </c>
      <c r="E7031" t="s">
        <v>215</v>
      </c>
      <c r="F7031" s="88">
        <v>46661</v>
      </c>
      <c r="G7031" s="87">
        <v>3000</v>
      </c>
      <c r="H7031" s="87">
        <v>36.285311904564743</v>
      </c>
    </row>
    <row r="7032" spans="1:8" x14ac:dyDescent="0.3">
      <c r="A7032" t="s">
        <v>37</v>
      </c>
      <c r="B7032" t="s">
        <v>53</v>
      </c>
      <c r="C7032" t="s">
        <v>68</v>
      </c>
      <c r="D7032" t="s">
        <v>214</v>
      </c>
      <c r="E7032" t="s">
        <v>216</v>
      </c>
      <c r="F7032" s="88">
        <v>46661</v>
      </c>
      <c r="G7032" s="87">
        <v>3000</v>
      </c>
      <c r="H7032" s="87">
        <v>0</v>
      </c>
    </row>
    <row r="7033" spans="1:8" x14ac:dyDescent="0.3">
      <c r="A7033" t="s">
        <v>37</v>
      </c>
      <c r="B7033" t="s">
        <v>53</v>
      </c>
      <c r="C7033" t="s">
        <v>68</v>
      </c>
      <c r="D7033" t="s">
        <v>214</v>
      </c>
      <c r="E7033" t="s">
        <v>217</v>
      </c>
      <c r="F7033" s="88">
        <v>46661</v>
      </c>
      <c r="G7033" s="87">
        <v>3000</v>
      </c>
      <c r="H7033" s="87">
        <v>36.285311904564743</v>
      </c>
    </row>
    <row r="7034" spans="1:8" x14ac:dyDescent="0.3">
      <c r="A7034" t="s">
        <v>37</v>
      </c>
      <c r="B7034" t="s">
        <v>53</v>
      </c>
      <c r="C7034" t="s">
        <v>68</v>
      </c>
      <c r="D7034" t="s">
        <v>214</v>
      </c>
      <c r="E7034" t="s">
        <v>215</v>
      </c>
      <c r="F7034" s="88">
        <v>46692</v>
      </c>
      <c r="G7034" s="87">
        <v>3000</v>
      </c>
      <c r="H7034" s="87">
        <v>36.248675847457392</v>
      </c>
    </row>
    <row r="7035" spans="1:8" x14ac:dyDescent="0.3">
      <c r="A7035" t="s">
        <v>37</v>
      </c>
      <c r="B7035" t="s">
        <v>53</v>
      </c>
      <c r="C7035" t="s">
        <v>68</v>
      </c>
      <c r="D7035" t="s">
        <v>214</v>
      </c>
      <c r="E7035" t="s">
        <v>216</v>
      </c>
      <c r="F7035" s="88">
        <v>46692</v>
      </c>
      <c r="G7035" s="87">
        <v>3000</v>
      </c>
      <c r="H7035" s="87">
        <v>0</v>
      </c>
    </row>
    <row r="7036" spans="1:8" x14ac:dyDescent="0.3">
      <c r="A7036" t="s">
        <v>37</v>
      </c>
      <c r="B7036" t="s">
        <v>53</v>
      </c>
      <c r="C7036" t="s">
        <v>68</v>
      </c>
      <c r="D7036" t="s">
        <v>214</v>
      </c>
      <c r="E7036" t="s">
        <v>217</v>
      </c>
      <c r="F7036" s="88">
        <v>46692</v>
      </c>
      <c r="G7036" s="87">
        <v>3000</v>
      </c>
      <c r="H7036" s="87">
        <v>36.248675847457392</v>
      </c>
    </row>
    <row r="7037" spans="1:8" x14ac:dyDescent="0.3">
      <c r="A7037" t="s">
        <v>37</v>
      </c>
      <c r="B7037" t="s">
        <v>53</v>
      </c>
      <c r="C7037" t="s">
        <v>68</v>
      </c>
      <c r="D7037" t="s">
        <v>214</v>
      </c>
      <c r="E7037" t="s">
        <v>215</v>
      </c>
      <c r="F7037" s="88">
        <v>46722</v>
      </c>
      <c r="G7037" s="87">
        <v>3000</v>
      </c>
      <c r="H7037" s="87">
        <v>36.212113696116212</v>
      </c>
    </row>
    <row r="7038" spans="1:8" x14ac:dyDescent="0.3">
      <c r="A7038" t="s">
        <v>37</v>
      </c>
      <c r="B7038" t="s">
        <v>53</v>
      </c>
      <c r="C7038" t="s">
        <v>68</v>
      </c>
      <c r="D7038" t="s">
        <v>214</v>
      </c>
      <c r="E7038" t="s">
        <v>216</v>
      </c>
      <c r="F7038" s="88">
        <v>46722</v>
      </c>
      <c r="G7038" s="87">
        <v>3000</v>
      </c>
      <c r="H7038" s="87">
        <v>0</v>
      </c>
    </row>
    <row r="7039" spans="1:8" x14ac:dyDescent="0.3">
      <c r="A7039" t="s">
        <v>37</v>
      </c>
      <c r="B7039" t="s">
        <v>53</v>
      </c>
      <c r="C7039" t="s">
        <v>68</v>
      </c>
      <c r="D7039" t="s">
        <v>214</v>
      </c>
      <c r="E7039" t="s">
        <v>217</v>
      </c>
      <c r="F7039" s="88">
        <v>46722</v>
      </c>
      <c r="G7039" s="87">
        <v>3000</v>
      </c>
      <c r="H7039" s="87">
        <v>36.212113696116212</v>
      </c>
    </row>
    <row r="7040" spans="1:8" x14ac:dyDescent="0.3">
      <c r="A7040" t="s">
        <v>37</v>
      </c>
      <c r="B7040" t="s">
        <v>53</v>
      </c>
      <c r="C7040" t="s">
        <v>69</v>
      </c>
      <c r="D7040" t="s">
        <v>198</v>
      </c>
      <c r="E7040" t="s">
        <v>135</v>
      </c>
      <c r="G7040" s="87">
        <v>88000</v>
      </c>
      <c r="H7040" s="87">
        <v>58784</v>
      </c>
    </row>
    <row r="7041" spans="1:8" x14ac:dyDescent="0.3">
      <c r="A7041" t="s">
        <v>37</v>
      </c>
      <c r="B7041" t="s">
        <v>53</v>
      </c>
      <c r="C7041" t="s">
        <v>69</v>
      </c>
      <c r="D7041" t="s">
        <v>198</v>
      </c>
      <c r="E7041" t="s">
        <v>199</v>
      </c>
      <c r="G7041" s="87">
        <v>88000</v>
      </c>
      <c r="H7041" s="87">
        <v>87730.883997519573</v>
      </c>
    </row>
    <row r="7042" spans="1:8" x14ac:dyDescent="0.3">
      <c r="A7042" t="s">
        <v>37</v>
      </c>
      <c r="B7042" t="s">
        <v>53</v>
      </c>
      <c r="C7042" t="s">
        <v>69</v>
      </c>
      <c r="D7042" t="s">
        <v>198</v>
      </c>
      <c r="E7042" t="s">
        <v>200</v>
      </c>
      <c r="G7042" s="87">
        <v>88000</v>
      </c>
      <c r="H7042" s="87">
        <v>89067.969705789277</v>
      </c>
    </row>
    <row r="7043" spans="1:8" x14ac:dyDescent="0.3">
      <c r="A7043" t="s">
        <v>37</v>
      </c>
      <c r="B7043" t="s">
        <v>53</v>
      </c>
      <c r="C7043" t="s">
        <v>69</v>
      </c>
      <c r="D7043" t="s">
        <v>198</v>
      </c>
      <c r="E7043" t="s">
        <v>201</v>
      </c>
      <c r="G7043" s="87">
        <v>88000</v>
      </c>
      <c r="H7043" s="87">
        <v>88000</v>
      </c>
    </row>
    <row r="7044" spans="1:8" x14ac:dyDescent="0.3">
      <c r="A7044" t="s">
        <v>37</v>
      </c>
      <c r="B7044" t="s">
        <v>53</v>
      </c>
      <c r="C7044" t="s">
        <v>69</v>
      </c>
      <c r="D7044" t="s">
        <v>198</v>
      </c>
      <c r="E7044" t="s">
        <v>202</v>
      </c>
      <c r="G7044" s="87">
        <v>88000</v>
      </c>
      <c r="H7044" s="87">
        <v>59315.452587799198</v>
      </c>
    </row>
    <row r="7045" spans="1:8" x14ac:dyDescent="0.3">
      <c r="A7045" t="s">
        <v>37</v>
      </c>
      <c r="B7045" t="s">
        <v>53</v>
      </c>
      <c r="C7045" t="s">
        <v>69</v>
      </c>
      <c r="D7045" t="s">
        <v>198</v>
      </c>
      <c r="E7045" t="s">
        <v>139</v>
      </c>
      <c r="G7045" s="87">
        <v>88000</v>
      </c>
      <c r="H7045" s="87">
        <v>54120</v>
      </c>
    </row>
    <row r="7046" spans="1:8" x14ac:dyDescent="0.3">
      <c r="A7046" t="s">
        <v>37</v>
      </c>
      <c r="B7046" t="s">
        <v>53</v>
      </c>
      <c r="C7046" t="s">
        <v>69</v>
      </c>
      <c r="D7046" t="s">
        <v>198</v>
      </c>
      <c r="E7046" t="s">
        <v>65</v>
      </c>
      <c r="G7046" s="87">
        <v>88000</v>
      </c>
      <c r="H7046" s="87">
        <v>59315.452587799198</v>
      </c>
    </row>
    <row r="7047" spans="1:8" x14ac:dyDescent="0.3">
      <c r="A7047" t="s">
        <v>37</v>
      </c>
      <c r="B7047" t="s">
        <v>53</v>
      </c>
      <c r="C7047" t="s">
        <v>69</v>
      </c>
      <c r="D7047" t="s">
        <v>203</v>
      </c>
      <c r="E7047" t="s">
        <v>204</v>
      </c>
      <c r="G7047" s="87">
        <v>88000</v>
      </c>
      <c r="H7047" s="87">
        <v>57488.218595997438</v>
      </c>
    </row>
    <row r="7048" spans="1:8" x14ac:dyDescent="0.3">
      <c r="A7048" t="s">
        <v>37</v>
      </c>
      <c r="B7048" t="s">
        <v>53</v>
      </c>
      <c r="C7048" t="s">
        <v>69</v>
      </c>
      <c r="D7048" t="s">
        <v>203</v>
      </c>
      <c r="E7048" t="s">
        <v>142</v>
      </c>
      <c r="G7048" s="87">
        <v>88000</v>
      </c>
      <c r="H7048" s="87">
        <v>84898.834248961532</v>
      </c>
    </row>
    <row r="7049" spans="1:8" x14ac:dyDescent="0.3">
      <c r="A7049" t="s">
        <v>37</v>
      </c>
      <c r="B7049" t="s">
        <v>53</v>
      </c>
      <c r="C7049" t="s">
        <v>69</v>
      </c>
      <c r="D7049" t="s">
        <v>203</v>
      </c>
      <c r="E7049" t="s">
        <v>143</v>
      </c>
      <c r="G7049" s="87">
        <v>88000</v>
      </c>
      <c r="H7049" s="87">
        <v>89203.795613341834</v>
      </c>
    </row>
    <row r="7050" spans="1:8" x14ac:dyDescent="0.3">
      <c r="A7050" t="s">
        <v>37</v>
      </c>
      <c r="B7050" t="s">
        <v>53</v>
      </c>
      <c r="C7050" t="s">
        <v>69</v>
      </c>
      <c r="D7050" t="s">
        <v>203</v>
      </c>
      <c r="E7050" t="s">
        <v>141</v>
      </c>
      <c r="G7050" s="87">
        <v>88000</v>
      </c>
      <c r="H7050" s="87">
        <v>0</v>
      </c>
    </row>
    <row r="7051" spans="1:8" x14ac:dyDescent="0.3">
      <c r="A7051" t="s">
        <v>37</v>
      </c>
      <c r="B7051" t="s">
        <v>53</v>
      </c>
      <c r="C7051" t="s">
        <v>69</v>
      </c>
      <c r="D7051" t="s">
        <v>203</v>
      </c>
      <c r="E7051" t="s">
        <v>205</v>
      </c>
      <c r="G7051" s="87">
        <v>88000</v>
      </c>
      <c r="H7051" s="87">
        <v>57488.218595997438</v>
      </c>
    </row>
    <row r="7052" spans="1:8" x14ac:dyDescent="0.3">
      <c r="A7052" t="s">
        <v>37</v>
      </c>
      <c r="B7052" t="s">
        <v>53</v>
      </c>
      <c r="C7052" t="s">
        <v>69</v>
      </c>
      <c r="D7052" t="s">
        <v>206</v>
      </c>
      <c r="E7052" t="s">
        <v>207</v>
      </c>
      <c r="G7052" s="87">
        <v>88000</v>
      </c>
      <c r="H7052" s="87">
        <v>91960</v>
      </c>
    </row>
    <row r="7053" spans="1:8" x14ac:dyDescent="0.3">
      <c r="A7053" t="s">
        <v>37</v>
      </c>
      <c r="B7053" t="s">
        <v>53</v>
      </c>
      <c r="C7053" t="s">
        <v>69</v>
      </c>
      <c r="D7053" t="s">
        <v>206</v>
      </c>
      <c r="E7053" t="s">
        <v>208</v>
      </c>
      <c r="G7053" s="87">
        <v>88000</v>
      </c>
      <c r="H7053" s="87">
        <v>92242.088888888873</v>
      </c>
    </row>
    <row r="7054" spans="1:8" x14ac:dyDescent="0.3">
      <c r="A7054" t="s">
        <v>37</v>
      </c>
      <c r="B7054" t="s">
        <v>53</v>
      </c>
      <c r="C7054" t="s">
        <v>69</v>
      </c>
      <c r="D7054" t="s">
        <v>206</v>
      </c>
      <c r="E7054" t="s">
        <v>209</v>
      </c>
      <c r="G7054" s="87">
        <v>88000</v>
      </c>
      <c r="H7054" s="87">
        <v>86944.835787546326</v>
      </c>
    </row>
    <row r="7055" spans="1:8" x14ac:dyDescent="0.3">
      <c r="A7055" t="s">
        <v>37</v>
      </c>
      <c r="B7055" t="s">
        <v>53</v>
      </c>
      <c r="C7055" t="s">
        <v>69</v>
      </c>
      <c r="D7055" t="s">
        <v>210</v>
      </c>
      <c r="E7055" t="s">
        <v>211</v>
      </c>
      <c r="G7055" s="87">
        <v>88000</v>
      </c>
      <c r="H7055" s="87">
        <v>88000</v>
      </c>
    </row>
    <row r="7056" spans="1:8" x14ac:dyDescent="0.3">
      <c r="A7056" t="s">
        <v>37</v>
      </c>
      <c r="B7056" t="s">
        <v>53</v>
      </c>
      <c r="C7056" t="s">
        <v>69</v>
      </c>
      <c r="D7056" t="s">
        <v>210</v>
      </c>
      <c r="E7056" t="s">
        <v>212</v>
      </c>
      <c r="G7056" s="87">
        <v>88000</v>
      </c>
      <c r="H7056" s="87">
        <v>87120</v>
      </c>
    </row>
    <row r="7057" spans="1:8" x14ac:dyDescent="0.3">
      <c r="A7057" t="s">
        <v>37</v>
      </c>
      <c r="B7057" t="s">
        <v>53</v>
      </c>
      <c r="C7057" t="s">
        <v>69</v>
      </c>
      <c r="D7057" t="s">
        <v>210</v>
      </c>
      <c r="E7057" t="s">
        <v>213</v>
      </c>
      <c r="G7057" s="87">
        <v>88000</v>
      </c>
      <c r="H7057" s="87">
        <v>86680</v>
      </c>
    </row>
    <row r="7058" spans="1:8" x14ac:dyDescent="0.3">
      <c r="A7058" t="s">
        <v>37</v>
      </c>
      <c r="B7058" t="s">
        <v>53</v>
      </c>
      <c r="C7058" t="s">
        <v>69</v>
      </c>
      <c r="D7058" t="s">
        <v>214</v>
      </c>
      <c r="E7058" t="s">
        <v>215</v>
      </c>
      <c r="F7058" s="88">
        <v>46388</v>
      </c>
      <c r="G7058" s="87">
        <v>7333.333333333333</v>
      </c>
      <c r="H7058" s="87">
        <v>375.83167147143968</v>
      </c>
    </row>
    <row r="7059" spans="1:8" x14ac:dyDescent="0.3">
      <c r="A7059" t="s">
        <v>37</v>
      </c>
      <c r="B7059" t="s">
        <v>53</v>
      </c>
      <c r="C7059" t="s">
        <v>69</v>
      </c>
      <c r="D7059" t="s">
        <v>214</v>
      </c>
      <c r="E7059" t="s">
        <v>216</v>
      </c>
      <c r="F7059" s="88">
        <v>46388</v>
      </c>
      <c r="G7059" s="87">
        <v>7333.333333333333</v>
      </c>
      <c r="H7059" s="87">
        <v>329.99999999999949</v>
      </c>
    </row>
    <row r="7060" spans="1:8" x14ac:dyDescent="0.3">
      <c r="A7060" t="s">
        <v>37</v>
      </c>
      <c r="B7060" t="s">
        <v>53</v>
      </c>
      <c r="C7060" t="s">
        <v>69</v>
      </c>
      <c r="D7060" t="s">
        <v>214</v>
      </c>
      <c r="E7060" t="s">
        <v>217</v>
      </c>
      <c r="F7060" s="88">
        <v>46388</v>
      </c>
      <c r="G7060" s="87">
        <v>7333.333333333333</v>
      </c>
      <c r="H7060" s="87">
        <v>43.85805882434542</v>
      </c>
    </row>
    <row r="7061" spans="1:8" x14ac:dyDescent="0.3">
      <c r="A7061" t="s">
        <v>37</v>
      </c>
      <c r="B7061" t="s">
        <v>53</v>
      </c>
      <c r="C7061" t="s">
        <v>69</v>
      </c>
      <c r="D7061" t="s">
        <v>214</v>
      </c>
      <c r="E7061" t="s">
        <v>215</v>
      </c>
      <c r="F7061" s="88">
        <v>46419</v>
      </c>
      <c r="G7061" s="87">
        <v>7333.333333333333</v>
      </c>
      <c r="H7061" s="87">
        <v>366.98383407886519</v>
      </c>
    </row>
    <row r="7062" spans="1:8" x14ac:dyDescent="0.3">
      <c r="A7062" t="s">
        <v>37</v>
      </c>
      <c r="B7062" t="s">
        <v>53</v>
      </c>
      <c r="C7062" t="s">
        <v>69</v>
      </c>
      <c r="D7062" t="s">
        <v>214</v>
      </c>
      <c r="E7062" t="s">
        <v>216</v>
      </c>
      <c r="F7062" s="88">
        <v>46419</v>
      </c>
      <c r="G7062" s="87">
        <v>7333.333333333333</v>
      </c>
      <c r="H7062" s="87">
        <v>329.99999999999949</v>
      </c>
    </row>
    <row r="7063" spans="1:8" x14ac:dyDescent="0.3">
      <c r="A7063" t="s">
        <v>37</v>
      </c>
      <c r="B7063" t="s">
        <v>53</v>
      </c>
      <c r="C7063" t="s">
        <v>69</v>
      </c>
      <c r="D7063" t="s">
        <v>214</v>
      </c>
      <c r="E7063" t="s">
        <v>217</v>
      </c>
      <c r="F7063" s="88">
        <v>46419</v>
      </c>
      <c r="G7063" s="87">
        <v>7333.333333333333</v>
      </c>
      <c r="H7063" s="87">
        <v>35.391228783603793</v>
      </c>
    </row>
    <row r="7064" spans="1:8" x14ac:dyDescent="0.3">
      <c r="A7064" t="s">
        <v>37</v>
      </c>
      <c r="B7064" t="s">
        <v>53</v>
      </c>
      <c r="C7064" t="s">
        <v>69</v>
      </c>
      <c r="D7064" t="s">
        <v>214</v>
      </c>
      <c r="E7064" t="s">
        <v>215</v>
      </c>
      <c r="F7064" s="88">
        <v>46447</v>
      </c>
      <c r="G7064" s="87">
        <v>7333.333333333333</v>
      </c>
      <c r="H7064" s="87">
        <v>358.15052293136768</v>
      </c>
    </row>
    <row r="7065" spans="1:8" x14ac:dyDescent="0.3">
      <c r="A7065" t="s">
        <v>37</v>
      </c>
      <c r="B7065" t="s">
        <v>53</v>
      </c>
      <c r="C7065" t="s">
        <v>69</v>
      </c>
      <c r="D7065" t="s">
        <v>214</v>
      </c>
      <c r="E7065" t="s">
        <v>216</v>
      </c>
      <c r="F7065" s="88">
        <v>46447</v>
      </c>
      <c r="G7065" s="87">
        <v>7333.333333333333</v>
      </c>
      <c r="H7065" s="87">
        <v>329.99999999999949</v>
      </c>
    </row>
    <row r="7066" spans="1:8" x14ac:dyDescent="0.3">
      <c r="A7066" t="s">
        <v>37</v>
      </c>
      <c r="B7066" t="s">
        <v>53</v>
      </c>
      <c r="C7066" t="s">
        <v>69</v>
      </c>
      <c r="D7066" t="s">
        <v>214</v>
      </c>
      <c r="E7066" t="s">
        <v>217</v>
      </c>
      <c r="F7066" s="88">
        <v>46447</v>
      </c>
      <c r="G7066" s="87">
        <v>7333.333333333333</v>
      </c>
      <c r="H7066" s="87">
        <v>26.93829945585513</v>
      </c>
    </row>
    <row r="7067" spans="1:8" x14ac:dyDescent="0.3">
      <c r="A7067" t="s">
        <v>37</v>
      </c>
      <c r="B7067" t="s">
        <v>53</v>
      </c>
      <c r="C7067" t="s">
        <v>69</v>
      </c>
      <c r="D7067" t="s">
        <v>214</v>
      </c>
      <c r="E7067" t="s">
        <v>215</v>
      </c>
      <c r="F7067" s="88">
        <v>46478</v>
      </c>
      <c r="G7067" s="87">
        <v>7333.333333333333</v>
      </c>
      <c r="H7067" s="87">
        <v>349.03301271566409</v>
      </c>
    </row>
    <row r="7068" spans="1:8" x14ac:dyDescent="0.3">
      <c r="A7068" t="s">
        <v>37</v>
      </c>
      <c r="B7068" t="s">
        <v>53</v>
      </c>
      <c r="C7068" t="s">
        <v>69</v>
      </c>
      <c r="D7068" t="s">
        <v>214</v>
      </c>
      <c r="E7068" t="s">
        <v>216</v>
      </c>
      <c r="F7068" s="88">
        <v>46478</v>
      </c>
      <c r="G7068" s="87">
        <v>7333.333333333333</v>
      </c>
      <c r="H7068" s="87">
        <v>329.99999999999949</v>
      </c>
    </row>
    <row r="7069" spans="1:8" x14ac:dyDescent="0.3">
      <c r="A7069" t="s">
        <v>37</v>
      </c>
      <c r="B7069" t="s">
        <v>53</v>
      </c>
      <c r="C7069" t="s">
        <v>69</v>
      </c>
      <c r="D7069" t="s">
        <v>214</v>
      </c>
      <c r="E7069" t="s">
        <v>217</v>
      </c>
      <c r="F7069" s="88">
        <v>46478</v>
      </c>
      <c r="G7069" s="87">
        <v>7333.333333333333</v>
      </c>
      <c r="H7069" s="87">
        <v>18.21340929728639</v>
      </c>
    </row>
    <row r="7070" spans="1:8" x14ac:dyDescent="0.3">
      <c r="A7070" t="s">
        <v>37</v>
      </c>
      <c r="B7070" t="s">
        <v>53</v>
      </c>
      <c r="C7070" t="s">
        <v>69</v>
      </c>
      <c r="D7070" t="s">
        <v>214</v>
      </c>
      <c r="E7070" t="s">
        <v>215</v>
      </c>
      <c r="F7070" s="88">
        <v>46508</v>
      </c>
      <c r="G7070" s="87">
        <v>7333.333333333333</v>
      </c>
      <c r="H7070" s="87">
        <v>339.93095268742081</v>
      </c>
    </row>
    <row r="7071" spans="1:8" x14ac:dyDescent="0.3">
      <c r="A7071" t="s">
        <v>37</v>
      </c>
      <c r="B7071" t="s">
        <v>53</v>
      </c>
      <c r="C7071" t="s">
        <v>69</v>
      </c>
      <c r="D7071" t="s">
        <v>214</v>
      </c>
      <c r="E7071" t="s">
        <v>216</v>
      </c>
      <c r="F7071" s="88">
        <v>46508</v>
      </c>
      <c r="G7071" s="87">
        <v>7333.333333333333</v>
      </c>
      <c r="H7071" s="87">
        <v>329.99999999999949</v>
      </c>
    </row>
    <row r="7072" spans="1:8" x14ac:dyDescent="0.3">
      <c r="A7072" t="s">
        <v>37</v>
      </c>
      <c r="B7072" t="s">
        <v>53</v>
      </c>
      <c r="C7072" t="s">
        <v>69</v>
      </c>
      <c r="D7072" t="s">
        <v>214</v>
      </c>
      <c r="E7072" t="s">
        <v>217</v>
      </c>
      <c r="F7072" s="88">
        <v>46508</v>
      </c>
      <c r="G7072" s="87">
        <v>7333.333333333333</v>
      </c>
      <c r="H7072" s="87">
        <v>9.5033040071016046</v>
      </c>
    </row>
    <row r="7073" spans="1:8" x14ac:dyDescent="0.3">
      <c r="A7073" t="s">
        <v>37</v>
      </c>
      <c r="B7073" t="s">
        <v>53</v>
      </c>
      <c r="C7073" t="s">
        <v>69</v>
      </c>
      <c r="D7073" t="s">
        <v>214</v>
      </c>
      <c r="E7073" t="s">
        <v>215</v>
      </c>
      <c r="F7073" s="88">
        <v>46539</v>
      </c>
      <c r="G7073" s="87">
        <v>7333.333333333333</v>
      </c>
      <c r="H7073" s="87">
        <v>294.17359721108448</v>
      </c>
    </row>
    <row r="7074" spans="1:8" x14ac:dyDescent="0.3">
      <c r="A7074" t="s">
        <v>37</v>
      </c>
      <c r="B7074" t="s">
        <v>53</v>
      </c>
      <c r="C7074" t="s">
        <v>69</v>
      </c>
      <c r="D7074" t="s">
        <v>214</v>
      </c>
      <c r="E7074" t="s">
        <v>216</v>
      </c>
      <c r="F7074" s="88">
        <v>46539</v>
      </c>
      <c r="G7074" s="87">
        <v>7333.333333333333</v>
      </c>
      <c r="H7074" s="87">
        <v>293.3333333333336</v>
      </c>
    </row>
    <row r="7075" spans="1:8" x14ac:dyDescent="0.3">
      <c r="A7075" t="s">
        <v>37</v>
      </c>
      <c r="B7075" t="s">
        <v>53</v>
      </c>
      <c r="C7075" t="s">
        <v>69</v>
      </c>
      <c r="D7075" t="s">
        <v>214</v>
      </c>
      <c r="E7075" t="s">
        <v>217</v>
      </c>
      <c r="F7075" s="88">
        <v>46539</v>
      </c>
      <c r="G7075" s="87">
        <v>7333.333333333333</v>
      </c>
      <c r="H7075" s="87">
        <v>0.80794603629922668</v>
      </c>
    </row>
    <row r="7076" spans="1:8" x14ac:dyDescent="0.3">
      <c r="A7076" t="s">
        <v>37</v>
      </c>
      <c r="B7076" t="s">
        <v>53</v>
      </c>
      <c r="C7076" t="s">
        <v>69</v>
      </c>
      <c r="D7076" t="s">
        <v>214</v>
      </c>
      <c r="E7076" t="s">
        <v>215</v>
      </c>
      <c r="F7076" s="88">
        <v>46569</v>
      </c>
      <c r="G7076" s="87">
        <v>7333.333333333333</v>
      </c>
      <c r="H7076" s="87">
        <v>285.14572321476948</v>
      </c>
    </row>
    <row r="7077" spans="1:8" x14ac:dyDescent="0.3">
      <c r="A7077" t="s">
        <v>37</v>
      </c>
      <c r="B7077" t="s">
        <v>53</v>
      </c>
      <c r="C7077" t="s">
        <v>69</v>
      </c>
      <c r="D7077" t="s">
        <v>214</v>
      </c>
      <c r="E7077" t="s">
        <v>216</v>
      </c>
      <c r="F7077" s="88">
        <v>46569</v>
      </c>
      <c r="G7077" s="87">
        <v>7333.333333333333</v>
      </c>
      <c r="H7077" s="87">
        <v>293.3333333333336</v>
      </c>
    </row>
    <row r="7078" spans="1:8" x14ac:dyDescent="0.3">
      <c r="A7078" t="s">
        <v>37</v>
      </c>
      <c r="B7078" t="s">
        <v>53</v>
      </c>
      <c r="C7078" t="s">
        <v>69</v>
      </c>
      <c r="D7078" t="s">
        <v>214</v>
      </c>
      <c r="E7078" t="s">
        <v>217</v>
      </c>
      <c r="F7078" s="88">
        <v>46569</v>
      </c>
      <c r="G7078" s="87">
        <v>7333.333333333333</v>
      </c>
      <c r="H7078" s="87">
        <v>-7.8727020370810141</v>
      </c>
    </row>
    <row r="7079" spans="1:8" x14ac:dyDescent="0.3">
      <c r="A7079" t="s">
        <v>37</v>
      </c>
      <c r="B7079" t="s">
        <v>53</v>
      </c>
      <c r="C7079" t="s">
        <v>69</v>
      </c>
      <c r="D7079" t="s">
        <v>214</v>
      </c>
      <c r="E7079" t="s">
        <v>215</v>
      </c>
      <c r="F7079" s="88">
        <v>46600</v>
      </c>
      <c r="G7079" s="87">
        <v>7333.333333333333</v>
      </c>
      <c r="H7079" s="87">
        <v>275.98548785771129</v>
      </c>
    </row>
    <row r="7080" spans="1:8" x14ac:dyDescent="0.3">
      <c r="A7080" t="s">
        <v>37</v>
      </c>
      <c r="B7080" t="s">
        <v>53</v>
      </c>
      <c r="C7080" t="s">
        <v>69</v>
      </c>
      <c r="D7080" t="s">
        <v>214</v>
      </c>
      <c r="E7080" t="s">
        <v>216</v>
      </c>
      <c r="F7080" s="88">
        <v>46600</v>
      </c>
      <c r="G7080" s="87">
        <v>7333.333333333333</v>
      </c>
      <c r="H7080" s="87">
        <v>293.3333333333336</v>
      </c>
    </row>
    <row r="7081" spans="1:8" x14ac:dyDescent="0.3">
      <c r="A7081" t="s">
        <v>37</v>
      </c>
      <c r="B7081" t="s">
        <v>53</v>
      </c>
      <c r="C7081" t="s">
        <v>69</v>
      </c>
      <c r="D7081" t="s">
        <v>214</v>
      </c>
      <c r="E7081" t="s">
        <v>217</v>
      </c>
      <c r="F7081" s="88">
        <v>46600</v>
      </c>
      <c r="G7081" s="87">
        <v>7333.333333333333</v>
      </c>
      <c r="H7081" s="87">
        <v>-16.680620649636971</v>
      </c>
    </row>
    <row r="7082" spans="1:8" x14ac:dyDescent="0.3">
      <c r="A7082" t="s">
        <v>37</v>
      </c>
      <c r="B7082" t="s">
        <v>53</v>
      </c>
      <c r="C7082" t="s">
        <v>69</v>
      </c>
      <c r="D7082" t="s">
        <v>214</v>
      </c>
      <c r="E7082" t="s">
        <v>215</v>
      </c>
      <c r="F7082" s="88">
        <v>46631</v>
      </c>
      <c r="G7082" s="87">
        <v>7333.333333333333</v>
      </c>
      <c r="H7082" s="87">
        <v>266.98834341804132</v>
      </c>
    </row>
    <row r="7083" spans="1:8" x14ac:dyDescent="0.3">
      <c r="A7083" t="s">
        <v>37</v>
      </c>
      <c r="B7083" t="s">
        <v>53</v>
      </c>
      <c r="C7083" t="s">
        <v>69</v>
      </c>
      <c r="D7083" t="s">
        <v>214</v>
      </c>
      <c r="E7083" t="s">
        <v>216</v>
      </c>
      <c r="F7083" s="88">
        <v>46631</v>
      </c>
      <c r="G7083" s="87">
        <v>7333.333333333333</v>
      </c>
      <c r="H7083" s="87">
        <v>293.3333333333336</v>
      </c>
    </row>
    <row r="7084" spans="1:8" x14ac:dyDescent="0.3">
      <c r="A7084" t="s">
        <v>37</v>
      </c>
      <c r="B7084" t="s">
        <v>53</v>
      </c>
      <c r="C7084" t="s">
        <v>69</v>
      </c>
      <c r="D7084" t="s">
        <v>214</v>
      </c>
      <c r="E7084" t="s">
        <v>217</v>
      </c>
      <c r="F7084" s="88">
        <v>46631</v>
      </c>
      <c r="G7084" s="87">
        <v>7333.333333333333</v>
      </c>
      <c r="H7084" s="87">
        <v>-25.331721072396149</v>
      </c>
    </row>
    <row r="7085" spans="1:8" x14ac:dyDescent="0.3">
      <c r="A7085" t="s">
        <v>37</v>
      </c>
      <c r="B7085" t="s">
        <v>53</v>
      </c>
      <c r="C7085" t="s">
        <v>69</v>
      </c>
      <c r="D7085" t="s">
        <v>214</v>
      </c>
      <c r="E7085" t="s">
        <v>215</v>
      </c>
      <c r="F7085" s="88">
        <v>46661</v>
      </c>
      <c r="G7085" s="87">
        <v>7333.333333333333</v>
      </c>
      <c r="H7085" s="87">
        <v>262.56381914546671</v>
      </c>
    </row>
    <row r="7086" spans="1:8" x14ac:dyDescent="0.3">
      <c r="A7086" t="s">
        <v>37</v>
      </c>
      <c r="B7086" t="s">
        <v>53</v>
      </c>
      <c r="C7086" t="s">
        <v>69</v>
      </c>
      <c r="D7086" t="s">
        <v>214</v>
      </c>
      <c r="E7086" t="s">
        <v>216</v>
      </c>
      <c r="F7086" s="88">
        <v>46661</v>
      </c>
      <c r="G7086" s="87">
        <v>7333.333333333333</v>
      </c>
      <c r="H7086" s="87">
        <v>293.3333333333336</v>
      </c>
    </row>
    <row r="7087" spans="1:8" x14ac:dyDescent="0.3">
      <c r="A7087" t="s">
        <v>37</v>
      </c>
      <c r="B7087" t="s">
        <v>53</v>
      </c>
      <c r="C7087" t="s">
        <v>69</v>
      </c>
      <c r="D7087" t="s">
        <v>214</v>
      </c>
      <c r="E7087" t="s">
        <v>217</v>
      </c>
      <c r="F7087" s="88">
        <v>46661</v>
      </c>
      <c r="G7087" s="87">
        <v>7333.333333333333</v>
      </c>
      <c r="H7087" s="87">
        <v>-29.5860713344868</v>
      </c>
    </row>
    <row r="7088" spans="1:8" x14ac:dyDescent="0.3">
      <c r="A7088" t="s">
        <v>37</v>
      </c>
      <c r="B7088" t="s">
        <v>53</v>
      </c>
      <c r="C7088" t="s">
        <v>69</v>
      </c>
      <c r="D7088" t="s">
        <v>214</v>
      </c>
      <c r="E7088" t="s">
        <v>215</v>
      </c>
      <c r="F7088" s="88">
        <v>46692</v>
      </c>
      <c r="G7088" s="87">
        <v>7333.333333333333</v>
      </c>
      <c r="H7088" s="87">
        <v>262.55344242960291</v>
      </c>
    </row>
    <row r="7089" spans="1:8" x14ac:dyDescent="0.3">
      <c r="A7089" t="s">
        <v>37</v>
      </c>
      <c r="B7089" t="s">
        <v>53</v>
      </c>
      <c r="C7089" t="s">
        <v>69</v>
      </c>
      <c r="D7089" t="s">
        <v>214</v>
      </c>
      <c r="E7089" t="s">
        <v>216</v>
      </c>
      <c r="F7089" s="88">
        <v>46692</v>
      </c>
      <c r="G7089" s="87">
        <v>7333.333333333333</v>
      </c>
      <c r="H7089" s="87">
        <v>293.3333333333336</v>
      </c>
    </row>
    <row r="7090" spans="1:8" x14ac:dyDescent="0.3">
      <c r="A7090" t="s">
        <v>37</v>
      </c>
      <c r="B7090" t="s">
        <v>53</v>
      </c>
      <c r="C7090" t="s">
        <v>69</v>
      </c>
      <c r="D7090" t="s">
        <v>214</v>
      </c>
      <c r="E7090" t="s">
        <v>217</v>
      </c>
      <c r="F7090" s="88">
        <v>46692</v>
      </c>
      <c r="G7090" s="87">
        <v>7333.333333333333</v>
      </c>
      <c r="H7090" s="87">
        <v>-29.59604894589425</v>
      </c>
    </row>
    <row r="7091" spans="1:8" x14ac:dyDescent="0.3">
      <c r="A7091" t="s">
        <v>37</v>
      </c>
      <c r="B7091" t="s">
        <v>53</v>
      </c>
      <c r="C7091" t="s">
        <v>69</v>
      </c>
      <c r="D7091" t="s">
        <v>214</v>
      </c>
      <c r="E7091" t="s">
        <v>215</v>
      </c>
      <c r="F7091" s="88">
        <v>46722</v>
      </c>
      <c r="G7091" s="87">
        <v>7333.333333333333</v>
      </c>
      <c r="H7091" s="87">
        <v>262.54305871248789</v>
      </c>
    </row>
    <row r="7092" spans="1:8" x14ac:dyDescent="0.3">
      <c r="A7092" t="s">
        <v>37</v>
      </c>
      <c r="B7092" t="s">
        <v>53</v>
      </c>
      <c r="C7092" t="s">
        <v>69</v>
      </c>
      <c r="D7092" t="s">
        <v>214</v>
      </c>
      <c r="E7092" t="s">
        <v>216</v>
      </c>
      <c r="F7092" s="88">
        <v>46722</v>
      </c>
      <c r="G7092" s="87">
        <v>7333.333333333333</v>
      </c>
      <c r="H7092" s="87">
        <v>293.3333333333336</v>
      </c>
    </row>
    <row r="7093" spans="1:8" x14ac:dyDescent="0.3">
      <c r="A7093" t="s">
        <v>37</v>
      </c>
      <c r="B7093" t="s">
        <v>53</v>
      </c>
      <c r="C7093" t="s">
        <v>69</v>
      </c>
      <c r="D7093" t="s">
        <v>214</v>
      </c>
      <c r="E7093" t="s">
        <v>217</v>
      </c>
      <c r="F7093" s="88">
        <v>46722</v>
      </c>
      <c r="G7093" s="87">
        <v>7333.333333333333</v>
      </c>
      <c r="H7093" s="87">
        <v>-29.606033289274102</v>
      </c>
    </row>
    <row r="7094" spans="1:8" x14ac:dyDescent="0.3">
      <c r="A7094" t="s">
        <v>37</v>
      </c>
      <c r="B7094" t="s">
        <v>53</v>
      </c>
      <c r="C7094" t="s">
        <v>76</v>
      </c>
      <c r="D7094" t="s">
        <v>198</v>
      </c>
      <c r="E7094" t="s">
        <v>135</v>
      </c>
      <c r="G7094" s="87">
        <v>72000</v>
      </c>
      <c r="H7094" s="87">
        <v>50112</v>
      </c>
    </row>
    <row r="7095" spans="1:8" x14ac:dyDescent="0.3">
      <c r="A7095" t="s">
        <v>37</v>
      </c>
      <c r="B7095" t="s">
        <v>53</v>
      </c>
      <c r="C7095" t="s">
        <v>76</v>
      </c>
      <c r="D7095" t="s">
        <v>198</v>
      </c>
      <c r="E7095" t="s">
        <v>199</v>
      </c>
      <c r="G7095" s="87">
        <v>72000</v>
      </c>
      <c r="H7095" s="87">
        <v>72263.093788063314</v>
      </c>
    </row>
    <row r="7096" spans="1:8" x14ac:dyDescent="0.3">
      <c r="A7096" t="s">
        <v>37</v>
      </c>
      <c r="B7096" t="s">
        <v>53</v>
      </c>
      <c r="C7096" t="s">
        <v>76</v>
      </c>
      <c r="D7096" t="s">
        <v>198</v>
      </c>
      <c r="E7096" t="s">
        <v>200</v>
      </c>
      <c r="G7096" s="87">
        <v>72000</v>
      </c>
      <c r="H7096" s="87">
        <v>72580.952022065772</v>
      </c>
    </row>
    <row r="7097" spans="1:8" x14ac:dyDescent="0.3">
      <c r="A7097" t="s">
        <v>37</v>
      </c>
      <c r="B7097" t="s">
        <v>53</v>
      </c>
      <c r="C7097" t="s">
        <v>76</v>
      </c>
      <c r="D7097" t="s">
        <v>198</v>
      </c>
      <c r="E7097" t="s">
        <v>201</v>
      </c>
      <c r="G7097" s="87">
        <v>72000</v>
      </c>
      <c r="H7097" s="87">
        <v>72000</v>
      </c>
    </row>
    <row r="7098" spans="1:8" x14ac:dyDescent="0.3">
      <c r="A7098" t="s">
        <v>37</v>
      </c>
      <c r="B7098" t="s">
        <v>53</v>
      </c>
      <c r="C7098" t="s">
        <v>76</v>
      </c>
      <c r="D7098" t="s">
        <v>198</v>
      </c>
      <c r="E7098" t="s">
        <v>202</v>
      </c>
      <c r="G7098" s="87">
        <v>72000</v>
      </c>
      <c r="H7098" s="87">
        <v>50700.933384242133</v>
      </c>
    </row>
    <row r="7099" spans="1:8" x14ac:dyDescent="0.3">
      <c r="A7099" t="s">
        <v>37</v>
      </c>
      <c r="B7099" t="s">
        <v>53</v>
      </c>
      <c r="C7099" t="s">
        <v>76</v>
      </c>
      <c r="D7099" t="s">
        <v>198</v>
      </c>
      <c r="E7099" t="s">
        <v>139</v>
      </c>
      <c r="G7099" s="87">
        <v>72000</v>
      </c>
      <c r="H7099" s="87">
        <v>45720</v>
      </c>
    </row>
    <row r="7100" spans="1:8" x14ac:dyDescent="0.3">
      <c r="A7100" t="s">
        <v>37</v>
      </c>
      <c r="B7100" t="s">
        <v>53</v>
      </c>
      <c r="C7100" t="s">
        <v>76</v>
      </c>
      <c r="D7100" t="s">
        <v>198</v>
      </c>
      <c r="E7100" t="s">
        <v>65</v>
      </c>
      <c r="G7100" s="87">
        <v>72000</v>
      </c>
      <c r="H7100" s="87">
        <v>50700.933384242133</v>
      </c>
    </row>
    <row r="7101" spans="1:8" x14ac:dyDescent="0.3">
      <c r="A7101" t="s">
        <v>37</v>
      </c>
      <c r="B7101" t="s">
        <v>53</v>
      </c>
      <c r="C7101" t="s">
        <v>76</v>
      </c>
      <c r="D7101" t="s">
        <v>203</v>
      </c>
      <c r="E7101" t="s">
        <v>204</v>
      </c>
      <c r="G7101" s="87">
        <v>72000</v>
      </c>
      <c r="H7101" s="87">
        <v>50179.423262421296</v>
      </c>
    </row>
    <row r="7102" spans="1:8" x14ac:dyDescent="0.3">
      <c r="A7102" t="s">
        <v>37</v>
      </c>
      <c r="B7102" t="s">
        <v>53</v>
      </c>
      <c r="C7102" t="s">
        <v>76</v>
      </c>
      <c r="D7102" t="s">
        <v>203</v>
      </c>
      <c r="E7102" t="s">
        <v>142</v>
      </c>
      <c r="G7102" s="87">
        <v>72000</v>
      </c>
      <c r="H7102" s="87">
        <v>71999.999999999985</v>
      </c>
    </row>
    <row r="7103" spans="1:8" x14ac:dyDescent="0.3">
      <c r="A7103" t="s">
        <v>37</v>
      </c>
      <c r="B7103" t="s">
        <v>53</v>
      </c>
      <c r="C7103" t="s">
        <v>76</v>
      </c>
      <c r="D7103" t="s">
        <v>203</v>
      </c>
      <c r="E7103" t="s">
        <v>143</v>
      </c>
      <c r="G7103" s="87">
        <v>72000</v>
      </c>
      <c r="H7103" s="87">
        <v>72096.872503478895</v>
      </c>
    </row>
    <row r="7104" spans="1:8" x14ac:dyDescent="0.3">
      <c r="A7104" t="s">
        <v>37</v>
      </c>
      <c r="B7104" t="s">
        <v>53</v>
      </c>
      <c r="C7104" t="s">
        <v>76</v>
      </c>
      <c r="D7104" t="s">
        <v>203</v>
      </c>
      <c r="E7104" t="s">
        <v>141</v>
      </c>
      <c r="G7104" s="87">
        <v>72000</v>
      </c>
      <c r="H7104" s="87">
        <v>0</v>
      </c>
    </row>
    <row r="7105" spans="1:8" x14ac:dyDescent="0.3">
      <c r="A7105" t="s">
        <v>37</v>
      </c>
      <c r="B7105" t="s">
        <v>53</v>
      </c>
      <c r="C7105" t="s">
        <v>76</v>
      </c>
      <c r="D7105" t="s">
        <v>203</v>
      </c>
      <c r="E7105" t="s">
        <v>205</v>
      </c>
      <c r="G7105" s="87">
        <v>72000</v>
      </c>
      <c r="H7105" s="87">
        <v>50179.423262421296</v>
      </c>
    </row>
    <row r="7106" spans="1:8" x14ac:dyDescent="0.3">
      <c r="A7106" t="s">
        <v>37</v>
      </c>
      <c r="B7106" t="s">
        <v>53</v>
      </c>
      <c r="C7106" t="s">
        <v>76</v>
      </c>
      <c r="D7106" t="s">
        <v>206</v>
      </c>
      <c r="E7106" t="s">
        <v>207</v>
      </c>
      <c r="G7106" s="87">
        <v>72000</v>
      </c>
      <c r="H7106" s="87">
        <v>74160</v>
      </c>
    </row>
    <row r="7107" spans="1:8" x14ac:dyDescent="0.3">
      <c r="A7107" t="s">
        <v>37</v>
      </c>
      <c r="B7107" t="s">
        <v>53</v>
      </c>
      <c r="C7107" t="s">
        <v>76</v>
      </c>
      <c r="D7107" t="s">
        <v>206</v>
      </c>
      <c r="E7107" t="s">
        <v>208</v>
      </c>
      <c r="G7107" s="87">
        <v>72000</v>
      </c>
      <c r="H7107" s="87">
        <v>73890.000000000029</v>
      </c>
    </row>
    <row r="7108" spans="1:8" x14ac:dyDescent="0.3">
      <c r="A7108" t="s">
        <v>37</v>
      </c>
      <c r="B7108" t="s">
        <v>53</v>
      </c>
      <c r="C7108" t="s">
        <v>76</v>
      </c>
      <c r="D7108" t="s">
        <v>206</v>
      </c>
      <c r="E7108" t="s">
        <v>209</v>
      </c>
      <c r="G7108" s="87">
        <v>72000</v>
      </c>
      <c r="H7108" s="87">
        <v>71423.698030634565</v>
      </c>
    </row>
    <row r="7109" spans="1:8" x14ac:dyDescent="0.3">
      <c r="A7109" t="s">
        <v>37</v>
      </c>
      <c r="B7109" t="s">
        <v>53</v>
      </c>
      <c r="C7109" t="s">
        <v>76</v>
      </c>
      <c r="D7109" t="s">
        <v>210</v>
      </c>
      <c r="E7109" t="s">
        <v>211</v>
      </c>
      <c r="G7109" s="87">
        <v>72000</v>
      </c>
      <c r="H7109" s="87">
        <v>72000</v>
      </c>
    </row>
    <row r="7110" spans="1:8" x14ac:dyDescent="0.3">
      <c r="A7110" t="s">
        <v>37</v>
      </c>
      <c r="B7110" t="s">
        <v>53</v>
      </c>
      <c r="C7110" t="s">
        <v>76</v>
      </c>
      <c r="D7110" t="s">
        <v>210</v>
      </c>
      <c r="E7110" t="s">
        <v>212</v>
      </c>
      <c r="G7110" s="87">
        <v>72000</v>
      </c>
      <c r="H7110" s="87">
        <v>71280</v>
      </c>
    </row>
    <row r="7111" spans="1:8" x14ac:dyDescent="0.3">
      <c r="A7111" t="s">
        <v>37</v>
      </c>
      <c r="B7111" t="s">
        <v>53</v>
      </c>
      <c r="C7111" t="s">
        <v>76</v>
      </c>
      <c r="D7111" t="s">
        <v>210</v>
      </c>
      <c r="E7111" t="s">
        <v>213</v>
      </c>
      <c r="G7111" s="87">
        <v>72000</v>
      </c>
      <c r="H7111" s="87">
        <v>72000</v>
      </c>
    </row>
    <row r="7112" spans="1:8" x14ac:dyDescent="0.3">
      <c r="A7112" t="s">
        <v>37</v>
      </c>
      <c r="B7112" t="s">
        <v>53</v>
      </c>
      <c r="C7112" t="s">
        <v>76</v>
      </c>
      <c r="D7112" t="s">
        <v>214</v>
      </c>
      <c r="E7112" t="s">
        <v>215</v>
      </c>
      <c r="F7112" s="88">
        <v>46388</v>
      </c>
      <c r="G7112" s="87">
        <v>6000</v>
      </c>
      <c r="H7112" s="87">
        <v>230.14282379877969</v>
      </c>
    </row>
    <row r="7113" spans="1:8" x14ac:dyDescent="0.3">
      <c r="A7113" t="s">
        <v>37</v>
      </c>
      <c r="B7113" t="s">
        <v>53</v>
      </c>
      <c r="C7113" t="s">
        <v>76</v>
      </c>
      <c r="D7113" t="s">
        <v>214</v>
      </c>
      <c r="E7113" t="s">
        <v>216</v>
      </c>
      <c r="F7113" s="88">
        <v>46388</v>
      </c>
      <c r="G7113" s="87">
        <v>6000</v>
      </c>
      <c r="H7113" s="87">
        <v>180.0000000000002</v>
      </c>
    </row>
    <row r="7114" spans="1:8" x14ac:dyDescent="0.3">
      <c r="A7114" t="s">
        <v>37</v>
      </c>
      <c r="B7114" t="s">
        <v>53</v>
      </c>
      <c r="C7114" t="s">
        <v>76</v>
      </c>
      <c r="D7114" t="s">
        <v>214</v>
      </c>
      <c r="E7114" t="s">
        <v>217</v>
      </c>
      <c r="F7114" s="88">
        <v>46388</v>
      </c>
      <c r="G7114" s="87">
        <v>6000</v>
      </c>
      <c r="H7114" s="87">
        <v>48.682353202698543</v>
      </c>
    </row>
    <row r="7115" spans="1:8" x14ac:dyDescent="0.3">
      <c r="A7115" t="s">
        <v>37</v>
      </c>
      <c r="B7115" t="s">
        <v>53</v>
      </c>
      <c r="C7115" t="s">
        <v>76</v>
      </c>
      <c r="D7115" t="s">
        <v>214</v>
      </c>
      <c r="E7115" t="s">
        <v>215</v>
      </c>
      <c r="F7115" s="88">
        <v>46419</v>
      </c>
      <c r="G7115" s="87">
        <v>6000</v>
      </c>
      <c r="H7115" s="87">
        <v>230.1099633455506</v>
      </c>
    </row>
    <row r="7116" spans="1:8" x14ac:dyDescent="0.3">
      <c r="A7116" t="s">
        <v>37</v>
      </c>
      <c r="B7116" t="s">
        <v>53</v>
      </c>
      <c r="C7116" t="s">
        <v>76</v>
      </c>
      <c r="D7116" t="s">
        <v>214</v>
      </c>
      <c r="E7116" t="s">
        <v>216</v>
      </c>
      <c r="F7116" s="88">
        <v>46419</v>
      </c>
      <c r="G7116" s="87">
        <v>6000</v>
      </c>
      <c r="H7116" s="87">
        <v>180.0000000000002</v>
      </c>
    </row>
    <row r="7117" spans="1:8" x14ac:dyDescent="0.3">
      <c r="A7117" t="s">
        <v>37</v>
      </c>
      <c r="B7117" t="s">
        <v>53</v>
      </c>
      <c r="C7117" t="s">
        <v>76</v>
      </c>
      <c r="D7117" t="s">
        <v>214</v>
      </c>
      <c r="E7117" t="s">
        <v>217</v>
      </c>
      <c r="F7117" s="88">
        <v>46419</v>
      </c>
      <c r="G7117" s="87">
        <v>6000</v>
      </c>
      <c r="H7117" s="87">
        <v>48.650449850049512</v>
      </c>
    </row>
    <row r="7118" spans="1:8" x14ac:dyDescent="0.3">
      <c r="A7118" t="s">
        <v>37</v>
      </c>
      <c r="B7118" t="s">
        <v>53</v>
      </c>
      <c r="C7118" t="s">
        <v>76</v>
      </c>
      <c r="D7118" t="s">
        <v>214</v>
      </c>
      <c r="E7118" t="s">
        <v>215</v>
      </c>
      <c r="F7118" s="88">
        <v>46447</v>
      </c>
      <c r="G7118" s="87">
        <v>6000</v>
      </c>
      <c r="H7118" s="87">
        <v>230.0771459334654</v>
      </c>
    </row>
    <row r="7119" spans="1:8" x14ac:dyDescent="0.3">
      <c r="A7119" t="s">
        <v>37</v>
      </c>
      <c r="B7119" t="s">
        <v>53</v>
      </c>
      <c r="C7119" t="s">
        <v>76</v>
      </c>
      <c r="D7119" t="s">
        <v>214</v>
      </c>
      <c r="E7119" t="s">
        <v>216</v>
      </c>
      <c r="F7119" s="88">
        <v>46447</v>
      </c>
      <c r="G7119" s="87">
        <v>6000</v>
      </c>
      <c r="H7119" s="87">
        <v>180.0000000000002</v>
      </c>
    </row>
    <row r="7120" spans="1:8" x14ac:dyDescent="0.3">
      <c r="A7120" t="s">
        <v>37</v>
      </c>
      <c r="B7120" t="s">
        <v>53</v>
      </c>
      <c r="C7120" t="s">
        <v>76</v>
      </c>
      <c r="D7120" t="s">
        <v>214</v>
      </c>
      <c r="E7120" t="s">
        <v>217</v>
      </c>
      <c r="F7120" s="88">
        <v>46447</v>
      </c>
      <c r="G7120" s="87">
        <v>6000</v>
      </c>
      <c r="H7120" s="87">
        <v>48.618588284917941</v>
      </c>
    </row>
    <row r="7121" spans="1:8" x14ac:dyDescent="0.3">
      <c r="A7121" t="s">
        <v>37</v>
      </c>
      <c r="B7121" t="s">
        <v>53</v>
      </c>
      <c r="C7121" t="s">
        <v>76</v>
      </c>
      <c r="D7121" t="s">
        <v>214</v>
      </c>
      <c r="E7121" t="s">
        <v>215</v>
      </c>
      <c r="F7121" s="88">
        <v>46478</v>
      </c>
      <c r="G7121" s="87">
        <v>6000</v>
      </c>
      <c r="H7121" s="87">
        <v>230.04326123128129</v>
      </c>
    </row>
    <row r="7122" spans="1:8" x14ac:dyDescent="0.3">
      <c r="A7122" t="s">
        <v>37</v>
      </c>
      <c r="B7122" t="s">
        <v>53</v>
      </c>
      <c r="C7122" t="s">
        <v>76</v>
      </c>
      <c r="D7122" t="s">
        <v>214</v>
      </c>
      <c r="E7122" t="s">
        <v>216</v>
      </c>
      <c r="F7122" s="88">
        <v>46478</v>
      </c>
      <c r="G7122" s="87">
        <v>6000</v>
      </c>
      <c r="H7122" s="87">
        <v>180.0000000000002</v>
      </c>
    </row>
    <row r="7123" spans="1:8" x14ac:dyDescent="0.3">
      <c r="A7123" t="s">
        <v>37</v>
      </c>
      <c r="B7123" t="s">
        <v>53</v>
      </c>
      <c r="C7123" t="s">
        <v>76</v>
      </c>
      <c r="D7123" t="s">
        <v>214</v>
      </c>
      <c r="E7123" t="s">
        <v>217</v>
      </c>
      <c r="F7123" s="88">
        <v>46478</v>
      </c>
      <c r="G7123" s="87">
        <v>6000</v>
      </c>
      <c r="H7123" s="87">
        <v>48.585690515806412</v>
      </c>
    </row>
    <row r="7124" spans="1:8" x14ac:dyDescent="0.3">
      <c r="A7124" t="s">
        <v>37</v>
      </c>
      <c r="B7124" t="s">
        <v>53</v>
      </c>
      <c r="C7124" t="s">
        <v>76</v>
      </c>
      <c r="D7124" t="s">
        <v>214</v>
      </c>
      <c r="E7124" t="s">
        <v>215</v>
      </c>
      <c r="F7124" s="88">
        <v>46508</v>
      </c>
      <c r="G7124" s="87">
        <v>6000</v>
      </c>
      <c r="H7124" s="87">
        <v>230.00942235425811</v>
      </c>
    </row>
    <row r="7125" spans="1:8" x14ac:dyDescent="0.3">
      <c r="A7125" t="s">
        <v>37</v>
      </c>
      <c r="B7125" t="s">
        <v>53</v>
      </c>
      <c r="C7125" t="s">
        <v>76</v>
      </c>
      <c r="D7125" t="s">
        <v>214</v>
      </c>
      <c r="E7125" t="s">
        <v>216</v>
      </c>
      <c r="F7125" s="88">
        <v>46508</v>
      </c>
      <c r="G7125" s="87">
        <v>6000</v>
      </c>
      <c r="H7125" s="87">
        <v>180.0000000000002</v>
      </c>
    </row>
    <row r="7126" spans="1:8" x14ac:dyDescent="0.3">
      <c r="A7126" t="s">
        <v>37</v>
      </c>
      <c r="B7126" t="s">
        <v>53</v>
      </c>
      <c r="C7126" t="s">
        <v>76</v>
      </c>
      <c r="D7126" t="s">
        <v>214</v>
      </c>
      <c r="E7126" t="s">
        <v>217</v>
      </c>
      <c r="F7126" s="88">
        <v>46508</v>
      </c>
      <c r="G7126" s="87">
        <v>6000</v>
      </c>
      <c r="H7126" s="87">
        <v>48.552837237143542</v>
      </c>
    </row>
    <row r="7127" spans="1:8" x14ac:dyDescent="0.3">
      <c r="A7127" t="s">
        <v>37</v>
      </c>
      <c r="B7127" t="s">
        <v>53</v>
      </c>
      <c r="C7127" t="s">
        <v>76</v>
      </c>
      <c r="D7127" t="s">
        <v>214</v>
      </c>
      <c r="E7127" t="s">
        <v>215</v>
      </c>
      <c r="F7127" s="88">
        <v>46539</v>
      </c>
      <c r="G7127" s="87">
        <v>6000</v>
      </c>
      <c r="H7127" s="87">
        <v>229.97562920949969</v>
      </c>
    </row>
    <row r="7128" spans="1:8" x14ac:dyDescent="0.3">
      <c r="A7128" t="s">
        <v>37</v>
      </c>
      <c r="B7128" t="s">
        <v>53</v>
      </c>
      <c r="C7128" t="s">
        <v>76</v>
      </c>
      <c r="D7128" t="s">
        <v>214</v>
      </c>
      <c r="E7128" t="s">
        <v>216</v>
      </c>
      <c r="F7128" s="88">
        <v>46539</v>
      </c>
      <c r="G7128" s="87">
        <v>6000</v>
      </c>
      <c r="H7128" s="87">
        <v>180.0000000000002</v>
      </c>
    </row>
    <row r="7129" spans="1:8" x14ac:dyDescent="0.3">
      <c r="A7129" t="s">
        <v>37</v>
      </c>
      <c r="B7129" t="s">
        <v>53</v>
      </c>
      <c r="C7129" t="s">
        <v>76</v>
      </c>
      <c r="D7129" t="s">
        <v>214</v>
      </c>
      <c r="E7129" t="s">
        <v>217</v>
      </c>
      <c r="F7129" s="88">
        <v>46539</v>
      </c>
      <c r="G7129" s="87">
        <v>6000</v>
      </c>
      <c r="H7129" s="87">
        <v>48.520028358737477</v>
      </c>
    </row>
    <row r="7130" spans="1:8" x14ac:dyDescent="0.3">
      <c r="A7130" t="s">
        <v>37</v>
      </c>
      <c r="B7130" t="s">
        <v>53</v>
      </c>
      <c r="C7130" t="s">
        <v>76</v>
      </c>
      <c r="D7130" t="s">
        <v>214</v>
      </c>
      <c r="E7130" t="s">
        <v>215</v>
      </c>
      <c r="F7130" s="88">
        <v>46569</v>
      </c>
      <c r="G7130" s="87">
        <v>6000</v>
      </c>
      <c r="H7130" s="87">
        <v>48.487263790641499</v>
      </c>
    </row>
    <row r="7131" spans="1:8" x14ac:dyDescent="0.3">
      <c r="A7131" t="s">
        <v>37</v>
      </c>
      <c r="B7131" t="s">
        <v>53</v>
      </c>
      <c r="C7131" t="s">
        <v>76</v>
      </c>
      <c r="D7131" t="s">
        <v>214</v>
      </c>
      <c r="E7131" t="s">
        <v>216</v>
      </c>
      <c r="F7131" s="88">
        <v>46569</v>
      </c>
      <c r="G7131" s="87">
        <v>6000</v>
      </c>
      <c r="H7131" s="87">
        <v>0</v>
      </c>
    </row>
    <row r="7132" spans="1:8" x14ac:dyDescent="0.3">
      <c r="A7132" t="s">
        <v>37</v>
      </c>
      <c r="B7132" t="s">
        <v>53</v>
      </c>
      <c r="C7132" t="s">
        <v>76</v>
      </c>
      <c r="D7132" t="s">
        <v>214</v>
      </c>
      <c r="E7132" t="s">
        <v>217</v>
      </c>
      <c r="F7132" s="88">
        <v>46569</v>
      </c>
      <c r="G7132" s="87">
        <v>6000</v>
      </c>
      <c r="H7132" s="87">
        <v>48.487263790641499</v>
      </c>
    </row>
    <row r="7133" spans="1:8" x14ac:dyDescent="0.3">
      <c r="A7133" t="s">
        <v>37</v>
      </c>
      <c r="B7133" t="s">
        <v>53</v>
      </c>
      <c r="C7133" t="s">
        <v>76</v>
      </c>
      <c r="D7133" t="s">
        <v>214</v>
      </c>
      <c r="E7133" t="s">
        <v>215</v>
      </c>
      <c r="F7133" s="88">
        <v>46600</v>
      </c>
      <c r="G7133" s="87">
        <v>6000</v>
      </c>
      <c r="H7133" s="87">
        <v>48.454007411914631</v>
      </c>
    </row>
    <row r="7134" spans="1:8" x14ac:dyDescent="0.3">
      <c r="A7134" t="s">
        <v>37</v>
      </c>
      <c r="B7134" t="s">
        <v>53</v>
      </c>
      <c r="C7134" t="s">
        <v>76</v>
      </c>
      <c r="D7134" t="s">
        <v>214</v>
      </c>
      <c r="E7134" t="s">
        <v>216</v>
      </c>
      <c r="F7134" s="88">
        <v>46600</v>
      </c>
      <c r="G7134" s="87">
        <v>6000</v>
      </c>
      <c r="H7134" s="87">
        <v>0</v>
      </c>
    </row>
    <row r="7135" spans="1:8" x14ac:dyDescent="0.3">
      <c r="A7135" t="s">
        <v>37</v>
      </c>
      <c r="B7135" t="s">
        <v>53</v>
      </c>
      <c r="C7135" t="s">
        <v>76</v>
      </c>
      <c r="D7135" t="s">
        <v>214</v>
      </c>
      <c r="E7135" t="s">
        <v>217</v>
      </c>
      <c r="F7135" s="88">
        <v>46600</v>
      </c>
      <c r="G7135" s="87">
        <v>6000</v>
      </c>
      <c r="H7135" s="87">
        <v>48.454007411914631</v>
      </c>
    </row>
    <row r="7136" spans="1:8" x14ac:dyDescent="0.3">
      <c r="A7136" t="s">
        <v>37</v>
      </c>
      <c r="B7136" t="s">
        <v>53</v>
      </c>
      <c r="C7136" t="s">
        <v>76</v>
      </c>
      <c r="D7136" t="s">
        <v>214</v>
      </c>
      <c r="E7136" t="s">
        <v>215</v>
      </c>
      <c r="F7136" s="88">
        <v>46631</v>
      </c>
      <c r="G7136" s="87">
        <v>6000</v>
      </c>
      <c r="H7136" s="87">
        <v>48.421331918281133</v>
      </c>
    </row>
    <row r="7137" spans="1:8" x14ac:dyDescent="0.3">
      <c r="A7137" t="s">
        <v>37</v>
      </c>
      <c r="B7137" t="s">
        <v>53</v>
      </c>
      <c r="C7137" t="s">
        <v>76</v>
      </c>
      <c r="D7137" t="s">
        <v>214</v>
      </c>
      <c r="E7137" t="s">
        <v>216</v>
      </c>
      <c r="F7137" s="88">
        <v>46631</v>
      </c>
      <c r="G7137" s="87">
        <v>6000</v>
      </c>
      <c r="H7137" s="87">
        <v>0</v>
      </c>
    </row>
    <row r="7138" spans="1:8" x14ac:dyDescent="0.3">
      <c r="A7138" t="s">
        <v>37</v>
      </c>
      <c r="B7138" t="s">
        <v>53</v>
      </c>
      <c r="C7138" t="s">
        <v>76</v>
      </c>
      <c r="D7138" t="s">
        <v>214</v>
      </c>
      <c r="E7138" t="s">
        <v>217</v>
      </c>
      <c r="F7138" s="88">
        <v>46631</v>
      </c>
      <c r="G7138" s="87">
        <v>6000</v>
      </c>
      <c r="H7138" s="87">
        <v>48.421331918281133</v>
      </c>
    </row>
    <row r="7139" spans="1:8" x14ac:dyDescent="0.3">
      <c r="A7139" t="s">
        <v>37</v>
      </c>
      <c r="B7139" t="s">
        <v>53</v>
      </c>
      <c r="C7139" t="s">
        <v>76</v>
      </c>
      <c r="D7139" t="s">
        <v>214</v>
      </c>
      <c r="E7139" t="s">
        <v>215</v>
      </c>
      <c r="F7139" s="88">
        <v>46661</v>
      </c>
      <c r="G7139" s="87">
        <v>6000</v>
      </c>
      <c r="H7139" s="87">
        <v>48.388700465106908</v>
      </c>
    </row>
    <row r="7140" spans="1:8" x14ac:dyDescent="0.3">
      <c r="A7140" t="s">
        <v>37</v>
      </c>
      <c r="B7140" t="s">
        <v>53</v>
      </c>
      <c r="C7140" t="s">
        <v>76</v>
      </c>
      <c r="D7140" t="s">
        <v>214</v>
      </c>
      <c r="E7140" t="s">
        <v>216</v>
      </c>
      <c r="F7140" s="88">
        <v>46661</v>
      </c>
      <c r="G7140" s="87">
        <v>6000</v>
      </c>
      <c r="H7140" s="87">
        <v>0</v>
      </c>
    </row>
    <row r="7141" spans="1:8" x14ac:dyDescent="0.3">
      <c r="A7141" t="s">
        <v>37</v>
      </c>
      <c r="B7141" t="s">
        <v>53</v>
      </c>
      <c r="C7141" t="s">
        <v>76</v>
      </c>
      <c r="D7141" t="s">
        <v>214</v>
      </c>
      <c r="E7141" t="s">
        <v>217</v>
      </c>
      <c r="F7141" s="88">
        <v>46661</v>
      </c>
      <c r="G7141" s="87">
        <v>6000</v>
      </c>
      <c r="H7141" s="87">
        <v>48.388700465106908</v>
      </c>
    </row>
    <row r="7142" spans="1:8" x14ac:dyDescent="0.3">
      <c r="A7142" t="s">
        <v>37</v>
      </c>
      <c r="B7142" t="s">
        <v>53</v>
      </c>
      <c r="C7142" t="s">
        <v>76</v>
      </c>
      <c r="D7142" t="s">
        <v>214</v>
      </c>
      <c r="E7142" t="s">
        <v>215</v>
      </c>
      <c r="F7142" s="88">
        <v>46692</v>
      </c>
      <c r="G7142" s="87">
        <v>6000</v>
      </c>
      <c r="H7142" s="87">
        <v>48.356112963412471</v>
      </c>
    </row>
    <row r="7143" spans="1:8" x14ac:dyDescent="0.3">
      <c r="A7143" t="s">
        <v>37</v>
      </c>
      <c r="B7143" t="s">
        <v>53</v>
      </c>
      <c r="C7143" t="s">
        <v>76</v>
      </c>
      <c r="D7143" t="s">
        <v>214</v>
      </c>
      <c r="E7143" t="s">
        <v>216</v>
      </c>
      <c r="F7143" s="88">
        <v>46692</v>
      </c>
      <c r="G7143" s="87">
        <v>6000</v>
      </c>
      <c r="H7143" s="87">
        <v>0</v>
      </c>
    </row>
    <row r="7144" spans="1:8" x14ac:dyDescent="0.3">
      <c r="A7144" t="s">
        <v>37</v>
      </c>
      <c r="B7144" t="s">
        <v>53</v>
      </c>
      <c r="C7144" t="s">
        <v>76</v>
      </c>
      <c r="D7144" t="s">
        <v>214</v>
      </c>
      <c r="E7144" t="s">
        <v>217</v>
      </c>
      <c r="F7144" s="88">
        <v>46692</v>
      </c>
      <c r="G7144" s="87">
        <v>6000</v>
      </c>
      <c r="H7144" s="87">
        <v>48.356112963412471</v>
      </c>
    </row>
    <row r="7145" spans="1:8" x14ac:dyDescent="0.3">
      <c r="A7145" t="s">
        <v>37</v>
      </c>
      <c r="B7145" t="s">
        <v>53</v>
      </c>
      <c r="C7145" t="s">
        <v>76</v>
      </c>
      <c r="D7145" t="s">
        <v>214</v>
      </c>
      <c r="E7145" t="s">
        <v>215</v>
      </c>
      <c r="F7145" s="88">
        <v>46722</v>
      </c>
      <c r="G7145" s="87">
        <v>6000</v>
      </c>
      <c r="H7145" s="87">
        <v>48.323569324463463</v>
      </c>
    </row>
    <row r="7146" spans="1:8" x14ac:dyDescent="0.3">
      <c r="A7146" t="s">
        <v>37</v>
      </c>
      <c r="B7146" t="s">
        <v>53</v>
      </c>
      <c r="C7146" t="s">
        <v>76</v>
      </c>
      <c r="D7146" t="s">
        <v>214</v>
      </c>
      <c r="E7146" t="s">
        <v>216</v>
      </c>
      <c r="F7146" s="88">
        <v>46722</v>
      </c>
      <c r="G7146" s="87">
        <v>6000</v>
      </c>
      <c r="H7146" s="87">
        <v>0</v>
      </c>
    </row>
    <row r="7147" spans="1:8" x14ac:dyDescent="0.3">
      <c r="A7147" t="s">
        <v>37</v>
      </c>
      <c r="B7147" t="s">
        <v>53</v>
      </c>
      <c r="C7147" t="s">
        <v>76</v>
      </c>
      <c r="D7147" t="s">
        <v>214</v>
      </c>
      <c r="E7147" t="s">
        <v>217</v>
      </c>
      <c r="F7147" s="88">
        <v>46722</v>
      </c>
      <c r="G7147" s="87">
        <v>6000</v>
      </c>
      <c r="H7147" s="87">
        <v>48.323569324463463</v>
      </c>
    </row>
    <row r="7148" spans="1:8" x14ac:dyDescent="0.3">
      <c r="A7148" t="s">
        <v>37</v>
      </c>
      <c r="B7148" t="s">
        <v>53</v>
      </c>
      <c r="C7148" t="s">
        <v>77</v>
      </c>
      <c r="D7148" t="s">
        <v>198</v>
      </c>
      <c r="E7148" t="s">
        <v>135</v>
      </c>
      <c r="G7148" s="87">
        <v>56000</v>
      </c>
      <c r="H7148" s="87">
        <v>38080</v>
      </c>
    </row>
    <row r="7149" spans="1:8" x14ac:dyDescent="0.3">
      <c r="A7149" t="s">
        <v>37</v>
      </c>
      <c r="B7149" t="s">
        <v>53</v>
      </c>
      <c r="C7149" t="s">
        <v>77</v>
      </c>
      <c r="D7149" t="s">
        <v>198</v>
      </c>
      <c r="E7149" t="s">
        <v>199</v>
      </c>
      <c r="G7149" s="87">
        <v>56000</v>
      </c>
      <c r="H7149" s="87">
        <v>56368.866783169768</v>
      </c>
    </row>
    <row r="7150" spans="1:8" x14ac:dyDescent="0.3">
      <c r="A7150" t="s">
        <v>37</v>
      </c>
      <c r="B7150" t="s">
        <v>53</v>
      </c>
      <c r="C7150" t="s">
        <v>77</v>
      </c>
      <c r="D7150" t="s">
        <v>198</v>
      </c>
      <c r="E7150" t="s">
        <v>200</v>
      </c>
      <c r="G7150" s="87">
        <v>56000</v>
      </c>
      <c r="H7150" s="87">
        <v>56679.921339407912</v>
      </c>
    </row>
    <row r="7151" spans="1:8" x14ac:dyDescent="0.3">
      <c r="A7151" t="s">
        <v>37</v>
      </c>
      <c r="B7151" t="s">
        <v>53</v>
      </c>
      <c r="C7151" t="s">
        <v>77</v>
      </c>
      <c r="D7151" t="s">
        <v>198</v>
      </c>
      <c r="E7151" t="s">
        <v>201</v>
      </c>
      <c r="G7151" s="87">
        <v>56000</v>
      </c>
      <c r="H7151" s="87">
        <v>56000</v>
      </c>
    </row>
    <row r="7152" spans="1:8" x14ac:dyDescent="0.3">
      <c r="A7152" t="s">
        <v>37</v>
      </c>
      <c r="B7152" t="s">
        <v>53</v>
      </c>
      <c r="C7152" t="s">
        <v>77</v>
      </c>
      <c r="D7152" t="s">
        <v>198</v>
      </c>
      <c r="E7152" t="s">
        <v>202</v>
      </c>
      <c r="G7152" s="87">
        <v>56000</v>
      </c>
      <c r="H7152" s="87">
        <v>38796.221356748327</v>
      </c>
    </row>
    <row r="7153" spans="1:8" x14ac:dyDescent="0.3">
      <c r="A7153" t="s">
        <v>37</v>
      </c>
      <c r="B7153" t="s">
        <v>53</v>
      </c>
      <c r="C7153" t="s">
        <v>77</v>
      </c>
      <c r="D7153" t="s">
        <v>198</v>
      </c>
      <c r="E7153" t="s">
        <v>139</v>
      </c>
      <c r="G7153" s="87">
        <v>56000</v>
      </c>
      <c r="H7153" s="87">
        <v>36680</v>
      </c>
    </row>
    <row r="7154" spans="1:8" x14ac:dyDescent="0.3">
      <c r="A7154" t="s">
        <v>37</v>
      </c>
      <c r="B7154" t="s">
        <v>53</v>
      </c>
      <c r="C7154" t="s">
        <v>77</v>
      </c>
      <c r="D7154" t="s">
        <v>198</v>
      </c>
      <c r="E7154" t="s">
        <v>65</v>
      </c>
      <c r="G7154" s="87">
        <v>56000</v>
      </c>
      <c r="H7154" s="87">
        <v>38796.221356748327</v>
      </c>
    </row>
    <row r="7155" spans="1:8" x14ac:dyDescent="0.3">
      <c r="A7155" t="s">
        <v>37</v>
      </c>
      <c r="B7155" t="s">
        <v>53</v>
      </c>
      <c r="C7155" t="s">
        <v>77</v>
      </c>
      <c r="D7155" t="s">
        <v>203</v>
      </c>
      <c r="E7155" t="s">
        <v>204</v>
      </c>
      <c r="G7155" s="87">
        <v>56000</v>
      </c>
      <c r="H7155" s="87">
        <v>38803.940135734178</v>
      </c>
    </row>
    <row r="7156" spans="1:8" x14ac:dyDescent="0.3">
      <c r="A7156" t="s">
        <v>37</v>
      </c>
      <c r="B7156" t="s">
        <v>53</v>
      </c>
      <c r="C7156" t="s">
        <v>77</v>
      </c>
      <c r="D7156" t="s">
        <v>203</v>
      </c>
      <c r="E7156" t="s">
        <v>142</v>
      </c>
      <c r="G7156" s="87">
        <v>56000</v>
      </c>
      <c r="H7156" s="87">
        <v>55999.999999999993</v>
      </c>
    </row>
    <row r="7157" spans="1:8" x14ac:dyDescent="0.3">
      <c r="A7157" t="s">
        <v>37</v>
      </c>
      <c r="B7157" t="s">
        <v>53</v>
      </c>
      <c r="C7157" t="s">
        <v>77</v>
      </c>
      <c r="D7157" t="s">
        <v>203</v>
      </c>
      <c r="E7157" t="s">
        <v>143</v>
      </c>
      <c r="G7157" s="87">
        <v>56000</v>
      </c>
      <c r="H7157" s="87">
        <v>57064.617846667927</v>
      </c>
    </row>
    <row r="7158" spans="1:8" x14ac:dyDescent="0.3">
      <c r="A7158" t="s">
        <v>37</v>
      </c>
      <c r="B7158" t="s">
        <v>53</v>
      </c>
      <c r="C7158" t="s">
        <v>77</v>
      </c>
      <c r="D7158" t="s">
        <v>203</v>
      </c>
      <c r="E7158" t="s">
        <v>141</v>
      </c>
      <c r="G7158" s="87">
        <v>56000</v>
      </c>
      <c r="H7158" s="87">
        <v>0</v>
      </c>
    </row>
    <row r="7159" spans="1:8" x14ac:dyDescent="0.3">
      <c r="A7159" t="s">
        <v>37</v>
      </c>
      <c r="B7159" t="s">
        <v>53</v>
      </c>
      <c r="C7159" t="s">
        <v>77</v>
      </c>
      <c r="D7159" t="s">
        <v>203</v>
      </c>
      <c r="E7159" t="s">
        <v>205</v>
      </c>
      <c r="G7159" s="87">
        <v>56000</v>
      </c>
      <c r="H7159" s="87">
        <v>38803.940135734178</v>
      </c>
    </row>
    <row r="7160" spans="1:8" x14ac:dyDescent="0.3">
      <c r="A7160" t="s">
        <v>37</v>
      </c>
      <c r="B7160" t="s">
        <v>53</v>
      </c>
      <c r="C7160" t="s">
        <v>77</v>
      </c>
      <c r="D7160" t="s">
        <v>206</v>
      </c>
      <c r="E7160" t="s">
        <v>207</v>
      </c>
      <c r="G7160" s="87">
        <v>56000</v>
      </c>
      <c r="H7160" s="87">
        <v>58240</v>
      </c>
    </row>
    <row r="7161" spans="1:8" x14ac:dyDescent="0.3">
      <c r="A7161" t="s">
        <v>37</v>
      </c>
      <c r="B7161" t="s">
        <v>53</v>
      </c>
      <c r="C7161" t="s">
        <v>77</v>
      </c>
      <c r="D7161" t="s">
        <v>206</v>
      </c>
      <c r="E7161" t="s">
        <v>208</v>
      </c>
      <c r="G7161" s="87">
        <v>56000</v>
      </c>
      <c r="H7161" s="87">
        <v>57858.888888888891</v>
      </c>
    </row>
    <row r="7162" spans="1:8" x14ac:dyDescent="0.3">
      <c r="A7162" t="s">
        <v>37</v>
      </c>
      <c r="B7162" t="s">
        <v>53</v>
      </c>
      <c r="C7162" t="s">
        <v>77</v>
      </c>
      <c r="D7162" t="s">
        <v>206</v>
      </c>
      <c r="E7162" t="s">
        <v>209</v>
      </c>
      <c r="G7162" s="87">
        <v>56000</v>
      </c>
      <c r="H7162" s="87">
        <v>55328.23486506199</v>
      </c>
    </row>
    <row r="7163" spans="1:8" x14ac:dyDescent="0.3">
      <c r="A7163" t="s">
        <v>37</v>
      </c>
      <c r="B7163" t="s">
        <v>53</v>
      </c>
      <c r="C7163" t="s">
        <v>77</v>
      </c>
      <c r="D7163" t="s">
        <v>210</v>
      </c>
      <c r="E7163" t="s">
        <v>211</v>
      </c>
      <c r="G7163" s="87">
        <v>56000</v>
      </c>
      <c r="H7163" s="87">
        <v>56000</v>
      </c>
    </row>
    <row r="7164" spans="1:8" x14ac:dyDescent="0.3">
      <c r="A7164" t="s">
        <v>37</v>
      </c>
      <c r="B7164" t="s">
        <v>53</v>
      </c>
      <c r="C7164" t="s">
        <v>77</v>
      </c>
      <c r="D7164" t="s">
        <v>210</v>
      </c>
      <c r="E7164" t="s">
        <v>212</v>
      </c>
      <c r="G7164" s="87">
        <v>56000</v>
      </c>
      <c r="H7164" s="87">
        <v>55440</v>
      </c>
    </row>
    <row r="7165" spans="1:8" x14ac:dyDescent="0.3">
      <c r="A7165" t="s">
        <v>37</v>
      </c>
      <c r="B7165" t="s">
        <v>53</v>
      </c>
      <c r="C7165" t="s">
        <v>77</v>
      </c>
      <c r="D7165" t="s">
        <v>210</v>
      </c>
      <c r="E7165" t="s">
        <v>213</v>
      </c>
      <c r="G7165" s="87">
        <v>56000</v>
      </c>
      <c r="H7165" s="87">
        <v>54880</v>
      </c>
    </row>
    <row r="7166" spans="1:8" x14ac:dyDescent="0.3">
      <c r="A7166" t="s">
        <v>37</v>
      </c>
      <c r="B7166" t="s">
        <v>53</v>
      </c>
      <c r="C7166" t="s">
        <v>77</v>
      </c>
      <c r="D7166" t="s">
        <v>214</v>
      </c>
      <c r="E7166" t="s">
        <v>215</v>
      </c>
      <c r="F7166" s="88">
        <v>46388</v>
      </c>
      <c r="G7166" s="87">
        <v>4666.666666666667</v>
      </c>
      <c r="H7166" s="87">
        <v>147.73376116746019</v>
      </c>
    </row>
    <row r="7167" spans="1:8" x14ac:dyDescent="0.3">
      <c r="A7167" t="s">
        <v>37</v>
      </c>
      <c r="B7167" t="s">
        <v>53</v>
      </c>
      <c r="C7167" t="s">
        <v>77</v>
      </c>
      <c r="D7167" t="s">
        <v>214</v>
      </c>
      <c r="E7167" t="s">
        <v>216</v>
      </c>
      <c r="F7167" s="88">
        <v>46388</v>
      </c>
      <c r="G7167" s="87">
        <v>4666.666666666667</v>
      </c>
      <c r="H7167" s="87">
        <v>186.66666666666691</v>
      </c>
    </row>
    <row r="7168" spans="1:8" x14ac:dyDescent="0.3">
      <c r="A7168" t="s">
        <v>37</v>
      </c>
      <c r="B7168" t="s">
        <v>53</v>
      </c>
      <c r="C7168" t="s">
        <v>77</v>
      </c>
      <c r="D7168" t="s">
        <v>214</v>
      </c>
      <c r="E7168" t="s">
        <v>217</v>
      </c>
      <c r="F7168" s="88">
        <v>46388</v>
      </c>
      <c r="G7168" s="87">
        <v>4666.666666666667</v>
      </c>
      <c r="H7168" s="87">
        <v>-37.435486056929562</v>
      </c>
    </row>
    <row r="7169" spans="1:8" x14ac:dyDescent="0.3">
      <c r="A7169" t="s">
        <v>37</v>
      </c>
      <c r="B7169" t="s">
        <v>53</v>
      </c>
      <c r="C7169" t="s">
        <v>77</v>
      </c>
      <c r="D7169" t="s">
        <v>214</v>
      </c>
      <c r="E7169" t="s">
        <v>215</v>
      </c>
      <c r="F7169" s="88">
        <v>46419</v>
      </c>
      <c r="G7169" s="87">
        <v>4666.666666666667</v>
      </c>
      <c r="H7169" s="87">
        <v>147.7085028552998</v>
      </c>
    </row>
    <row r="7170" spans="1:8" x14ac:dyDescent="0.3">
      <c r="A7170" t="s">
        <v>37</v>
      </c>
      <c r="B7170" t="s">
        <v>53</v>
      </c>
      <c r="C7170" t="s">
        <v>77</v>
      </c>
      <c r="D7170" t="s">
        <v>214</v>
      </c>
      <c r="E7170" t="s">
        <v>216</v>
      </c>
      <c r="F7170" s="88">
        <v>46419</v>
      </c>
      <c r="G7170" s="87">
        <v>4666.666666666667</v>
      </c>
      <c r="H7170" s="87">
        <v>186.66666666666691</v>
      </c>
    </row>
    <row r="7171" spans="1:8" x14ac:dyDescent="0.3">
      <c r="A7171" t="s">
        <v>37</v>
      </c>
      <c r="B7171" t="s">
        <v>53</v>
      </c>
      <c r="C7171" t="s">
        <v>77</v>
      </c>
      <c r="D7171" t="s">
        <v>214</v>
      </c>
      <c r="E7171" t="s">
        <v>217</v>
      </c>
      <c r="F7171" s="88">
        <v>46419</v>
      </c>
      <c r="G7171" s="87">
        <v>4666.666666666667</v>
      </c>
      <c r="H7171" s="87">
        <v>-37.459772895545029</v>
      </c>
    </row>
    <row r="7172" spans="1:8" x14ac:dyDescent="0.3">
      <c r="A7172" t="s">
        <v>37</v>
      </c>
      <c r="B7172" t="s">
        <v>53</v>
      </c>
      <c r="C7172" t="s">
        <v>77</v>
      </c>
      <c r="D7172" t="s">
        <v>214</v>
      </c>
      <c r="E7172" t="s">
        <v>215</v>
      </c>
      <c r="F7172" s="88">
        <v>46447</v>
      </c>
      <c r="G7172" s="87">
        <v>4666.666666666667</v>
      </c>
      <c r="H7172" s="87">
        <v>147.68321174843931</v>
      </c>
    </row>
    <row r="7173" spans="1:8" x14ac:dyDescent="0.3">
      <c r="A7173" t="s">
        <v>37</v>
      </c>
      <c r="B7173" t="s">
        <v>53</v>
      </c>
      <c r="C7173" t="s">
        <v>77</v>
      </c>
      <c r="D7173" t="s">
        <v>214</v>
      </c>
      <c r="E7173" t="s">
        <v>216</v>
      </c>
      <c r="F7173" s="88">
        <v>46447</v>
      </c>
      <c r="G7173" s="87">
        <v>4666.666666666667</v>
      </c>
      <c r="H7173" s="87">
        <v>186.66666666666691</v>
      </c>
    </row>
    <row r="7174" spans="1:8" x14ac:dyDescent="0.3">
      <c r="A7174" t="s">
        <v>37</v>
      </c>
      <c r="B7174" t="s">
        <v>53</v>
      </c>
      <c r="C7174" t="s">
        <v>77</v>
      </c>
      <c r="D7174" t="s">
        <v>214</v>
      </c>
      <c r="E7174" t="s">
        <v>217</v>
      </c>
      <c r="F7174" s="88">
        <v>46447</v>
      </c>
      <c r="G7174" s="87">
        <v>4666.666666666667</v>
      </c>
      <c r="H7174" s="87">
        <v>-37.484091267526942</v>
      </c>
    </row>
    <row r="7175" spans="1:8" x14ac:dyDescent="0.3">
      <c r="A7175" t="s">
        <v>37</v>
      </c>
      <c r="B7175" t="s">
        <v>53</v>
      </c>
      <c r="C7175" t="s">
        <v>77</v>
      </c>
      <c r="D7175" t="s">
        <v>214</v>
      </c>
      <c r="E7175" t="s">
        <v>215</v>
      </c>
      <c r="F7175" s="88">
        <v>46478</v>
      </c>
      <c r="G7175" s="87">
        <v>4666.666666666667</v>
      </c>
      <c r="H7175" s="87">
        <v>147.65702876689181</v>
      </c>
    </row>
    <row r="7176" spans="1:8" x14ac:dyDescent="0.3">
      <c r="A7176" t="s">
        <v>37</v>
      </c>
      <c r="B7176" t="s">
        <v>53</v>
      </c>
      <c r="C7176" t="s">
        <v>77</v>
      </c>
      <c r="D7176" t="s">
        <v>214</v>
      </c>
      <c r="E7176" t="s">
        <v>216</v>
      </c>
      <c r="F7176" s="88">
        <v>46478</v>
      </c>
      <c r="G7176" s="87">
        <v>4666.666666666667</v>
      </c>
      <c r="H7176" s="87">
        <v>186.66666666666691</v>
      </c>
    </row>
    <row r="7177" spans="1:8" x14ac:dyDescent="0.3">
      <c r="A7177" t="s">
        <v>37</v>
      </c>
      <c r="B7177" t="s">
        <v>53</v>
      </c>
      <c r="C7177" t="s">
        <v>77</v>
      </c>
      <c r="D7177" t="s">
        <v>214</v>
      </c>
      <c r="E7177" t="s">
        <v>217</v>
      </c>
      <c r="F7177" s="88">
        <v>46478</v>
      </c>
      <c r="G7177" s="87">
        <v>4666.666666666667</v>
      </c>
      <c r="H7177" s="87">
        <v>-37.509267211321678</v>
      </c>
    </row>
    <row r="7178" spans="1:8" x14ac:dyDescent="0.3">
      <c r="A7178" t="s">
        <v>37</v>
      </c>
      <c r="B7178" t="s">
        <v>53</v>
      </c>
      <c r="C7178" t="s">
        <v>77</v>
      </c>
      <c r="D7178" t="s">
        <v>214</v>
      </c>
      <c r="E7178" t="s">
        <v>215</v>
      </c>
      <c r="F7178" s="88">
        <v>46508</v>
      </c>
      <c r="G7178" s="87">
        <v>4666.666666666667</v>
      </c>
      <c r="H7178" s="87">
        <v>147.63081059045251</v>
      </c>
    </row>
    <row r="7179" spans="1:8" x14ac:dyDescent="0.3">
      <c r="A7179" t="s">
        <v>37</v>
      </c>
      <c r="B7179" t="s">
        <v>53</v>
      </c>
      <c r="C7179" t="s">
        <v>77</v>
      </c>
      <c r="D7179" t="s">
        <v>214</v>
      </c>
      <c r="E7179" t="s">
        <v>216</v>
      </c>
      <c r="F7179" s="88">
        <v>46508</v>
      </c>
      <c r="G7179" s="87">
        <v>4666.666666666667</v>
      </c>
      <c r="H7179" s="87">
        <v>186.66666666666691</v>
      </c>
    </row>
    <row r="7180" spans="1:8" x14ac:dyDescent="0.3">
      <c r="A7180" t="s">
        <v>37</v>
      </c>
      <c r="B7180" t="s">
        <v>53</v>
      </c>
      <c r="C7180" t="s">
        <v>77</v>
      </c>
      <c r="D7180" t="s">
        <v>214</v>
      </c>
      <c r="E7180" t="s">
        <v>217</v>
      </c>
      <c r="F7180" s="88">
        <v>46508</v>
      </c>
      <c r="G7180" s="87">
        <v>4666.666666666667</v>
      </c>
      <c r="H7180" s="87">
        <v>-37.534476996360368</v>
      </c>
    </row>
    <row r="7181" spans="1:8" x14ac:dyDescent="0.3">
      <c r="A7181" t="s">
        <v>37</v>
      </c>
      <c r="B7181" t="s">
        <v>53</v>
      </c>
      <c r="C7181" t="s">
        <v>77</v>
      </c>
      <c r="D7181" t="s">
        <v>214</v>
      </c>
      <c r="E7181" t="s">
        <v>215</v>
      </c>
      <c r="F7181" s="88">
        <v>46539</v>
      </c>
      <c r="G7181" s="87">
        <v>4666.666666666667</v>
      </c>
      <c r="H7181" s="87">
        <v>147.6045571481078</v>
      </c>
    </row>
    <row r="7182" spans="1:8" x14ac:dyDescent="0.3">
      <c r="A7182" t="s">
        <v>37</v>
      </c>
      <c r="B7182" t="s">
        <v>53</v>
      </c>
      <c r="C7182" t="s">
        <v>77</v>
      </c>
      <c r="D7182" t="s">
        <v>214</v>
      </c>
      <c r="E7182" t="s">
        <v>216</v>
      </c>
      <c r="F7182" s="88">
        <v>46539</v>
      </c>
      <c r="G7182" s="87">
        <v>4666.666666666667</v>
      </c>
      <c r="H7182" s="87">
        <v>186.66666666666691</v>
      </c>
    </row>
    <row r="7183" spans="1:8" x14ac:dyDescent="0.3">
      <c r="A7183" t="s">
        <v>37</v>
      </c>
      <c r="B7183" t="s">
        <v>53</v>
      </c>
      <c r="C7183" t="s">
        <v>77</v>
      </c>
      <c r="D7183" t="s">
        <v>214</v>
      </c>
      <c r="E7183" t="s">
        <v>217</v>
      </c>
      <c r="F7183" s="88">
        <v>46539</v>
      </c>
      <c r="G7183" s="87">
        <v>4666.666666666667</v>
      </c>
      <c r="H7183" s="87">
        <v>-37.559720690922397</v>
      </c>
    </row>
    <row r="7184" spans="1:8" x14ac:dyDescent="0.3">
      <c r="A7184" t="s">
        <v>37</v>
      </c>
      <c r="B7184" t="s">
        <v>53</v>
      </c>
      <c r="C7184" t="s">
        <v>77</v>
      </c>
      <c r="D7184" t="s">
        <v>214</v>
      </c>
      <c r="E7184" t="s">
        <v>215</v>
      </c>
      <c r="F7184" s="88">
        <v>46569</v>
      </c>
      <c r="G7184" s="87">
        <v>4666.666666666667</v>
      </c>
      <c r="H7184" s="87">
        <v>147.57826836865681</v>
      </c>
    </row>
    <row r="7185" spans="1:8" x14ac:dyDescent="0.3">
      <c r="A7185" t="s">
        <v>37</v>
      </c>
      <c r="B7185" t="s">
        <v>53</v>
      </c>
      <c r="C7185" t="s">
        <v>77</v>
      </c>
      <c r="D7185" t="s">
        <v>214</v>
      </c>
      <c r="E7185" t="s">
        <v>216</v>
      </c>
      <c r="F7185" s="88">
        <v>46569</v>
      </c>
      <c r="G7185" s="87">
        <v>4666.666666666667</v>
      </c>
      <c r="H7185" s="87">
        <v>186.66666666666691</v>
      </c>
    </row>
    <row r="7186" spans="1:8" x14ac:dyDescent="0.3">
      <c r="A7186" t="s">
        <v>37</v>
      </c>
      <c r="B7186" t="s">
        <v>53</v>
      </c>
      <c r="C7186" t="s">
        <v>77</v>
      </c>
      <c r="D7186" t="s">
        <v>214</v>
      </c>
      <c r="E7186" t="s">
        <v>217</v>
      </c>
      <c r="F7186" s="88">
        <v>46569</v>
      </c>
      <c r="G7186" s="87">
        <v>4666.666666666667</v>
      </c>
      <c r="H7186" s="87">
        <v>-37.584998363471072</v>
      </c>
    </row>
    <row r="7187" spans="1:8" x14ac:dyDescent="0.3">
      <c r="A7187" t="s">
        <v>37</v>
      </c>
      <c r="B7187" t="s">
        <v>53</v>
      </c>
      <c r="C7187" t="s">
        <v>77</v>
      </c>
      <c r="D7187" t="s">
        <v>214</v>
      </c>
      <c r="E7187" t="s">
        <v>215</v>
      </c>
      <c r="F7187" s="88">
        <v>46600</v>
      </c>
      <c r="G7187" s="87">
        <v>4666.666666666667</v>
      </c>
      <c r="H7187" s="87">
        <v>-37.610725312901508</v>
      </c>
    </row>
    <row r="7188" spans="1:8" x14ac:dyDescent="0.3">
      <c r="A7188" t="s">
        <v>37</v>
      </c>
      <c r="B7188" t="s">
        <v>53</v>
      </c>
      <c r="C7188" t="s">
        <v>77</v>
      </c>
      <c r="D7188" t="s">
        <v>214</v>
      </c>
      <c r="E7188" t="s">
        <v>216</v>
      </c>
      <c r="F7188" s="88">
        <v>46600</v>
      </c>
      <c r="G7188" s="87">
        <v>4666.666666666667</v>
      </c>
      <c r="H7188" s="87">
        <v>0</v>
      </c>
    </row>
    <row r="7189" spans="1:8" x14ac:dyDescent="0.3">
      <c r="A7189" t="s">
        <v>37</v>
      </c>
      <c r="B7189" t="s">
        <v>53</v>
      </c>
      <c r="C7189" t="s">
        <v>77</v>
      </c>
      <c r="D7189" t="s">
        <v>214</v>
      </c>
      <c r="E7189" t="s">
        <v>217</v>
      </c>
      <c r="F7189" s="88">
        <v>46600</v>
      </c>
      <c r="G7189" s="87">
        <v>4666.666666666667</v>
      </c>
      <c r="H7189" s="87">
        <v>-37.610725312901508</v>
      </c>
    </row>
    <row r="7190" spans="1:8" x14ac:dyDescent="0.3">
      <c r="A7190" t="s">
        <v>37</v>
      </c>
      <c r="B7190" t="s">
        <v>53</v>
      </c>
      <c r="C7190" t="s">
        <v>77</v>
      </c>
      <c r="D7190" t="s">
        <v>214</v>
      </c>
      <c r="E7190" t="s">
        <v>215</v>
      </c>
      <c r="F7190" s="88">
        <v>46631</v>
      </c>
      <c r="G7190" s="87">
        <v>4666.666666666667</v>
      </c>
      <c r="H7190" s="87">
        <v>-37.636071707395807</v>
      </c>
    </row>
    <row r="7191" spans="1:8" x14ac:dyDescent="0.3">
      <c r="A7191" t="s">
        <v>37</v>
      </c>
      <c r="B7191" t="s">
        <v>53</v>
      </c>
      <c r="C7191" t="s">
        <v>77</v>
      </c>
      <c r="D7191" t="s">
        <v>214</v>
      </c>
      <c r="E7191" t="s">
        <v>216</v>
      </c>
      <c r="F7191" s="88">
        <v>46631</v>
      </c>
      <c r="G7191" s="87">
        <v>4666.666666666667</v>
      </c>
      <c r="H7191" s="87">
        <v>0</v>
      </c>
    </row>
    <row r="7192" spans="1:8" x14ac:dyDescent="0.3">
      <c r="A7192" t="s">
        <v>37</v>
      </c>
      <c r="B7192" t="s">
        <v>53</v>
      </c>
      <c r="C7192" t="s">
        <v>77</v>
      </c>
      <c r="D7192" t="s">
        <v>214</v>
      </c>
      <c r="E7192" t="s">
        <v>217</v>
      </c>
      <c r="F7192" s="88">
        <v>46631</v>
      </c>
      <c r="G7192" s="87">
        <v>4666.666666666667</v>
      </c>
      <c r="H7192" s="87">
        <v>-37.636071707395807</v>
      </c>
    </row>
    <row r="7193" spans="1:8" x14ac:dyDescent="0.3">
      <c r="A7193" t="s">
        <v>37</v>
      </c>
      <c r="B7193" t="s">
        <v>53</v>
      </c>
      <c r="C7193" t="s">
        <v>77</v>
      </c>
      <c r="D7193" t="s">
        <v>214</v>
      </c>
      <c r="E7193" t="s">
        <v>215</v>
      </c>
      <c r="F7193" s="88">
        <v>46661</v>
      </c>
      <c r="G7193" s="87">
        <v>4666.666666666667</v>
      </c>
      <c r="H7193" s="87">
        <v>-37.661452287510059</v>
      </c>
    </row>
    <row r="7194" spans="1:8" x14ac:dyDescent="0.3">
      <c r="A7194" t="s">
        <v>37</v>
      </c>
      <c r="B7194" t="s">
        <v>53</v>
      </c>
      <c r="C7194" t="s">
        <v>77</v>
      </c>
      <c r="D7194" t="s">
        <v>214</v>
      </c>
      <c r="E7194" t="s">
        <v>216</v>
      </c>
      <c r="F7194" s="88">
        <v>46661</v>
      </c>
      <c r="G7194" s="87">
        <v>4666.666666666667</v>
      </c>
      <c r="H7194" s="87">
        <v>0</v>
      </c>
    </row>
    <row r="7195" spans="1:8" x14ac:dyDescent="0.3">
      <c r="A7195" t="s">
        <v>37</v>
      </c>
      <c r="B7195" t="s">
        <v>53</v>
      </c>
      <c r="C7195" t="s">
        <v>77</v>
      </c>
      <c r="D7195" t="s">
        <v>214</v>
      </c>
      <c r="E7195" t="s">
        <v>217</v>
      </c>
      <c r="F7195" s="88">
        <v>46661</v>
      </c>
      <c r="G7195" s="87">
        <v>4666.666666666667</v>
      </c>
      <c r="H7195" s="87">
        <v>-37.661452287510059</v>
      </c>
    </row>
    <row r="7196" spans="1:8" x14ac:dyDescent="0.3">
      <c r="A7196" t="s">
        <v>37</v>
      </c>
      <c r="B7196" t="s">
        <v>53</v>
      </c>
      <c r="C7196" t="s">
        <v>77</v>
      </c>
      <c r="D7196" t="s">
        <v>214</v>
      </c>
      <c r="E7196" t="s">
        <v>215</v>
      </c>
      <c r="F7196" s="88">
        <v>46692</v>
      </c>
      <c r="G7196" s="87">
        <v>4666.666666666667</v>
      </c>
      <c r="H7196" s="87">
        <v>-37.686867122448987</v>
      </c>
    </row>
    <row r="7197" spans="1:8" x14ac:dyDescent="0.3">
      <c r="A7197" t="s">
        <v>37</v>
      </c>
      <c r="B7197" t="s">
        <v>53</v>
      </c>
      <c r="C7197" t="s">
        <v>77</v>
      </c>
      <c r="D7197" t="s">
        <v>214</v>
      </c>
      <c r="E7197" t="s">
        <v>216</v>
      </c>
      <c r="F7197" s="88">
        <v>46692</v>
      </c>
      <c r="G7197" s="87">
        <v>4666.666666666667</v>
      </c>
      <c r="H7197" s="87">
        <v>0</v>
      </c>
    </row>
    <row r="7198" spans="1:8" x14ac:dyDescent="0.3">
      <c r="A7198" t="s">
        <v>37</v>
      </c>
      <c r="B7198" t="s">
        <v>53</v>
      </c>
      <c r="C7198" t="s">
        <v>77</v>
      </c>
      <c r="D7198" t="s">
        <v>214</v>
      </c>
      <c r="E7198" t="s">
        <v>217</v>
      </c>
      <c r="F7198" s="88">
        <v>46692</v>
      </c>
      <c r="G7198" s="87">
        <v>4666.666666666667</v>
      </c>
      <c r="H7198" s="87">
        <v>-37.686867122448987</v>
      </c>
    </row>
    <row r="7199" spans="1:8" x14ac:dyDescent="0.3">
      <c r="A7199" t="s">
        <v>37</v>
      </c>
      <c r="B7199" t="s">
        <v>53</v>
      </c>
      <c r="C7199" t="s">
        <v>77</v>
      </c>
      <c r="D7199" t="s">
        <v>214</v>
      </c>
      <c r="E7199" t="s">
        <v>215</v>
      </c>
      <c r="F7199" s="88">
        <v>46722</v>
      </c>
      <c r="G7199" s="87">
        <v>4666.666666666667</v>
      </c>
      <c r="H7199" s="87">
        <v>-37.712316281610057</v>
      </c>
    </row>
    <row r="7200" spans="1:8" x14ac:dyDescent="0.3">
      <c r="A7200" t="s">
        <v>37</v>
      </c>
      <c r="B7200" t="s">
        <v>53</v>
      </c>
      <c r="C7200" t="s">
        <v>77</v>
      </c>
      <c r="D7200" t="s">
        <v>214</v>
      </c>
      <c r="E7200" t="s">
        <v>216</v>
      </c>
      <c r="F7200" s="88">
        <v>46722</v>
      </c>
      <c r="G7200" s="87">
        <v>4666.666666666667</v>
      </c>
      <c r="H7200" s="87">
        <v>0</v>
      </c>
    </row>
    <row r="7201" spans="1:8" x14ac:dyDescent="0.3">
      <c r="A7201" t="s">
        <v>37</v>
      </c>
      <c r="B7201" t="s">
        <v>53</v>
      </c>
      <c r="C7201" t="s">
        <v>77</v>
      </c>
      <c r="D7201" t="s">
        <v>214</v>
      </c>
      <c r="E7201" t="s">
        <v>217</v>
      </c>
      <c r="F7201" s="88">
        <v>46722</v>
      </c>
      <c r="G7201" s="87">
        <v>4666.666666666667</v>
      </c>
      <c r="H7201" s="87">
        <v>-37.712316281610057</v>
      </c>
    </row>
    <row r="7202" spans="1:8" x14ac:dyDescent="0.3">
      <c r="A7202" t="s">
        <v>37</v>
      </c>
      <c r="B7202" t="s">
        <v>53</v>
      </c>
      <c r="C7202" t="s">
        <v>78</v>
      </c>
      <c r="D7202" t="s">
        <v>198</v>
      </c>
      <c r="E7202" t="s">
        <v>135</v>
      </c>
      <c r="G7202" s="87">
        <v>40000</v>
      </c>
      <c r="H7202" s="87">
        <v>26560</v>
      </c>
    </row>
    <row r="7203" spans="1:8" x14ac:dyDescent="0.3">
      <c r="A7203" t="s">
        <v>37</v>
      </c>
      <c r="B7203" t="s">
        <v>53</v>
      </c>
      <c r="C7203" t="s">
        <v>78</v>
      </c>
      <c r="D7203" t="s">
        <v>198</v>
      </c>
      <c r="E7203" t="s">
        <v>199</v>
      </c>
      <c r="G7203" s="87">
        <v>40000</v>
      </c>
      <c r="H7203" s="87">
        <v>40000</v>
      </c>
    </row>
    <row r="7204" spans="1:8" x14ac:dyDescent="0.3">
      <c r="A7204" t="s">
        <v>37</v>
      </c>
      <c r="B7204" t="s">
        <v>53</v>
      </c>
      <c r="C7204" t="s">
        <v>78</v>
      </c>
      <c r="D7204" t="s">
        <v>198</v>
      </c>
      <c r="E7204" t="s">
        <v>200</v>
      </c>
      <c r="G7204" s="87">
        <v>40000</v>
      </c>
      <c r="H7204" s="87">
        <v>40363.354835860569</v>
      </c>
    </row>
    <row r="7205" spans="1:8" x14ac:dyDescent="0.3">
      <c r="A7205" t="s">
        <v>37</v>
      </c>
      <c r="B7205" t="s">
        <v>53</v>
      </c>
      <c r="C7205" t="s">
        <v>78</v>
      </c>
      <c r="D7205" t="s">
        <v>198</v>
      </c>
      <c r="E7205" t="s">
        <v>201</v>
      </c>
      <c r="G7205" s="87">
        <v>40000</v>
      </c>
      <c r="H7205" s="87">
        <v>40000</v>
      </c>
    </row>
    <row r="7206" spans="1:8" x14ac:dyDescent="0.3">
      <c r="A7206" t="s">
        <v>37</v>
      </c>
      <c r="B7206" t="s">
        <v>53</v>
      </c>
      <c r="C7206" t="s">
        <v>78</v>
      </c>
      <c r="D7206" t="s">
        <v>198</v>
      </c>
      <c r="E7206" t="s">
        <v>202</v>
      </c>
      <c r="G7206" s="87">
        <v>40000</v>
      </c>
      <c r="H7206" s="87">
        <v>26801.267611011419</v>
      </c>
    </row>
    <row r="7207" spans="1:8" x14ac:dyDescent="0.3">
      <c r="A7207" t="s">
        <v>37</v>
      </c>
      <c r="B7207" t="s">
        <v>53</v>
      </c>
      <c r="C7207" t="s">
        <v>78</v>
      </c>
      <c r="D7207" t="s">
        <v>198</v>
      </c>
      <c r="E7207" t="s">
        <v>139</v>
      </c>
      <c r="G7207" s="87">
        <v>40000</v>
      </c>
      <c r="H7207" s="87">
        <v>25000</v>
      </c>
    </row>
    <row r="7208" spans="1:8" x14ac:dyDescent="0.3">
      <c r="A7208" t="s">
        <v>37</v>
      </c>
      <c r="B7208" t="s">
        <v>53</v>
      </c>
      <c r="C7208" t="s">
        <v>78</v>
      </c>
      <c r="D7208" t="s">
        <v>198</v>
      </c>
      <c r="E7208" t="s">
        <v>65</v>
      </c>
      <c r="G7208" s="87">
        <v>40000</v>
      </c>
      <c r="H7208" s="87">
        <v>26801.267611011419</v>
      </c>
    </row>
    <row r="7209" spans="1:8" x14ac:dyDescent="0.3">
      <c r="A7209" t="s">
        <v>37</v>
      </c>
      <c r="B7209" t="s">
        <v>53</v>
      </c>
      <c r="C7209" t="s">
        <v>78</v>
      </c>
      <c r="D7209" t="s">
        <v>203</v>
      </c>
      <c r="E7209" t="s">
        <v>204</v>
      </c>
      <c r="G7209" s="87">
        <v>40000</v>
      </c>
      <c r="H7209" s="87">
        <v>26711.502884772672</v>
      </c>
    </row>
    <row r="7210" spans="1:8" x14ac:dyDescent="0.3">
      <c r="A7210" t="s">
        <v>37</v>
      </c>
      <c r="B7210" t="s">
        <v>53</v>
      </c>
      <c r="C7210" t="s">
        <v>78</v>
      </c>
      <c r="D7210" t="s">
        <v>203</v>
      </c>
      <c r="E7210" t="s">
        <v>142</v>
      </c>
      <c r="G7210" s="87">
        <v>40000</v>
      </c>
      <c r="H7210" s="87">
        <v>40000</v>
      </c>
    </row>
    <row r="7211" spans="1:8" x14ac:dyDescent="0.3">
      <c r="A7211" t="s">
        <v>37</v>
      </c>
      <c r="B7211" t="s">
        <v>53</v>
      </c>
      <c r="C7211" t="s">
        <v>78</v>
      </c>
      <c r="D7211" t="s">
        <v>203</v>
      </c>
      <c r="E7211" t="s">
        <v>143</v>
      </c>
      <c r="G7211" s="87">
        <v>40000</v>
      </c>
      <c r="H7211" s="87">
        <v>40228.166995139567</v>
      </c>
    </row>
    <row r="7212" spans="1:8" x14ac:dyDescent="0.3">
      <c r="A7212" t="s">
        <v>37</v>
      </c>
      <c r="B7212" t="s">
        <v>53</v>
      </c>
      <c r="C7212" t="s">
        <v>78</v>
      </c>
      <c r="D7212" t="s">
        <v>203</v>
      </c>
      <c r="E7212" t="s">
        <v>141</v>
      </c>
      <c r="G7212" s="87">
        <v>40000</v>
      </c>
      <c r="H7212" s="87">
        <v>0</v>
      </c>
    </row>
    <row r="7213" spans="1:8" x14ac:dyDescent="0.3">
      <c r="A7213" t="s">
        <v>37</v>
      </c>
      <c r="B7213" t="s">
        <v>53</v>
      </c>
      <c r="C7213" t="s">
        <v>78</v>
      </c>
      <c r="D7213" t="s">
        <v>203</v>
      </c>
      <c r="E7213" t="s">
        <v>205</v>
      </c>
      <c r="G7213" s="87">
        <v>40000</v>
      </c>
      <c r="H7213" s="87">
        <v>26711.502884772672</v>
      </c>
    </row>
    <row r="7214" spans="1:8" x14ac:dyDescent="0.3">
      <c r="A7214" t="s">
        <v>37</v>
      </c>
      <c r="B7214" t="s">
        <v>53</v>
      </c>
      <c r="C7214" t="s">
        <v>78</v>
      </c>
      <c r="D7214" t="s">
        <v>206</v>
      </c>
      <c r="E7214" t="s">
        <v>207</v>
      </c>
      <c r="G7214" s="87">
        <v>40000</v>
      </c>
      <c r="H7214" s="87">
        <v>40000</v>
      </c>
    </row>
    <row r="7215" spans="1:8" x14ac:dyDescent="0.3">
      <c r="A7215" t="s">
        <v>37</v>
      </c>
      <c r="B7215" t="s">
        <v>53</v>
      </c>
      <c r="C7215" t="s">
        <v>78</v>
      </c>
      <c r="D7215" t="s">
        <v>206</v>
      </c>
      <c r="E7215" t="s">
        <v>208</v>
      </c>
      <c r="G7215" s="87">
        <v>40000</v>
      </c>
      <c r="H7215" s="87">
        <v>40000</v>
      </c>
    </row>
    <row r="7216" spans="1:8" x14ac:dyDescent="0.3">
      <c r="A7216" t="s">
        <v>37</v>
      </c>
      <c r="B7216" t="s">
        <v>53</v>
      </c>
      <c r="C7216" t="s">
        <v>78</v>
      </c>
      <c r="D7216" t="s">
        <v>206</v>
      </c>
      <c r="E7216" t="s">
        <v>209</v>
      </c>
      <c r="G7216" s="87">
        <v>40000</v>
      </c>
      <c r="H7216" s="87">
        <v>39639.916119620721</v>
      </c>
    </row>
    <row r="7217" spans="1:8" x14ac:dyDescent="0.3">
      <c r="A7217" t="s">
        <v>37</v>
      </c>
      <c r="B7217" t="s">
        <v>53</v>
      </c>
      <c r="C7217" t="s">
        <v>78</v>
      </c>
      <c r="D7217" t="s">
        <v>210</v>
      </c>
      <c r="E7217" t="s">
        <v>211</v>
      </c>
      <c r="G7217" s="87">
        <v>40000</v>
      </c>
      <c r="H7217" s="87">
        <v>40000</v>
      </c>
    </row>
    <row r="7218" spans="1:8" x14ac:dyDescent="0.3">
      <c r="A7218" t="s">
        <v>37</v>
      </c>
      <c r="B7218" t="s">
        <v>53</v>
      </c>
      <c r="C7218" t="s">
        <v>78</v>
      </c>
      <c r="D7218" t="s">
        <v>210</v>
      </c>
      <c r="E7218" t="s">
        <v>212</v>
      </c>
      <c r="G7218" s="87">
        <v>40000</v>
      </c>
      <c r="H7218" s="87">
        <v>39600</v>
      </c>
    </row>
    <row r="7219" spans="1:8" x14ac:dyDescent="0.3">
      <c r="A7219" t="s">
        <v>37</v>
      </c>
      <c r="B7219" t="s">
        <v>53</v>
      </c>
      <c r="C7219" t="s">
        <v>78</v>
      </c>
      <c r="D7219" t="s">
        <v>210</v>
      </c>
      <c r="E7219" t="s">
        <v>213</v>
      </c>
      <c r="G7219" s="87">
        <v>40000</v>
      </c>
      <c r="H7219" s="87">
        <v>39800</v>
      </c>
    </row>
    <row r="7220" spans="1:8" x14ac:dyDescent="0.3">
      <c r="A7220" t="s">
        <v>37</v>
      </c>
      <c r="B7220" t="s">
        <v>53</v>
      </c>
      <c r="C7220" t="s">
        <v>78</v>
      </c>
      <c r="D7220" t="s">
        <v>214</v>
      </c>
      <c r="E7220" t="s">
        <v>215</v>
      </c>
      <c r="F7220" s="88">
        <v>46388</v>
      </c>
      <c r="G7220" s="87">
        <v>3333.333333333333</v>
      </c>
      <c r="H7220" s="87">
        <v>13.484283421165699</v>
      </c>
    </row>
    <row r="7221" spans="1:8" x14ac:dyDescent="0.3">
      <c r="A7221" t="s">
        <v>37</v>
      </c>
      <c r="B7221" t="s">
        <v>53</v>
      </c>
      <c r="C7221" t="s">
        <v>78</v>
      </c>
      <c r="D7221" t="s">
        <v>214</v>
      </c>
      <c r="E7221" t="s">
        <v>216</v>
      </c>
      <c r="F7221" s="88">
        <v>46388</v>
      </c>
      <c r="G7221" s="87">
        <v>3333.333333333333</v>
      </c>
      <c r="H7221" s="87">
        <v>0</v>
      </c>
    </row>
    <row r="7222" spans="1:8" x14ac:dyDescent="0.3">
      <c r="A7222" t="s">
        <v>37</v>
      </c>
      <c r="B7222" t="s">
        <v>53</v>
      </c>
      <c r="C7222" t="s">
        <v>78</v>
      </c>
      <c r="D7222" t="s">
        <v>214</v>
      </c>
      <c r="E7222" t="s">
        <v>217</v>
      </c>
      <c r="F7222" s="88">
        <v>46388</v>
      </c>
      <c r="G7222" s="87">
        <v>3333.333333333333</v>
      </c>
      <c r="H7222" s="87">
        <v>13.484283421165699</v>
      </c>
    </row>
    <row r="7223" spans="1:8" x14ac:dyDescent="0.3">
      <c r="A7223" t="s">
        <v>37</v>
      </c>
      <c r="B7223" t="s">
        <v>53</v>
      </c>
      <c r="C7223" t="s">
        <v>78</v>
      </c>
      <c r="D7223" t="s">
        <v>214</v>
      </c>
      <c r="E7223" t="s">
        <v>215</v>
      </c>
      <c r="F7223" s="88">
        <v>46419</v>
      </c>
      <c r="G7223" s="87">
        <v>3333.333333333333</v>
      </c>
      <c r="H7223" s="87">
        <v>13.47987620672564</v>
      </c>
    </row>
    <row r="7224" spans="1:8" x14ac:dyDescent="0.3">
      <c r="A7224" t="s">
        <v>37</v>
      </c>
      <c r="B7224" t="s">
        <v>53</v>
      </c>
      <c r="C7224" t="s">
        <v>78</v>
      </c>
      <c r="D7224" t="s">
        <v>214</v>
      </c>
      <c r="E7224" t="s">
        <v>216</v>
      </c>
      <c r="F7224" s="88">
        <v>46419</v>
      </c>
      <c r="G7224" s="87">
        <v>3333.333333333333</v>
      </c>
      <c r="H7224" s="87">
        <v>0</v>
      </c>
    </row>
    <row r="7225" spans="1:8" x14ac:dyDescent="0.3">
      <c r="A7225" t="s">
        <v>37</v>
      </c>
      <c r="B7225" t="s">
        <v>53</v>
      </c>
      <c r="C7225" t="s">
        <v>78</v>
      </c>
      <c r="D7225" t="s">
        <v>214</v>
      </c>
      <c r="E7225" t="s">
        <v>217</v>
      </c>
      <c r="F7225" s="88">
        <v>46419</v>
      </c>
      <c r="G7225" s="87">
        <v>3333.333333333333</v>
      </c>
      <c r="H7225" s="87">
        <v>13.47987620672564</v>
      </c>
    </row>
    <row r="7226" spans="1:8" x14ac:dyDescent="0.3">
      <c r="A7226" t="s">
        <v>37</v>
      </c>
      <c r="B7226" t="s">
        <v>53</v>
      </c>
      <c r="C7226" t="s">
        <v>78</v>
      </c>
      <c r="D7226" t="s">
        <v>214</v>
      </c>
      <c r="E7226" t="s">
        <v>215</v>
      </c>
      <c r="F7226" s="88">
        <v>46447</v>
      </c>
      <c r="G7226" s="87">
        <v>3333.333333333333</v>
      </c>
      <c r="H7226" s="87">
        <v>13.475471872259609</v>
      </c>
    </row>
    <row r="7227" spans="1:8" x14ac:dyDescent="0.3">
      <c r="A7227" t="s">
        <v>37</v>
      </c>
      <c r="B7227" t="s">
        <v>53</v>
      </c>
      <c r="C7227" t="s">
        <v>78</v>
      </c>
      <c r="D7227" t="s">
        <v>214</v>
      </c>
      <c r="E7227" t="s">
        <v>216</v>
      </c>
      <c r="F7227" s="88">
        <v>46447</v>
      </c>
      <c r="G7227" s="87">
        <v>3333.333333333333</v>
      </c>
      <c r="H7227" s="87">
        <v>0</v>
      </c>
    </row>
    <row r="7228" spans="1:8" x14ac:dyDescent="0.3">
      <c r="A7228" t="s">
        <v>37</v>
      </c>
      <c r="B7228" t="s">
        <v>53</v>
      </c>
      <c r="C7228" t="s">
        <v>78</v>
      </c>
      <c r="D7228" t="s">
        <v>214</v>
      </c>
      <c r="E7228" t="s">
        <v>217</v>
      </c>
      <c r="F7228" s="88">
        <v>46447</v>
      </c>
      <c r="G7228" s="87">
        <v>3333.333333333333</v>
      </c>
      <c r="H7228" s="87">
        <v>13.475471872259609</v>
      </c>
    </row>
    <row r="7229" spans="1:8" x14ac:dyDescent="0.3">
      <c r="A7229" t="s">
        <v>37</v>
      </c>
      <c r="B7229" t="s">
        <v>53</v>
      </c>
      <c r="C7229" t="s">
        <v>78</v>
      </c>
      <c r="D7229" t="s">
        <v>214</v>
      </c>
      <c r="E7229" t="s">
        <v>215</v>
      </c>
      <c r="F7229" s="88">
        <v>46478</v>
      </c>
      <c r="G7229" s="87">
        <v>3333.333333333333</v>
      </c>
      <c r="H7229" s="87">
        <v>13.47092126338767</v>
      </c>
    </row>
    <row r="7230" spans="1:8" x14ac:dyDescent="0.3">
      <c r="A7230" t="s">
        <v>37</v>
      </c>
      <c r="B7230" t="s">
        <v>53</v>
      </c>
      <c r="C7230" t="s">
        <v>78</v>
      </c>
      <c r="D7230" t="s">
        <v>214</v>
      </c>
      <c r="E7230" t="s">
        <v>216</v>
      </c>
      <c r="F7230" s="88">
        <v>46478</v>
      </c>
      <c r="G7230" s="87">
        <v>3333.333333333333</v>
      </c>
      <c r="H7230" s="87">
        <v>0</v>
      </c>
    </row>
    <row r="7231" spans="1:8" x14ac:dyDescent="0.3">
      <c r="A7231" t="s">
        <v>37</v>
      </c>
      <c r="B7231" t="s">
        <v>53</v>
      </c>
      <c r="C7231" t="s">
        <v>78</v>
      </c>
      <c r="D7231" t="s">
        <v>214</v>
      </c>
      <c r="E7231" t="s">
        <v>217</v>
      </c>
      <c r="F7231" s="88">
        <v>46478</v>
      </c>
      <c r="G7231" s="87">
        <v>3333.333333333333</v>
      </c>
      <c r="H7231" s="87">
        <v>13.47092126338767</v>
      </c>
    </row>
    <row r="7232" spans="1:8" x14ac:dyDescent="0.3">
      <c r="A7232" t="s">
        <v>37</v>
      </c>
      <c r="B7232" t="s">
        <v>53</v>
      </c>
      <c r="C7232" t="s">
        <v>78</v>
      </c>
      <c r="D7232" t="s">
        <v>214</v>
      </c>
      <c r="E7232" t="s">
        <v>215</v>
      </c>
      <c r="F7232" s="88">
        <v>46508</v>
      </c>
      <c r="G7232" s="87">
        <v>3333.333333333333</v>
      </c>
      <c r="H7232" s="87">
        <v>13.466373726920279</v>
      </c>
    </row>
    <row r="7233" spans="1:8" x14ac:dyDescent="0.3">
      <c r="A7233" t="s">
        <v>37</v>
      </c>
      <c r="B7233" t="s">
        <v>53</v>
      </c>
      <c r="C7233" t="s">
        <v>78</v>
      </c>
      <c r="D7233" t="s">
        <v>214</v>
      </c>
      <c r="E7233" t="s">
        <v>216</v>
      </c>
      <c r="F7233" s="88">
        <v>46508</v>
      </c>
      <c r="G7233" s="87">
        <v>3333.333333333333</v>
      </c>
      <c r="H7233" s="87">
        <v>0</v>
      </c>
    </row>
    <row r="7234" spans="1:8" x14ac:dyDescent="0.3">
      <c r="A7234" t="s">
        <v>37</v>
      </c>
      <c r="B7234" t="s">
        <v>53</v>
      </c>
      <c r="C7234" t="s">
        <v>78</v>
      </c>
      <c r="D7234" t="s">
        <v>214</v>
      </c>
      <c r="E7234" t="s">
        <v>217</v>
      </c>
      <c r="F7234" s="88">
        <v>46508</v>
      </c>
      <c r="G7234" s="87">
        <v>3333.333333333333</v>
      </c>
      <c r="H7234" s="87">
        <v>13.466373726920279</v>
      </c>
    </row>
    <row r="7235" spans="1:8" x14ac:dyDescent="0.3">
      <c r="A7235" t="s">
        <v>37</v>
      </c>
      <c r="B7235" t="s">
        <v>53</v>
      </c>
      <c r="C7235" t="s">
        <v>78</v>
      </c>
      <c r="D7235" t="s">
        <v>214</v>
      </c>
      <c r="E7235" t="s">
        <v>215</v>
      </c>
      <c r="F7235" s="88">
        <v>46539</v>
      </c>
      <c r="G7235" s="87">
        <v>3333.333333333333</v>
      </c>
      <c r="H7235" s="87">
        <v>13.46182925974659</v>
      </c>
    </row>
    <row r="7236" spans="1:8" x14ac:dyDescent="0.3">
      <c r="A7236" t="s">
        <v>37</v>
      </c>
      <c r="B7236" t="s">
        <v>53</v>
      </c>
      <c r="C7236" t="s">
        <v>78</v>
      </c>
      <c r="D7236" t="s">
        <v>214</v>
      </c>
      <c r="E7236" t="s">
        <v>216</v>
      </c>
      <c r="F7236" s="88">
        <v>46539</v>
      </c>
      <c r="G7236" s="87">
        <v>3333.333333333333</v>
      </c>
      <c r="H7236" s="87">
        <v>0</v>
      </c>
    </row>
    <row r="7237" spans="1:8" x14ac:dyDescent="0.3">
      <c r="A7237" t="s">
        <v>37</v>
      </c>
      <c r="B7237" t="s">
        <v>53</v>
      </c>
      <c r="C7237" t="s">
        <v>78</v>
      </c>
      <c r="D7237" t="s">
        <v>214</v>
      </c>
      <c r="E7237" t="s">
        <v>217</v>
      </c>
      <c r="F7237" s="88">
        <v>46539</v>
      </c>
      <c r="G7237" s="87">
        <v>3333.333333333333</v>
      </c>
      <c r="H7237" s="87">
        <v>13.46182925974659</v>
      </c>
    </row>
    <row r="7238" spans="1:8" x14ac:dyDescent="0.3">
      <c r="A7238" t="s">
        <v>37</v>
      </c>
      <c r="B7238" t="s">
        <v>53</v>
      </c>
      <c r="C7238" t="s">
        <v>78</v>
      </c>
      <c r="D7238" t="s">
        <v>214</v>
      </c>
      <c r="E7238" t="s">
        <v>215</v>
      </c>
      <c r="F7238" s="88">
        <v>46569</v>
      </c>
      <c r="G7238" s="87">
        <v>3333.333333333333</v>
      </c>
      <c r="H7238" s="87">
        <v>13.457287858760949</v>
      </c>
    </row>
    <row r="7239" spans="1:8" x14ac:dyDescent="0.3">
      <c r="A7239" t="s">
        <v>37</v>
      </c>
      <c r="B7239" t="s">
        <v>53</v>
      </c>
      <c r="C7239" t="s">
        <v>78</v>
      </c>
      <c r="D7239" t="s">
        <v>214</v>
      </c>
      <c r="E7239" t="s">
        <v>216</v>
      </c>
      <c r="F7239" s="88">
        <v>46569</v>
      </c>
      <c r="G7239" s="87">
        <v>3333.333333333333</v>
      </c>
      <c r="H7239" s="87">
        <v>0</v>
      </c>
    </row>
    <row r="7240" spans="1:8" x14ac:dyDescent="0.3">
      <c r="A7240" t="s">
        <v>37</v>
      </c>
      <c r="B7240" t="s">
        <v>53</v>
      </c>
      <c r="C7240" t="s">
        <v>78</v>
      </c>
      <c r="D7240" t="s">
        <v>214</v>
      </c>
      <c r="E7240" t="s">
        <v>217</v>
      </c>
      <c r="F7240" s="88">
        <v>46569</v>
      </c>
      <c r="G7240" s="87">
        <v>3333.333333333333</v>
      </c>
      <c r="H7240" s="87">
        <v>13.457287858760949</v>
      </c>
    </row>
    <row r="7241" spans="1:8" x14ac:dyDescent="0.3">
      <c r="A7241" t="s">
        <v>37</v>
      </c>
      <c r="B7241" t="s">
        <v>53</v>
      </c>
      <c r="C7241" t="s">
        <v>78</v>
      </c>
      <c r="D7241" t="s">
        <v>214</v>
      </c>
      <c r="E7241" t="s">
        <v>215</v>
      </c>
      <c r="F7241" s="88">
        <v>46600</v>
      </c>
      <c r="G7241" s="87">
        <v>3333.333333333333</v>
      </c>
      <c r="H7241" s="87">
        <v>13.45267514738069</v>
      </c>
    </row>
    <row r="7242" spans="1:8" x14ac:dyDescent="0.3">
      <c r="A7242" t="s">
        <v>37</v>
      </c>
      <c r="B7242" t="s">
        <v>53</v>
      </c>
      <c r="C7242" t="s">
        <v>78</v>
      </c>
      <c r="D7242" t="s">
        <v>214</v>
      </c>
      <c r="E7242" t="s">
        <v>216</v>
      </c>
      <c r="F7242" s="88">
        <v>46600</v>
      </c>
      <c r="G7242" s="87">
        <v>3333.333333333333</v>
      </c>
      <c r="H7242" s="87">
        <v>0</v>
      </c>
    </row>
    <row r="7243" spans="1:8" x14ac:dyDescent="0.3">
      <c r="A7243" t="s">
        <v>37</v>
      </c>
      <c r="B7243" t="s">
        <v>53</v>
      </c>
      <c r="C7243" t="s">
        <v>78</v>
      </c>
      <c r="D7243" t="s">
        <v>214</v>
      </c>
      <c r="E7243" t="s">
        <v>217</v>
      </c>
      <c r="F7243" s="88">
        <v>46600</v>
      </c>
      <c r="G7243" s="87">
        <v>3333.333333333333</v>
      </c>
      <c r="H7243" s="87">
        <v>13.45267514738069</v>
      </c>
    </row>
    <row r="7244" spans="1:8" x14ac:dyDescent="0.3">
      <c r="A7244" t="s">
        <v>37</v>
      </c>
      <c r="B7244" t="s">
        <v>53</v>
      </c>
      <c r="C7244" t="s">
        <v>78</v>
      </c>
      <c r="D7244" t="s">
        <v>214</v>
      </c>
      <c r="E7244" t="s">
        <v>215</v>
      </c>
      <c r="F7244" s="88">
        <v>46631</v>
      </c>
      <c r="G7244" s="87">
        <v>3333.333333333333</v>
      </c>
      <c r="H7244" s="87">
        <v>13.448139919605881</v>
      </c>
    </row>
    <row r="7245" spans="1:8" x14ac:dyDescent="0.3">
      <c r="A7245" t="s">
        <v>37</v>
      </c>
      <c r="B7245" t="s">
        <v>53</v>
      </c>
      <c r="C7245" t="s">
        <v>78</v>
      </c>
      <c r="D7245" t="s">
        <v>214</v>
      </c>
      <c r="E7245" t="s">
        <v>216</v>
      </c>
      <c r="F7245" s="88">
        <v>46631</v>
      </c>
      <c r="G7245" s="87">
        <v>3333.333333333333</v>
      </c>
      <c r="H7245" s="87">
        <v>0</v>
      </c>
    </row>
    <row r="7246" spans="1:8" x14ac:dyDescent="0.3">
      <c r="A7246" t="s">
        <v>37</v>
      </c>
      <c r="B7246" t="s">
        <v>53</v>
      </c>
      <c r="C7246" t="s">
        <v>78</v>
      </c>
      <c r="D7246" t="s">
        <v>214</v>
      </c>
      <c r="E7246" t="s">
        <v>217</v>
      </c>
      <c r="F7246" s="88">
        <v>46631</v>
      </c>
      <c r="G7246" s="87">
        <v>3333.333333333333</v>
      </c>
      <c r="H7246" s="87">
        <v>13.448139919605881</v>
      </c>
    </row>
    <row r="7247" spans="1:8" x14ac:dyDescent="0.3">
      <c r="A7247" t="s">
        <v>37</v>
      </c>
      <c r="B7247" t="s">
        <v>53</v>
      </c>
      <c r="C7247" t="s">
        <v>78</v>
      </c>
      <c r="D7247" t="s">
        <v>214</v>
      </c>
      <c r="E7247" t="s">
        <v>215</v>
      </c>
      <c r="F7247" s="88">
        <v>46661</v>
      </c>
      <c r="G7247" s="87">
        <v>3333.333333333333</v>
      </c>
      <c r="H7247" s="87">
        <v>13.44360774867474</v>
      </c>
    </row>
    <row r="7248" spans="1:8" x14ac:dyDescent="0.3">
      <c r="A7248" t="s">
        <v>37</v>
      </c>
      <c r="B7248" t="s">
        <v>53</v>
      </c>
      <c r="C7248" t="s">
        <v>78</v>
      </c>
      <c r="D7248" t="s">
        <v>214</v>
      </c>
      <c r="E7248" t="s">
        <v>216</v>
      </c>
      <c r="F7248" s="88">
        <v>46661</v>
      </c>
      <c r="G7248" s="87">
        <v>3333.333333333333</v>
      </c>
      <c r="H7248" s="87">
        <v>0</v>
      </c>
    </row>
    <row r="7249" spans="1:8" x14ac:dyDescent="0.3">
      <c r="A7249" t="s">
        <v>37</v>
      </c>
      <c r="B7249" t="s">
        <v>53</v>
      </c>
      <c r="C7249" t="s">
        <v>78</v>
      </c>
      <c r="D7249" t="s">
        <v>214</v>
      </c>
      <c r="E7249" t="s">
        <v>217</v>
      </c>
      <c r="F7249" s="88">
        <v>46661</v>
      </c>
      <c r="G7249" s="87">
        <v>3333.333333333333</v>
      </c>
      <c r="H7249" s="87">
        <v>13.44360774867474</v>
      </c>
    </row>
    <row r="7250" spans="1:8" x14ac:dyDescent="0.3">
      <c r="A7250" t="s">
        <v>37</v>
      </c>
      <c r="B7250" t="s">
        <v>53</v>
      </c>
      <c r="C7250" t="s">
        <v>78</v>
      </c>
      <c r="D7250" t="s">
        <v>214</v>
      </c>
      <c r="E7250" t="s">
        <v>215</v>
      </c>
      <c r="F7250" s="88">
        <v>46692</v>
      </c>
      <c r="G7250" s="87">
        <v>3333.333333333333</v>
      </c>
      <c r="H7250" s="87">
        <v>13.4390786314964</v>
      </c>
    </row>
    <row r="7251" spans="1:8" x14ac:dyDescent="0.3">
      <c r="A7251" t="s">
        <v>37</v>
      </c>
      <c r="B7251" t="s">
        <v>53</v>
      </c>
      <c r="C7251" t="s">
        <v>78</v>
      </c>
      <c r="D7251" t="s">
        <v>214</v>
      </c>
      <c r="E7251" t="s">
        <v>216</v>
      </c>
      <c r="F7251" s="88">
        <v>46692</v>
      </c>
      <c r="G7251" s="87">
        <v>3333.333333333333</v>
      </c>
      <c r="H7251" s="87">
        <v>0</v>
      </c>
    </row>
    <row r="7252" spans="1:8" x14ac:dyDescent="0.3">
      <c r="A7252" t="s">
        <v>37</v>
      </c>
      <c r="B7252" t="s">
        <v>53</v>
      </c>
      <c r="C7252" t="s">
        <v>78</v>
      </c>
      <c r="D7252" t="s">
        <v>214</v>
      </c>
      <c r="E7252" t="s">
        <v>217</v>
      </c>
      <c r="F7252" s="88">
        <v>46692</v>
      </c>
      <c r="G7252" s="87">
        <v>3333.333333333333</v>
      </c>
      <c r="H7252" s="87">
        <v>13.4390786314964</v>
      </c>
    </row>
    <row r="7253" spans="1:8" x14ac:dyDescent="0.3">
      <c r="A7253" t="s">
        <v>37</v>
      </c>
      <c r="B7253" t="s">
        <v>53</v>
      </c>
      <c r="C7253" t="s">
        <v>78</v>
      </c>
      <c r="D7253" t="s">
        <v>214</v>
      </c>
      <c r="E7253" t="s">
        <v>215</v>
      </c>
      <c r="F7253" s="88">
        <v>46722</v>
      </c>
      <c r="G7253" s="87">
        <v>3333.333333333333</v>
      </c>
      <c r="H7253" s="87">
        <v>13.43455256498742</v>
      </c>
    </row>
    <row r="7254" spans="1:8" x14ac:dyDescent="0.3">
      <c r="A7254" t="s">
        <v>37</v>
      </c>
      <c r="B7254" t="s">
        <v>53</v>
      </c>
      <c r="C7254" t="s">
        <v>78</v>
      </c>
      <c r="D7254" t="s">
        <v>214</v>
      </c>
      <c r="E7254" t="s">
        <v>216</v>
      </c>
      <c r="F7254" s="88">
        <v>46722</v>
      </c>
      <c r="G7254" s="87">
        <v>3333.333333333333</v>
      </c>
      <c r="H7254" s="87">
        <v>0</v>
      </c>
    </row>
    <row r="7255" spans="1:8" x14ac:dyDescent="0.3">
      <c r="A7255" t="s">
        <v>37</v>
      </c>
      <c r="B7255" t="s">
        <v>53</v>
      </c>
      <c r="C7255" t="s">
        <v>78</v>
      </c>
      <c r="D7255" t="s">
        <v>214</v>
      </c>
      <c r="E7255" t="s">
        <v>217</v>
      </c>
      <c r="F7255" s="88">
        <v>46722</v>
      </c>
      <c r="G7255" s="87">
        <v>3333.333333333333</v>
      </c>
      <c r="H7255" s="87">
        <v>13.43455256498742</v>
      </c>
    </row>
    <row r="7256" spans="1:8" x14ac:dyDescent="0.3">
      <c r="A7256" t="s">
        <v>37</v>
      </c>
      <c r="B7256" t="s">
        <v>53</v>
      </c>
      <c r="C7256" t="s">
        <v>84</v>
      </c>
      <c r="D7256" t="s">
        <v>198</v>
      </c>
      <c r="E7256" t="s">
        <v>135</v>
      </c>
      <c r="G7256" s="87">
        <v>92000</v>
      </c>
      <c r="H7256" s="87">
        <v>63663.999999999993</v>
      </c>
    </row>
    <row r="7257" spans="1:8" x14ac:dyDescent="0.3">
      <c r="A7257" t="s">
        <v>37</v>
      </c>
      <c r="B7257" t="s">
        <v>53</v>
      </c>
      <c r="C7257" t="s">
        <v>84</v>
      </c>
      <c r="D7257" t="s">
        <v>198</v>
      </c>
      <c r="E7257" t="s">
        <v>199</v>
      </c>
      <c r="G7257" s="87">
        <v>92000</v>
      </c>
      <c r="H7257" s="87">
        <v>93369.716118531287</v>
      </c>
    </row>
    <row r="7258" spans="1:8" x14ac:dyDescent="0.3">
      <c r="A7258" t="s">
        <v>37</v>
      </c>
      <c r="B7258" t="s">
        <v>53</v>
      </c>
      <c r="C7258" t="s">
        <v>84</v>
      </c>
      <c r="D7258" t="s">
        <v>198</v>
      </c>
      <c r="E7258" t="s">
        <v>200</v>
      </c>
      <c r="G7258" s="87">
        <v>92000</v>
      </c>
      <c r="H7258" s="87">
        <v>92556.113042441386</v>
      </c>
    </row>
    <row r="7259" spans="1:8" x14ac:dyDescent="0.3">
      <c r="A7259" t="s">
        <v>37</v>
      </c>
      <c r="B7259" t="s">
        <v>53</v>
      </c>
      <c r="C7259" t="s">
        <v>84</v>
      </c>
      <c r="D7259" t="s">
        <v>198</v>
      </c>
      <c r="E7259" t="s">
        <v>201</v>
      </c>
      <c r="G7259" s="87">
        <v>92000</v>
      </c>
      <c r="H7259" s="87">
        <v>92000</v>
      </c>
    </row>
    <row r="7260" spans="1:8" x14ac:dyDescent="0.3">
      <c r="A7260" t="s">
        <v>37</v>
      </c>
      <c r="B7260" t="s">
        <v>53</v>
      </c>
      <c r="C7260" t="s">
        <v>84</v>
      </c>
      <c r="D7260" t="s">
        <v>198</v>
      </c>
      <c r="E7260" t="s">
        <v>202</v>
      </c>
      <c r="G7260" s="87">
        <v>92000</v>
      </c>
      <c r="H7260" s="87">
        <v>65002.403215942933</v>
      </c>
    </row>
    <row r="7261" spans="1:8" x14ac:dyDescent="0.3">
      <c r="A7261" t="s">
        <v>37</v>
      </c>
      <c r="B7261" t="s">
        <v>53</v>
      </c>
      <c r="C7261" t="s">
        <v>84</v>
      </c>
      <c r="D7261" t="s">
        <v>198</v>
      </c>
      <c r="E7261" t="s">
        <v>139</v>
      </c>
      <c r="G7261" s="87">
        <v>92000</v>
      </c>
      <c r="H7261" s="87">
        <v>59340</v>
      </c>
    </row>
    <row r="7262" spans="1:8" x14ac:dyDescent="0.3">
      <c r="A7262" t="s">
        <v>37</v>
      </c>
      <c r="B7262" t="s">
        <v>53</v>
      </c>
      <c r="C7262" t="s">
        <v>84</v>
      </c>
      <c r="D7262" t="s">
        <v>198</v>
      </c>
      <c r="E7262" t="s">
        <v>65</v>
      </c>
      <c r="G7262" s="87">
        <v>92000</v>
      </c>
      <c r="H7262" s="87">
        <v>65002.403215942933</v>
      </c>
    </row>
    <row r="7263" spans="1:8" x14ac:dyDescent="0.3">
      <c r="A7263" t="s">
        <v>37</v>
      </c>
      <c r="B7263" t="s">
        <v>53</v>
      </c>
      <c r="C7263" t="s">
        <v>84</v>
      </c>
      <c r="D7263" t="s">
        <v>203</v>
      </c>
      <c r="E7263" t="s">
        <v>204</v>
      </c>
      <c r="G7263" s="87">
        <v>92000</v>
      </c>
      <c r="H7263" s="87">
        <v>61435.551127218918</v>
      </c>
    </row>
    <row r="7264" spans="1:8" x14ac:dyDescent="0.3">
      <c r="A7264" t="s">
        <v>37</v>
      </c>
      <c r="B7264" t="s">
        <v>53</v>
      </c>
      <c r="C7264" t="s">
        <v>84</v>
      </c>
      <c r="D7264" t="s">
        <v>203</v>
      </c>
      <c r="E7264" t="s">
        <v>142</v>
      </c>
      <c r="G7264" s="87">
        <v>92000</v>
      </c>
      <c r="H7264" s="87">
        <v>89428.918590522459</v>
      </c>
    </row>
    <row r="7265" spans="1:8" x14ac:dyDescent="0.3">
      <c r="A7265" t="s">
        <v>37</v>
      </c>
      <c r="B7265" t="s">
        <v>53</v>
      </c>
      <c r="C7265" t="s">
        <v>84</v>
      </c>
      <c r="D7265" t="s">
        <v>203</v>
      </c>
      <c r="E7265" t="s">
        <v>143</v>
      </c>
      <c r="G7265" s="87">
        <v>92000</v>
      </c>
      <c r="H7265" s="87">
        <v>91332.114482841745</v>
      </c>
    </row>
    <row r="7266" spans="1:8" x14ac:dyDescent="0.3">
      <c r="A7266" t="s">
        <v>37</v>
      </c>
      <c r="B7266" t="s">
        <v>53</v>
      </c>
      <c r="C7266" t="s">
        <v>84</v>
      </c>
      <c r="D7266" t="s">
        <v>203</v>
      </c>
      <c r="E7266" t="s">
        <v>141</v>
      </c>
      <c r="G7266" s="87">
        <v>92000</v>
      </c>
      <c r="H7266" s="87">
        <v>0</v>
      </c>
    </row>
    <row r="7267" spans="1:8" x14ac:dyDescent="0.3">
      <c r="A7267" t="s">
        <v>37</v>
      </c>
      <c r="B7267" t="s">
        <v>53</v>
      </c>
      <c r="C7267" t="s">
        <v>84</v>
      </c>
      <c r="D7267" t="s">
        <v>203</v>
      </c>
      <c r="E7267" t="s">
        <v>205</v>
      </c>
      <c r="G7267" s="87">
        <v>92000</v>
      </c>
      <c r="H7267" s="87">
        <v>61435.551127218918</v>
      </c>
    </row>
    <row r="7268" spans="1:8" x14ac:dyDescent="0.3">
      <c r="A7268" t="s">
        <v>37</v>
      </c>
      <c r="B7268" t="s">
        <v>53</v>
      </c>
      <c r="C7268" t="s">
        <v>84</v>
      </c>
      <c r="D7268" t="s">
        <v>206</v>
      </c>
      <c r="E7268" t="s">
        <v>207</v>
      </c>
      <c r="G7268" s="87">
        <v>92000</v>
      </c>
      <c r="H7268" s="87">
        <v>97520</v>
      </c>
    </row>
    <row r="7269" spans="1:8" x14ac:dyDescent="0.3">
      <c r="A7269" t="s">
        <v>37</v>
      </c>
      <c r="B7269" t="s">
        <v>53</v>
      </c>
      <c r="C7269" t="s">
        <v>84</v>
      </c>
      <c r="D7269" t="s">
        <v>206</v>
      </c>
      <c r="E7269" t="s">
        <v>208</v>
      </c>
      <c r="G7269" s="87">
        <v>92000</v>
      </c>
      <c r="H7269" s="87">
        <v>96089.400000000009</v>
      </c>
    </row>
    <row r="7270" spans="1:8" x14ac:dyDescent="0.3">
      <c r="A7270" t="s">
        <v>37</v>
      </c>
      <c r="B7270" t="s">
        <v>53</v>
      </c>
      <c r="C7270" t="s">
        <v>84</v>
      </c>
      <c r="D7270" t="s">
        <v>206</v>
      </c>
      <c r="E7270" t="s">
        <v>209</v>
      </c>
      <c r="G7270" s="87">
        <v>92000</v>
      </c>
      <c r="H7270" s="87">
        <v>91447.228300510571</v>
      </c>
    </row>
    <row r="7271" spans="1:8" x14ac:dyDescent="0.3">
      <c r="A7271" t="s">
        <v>37</v>
      </c>
      <c r="B7271" t="s">
        <v>53</v>
      </c>
      <c r="C7271" t="s">
        <v>84</v>
      </c>
      <c r="D7271" t="s">
        <v>210</v>
      </c>
      <c r="E7271" t="s">
        <v>211</v>
      </c>
      <c r="G7271" s="87">
        <v>92000</v>
      </c>
      <c r="H7271" s="87">
        <v>92000</v>
      </c>
    </row>
    <row r="7272" spans="1:8" x14ac:dyDescent="0.3">
      <c r="A7272" t="s">
        <v>37</v>
      </c>
      <c r="B7272" t="s">
        <v>53</v>
      </c>
      <c r="C7272" t="s">
        <v>84</v>
      </c>
      <c r="D7272" t="s">
        <v>210</v>
      </c>
      <c r="E7272" t="s">
        <v>212</v>
      </c>
      <c r="G7272" s="87">
        <v>92000</v>
      </c>
      <c r="H7272" s="87">
        <v>91080</v>
      </c>
    </row>
    <row r="7273" spans="1:8" x14ac:dyDescent="0.3">
      <c r="A7273" t="s">
        <v>37</v>
      </c>
      <c r="B7273" t="s">
        <v>53</v>
      </c>
      <c r="C7273" t="s">
        <v>84</v>
      </c>
      <c r="D7273" t="s">
        <v>210</v>
      </c>
      <c r="E7273" t="s">
        <v>213</v>
      </c>
      <c r="G7273" s="87">
        <v>92000</v>
      </c>
      <c r="H7273" s="87">
        <v>92920</v>
      </c>
    </row>
    <row r="7274" spans="1:8" x14ac:dyDescent="0.3">
      <c r="A7274" t="s">
        <v>37</v>
      </c>
      <c r="B7274" t="s">
        <v>53</v>
      </c>
      <c r="C7274" t="s">
        <v>84</v>
      </c>
      <c r="D7274" t="s">
        <v>214</v>
      </c>
      <c r="E7274" t="s">
        <v>215</v>
      </c>
      <c r="F7274" s="88">
        <v>46388</v>
      </c>
      <c r="G7274" s="87">
        <v>7666.666666666667</v>
      </c>
      <c r="H7274" s="87">
        <v>592.63429320932596</v>
      </c>
    </row>
    <row r="7275" spans="1:8" x14ac:dyDescent="0.3">
      <c r="A7275" t="s">
        <v>37</v>
      </c>
      <c r="B7275" t="s">
        <v>53</v>
      </c>
      <c r="C7275" t="s">
        <v>84</v>
      </c>
      <c r="D7275" t="s">
        <v>214</v>
      </c>
      <c r="E7275" t="s">
        <v>216</v>
      </c>
      <c r="F7275" s="88">
        <v>46388</v>
      </c>
      <c r="G7275" s="87">
        <v>7666.666666666667</v>
      </c>
      <c r="H7275" s="87">
        <v>460.00000000000051</v>
      </c>
    </row>
    <row r="7276" spans="1:8" x14ac:dyDescent="0.3">
      <c r="A7276" t="s">
        <v>37</v>
      </c>
      <c r="B7276" t="s">
        <v>53</v>
      </c>
      <c r="C7276" t="s">
        <v>84</v>
      </c>
      <c r="D7276" t="s">
        <v>214</v>
      </c>
      <c r="E7276" t="s">
        <v>217</v>
      </c>
      <c r="F7276" s="88">
        <v>46388</v>
      </c>
      <c r="G7276" s="87">
        <v>7666.666666666667</v>
      </c>
      <c r="H7276" s="87">
        <v>125.1266917069109</v>
      </c>
    </row>
    <row r="7277" spans="1:8" x14ac:dyDescent="0.3">
      <c r="A7277" t="s">
        <v>37</v>
      </c>
      <c r="B7277" t="s">
        <v>53</v>
      </c>
      <c r="C7277" t="s">
        <v>84</v>
      </c>
      <c r="D7277" t="s">
        <v>214</v>
      </c>
      <c r="E7277" t="s">
        <v>215</v>
      </c>
      <c r="F7277" s="88">
        <v>46419</v>
      </c>
      <c r="G7277" s="87">
        <v>7666.666666666667</v>
      </c>
      <c r="H7277" s="87">
        <v>592.45956788056151</v>
      </c>
    </row>
    <row r="7278" spans="1:8" x14ac:dyDescent="0.3">
      <c r="A7278" t="s">
        <v>37</v>
      </c>
      <c r="B7278" t="s">
        <v>53</v>
      </c>
      <c r="C7278" t="s">
        <v>84</v>
      </c>
      <c r="D7278" t="s">
        <v>214</v>
      </c>
      <c r="E7278" t="s">
        <v>216</v>
      </c>
      <c r="F7278" s="88">
        <v>46419</v>
      </c>
      <c r="G7278" s="87">
        <v>7666.666666666667</v>
      </c>
      <c r="H7278" s="87">
        <v>460.00000000000051</v>
      </c>
    </row>
    <row r="7279" spans="1:8" x14ac:dyDescent="0.3">
      <c r="A7279" t="s">
        <v>37</v>
      </c>
      <c r="B7279" t="s">
        <v>53</v>
      </c>
      <c r="C7279" t="s">
        <v>84</v>
      </c>
      <c r="D7279" t="s">
        <v>214</v>
      </c>
      <c r="E7279" t="s">
        <v>217</v>
      </c>
      <c r="F7279" s="88">
        <v>46419</v>
      </c>
      <c r="G7279" s="87">
        <v>7666.666666666667</v>
      </c>
      <c r="H7279" s="87">
        <v>124.96185649109459</v>
      </c>
    </row>
    <row r="7280" spans="1:8" x14ac:dyDescent="0.3">
      <c r="A7280" t="s">
        <v>37</v>
      </c>
      <c r="B7280" t="s">
        <v>53</v>
      </c>
      <c r="C7280" t="s">
        <v>84</v>
      </c>
      <c r="D7280" t="s">
        <v>214</v>
      </c>
      <c r="E7280" t="s">
        <v>215</v>
      </c>
      <c r="F7280" s="88">
        <v>46447</v>
      </c>
      <c r="G7280" s="87">
        <v>7666.666666666667</v>
      </c>
      <c r="H7280" s="87">
        <v>592.28530229377702</v>
      </c>
    </row>
    <row r="7281" spans="1:8" x14ac:dyDescent="0.3">
      <c r="A7281" t="s">
        <v>37</v>
      </c>
      <c r="B7281" t="s">
        <v>53</v>
      </c>
      <c r="C7281" t="s">
        <v>84</v>
      </c>
      <c r="D7281" t="s">
        <v>214</v>
      </c>
      <c r="E7281" t="s">
        <v>216</v>
      </c>
      <c r="F7281" s="88">
        <v>46447</v>
      </c>
      <c r="G7281" s="87">
        <v>7666.666666666667</v>
      </c>
      <c r="H7281" s="87">
        <v>460.00000000000051</v>
      </c>
    </row>
    <row r="7282" spans="1:8" x14ac:dyDescent="0.3">
      <c r="A7282" t="s">
        <v>37</v>
      </c>
      <c r="B7282" t="s">
        <v>53</v>
      </c>
      <c r="C7282" t="s">
        <v>84</v>
      </c>
      <c r="D7282" t="s">
        <v>214</v>
      </c>
      <c r="E7282" t="s">
        <v>217</v>
      </c>
      <c r="F7282" s="88">
        <v>46447</v>
      </c>
      <c r="G7282" s="87">
        <v>7666.666666666667</v>
      </c>
      <c r="H7282" s="87">
        <v>124.7974549941286</v>
      </c>
    </row>
    <row r="7283" spans="1:8" x14ac:dyDescent="0.3">
      <c r="A7283" t="s">
        <v>37</v>
      </c>
      <c r="B7283" t="s">
        <v>53</v>
      </c>
      <c r="C7283" t="s">
        <v>84</v>
      </c>
      <c r="D7283" t="s">
        <v>214</v>
      </c>
      <c r="E7283" t="s">
        <v>215</v>
      </c>
      <c r="F7283" s="88">
        <v>46478</v>
      </c>
      <c r="G7283" s="87">
        <v>7666.666666666667</v>
      </c>
      <c r="H7283" s="87">
        <v>592.10561085502673</v>
      </c>
    </row>
    <row r="7284" spans="1:8" x14ac:dyDescent="0.3">
      <c r="A7284" t="s">
        <v>37</v>
      </c>
      <c r="B7284" t="s">
        <v>53</v>
      </c>
      <c r="C7284" t="s">
        <v>84</v>
      </c>
      <c r="D7284" t="s">
        <v>214</v>
      </c>
      <c r="E7284" t="s">
        <v>216</v>
      </c>
      <c r="F7284" s="88">
        <v>46478</v>
      </c>
      <c r="G7284" s="87">
        <v>7666.666666666667</v>
      </c>
      <c r="H7284" s="87">
        <v>460.00000000000051</v>
      </c>
    </row>
    <row r="7285" spans="1:8" x14ac:dyDescent="0.3">
      <c r="A7285" t="s">
        <v>37</v>
      </c>
      <c r="B7285" t="s">
        <v>53</v>
      </c>
      <c r="C7285" t="s">
        <v>84</v>
      </c>
      <c r="D7285" t="s">
        <v>214</v>
      </c>
      <c r="E7285" t="s">
        <v>217</v>
      </c>
      <c r="F7285" s="88">
        <v>46478</v>
      </c>
      <c r="G7285" s="87">
        <v>7666.666666666667</v>
      </c>
      <c r="H7285" s="87">
        <v>124.6279347688926</v>
      </c>
    </row>
    <row r="7286" spans="1:8" x14ac:dyDescent="0.3">
      <c r="A7286" t="s">
        <v>37</v>
      </c>
      <c r="B7286" t="s">
        <v>53</v>
      </c>
      <c r="C7286" t="s">
        <v>84</v>
      </c>
      <c r="D7286" t="s">
        <v>214</v>
      </c>
      <c r="E7286" t="s">
        <v>215</v>
      </c>
      <c r="F7286" s="88">
        <v>46508</v>
      </c>
      <c r="G7286" s="87">
        <v>7666.666666666667</v>
      </c>
      <c r="H7286" s="87">
        <v>591.92640692640919</v>
      </c>
    </row>
    <row r="7287" spans="1:8" x14ac:dyDescent="0.3">
      <c r="A7287" t="s">
        <v>37</v>
      </c>
      <c r="B7287" t="s">
        <v>53</v>
      </c>
      <c r="C7287" t="s">
        <v>84</v>
      </c>
      <c r="D7287" t="s">
        <v>214</v>
      </c>
      <c r="E7287" t="s">
        <v>216</v>
      </c>
      <c r="F7287" s="88">
        <v>46508</v>
      </c>
      <c r="G7287" s="87">
        <v>7666.666666666667</v>
      </c>
      <c r="H7287" s="87">
        <v>460.00000000000051</v>
      </c>
    </row>
    <row r="7288" spans="1:8" x14ac:dyDescent="0.3">
      <c r="A7288" t="s">
        <v>37</v>
      </c>
      <c r="B7288" t="s">
        <v>53</v>
      </c>
      <c r="C7288" t="s">
        <v>84</v>
      </c>
      <c r="D7288" t="s">
        <v>214</v>
      </c>
      <c r="E7288" t="s">
        <v>217</v>
      </c>
      <c r="F7288" s="88">
        <v>46508</v>
      </c>
      <c r="G7288" s="87">
        <v>7666.666666666667</v>
      </c>
      <c r="H7288" s="87">
        <v>124.4588744588756</v>
      </c>
    </row>
    <row r="7289" spans="1:8" x14ac:dyDescent="0.3">
      <c r="A7289" t="s">
        <v>37</v>
      </c>
      <c r="B7289" t="s">
        <v>53</v>
      </c>
      <c r="C7289" t="s">
        <v>84</v>
      </c>
      <c r="D7289" t="s">
        <v>214</v>
      </c>
      <c r="E7289" t="s">
        <v>215</v>
      </c>
      <c r="F7289" s="88">
        <v>46539</v>
      </c>
      <c r="G7289" s="87">
        <v>7666.666666666667</v>
      </c>
      <c r="H7289" s="87">
        <v>591.74768852665215</v>
      </c>
    </row>
    <row r="7290" spans="1:8" x14ac:dyDescent="0.3">
      <c r="A7290" t="s">
        <v>37</v>
      </c>
      <c r="B7290" t="s">
        <v>53</v>
      </c>
      <c r="C7290" t="s">
        <v>84</v>
      </c>
      <c r="D7290" t="s">
        <v>214</v>
      </c>
      <c r="E7290" t="s">
        <v>216</v>
      </c>
      <c r="F7290" s="88">
        <v>46539</v>
      </c>
      <c r="G7290" s="87">
        <v>7666.666666666667</v>
      </c>
      <c r="H7290" s="87">
        <v>460.00000000000051</v>
      </c>
    </row>
    <row r="7291" spans="1:8" x14ac:dyDescent="0.3">
      <c r="A7291" t="s">
        <v>37</v>
      </c>
      <c r="B7291" t="s">
        <v>53</v>
      </c>
      <c r="C7291" t="s">
        <v>84</v>
      </c>
      <c r="D7291" t="s">
        <v>214</v>
      </c>
      <c r="E7291" t="s">
        <v>217</v>
      </c>
      <c r="F7291" s="88">
        <v>46539</v>
      </c>
      <c r="G7291" s="87">
        <v>7666.666666666667</v>
      </c>
      <c r="H7291" s="87">
        <v>124.29027219495531</v>
      </c>
    </row>
    <row r="7292" spans="1:8" x14ac:dyDescent="0.3">
      <c r="A7292" t="s">
        <v>37</v>
      </c>
      <c r="B7292" t="s">
        <v>53</v>
      </c>
      <c r="C7292" t="s">
        <v>84</v>
      </c>
      <c r="D7292" t="s">
        <v>214</v>
      </c>
      <c r="E7292" t="s">
        <v>215</v>
      </c>
      <c r="F7292" s="88">
        <v>46569</v>
      </c>
      <c r="G7292" s="87">
        <v>7666.666666666667</v>
      </c>
      <c r="H7292" s="87">
        <v>591.56945368522327</v>
      </c>
    </row>
    <row r="7293" spans="1:8" x14ac:dyDescent="0.3">
      <c r="A7293" t="s">
        <v>37</v>
      </c>
      <c r="B7293" t="s">
        <v>53</v>
      </c>
      <c r="C7293" t="s">
        <v>84</v>
      </c>
      <c r="D7293" t="s">
        <v>214</v>
      </c>
      <c r="E7293" t="s">
        <v>216</v>
      </c>
      <c r="F7293" s="88">
        <v>46569</v>
      </c>
      <c r="G7293" s="87">
        <v>7666.666666666667</v>
      </c>
      <c r="H7293" s="87">
        <v>460.00000000000051</v>
      </c>
    </row>
    <row r="7294" spans="1:8" x14ac:dyDescent="0.3">
      <c r="A7294" t="s">
        <v>37</v>
      </c>
      <c r="B7294" t="s">
        <v>53</v>
      </c>
      <c r="C7294" t="s">
        <v>84</v>
      </c>
      <c r="D7294" t="s">
        <v>214</v>
      </c>
      <c r="E7294" t="s">
        <v>217</v>
      </c>
      <c r="F7294" s="88">
        <v>46569</v>
      </c>
      <c r="G7294" s="87">
        <v>7666.666666666667</v>
      </c>
      <c r="H7294" s="87">
        <v>124.1221261181351</v>
      </c>
    </row>
    <row r="7295" spans="1:8" x14ac:dyDescent="0.3">
      <c r="A7295" t="s">
        <v>37</v>
      </c>
      <c r="B7295" t="s">
        <v>53</v>
      </c>
      <c r="C7295" t="s">
        <v>84</v>
      </c>
      <c r="D7295" t="s">
        <v>214</v>
      </c>
      <c r="E7295" t="s">
        <v>215</v>
      </c>
      <c r="F7295" s="88">
        <v>46600</v>
      </c>
      <c r="G7295" s="87">
        <v>7666.666666666667</v>
      </c>
      <c r="H7295" s="87">
        <v>591.38879045594319</v>
      </c>
    </row>
    <row r="7296" spans="1:8" x14ac:dyDescent="0.3">
      <c r="A7296" t="s">
        <v>37</v>
      </c>
      <c r="B7296" t="s">
        <v>53</v>
      </c>
      <c r="C7296" t="s">
        <v>84</v>
      </c>
      <c r="D7296" t="s">
        <v>214</v>
      </c>
      <c r="E7296" t="s">
        <v>216</v>
      </c>
      <c r="F7296" s="88">
        <v>46600</v>
      </c>
      <c r="G7296" s="87">
        <v>7666.666666666667</v>
      </c>
      <c r="H7296" s="87">
        <v>460.00000000000051</v>
      </c>
    </row>
    <row r="7297" spans="1:8" x14ac:dyDescent="0.3">
      <c r="A7297" t="s">
        <v>37</v>
      </c>
      <c r="B7297" t="s">
        <v>53</v>
      </c>
      <c r="C7297" t="s">
        <v>84</v>
      </c>
      <c r="D7297" t="s">
        <v>214</v>
      </c>
      <c r="E7297" t="s">
        <v>217</v>
      </c>
      <c r="F7297" s="88">
        <v>46600</v>
      </c>
      <c r="G7297" s="87">
        <v>7666.666666666667</v>
      </c>
      <c r="H7297" s="87">
        <v>123.9516891093795</v>
      </c>
    </row>
    <row r="7298" spans="1:8" x14ac:dyDescent="0.3">
      <c r="A7298" t="s">
        <v>37</v>
      </c>
      <c r="B7298" t="s">
        <v>53</v>
      </c>
      <c r="C7298" t="s">
        <v>84</v>
      </c>
      <c r="D7298" t="s">
        <v>214</v>
      </c>
      <c r="E7298" t="s">
        <v>215</v>
      </c>
      <c r="F7298" s="88">
        <v>46631</v>
      </c>
      <c r="G7298" s="87">
        <v>7666.666666666667</v>
      </c>
      <c r="H7298" s="87">
        <v>591.21152470897016</v>
      </c>
    </row>
    <row r="7299" spans="1:8" x14ac:dyDescent="0.3">
      <c r="A7299" t="s">
        <v>37</v>
      </c>
      <c r="B7299" t="s">
        <v>53</v>
      </c>
      <c r="C7299" t="s">
        <v>84</v>
      </c>
      <c r="D7299" t="s">
        <v>214</v>
      </c>
      <c r="E7299" t="s">
        <v>216</v>
      </c>
      <c r="F7299" s="88">
        <v>46631</v>
      </c>
      <c r="G7299" s="87">
        <v>7666.666666666667</v>
      </c>
      <c r="H7299" s="87">
        <v>460.00000000000051</v>
      </c>
    </row>
    <row r="7300" spans="1:8" x14ac:dyDescent="0.3">
      <c r="A7300" t="s">
        <v>37</v>
      </c>
      <c r="B7300" t="s">
        <v>53</v>
      </c>
      <c r="C7300" t="s">
        <v>84</v>
      </c>
      <c r="D7300" t="s">
        <v>214</v>
      </c>
      <c r="E7300" t="s">
        <v>217</v>
      </c>
      <c r="F7300" s="88">
        <v>46631</v>
      </c>
      <c r="G7300" s="87">
        <v>7666.666666666667</v>
      </c>
      <c r="H7300" s="87">
        <v>123.7844572726133</v>
      </c>
    </row>
    <row r="7301" spans="1:8" x14ac:dyDescent="0.3">
      <c r="A7301" t="s">
        <v>37</v>
      </c>
      <c r="B7301" t="s">
        <v>53</v>
      </c>
      <c r="C7301" t="s">
        <v>84</v>
      </c>
      <c r="D7301" t="s">
        <v>214</v>
      </c>
      <c r="E7301" t="s">
        <v>215</v>
      </c>
      <c r="F7301" s="88">
        <v>46661</v>
      </c>
      <c r="G7301" s="87">
        <v>7666.666666666667</v>
      </c>
      <c r="H7301" s="87">
        <v>435.22904978575082</v>
      </c>
    </row>
    <row r="7302" spans="1:8" x14ac:dyDescent="0.3">
      <c r="A7302" t="s">
        <v>37</v>
      </c>
      <c r="B7302" t="s">
        <v>53</v>
      </c>
      <c r="C7302" t="s">
        <v>84</v>
      </c>
      <c r="D7302" t="s">
        <v>214</v>
      </c>
      <c r="E7302" t="s">
        <v>216</v>
      </c>
      <c r="F7302" s="88">
        <v>46661</v>
      </c>
      <c r="G7302" s="87">
        <v>7666.666666666667</v>
      </c>
      <c r="H7302" s="87">
        <v>306.66666666666703</v>
      </c>
    </row>
    <row r="7303" spans="1:8" x14ac:dyDescent="0.3">
      <c r="A7303" t="s">
        <v>37</v>
      </c>
      <c r="B7303" t="s">
        <v>53</v>
      </c>
      <c r="C7303" t="s">
        <v>84</v>
      </c>
      <c r="D7303" t="s">
        <v>214</v>
      </c>
      <c r="E7303" t="s">
        <v>217</v>
      </c>
      <c r="F7303" s="88">
        <v>46661</v>
      </c>
      <c r="G7303" s="87">
        <v>7666.666666666667</v>
      </c>
      <c r="H7303" s="87">
        <v>123.61767607604131</v>
      </c>
    </row>
    <row r="7304" spans="1:8" x14ac:dyDescent="0.3">
      <c r="A7304" t="s">
        <v>37</v>
      </c>
      <c r="B7304" t="s">
        <v>53</v>
      </c>
      <c r="C7304" t="s">
        <v>84</v>
      </c>
      <c r="D7304" t="s">
        <v>214</v>
      </c>
      <c r="E7304" t="s">
        <v>215</v>
      </c>
      <c r="F7304" s="88">
        <v>46692</v>
      </c>
      <c r="G7304" s="87">
        <v>7666.666666666667</v>
      </c>
      <c r="H7304" s="87">
        <v>435.05606411528919</v>
      </c>
    </row>
    <row r="7305" spans="1:8" x14ac:dyDescent="0.3">
      <c r="A7305" t="s">
        <v>37</v>
      </c>
      <c r="B7305" t="s">
        <v>53</v>
      </c>
      <c r="C7305" t="s">
        <v>84</v>
      </c>
      <c r="D7305" t="s">
        <v>214</v>
      </c>
      <c r="E7305" t="s">
        <v>216</v>
      </c>
      <c r="F7305" s="88">
        <v>46692</v>
      </c>
      <c r="G7305" s="87">
        <v>7666.666666666667</v>
      </c>
      <c r="H7305" s="87">
        <v>306.66666666666703</v>
      </c>
    </row>
    <row r="7306" spans="1:8" x14ac:dyDescent="0.3">
      <c r="A7306" t="s">
        <v>37</v>
      </c>
      <c r="B7306" t="s">
        <v>53</v>
      </c>
      <c r="C7306" t="s">
        <v>84</v>
      </c>
      <c r="D7306" t="s">
        <v>214</v>
      </c>
      <c r="E7306" t="s">
        <v>217</v>
      </c>
      <c r="F7306" s="88">
        <v>46692</v>
      </c>
      <c r="G7306" s="87">
        <v>7666.666666666667</v>
      </c>
      <c r="H7306" s="87">
        <v>123.4513437005988</v>
      </c>
    </row>
    <row r="7307" spans="1:8" x14ac:dyDescent="0.3">
      <c r="A7307" t="s">
        <v>37</v>
      </c>
      <c r="B7307" t="s">
        <v>53</v>
      </c>
      <c r="C7307" t="s">
        <v>84</v>
      </c>
      <c r="D7307" t="s">
        <v>214</v>
      </c>
      <c r="E7307" t="s">
        <v>215</v>
      </c>
      <c r="F7307" s="88">
        <v>46722</v>
      </c>
      <c r="G7307" s="87">
        <v>7666.666666666667</v>
      </c>
      <c r="H7307" s="87">
        <v>434.88354333715142</v>
      </c>
    </row>
    <row r="7308" spans="1:8" x14ac:dyDescent="0.3">
      <c r="A7308" t="s">
        <v>37</v>
      </c>
      <c r="B7308" t="s">
        <v>53</v>
      </c>
      <c r="C7308" t="s">
        <v>84</v>
      </c>
      <c r="D7308" t="s">
        <v>214</v>
      </c>
      <c r="E7308" t="s">
        <v>216</v>
      </c>
      <c r="F7308" s="88">
        <v>46722</v>
      </c>
      <c r="G7308" s="87">
        <v>7666.666666666667</v>
      </c>
      <c r="H7308" s="87">
        <v>306.66666666666703</v>
      </c>
    </row>
    <row r="7309" spans="1:8" x14ac:dyDescent="0.3">
      <c r="A7309" t="s">
        <v>37</v>
      </c>
      <c r="B7309" t="s">
        <v>53</v>
      </c>
      <c r="C7309" t="s">
        <v>84</v>
      </c>
      <c r="D7309" t="s">
        <v>214</v>
      </c>
      <c r="E7309" t="s">
        <v>217</v>
      </c>
      <c r="F7309" s="88">
        <v>46722</v>
      </c>
      <c r="G7309" s="87">
        <v>7666.666666666667</v>
      </c>
      <c r="H7309" s="87">
        <v>123.2854583370043</v>
      </c>
    </row>
    <row r="7310" spans="1:8" x14ac:dyDescent="0.3">
      <c r="A7310" t="s">
        <v>37</v>
      </c>
      <c r="B7310" t="s">
        <v>53</v>
      </c>
      <c r="C7310" t="s">
        <v>89</v>
      </c>
      <c r="D7310" t="s">
        <v>198</v>
      </c>
      <c r="E7310" t="s">
        <v>135</v>
      </c>
      <c r="G7310" s="87">
        <v>76000</v>
      </c>
      <c r="H7310" s="87">
        <v>51376</v>
      </c>
    </row>
    <row r="7311" spans="1:8" x14ac:dyDescent="0.3">
      <c r="A7311" t="s">
        <v>37</v>
      </c>
      <c r="B7311" t="s">
        <v>53</v>
      </c>
      <c r="C7311" t="s">
        <v>89</v>
      </c>
      <c r="D7311" t="s">
        <v>198</v>
      </c>
      <c r="E7311" t="s">
        <v>199</v>
      </c>
      <c r="G7311" s="87">
        <v>76000</v>
      </c>
      <c r="H7311" s="87">
        <v>76520.976144776534</v>
      </c>
    </row>
    <row r="7312" spans="1:8" x14ac:dyDescent="0.3">
      <c r="A7312" t="s">
        <v>37</v>
      </c>
      <c r="B7312" t="s">
        <v>53</v>
      </c>
      <c r="C7312" t="s">
        <v>89</v>
      </c>
      <c r="D7312" t="s">
        <v>198</v>
      </c>
      <c r="E7312" t="s">
        <v>200</v>
      </c>
      <c r="G7312" s="87">
        <v>76000</v>
      </c>
      <c r="H7312" s="87">
        <v>76767.676767676749</v>
      </c>
    </row>
    <row r="7313" spans="1:8" x14ac:dyDescent="0.3">
      <c r="A7313" t="s">
        <v>37</v>
      </c>
      <c r="B7313" t="s">
        <v>53</v>
      </c>
      <c r="C7313" t="s">
        <v>89</v>
      </c>
      <c r="D7313" t="s">
        <v>198</v>
      </c>
      <c r="E7313" t="s">
        <v>201</v>
      </c>
      <c r="G7313" s="87">
        <v>76000</v>
      </c>
      <c r="H7313" s="87">
        <v>76000</v>
      </c>
    </row>
    <row r="7314" spans="1:8" x14ac:dyDescent="0.3">
      <c r="A7314" t="s">
        <v>37</v>
      </c>
      <c r="B7314" t="s">
        <v>53</v>
      </c>
      <c r="C7314" t="s">
        <v>89</v>
      </c>
      <c r="D7314" t="s">
        <v>198</v>
      </c>
      <c r="E7314" t="s">
        <v>202</v>
      </c>
      <c r="G7314" s="87">
        <v>76000</v>
      </c>
      <c r="H7314" s="87">
        <v>52250.686741281737</v>
      </c>
    </row>
    <row r="7315" spans="1:8" x14ac:dyDescent="0.3">
      <c r="A7315" t="s">
        <v>37</v>
      </c>
      <c r="B7315" t="s">
        <v>53</v>
      </c>
      <c r="C7315" t="s">
        <v>89</v>
      </c>
      <c r="D7315" t="s">
        <v>198</v>
      </c>
      <c r="E7315" t="s">
        <v>139</v>
      </c>
      <c r="G7315" s="87">
        <v>76000</v>
      </c>
      <c r="H7315" s="87">
        <v>46740</v>
      </c>
    </row>
    <row r="7316" spans="1:8" x14ac:dyDescent="0.3">
      <c r="A7316" t="s">
        <v>37</v>
      </c>
      <c r="B7316" t="s">
        <v>53</v>
      </c>
      <c r="C7316" t="s">
        <v>89</v>
      </c>
      <c r="D7316" t="s">
        <v>198</v>
      </c>
      <c r="E7316" t="s">
        <v>65</v>
      </c>
      <c r="G7316" s="87">
        <v>76000</v>
      </c>
      <c r="H7316" s="87">
        <v>52250.686741281737</v>
      </c>
    </row>
    <row r="7317" spans="1:8" x14ac:dyDescent="0.3">
      <c r="A7317" t="s">
        <v>37</v>
      </c>
      <c r="B7317" t="s">
        <v>53</v>
      </c>
      <c r="C7317" t="s">
        <v>89</v>
      </c>
      <c r="D7317" t="s">
        <v>203</v>
      </c>
      <c r="E7317" t="s">
        <v>204</v>
      </c>
      <c r="G7317" s="87">
        <v>76000</v>
      </c>
      <c r="H7317" s="87">
        <v>51894.949494949498</v>
      </c>
    </row>
    <row r="7318" spans="1:8" x14ac:dyDescent="0.3">
      <c r="A7318" t="s">
        <v>37</v>
      </c>
      <c r="B7318" t="s">
        <v>53</v>
      </c>
      <c r="C7318" t="s">
        <v>89</v>
      </c>
      <c r="D7318" t="s">
        <v>203</v>
      </c>
      <c r="E7318" t="s">
        <v>142</v>
      </c>
      <c r="G7318" s="87">
        <v>76000</v>
      </c>
      <c r="H7318" s="87">
        <v>76000.000000000015</v>
      </c>
    </row>
    <row r="7319" spans="1:8" x14ac:dyDescent="0.3">
      <c r="A7319" t="s">
        <v>37</v>
      </c>
      <c r="B7319" t="s">
        <v>53</v>
      </c>
      <c r="C7319" t="s">
        <v>89</v>
      </c>
      <c r="D7319" t="s">
        <v>203</v>
      </c>
      <c r="E7319" t="s">
        <v>143</v>
      </c>
      <c r="G7319" s="87">
        <v>76000</v>
      </c>
      <c r="H7319" s="87">
        <v>76767.676767676749</v>
      </c>
    </row>
    <row r="7320" spans="1:8" x14ac:dyDescent="0.3">
      <c r="A7320" t="s">
        <v>37</v>
      </c>
      <c r="B7320" t="s">
        <v>53</v>
      </c>
      <c r="C7320" t="s">
        <v>89</v>
      </c>
      <c r="D7320" t="s">
        <v>203</v>
      </c>
      <c r="E7320" t="s">
        <v>141</v>
      </c>
      <c r="G7320" s="87">
        <v>76000</v>
      </c>
      <c r="H7320" s="87">
        <v>0</v>
      </c>
    </row>
    <row r="7321" spans="1:8" x14ac:dyDescent="0.3">
      <c r="A7321" t="s">
        <v>37</v>
      </c>
      <c r="B7321" t="s">
        <v>53</v>
      </c>
      <c r="C7321" t="s">
        <v>89</v>
      </c>
      <c r="D7321" t="s">
        <v>203</v>
      </c>
      <c r="E7321" t="s">
        <v>205</v>
      </c>
      <c r="G7321" s="87">
        <v>76000</v>
      </c>
      <c r="H7321" s="87">
        <v>51894.949494949498</v>
      </c>
    </row>
    <row r="7322" spans="1:8" x14ac:dyDescent="0.3">
      <c r="A7322" t="s">
        <v>37</v>
      </c>
      <c r="B7322" t="s">
        <v>53</v>
      </c>
      <c r="C7322" t="s">
        <v>89</v>
      </c>
      <c r="D7322" t="s">
        <v>206</v>
      </c>
      <c r="E7322" t="s">
        <v>207</v>
      </c>
      <c r="G7322" s="87">
        <v>76000</v>
      </c>
      <c r="H7322" s="87">
        <v>77520</v>
      </c>
    </row>
    <row r="7323" spans="1:8" x14ac:dyDescent="0.3">
      <c r="A7323" t="s">
        <v>37</v>
      </c>
      <c r="B7323" t="s">
        <v>53</v>
      </c>
      <c r="C7323" t="s">
        <v>89</v>
      </c>
      <c r="D7323" t="s">
        <v>206</v>
      </c>
      <c r="E7323" t="s">
        <v>208</v>
      </c>
      <c r="G7323" s="87">
        <v>76000</v>
      </c>
      <c r="H7323" s="87">
        <v>76992.222222222219</v>
      </c>
    </row>
    <row r="7324" spans="1:8" x14ac:dyDescent="0.3">
      <c r="A7324" t="s">
        <v>37</v>
      </c>
      <c r="B7324" t="s">
        <v>53</v>
      </c>
      <c r="C7324" t="s">
        <v>89</v>
      </c>
      <c r="D7324" t="s">
        <v>206</v>
      </c>
      <c r="E7324" t="s">
        <v>209</v>
      </c>
      <c r="G7324" s="87">
        <v>76000</v>
      </c>
      <c r="H7324" s="87">
        <v>75240.000000000015</v>
      </c>
    </row>
    <row r="7325" spans="1:8" x14ac:dyDescent="0.3">
      <c r="A7325" t="s">
        <v>37</v>
      </c>
      <c r="B7325" t="s">
        <v>53</v>
      </c>
      <c r="C7325" t="s">
        <v>89</v>
      </c>
      <c r="D7325" t="s">
        <v>210</v>
      </c>
      <c r="E7325" t="s">
        <v>211</v>
      </c>
      <c r="G7325" s="87">
        <v>76000</v>
      </c>
      <c r="H7325" s="87">
        <v>76000</v>
      </c>
    </row>
    <row r="7326" spans="1:8" x14ac:dyDescent="0.3">
      <c r="A7326" t="s">
        <v>37</v>
      </c>
      <c r="B7326" t="s">
        <v>53</v>
      </c>
      <c r="C7326" t="s">
        <v>89</v>
      </c>
      <c r="D7326" t="s">
        <v>210</v>
      </c>
      <c r="E7326" t="s">
        <v>212</v>
      </c>
      <c r="G7326" s="87">
        <v>76000</v>
      </c>
      <c r="H7326" s="87">
        <v>75240</v>
      </c>
    </row>
    <row r="7327" spans="1:8" x14ac:dyDescent="0.3">
      <c r="A7327" t="s">
        <v>37</v>
      </c>
      <c r="B7327" t="s">
        <v>53</v>
      </c>
      <c r="C7327" t="s">
        <v>89</v>
      </c>
      <c r="D7327" t="s">
        <v>210</v>
      </c>
      <c r="E7327" t="s">
        <v>213</v>
      </c>
      <c r="G7327" s="87">
        <v>76000</v>
      </c>
      <c r="H7327" s="87">
        <v>75240</v>
      </c>
    </row>
    <row r="7328" spans="1:8" x14ac:dyDescent="0.3">
      <c r="A7328" t="s">
        <v>37</v>
      </c>
      <c r="B7328" t="s">
        <v>53</v>
      </c>
      <c r="C7328" t="s">
        <v>89</v>
      </c>
      <c r="D7328" t="s">
        <v>214</v>
      </c>
      <c r="E7328" t="s">
        <v>215</v>
      </c>
      <c r="F7328" s="88">
        <v>46388</v>
      </c>
      <c r="G7328" s="87">
        <v>6333.333333333333</v>
      </c>
      <c r="H7328" s="87">
        <v>126.6666666666668</v>
      </c>
    </row>
    <row r="7329" spans="1:8" x14ac:dyDescent="0.3">
      <c r="A7329" t="s">
        <v>37</v>
      </c>
      <c r="B7329" t="s">
        <v>53</v>
      </c>
      <c r="C7329" t="s">
        <v>89</v>
      </c>
      <c r="D7329" t="s">
        <v>214</v>
      </c>
      <c r="E7329" t="s">
        <v>216</v>
      </c>
      <c r="F7329" s="88">
        <v>46388</v>
      </c>
      <c r="G7329" s="87">
        <v>6333.333333333333</v>
      </c>
      <c r="H7329" s="87">
        <v>126.6666666666668</v>
      </c>
    </row>
    <row r="7330" spans="1:8" x14ac:dyDescent="0.3">
      <c r="A7330" t="s">
        <v>37</v>
      </c>
      <c r="B7330" t="s">
        <v>53</v>
      </c>
      <c r="C7330" t="s">
        <v>89</v>
      </c>
      <c r="D7330" t="s">
        <v>214</v>
      </c>
      <c r="E7330" t="s">
        <v>217</v>
      </c>
      <c r="F7330" s="88">
        <v>46388</v>
      </c>
      <c r="G7330" s="87">
        <v>6333.333333333333</v>
      </c>
      <c r="H7330" s="87">
        <v>0</v>
      </c>
    </row>
    <row r="7331" spans="1:8" x14ac:dyDescent="0.3">
      <c r="A7331" t="s">
        <v>37</v>
      </c>
      <c r="B7331" t="s">
        <v>53</v>
      </c>
      <c r="C7331" t="s">
        <v>89</v>
      </c>
      <c r="D7331" t="s">
        <v>214</v>
      </c>
      <c r="E7331" t="s">
        <v>215</v>
      </c>
      <c r="F7331" s="88">
        <v>46419</v>
      </c>
      <c r="G7331" s="87">
        <v>6333.333333333333</v>
      </c>
      <c r="H7331" s="87">
        <v>126.6666666666668</v>
      </c>
    </row>
    <row r="7332" spans="1:8" x14ac:dyDescent="0.3">
      <c r="A7332" t="s">
        <v>37</v>
      </c>
      <c r="B7332" t="s">
        <v>53</v>
      </c>
      <c r="C7332" t="s">
        <v>89</v>
      </c>
      <c r="D7332" t="s">
        <v>214</v>
      </c>
      <c r="E7332" t="s">
        <v>216</v>
      </c>
      <c r="F7332" s="88">
        <v>46419</v>
      </c>
      <c r="G7332" s="87">
        <v>6333.333333333333</v>
      </c>
      <c r="H7332" s="87">
        <v>126.6666666666668</v>
      </c>
    </row>
    <row r="7333" spans="1:8" x14ac:dyDescent="0.3">
      <c r="A7333" t="s">
        <v>37</v>
      </c>
      <c r="B7333" t="s">
        <v>53</v>
      </c>
      <c r="C7333" t="s">
        <v>89</v>
      </c>
      <c r="D7333" t="s">
        <v>214</v>
      </c>
      <c r="E7333" t="s">
        <v>217</v>
      </c>
      <c r="F7333" s="88">
        <v>46419</v>
      </c>
      <c r="G7333" s="87">
        <v>6333.333333333333</v>
      </c>
      <c r="H7333" s="87">
        <v>0</v>
      </c>
    </row>
    <row r="7334" spans="1:8" x14ac:dyDescent="0.3">
      <c r="A7334" t="s">
        <v>37</v>
      </c>
      <c r="B7334" t="s">
        <v>53</v>
      </c>
      <c r="C7334" t="s">
        <v>89</v>
      </c>
      <c r="D7334" t="s">
        <v>214</v>
      </c>
      <c r="E7334" t="s">
        <v>215</v>
      </c>
      <c r="F7334" s="88">
        <v>46447</v>
      </c>
      <c r="G7334" s="87">
        <v>6333.333333333333</v>
      </c>
      <c r="H7334" s="87">
        <v>126.6666666666668</v>
      </c>
    </row>
    <row r="7335" spans="1:8" x14ac:dyDescent="0.3">
      <c r="A7335" t="s">
        <v>37</v>
      </c>
      <c r="B7335" t="s">
        <v>53</v>
      </c>
      <c r="C7335" t="s">
        <v>89</v>
      </c>
      <c r="D7335" t="s">
        <v>214</v>
      </c>
      <c r="E7335" t="s">
        <v>216</v>
      </c>
      <c r="F7335" s="88">
        <v>46447</v>
      </c>
      <c r="G7335" s="87">
        <v>6333.333333333333</v>
      </c>
      <c r="H7335" s="87">
        <v>126.6666666666668</v>
      </c>
    </row>
    <row r="7336" spans="1:8" x14ac:dyDescent="0.3">
      <c r="A7336" t="s">
        <v>37</v>
      </c>
      <c r="B7336" t="s">
        <v>53</v>
      </c>
      <c r="C7336" t="s">
        <v>89</v>
      </c>
      <c r="D7336" t="s">
        <v>214</v>
      </c>
      <c r="E7336" t="s">
        <v>217</v>
      </c>
      <c r="F7336" s="88">
        <v>46447</v>
      </c>
      <c r="G7336" s="87">
        <v>6333.333333333333</v>
      </c>
      <c r="H7336" s="87">
        <v>0</v>
      </c>
    </row>
    <row r="7337" spans="1:8" x14ac:dyDescent="0.3">
      <c r="A7337" t="s">
        <v>37</v>
      </c>
      <c r="B7337" t="s">
        <v>53</v>
      </c>
      <c r="C7337" t="s">
        <v>89</v>
      </c>
      <c r="D7337" t="s">
        <v>214</v>
      </c>
      <c r="E7337" t="s">
        <v>215</v>
      </c>
      <c r="F7337" s="88">
        <v>46478</v>
      </c>
      <c r="G7337" s="87">
        <v>6333.333333333333</v>
      </c>
      <c r="H7337" s="87">
        <v>126.6666666666668</v>
      </c>
    </row>
    <row r="7338" spans="1:8" x14ac:dyDescent="0.3">
      <c r="A7338" t="s">
        <v>37</v>
      </c>
      <c r="B7338" t="s">
        <v>53</v>
      </c>
      <c r="C7338" t="s">
        <v>89</v>
      </c>
      <c r="D7338" t="s">
        <v>214</v>
      </c>
      <c r="E7338" t="s">
        <v>216</v>
      </c>
      <c r="F7338" s="88">
        <v>46478</v>
      </c>
      <c r="G7338" s="87">
        <v>6333.333333333333</v>
      </c>
      <c r="H7338" s="87">
        <v>126.6666666666668</v>
      </c>
    </row>
    <row r="7339" spans="1:8" x14ac:dyDescent="0.3">
      <c r="A7339" t="s">
        <v>37</v>
      </c>
      <c r="B7339" t="s">
        <v>53</v>
      </c>
      <c r="C7339" t="s">
        <v>89</v>
      </c>
      <c r="D7339" t="s">
        <v>214</v>
      </c>
      <c r="E7339" t="s">
        <v>217</v>
      </c>
      <c r="F7339" s="88">
        <v>46478</v>
      </c>
      <c r="G7339" s="87">
        <v>6333.333333333333</v>
      </c>
      <c r="H7339" s="87">
        <v>0</v>
      </c>
    </row>
    <row r="7340" spans="1:8" x14ac:dyDescent="0.3">
      <c r="A7340" t="s">
        <v>37</v>
      </c>
      <c r="B7340" t="s">
        <v>53</v>
      </c>
      <c r="C7340" t="s">
        <v>89</v>
      </c>
      <c r="D7340" t="s">
        <v>214</v>
      </c>
      <c r="E7340" t="s">
        <v>215</v>
      </c>
      <c r="F7340" s="88">
        <v>46508</v>
      </c>
      <c r="G7340" s="87">
        <v>6333.333333333333</v>
      </c>
      <c r="H7340" s="87">
        <v>126.6666666666668</v>
      </c>
    </row>
    <row r="7341" spans="1:8" x14ac:dyDescent="0.3">
      <c r="A7341" t="s">
        <v>37</v>
      </c>
      <c r="B7341" t="s">
        <v>53</v>
      </c>
      <c r="C7341" t="s">
        <v>89</v>
      </c>
      <c r="D7341" t="s">
        <v>214</v>
      </c>
      <c r="E7341" t="s">
        <v>216</v>
      </c>
      <c r="F7341" s="88">
        <v>46508</v>
      </c>
      <c r="G7341" s="87">
        <v>6333.333333333333</v>
      </c>
      <c r="H7341" s="87">
        <v>126.6666666666668</v>
      </c>
    </row>
    <row r="7342" spans="1:8" x14ac:dyDescent="0.3">
      <c r="A7342" t="s">
        <v>37</v>
      </c>
      <c r="B7342" t="s">
        <v>53</v>
      </c>
      <c r="C7342" t="s">
        <v>89</v>
      </c>
      <c r="D7342" t="s">
        <v>214</v>
      </c>
      <c r="E7342" t="s">
        <v>217</v>
      </c>
      <c r="F7342" s="88">
        <v>46508</v>
      </c>
      <c r="G7342" s="87">
        <v>6333.333333333333</v>
      </c>
      <c r="H7342" s="87">
        <v>0</v>
      </c>
    </row>
    <row r="7343" spans="1:8" x14ac:dyDescent="0.3">
      <c r="A7343" t="s">
        <v>37</v>
      </c>
      <c r="B7343" t="s">
        <v>53</v>
      </c>
      <c r="C7343" t="s">
        <v>89</v>
      </c>
      <c r="D7343" t="s">
        <v>214</v>
      </c>
      <c r="E7343" t="s">
        <v>215</v>
      </c>
      <c r="F7343" s="88">
        <v>46539</v>
      </c>
      <c r="G7343" s="87">
        <v>6333.333333333333</v>
      </c>
      <c r="H7343" s="87">
        <v>126.6666666666668</v>
      </c>
    </row>
    <row r="7344" spans="1:8" x14ac:dyDescent="0.3">
      <c r="A7344" t="s">
        <v>37</v>
      </c>
      <c r="B7344" t="s">
        <v>53</v>
      </c>
      <c r="C7344" t="s">
        <v>89</v>
      </c>
      <c r="D7344" t="s">
        <v>214</v>
      </c>
      <c r="E7344" t="s">
        <v>216</v>
      </c>
      <c r="F7344" s="88">
        <v>46539</v>
      </c>
      <c r="G7344" s="87">
        <v>6333.333333333333</v>
      </c>
      <c r="H7344" s="87">
        <v>126.6666666666668</v>
      </c>
    </row>
    <row r="7345" spans="1:8" x14ac:dyDescent="0.3">
      <c r="A7345" t="s">
        <v>37</v>
      </c>
      <c r="B7345" t="s">
        <v>53</v>
      </c>
      <c r="C7345" t="s">
        <v>89</v>
      </c>
      <c r="D7345" t="s">
        <v>214</v>
      </c>
      <c r="E7345" t="s">
        <v>217</v>
      </c>
      <c r="F7345" s="88">
        <v>46539</v>
      </c>
      <c r="G7345" s="87">
        <v>6333.333333333333</v>
      </c>
      <c r="H7345" s="87">
        <v>0</v>
      </c>
    </row>
    <row r="7346" spans="1:8" x14ac:dyDescent="0.3">
      <c r="A7346" t="s">
        <v>37</v>
      </c>
      <c r="B7346" t="s">
        <v>53</v>
      </c>
      <c r="C7346" t="s">
        <v>89</v>
      </c>
      <c r="D7346" t="s">
        <v>214</v>
      </c>
      <c r="E7346" t="s">
        <v>215</v>
      </c>
      <c r="F7346" s="88">
        <v>46569</v>
      </c>
      <c r="G7346" s="87">
        <v>6333.333333333333</v>
      </c>
      <c r="H7346" s="87">
        <v>126.6666666666668</v>
      </c>
    </row>
    <row r="7347" spans="1:8" x14ac:dyDescent="0.3">
      <c r="A7347" t="s">
        <v>37</v>
      </c>
      <c r="B7347" t="s">
        <v>53</v>
      </c>
      <c r="C7347" t="s">
        <v>89</v>
      </c>
      <c r="D7347" t="s">
        <v>214</v>
      </c>
      <c r="E7347" t="s">
        <v>216</v>
      </c>
      <c r="F7347" s="88">
        <v>46569</v>
      </c>
      <c r="G7347" s="87">
        <v>6333.333333333333</v>
      </c>
      <c r="H7347" s="87">
        <v>126.6666666666668</v>
      </c>
    </row>
    <row r="7348" spans="1:8" x14ac:dyDescent="0.3">
      <c r="A7348" t="s">
        <v>37</v>
      </c>
      <c r="B7348" t="s">
        <v>53</v>
      </c>
      <c r="C7348" t="s">
        <v>89</v>
      </c>
      <c r="D7348" t="s">
        <v>214</v>
      </c>
      <c r="E7348" t="s">
        <v>217</v>
      </c>
      <c r="F7348" s="88">
        <v>46569</v>
      </c>
      <c r="G7348" s="87">
        <v>6333.333333333333</v>
      </c>
      <c r="H7348" s="87">
        <v>0</v>
      </c>
    </row>
    <row r="7349" spans="1:8" x14ac:dyDescent="0.3">
      <c r="A7349" t="s">
        <v>37</v>
      </c>
      <c r="B7349" t="s">
        <v>53</v>
      </c>
      <c r="C7349" t="s">
        <v>89</v>
      </c>
      <c r="D7349" t="s">
        <v>214</v>
      </c>
      <c r="E7349" t="s">
        <v>215</v>
      </c>
      <c r="F7349" s="88">
        <v>46600</v>
      </c>
      <c r="G7349" s="87">
        <v>6333.333333333333</v>
      </c>
      <c r="H7349" s="87">
        <v>126.6666666666668</v>
      </c>
    </row>
    <row r="7350" spans="1:8" x14ac:dyDescent="0.3">
      <c r="A7350" t="s">
        <v>37</v>
      </c>
      <c r="B7350" t="s">
        <v>53</v>
      </c>
      <c r="C7350" t="s">
        <v>89</v>
      </c>
      <c r="D7350" t="s">
        <v>214</v>
      </c>
      <c r="E7350" t="s">
        <v>216</v>
      </c>
      <c r="F7350" s="88">
        <v>46600</v>
      </c>
      <c r="G7350" s="87">
        <v>6333.333333333333</v>
      </c>
      <c r="H7350" s="87">
        <v>126.6666666666668</v>
      </c>
    </row>
    <row r="7351" spans="1:8" x14ac:dyDescent="0.3">
      <c r="A7351" t="s">
        <v>37</v>
      </c>
      <c r="B7351" t="s">
        <v>53</v>
      </c>
      <c r="C7351" t="s">
        <v>89</v>
      </c>
      <c r="D7351" t="s">
        <v>214</v>
      </c>
      <c r="E7351" t="s">
        <v>217</v>
      </c>
      <c r="F7351" s="88">
        <v>46600</v>
      </c>
      <c r="G7351" s="87">
        <v>6333.333333333333</v>
      </c>
      <c r="H7351" s="87">
        <v>0</v>
      </c>
    </row>
    <row r="7352" spans="1:8" x14ac:dyDescent="0.3">
      <c r="A7352" t="s">
        <v>37</v>
      </c>
      <c r="B7352" t="s">
        <v>53</v>
      </c>
      <c r="C7352" t="s">
        <v>89</v>
      </c>
      <c r="D7352" t="s">
        <v>214</v>
      </c>
      <c r="E7352" t="s">
        <v>215</v>
      </c>
      <c r="F7352" s="88">
        <v>46631</v>
      </c>
      <c r="G7352" s="87">
        <v>6333.333333333333</v>
      </c>
      <c r="H7352" s="87">
        <v>126.6666666666668</v>
      </c>
    </row>
    <row r="7353" spans="1:8" x14ac:dyDescent="0.3">
      <c r="A7353" t="s">
        <v>37</v>
      </c>
      <c r="B7353" t="s">
        <v>53</v>
      </c>
      <c r="C7353" t="s">
        <v>89</v>
      </c>
      <c r="D7353" t="s">
        <v>214</v>
      </c>
      <c r="E7353" t="s">
        <v>216</v>
      </c>
      <c r="F7353" s="88">
        <v>46631</v>
      </c>
      <c r="G7353" s="87">
        <v>6333.333333333333</v>
      </c>
      <c r="H7353" s="87">
        <v>126.6666666666668</v>
      </c>
    </row>
    <row r="7354" spans="1:8" x14ac:dyDescent="0.3">
      <c r="A7354" t="s">
        <v>37</v>
      </c>
      <c r="B7354" t="s">
        <v>53</v>
      </c>
      <c r="C7354" t="s">
        <v>89</v>
      </c>
      <c r="D7354" t="s">
        <v>214</v>
      </c>
      <c r="E7354" t="s">
        <v>217</v>
      </c>
      <c r="F7354" s="88">
        <v>46631</v>
      </c>
      <c r="G7354" s="87">
        <v>6333.333333333333</v>
      </c>
      <c r="H7354" s="87">
        <v>0</v>
      </c>
    </row>
    <row r="7355" spans="1:8" x14ac:dyDescent="0.3">
      <c r="A7355" t="s">
        <v>37</v>
      </c>
      <c r="B7355" t="s">
        <v>53</v>
      </c>
      <c r="C7355" t="s">
        <v>89</v>
      </c>
      <c r="D7355" t="s">
        <v>214</v>
      </c>
      <c r="E7355" t="s">
        <v>215</v>
      </c>
      <c r="F7355" s="88">
        <v>46661</v>
      </c>
      <c r="G7355" s="87">
        <v>6333.333333333333</v>
      </c>
      <c r="H7355" s="87">
        <v>126.6666666666668</v>
      </c>
    </row>
    <row r="7356" spans="1:8" x14ac:dyDescent="0.3">
      <c r="A7356" t="s">
        <v>37</v>
      </c>
      <c r="B7356" t="s">
        <v>53</v>
      </c>
      <c r="C7356" t="s">
        <v>89</v>
      </c>
      <c r="D7356" t="s">
        <v>214</v>
      </c>
      <c r="E7356" t="s">
        <v>216</v>
      </c>
      <c r="F7356" s="88">
        <v>46661</v>
      </c>
      <c r="G7356" s="87">
        <v>6333.333333333333</v>
      </c>
      <c r="H7356" s="87">
        <v>126.6666666666668</v>
      </c>
    </row>
    <row r="7357" spans="1:8" x14ac:dyDescent="0.3">
      <c r="A7357" t="s">
        <v>37</v>
      </c>
      <c r="B7357" t="s">
        <v>53</v>
      </c>
      <c r="C7357" t="s">
        <v>89</v>
      </c>
      <c r="D7357" t="s">
        <v>214</v>
      </c>
      <c r="E7357" t="s">
        <v>217</v>
      </c>
      <c r="F7357" s="88">
        <v>46661</v>
      </c>
      <c r="G7357" s="87">
        <v>6333.333333333333</v>
      </c>
      <c r="H7357" s="87">
        <v>0</v>
      </c>
    </row>
    <row r="7358" spans="1:8" x14ac:dyDescent="0.3">
      <c r="A7358" t="s">
        <v>37</v>
      </c>
      <c r="B7358" t="s">
        <v>53</v>
      </c>
      <c r="C7358" t="s">
        <v>89</v>
      </c>
      <c r="D7358" t="s">
        <v>214</v>
      </c>
      <c r="E7358" t="s">
        <v>215</v>
      </c>
      <c r="F7358" s="88">
        <v>46692</v>
      </c>
      <c r="G7358" s="87">
        <v>6333.333333333333</v>
      </c>
      <c r="H7358" s="87">
        <v>0</v>
      </c>
    </row>
    <row r="7359" spans="1:8" x14ac:dyDescent="0.3">
      <c r="A7359" t="s">
        <v>37</v>
      </c>
      <c r="B7359" t="s">
        <v>53</v>
      </c>
      <c r="C7359" t="s">
        <v>89</v>
      </c>
      <c r="D7359" t="s">
        <v>214</v>
      </c>
      <c r="E7359" t="s">
        <v>216</v>
      </c>
      <c r="F7359" s="88">
        <v>46692</v>
      </c>
      <c r="G7359" s="87">
        <v>6333.333333333333</v>
      </c>
      <c r="H7359" s="87">
        <v>0</v>
      </c>
    </row>
    <row r="7360" spans="1:8" x14ac:dyDescent="0.3">
      <c r="A7360" t="s">
        <v>37</v>
      </c>
      <c r="B7360" t="s">
        <v>53</v>
      </c>
      <c r="C7360" t="s">
        <v>89</v>
      </c>
      <c r="D7360" t="s">
        <v>214</v>
      </c>
      <c r="E7360" t="s">
        <v>217</v>
      </c>
      <c r="F7360" s="88">
        <v>46692</v>
      </c>
      <c r="G7360" s="87">
        <v>6333.333333333333</v>
      </c>
      <c r="H7360" s="87">
        <v>0</v>
      </c>
    </row>
    <row r="7361" spans="1:8" x14ac:dyDescent="0.3">
      <c r="A7361" t="s">
        <v>37</v>
      </c>
      <c r="B7361" t="s">
        <v>53</v>
      </c>
      <c r="C7361" t="s">
        <v>89</v>
      </c>
      <c r="D7361" t="s">
        <v>214</v>
      </c>
      <c r="E7361" t="s">
        <v>215</v>
      </c>
      <c r="F7361" s="88">
        <v>46722</v>
      </c>
      <c r="G7361" s="87">
        <v>6333.333333333333</v>
      </c>
      <c r="H7361" s="87">
        <v>0</v>
      </c>
    </row>
    <row r="7362" spans="1:8" x14ac:dyDescent="0.3">
      <c r="A7362" t="s">
        <v>37</v>
      </c>
      <c r="B7362" t="s">
        <v>53</v>
      </c>
      <c r="C7362" t="s">
        <v>89</v>
      </c>
      <c r="D7362" t="s">
        <v>214</v>
      </c>
      <c r="E7362" t="s">
        <v>216</v>
      </c>
      <c r="F7362" s="88">
        <v>46722</v>
      </c>
      <c r="G7362" s="87">
        <v>6333.333333333333</v>
      </c>
      <c r="H7362" s="87">
        <v>0</v>
      </c>
    </row>
    <row r="7363" spans="1:8" x14ac:dyDescent="0.3">
      <c r="A7363" t="s">
        <v>37</v>
      </c>
      <c r="B7363" t="s">
        <v>53</v>
      </c>
      <c r="C7363" t="s">
        <v>89</v>
      </c>
      <c r="D7363" t="s">
        <v>214</v>
      </c>
      <c r="E7363" t="s">
        <v>217</v>
      </c>
      <c r="F7363" s="88">
        <v>46722</v>
      </c>
      <c r="G7363" s="87">
        <v>6333.333333333333</v>
      </c>
      <c r="H7363" s="87">
        <v>0</v>
      </c>
    </row>
    <row r="7364" spans="1:8" x14ac:dyDescent="0.3">
      <c r="A7364" t="s">
        <v>37</v>
      </c>
      <c r="B7364" t="s">
        <v>53</v>
      </c>
      <c r="C7364" t="s">
        <v>91</v>
      </c>
      <c r="D7364" t="s">
        <v>198</v>
      </c>
      <c r="E7364" t="s">
        <v>135</v>
      </c>
      <c r="G7364" s="87">
        <v>60000</v>
      </c>
      <c r="H7364" s="87">
        <v>39600</v>
      </c>
    </row>
    <row r="7365" spans="1:8" x14ac:dyDescent="0.3">
      <c r="A7365" t="s">
        <v>37</v>
      </c>
      <c r="B7365" t="s">
        <v>53</v>
      </c>
      <c r="C7365" t="s">
        <v>91</v>
      </c>
      <c r="D7365" t="s">
        <v>198</v>
      </c>
      <c r="E7365" t="s">
        <v>199</v>
      </c>
      <c r="G7365" s="87">
        <v>60000</v>
      </c>
      <c r="H7365" s="87">
        <v>60000</v>
      </c>
    </row>
    <row r="7366" spans="1:8" x14ac:dyDescent="0.3">
      <c r="A7366" t="s">
        <v>37</v>
      </c>
      <c r="B7366" t="s">
        <v>53</v>
      </c>
      <c r="C7366" t="s">
        <v>91</v>
      </c>
      <c r="D7366" t="s">
        <v>198</v>
      </c>
      <c r="E7366" t="s">
        <v>200</v>
      </c>
      <c r="G7366" s="87">
        <v>60000</v>
      </c>
      <c r="H7366" s="87">
        <v>60423.343529680758</v>
      </c>
    </row>
    <row r="7367" spans="1:8" x14ac:dyDescent="0.3">
      <c r="A7367" t="s">
        <v>37</v>
      </c>
      <c r="B7367" t="s">
        <v>53</v>
      </c>
      <c r="C7367" t="s">
        <v>91</v>
      </c>
      <c r="D7367" t="s">
        <v>198</v>
      </c>
      <c r="E7367" t="s">
        <v>201</v>
      </c>
      <c r="G7367" s="87">
        <v>60000</v>
      </c>
      <c r="H7367" s="87">
        <v>60000</v>
      </c>
    </row>
    <row r="7368" spans="1:8" x14ac:dyDescent="0.3">
      <c r="A7368" t="s">
        <v>37</v>
      </c>
      <c r="B7368" t="s">
        <v>53</v>
      </c>
      <c r="C7368" t="s">
        <v>91</v>
      </c>
      <c r="D7368" t="s">
        <v>198</v>
      </c>
      <c r="E7368" t="s">
        <v>202</v>
      </c>
      <c r="G7368" s="87">
        <v>60000</v>
      </c>
      <c r="H7368" s="87">
        <v>39879.406729589296</v>
      </c>
    </row>
    <row r="7369" spans="1:8" x14ac:dyDescent="0.3">
      <c r="A7369" t="s">
        <v>37</v>
      </c>
      <c r="B7369" t="s">
        <v>53</v>
      </c>
      <c r="C7369" t="s">
        <v>91</v>
      </c>
      <c r="D7369" t="s">
        <v>198</v>
      </c>
      <c r="E7369" t="s">
        <v>139</v>
      </c>
      <c r="G7369" s="87">
        <v>60000</v>
      </c>
      <c r="H7369" s="87">
        <v>38100</v>
      </c>
    </row>
    <row r="7370" spans="1:8" x14ac:dyDescent="0.3">
      <c r="A7370" t="s">
        <v>37</v>
      </c>
      <c r="B7370" t="s">
        <v>53</v>
      </c>
      <c r="C7370" t="s">
        <v>91</v>
      </c>
      <c r="D7370" t="s">
        <v>198</v>
      </c>
      <c r="E7370" t="s">
        <v>65</v>
      </c>
      <c r="G7370" s="87">
        <v>60000</v>
      </c>
      <c r="H7370" s="87">
        <v>39879.406729589296</v>
      </c>
    </row>
    <row r="7371" spans="1:8" x14ac:dyDescent="0.3">
      <c r="A7371" t="s">
        <v>37</v>
      </c>
      <c r="B7371" t="s">
        <v>53</v>
      </c>
      <c r="C7371" t="s">
        <v>91</v>
      </c>
      <c r="D7371" t="s">
        <v>203</v>
      </c>
      <c r="E7371" t="s">
        <v>204</v>
      </c>
      <c r="G7371" s="87">
        <v>60000</v>
      </c>
      <c r="H7371" s="87">
        <v>39482.164116884247</v>
      </c>
    </row>
    <row r="7372" spans="1:8" x14ac:dyDescent="0.3">
      <c r="A7372" t="s">
        <v>37</v>
      </c>
      <c r="B7372" t="s">
        <v>53</v>
      </c>
      <c r="C7372" t="s">
        <v>91</v>
      </c>
      <c r="D7372" t="s">
        <v>203</v>
      </c>
      <c r="E7372" t="s">
        <v>142</v>
      </c>
      <c r="G7372" s="87">
        <v>60000</v>
      </c>
      <c r="H7372" s="87">
        <v>60000</v>
      </c>
    </row>
    <row r="7373" spans="1:8" x14ac:dyDescent="0.3">
      <c r="A7373" t="s">
        <v>37</v>
      </c>
      <c r="B7373" t="s">
        <v>53</v>
      </c>
      <c r="C7373" t="s">
        <v>91</v>
      </c>
      <c r="D7373" t="s">
        <v>203</v>
      </c>
      <c r="E7373" t="s">
        <v>143</v>
      </c>
      <c r="G7373" s="87">
        <v>60000</v>
      </c>
      <c r="H7373" s="87">
        <v>59821.460783157963</v>
      </c>
    </row>
    <row r="7374" spans="1:8" x14ac:dyDescent="0.3">
      <c r="A7374" t="s">
        <v>37</v>
      </c>
      <c r="B7374" t="s">
        <v>53</v>
      </c>
      <c r="C7374" t="s">
        <v>91</v>
      </c>
      <c r="D7374" t="s">
        <v>203</v>
      </c>
      <c r="E7374" t="s">
        <v>141</v>
      </c>
      <c r="G7374" s="87">
        <v>60000</v>
      </c>
      <c r="H7374" s="87">
        <v>0</v>
      </c>
    </row>
    <row r="7375" spans="1:8" x14ac:dyDescent="0.3">
      <c r="A7375" t="s">
        <v>37</v>
      </c>
      <c r="B7375" t="s">
        <v>53</v>
      </c>
      <c r="C7375" t="s">
        <v>91</v>
      </c>
      <c r="D7375" t="s">
        <v>203</v>
      </c>
      <c r="E7375" t="s">
        <v>205</v>
      </c>
      <c r="G7375" s="87">
        <v>60000</v>
      </c>
      <c r="H7375" s="87">
        <v>39482.164116884247</v>
      </c>
    </row>
    <row r="7376" spans="1:8" x14ac:dyDescent="0.3">
      <c r="A7376" t="s">
        <v>37</v>
      </c>
      <c r="B7376" t="s">
        <v>53</v>
      </c>
      <c r="C7376" t="s">
        <v>91</v>
      </c>
      <c r="D7376" t="s">
        <v>206</v>
      </c>
      <c r="E7376" t="s">
        <v>207</v>
      </c>
      <c r="G7376" s="87">
        <v>60000</v>
      </c>
      <c r="H7376" s="87">
        <v>60000</v>
      </c>
    </row>
    <row r="7377" spans="1:8" x14ac:dyDescent="0.3">
      <c r="A7377" t="s">
        <v>37</v>
      </c>
      <c r="B7377" t="s">
        <v>53</v>
      </c>
      <c r="C7377" t="s">
        <v>91</v>
      </c>
      <c r="D7377" t="s">
        <v>206</v>
      </c>
      <c r="E7377" t="s">
        <v>208</v>
      </c>
      <c r="G7377" s="87">
        <v>60000</v>
      </c>
      <c r="H7377" s="87">
        <v>60000</v>
      </c>
    </row>
    <row r="7378" spans="1:8" x14ac:dyDescent="0.3">
      <c r="A7378" t="s">
        <v>37</v>
      </c>
      <c r="B7378" t="s">
        <v>53</v>
      </c>
      <c r="C7378" t="s">
        <v>91</v>
      </c>
      <c r="D7378" t="s">
        <v>206</v>
      </c>
      <c r="E7378" t="s">
        <v>209</v>
      </c>
      <c r="G7378" s="87">
        <v>60000</v>
      </c>
      <c r="H7378" s="87">
        <v>59579.622538293203</v>
      </c>
    </row>
    <row r="7379" spans="1:8" x14ac:dyDescent="0.3">
      <c r="A7379" t="s">
        <v>37</v>
      </c>
      <c r="B7379" t="s">
        <v>53</v>
      </c>
      <c r="C7379" t="s">
        <v>91</v>
      </c>
      <c r="D7379" t="s">
        <v>210</v>
      </c>
      <c r="E7379" t="s">
        <v>211</v>
      </c>
      <c r="G7379" s="87">
        <v>60000</v>
      </c>
      <c r="H7379" s="87">
        <v>60000</v>
      </c>
    </row>
    <row r="7380" spans="1:8" x14ac:dyDescent="0.3">
      <c r="A7380" t="s">
        <v>37</v>
      </c>
      <c r="B7380" t="s">
        <v>53</v>
      </c>
      <c r="C7380" t="s">
        <v>91</v>
      </c>
      <c r="D7380" t="s">
        <v>210</v>
      </c>
      <c r="E7380" t="s">
        <v>212</v>
      </c>
      <c r="G7380" s="87">
        <v>60000</v>
      </c>
      <c r="H7380" s="87">
        <v>59400</v>
      </c>
    </row>
    <row r="7381" spans="1:8" x14ac:dyDescent="0.3">
      <c r="A7381" t="s">
        <v>37</v>
      </c>
      <c r="B7381" t="s">
        <v>53</v>
      </c>
      <c r="C7381" t="s">
        <v>91</v>
      </c>
      <c r="D7381" t="s">
        <v>210</v>
      </c>
      <c r="E7381" t="s">
        <v>213</v>
      </c>
      <c r="G7381" s="87">
        <v>60000</v>
      </c>
      <c r="H7381" s="87">
        <v>60299.999999999993</v>
      </c>
    </row>
    <row r="7382" spans="1:8" x14ac:dyDescent="0.3">
      <c r="A7382" t="s">
        <v>37</v>
      </c>
      <c r="B7382" t="s">
        <v>53</v>
      </c>
      <c r="C7382" t="s">
        <v>91</v>
      </c>
      <c r="D7382" t="s">
        <v>214</v>
      </c>
      <c r="E7382" t="s">
        <v>215</v>
      </c>
      <c r="F7382" s="88">
        <v>46388</v>
      </c>
      <c r="G7382" s="87">
        <v>5000</v>
      </c>
      <c r="H7382" s="87">
        <v>61.027604541122876</v>
      </c>
    </row>
    <row r="7383" spans="1:8" x14ac:dyDescent="0.3">
      <c r="A7383" t="s">
        <v>37</v>
      </c>
      <c r="B7383" t="s">
        <v>53</v>
      </c>
      <c r="C7383" t="s">
        <v>91</v>
      </c>
      <c r="D7383" t="s">
        <v>214</v>
      </c>
      <c r="E7383" t="s">
        <v>216</v>
      </c>
      <c r="F7383" s="88">
        <v>46388</v>
      </c>
      <c r="G7383" s="87">
        <v>5000</v>
      </c>
      <c r="H7383" s="87">
        <v>0</v>
      </c>
    </row>
    <row r="7384" spans="1:8" x14ac:dyDescent="0.3">
      <c r="A7384" t="s">
        <v>37</v>
      </c>
      <c r="B7384" t="s">
        <v>53</v>
      </c>
      <c r="C7384" t="s">
        <v>91</v>
      </c>
      <c r="D7384" t="s">
        <v>214</v>
      </c>
      <c r="E7384" t="s">
        <v>217</v>
      </c>
      <c r="F7384" s="88">
        <v>46388</v>
      </c>
      <c r="G7384" s="87">
        <v>5000</v>
      </c>
      <c r="H7384" s="87">
        <v>61.027604541122876</v>
      </c>
    </row>
    <row r="7385" spans="1:8" x14ac:dyDescent="0.3">
      <c r="A7385" t="s">
        <v>37</v>
      </c>
      <c r="B7385" t="s">
        <v>53</v>
      </c>
      <c r="C7385" t="s">
        <v>91</v>
      </c>
      <c r="D7385" t="s">
        <v>214</v>
      </c>
      <c r="E7385" t="s">
        <v>215</v>
      </c>
      <c r="F7385" s="88">
        <v>46419</v>
      </c>
      <c r="G7385" s="87">
        <v>5000</v>
      </c>
      <c r="H7385" s="87">
        <v>60.967461749181773</v>
      </c>
    </row>
    <row r="7386" spans="1:8" x14ac:dyDescent="0.3">
      <c r="A7386" t="s">
        <v>37</v>
      </c>
      <c r="B7386" t="s">
        <v>53</v>
      </c>
      <c r="C7386" t="s">
        <v>91</v>
      </c>
      <c r="D7386" t="s">
        <v>214</v>
      </c>
      <c r="E7386" t="s">
        <v>216</v>
      </c>
      <c r="F7386" s="88">
        <v>46419</v>
      </c>
      <c r="G7386" s="87">
        <v>5000</v>
      </c>
      <c r="H7386" s="87">
        <v>0</v>
      </c>
    </row>
    <row r="7387" spans="1:8" x14ac:dyDescent="0.3">
      <c r="A7387" t="s">
        <v>37</v>
      </c>
      <c r="B7387" t="s">
        <v>53</v>
      </c>
      <c r="C7387" t="s">
        <v>91</v>
      </c>
      <c r="D7387" t="s">
        <v>214</v>
      </c>
      <c r="E7387" t="s">
        <v>217</v>
      </c>
      <c r="F7387" s="88">
        <v>46419</v>
      </c>
      <c r="G7387" s="87">
        <v>5000</v>
      </c>
      <c r="H7387" s="87">
        <v>60.967461749181773</v>
      </c>
    </row>
    <row r="7388" spans="1:8" x14ac:dyDescent="0.3">
      <c r="A7388" t="s">
        <v>37</v>
      </c>
      <c r="B7388" t="s">
        <v>53</v>
      </c>
      <c r="C7388" t="s">
        <v>91</v>
      </c>
      <c r="D7388" t="s">
        <v>214</v>
      </c>
      <c r="E7388" t="s">
        <v>215</v>
      </c>
      <c r="F7388" s="88">
        <v>46447</v>
      </c>
      <c r="G7388" s="87">
        <v>5000</v>
      </c>
      <c r="H7388" s="87">
        <v>60.907437382147208</v>
      </c>
    </row>
    <row r="7389" spans="1:8" x14ac:dyDescent="0.3">
      <c r="A7389" t="s">
        <v>37</v>
      </c>
      <c r="B7389" t="s">
        <v>53</v>
      </c>
      <c r="C7389" t="s">
        <v>91</v>
      </c>
      <c r="D7389" t="s">
        <v>214</v>
      </c>
      <c r="E7389" t="s">
        <v>216</v>
      </c>
      <c r="F7389" s="88">
        <v>46447</v>
      </c>
      <c r="G7389" s="87">
        <v>5000</v>
      </c>
      <c r="H7389" s="87">
        <v>0</v>
      </c>
    </row>
    <row r="7390" spans="1:8" x14ac:dyDescent="0.3">
      <c r="A7390" t="s">
        <v>37</v>
      </c>
      <c r="B7390" t="s">
        <v>53</v>
      </c>
      <c r="C7390" t="s">
        <v>91</v>
      </c>
      <c r="D7390" t="s">
        <v>214</v>
      </c>
      <c r="E7390" t="s">
        <v>217</v>
      </c>
      <c r="F7390" s="88">
        <v>46447</v>
      </c>
      <c r="G7390" s="87">
        <v>5000</v>
      </c>
      <c r="H7390" s="87">
        <v>60.907437382147208</v>
      </c>
    </row>
    <row r="7391" spans="1:8" x14ac:dyDescent="0.3">
      <c r="A7391" t="s">
        <v>37</v>
      </c>
      <c r="B7391" t="s">
        <v>53</v>
      </c>
      <c r="C7391" t="s">
        <v>91</v>
      </c>
      <c r="D7391" t="s">
        <v>214</v>
      </c>
      <c r="E7391" t="s">
        <v>215</v>
      </c>
      <c r="F7391" s="88">
        <v>46478</v>
      </c>
      <c r="G7391" s="87">
        <v>5000</v>
      </c>
      <c r="H7391" s="87">
        <v>60.845502433819483</v>
      </c>
    </row>
    <row r="7392" spans="1:8" x14ac:dyDescent="0.3">
      <c r="A7392" t="s">
        <v>37</v>
      </c>
      <c r="B7392" t="s">
        <v>53</v>
      </c>
      <c r="C7392" t="s">
        <v>91</v>
      </c>
      <c r="D7392" t="s">
        <v>214</v>
      </c>
      <c r="E7392" t="s">
        <v>216</v>
      </c>
      <c r="F7392" s="88">
        <v>46478</v>
      </c>
      <c r="G7392" s="87">
        <v>5000</v>
      </c>
      <c r="H7392" s="87">
        <v>0</v>
      </c>
    </row>
    <row r="7393" spans="1:8" x14ac:dyDescent="0.3">
      <c r="A7393" t="s">
        <v>37</v>
      </c>
      <c r="B7393" t="s">
        <v>53</v>
      </c>
      <c r="C7393" t="s">
        <v>91</v>
      </c>
      <c r="D7393" t="s">
        <v>214</v>
      </c>
      <c r="E7393" t="s">
        <v>217</v>
      </c>
      <c r="F7393" s="88">
        <v>46478</v>
      </c>
      <c r="G7393" s="87">
        <v>5000</v>
      </c>
      <c r="H7393" s="87">
        <v>60.845502433819483</v>
      </c>
    </row>
    <row r="7394" spans="1:8" x14ac:dyDescent="0.3">
      <c r="A7394" t="s">
        <v>37</v>
      </c>
      <c r="B7394" t="s">
        <v>53</v>
      </c>
      <c r="C7394" t="s">
        <v>91</v>
      </c>
      <c r="D7394" t="s">
        <v>214</v>
      </c>
      <c r="E7394" t="s">
        <v>215</v>
      </c>
      <c r="F7394" s="88">
        <v>46508</v>
      </c>
      <c r="G7394" s="87">
        <v>5000</v>
      </c>
      <c r="H7394" s="87">
        <v>60.78369331712463</v>
      </c>
    </row>
    <row r="7395" spans="1:8" x14ac:dyDescent="0.3">
      <c r="A7395" t="s">
        <v>37</v>
      </c>
      <c r="B7395" t="s">
        <v>53</v>
      </c>
      <c r="C7395" t="s">
        <v>91</v>
      </c>
      <c r="D7395" t="s">
        <v>214</v>
      </c>
      <c r="E7395" t="s">
        <v>216</v>
      </c>
      <c r="F7395" s="88">
        <v>46508</v>
      </c>
      <c r="G7395" s="87">
        <v>5000</v>
      </c>
      <c r="H7395" s="87">
        <v>0</v>
      </c>
    </row>
    <row r="7396" spans="1:8" x14ac:dyDescent="0.3">
      <c r="A7396" t="s">
        <v>37</v>
      </c>
      <c r="B7396" t="s">
        <v>53</v>
      </c>
      <c r="C7396" t="s">
        <v>91</v>
      </c>
      <c r="D7396" t="s">
        <v>214</v>
      </c>
      <c r="E7396" t="s">
        <v>217</v>
      </c>
      <c r="F7396" s="88">
        <v>46508</v>
      </c>
      <c r="G7396" s="87">
        <v>5000</v>
      </c>
      <c r="H7396" s="87">
        <v>60.78369331712463</v>
      </c>
    </row>
    <row r="7397" spans="1:8" x14ac:dyDescent="0.3">
      <c r="A7397" t="s">
        <v>37</v>
      </c>
      <c r="B7397" t="s">
        <v>53</v>
      </c>
      <c r="C7397" t="s">
        <v>91</v>
      </c>
      <c r="D7397" t="s">
        <v>214</v>
      </c>
      <c r="E7397" t="s">
        <v>215</v>
      </c>
      <c r="F7397" s="88">
        <v>46539</v>
      </c>
      <c r="G7397" s="87">
        <v>5000</v>
      </c>
      <c r="H7397" s="87">
        <v>60.722009648976893</v>
      </c>
    </row>
    <row r="7398" spans="1:8" x14ac:dyDescent="0.3">
      <c r="A7398" t="s">
        <v>37</v>
      </c>
      <c r="B7398" t="s">
        <v>53</v>
      </c>
      <c r="C7398" t="s">
        <v>91</v>
      </c>
      <c r="D7398" t="s">
        <v>214</v>
      </c>
      <c r="E7398" t="s">
        <v>216</v>
      </c>
      <c r="F7398" s="88">
        <v>46539</v>
      </c>
      <c r="G7398" s="87">
        <v>5000</v>
      </c>
      <c r="H7398" s="87">
        <v>0</v>
      </c>
    </row>
    <row r="7399" spans="1:8" x14ac:dyDescent="0.3">
      <c r="A7399" t="s">
        <v>37</v>
      </c>
      <c r="B7399" t="s">
        <v>53</v>
      </c>
      <c r="C7399" t="s">
        <v>91</v>
      </c>
      <c r="D7399" t="s">
        <v>214</v>
      </c>
      <c r="E7399" t="s">
        <v>217</v>
      </c>
      <c r="F7399" s="88">
        <v>46539</v>
      </c>
      <c r="G7399" s="87">
        <v>5000</v>
      </c>
      <c r="H7399" s="87">
        <v>60.722009648976893</v>
      </c>
    </row>
    <row r="7400" spans="1:8" x14ac:dyDescent="0.3">
      <c r="A7400" t="s">
        <v>37</v>
      </c>
      <c r="B7400" t="s">
        <v>53</v>
      </c>
      <c r="C7400" t="s">
        <v>91</v>
      </c>
      <c r="D7400" t="s">
        <v>214</v>
      </c>
      <c r="E7400" t="s">
        <v>215</v>
      </c>
      <c r="F7400" s="88">
        <v>46569</v>
      </c>
      <c r="G7400" s="87">
        <v>5000</v>
      </c>
      <c r="H7400" s="87">
        <v>60.660451047845903</v>
      </c>
    </row>
    <row r="7401" spans="1:8" x14ac:dyDescent="0.3">
      <c r="A7401" t="s">
        <v>37</v>
      </c>
      <c r="B7401" t="s">
        <v>53</v>
      </c>
      <c r="C7401" t="s">
        <v>91</v>
      </c>
      <c r="D7401" t="s">
        <v>214</v>
      </c>
      <c r="E7401" t="s">
        <v>216</v>
      </c>
      <c r="F7401" s="88">
        <v>46569</v>
      </c>
      <c r="G7401" s="87">
        <v>5000</v>
      </c>
      <c r="H7401" s="87">
        <v>0</v>
      </c>
    </row>
    <row r="7402" spans="1:8" x14ac:dyDescent="0.3">
      <c r="A7402" t="s">
        <v>37</v>
      </c>
      <c r="B7402" t="s">
        <v>53</v>
      </c>
      <c r="C7402" t="s">
        <v>91</v>
      </c>
      <c r="D7402" t="s">
        <v>214</v>
      </c>
      <c r="E7402" t="s">
        <v>217</v>
      </c>
      <c r="F7402" s="88">
        <v>46569</v>
      </c>
      <c r="G7402" s="87">
        <v>5000</v>
      </c>
      <c r="H7402" s="87">
        <v>60.660451047845903</v>
      </c>
    </row>
    <row r="7403" spans="1:8" x14ac:dyDescent="0.3">
      <c r="A7403" t="s">
        <v>37</v>
      </c>
      <c r="B7403" t="s">
        <v>53</v>
      </c>
      <c r="C7403" t="s">
        <v>91</v>
      </c>
      <c r="D7403" t="s">
        <v>214</v>
      </c>
      <c r="E7403" t="s">
        <v>215</v>
      </c>
      <c r="F7403" s="88">
        <v>46600</v>
      </c>
      <c r="G7403" s="87">
        <v>5000</v>
      </c>
      <c r="H7403" s="87">
        <v>60.59801105706142</v>
      </c>
    </row>
    <row r="7404" spans="1:8" x14ac:dyDescent="0.3">
      <c r="A7404" t="s">
        <v>37</v>
      </c>
      <c r="B7404" t="s">
        <v>53</v>
      </c>
      <c r="C7404" t="s">
        <v>91</v>
      </c>
      <c r="D7404" t="s">
        <v>214</v>
      </c>
      <c r="E7404" t="s">
        <v>216</v>
      </c>
      <c r="F7404" s="88">
        <v>46600</v>
      </c>
      <c r="G7404" s="87">
        <v>5000</v>
      </c>
      <c r="H7404" s="87">
        <v>0</v>
      </c>
    </row>
    <row r="7405" spans="1:8" x14ac:dyDescent="0.3">
      <c r="A7405" t="s">
        <v>37</v>
      </c>
      <c r="B7405" t="s">
        <v>53</v>
      </c>
      <c r="C7405" t="s">
        <v>91</v>
      </c>
      <c r="D7405" t="s">
        <v>214</v>
      </c>
      <c r="E7405" t="s">
        <v>217</v>
      </c>
      <c r="F7405" s="88">
        <v>46600</v>
      </c>
      <c r="G7405" s="87">
        <v>5000</v>
      </c>
      <c r="H7405" s="87">
        <v>60.59801105706142</v>
      </c>
    </row>
    <row r="7406" spans="1:8" x14ac:dyDescent="0.3">
      <c r="A7406" t="s">
        <v>37</v>
      </c>
      <c r="B7406" t="s">
        <v>53</v>
      </c>
      <c r="C7406" t="s">
        <v>91</v>
      </c>
      <c r="D7406" t="s">
        <v>214</v>
      </c>
      <c r="E7406" t="s">
        <v>215</v>
      </c>
      <c r="F7406" s="88">
        <v>46631</v>
      </c>
      <c r="G7406" s="87">
        <v>5000</v>
      </c>
      <c r="H7406" s="87">
        <v>60.536703486250289</v>
      </c>
    </row>
    <row r="7407" spans="1:8" x14ac:dyDescent="0.3">
      <c r="A7407" t="s">
        <v>37</v>
      </c>
      <c r="B7407" t="s">
        <v>53</v>
      </c>
      <c r="C7407" t="s">
        <v>91</v>
      </c>
      <c r="D7407" t="s">
        <v>214</v>
      </c>
      <c r="E7407" t="s">
        <v>216</v>
      </c>
      <c r="F7407" s="88">
        <v>46631</v>
      </c>
      <c r="G7407" s="87">
        <v>5000</v>
      </c>
      <c r="H7407" s="87">
        <v>0</v>
      </c>
    </row>
    <row r="7408" spans="1:8" x14ac:dyDescent="0.3">
      <c r="A7408" t="s">
        <v>37</v>
      </c>
      <c r="B7408" t="s">
        <v>53</v>
      </c>
      <c r="C7408" t="s">
        <v>91</v>
      </c>
      <c r="D7408" t="s">
        <v>214</v>
      </c>
      <c r="E7408" t="s">
        <v>217</v>
      </c>
      <c r="F7408" s="88">
        <v>46631</v>
      </c>
      <c r="G7408" s="87">
        <v>5000</v>
      </c>
      <c r="H7408" s="87">
        <v>60.536703486250289</v>
      </c>
    </row>
    <row r="7409" spans="1:8" x14ac:dyDescent="0.3">
      <c r="A7409" t="s">
        <v>37</v>
      </c>
      <c r="B7409" t="s">
        <v>53</v>
      </c>
      <c r="C7409" t="s">
        <v>91</v>
      </c>
      <c r="D7409" t="s">
        <v>214</v>
      </c>
      <c r="E7409" t="s">
        <v>215</v>
      </c>
      <c r="F7409" s="88">
        <v>46661</v>
      </c>
      <c r="G7409" s="87">
        <v>5000</v>
      </c>
      <c r="H7409" s="87">
        <v>60.475519840941239</v>
      </c>
    </row>
    <row r="7410" spans="1:8" x14ac:dyDescent="0.3">
      <c r="A7410" t="s">
        <v>37</v>
      </c>
      <c r="B7410" t="s">
        <v>53</v>
      </c>
      <c r="C7410" t="s">
        <v>91</v>
      </c>
      <c r="D7410" t="s">
        <v>214</v>
      </c>
      <c r="E7410" t="s">
        <v>216</v>
      </c>
      <c r="F7410" s="88">
        <v>46661</v>
      </c>
      <c r="G7410" s="87">
        <v>5000</v>
      </c>
      <c r="H7410" s="87">
        <v>0</v>
      </c>
    </row>
    <row r="7411" spans="1:8" x14ac:dyDescent="0.3">
      <c r="A7411" t="s">
        <v>37</v>
      </c>
      <c r="B7411" t="s">
        <v>53</v>
      </c>
      <c r="C7411" t="s">
        <v>91</v>
      </c>
      <c r="D7411" t="s">
        <v>214</v>
      </c>
      <c r="E7411" t="s">
        <v>217</v>
      </c>
      <c r="F7411" s="88">
        <v>46661</v>
      </c>
      <c r="G7411" s="87">
        <v>5000</v>
      </c>
      <c r="H7411" s="87">
        <v>60.475519840941239</v>
      </c>
    </row>
    <row r="7412" spans="1:8" x14ac:dyDescent="0.3">
      <c r="A7412" t="s">
        <v>37</v>
      </c>
      <c r="B7412" t="s">
        <v>53</v>
      </c>
      <c r="C7412" t="s">
        <v>91</v>
      </c>
      <c r="D7412" t="s">
        <v>214</v>
      </c>
      <c r="E7412" t="s">
        <v>215</v>
      </c>
      <c r="F7412" s="88">
        <v>46692</v>
      </c>
      <c r="G7412" s="87">
        <v>5000</v>
      </c>
      <c r="H7412" s="87">
        <v>60.414459745762308</v>
      </c>
    </row>
    <row r="7413" spans="1:8" x14ac:dyDescent="0.3">
      <c r="A7413" t="s">
        <v>37</v>
      </c>
      <c r="B7413" t="s">
        <v>53</v>
      </c>
      <c r="C7413" t="s">
        <v>91</v>
      </c>
      <c r="D7413" t="s">
        <v>214</v>
      </c>
      <c r="E7413" t="s">
        <v>216</v>
      </c>
      <c r="F7413" s="88">
        <v>46692</v>
      </c>
      <c r="G7413" s="87">
        <v>5000</v>
      </c>
      <c r="H7413" s="87">
        <v>0</v>
      </c>
    </row>
    <row r="7414" spans="1:8" x14ac:dyDescent="0.3">
      <c r="A7414" t="s">
        <v>37</v>
      </c>
      <c r="B7414" t="s">
        <v>53</v>
      </c>
      <c r="C7414" t="s">
        <v>91</v>
      </c>
      <c r="D7414" t="s">
        <v>214</v>
      </c>
      <c r="E7414" t="s">
        <v>217</v>
      </c>
      <c r="F7414" s="88">
        <v>46692</v>
      </c>
      <c r="G7414" s="87">
        <v>5000</v>
      </c>
      <c r="H7414" s="87">
        <v>60.414459745762308</v>
      </c>
    </row>
    <row r="7415" spans="1:8" x14ac:dyDescent="0.3">
      <c r="A7415" t="s">
        <v>37</v>
      </c>
      <c r="B7415" t="s">
        <v>53</v>
      </c>
      <c r="C7415" t="s">
        <v>91</v>
      </c>
      <c r="D7415" t="s">
        <v>214</v>
      </c>
      <c r="E7415" t="s">
        <v>215</v>
      </c>
      <c r="F7415" s="88">
        <v>46722</v>
      </c>
      <c r="G7415" s="87">
        <v>5000</v>
      </c>
      <c r="H7415" s="87">
        <v>60.353522826860349</v>
      </c>
    </row>
    <row r="7416" spans="1:8" x14ac:dyDescent="0.3">
      <c r="A7416" t="s">
        <v>37</v>
      </c>
      <c r="B7416" t="s">
        <v>53</v>
      </c>
      <c r="C7416" t="s">
        <v>91</v>
      </c>
      <c r="D7416" t="s">
        <v>214</v>
      </c>
      <c r="E7416" t="s">
        <v>216</v>
      </c>
      <c r="F7416" s="88">
        <v>46722</v>
      </c>
      <c r="G7416" s="87">
        <v>5000</v>
      </c>
      <c r="H7416" s="87">
        <v>0</v>
      </c>
    </row>
    <row r="7417" spans="1:8" x14ac:dyDescent="0.3">
      <c r="A7417" t="s">
        <v>37</v>
      </c>
      <c r="B7417" t="s">
        <v>53</v>
      </c>
      <c r="C7417" t="s">
        <v>91</v>
      </c>
      <c r="D7417" t="s">
        <v>214</v>
      </c>
      <c r="E7417" t="s">
        <v>217</v>
      </c>
      <c r="F7417" s="88">
        <v>46722</v>
      </c>
      <c r="G7417" s="87">
        <v>5000</v>
      </c>
      <c r="H7417" s="87">
        <v>60.353522826860349</v>
      </c>
    </row>
    <row r="7418" spans="1:8" x14ac:dyDescent="0.3">
      <c r="A7418" t="s">
        <v>37</v>
      </c>
      <c r="B7418" t="s">
        <v>53</v>
      </c>
      <c r="C7418" t="s">
        <v>93</v>
      </c>
      <c r="D7418" t="s">
        <v>198</v>
      </c>
      <c r="E7418" t="s">
        <v>135</v>
      </c>
      <c r="G7418" s="87">
        <v>44000</v>
      </c>
      <c r="H7418" s="87">
        <v>30272</v>
      </c>
    </row>
    <row r="7419" spans="1:8" x14ac:dyDescent="0.3">
      <c r="A7419" t="s">
        <v>37</v>
      </c>
      <c r="B7419" t="s">
        <v>53</v>
      </c>
      <c r="C7419" t="s">
        <v>93</v>
      </c>
      <c r="D7419" t="s">
        <v>198</v>
      </c>
      <c r="E7419" t="s">
        <v>199</v>
      </c>
      <c r="G7419" s="87">
        <v>44000</v>
      </c>
      <c r="H7419" s="87">
        <v>43999.999999999993</v>
      </c>
    </row>
    <row r="7420" spans="1:8" x14ac:dyDescent="0.3">
      <c r="A7420" t="s">
        <v>37</v>
      </c>
      <c r="B7420" t="s">
        <v>53</v>
      </c>
      <c r="C7420" t="s">
        <v>93</v>
      </c>
      <c r="D7420" t="s">
        <v>198</v>
      </c>
      <c r="E7420" t="s">
        <v>200</v>
      </c>
      <c r="G7420" s="87">
        <v>44000</v>
      </c>
      <c r="H7420" s="87">
        <v>44489.288883255169</v>
      </c>
    </row>
    <row r="7421" spans="1:8" x14ac:dyDescent="0.3">
      <c r="A7421" t="s">
        <v>37</v>
      </c>
      <c r="B7421" t="s">
        <v>53</v>
      </c>
      <c r="C7421" t="s">
        <v>93</v>
      </c>
      <c r="D7421" t="s">
        <v>198</v>
      </c>
      <c r="E7421" t="s">
        <v>201</v>
      </c>
      <c r="G7421" s="87">
        <v>44000</v>
      </c>
      <c r="H7421" s="87">
        <v>44000</v>
      </c>
    </row>
    <row r="7422" spans="1:8" x14ac:dyDescent="0.3">
      <c r="A7422" t="s">
        <v>37</v>
      </c>
      <c r="B7422" t="s">
        <v>53</v>
      </c>
      <c r="C7422" t="s">
        <v>93</v>
      </c>
      <c r="D7422" t="s">
        <v>198</v>
      </c>
      <c r="E7422" t="s">
        <v>202</v>
      </c>
      <c r="G7422" s="87">
        <v>44000</v>
      </c>
      <c r="H7422" s="87">
        <v>30608.63075167955</v>
      </c>
    </row>
    <row r="7423" spans="1:8" x14ac:dyDescent="0.3">
      <c r="A7423" t="s">
        <v>37</v>
      </c>
      <c r="B7423" t="s">
        <v>53</v>
      </c>
      <c r="C7423" t="s">
        <v>93</v>
      </c>
      <c r="D7423" t="s">
        <v>198</v>
      </c>
      <c r="E7423" t="s">
        <v>139</v>
      </c>
      <c r="G7423" s="87">
        <v>44000</v>
      </c>
      <c r="H7423" s="87">
        <v>28820</v>
      </c>
    </row>
    <row r="7424" spans="1:8" x14ac:dyDescent="0.3">
      <c r="A7424" t="s">
        <v>37</v>
      </c>
      <c r="B7424" t="s">
        <v>53</v>
      </c>
      <c r="C7424" t="s">
        <v>93</v>
      </c>
      <c r="D7424" t="s">
        <v>198</v>
      </c>
      <c r="E7424" t="s">
        <v>65</v>
      </c>
      <c r="G7424" s="87">
        <v>44000</v>
      </c>
      <c r="H7424" s="87">
        <v>30608.63075167955</v>
      </c>
    </row>
    <row r="7425" spans="1:8" x14ac:dyDescent="0.3">
      <c r="A7425" t="s">
        <v>37</v>
      </c>
      <c r="B7425" t="s">
        <v>53</v>
      </c>
      <c r="C7425" t="s">
        <v>93</v>
      </c>
      <c r="D7425" t="s">
        <v>203</v>
      </c>
      <c r="E7425" t="s">
        <v>204</v>
      </c>
      <c r="G7425" s="87">
        <v>44000</v>
      </c>
      <c r="H7425" s="87">
        <v>30712.047691754378</v>
      </c>
    </row>
    <row r="7426" spans="1:8" x14ac:dyDescent="0.3">
      <c r="A7426" t="s">
        <v>37</v>
      </c>
      <c r="B7426" t="s">
        <v>53</v>
      </c>
      <c r="C7426" t="s">
        <v>93</v>
      </c>
      <c r="D7426" t="s">
        <v>203</v>
      </c>
      <c r="E7426" t="s">
        <v>142</v>
      </c>
      <c r="G7426" s="87">
        <v>44000</v>
      </c>
      <c r="H7426" s="87">
        <v>43999.999999999993</v>
      </c>
    </row>
    <row r="7427" spans="1:8" x14ac:dyDescent="0.3">
      <c r="A7427" t="s">
        <v>37</v>
      </c>
      <c r="B7427" t="s">
        <v>53</v>
      </c>
      <c r="C7427" t="s">
        <v>93</v>
      </c>
      <c r="D7427" t="s">
        <v>203</v>
      </c>
      <c r="E7427" t="s">
        <v>143</v>
      </c>
      <c r="G7427" s="87">
        <v>44000</v>
      </c>
      <c r="H7427" s="87">
        <v>44639.604203131377</v>
      </c>
    </row>
    <row r="7428" spans="1:8" x14ac:dyDescent="0.3">
      <c r="A7428" t="s">
        <v>37</v>
      </c>
      <c r="B7428" t="s">
        <v>53</v>
      </c>
      <c r="C7428" t="s">
        <v>93</v>
      </c>
      <c r="D7428" t="s">
        <v>203</v>
      </c>
      <c r="E7428" t="s">
        <v>141</v>
      </c>
      <c r="G7428" s="87">
        <v>44000</v>
      </c>
      <c r="H7428" s="87">
        <v>0</v>
      </c>
    </row>
    <row r="7429" spans="1:8" x14ac:dyDescent="0.3">
      <c r="A7429" t="s">
        <v>37</v>
      </c>
      <c r="B7429" t="s">
        <v>53</v>
      </c>
      <c r="C7429" t="s">
        <v>93</v>
      </c>
      <c r="D7429" t="s">
        <v>203</v>
      </c>
      <c r="E7429" t="s">
        <v>205</v>
      </c>
      <c r="G7429" s="87">
        <v>44000</v>
      </c>
      <c r="H7429" s="87">
        <v>30712.047691754378</v>
      </c>
    </row>
    <row r="7430" spans="1:8" x14ac:dyDescent="0.3">
      <c r="A7430" t="s">
        <v>37</v>
      </c>
      <c r="B7430" t="s">
        <v>53</v>
      </c>
      <c r="C7430" t="s">
        <v>93</v>
      </c>
      <c r="D7430" t="s">
        <v>206</v>
      </c>
      <c r="E7430" t="s">
        <v>207</v>
      </c>
      <c r="G7430" s="87">
        <v>44000</v>
      </c>
      <c r="H7430" s="87">
        <v>45760</v>
      </c>
    </row>
    <row r="7431" spans="1:8" x14ac:dyDescent="0.3">
      <c r="A7431" t="s">
        <v>37</v>
      </c>
      <c r="B7431" t="s">
        <v>53</v>
      </c>
      <c r="C7431" t="s">
        <v>93</v>
      </c>
      <c r="D7431" t="s">
        <v>206</v>
      </c>
      <c r="E7431" t="s">
        <v>208</v>
      </c>
      <c r="G7431" s="87">
        <v>44000</v>
      </c>
      <c r="H7431" s="87">
        <v>45760.000000000007</v>
      </c>
    </row>
    <row r="7432" spans="1:8" x14ac:dyDescent="0.3">
      <c r="A7432" t="s">
        <v>37</v>
      </c>
      <c r="B7432" t="s">
        <v>53</v>
      </c>
      <c r="C7432" t="s">
        <v>93</v>
      </c>
      <c r="D7432" t="s">
        <v>206</v>
      </c>
      <c r="E7432" t="s">
        <v>209</v>
      </c>
      <c r="G7432" s="87">
        <v>44000</v>
      </c>
      <c r="H7432" s="87">
        <v>43516.092268417196</v>
      </c>
    </row>
    <row r="7433" spans="1:8" x14ac:dyDescent="0.3">
      <c r="A7433" t="s">
        <v>37</v>
      </c>
      <c r="B7433" t="s">
        <v>53</v>
      </c>
      <c r="C7433" t="s">
        <v>93</v>
      </c>
      <c r="D7433" t="s">
        <v>210</v>
      </c>
      <c r="E7433" t="s">
        <v>211</v>
      </c>
      <c r="G7433" s="87">
        <v>44000</v>
      </c>
      <c r="H7433" s="87">
        <v>44000</v>
      </c>
    </row>
    <row r="7434" spans="1:8" x14ac:dyDescent="0.3">
      <c r="A7434" t="s">
        <v>37</v>
      </c>
      <c r="B7434" t="s">
        <v>53</v>
      </c>
      <c r="C7434" t="s">
        <v>93</v>
      </c>
      <c r="D7434" t="s">
        <v>210</v>
      </c>
      <c r="E7434" t="s">
        <v>212</v>
      </c>
      <c r="G7434" s="87">
        <v>44000</v>
      </c>
      <c r="H7434" s="87">
        <v>43560</v>
      </c>
    </row>
    <row r="7435" spans="1:8" x14ac:dyDescent="0.3">
      <c r="A7435" t="s">
        <v>37</v>
      </c>
      <c r="B7435" t="s">
        <v>53</v>
      </c>
      <c r="C7435" t="s">
        <v>93</v>
      </c>
      <c r="D7435" t="s">
        <v>210</v>
      </c>
      <c r="E7435" t="s">
        <v>213</v>
      </c>
      <c r="G7435" s="87">
        <v>44000</v>
      </c>
      <c r="H7435" s="87">
        <v>43340</v>
      </c>
    </row>
    <row r="7436" spans="1:8" x14ac:dyDescent="0.3">
      <c r="A7436" t="s">
        <v>37</v>
      </c>
      <c r="B7436" t="s">
        <v>53</v>
      </c>
      <c r="C7436" t="s">
        <v>93</v>
      </c>
      <c r="D7436" t="s">
        <v>214</v>
      </c>
      <c r="E7436" t="s">
        <v>215</v>
      </c>
      <c r="F7436" s="88">
        <v>46388</v>
      </c>
      <c r="G7436" s="87">
        <v>3666.666666666667</v>
      </c>
      <c r="H7436" s="87">
        <v>-14.74853111609468</v>
      </c>
    </row>
    <row r="7437" spans="1:8" x14ac:dyDescent="0.3">
      <c r="A7437" t="s">
        <v>37</v>
      </c>
      <c r="B7437" t="s">
        <v>53</v>
      </c>
      <c r="C7437" t="s">
        <v>93</v>
      </c>
      <c r="D7437" t="s">
        <v>214</v>
      </c>
      <c r="E7437" t="s">
        <v>216</v>
      </c>
      <c r="F7437" s="88">
        <v>46388</v>
      </c>
      <c r="G7437" s="87">
        <v>3666.666666666667</v>
      </c>
      <c r="H7437" s="87">
        <v>0</v>
      </c>
    </row>
    <row r="7438" spans="1:8" x14ac:dyDescent="0.3">
      <c r="A7438" t="s">
        <v>37</v>
      </c>
      <c r="B7438" t="s">
        <v>53</v>
      </c>
      <c r="C7438" t="s">
        <v>93</v>
      </c>
      <c r="D7438" t="s">
        <v>214</v>
      </c>
      <c r="E7438" t="s">
        <v>217</v>
      </c>
      <c r="F7438" s="88">
        <v>46388</v>
      </c>
      <c r="G7438" s="87">
        <v>3666.666666666667</v>
      </c>
      <c r="H7438" s="87">
        <v>-14.74853111609468</v>
      </c>
    </row>
    <row r="7439" spans="1:8" x14ac:dyDescent="0.3">
      <c r="A7439" t="s">
        <v>37</v>
      </c>
      <c r="B7439" t="s">
        <v>53</v>
      </c>
      <c r="C7439" t="s">
        <v>93</v>
      </c>
      <c r="D7439" t="s">
        <v>214</v>
      </c>
      <c r="E7439" t="s">
        <v>215</v>
      </c>
      <c r="F7439" s="88">
        <v>46419</v>
      </c>
      <c r="G7439" s="87">
        <v>3666.666666666667</v>
      </c>
      <c r="H7439" s="87">
        <v>-14.75332730706765</v>
      </c>
    </row>
    <row r="7440" spans="1:8" x14ac:dyDescent="0.3">
      <c r="A7440" t="s">
        <v>37</v>
      </c>
      <c r="B7440" t="s">
        <v>53</v>
      </c>
      <c r="C7440" t="s">
        <v>93</v>
      </c>
      <c r="D7440" t="s">
        <v>214</v>
      </c>
      <c r="E7440" t="s">
        <v>216</v>
      </c>
      <c r="F7440" s="88">
        <v>46419</v>
      </c>
      <c r="G7440" s="87">
        <v>3666.666666666667</v>
      </c>
      <c r="H7440" s="87">
        <v>0</v>
      </c>
    </row>
    <row r="7441" spans="1:8" x14ac:dyDescent="0.3">
      <c r="A7441" t="s">
        <v>37</v>
      </c>
      <c r="B7441" t="s">
        <v>53</v>
      </c>
      <c r="C7441" t="s">
        <v>93</v>
      </c>
      <c r="D7441" t="s">
        <v>214</v>
      </c>
      <c r="E7441" t="s">
        <v>217</v>
      </c>
      <c r="F7441" s="88">
        <v>46419</v>
      </c>
      <c r="G7441" s="87">
        <v>3666.666666666667</v>
      </c>
      <c r="H7441" s="87">
        <v>-14.75332730706765</v>
      </c>
    </row>
    <row r="7442" spans="1:8" x14ac:dyDescent="0.3">
      <c r="A7442" t="s">
        <v>37</v>
      </c>
      <c r="B7442" t="s">
        <v>53</v>
      </c>
      <c r="C7442" t="s">
        <v>93</v>
      </c>
      <c r="D7442" t="s">
        <v>214</v>
      </c>
      <c r="E7442" t="s">
        <v>215</v>
      </c>
      <c r="F7442" s="88">
        <v>46447</v>
      </c>
      <c r="G7442" s="87">
        <v>3666.666666666667</v>
      </c>
      <c r="H7442" s="87">
        <v>-14.758126618477529</v>
      </c>
    </row>
    <row r="7443" spans="1:8" x14ac:dyDescent="0.3">
      <c r="A7443" t="s">
        <v>37</v>
      </c>
      <c r="B7443" t="s">
        <v>53</v>
      </c>
      <c r="C7443" t="s">
        <v>93</v>
      </c>
      <c r="D7443" t="s">
        <v>214</v>
      </c>
      <c r="E7443" t="s">
        <v>216</v>
      </c>
      <c r="F7443" s="88">
        <v>46447</v>
      </c>
      <c r="G7443" s="87">
        <v>3666.666666666667</v>
      </c>
      <c r="H7443" s="87">
        <v>0</v>
      </c>
    </row>
    <row r="7444" spans="1:8" x14ac:dyDescent="0.3">
      <c r="A7444" t="s">
        <v>37</v>
      </c>
      <c r="B7444" t="s">
        <v>53</v>
      </c>
      <c r="C7444" t="s">
        <v>93</v>
      </c>
      <c r="D7444" t="s">
        <v>214</v>
      </c>
      <c r="E7444" t="s">
        <v>217</v>
      </c>
      <c r="F7444" s="88">
        <v>46447</v>
      </c>
      <c r="G7444" s="87">
        <v>3666.666666666667</v>
      </c>
      <c r="H7444" s="87">
        <v>-14.758126618477529</v>
      </c>
    </row>
    <row r="7445" spans="1:8" x14ac:dyDescent="0.3">
      <c r="A7445" t="s">
        <v>37</v>
      </c>
      <c r="B7445" t="s">
        <v>53</v>
      </c>
      <c r="C7445" t="s">
        <v>93</v>
      </c>
      <c r="D7445" t="s">
        <v>214</v>
      </c>
      <c r="E7445" t="s">
        <v>215</v>
      </c>
      <c r="F7445" s="88">
        <v>46478</v>
      </c>
      <c r="G7445" s="87">
        <v>3666.666666666667</v>
      </c>
      <c r="H7445" s="87">
        <v>-14.763091902545209</v>
      </c>
    </row>
    <row r="7446" spans="1:8" x14ac:dyDescent="0.3">
      <c r="A7446" t="s">
        <v>37</v>
      </c>
      <c r="B7446" t="s">
        <v>53</v>
      </c>
      <c r="C7446" t="s">
        <v>93</v>
      </c>
      <c r="D7446" t="s">
        <v>214</v>
      </c>
      <c r="E7446" t="s">
        <v>216</v>
      </c>
      <c r="F7446" s="88">
        <v>46478</v>
      </c>
      <c r="G7446" s="87">
        <v>3666.666666666667</v>
      </c>
      <c r="H7446" s="87">
        <v>0</v>
      </c>
    </row>
    <row r="7447" spans="1:8" x14ac:dyDescent="0.3">
      <c r="A7447" t="s">
        <v>37</v>
      </c>
      <c r="B7447" t="s">
        <v>53</v>
      </c>
      <c r="C7447" t="s">
        <v>93</v>
      </c>
      <c r="D7447" t="s">
        <v>214</v>
      </c>
      <c r="E7447" t="s">
        <v>217</v>
      </c>
      <c r="F7447" s="88">
        <v>46478</v>
      </c>
      <c r="G7447" s="87">
        <v>3666.666666666667</v>
      </c>
      <c r="H7447" s="87">
        <v>-14.763091902545209</v>
      </c>
    </row>
    <row r="7448" spans="1:8" x14ac:dyDescent="0.3">
      <c r="A7448" t="s">
        <v>37</v>
      </c>
      <c r="B7448" t="s">
        <v>53</v>
      </c>
      <c r="C7448" t="s">
        <v>93</v>
      </c>
      <c r="D7448" t="s">
        <v>214</v>
      </c>
      <c r="E7448" t="s">
        <v>215</v>
      </c>
      <c r="F7448" s="88">
        <v>46508</v>
      </c>
      <c r="G7448" s="87">
        <v>3666.666666666667</v>
      </c>
      <c r="H7448" s="87">
        <v>-14.768060528817781</v>
      </c>
    </row>
    <row r="7449" spans="1:8" x14ac:dyDescent="0.3">
      <c r="A7449" t="s">
        <v>37</v>
      </c>
      <c r="B7449" t="s">
        <v>53</v>
      </c>
      <c r="C7449" t="s">
        <v>93</v>
      </c>
      <c r="D7449" t="s">
        <v>214</v>
      </c>
      <c r="E7449" t="s">
        <v>216</v>
      </c>
      <c r="F7449" s="88">
        <v>46508</v>
      </c>
      <c r="G7449" s="87">
        <v>3666.666666666667</v>
      </c>
      <c r="H7449" s="87">
        <v>0</v>
      </c>
    </row>
    <row r="7450" spans="1:8" x14ac:dyDescent="0.3">
      <c r="A7450" t="s">
        <v>37</v>
      </c>
      <c r="B7450" t="s">
        <v>53</v>
      </c>
      <c r="C7450" t="s">
        <v>93</v>
      </c>
      <c r="D7450" t="s">
        <v>214</v>
      </c>
      <c r="E7450" t="s">
        <v>217</v>
      </c>
      <c r="F7450" s="88">
        <v>46508</v>
      </c>
      <c r="G7450" s="87">
        <v>3666.666666666667</v>
      </c>
      <c r="H7450" s="87">
        <v>-14.768060528817781</v>
      </c>
    </row>
    <row r="7451" spans="1:8" x14ac:dyDescent="0.3">
      <c r="A7451" t="s">
        <v>37</v>
      </c>
      <c r="B7451" t="s">
        <v>53</v>
      </c>
      <c r="C7451" t="s">
        <v>93</v>
      </c>
      <c r="D7451" t="s">
        <v>214</v>
      </c>
      <c r="E7451" t="s">
        <v>215</v>
      </c>
      <c r="F7451" s="88">
        <v>46539</v>
      </c>
      <c r="G7451" s="87">
        <v>3666.666666666667</v>
      </c>
      <c r="H7451" s="87">
        <v>-14.77303250067156</v>
      </c>
    </row>
    <row r="7452" spans="1:8" x14ac:dyDescent="0.3">
      <c r="A7452" t="s">
        <v>37</v>
      </c>
      <c r="B7452" t="s">
        <v>53</v>
      </c>
      <c r="C7452" t="s">
        <v>93</v>
      </c>
      <c r="D7452" t="s">
        <v>214</v>
      </c>
      <c r="E7452" t="s">
        <v>216</v>
      </c>
      <c r="F7452" s="88">
        <v>46539</v>
      </c>
      <c r="G7452" s="87">
        <v>3666.666666666667</v>
      </c>
      <c r="H7452" s="87">
        <v>0</v>
      </c>
    </row>
    <row r="7453" spans="1:8" x14ac:dyDescent="0.3">
      <c r="A7453" t="s">
        <v>37</v>
      </c>
      <c r="B7453" t="s">
        <v>53</v>
      </c>
      <c r="C7453" t="s">
        <v>93</v>
      </c>
      <c r="D7453" t="s">
        <v>214</v>
      </c>
      <c r="E7453" t="s">
        <v>217</v>
      </c>
      <c r="F7453" s="88">
        <v>46539</v>
      </c>
      <c r="G7453" s="87">
        <v>3666.666666666667</v>
      </c>
      <c r="H7453" s="87">
        <v>-14.77303250067156</v>
      </c>
    </row>
    <row r="7454" spans="1:8" x14ac:dyDescent="0.3">
      <c r="A7454" t="s">
        <v>37</v>
      </c>
      <c r="B7454" t="s">
        <v>53</v>
      </c>
      <c r="C7454" t="s">
        <v>93</v>
      </c>
      <c r="D7454" t="s">
        <v>214</v>
      </c>
      <c r="E7454" t="s">
        <v>215</v>
      </c>
      <c r="F7454" s="88">
        <v>46569</v>
      </c>
      <c r="G7454" s="87">
        <v>3666.666666666667</v>
      </c>
      <c r="H7454" s="87">
        <v>-14.77800782148616</v>
      </c>
    </row>
    <row r="7455" spans="1:8" x14ac:dyDescent="0.3">
      <c r="A7455" t="s">
        <v>37</v>
      </c>
      <c r="B7455" t="s">
        <v>53</v>
      </c>
      <c r="C7455" t="s">
        <v>93</v>
      </c>
      <c r="D7455" t="s">
        <v>214</v>
      </c>
      <c r="E7455" t="s">
        <v>216</v>
      </c>
      <c r="F7455" s="88">
        <v>46569</v>
      </c>
      <c r="G7455" s="87">
        <v>3666.666666666667</v>
      </c>
      <c r="H7455" s="87">
        <v>0</v>
      </c>
    </row>
    <row r="7456" spans="1:8" x14ac:dyDescent="0.3">
      <c r="A7456" t="s">
        <v>37</v>
      </c>
      <c r="B7456" t="s">
        <v>53</v>
      </c>
      <c r="C7456" t="s">
        <v>93</v>
      </c>
      <c r="D7456" t="s">
        <v>214</v>
      </c>
      <c r="E7456" t="s">
        <v>217</v>
      </c>
      <c r="F7456" s="88">
        <v>46569</v>
      </c>
      <c r="G7456" s="87">
        <v>3666.666666666667</v>
      </c>
      <c r="H7456" s="87">
        <v>-14.77800782148616</v>
      </c>
    </row>
    <row r="7457" spans="1:8" x14ac:dyDescent="0.3">
      <c r="A7457" t="s">
        <v>37</v>
      </c>
      <c r="B7457" t="s">
        <v>53</v>
      </c>
      <c r="C7457" t="s">
        <v>93</v>
      </c>
      <c r="D7457" t="s">
        <v>214</v>
      </c>
      <c r="E7457" t="s">
        <v>215</v>
      </c>
      <c r="F7457" s="88">
        <v>46600</v>
      </c>
      <c r="G7457" s="87">
        <v>3666.666666666667</v>
      </c>
      <c r="H7457" s="87">
        <v>-14.783068140187</v>
      </c>
    </row>
    <row r="7458" spans="1:8" x14ac:dyDescent="0.3">
      <c r="A7458" t="s">
        <v>37</v>
      </c>
      <c r="B7458" t="s">
        <v>53</v>
      </c>
      <c r="C7458" t="s">
        <v>93</v>
      </c>
      <c r="D7458" t="s">
        <v>214</v>
      </c>
      <c r="E7458" t="s">
        <v>216</v>
      </c>
      <c r="F7458" s="88">
        <v>46600</v>
      </c>
      <c r="G7458" s="87">
        <v>3666.666666666667</v>
      </c>
      <c r="H7458" s="87">
        <v>0</v>
      </c>
    </row>
    <row r="7459" spans="1:8" x14ac:dyDescent="0.3">
      <c r="A7459" t="s">
        <v>37</v>
      </c>
      <c r="B7459" t="s">
        <v>53</v>
      </c>
      <c r="C7459" t="s">
        <v>93</v>
      </c>
      <c r="D7459" t="s">
        <v>214</v>
      </c>
      <c r="E7459" t="s">
        <v>217</v>
      </c>
      <c r="F7459" s="88">
        <v>46600</v>
      </c>
      <c r="G7459" s="87">
        <v>3666.666666666667</v>
      </c>
      <c r="H7459" s="87">
        <v>-14.783068140187</v>
      </c>
    </row>
    <row r="7460" spans="1:8" x14ac:dyDescent="0.3">
      <c r="A7460" t="s">
        <v>37</v>
      </c>
      <c r="B7460" t="s">
        <v>53</v>
      </c>
      <c r="C7460" t="s">
        <v>93</v>
      </c>
      <c r="D7460" t="s">
        <v>214</v>
      </c>
      <c r="E7460" t="s">
        <v>215</v>
      </c>
      <c r="F7460" s="88">
        <v>46631</v>
      </c>
      <c r="G7460" s="87">
        <v>3666.666666666667</v>
      </c>
      <c r="H7460" s="87">
        <v>-14.78805022412307</v>
      </c>
    </row>
    <row r="7461" spans="1:8" x14ac:dyDescent="0.3">
      <c r="A7461" t="s">
        <v>37</v>
      </c>
      <c r="B7461" t="s">
        <v>53</v>
      </c>
      <c r="C7461" t="s">
        <v>93</v>
      </c>
      <c r="D7461" t="s">
        <v>214</v>
      </c>
      <c r="E7461" t="s">
        <v>216</v>
      </c>
      <c r="F7461" s="88">
        <v>46631</v>
      </c>
      <c r="G7461" s="87">
        <v>3666.666666666667</v>
      </c>
      <c r="H7461" s="87">
        <v>0</v>
      </c>
    </row>
    <row r="7462" spans="1:8" x14ac:dyDescent="0.3">
      <c r="A7462" t="s">
        <v>37</v>
      </c>
      <c r="B7462" t="s">
        <v>53</v>
      </c>
      <c r="C7462" t="s">
        <v>93</v>
      </c>
      <c r="D7462" t="s">
        <v>214</v>
      </c>
      <c r="E7462" t="s">
        <v>217</v>
      </c>
      <c r="F7462" s="88">
        <v>46631</v>
      </c>
      <c r="G7462" s="87">
        <v>3666.666666666667</v>
      </c>
      <c r="H7462" s="87">
        <v>-14.78805022412307</v>
      </c>
    </row>
    <row r="7463" spans="1:8" x14ac:dyDescent="0.3">
      <c r="A7463" t="s">
        <v>37</v>
      </c>
      <c r="B7463" t="s">
        <v>53</v>
      </c>
      <c r="C7463" t="s">
        <v>93</v>
      </c>
      <c r="D7463" t="s">
        <v>214</v>
      </c>
      <c r="E7463" t="s">
        <v>215</v>
      </c>
      <c r="F7463" s="88">
        <v>46661</v>
      </c>
      <c r="G7463" s="87">
        <v>3666.666666666667</v>
      </c>
      <c r="H7463" s="87">
        <v>-14.7930356672434</v>
      </c>
    </row>
    <row r="7464" spans="1:8" x14ac:dyDescent="0.3">
      <c r="A7464" t="s">
        <v>37</v>
      </c>
      <c r="B7464" t="s">
        <v>53</v>
      </c>
      <c r="C7464" t="s">
        <v>93</v>
      </c>
      <c r="D7464" t="s">
        <v>214</v>
      </c>
      <c r="E7464" t="s">
        <v>216</v>
      </c>
      <c r="F7464" s="88">
        <v>46661</v>
      </c>
      <c r="G7464" s="87">
        <v>3666.666666666667</v>
      </c>
      <c r="H7464" s="87">
        <v>0</v>
      </c>
    </row>
    <row r="7465" spans="1:8" x14ac:dyDescent="0.3">
      <c r="A7465" t="s">
        <v>37</v>
      </c>
      <c r="B7465" t="s">
        <v>53</v>
      </c>
      <c r="C7465" t="s">
        <v>93</v>
      </c>
      <c r="D7465" t="s">
        <v>214</v>
      </c>
      <c r="E7465" t="s">
        <v>217</v>
      </c>
      <c r="F7465" s="88">
        <v>46661</v>
      </c>
      <c r="G7465" s="87">
        <v>3666.666666666667</v>
      </c>
      <c r="H7465" s="87">
        <v>-14.7930356672434</v>
      </c>
    </row>
    <row r="7466" spans="1:8" x14ac:dyDescent="0.3">
      <c r="A7466" t="s">
        <v>37</v>
      </c>
      <c r="B7466" t="s">
        <v>53</v>
      </c>
      <c r="C7466" t="s">
        <v>93</v>
      </c>
      <c r="D7466" t="s">
        <v>214</v>
      </c>
      <c r="E7466" t="s">
        <v>215</v>
      </c>
      <c r="F7466" s="88">
        <v>46692</v>
      </c>
      <c r="G7466" s="87">
        <v>3666.666666666667</v>
      </c>
      <c r="H7466" s="87">
        <v>-14.79802447294713</v>
      </c>
    </row>
    <row r="7467" spans="1:8" x14ac:dyDescent="0.3">
      <c r="A7467" t="s">
        <v>37</v>
      </c>
      <c r="B7467" t="s">
        <v>53</v>
      </c>
      <c r="C7467" t="s">
        <v>93</v>
      </c>
      <c r="D7467" t="s">
        <v>214</v>
      </c>
      <c r="E7467" t="s">
        <v>216</v>
      </c>
      <c r="F7467" s="88">
        <v>46692</v>
      </c>
      <c r="G7467" s="87">
        <v>3666.666666666667</v>
      </c>
      <c r="H7467" s="87">
        <v>0</v>
      </c>
    </row>
    <row r="7468" spans="1:8" x14ac:dyDescent="0.3">
      <c r="A7468" t="s">
        <v>37</v>
      </c>
      <c r="B7468" t="s">
        <v>53</v>
      </c>
      <c r="C7468" t="s">
        <v>93</v>
      </c>
      <c r="D7468" t="s">
        <v>214</v>
      </c>
      <c r="E7468" t="s">
        <v>217</v>
      </c>
      <c r="F7468" s="88">
        <v>46692</v>
      </c>
      <c r="G7468" s="87">
        <v>3666.666666666667</v>
      </c>
      <c r="H7468" s="87">
        <v>-14.79802447294713</v>
      </c>
    </row>
    <row r="7469" spans="1:8" x14ac:dyDescent="0.3">
      <c r="A7469" t="s">
        <v>37</v>
      </c>
      <c r="B7469" t="s">
        <v>53</v>
      </c>
      <c r="C7469" t="s">
        <v>93</v>
      </c>
      <c r="D7469" t="s">
        <v>214</v>
      </c>
      <c r="E7469" t="s">
        <v>215</v>
      </c>
      <c r="F7469" s="88">
        <v>46722</v>
      </c>
      <c r="G7469" s="87">
        <v>3666.666666666667</v>
      </c>
      <c r="H7469" s="87">
        <v>-14.803016644637051</v>
      </c>
    </row>
    <row r="7470" spans="1:8" x14ac:dyDescent="0.3">
      <c r="A7470" t="s">
        <v>37</v>
      </c>
      <c r="B7470" t="s">
        <v>53</v>
      </c>
      <c r="C7470" t="s">
        <v>93</v>
      </c>
      <c r="D7470" t="s">
        <v>214</v>
      </c>
      <c r="E7470" t="s">
        <v>216</v>
      </c>
      <c r="F7470" s="88">
        <v>46722</v>
      </c>
      <c r="G7470" s="87">
        <v>3666.666666666667</v>
      </c>
      <c r="H7470" s="87">
        <v>0</v>
      </c>
    </row>
    <row r="7471" spans="1:8" x14ac:dyDescent="0.3">
      <c r="A7471" t="s">
        <v>37</v>
      </c>
      <c r="B7471" t="s">
        <v>53</v>
      </c>
      <c r="C7471" t="s">
        <v>93</v>
      </c>
      <c r="D7471" t="s">
        <v>214</v>
      </c>
      <c r="E7471" t="s">
        <v>217</v>
      </c>
      <c r="F7471" s="88">
        <v>46722</v>
      </c>
      <c r="G7471" s="87">
        <v>3666.666666666667</v>
      </c>
      <c r="H7471" s="87">
        <v>-14.803016644637051</v>
      </c>
    </row>
    <row r="7472" spans="1:8" x14ac:dyDescent="0.3">
      <c r="A7472" t="s">
        <v>37</v>
      </c>
      <c r="B7472" t="s">
        <v>53</v>
      </c>
      <c r="C7472" t="s">
        <v>95</v>
      </c>
      <c r="D7472" t="s">
        <v>198</v>
      </c>
      <c r="E7472" t="s">
        <v>135</v>
      </c>
      <c r="G7472" s="87">
        <v>96000</v>
      </c>
      <c r="H7472" s="87">
        <v>64512.000000000007</v>
      </c>
    </row>
    <row r="7473" spans="1:8" x14ac:dyDescent="0.3">
      <c r="A7473" t="s">
        <v>37</v>
      </c>
      <c r="B7473" t="s">
        <v>53</v>
      </c>
      <c r="C7473" t="s">
        <v>95</v>
      </c>
      <c r="D7473" t="s">
        <v>198</v>
      </c>
      <c r="E7473" t="s">
        <v>199</v>
      </c>
      <c r="G7473" s="87">
        <v>96000</v>
      </c>
      <c r="H7473" s="87">
        <v>94947.539182082226</v>
      </c>
    </row>
    <row r="7474" spans="1:8" x14ac:dyDescent="0.3">
      <c r="A7474" t="s">
        <v>37</v>
      </c>
      <c r="B7474" t="s">
        <v>53</v>
      </c>
      <c r="C7474" t="s">
        <v>95</v>
      </c>
      <c r="D7474" t="s">
        <v>198</v>
      </c>
      <c r="E7474" t="s">
        <v>200</v>
      </c>
      <c r="G7474" s="87">
        <v>96000</v>
      </c>
      <c r="H7474" s="87">
        <v>96774.602696087692</v>
      </c>
    </row>
    <row r="7475" spans="1:8" x14ac:dyDescent="0.3">
      <c r="A7475" t="s">
        <v>37</v>
      </c>
      <c r="B7475" t="s">
        <v>53</v>
      </c>
      <c r="C7475" t="s">
        <v>95</v>
      </c>
      <c r="D7475" t="s">
        <v>198</v>
      </c>
      <c r="E7475" t="s">
        <v>201</v>
      </c>
      <c r="G7475" s="87">
        <v>96000</v>
      </c>
      <c r="H7475" s="87">
        <v>96000</v>
      </c>
    </row>
    <row r="7476" spans="1:8" x14ac:dyDescent="0.3">
      <c r="A7476" t="s">
        <v>37</v>
      </c>
      <c r="B7476" t="s">
        <v>53</v>
      </c>
      <c r="C7476" t="s">
        <v>95</v>
      </c>
      <c r="D7476" t="s">
        <v>198</v>
      </c>
      <c r="E7476" t="s">
        <v>202</v>
      </c>
      <c r="G7476" s="87">
        <v>96000</v>
      </c>
      <c r="H7476" s="87">
        <v>64319.572669220594</v>
      </c>
    </row>
    <row r="7477" spans="1:8" x14ac:dyDescent="0.3">
      <c r="A7477" t="s">
        <v>37</v>
      </c>
      <c r="B7477" t="s">
        <v>53</v>
      </c>
      <c r="C7477" t="s">
        <v>95</v>
      </c>
      <c r="D7477" t="s">
        <v>198</v>
      </c>
      <c r="E7477" t="s">
        <v>139</v>
      </c>
      <c r="G7477" s="87">
        <v>96000</v>
      </c>
      <c r="H7477" s="87">
        <v>60000</v>
      </c>
    </row>
    <row r="7478" spans="1:8" x14ac:dyDescent="0.3">
      <c r="A7478" t="s">
        <v>37</v>
      </c>
      <c r="B7478" t="s">
        <v>53</v>
      </c>
      <c r="C7478" t="s">
        <v>95</v>
      </c>
      <c r="D7478" t="s">
        <v>198</v>
      </c>
      <c r="E7478" t="s">
        <v>65</v>
      </c>
      <c r="G7478" s="87">
        <v>96000</v>
      </c>
      <c r="H7478" s="87">
        <v>64319.572669220594</v>
      </c>
    </row>
    <row r="7479" spans="1:8" x14ac:dyDescent="0.3">
      <c r="A7479" t="s">
        <v>37</v>
      </c>
      <c r="B7479" t="s">
        <v>53</v>
      </c>
      <c r="C7479" t="s">
        <v>95</v>
      </c>
      <c r="D7479" t="s">
        <v>203</v>
      </c>
      <c r="E7479" t="s">
        <v>204</v>
      </c>
      <c r="G7479" s="87">
        <v>96000</v>
      </c>
      <c r="H7479" s="87">
        <v>62188.974982543543</v>
      </c>
    </row>
    <row r="7480" spans="1:8" x14ac:dyDescent="0.3">
      <c r="A7480" t="s">
        <v>37</v>
      </c>
      <c r="B7480" t="s">
        <v>53</v>
      </c>
      <c r="C7480" t="s">
        <v>95</v>
      </c>
      <c r="D7480" t="s">
        <v>203</v>
      </c>
      <c r="E7480" t="s">
        <v>142</v>
      </c>
      <c r="G7480" s="87">
        <v>96000</v>
      </c>
      <c r="H7480" s="87">
        <v>92418.772563176899</v>
      </c>
    </row>
    <row r="7481" spans="1:8" x14ac:dyDescent="0.3">
      <c r="A7481" t="s">
        <v>37</v>
      </c>
      <c r="B7481" t="s">
        <v>53</v>
      </c>
      <c r="C7481" t="s">
        <v>95</v>
      </c>
      <c r="D7481" t="s">
        <v>203</v>
      </c>
      <c r="E7481" t="s">
        <v>143</v>
      </c>
      <c r="G7481" s="87">
        <v>96000</v>
      </c>
      <c r="H7481" s="87">
        <v>96129.163337971855</v>
      </c>
    </row>
    <row r="7482" spans="1:8" x14ac:dyDescent="0.3">
      <c r="A7482" t="s">
        <v>37</v>
      </c>
      <c r="B7482" t="s">
        <v>53</v>
      </c>
      <c r="C7482" t="s">
        <v>95</v>
      </c>
      <c r="D7482" t="s">
        <v>203</v>
      </c>
      <c r="E7482" t="s">
        <v>141</v>
      </c>
      <c r="G7482" s="87">
        <v>96000</v>
      </c>
      <c r="H7482" s="87">
        <v>0</v>
      </c>
    </row>
    <row r="7483" spans="1:8" x14ac:dyDescent="0.3">
      <c r="A7483" t="s">
        <v>37</v>
      </c>
      <c r="B7483" t="s">
        <v>53</v>
      </c>
      <c r="C7483" t="s">
        <v>95</v>
      </c>
      <c r="D7483" t="s">
        <v>203</v>
      </c>
      <c r="E7483" t="s">
        <v>205</v>
      </c>
      <c r="G7483" s="87">
        <v>96000</v>
      </c>
      <c r="H7483" s="87">
        <v>62188.974982543543</v>
      </c>
    </row>
    <row r="7484" spans="1:8" x14ac:dyDescent="0.3">
      <c r="A7484" t="s">
        <v>37</v>
      </c>
      <c r="B7484" t="s">
        <v>53</v>
      </c>
      <c r="C7484" t="s">
        <v>95</v>
      </c>
      <c r="D7484" t="s">
        <v>206</v>
      </c>
      <c r="E7484" t="s">
        <v>207</v>
      </c>
      <c r="G7484" s="87">
        <v>96000</v>
      </c>
      <c r="H7484" s="87">
        <v>100800</v>
      </c>
    </row>
    <row r="7485" spans="1:8" x14ac:dyDescent="0.3">
      <c r="A7485" t="s">
        <v>37</v>
      </c>
      <c r="B7485" t="s">
        <v>53</v>
      </c>
      <c r="C7485" t="s">
        <v>95</v>
      </c>
      <c r="D7485" t="s">
        <v>206</v>
      </c>
      <c r="E7485" t="s">
        <v>208</v>
      </c>
      <c r="G7485" s="87">
        <v>96000</v>
      </c>
      <c r="H7485" s="87">
        <v>101917.3333333333</v>
      </c>
    </row>
    <row r="7486" spans="1:8" x14ac:dyDescent="0.3">
      <c r="A7486" t="s">
        <v>37</v>
      </c>
      <c r="B7486" t="s">
        <v>53</v>
      </c>
      <c r="C7486" t="s">
        <v>95</v>
      </c>
      <c r="D7486" t="s">
        <v>206</v>
      </c>
      <c r="E7486" t="s">
        <v>209</v>
      </c>
      <c r="G7486" s="87">
        <v>96000</v>
      </c>
      <c r="H7486" s="87">
        <v>95231.597374179415</v>
      </c>
    </row>
    <row r="7487" spans="1:8" x14ac:dyDescent="0.3">
      <c r="A7487" t="s">
        <v>37</v>
      </c>
      <c r="B7487" t="s">
        <v>53</v>
      </c>
      <c r="C7487" t="s">
        <v>95</v>
      </c>
      <c r="D7487" t="s">
        <v>210</v>
      </c>
      <c r="E7487" t="s">
        <v>211</v>
      </c>
      <c r="G7487" s="87">
        <v>96000</v>
      </c>
      <c r="H7487" s="87">
        <v>96000</v>
      </c>
    </row>
    <row r="7488" spans="1:8" x14ac:dyDescent="0.3">
      <c r="A7488" t="s">
        <v>37</v>
      </c>
      <c r="B7488" t="s">
        <v>53</v>
      </c>
      <c r="C7488" t="s">
        <v>95</v>
      </c>
      <c r="D7488" t="s">
        <v>210</v>
      </c>
      <c r="E7488" t="s">
        <v>212</v>
      </c>
      <c r="G7488" s="87">
        <v>96000</v>
      </c>
      <c r="H7488" s="87">
        <v>95040</v>
      </c>
    </row>
    <row r="7489" spans="1:8" x14ac:dyDescent="0.3">
      <c r="A7489" t="s">
        <v>37</v>
      </c>
      <c r="B7489" t="s">
        <v>53</v>
      </c>
      <c r="C7489" t="s">
        <v>95</v>
      </c>
      <c r="D7489" t="s">
        <v>210</v>
      </c>
      <c r="E7489" t="s">
        <v>213</v>
      </c>
      <c r="G7489" s="87">
        <v>96000</v>
      </c>
      <c r="H7489" s="87">
        <v>96000</v>
      </c>
    </row>
    <row r="7490" spans="1:8" x14ac:dyDescent="0.3">
      <c r="A7490" t="s">
        <v>37</v>
      </c>
      <c r="B7490" t="s">
        <v>53</v>
      </c>
      <c r="C7490" t="s">
        <v>95</v>
      </c>
      <c r="D7490" t="s">
        <v>214</v>
      </c>
      <c r="E7490" t="s">
        <v>215</v>
      </c>
      <c r="F7490" s="88">
        <v>46388</v>
      </c>
      <c r="G7490" s="87">
        <v>8000</v>
      </c>
      <c r="H7490" s="87">
        <v>468.15529448377902</v>
      </c>
    </row>
    <row r="7491" spans="1:8" x14ac:dyDescent="0.3">
      <c r="A7491" t="s">
        <v>37</v>
      </c>
      <c r="B7491" t="s">
        <v>53</v>
      </c>
      <c r="C7491" t="s">
        <v>95</v>
      </c>
      <c r="D7491" t="s">
        <v>214</v>
      </c>
      <c r="E7491" t="s">
        <v>216</v>
      </c>
      <c r="F7491" s="88">
        <v>46388</v>
      </c>
      <c r="G7491" s="87">
        <v>8000</v>
      </c>
      <c r="H7491" s="87">
        <v>400.00000000000028</v>
      </c>
    </row>
    <row r="7492" spans="1:8" x14ac:dyDescent="0.3">
      <c r="A7492" t="s">
        <v>37</v>
      </c>
      <c r="B7492" t="s">
        <v>53</v>
      </c>
      <c r="C7492" t="s">
        <v>95</v>
      </c>
      <c r="D7492" t="s">
        <v>214</v>
      </c>
      <c r="E7492" t="s">
        <v>217</v>
      </c>
      <c r="F7492" s="88">
        <v>46388</v>
      </c>
      <c r="G7492" s="87">
        <v>8000</v>
      </c>
      <c r="H7492" s="87">
        <v>64.909804270264715</v>
      </c>
    </row>
    <row r="7493" spans="1:8" x14ac:dyDescent="0.3">
      <c r="A7493" t="s">
        <v>37</v>
      </c>
      <c r="B7493" t="s">
        <v>53</v>
      </c>
      <c r="C7493" t="s">
        <v>95</v>
      </c>
      <c r="D7493" t="s">
        <v>214</v>
      </c>
      <c r="E7493" t="s">
        <v>215</v>
      </c>
      <c r="F7493" s="88">
        <v>46419</v>
      </c>
      <c r="G7493" s="87">
        <v>8000</v>
      </c>
      <c r="H7493" s="87">
        <v>64.867266466732687</v>
      </c>
    </row>
    <row r="7494" spans="1:8" x14ac:dyDescent="0.3">
      <c r="A7494" t="s">
        <v>37</v>
      </c>
      <c r="B7494" t="s">
        <v>53</v>
      </c>
      <c r="C7494" t="s">
        <v>95</v>
      </c>
      <c r="D7494" t="s">
        <v>214</v>
      </c>
      <c r="E7494" t="s">
        <v>216</v>
      </c>
      <c r="F7494" s="88">
        <v>46419</v>
      </c>
      <c r="G7494" s="87">
        <v>8000</v>
      </c>
      <c r="H7494" s="87">
        <v>0</v>
      </c>
    </row>
    <row r="7495" spans="1:8" x14ac:dyDescent="0.3">
      <c r="A7495" t="s">
        <v>37</v>
      </c>
      <c r="B7495" t="s">
        <v>53</v>
      </c>
      <c r="C7495" t="s">
        <v>95</v>
      </c>
      <c r="D7495" t="s">
        <v>214</v>
      </c>
      <c r="E7495" t="s">
        <v>217</v>
      </c>
      <c r="F7495" s="88">
        <v>46419</v>
      </c>
      <c r="G7495" s="87">
        <v>8000</v>
      </c>
      <c r="H7495" s="87">
        <v>64.867266466732687</v>
      </c>
    </row>
    <row r="7496" spans="1:8" x14ac:dyDescent="0.3">
      <c r="A7496" t="s">
        <v>37</v>
      </c>
      <c r="B7496" t="s">
        <v>53</v>
      </c>
      <c r="C7496" t="s">
        <v>95</v>
      </c>
      <c r="D7496" t="s">
        <v>214</v>
      </c>
      <c r="E7496" t="s">
        <v>215</v>
      </c>
      <c r="F7496" s="88">
        <v>46447</v>
      </c>
      <c r="G7496" s="87">
        <v>8000</v>
      </c>
      <c r="H7496" s="87">
        <v>64.824784379890588</v>
      </c>
    </row>
    <row r="7497" spans="1:8" x14ac:dyDescent="0.3">
      <c r="A7497" t="s">
        <v>37</v>
      </c>
      <c r="B7497" t="s">
        <v>53</v>
      </c>
      <c r="C7497" t="s">
        <v>95</v>
      </c>
      <c r="D7497" t="s">
        <v>214</v>
      </c>
      <c r="E7497" t="s">
        <v>216</v>
      </c>
      <c r="F7497" s="88">
        <v>46447</v>
      </c>
      <c r="G7497" s="87">
        <v>8000</v>
      </c>
      <c r="H7497" s="87">
        <v>0</v>
      </c>
    </row>
    <row r="7498" spans="1:8" x14ac:dyDescent="0.3">
      <c r="A7498" t="s">
        <v>37</v>
      </c>
      <c r="B7498" t="s">
        <v>53</v>
      </c>
      <c r="C7498" t="s">
        <v>95</v>
      </c>
      <c r="D7498" t="s">
        <v>214</v>
      </c>
      <c r="E7498" t="s">
        <v>217</v>
      </c>
      <c r="F7498" s="88">
        <v>46447</v>
      </c>
      <c r="G7498" s="87">
        <v>8000</v>
      </c>
      <c r="H7498" s="87">
        <v>64.824784379890588</v>
      </c>
    </row>
    <row r="7499" spans="1:8" x14ac:dyDescent="0.3">
      <c r="A7499" t="s">
        <v>37</v>
      </c>
      <c r="B7499" t="s">
        <v>53</v>
      </c>
      <c r="C7499" t="s">
        <v>95</v>
      </c>
      <c r="D7499" t="s">
        <v>214</v>
      </c>
      <c r="E7499" t="s">
        <v>215</v>
      </c>
      <c r="F7499" s="88">
        <v>46478</v>
      </c>
      <c r="G7499" s="87">
        <v>8000</v>
      </c>
      <c r="H7499" s="87">
        <v>387.37215751525162</v>
      </c>
    </row>
    <row r="7500" spans="1:8" x14ac:dyDescent="0.3">
      <c r="A7500" t="s">
        <v>37</v>
      </c>
      <c r="B7500" t="s">
        <v>53</v>
      </c>
      <c r="C7500" t="s">
        <v>95</v>
      </c>
      <c r="D7500" t="s">
        <v>214</v>
      </c>
      <c r="E7500" t="s">
        <v>216</v>
      </c>
      <c r="F7500" s="88">
        <v>46478</v>
      </c>
      <c r="G7500" s="87">
        <v>8000</v>
      </c>
      <c r="H7500" s="87">
        <v>320.00000000000028</v>
      </c>
    </row>
    <row r="7501" spans="1:8" x14ac:dyDescent="0.3">
      <c r="A7501" t="s">
        <v>37</v>
      </c>
      <c r="B7501" t="s">
        <v>53</v>
      </c>
      <c r="C7501" t="s">
        <v>95</v>
      </c>
      <c r="D7501" t="s">
        <v>214</v>
      </c>
      <c r="E7501" t="s">
        <v>217</v>
      </c>
      <c r="F7501" s="88">
        <v>46478</v>
      </c>
      <c r="G7501" s="87">
        <v>8000</v>
      </c>
      <c r="H7501" s="87">
        <v>64.780920687741883</v>
      </c>
    </row>
    <row r="7502" spans="1:8" x14ac:dyDescent="0.3">
      <c r="A7502" t="s">
        <v>37</v>
      </c>
      <c r="B7502" t="s">
        <v>53</v>
      </c>
      <c r="C7502" t="s">
        <v>95</v>
      </c>
      <c r="D7502" t="s">
        <v>214</v>
      </c>
      <c r="E7502" t="s">
        <v>215</v>
      </c>
      <c r="F7502" s="88">
        <v>46508</v>
      </c>
      <c r="G7502" s="87">
        <v>8000</v>
      </c>
      <c r="H7502" s="87">
        <v>387.32660096883899</v>
      </c>
    </row>
    <row r="7503" spans="1:8" x14ac:dyDescent="0.3">
      <c r="A7503" t="s">
        <v>37</v>
      </c>
      <c r="B7503" t="s">
        <v>53</v>
      </c>
      <c r="C7503" t="s">
        <v>95</v>
      </c>
      <c r="D7503" t="s">
        <v>214</v>
      </c>
      <c r="E7503" t="s">
        <v>216</v>
      </c>
      <c r="F7503" s="88">
        <v>46508</v>
      </c>
      <c r="G7503" s="87">
        <v>8000</v>
      </c>
      <c r="H7503" s="87">
        <v>320.00000000000028</v>
      </c>
    </row>
    <row r="7504" spans="1:8" x14ac:dyDescent="0.3">
      <c r="A7504" t="s">
        <v>37</v>
      </c>
      <c r="B7504" t="s">
        <v>53</v>
      </c>
      <c r="C7504" t="s">
        <v>95</v>
      </c>
      <c r="D7504" t="s">
        <v>214</v>
      </c>
      <c r="E7504" t="s">
        <v>217</v>
      </c>
      <c r="F7504" s="88">
        <v>46508</v>
      </c>
      <c r="G7504" s="87">
        <v>8000</v>
      </c>
      <c r="H7504" s="87">
        <v>64.73711631619139</v>
      </c>
    </row>
    <row r="7505" spans="1:8" x14ac:dyDescent="0.3">
      <c r="A7505" t="s">
        <v>37</v>
      </c>
      <c r="B7505" t="s">
        <v>53</v>
      </c>
      <c r="C7505" t="s">
        <v>95</v>
      </c>
      <c r="D7505" t="s">
        <v>214</v>
      </c>
      <c r="E7505" t="s">
        <v>215</v>
      </c>
      <c r="F7505" s="88">
        <v>46539</v>
      </c>
      <c r="G7505" s="87">
        <v>8000</v>
      </c>
      <c r="H7505" s="87">
        <v>387.28110599078212</v>
      </c>
    </row>
    <row r="7506" spans="1:8" x14ac:dyDescent="0.3">
      <c r="A7506" t="s">
        <v>37</v>
      </c>
      <c r="B7506" t="s">
        <v>53</v>
      </c>
      <c r="C7506" t="s">
        <v>95</v>
      </c>
      <c r="D7506" t="s">
        <v>214</v>
      </c>
      <c r="E7506" t="s">
        <v>216</v>
      </c>
      <c r="F7506" s="88">
        <v>46539</v>
      </c>
      <c r="G7506" s="87">
        <v>8000</v>
      </c>
      <c r="H7506" s="87">
        <v>320.00000000000028</v>
      </c>
    </row>
    <row r="7507" spans="1:8" x14ac:dyDescent="0.3">
      <c r="A7507" t="s">
        <v>37</v>
      </c>
      <c r="B7507" t="s">
        <v>53</v>
      </c>
      <c r="C7507" t="s">
        <v>95</v>
      </c>
      <c r="D7507" t="s">
        <v>214</v>
      </c>
      <c r="E7507" t="s">
        <v>217</v>
      </c>
      <c r="F7507" s="88">
        <v>46539</v>
      </c>
      <c r="G7507" s="87">
        <v>8000</v>
      </c>
      <c r="H7507" s="87">
        <v>64.693371144983303</v>
      </c>
    </row>
    <row r="7508" spans="1:8" x14ac:dyDescent="0.3">
      <c r="A7508" t="s">
        <v>37</v>
      </c>
      <c r="B7508" t="s">
        <v>53</v>
      </c>
      <c r="C7508" t="s">
        <v>95</v>
      </c>
      <c r="D7508" t="s">
        <v>214</v>
      </c>
      <c r="E7508" t="s">
        <v>215</v>
      </c>
      <c r="F7508" s="88">
        <v>46569</v>
      </c>
      <c r="G7508" s="87">
        <v>8000</v>
      </c>
      <c r="H7508" s="87">
        <v>387.23567245635593</v>
      </c>
    </row>
    <row r="7509" spans="1:8" x14ac:dyDescent="0.3">
      <c r="A7509" t="s">
        <v>37</v>
      </c>
      <c r="B7509" t="s">
        <v>53</v>
      </c>
      <c r="C7509" t="s">
        <v>95</v>
      </c>
      <c r="D7509" t="s">
        <v>214</v>
      </c>
      <c r="E7509" t="s">
        <v>216</v>
      </c>
      <c r="F7509" s="88">
        <v>46569</v>
      </c>
      <c r="G7509" s="87">
        <v>8000</v>
      </c>
      <c r="H7509" s="87">
        <v>320.00000000000028</v>
      </c>
    </row>
    <row r="7510" spans="1:8" x14ac:dyDescent="0.3">
      <c r="A7510" t="s">
        <v>37</v>
      </c>
      <c r="B7510" t="s">
        <v>53</v>
      </c>
      <c r="C7510" t="s">
        <v>95</v>
      </c>
      <c r="D7510" t="s">
        <v>214</v>
      </c>
      <c r="E7510" t="s">
        <v>217</v>
      </c>
      <c r="F7510" s="88">
        <v>46569</v>
      </c>
      <c r="G7510" s="87">
        <v>8000</v>
      </c>
      <c r="H7510" s="87">
        <v>64.649685054188666</v>
      </c>
    </row>
    <row r="7511" spans="1:8" x14ac:dyDescent="0.3">
      <c r="A7511" t="s">
        <v>37</v>
      </c>
      <c r="B7511" t="s">
        <v>53</v>
      </c>
      <c r="C7511" t="s">
        <v>95</v>
      </c>
      <c r="D7511" t="s">
        <v>214</v>
      </c>
      <c r="E7511" t="s">
        <v>215</v>
      </c>
      <c r="F7511" s="88">
        <v>46600</v>
      </c>
      <c r="G7511" s="87">
        <v>8000</v>
      </c>
      <c r="H7511" s="87">
        <v>387.18955694452183</v>
      </c>
    </row>
    <row r="7512" spans="1:8" x14ac:dyDescent="0.3">
      <c r="A7512" t="s">
        <v>37</v>
      </c>
      <c r="B7512" t="s">
        <v>53</v>
      </c>
      <c r="C7512" t="s">
        <v>95</v>
      </c>
      <c r="D7512" t="s">
        <v>214</v>
      </c>
      <c r="E7512" t="s">
        <v>216</v>
      </c>
      <c r="F7512" s="88">
        <v>46600</v>
      </c>
      <c r="G7512" s="87">
        <v>8000</v>
      </c>
      <c r="H7512" s="87">
        <v>320.00000000000028</v>
      </c>
    </row>
    <row r="7513" spans="1:8" x14ac:dyDescent="0.3">
      <c r="A7513" t="s">
        <v>37</v>
      </c>
      <c r="B7513" t="s">
        <v>53</v>
      </c>
      <c r="C7513" t="s">
        <v>95</v>
      </c>
      <c r="D7513" t="s">
        <v>214</v>
      </c>
      <c r="E7513" t="s">
        <v>217</v>
      </c>
      <c r="F7513" s="88">
        <v>46600</v>
      </c>
      <c r="G7513" s="87">
        <v>8000</v>
      </c>
      <c r="H7513" s="87">
        <v>64.60534321588618</v>
      </c>
    </row>
    <row r="7514" spans="1:8" x14ac:dyDescent="0.3">
      <c r="A7514" t="s">
        <v>37</v>
      </c>
      <c r="B7514" t="s">
        <v>53</v>
      </c>
      <c r="C7514" t="s">
        <v>95</v>
      </c>
      <c r="D7514" t="s">
        <v>214</v>
      </c>
      <c r="E7514" t="s">
        <v>215</v>
      </c>
      <c r="F7514" s="88">
        <v>46631</v>
      </c>
      <c r="G7514" s="87">
        <v>8000</v>
      </c>
      <c r="H7514" s="87">
        <v>387.1442469266828</v>
      </c>
    </row>
    <row r="7515" spans="1:8" x14ac:dyDescent="0.3">
      <c r="A7515" t="s">
        <v>37</v>
      </c>
      <c r="B7515" t="s">
        <v>53</v>
      </c>
      <c r="C7515" t="s">
        <v>95</v>
      </c>
      <c r="D7515" t="s">
        <v>214</v>
      </c>
      <c r="E7515" t="s">
        <v>216</v>
      </c>
      <c r="F7515" s="88">
        <v>46631</v>
      </c>
      <c r="G7515" s="87">
        <v>8000</v>
      </c>
      <c r="H7515" s="87">
        <v>320.00000000000028</v>
      </c>
    </row>
    <row r="7516" spans="1:8" x14ac:dyDescent="0.3">
      <c r="A7516" t="s">
        <v>37</v>
      </c>
      <c r="B7516" t="s">
        <v>53</v>
      </c>
      <c r="C7516" t="s">
        <v>95</v>
      </c>
      <c r="D7516" t="s">
        <v>214</v>
      </c>
      <c r="E7516" t="s">
        <v>217</v>
      </c>
      <c r="F7516" s="88">
        <v>46631</v>
      </c>
      <c r="G7516" s="87">
        <v>8000</v>
      </c>
      <c r="H7516" s="87">
        <v>64.561775891041506</v>
      </c>
    </row>
    <row r="7517" spans="1:8" x14ac:dyDescent="0.3">
      <c r="A7517" t="s">
        <v>37</v>
      </c>
      <c r="B7517" t="s">
        <v>53</v>
      </c>
      <c r="C7517" t="s">
        <v>95</v>
      </c>
      <c r="D7517" t="s">
        <v>214</v>
      </c>
      <c r="E7517" t="s">
        <v>215</v>
      </c>
      <c r="F7517" s="88">
        <v>46661</v>
      </c>
      <c r="G7517" s="87">
        <v>8000</v>
      </c>
      <c r="H7517" s="87">
        <v>387.09899797828132</v>
      </c>
    </row>
    <row r="7518" spans="1:8" x14ac:dyDescent="0.3">
      <c r="A7518" t="s">
        <v>37</v>
      </c>
      <c r="B7518" t="s">
        <v>53</v>
      </c>
      <c r="C7518" t="s">
        <v>95</v>
      </c>
      <c r="D7518" t="s">
        <v>214</v>
      </c>
      <c r="E7518" t="s">
        <v>216</v>
      </c>
      <c r="F7518" s="88">
        <v>46661</v>
      </c>
      <c r="G7518" s="87">
        <v>8000</v>
      </c>
      <c r="H7518" s="87">
        <v>320.00000000000028</v>
      </c>
    </row>
    <row r="7519" spans="1:8" x14ac:dyDescent="0.3">
      <c r="A7519" t="s">
        <v>37</v>
      </c>
      <c r="B7519" t="s">
        <v>53</v>
      </c>
      <c r="C7519" t="s">
        <v>95</v>
      </c>
      <c r="D7519" t="s">
        <v>214</v>
      </c>
      <c r="E7519" t="s">
        <v>217</v>
      </c>
      <c r="F7519" s="88">
        <v>46661</v>
      </c>
      <c r="G7519" s="87">
        <v>8000</v>
      </c>
      <c r="H7519" s="87">
        <v>64.518267286809206</v>
      </c>
    </row>
    <row r="7520" spans="1:8" x14ac:dyDescent="0.3">
      <c r="A7520" t="s">
        <v>37</v>
      </c>
      <c r="B7520" t="s">
        <v>53</v>
      </c>
      <c r="C7520" t="s">
        <v>95</v>
      </c>
      <c r="D7520" t="s">
        <v>214</v>
      </c>
      <c r="E7520" t="s">
        <v>215</v>
      </c>
      <c r="F7520" s="88">
        <v>46692</v>
      </c>
      <c r="G7520" s="87">
        <v>8000</v>
      </c>
      <c r="H7520" s="87">
        <v>387.05380997593147</v>
      </c>
    </row>
    <row r="7521" spans="1:8" x14ac:dyDescent="0.3">
      <c r="A7521" t="s">
        <v>37</v>
      </c>
      <c r="B7521" t="s">
        <v>53</v>
      </c>
      <c r="C7521" t="s">
        <v>95</v>
      </c>
      <c r="D7521" t="s">
        <v>214</v>
      </c>
      <c r="E7521" t="s">
        <v>216</v>
      </c>
      <c r="F7521" s="88">
        <v>46692</v>
      </c>
      <c r="G7521" s="87">
        <v>8000</v>
      </c>
      <c r="H7521" s="87">
        <v>320.00000000000028</v>
      </c>
    </row>
    <row r="7522" spans="1:8" x14ac:dyDescent="0.3">
      <c r="A7522" t="s">
        <v>37</v>
      </c>
      <c r="B7522" t="s">
        <v>53</v>
      </c>
      <c r="C7522" t="s">
        <v>95</v>
      </c>
      <c r="D7522" t="s">
        <v>214</v>
      </c>
      <c r="E7522" t="s">
        <v>217</v>
      </c>
      <c r="F7522" s="88">
        <v>46692</v>
      </c>
      <c r="G7522" s="87">
        <v>8000</v>
      </c>
      <c r="H7522" s="87">
        <v>64.474817284549957</v>
      </c>
    </row>
    <row r="7523" spans="1:8" x14ac:dyDescent="0.3">
      <c r="A7523" t="s">
        <v>37</v>
      </c>
      <c r="B7523" t="s">
        <v>53</v>
      </c>
      <c r="C7523" t="s">
        <v>95</v>
      </c>
      <c r="D7523" t="s">
        <v>214</v>
      </c>
      <c r="E7523" t="s">
        <v>215</v>
      </c>
      <c r="F7523" s="88">
        <v>46722</v>
      </c>
      <c r="G7523" s="87">
        <v>8000</v>
      </c>
      <c r="H7523" s="87">
        <v>387.00868279658891</v>
      </c>
    </row>
    <row r="7524" spans="1:8" x14ac:dyDescent="0.3">
      <c r="A7524" t="s">
        <v>37</v>
      </c>
      <c r="B7524" t="s">
        <v>53</v>
      </c>
      <c r="C7524" t="s">
        <v>95</v>
      </c>
      <c r="D7524" t="s">
        <v>214</v>
      </c>
      <c r="E7524" t="s">
        <v>216</v>
      </c>
      <c r="F7524" s="88">
        <v>46722</v>
      </c>
      <c r="G7524" s="87">
        <v>8000</v>
      </c>
      <c r="H7524" s="87">
        <v>320.00000000000028</v>
      </c>
    </row>
    <row r="7525" spans="1:8" x14ac:dyDescent="0.3">
      <c r="A7525" t="s">
        <v>37</v>
      </c>
      <c r="B7525" t="s">
        <v>53</v>
      </c>
      <c r="C7525" t="s">
        <v>95</v>
      </c>
      <c r="D7525" t="s">
        <v>214</v>
      </c>
      <c r="E7525" t="s">
        <v>217</v>
      </c>
      <c r="F7525" s="88">
        <v>46722</v>
      </c>
      <c r="G7525" s="87">
        <v>8000</v>
      </c>
      <c r="H7525" s="87">
        <v>64.431425765951289</v>
      </c>
    </row>
    <row r="7526" spans="1:8" x14ac:dyDescent="0.3">
      <c r="A7526" t="s">
        <v>37</v>
      </c>
      <c r="B7526" t="s">
        <v>53</v>
      </c>
      <c r="C7526" t="s">
        <v>98</v>
      </c>
      <c r="D7526" t="s">
        <v>198</v>
      </c>
      <c r="E7526" t="s">
        <v>135</v>
      </c>
      <c r="G7526" s="87">
        <v>80000</v>
      </c>
      <c r="H7526" s="87">
        <v>56000</v>
      </c>
    </row>
    <row r="7527" spans="1:8" x14ac:dyDescent="0.3">
      <c r="A7527" t="s">
        <v>37</v>
      </c>
      <c r="B7527" t="s">
        <v>53</v>
      </c>
      <c r="C7527" t="s">
        <v>98</v>
      </c>
      <c r="D7527" t="s">
        <v>198</v>
      </c>
      <c r="E7527" t="s">
        <v>199</v>
      </c>
      <c r="G7527" s="87">
        <v>80000</v>
      </c>
      <c r="H7527" s="87">
        <v>80000</v>
      </c>
    </row>
    <row r="7528" spans="1:8" x14ac:dyDescent="0.3">
      <c r="A7528" t="s">
        <v>37</v>
      </c>
      <c r="B7528" t="s">
        <v>53</v>
      </c>
      <c r="C7528" t="s">
        <v>98</v>
      </c>
      <c r="D7528" t="s">
        <v>198</v>
      </c>
      <c r="E7528" t="s">
        <v>200</v>
      </c>
      <c r="G7528" s="87">
        <v>80000</v>
      </c>
      <c r="H7528" s="87">
        <v>80971.316199154156</v>
      </c>
    </row>
    <row r="7529" spans="1:8" x14ac:dyDescent="0.3">
      <c r="A7529" t="s">
        <v>37</v>
      </c>
      <c r="B7529" t="s">
        <v>53</v>
      </c>
      <c r="C7529" t="s">
        <v>98</v>
      </c>
      <c r="D7529" t="s">
        <v>198</v>
      </c>
      <c r="E7529" t="s">
        <v>201</v>
      </c>
      <c r="G7529" s="87">
        <v>80000</v>
      </c>
      <c r="H7529" s="87">
        <v>80000</v>
      </c>
    </row>
    <row r="7530" spans="1:8" x14ac:dyDescent="0.3">
      <c r="A7530" t="s">
        <v>37</v>
      </c>
      <c r="B7530" t="s">
        <v>53</v>
      </c>
      <c r="C7530" t="s">
        <v>98</v>
      </c>
      <c r="D7530" t="s">
        <v>198</v>
      </c>
      <c r="E7530" t="s">
        <v>202</v>
      </c>
      <c r="G7530" s="87">
        <v>80000</v>
      </c>
      <c r="H7530" s="87">
        <v>56679.921339407912</v>
      </c>
    </row>
    <row r="7531" spans="1:8" x14ac:dyDescent="0.3">
      <c r="A7531" t="s">
        <v>37</v>
      </c>
      <c r="B7531" t="s">
        <v>53</v>
      </c>
      <c r="C7531" t="s">
        <v>98</v>
      </c>
      <c r="D7531" t="s">
        <v>198</v>
      </c>
      <c r="E7531" t="s">
        <v>139</v>
      </c>
      <c r="G7531" s="87">
        <v>80000</v>
      </c>
      <c r="H7531" s="87">
        <v>51600</v>
      </c>
    </row>
    <row r="7532" spans="1:8" x14ac:dyDescent="0.3">
      <c r="A7532" t="s">
        <v>37</v>
      </c>
      <c r="B7532" t="s">
        <v>53</v>
      </c>
      <c r="C7532" t="s">
        <v>98</v>
      </c>
      <c r="D7532" t="s">
        <v>198</v>
      </c>
      <c r="E7532" t="s">
        <v>65</v>
      </c>
      <c r="G7532" s="87">
        <v>80000</v>
      </c>
      <c r="H7532" s="87">
        <v>56679.921339407912</v>
      </c>
    </row>
    <row r="7533" spans="1:8" x14ac:dyDescent="0.3">
      <c r="A7533" t="s">
        <v>37</v>
      </c>
      <c r="B7533" t="s">
        <v>53</v>
      </c>
      <c r="C7533" t="s">
        <v>98</v>
      </c>
      <c r="D7533" t="s">
        <v>203</v>
      </c>
      <c r="E7533" t="s">
        <v>204</v>
      </c>
      <c r="G7533" s="87">
        <v>80000</v>
      </c>
      <c r="H7533" s="87">
        <v>57064.617846667919</v>
      </c>
    </row>
    <row r="7534" spans="1:8" x14ac:dyDescent="0.3">
      <c r="A7534" t="s">
        <v>37</v>
      </c>
      <c r="B7534" t="s">
        <v>53</v>
      </c>
      <c r="C7534" t="s">
        <v>98</v>
      </c>
      <c r="D7534" t="s">
        <v>203</v>
      </c>
      <c r="E7534" t="s">
        <v>142</v>
      </c>
      <c r="G7534" s="87">
        <v>80000</v>
      </c>
      <c r="H7534" s="87">
        <v>80000</v>
      </c>
    </row>
    <row r="7535" spans="1:8" x14ac:dyDescent="0.3">
      <c r="A7535" t="s">
        <v>37</v>
      </c>
      <c r="B7535" t="s">
        <v>53</v>
      </c>
      <c r="C7535" t="s">
        <v>98</v>
      </c>
      <c r="D7535" t="s">
        <v>203</v>
      </c>
      <c r="E7535" t="s">
        <v>143</v>
      </c>
      <c r="G7535" s="87">
        <v>80000</v>
      </c>
      <c r="H7535" s="87">
        <v>81520.882638097042</v>
      </c>
    </row>
    <row r="7536" spans="1:8" x14ac:dyDescent="0.3">
      <c r="A7536" t="s">
        <v>37</v>
      </c>
      <c r="B7536" t="s">
        <v>53</v>
      </c>
      <c r="C7536" t="s">
        <v>98</v>
      </c>
      <c r="D7536" t="s">
        <v>203</v>
      </c>
      <c r="E7536" t="s">
        <v>141</v>
      </c>
      <c r="G7536" s="87">
        <v>80000</v>
      </c>
      <c r="H7536" s="87">
        <v>0</v>
      </c>
    </row>
    <row r="7537" spans="1:8" x14ac:dyDescent="0.3">
      <c r="A7537" t="s">
        <v>37</v>
      </c>
      <c r="B7537" t="s">
        <v>53</v>
      </c>
      <c r="C7537" t="s">
        <v>98</v>
      </c>
      <c r="D7537" t="s">
        <v>203</v>
      </c>
      <c r="E7537" t="s">
        <v>205</v>
      </c>
      <c r="G7537" s="87">
        <v>80000</v>
      </c>
      <c r="H7537" s="87">
        <v>57064.617846667919</v>
      </c>
    </row>
    <row r="7538" spans="1:8" x14ac:dyDescent="0.3">
      <c r="A7538" t="s">
        <v>37</v>
      </c>
      <c r="B7538" t="s">
        <v>53</v>
      </c>
      <c r="C7538" t="s">
        <v>98</v>
      </c>
      <c r="D7538" t="s">
        <v>206</v>
      </c>
      <c r="E7538" t="s">
        <v>207</v>
      </c>
      <c r="G7538" s="87">
        <v>80000</v>
      </c>
      <c r="H7538" s="87">
        <v>80000</v>
      </c>
    </row>
    <row r="7539" spans="1:8" x14ac:dyDescent="0.3">
      <c r="A7539" t="s">
        <v>37</v>
      </c>
      <c r="B7539" t="s">
        <v>53</v>
      </c>
      <c r="C7539" t="s">
        <v>98</v>
      </c>
      <c r="D7539" t="s">
        <v>206</v>
      </c>
      <c r="E7539" t="s">
        <v>208</v>
      </c>
      <c r="G7539" s="87">
        <v>80000</v>
      </c>
      <c r="H7539" s="87">
        <v>80000</v>
      </c>
    </row>
    <row r="7540" spans="1:8" x14ac:dyDescent="0.3">
      <c r="A7540" t="s">
        <v>37</v>
      </c>
      <c r="B7540" t="s">
        <v>53</v>
      </c>
      <c r="C7540" t="s">
        <v>98</v>
      </c>
      <c r="D7540" t="s">
        <v>206</v>
      </c>
      <c r="E7540" t="s">
        <v>209</v>
      </c>
      <c r="G7540" s="87">
        <v>80000</v>
      </c>
      <c r="H7540" s="87">
        <v>79040.335521517132</v>
      </c>
    </row>
    <row r="7541" spans="1:8" x14ac:dyDescent="0.3">
      <c r="A7541" t="s">
        <v>37</v>
      </c>
      <c r="B7541" t="s">
        <v>53</v>
      </c>
      <c r="C7541" t="s">
        <v>98</v>
      </c>
      <c r="D7541" t="s">
        <v>210</v>
      </c>
      <c r="E7541" t="s">
        <v>211</v>
      </c>
      <c r="G7541" s="87">
        <v>80000</v>
      </c>
      <c r="H7541" s="87">
        <v>80000</v>
      </c>
    </row>
    <row r="7542" spans="1:8" x14ac:dyDescent="0.3">
      <c r="A7542" t="s">
        <v>37</v>
      </c>
      <c r="B7542" t="s">
        <v>53</v>
      </c>
      <c r="C7542" t="s">
        <v>98</v>
      </c>
      <c r="D7542" t="s">
        <v>210</v>
      </c>
      <c r="E7542" t="s">
        <v>212</v>
      </c>
      <c r="G7542" s="87">
        <v>80000</v>
      </c>
      <c r="H7542" s="87">
        <v>79200</v>
      </c>
    </row>
    <row r="7543" spans="1:8" x14ac:dyDescent="0.3">
      <c r="A7543" t="s">
        <v>37</v>
      </c>
      <c r="B7543" t="s">
        <v>53</v>
      </c>
      <c r="C7543" t="s">
        <v>98</v>
      </c>
      <c r="D7543" t="s">
        <v>210</v>
      </c>
      <c r="E7543" t="s">
        <v>213</v>
      </c>
      <c r="G7543" s="87">
        <v>80000</v>
      </c>
      <c r="H7543" s="87">
        <v>78400</v>
      </c>
    </row>
    <row r="7544" spans="1:8" x14ac:dyDescent="0.3">
      <c r="A7544" t="s">
        <v>37</v>
      </c>
      <c r="B7544" t="s">
        <v>53</v>
      </c>
      <c r="C7544" t="s">
        <v>98</v>
      </c>
      <c r="D7544" t="s">
        <v>214</v>
      </c>
      <c r="E7544" t="s">
        <v>215</v>
      </c>
      <c r="F7544" s="88">
        <v>46388</v>
      </c>
      <c r="G7544" s="87">
        <v>6666.666666666667</v>
      </c>
      <c r="H7544" s="87">
        <v>-53.479265795613649</v>
      </c>
    </row>
    <row r="7545" spans="1:8" x14ac:dyDescent="0.3">
      <c r="A7545" t="s">
        <v>37</v>
      </c>
      <c r="B7545" t="s">
        <v>53</v>
      </c>
      <c r="C7545" t="s">
        <v>98</v>
      </c>
      <c r="D7545" t="s">
        <v>214</v>
      </c>
      <c r="E7545" t="s">
        <v>216</v>
      </c>
      <c r="F7545" s="88">
        <v>46388</v>
      </c>
      <c r="G7545" s="87">
        <v>6666.666666666667</v>
      </c>
      <c r="H7545" s="87">
        <v>0</v>
      </c>
    </row>
    <row r="7546" spans="1:8" x14ac:dyDescent="0.3">
      <c r="A7546" t="s">
        <v>37</v>
      </c>
      <c r="B7546" t="s">
        <v>53</v>
      </c>
      <c r="C7546" t="s">
        <v>98</v>
      </c>
      <c r="D7546" t="s">
        <v>214</v>
      </c>
      <c r="E7546" t="s">
        <v>217</v>
      </c>
      <c r="F7546" s="88">
        <v>46388</v>
      </c>
      <c r="G7546" s="87">
        <v>6666.666666666667</v>
      </c>
      <c r="H7546" s="87">
        <v>-53.479265795613649</v>
      </c>
    </row>
    <row r="7547" spans="1:8" x14ac:dyDescent="0.3">
      <c r="A7547" t="s">
        <v>37</v>
      </c>
      <c r="B7547" t="s">
        <v>53</v>
      </c>
      <c r="C7547" t="s">
        <v>98</v>
      </c>
      <c r="D7547" t="s">
        <v>214</v>
      </c>
      <c r="E7547" t="s">
        <v>215</v>
      </c>
      <c r="F7547" s="88">
        <v>46419</v>
      </c>
      <c r="G7547" s="87">
        <v>6666.666666666667</v>
      </c>
      <c r="H7547" s="87">
        <v>-53.513961279350042</v>
      </c>
    </row>
    <row r="7548" spans="1:8" x14ac:dyDescent="0.3">
      <c r="A7548" t="s">
        <v>37</v>
      </c>
      <c r="B7548" t="s">
        <v>53</v>
      </c>
      <c r="C7548" t="s">
        <v>98</v>
      </c>
      <c r="D7548" t="s">
        <v>214</v>
      </c>
      <c r="E7548" t="s">
        <v>216</v>
      </c>
      <c r="F7548" s="88">
        <v>46419</v>
      </c>
      <c r="G7548" s="87">
        <v>6666.666666666667</v>
      </c>
      <c r="H7548" s="87">
        <v>0</v>
      </c>
    </row>
    <row r="7549" spans="1:8" x14ac:dyDescent="0.3">
      <c r="A7549" t="s">
        <v>37</v>
      </c>
      <c r="B7549" t="s">
        <v>53</v>
      </c>
      <c r="C7549" t="s">
        <v>98</v>
      </c>
      <c r="D7549" t="s">
        <v>214</v>
      </c>
      <c r="E7549" t="s">
        <v>217</v>
      </c>
      <c r="F7549" s="88">
        <v>46419</v>
      </c>
      <c r="G7549" s="87">
        <v>6666.666666666667</v>
      </c>
      <c r="H7549" s="87">
        <v>-53.513961279350042</v>
      </c>
    </row>
    <row r="7550" spans="1:8" x14ac:dyDescent="0.3">
      <c r="A7550" t="s">
        <v>37</v>
      </c>
      <c r="B7550" t="s">
        <v>53</v>
      </c>
      <c r="C7550" t="s">
        <v>98</v>
      </c>
      <c r="D7550" t="s">
        <v>214</v>
      </c>
      <c r="E7550" t="s">
        <v>215</v>
      </c>
      <c r="F7550" s="88">
        <v>46447</v>
      </c>
      <c r="G7550" s="87">
        <v>6666.666666666667</v>
      </c>
      <c r="H7550" s="87">
        <v>-53.548701810752767</v>
      </c>
    </row>
    <row r="7551" spans="1:8" x14ac:dyDescent="0.3">
      <c r="A7551" t="s">
        <v>37</v>
      </c>
      <c r="B7551" t="s">
        <v>53</v>
      </c>
      <c r="C7551" t="s">
        <v>98</v>
      </c>
      <c r="D7551" t="s">
        <v>214</v>
      </c>
      <c r="E7551" t="s">
        <v>216</v>
      </c>
      <c r="F7551" s="88">
        <v>46447</v>
      </c>
      <c r="G7551" s="87">
        <v>6666.666666666667</v>
      </c>
      <c r="H7551" s="87">
        <v>0</v>
      </c>
    </row>
    <row r="7552" spans="1:8" x14ac:dyDescent="0.3">
      <c r="A7552" t="s">
        <v>37</v>
      </c>
      <c r="B7552" t="s">
        <v>53</v>
      </c>
      <c r="C7552" t="s">
        <v>98</v>
      </c>
      <c r="D7552" t="s">
        <v>214</v>
      </c>
      <c r="E7552" t="s">
        <v>217</v>
      </c>
      <c r="F7552" s="88">
        <v>46447</v>
      </c>
      <c r="G7552" s="87">
        <v>6666.666666666667</v>
      </c>
      <c r="H7552" s="87">
        <v>-53.548701810752767</v>
      </c>
    </row>
    <row r="7553" spans="1:8" x14ac:dyDescent="0.3">
      <c r="A7553" t="s">
        <v>37</v>
      </c>
      <c r="B7553" t="s">
        <v>53</v>
      </c>
      <c r="C7553" t="s">
        <v>98</v>
      </c>
      <c r="D7553" t="s">
        <v>214</v>
      </c>
      <c r="E7553" t="s">
        <v>215</v>
      </c>
      <c r="F7553" s="88">
        <v>46478</v>
      </c>
      <c r="G7553" s="87">
        <v>6666.666666666667</v>
      </c>
      <c r="H7553" s="87">
        <v>-53.584667444745257</v>
      </c>
    </row>
    <row r="7554" spans="1:8" x14ac:dyDescent="0.3">
      <c r="A7554" t="s">
        <v>37</v>
      </c>
      <c r="B7554" t="s">
        <v>53</v>
      </c>
      <c r="C7554" t="s">
        <v>98</v>
      </c>
      <c r="D7554" t="s">
        <v>214</v>
      </c>
      <c r="E7554" t="s">
        <v>216</v>
      </c>
      <c r="F7554" s="88">
        <v>46478</v>
      </c>
      <c r="G7554" s="87">
        <v>6666.666666666667</v>
      </c>
      <c r="H7554" s="87">
        <v>0</v>
      </c>
    </row>
    <row r="7555" spans="1:8" x14ac:dyDescent="0.3">
      <c r="A7555" t="s">
        <v>37</v>
      </c>
      <c r="B7555" t="s">
        <v>53</v>
      </c>
      <c r="C7555" t="s">
        <v>98</v>
      </c>
      <c r="D7555" t="s">
        <v>214</v>
      </c>
      <c r="E7555" t="s">
        <v>217</v>
      </c>
      <c r="F7555" s="88">
        <v>46478</v>
      </c>
      <c r="G7555" s="87">
        <v>6666.666666666667</v>
      </c>
      <c r="H7555" s="87">
        <v>-53.584667444745257</v>
      </c>
    </row>
    <row r="7556" spans="1:8" x14ac:dyDescent="0.3">
      <c r="A7556" t="s">
        <v>37</v>
      </c>
      <c r="B7556" t="s">
        <v>53</v>
      </c>
      <c r="C7556" t="s">
        <v>98</v>
      </c>
      <c r="D7556" t="s">
        <v>214</v>
      </c>
      <c r="E7556" t="s">
        <v>215</v>
      </c>
      <c r="F7556" s="88">
        <v>46508</v>
      </c>
      <c r="G7556" s="87">
        <v>6666.666666666667</v>
      </c>
      <c r="H7556" s="87">
        <v>-53.620681423371963</v>
      </c>
    </row>
    <row r="7557" spans="1:8" x14ac:dyDescent="0.3">
      <c r="A7557" t="s">
        <v>37</v>
      </c>
      <c r="B7557" t="s">
        <v>53</v>
      </c>
      <c r="C7557" t="s">
        <v>98</v>
      </c>
      <c r="D7557" t="s">
        <v>214</v>
      </c>
      <c r="E7557" t="s">
        <v>216</v>
      </c>
      <c r="F7557" s="88">
        <v>46508</v>
      </c>
      <c r="G7557" s="87">
        <v>6666.666666666667</v>
      </c>
      <c r="H7557" s="87">
        <v>0</v>
      </c>
    </row>
    <row r="7558" spans="1:8" x14ac:dyDescent="0.3">
      <c r="A7558" t="s">
        <v>37</v>
      </c>
      <c r="B7558" t="s">
        <v>53</v>
      </c>
      <c r="C7558" t="s">
        <v>98</v>
      </c>
      <c r="D7558" t="s">
        <v>214</v>
      </c>
      <c r="E7558" t="s">
        <v>217</v>
      </c>
      <c r="F7558" s="88">
        <v>46508</v>
      </c>
      <c r="G7558" s="87">
        <v>6666.666666666667</v>
      </c>
      <c r="H7558" s="87">
        <v>-53.620681423371963</v>
      </c>
    </row>
    <row r="7559" spans="1:8" x14ac:dyDescent="0.3">
      <c r="A7559" t="s">
        <v>37</v>
      </c>
      <c r="B7559" t="s">
        <v>53</v>
      </c>
      <c r="C7559" t="s">
        <v>98</v>
      </c>
      <c r="D7559" t="s">
        <v>214</v>
      </c>
      <c r="E7559" t="s">
        <v>215</v>
      </c>
      <c r="F7559" s="88">
        <v>46539</v>
      </c>
      <c r="G7559" s="87">
        <v>6666.666666666667</v>
      </c>
      <c r="H7559" s="87">
        <v>-53.656743844174848</v>
      </c>
    </row>
    <row r="7560" spans="1:8" x14ac:dyDescent="0.3">
      <c r="A7560" t="s">
        <v>37</v>
      </c>
      <c r="B7560" t="s">
        <v>53</v>
      </c>
      <c r="C7560" t="s">
        <v>98</v>
      </c>
      <c r="D7560" t="s">
        <v>214</v>
      </c>
      <c r="E7560" t="s">
        <v>216</v>
      </c>
      <c r="F7560" s="88">
        <v>46539</v>
      </c>
      <c r="G7560" s="87">
        <v>6666.666666666667</v>
      </c>
      <c r="H7560" s="87">
        <v>0</v>
      </c>
    </row>
    <row r="7561" spans="1:8" x14ac:dyDescent="0.3">
      <c r="A7561" t="s">
        <v>37</v>
      </c>
      <c r="B7561" t="s">
        <v>53</v>
      </c>
      <c r="C7561" t="s">
        <v>98</v>
      </c>
      <c r="D7561" t="s">
        <v>214</v>
      </c>
      <c r="E7561" t="s">
        <v>217</v>
      </c>
      <c r="F7561" s="88">
        <v>46539</v>
      </c>
      <c r="G7561" s="87">
        <v>6666.666666666667</v>
      </c>
      <c r="H7561" s="87">
        <v>-53.656743844174848</v>
      </c>
    </row>
    <row r="7562" spans="1:8" x14ac:dyDescent="0.3">
      <c r="A7562" t="s">
        <v>37</v>
      </c>
      <c r="B7562" t="s">
        <v>53</v>
      </c>
      <c r="C7562" t="s">
        <v>98</v>
      </c>
      <c r="D7562" t="s">
        <v>214</v>
      </c>
      <c r="E7562" t="s">
        <v>215</v>
      </c>
      <c r="F7562" s="88">
        <v>46569</v>
      </c>
      <c r="G7562" s="87">
        <v>6666.666666666667</v>
      </c>
      <c r="H7562" s="87">
        <v>-53.692854804958671</v>
      </c>
    </row>
    <row r="7563" spans="1:8" x14ac:dyDescent="0.3">
      <c r="A7563" t="s">
        <v>37</v>
      </c>
      <c r="B7563" t="s">
        <v>53</v>
      </c>
      <c r="C7563" t="s">
        <v>98</v>
      </c>
      <c r="D7563" t="s">
        <v>214</v>
      </c>
      <c r="E7563" t="s">
        <v>216</v>
      </c>
      <c r="F7563" s="88">
        <v>46569</v>
      </c>
      <c r="G7563" s="87">
        <v>6666.666666666667</v>
      </c>
      <c r="H7563" s="87">
        <v>0</v>
      </c>
    </row>
    <row r="7564" spans="1:8" x14ac:dyDescent="0.3">
      <c r="A7564" t="s">
        <v>37</v>
      </c>
      <c r="B7564" t="s">
        <v>53</v>
      </c>
      <c r="C7564" t="s">
        <v>98</v>
      </c>
      <c r="D7564" t="s">
        <v>214</v>
      </c>
      <c r="E7564" t="s">
        <v>217</v>
      </c>
      <c r="F7564" s="88">
        <v>46569</v>
      </c>
      <c r="G7564" s="87">
        <v>6666.666666666667</v>
      </c>
      <c r="H7564" s="87">
        <v>-53.692854804958671</v>
      </c>
    </row>
    <row r="7565" spans="1:8" x14ac:dyDescent="0.3">
      <c r="A7565" t="s">
        <v>37</v>
      </c>
      <c r="B7565" t="s">
        <v>53</v>
      </c>
      <c r="C7565" t="s">
        <v>98</v>
      </c>
      <c r="D7565" t="s">
        <v>214</v>
      </c>
      <c r="E7565" t="s">
        <v>215</v>
      </c>
      <c r="F7565" s="88">
        <v>46600</v>
      </c>
      <c r="G7565" s="87">
        <v>6666.666666666667</v>
      </c>
      <c r="H7565" s="87">
        <v>-53.729607589859313</v>
      </c>
    </row>
    <row r="7566" spans="1:8" x14ac:dyDescent="0.3">
      <c r="A7566" t="s">
        <v>37</v>
      </c>
      <c r="B7566" t="s">
        <v>53</v>
      </c>
      <c r="C7566" t="s">
        <v>98</v>
      </c>
      <c r="D7566" t="s">
        <v>214</v>
      </c>
      <c r="E7566" t="s">
        <v>216</v>
      </c>
      <c r="F7566" s="88">
        <v>46600</v>
      </c>
      <c r="G7566" s="87">
        <v>6666.666666666667</v>
      </c>
      <c r="H7566" s="87">
        <v>0</v>
      </c>
    </row>
    <row r="7567" spans="1:8" x14ac:dyDescent="0.3">
      <c r="A7567" t="s">
        <v>37</v>
      </c>
      <c r="B7567" t="s">
        <v>53</v>
      </c>
      <c r="C7567" t="s">
        <v>98</v>
      </c>
      <c r="D7567" t="s">
        <v>214</v>
      </c>
      <c r="E7567" t="s">
        <v>217</v>
      </c>
      <c r="F7567" s="88">
        <v>46600</v>
      </c>
      <c r="G7567" s="87">
        <v>6666.666666666667</v>
      </c>
      <c r="H7567" s="87">
        <v>-53.729607589859313</v>
      </c>
    </row>
    <row r="7568" spans="1:8" x14ac:dyDescent="0.3">
      <c r="A7568" t="s">
        <v>37</v>
      </c>
      <c r="B7568" t="s">
        <v>53</v>
      </c>
      <c r="C7568" t="s">
        <v>98</v>
      </c>
      <c r="D7568" t="s">
        <v>214</v>
      </c>
      <c r="E7568" t="s">
        <v>215</v>
      </c>
      <c r="F7568" s="88">
        <v>46631</v>
      </c>
      <c r="G7568" s="87">
        <v>6666.666666666667</v>
      </c>
      <c r="H7568" s="87">
        <v>-53.765816724851149</v>
      </c>
    </row>
    <row r="7569" spans="1:8" x14ac:dyDescent="0.3">
      <c r="A7569" t="s">
        <v>37</v>
      </c>
      <c r="B7569" t="s">
        <v>53</v>
      </c>
      <c r="C7569" t="s">
        <v>98</v>
      </c>
      <c r="D7569" t="s">
        <v>214</v>
      </c>
      <c r="E7569" t="s">
        <v>216</v>
      </c>
      <c r="F7569" s="88">
        <v>46631</v>
      </c>
      <c r="G7569" s="87">
        <v>6666.666666666667</v>
      </c>
      <c r="H7569" s="87">
        <v>0</v>
      </c>
    </row>
    <row r="7570" spans="1:8" x14ac:dyDescent="0.3">
      <c r="A7570" t="s">
        <v>37</v>
      </c>
      <c r="B7570" t="s">
        <v>53</v>
      </c>
      <c r="C7570" t="s">
        <v>98</v>
      </c>
      <c r="D7570" t="s">
        <v>214</v>
      </c>
      <c r="E7570" t="s">
        <v>217</v>
      </c>
      <c r="F7570" s="88">
        <v>46631</v>
      </c>
      <c r="G7570" s="87">
        <v>6666.666666666667</v>
      </c>
      <c r="H7570" s="87">
        <v>-53.765816724851149</v>
      </c>
    </row>
    <row r="7571" spans="1:8" x14ac:dyDescent="0.3">
      <c r="A7571" t="s">
        <v>37</v>
      </c>
      <c r="B7571" t="s">
        <v>53</v>
      </c>
      <c r="C7571" t="s">
        <v>98</v>
      </c>
      <c r="D7571" t="s">
        <v>214</v>
      </c>
      <c r="E7571" t="s">
        <v>215</v>
      </c>
      <c r="F7571" s="88">
        <v>46661</v>
      </c>
      <c r="G7571" s="87">
        <v>6666.666666666667</v>
      </c>
      <c r="H7571" s="87">
        <v>-53.802074696442943</v>
      </c>
    </row>
    <row r="7572" spans="1:8" x14ac:dyDescent="0.3">
      <c r="A7572" t="s">
        <v>37</v>
      </c>
      <c r="B7572" t="s">
        <v>53</v>
      </c>
      <c r="C7572" t="s">
        <v>98</v>
      </c>
      <c r="D7572" t="s">
        <v>214</v>
      </c>
      <c r="E7572" t="s">
        <v>216</v>
      </c>
      <c r="F7572" s="88">
        <v>46661</v>
      </c>
      <c r="G7572" s="87">
        <v>6666.666666666667</v>
      </c>
      <c r="H7572" s="87">
        <v>0</v>
      </c>
    </row>
    <row r="7573" spans="1:8" x14ac:dyDescent="0.3">
      <c r="A7573" t="s">
        <v>37</v>
      </c>
      <c r="B7573" t="s">
        <v>53</v>
      </c>
      <c r="C7573" t="s">
        <v>98</v>
      </c>
      <c r="D7573" t="s">
        <v>214</v>
      </c>
      <c r="E7573" t="s">
        <v>217</v>
      </c>
      <c r="F7573" s="88">
        <v>46661</v>
      </c>
      <c r="G7573" s="87">
        <v>6666.666666666667</v>
      </c>
      <c r="H7573" s="87">
        <v>-53.802074696442943</v>
      </c>
    </row>
    <row r="7574" spans="1:8" x14ac:dyDescent="0.3">
      <c r="A7574" t="s">
        <v>37</v>
      </c>
      <c r="B7574" t="s">
        <v>53</v>
      </c>
      <c r="C7574" t="s">
        <v>98</v>
      </c>
      <c r="D7574" t="s">
        <v>214</v>
      </c>
      <c r="E7574" t="s">
        <v>215</v>
      </c>
      <c r="F7574" s="88">
        <v>46692</v>
      </c>
      <c r="G7574" s="87">
        <v>6666.666666666667</v>
      </c>
      <c r="H7574" s="87">
        <v>-53.838381603498561</v>
      </c>
    </row>
    <row r="7575" spans="1:8" x14ac:dyDescent="0.3">
      <c r="A7575" t="s">
        <v>37</v>
      </c>
      <c r="B7575" t="s">
        <v>53</v>
      </c>
      <c r="C7575" t="s">
        <v>98</v>
      </c>
      <c r="D7575" t="s">
        <v>214</v>
      </c>
      <c r="E7575" t="s">
        <v>216</v>
      </c>
      <c r="F7575" s="88">
        <v>46692</v>
      </c>
      <c r="G7575" s="87">
        <v>6666.666666666667</v>
      </c>
      <c r="H7575" s="87">
        <v>0</v>
      </c>
    </row>
    <row r="7576" spans="1:8" x14ac:dyDescent="0.3">
      <c r="A7576" t="s">
        <v>37</v>
      </c>
      <c r="B7576" t="s">
        <v>53</v>
      </c>
      <c r="C7576" t="s">
        <v>98</v>
      </c>
      <c r="D7576" t="s">
        <v>214</v>
      </c>
      <c r="E7576" t="s">
        <v>217</v>
      </c>
      <c r="F7576" s="88">
        <v>46692</v>
      </c>
      <c r="G7576" s="87">
        <v>6666.666666666667</v>
      </c>
      <c r="H7576" s="87">
        <v>-53.838381603498561</v>
      </c>
    </row>
    <row r="7577" spans="1:8" x14ac:dyDescent="0.3">
      <c r="A7577" t="s">
        <v>37</v>
      </c>
      <c r="B7577" t="s">
        <v>53</v>
      </c>
      <c r="C7577" t="s">
        <v>98</v>
      </c>
      <c r="D7577" t="s">
        <v>214</v>
      </c>
      <c r="E7577" t="s">
        <v>215</v>
      </c>
      <c r="F7577" s="88">
        <v>46722</v>
      </c>
      <c r="G7577" s="87">
        <v>6666.666666666667</v>
      </c>
      <c r="H7577" s="87">
        <v>-53.874737545157217</v>
      </c>
    </row>
    <row r="7578" spans="1:8" x14ac:dyDescent="0.3">
      <c r="A7578" t="s">
        <v>37</v>
      </c>
      <c r="B7578" t="s">
        <v>53</v>
      </c>
      <c r="C7578" t="s">
        <v>98</v>
      </c>
      <c r="D7578" t="s">
        <v>214</v>
      </c>
      <c r="E7578" t="s">
        <v>216</v>
      </c>
      <c r="F7578" s="88">
        <v>46722</v>
      </c>
      <c r="G7578" s="87">
        <v>6666.666666666667</v>
      </c>
      <c r="H7578" s="87">
        <v>0</v>
      </c>
    </row>
    <row r="7579" spans="1:8" x14ac:dyDescent="0.3">
      <c r="A7579" t="s">
        <v>37</v>
      </c>
      <c r="B7579" t="s">
        <v>53</v>
      </c>
      <c r="C7579" t="s">
        <v>98</v>
      </c>
      <c r="D7579" t="s">
        <v>214</v>
      </c>
      <c r="E7579" t="s">
        <v>217</v>
      </c>
      <c r="F7579" s="88">
        <v>46722</v>
      </c>
      <c r="G7579" s="87">
        <v>6666.666666666667</v>
      </c>
      <c r="H7579" s="87">
        <v>-53.874737545157217</v>
      </c>
    </row>
    <row r="7580" spans="1:8" x14ac:dyDescent="0.3">
      <c r="A7580" t="s">
        <v>37</v>
      </c>
      <c r="B7580" t="s">
        <v>53</v>
      </c>
      <c r="C7580" t="s">
        <v>100</v>
      </c>
      <c r="D7580" t="s">
        <v>198</v>
      </c>
      <c r="E7580" t="s">
        <v>135</v>
      </c>
      <c r="G7580" s="87">
        <v>64000</v>
      </c>
      <c r="H7580" s="87">
        <v>43776</v>
      </c>
    </row>
    <row r="7581" spans="1:8" x14ac:dyDescent="0.3">
      <c r="A7581" t="s">
        <v>37</v>
      </c>
      <c r="B7581" t="s">
        <v>53</v>
      </c>
      <c r="C7581" t="s">
        <v>100</v>
      </c>
      <c r="D7581" t="s">
        <v>198</v>
      </c>
      <c r="E7581" t="s">
        <v>199</v>
      </c>
      <c r="G7581" s="87">
        <v>64000</v>
      </c>
      <c r="H7581" s="87">
        <v>64039.239730226873</v>
      </c>
    </row>
    <row r="7582" spans="1:8" x14ac:dyDescent="0.3">
      <c r="A7582" t="s">
        <v>37</v>
      </c>
      <c r="B7582" t="s">
        <v>53</v>
      </c>
      <c r="C7582" t="s">
        <v>100</v>
      </c>
      <c r="D7582" t="s">
        <v>198</v>
      </c>
      <c r="E7582" t="s">
        <v>200</v>
      </c>
      <c r="G7582" s="87">
        <v>64000</v>
      </c>
      <c r="H7582" s="87">
        <v>64581.36773737691</v>
      </c>
    </row>
    <row r="7583" spans="1:8" x14ac:dyDescent="0.3">
      <c r="A7583" t="s">
        <v>37</v>
      </c>
      <c r="B7583" t="s">
        <v>53</v>
      </c>
      <c r="C7583" t="s">
        <v>100</v>
      </c>
      <c r="D7583" t="s">
        <v>198</v>
      </c>
      <c r="E7583" t="s">
        <v>201</v>
      </c>
      <c r="G7583" s="87">
        <v>64000</v>
      </c>
      <c r="H7583" s="87">
        <v>64000</v>
      </c>
    </row>
    <row r="7584" spans="1:8" x14ac:dyDescent="0.3">
      <c r="A7584" t="s">
        <v>37</v>
      </c>
      <c r="B7584" t="s">
        <v>53</v>
      </c>
      <c r="C7584" t="s">
        <v>100</v>
      </c>
      <c r="D7584" t="s">
        <v>198</v>
      </c>
      <c r="E7584" t="s">
        <v>202</v>
      </c>
      <c r="G7584" s="87">
        <v>64000</v>
      </c>
      <c r="H7584" s="87">
        <v>44200.739318713073</v>
      </c>
    </row>
    <row r="7585" spans="1:8" x14ac:dyDescent="0.3">
      <c r="A7585" t="s">
        <v>37</v>
      </c>
      <c r="B7585" t="s">
        <v>53</v>
      </c>
      <c r="C7585" t="s">
        <v>100</v>
      </c>
      <c r="D7585" t="s">
        <v>198</v>
      </c>
      <c r="E7585" t="s">
        <v>139</v>
      </c>
      <c r="G7585" s="87">
        <v>64000</v>
      </c>
      <c r="H7585" s="87">
        <v>39360</v>
      </c>
    </row>
    <row r="7586" spans="1:8" x14ac:dyDescent="0.3">
      <c r="A7586" t="s">
        <v>37</v>
      </c>
      <c r="B7586" t="s">
        <v>53</v>
      </c>
      <c r="C7586" t="s">
        <v>100</v>
      </c>
      <c r="D7586" t="s">
        <v>198</v>
      </c>
      <c r="E7586" t="s">
        <v>65</v>
      </c>
      <c r="G7586" s="87">
        <v>64000</v>
      </c>
      <c r="H7586" s="87">
        <v>44200.739318713073</v>
      </c>
    </row>
    <row r="7587" spans="1:8" x14ac:dyDescent="0.3">
      <c r="A7587" t="s">
        <v>37</v>
      </c>
      <c r="B7587" t="s">
        <v>53</v>
      </c>
      <c r="C7587" t="s">
        <v>100</v>
      </c>
      <c r="D7587" t="s">
        <v>203</v>
      </c>
      <c r="E7587" t="s">
        <v>204</v>
      </c>
      <c r="G7587" s="87">
        <v>64000</v>
      </c>
      <c r="H7587" s="87">
        <v>44025.705959480751</v>
      </c>
    </row>
    <row r="7588" spans="1:8" x14ac:dyDescent="0.3">
      <c r="A7588" t="s">
        <v>37</v>
      </c>
      <c r="B7588" t="s">
        <v>53</v>
      </c>
      <c r="C7588" t="s">
        <v>100</v>
      </c>
      <c r="D7588" t="s">
        <v>203</v>
      </c>
      <c r="E7588" t="s">
        <v>142</v>
      </c>
      <c r="G7588" s="87">
        <v>64000</v>
      </c>
      <c r="H7588" s="87">
        <v>64000.000000000007</v>
      </c>
    </row>
    <row r="7589" spans="1:8" x14ac:dyDescent="0.3">
      <c r="A7589" t="s">
        <v>37</v>
      </c>
      <c r="B7589" t="s">
        <v>53</v>
      </c>
      <c r="C7589" t="s">
        <v>100</v>
      </c>
      <c r="D7589" t="s">
        <v>203</v>
      </c>
      <c r="E7589" t="s">
        <v>143</v>
      </c>
      <c r="G7589" s="87">
        <v>64000</v>
      </c>
      <c r="H7589" s="87">
        <v>64365.067192223309</v>
      </c>
    </row>
    <row r="7590" spans="1:8" x14ac:dyDescent="0.3">
      <c r="A7590" t="s">
        <v>37</v>
      </c>
      <c r="B7590" t="s">
        <v>53</v>
      </c>
      <c r="C7590" t="s">
        <v>100</v>
      </c>
      <c r="D7590" t="s">
        <v>203</v>
      </c>
      <c r="E7590" t="s">
        <v>141</v>
      </c>
      <c r="G7590" s="87">
        <v>64000</v>
      </c>
      <c r="H7590" s="87">
        <v>0</v>
      </c>
    </row>
    <row r="7591" spans="1:8" x14ac:dyDescent="0.3">
      <c r="A7591" t="s">
        <v>37</v>
      </c>
      <c r="B7591" t="s">
        <v>53</v>
      </c>
      <c r="C7591" t="s">
        <v>100</v>
      </c>
      <c r="D7591" t="s">
        <v>203</v>
      </c>
      <c r="E7591" t="s">
        <v>205</v>
      </c>
      <c r="G7591" s="87">
        <v>64000</v>
      </c>
      <c r="H7591" s="87">
        <v>44025.705959480751</v>
      </c>
    </row>
    <row r="7592" spans="1:8" x14ac:dyDescent="0.3">
      <c r="A7592" t="s">
        <v>37</v>
      </c>
      <c r="B7592" t="s">
        <v>53</v>
      </c>
      <c r="C7592" t="s">
        <v>100</v>
      </c>
      <c r="D7592" t="s">
        <v>206</v>
      </c>
      <c r="E7592" t="s">
        <v>207</v>
      </c>
      <c r="G7592" s="87">
        <v>64000</v>
      </c>
      <c r="H7592" s="87">
        <v>65280</v>
      </c>
    </row>
    <row r="7593" spans="1:8" x14ac:dyDescent="0.3">
      <c r="A7593" t="s">
        <v>37</v>
      </c>
      <c r="B7593" t="s">
        <v>53</v>
      </c>
      <c r="C7593" t="s">
        <v>100</v>
      </c>
      <c r="D7593" t="s">
        <v>206</v>
      </c>
      <c r="E7593" t="s">
        <v>208</v>
      </c>
      <c r="G7593" s="87">
        <v>64000</v>
      </c>
      <c r="H7593" s="87">
        <v>65239.999999999993</v>
      </c>
    </row>
    <row r="7594" spans="1:8" x14ac:dyDescent="0.3">
      <c r="A7594" t="s">
        <v>37</v>
      </c>
      <c r="B7594" t="s">
        <v>53</v>
      </c>
      <c r="C7594" t="s">
        <v>100</v>
      </c>
      <c r="D7594" t="s">
        <v>206</v>
      </c>
      <c r="E7594" t="s">
        <v>209</v>
      </c>
      <c r="G7594" s="87">
        <v>64000</v>
      </c>
      <c r="H7594" s="87">
        <v>63423.865791393153</v>
      </c>
    </row>
    <row r="7595" spans="1:8" x14ac:dyDescent="0.3">
      <c r="A7595" t="s">
        <v>37</v>
      </c>
      <c r="B7595" t="s">
        <v>53</v>
      </c>
      <c r="C7595" t="s">
        <v>100</v>
      </c>
      <c r="D7595" t="s">
        <v>210</v>
      </c>
      <c r="E7595" t="s">
        <v>211</v>
      </c>
      <c r="G7595" s="87">
        <v>64000</v>
      </c>
      <c r="H7595" s="87">
        <v>64000</v>
      </c>
    </row>
    <row r="7596" spans="1:8" x14ac:dyDescent="0.3">
      <c r="A7596" t="s">
        <v>37</v>
      </c>
      <c r="B7596" t="s">
        <v>53</v>
      </c>
      <c r="C7596" t="s">
        <v>100</v>
      </c>
      <c r="D7596" t="s">
        <v>210</v>
      </c>
      <c r="E7596" t="s">
        <v>212</v>
      </c>
      <c r="G7596" s="87">
        <v>64000</v>
      </c>
      <c r="H7596" s="87">
        <v>63360</v>
      </c>
    </row>
    <row r="7597" spans="1:8" x14ac:dyDescent="0.3">
      <c r="A7597" t="s">
        <v>37</v>
      </c>
      <c r="B7597" t="s">
        <v>53</v>
      </c>
      <c r="C7597" t="s">
        <v>100</v>
      </c>
      <c r="D7597" t="s">
        <v>210</v>
      </c>
      <c r="E7597" t="s">
        <v>213</v>
      </c>
      <c r="G7597" s="87">
        <v>64000</v>
      </c>
      <c r="H7597" s="87">
        <v>63680</v>
      </c>
    </row>
    <row r="7598" spans="1:8" x14ac:dyDescent="0.3">
      <c r="A7598" t="s">
        <v>37</v>
      </c>
      <c r="B7598" t="s">
        <v>53</v>
      </c>
      <c r="C7598" t="s">
        <v>100</v>
      </c>
      <c r="D7598" t="s">
        <v>214</v>
      </c>
      <c r="E7598" t="s">
        <v>215</v>
      </c>
      <c r="F7598" s="88">
        <v>46388</v>
      </c>
      <c r="G7598" s="87">
        <v>5333.333333333333</v>
      </c>
      <c r="H7598" s="87">
        <v>128.6730172100097</v>
      </c>
    </row>
    <row r="7599" spans="1:8" x14ac:dyDescent="0.3">
      <c r="A7599" t="s">
        <v>37</v>
      </c>
      <c r="B7599" t="s">
        <v>53</v>
      </c>
      <c r="C7599" t="s">
        <v>100</v>
      </c>
      <c r="D7599" t="s">
        <v>214</v>
      </c>
      <c r="E7599" t="s">
        <v>216</v>
      </c>
      <c r="F7599" s="88">
        <v>46388</v>
      </c>
      <c r="G7599" s="87">
        <v>5333.333333333333</v>
      </c>
      <c r="H7599" s="87">
        <v>106.6666666666668</v>
      </c>
    </row>
    <row r="7600" spans="1:8" x14ac:dyDescent="0.3">
      <c r="A7600" t="s">
        <v>37</v>
      </c>
      <c r="B7600" t="s">
        <v>53</v>
      </c>
      <c r="C7600" t="s">
        <v>100</v>
      </c>
      <c r="D7600" t="s">
        <v>214</v>
      </c>
      <c r="E7600" t="s">
        <v>217</v>
      </c>
      <c r="F7600" s="88">
        <v>46388</v>
      </c>
      <c r="G7600" s="87">
        <v>5333.333333333333</v>
      </c>
      <c r="H7600" s="87">
        <v>21.574853473865119</v>
      </c>
    </row>
    <row r="7601" spans="1:8" x14ac:dyDescent="0.3">
      <c r="A7601" t="s">
        <v>37</v>
      </c>
      <c r="B7601" t="s">
        <v>53</v>
      </c>
      <c r="C7601" t="s">
        <v>100</v>
      </c>
      <c r="D7601" t="s">
        <v>214</v>
      </c>
      <c r="E7601" t="s">
        <v>215</v>
      </c>
      <c r="F7601" s="88">
        <v>46419</v>
      </c>
      <c r="G7601" s="87">
        <v>5333.333333333333</v>
      </c>
      <c r="H7601" s="87">
        <v>128.6658246360434</v>
      </c>
    </row>
    <row r="7602" spans="1:8" x14ac:dyDescent="0.3">
      <c r="A7602" t="s">
        <v>37</v>
      </c>
      <c r="B7602" t="s">
        <v>53</v>
      </c>
      <c r="C7602" t="s">
        <v>100</v>
      </c>
      <c r="D7602" t="s">
        <v>214</v>
      </c>
      <c r="E7602" t="s">
        <v>216</v>
      </c>
      <c r="F7602" s="88">
        <v>46419</v>
      </c>
      <c r="G7602" s="87">
        <v>5333.333333333333</v>
      </c>
      <c r="H7602" s="87">
        <v>106.6666666666668</v>
      </c>
    </row>
    <row r="7603" spans="1:8" x14ac:dyDescent="0.3">
      <c r="A7603" t="s">
        <v>37</v>
      </c>
      <c r="B7603" t="s">
        <v>53</v>
      </c>
      <c r="C7603" t="s">
        <v>100</v>
      </c>
      <c r="D7603" t="s">
        <v>214</v>
      </c>
      <c r="E7603" t="s">
        <v>217</v>
      </c>
      <c r="F7603" s="88">
        <v>46419</v>
      </c>
      <c r="G7603" s="87">
        <v>5333.333333333333</v>
      </c>
      <c r="H7603" s="87">
        <v>21.567801930761021</v>
      </c>
    </row>
    <row r="7604" spans="1:8" x14ac:dyDescent="0.3">
      <c r="A7604" t="s">
        <v>37</v>
      </c>
      <c r="B7604" t="s">
        <v>53</v>
      </c>
      <c r="C7604" t="s">
        <v>100</v>
      </c>
      <c r="D7604" t="s">
        <v>214</v>
      </c>
      <c r="E7604" t="s">
        <v>215</v>
      </c>
      <c r="F7604" s="88">
        <v>46447</v>
      </c>
      <c r="G7604" s="87">
        <v>5333.333333333333</v>
      </c>
      <c r="H7604" s="87">
        <v>128.65863676219411</v>
      </c>
    </row>
    <row r="7605" spans="1:8" x14ac:dyDescent="0.3">
      <c r="A7605" t="s">
        <v>37</v>
      </c>
      <c r="B7605" t="s">
        <v>53</v>
      </c>
      <c r="C7605" t="s">
        <v>100</v>
      </c>
      <c r="D7605" t="s">
        <v>214</v>
      </c>
      <c r="E7605" t="s">
        <v>216</v>
      </c>
      <c r="F7605" s="88">
        <v>46447</v>
      </c>
      <c r="G7605" s="87">
        <v>5333.333333333333</v>
      </c>
      <c r="H7605" s="87">
        <v>106.6666666666668</v>
      </c>
    </row>
    <row r="7606" spans="1:8" x14ac:dyDescent="0.3">
      <c r="A7606" t="s">
        <v>37</v>
      </c>
      <c r="B7606" t="s">
        <v>53</v>
      </c>
      <c r="C7606" t="s">
        <v>100</v>
      </c>
      <c r="D7606" t="s">
        <v>214</v>
      </c>
      <c r="E7606" t="s">
        <v>217</v>
      </c>
      <c r="F7606" s="88">
        <v>46447</v>
      </c>
      <c r="G7606" s="87">
        <v>5333.333333333333</v>
      </c>
      <c r="H7606" s="87">
        <v>21.56075499561538</v>
      </c>
    </row>
    <row r="7607" spans="1:8" x14ac:dyDescent="0.3">
      <c r="A7607" t="s">
        <v>37</v>
      </c>
      <c r="B7607" t="s">
        <v>53</v>
      </c>
      <c r="C7607" t="s">
        <v>100</v>
      </c>
      <c r="D7607" t="s">
        <v>214</v>
      </c>
      <c r="E7607" t="s">
        <v>215</v>
      </c>
      <c r="F7607" s="88">
        <v>46478</v>
      </c>
      <c r="G7607" s="87">
        <v>5333.333333333333</v>
      </c>
      <c r="H7607" s="87">
        <v>21.553474021420271</v>
      </c>
    </row>
    <row r="7608" spans="1:8" x14ac:dyDescent="0.3">
      <c r="A7608" t="s">
        <v>37</v>
      </c>
      <c r="B7608" t="s">
        <v>53</v>
      </c>
      <c r="C7608" t="s">
        <v>100</v>
      </c>
      <c r="D7608" t="s">
        <v>214</v>
      </c>
      <c r="E7608" t="s">
        <v>216</v>
      </c>
      <c r="F7608" s="88">
        <v>46478</v>
      </c>
      <c r="G7608" s="87">
        <v>5333.333333333333</v>
      </c>
      <c r="H7608" s="87">
        <v>0</v>
      </c>
    </row>
    <row r="7609" spans="1:8" x14ac:dyDescent="0.3">
      <c r="A7609" t="s">
        <v>37</v>
      </c>
      <c r="B7609" t="s">
        <v>53</v>
      </c>
      <c r="C7609" t="s">
        <v>100</v>
      </c>
      <c r="D7609" t="s">
        <v>214</v>
      </c>
      <c r="E7609" t="s">
        <v>217</v>
      </c>
      <c r="F7609" s="88">
        <v>46478</v>
      </c>
      <c r="G7609" s="87">
        <v>5333.333333333333</v>
      </c>
      <c r="H7609" s="87">
        <v>21.553474021420271</v>
      </c>
    </row>
    <row r="7610" spans="1:8" x14ac:dyDescent="0.3">
      <c r="A7610" t="s">
        <v>37</v>
      </c>
      <c r="B7610" t="s">
        <v>53</v>
      </c>
      <c r="C7610" t="s">
        <v>100</v>
      </c>
      <c r="D7610" t="s">
        <v>214</v>
      </c>
      <c r="E7610" t="s">
        <v>215</v>
      </c>
      <c r="F7610" s="88">
        <v>46508</v>
      </c>
      <c r="G7610" s="87">
        <v>5333.333333333333</v>
      </c>
      <c r="H7610" s="87">
        <v>21.546197963072441</v>
      </c>
    </row>
    <row r="7611" spans="1:8" x14ac:dyDescent="0.3">
      <c r="A7611" t="s">
        <v>37</v>
      </c>
      <c r="B7611" t="s">
        <v>53</v>
      </c>
      <c r="C7611" t="s">
        <v>100</v>
      </c>
      <c r="D7611" t="s">
        <v>214</v>
      </c>
      <c r="E7611" t="s">
        <v>216</v>
      </c>
      <c r="F7611" s="88">
        <v>46508</v>
      </c>
      <c r="G7611" s="87">
        <v>5333.333333333333</v>
      </c>
      <c r="H7611" s="87">
        <v>0</v>
      </c>
    </row>
    <row r="7612" spans="1:8" x14ac:dyDescent="0.3">
      <c r="A7612" t="s">
        <v>37</v>
      </c>
      <c r="B7612" t="s">
        <v>53</v>
      </c>
      <c r="C7612" t="s">
        <v>100</v>
      </c>
      <c r="D7612" t="s">
        <v>214</v>
      </c>
      <c r="E7612" t="s">
        <v>217</v>
      </c>
      <c r="F7612" s="88">
        <v>46508</v>
      </c>
      <c r="G7612" s="87">
        <v>5333.333333333333</v>
      </c>
      <c r="H7612" s="87">
        <v>21.546197963072441</v>
      </c>
    </row>
    <row r="7613" spans="1:8" x14ac:dyDescent="0.3">
      <c r="A7613" t="s">
        <v>37</v>
      </c>
      <c r="B7613" t="s">
        <v>53</v>
      </c>
      <c r="C7613" t="s">
        <v>100</v>
      </c>
      <c r="D7613" t="s">
        <v>214</v>
      </c>
      <c r="E7613" t="s">
        <v>215</v>
      </c>
      <c r="F7613" s="88">
        <v>46539</v>
      </c>
      <c r="G7613" s="87">
        <v>5333.333333333333</v>
      </c>
      <c r="H7613" s="87">
        <v>21.53892681559455</v>
      </c>
    </row>
    <row r="7614" spans="1:8" x14ac:dyDescent="0.3">
      <c r="A7614" t="s">
        <v>37</v>
      </c>
      <c r="B7614" t="s">
        <v>53</v>
      </c>
      <c r="C7614" t="s">
        <v>100</v>
      </c>
      <c r="D7614" t="s">
        <v>214</v>
      </c>
      <c r="E7614" t="s">
        <v>216</v>
      </c>
      <c r="F7614" s="88">
        <v>46539</v>
      </c>
      <c r="G7614" s="87">
        <v>5333.333333333333</v>
      </c>
      <c r="H7614" s="87">
        <v>0</v>
      </c>
    </row>
    <row r="7615" spans="1:8" x14ac:dyDescent="0.3">
      <c r="A7615" t="s">
        <v>37</v>
      </c>
      <c r="B7615" t="s">
        <v>53</v>
      </c>
      <c r="C7615" t="s">
        <v>100</v>
      </c>
      <c r="D7615" t="s">
        <v>214</v>
      </c>
      <c r="E7615" t="s">
        <v>217</v>
      </c>
      <c r="F7615" s="88">
        <v>46539</v>
      </c>
      <c r="G7615" s="87">
        <v>5333.333333333333</v>
      </c>
      <c r="H7615" s="87">
        <v>21.53892681559455</v>
      </c>
    </row>
    <row r="7616" spans="1:8" x14ac:dyDescent="0.3">
      <c r="A7616" t="s">
        <v>37</v>
      </c>
      <c r="B7616" t="s">
        <v>53</v>
      </c>
      <c r="C7616" t="s">
        <v>100</v>
      </c>
      <c r="D7616" t="s">
        <v>214</v>
      </c>
      <c r="E7616" t="s">
        <v>215</v>
      </c>
      <c r="F7616" s="88">
        <v>46569</v>
      </c>
      <c r="G7616" s="87">
        <v>5333.333333333333</v>
      </c>
      <c r="H7616" s="87">
        <v>21.531660574017529</v>
      </c>
    </row>
    <row r="7617" spans="1:8" x14ac:dyDescent="0.3">
      <c r="A7617" t="s">
        <v>37</v>
      </c>
      <c r="B7617" t="s">
        <v>53</v>
      </c>
      <c r="C7617" t="s">
        <v>100</v>
      </c>
      <c r="D7617" t="s">
        <v>214</v>
      </c>
      <c r="E7617" t="s">
        <v>216</v>
      </c>
      <c r="F7617" s="88">
        <v>46569</v>
      </c>
      <c r="G7617" s="87">
        <v>5333.333333333333</v>
      </c>
      <c r="H7617" s="87">
        <v>0</v>
      </c>
    </row>
    <row r="7618" spans="1:8" x14ac:dyDescent="0.3">
      <c r="A7618" t="s">
        <v>37</v>
      </c>
      <c r="B7618" t="s">
        <v>53</v>
      </c>
      <c r="C7618" t="s">
        <v>100</v>
      </c>
      <c r="D7618" t="s">
        <v>214</v>
      </c>
      <c r="E7618" t="s">
        <v>217</v>
      </c>
      <c r="F7618" s="88">
        <v>46569</v>
      </c>
      <c r="G7618" s="87">
        <v>5333.333333333333</v>
      </c>
      <c r="H7618" s="87">
        <v>21.531660574017529</v>
      </c>
    </row>
    <row r="7619" spans="1:8" x14ac:dyDescent="0.3">
      <c r="A7619" t="s">
        <v>37</v>
      </c>
      <c r="B7619" t="s">
        <v>53</v>
      </c>
      <c r="C7619" t="s">
        <v>100</v>
      </c>
      <c r="D7619" t="s">
        <v>214</v>
      </c>
      <c r="E7619" t="s">
        <v>215</v>
      </c>
      <c r="F7619" s="88">
        <v>46600</v>
      </c>
      <c r="G7619" s="87">
        <v>5333.333333333333</v>
      </c>
      <c r="H7619" s="87">
        <v>21.524280235809101</v>
      </c>
    </row>
    <row r="7620" spans="1:8" x14ac:dyDescent="0.3">
      <c r="A7620" t="s">
        <v>37</v>
      </c>
      <c r="B7620" t="s">
        <v>53</v>
      </c>
      <c r="C7620" t="s">
        <v>100</v>
      </c>
      <c r="D7620" t="s">
        <v>214</v>
      </c>
      <c r="E7620" t="s">
        <v>216</v>
      </c>
      <c r="F7620" s="88">
        <v>46600</v>
      </c>
      <c r="G7620" s="87">
        <v>5333.333333333333</v>
      </c>
      <c r="H7620" s="87">
        <v>0</v>
      </c>
    </row>
    <row r="7621" spans="1:8" x14ac:dyDescent="0.3">
      <c r="A7621" t="s">
        <v>37</v>
      </c>
      <c r="B7621" t="s">
        <v>53</v>
      </c>
      <c r="C7621" t="s">
        <v>100</v>
      </c>
      <c r="D7621" t="s">
        <v>214</v>
      </c>
      <c r="E7621" t="s">
        <v>217</v>
      </c>
      <c r="F7621" s="88">
        <v>46600</v>
      </c>
      <c r="G7621" s="87">
        <v>5333.333333333333</v>
      </c>
      <c r="H7621" s="87">
        <v>21.524280235809101</v>
      </c>
    </row>
    <row r="7622" spans="1:8" x14ac:dyDescent="0.3">
      <c r="A7622" t="s">
        <v>37</v>
      </c>
      <c r="B7622" t="s">
        <v>53</v>
      </c>
      <c r="C7622" t="s">
        <v>100</v>
      </c>
      <c r="D7622" t="s">
        <v>214</v>
      </c>
      <c r="E7622" t="s">
        <v>215</v>
      </c>
      <c r="F7622" s="88">
        <v>46631</v>
      </c>
      <c r="G7622" s="87">
        <v>5333.333333333333</v>
      </c>
      <c r="H7622" s="87">
        <v>21.51702387136941</v>
      </c>
    </row>
    <row r="7623" spans="1:8" x14ac:dyDescent="0.3">
      <c r="A7623" t="s">
        <v>37</v>
      </c>
      <c r="B7623" t="s">
        <v>53</v>
      </c>
      <c r="C7623" t="s">
        <v>100</v>
      </c>
      <c r="D7623" t="s">
        <v>214</v>
      </c>
      <c r="E7623" t="s">
        <v>216</v>
      </c>
      <c r="F7623" s="88">
        <v>46631</v>
      </c>
      <c r="G7623" s="87">
        <v>5333.333333333333</v>
      </c>
      <c r="H7623" s="87">
        <v>0</v>
      </c>
    </row>
    <row r="7624" spans="1:8" x14ac:dyDescent="0.3">
      <c r="A7624" t="s">
        <v>37</v>
      </c>
      <c r="B7624" t="s">
        <v>53</v>
      </c>
      <c r="C7624" t="s">
        <v>100</v>
      </c>
      <c r="D7624" t="s">
        <v>214</v>
      </c>
      <c r="E7624" t="s">
        <v>217</v>
      </c>
      <c r="F7624" s="88">
        <v>46631</v>
      </c>
      <c r="G7624" s="87">
        <v>5333.333333333333</v>
      </c>
      <c r="H7624" s="87">
        <v>21.51702387136941</v>
      </c>
    </row>
    <row r="7625" spans="1:8" x14ac:dyDescent="0.3">
      <c r="A7625" t="s">
        <v>37</v>
      </c>
      <c r="B7625" t="s">
        <v>53</v>
      </c>
      <c r="C7625" t="s">
        <v>100</v>
      </c>
      <c r="D7625" t="s">
        <v>214</v>
      </c>
      <c r="E7625" t="s">
        <v>215</v>
      </c>
      <c r="F7625" s="88">
        <v>46661</v>
      </c>
      <c r="G7625" s="87">
        <v>5333.333333333333</v>
      </c>
      <c r="H7625" s="87">
        <v>21.50977239787958</v>
      </c>
    </row>
    <row r="7626" spans="1:8" x14ac:dyDescent="0.3">
      <c r="A7626" t="s">
        <v>37</v>
      </c>
      <c r="B7626" t="s">
        <v>53</v>
      </c>
      <c r="C7626" t="s">
        <v>100</v>
      </c>
      <c r="D7626" t="s">
        <v>214</v>
      </c>
      <c r="E7626" t="s">
        <v>216</v>
      </c>
      <c r="F7626" s="88">
        <v>46661</v>
      </c>
      <c r="G7626" s="87">
        <v>5333.333333333333</v>
      </c>
      <c r="H7626" s="87">
        <v>0</v>
      </c>
    </row>
    <row r="7627" spans="1:8" x14ac:dyDescent="0.3">
      <c r="A7627" t="s">
        <v>37</v>
      </c>
      <c r="B7627" t="s">
        <v>53</v>
      </c>
      <c r="C7627" t="s">
        <v>100</v>
      </c>
      <c r="D7627" t="s">
        <v>214</v>
      </c>
      <c r="E7627" t="s">
        <v>217</v>
      </c>
      <c r="F7627" s="88">
        <v>46661</v>
      </c>
      <c r="G7627" s="87">
        <v>5333.333333333333</v>
      </c>
      <c r="H7627" s="87">
        <v>21.50977239787958</v>
      </c>
    </row>
    <row r="7628" spans="1:8" x14ac:dyDescent="0.3">
      <c r="A7628" t="s">
        <v>37</v>
      </c>
      <c r="B7628" t="s">
        <v>53</v>
      </c>
      <c r="C7628" t="s">
        <v>100</v>
      </c>
      <c r="D7628" t="s">
        <v>214</v>
      </c>
      <c r="E7628" t="s">
        <v>215</v>
      </c>
      <c r="F7628" s="88">
        <v>46692</v>
      </c>
      <c r="G7628" s="87">
        <v>5333.333333333333</v>
      </c>
      <c r="H7628" s="87">
        <v>21.50252581039425</v>
      </c>
    </row>
    <row r="7629" spans="1:8" x14ac:dyDescent="0.3">
      <c r="A7629" t="s">
        <v>37</v>
      </c>
      <c r="B7629" t="s">
        <v>53</v>
      </c>
      <c r="C7629" t="s">
        <v>100</v>
      </c>
      <c r="D7629" t="s">
        <v>214</v>
      </c>
      <c r="E7629" t="s">
        <v>216</v>
      </c>
      <c r="F7629" s="88">
        <v>46692</v>
      </c>
      <c r="G7629" s="87">
        <v>5333.333333333333</v>
      </c>
      <c r="H7629" s="87">
        <v>0</v>
      </c>
    </row>
    <row r="7630" spans="1:8" x14ac:dyDescent="0.3">
      <c r="A7630" t="s">
        <v>37</v>
      </c>
      <c r="B7630" t="s">
        <v>53</v>
      </c>
      <c r="C7630" t="s">
        <v>100</v>
      </c>
      <c r="D7630" t="s">
        <v>214</v>
      </c>
      <c r="E7630" t="s">
        <v>217</v>
      </c>
      <c r="F7630" s="88">
        <v>46692</v>
      </c>
      <c r="G7630" s="87">
        <v>5333.333333333333</v>
      </c>
      <c r="H7630" s="87">
        <v>21.50252581039425</v>
      </c>
    </row>
    <row r="7631" spans="1:8" x14ac:dyDescent="0.3">
      <c r="A7631" t="s">
        <v>37</v>
      </c>
      <c r="B7631" t="s">
        <v>53</v>
      </c>
      <c r="C7631" t="s">
        <v>100</v>
      </c>
      <c r="D7631" t="s">
        <v>214</v>
      </c>
      <c r="E7631" t="s">
        <v>215</v>
      </c>
      <c r="F7631" s="88">
        <v>46722</v>
      </c>
      <c r="G7631" s="87">
        <v>5333.333333333333</v>
      </c>
      <c r="H7631" s="87">
        <v>21.495284103979859</v>
      </c>
    </row>
    <row r="7632" spans="1:8" x14ac:dyDescent="0.3">
      <c r="A7632" t="s">
        <v>37</v>
      </c>
      <c r="B7632" t="s">
        <v>53</v>
      </c>
      <c r="C7632" t="s">
        <v>100</v>
      </c>
      <c r="D7632" t="s">
        <v>214</v>
      </c>
      <c r="E7632" t="s">
        <v>216</v>
      </c>
      <c r="F7632" s="88">
        <v>46722</v>
      </c>
      <c r="G7632" s="87">
        <v>5333.333333333333</v>
      </c>
      <c r="H7632" s="87">
        <v>0</v>
      </c>
    </row>
    <row r="7633" spans="1:8" x14ac:dyDescent="0.3">
      <c r="A7633" t="s">
        <v>37</v>
      </c>
      <c r="B7633" t="s">
        <v>53</v>
      </c>
      <c r="C7633" t="s">
        <v>100</v>
      </c>
      <c r="D7633" t="s">
        <v>214</v>
      </c>
      <c r="E7633" t="s">
        <v>217</v>
      </c>
      <c r="F7633" s="88">
        <v>46722</v>
      </c>
      <c r="G7633" s="87">
        <v>5333.333333333333</v>
      </c>
      <c r="H7633" s="87">
        <v>21.495284103979859</v>
      </c>
    </row>
    <row r="7634" spans="1:8" x14ac:dyDescent="0.3">
      <c r="A7634" t="s">
        <v>37</v>
      </c>
      <c r="B7634" t="s">
        <v>53</v>
      </c>
      <c r="C7634" t="s">
        <v>102</v>
      </c>
      <c r="D7634" t="s">
        <v>198</v>
      </c>
      <c r="E7634" t="s">
        <v>135</v>
      </c>
      <c r="G7634" s="87">
        <v>48000</v>
      </c>
      <c r="H7634" s="87">
        <v>32064</v>
      </c>
    </row>
    <row r="7635" spans="1:8" x14ac:dyDescent="0.3">
      <c r="A7635" t="s">
        <v>37</v>
      </c>
      <c r="B7635" t="s">
        <v>53</v>
      </c>
      <c r="C7635" t="s">
        <v>102</v>
      </c>
      <c r="D7635" t="s">
        <v>198</v>
      </c>
      <c r="E7635" t="s">
        <v>199</v>
      </c>
      <c r="G7635" s="87">
        <v>48000</v>
      </c>
      <c r="H7635" s="87">
        <v>48077.795786061579</v>
      </c>
    </row>
    <row r="7636" spans="1:8" x14ac:dyDescent="0.3">
      <c r="A7636" t="s">
        <v>37</v>
      </c>
      <c r="B7636" t="s">
        <v>53</v>
      </c>
      <c r="C7636" t="s">
        <v>102</v>
      </c>
      <c r="D7636" t="s">
        <v>198</v>
      </c>
      <c r="E7636" t="s">
        <v>200</v>
      </c>
      <c r="G7636" s="87">
        <v>48000</v>
      </c>
      <c r="H7636" s="87">
        <v>48290.145935186803</v>
      </c>
    </row>
    <row r="7637" spans="1:8" x14ac:dyDescent="0.3">
      <c r="A7637" t="s">
        <v>37</v>
      </c>
      <c r="B7637" t="s">
        <v>53</v>
      </c>
      <c r="C7637" t="s">
        <v>102</v>
      </c>
      <c r="D7637" t="s">
        <v>198</v>
      </c>
      <c r="E7637" t="s">
        <v>201</v>
      </c>
      <c r="G7637" s="87">
        <v>48000</v>
      </c>
      <c r="H7637" s="87">
        <v>48000</v>
      </c>
    </row>
    <row r="7638" spans="1:8" x14ac:dyDescent="0.3">
      <c r="A7638" t="s">
        <v>37</v>
      </c>
      <c r="B7638" t="s">
        <v>53</v>
      </c>
      <c r="C7638" t="s">
        <v>102</v>
      </c>
      <c r="D7638" t="s">
        <v>198</v>
      </c>
      <c r="E7638" t="s">
        <v>202</v>
      </c>
      <c r="G7638" s="87">
        <v>48000</v>
      </c>
      <c r="H7638" s="87">
        <v>32310.099198618402</v>
      </c>
    </row>
    <row r="7639" spans="1:8" x14ac:dyDescent="0.3">
      <c r="A7639" t="s">
        <v>37</v>
      </c>
      <c r="B7639" t="s">
        <v>53</v>
      </c>
      <c r="C7639" t="s">
        <v>102</v>
      </c>
      <c r="D7639" t="s">
        <v>198</v>
      </c>
      <c r="E7639" t="s">
        <v>139</v>
      </c>
      <c r="G7639" s="87">
        <v>48000</v>
      </c>
      <c r="H7639" s="87">
        <v>30480</v>
      </c>
    </row>
    <row r="7640" spans="1:8" x14ac:dyDescent="0.3">
      <c r="A7640" t="s">
        <v>37</v>
      </c>
      <c r="B7640" t="s">
        <v>53</v>
      </c>
      <c r="C7640" t="s">
        <v>102</v>
      </c>
      <c r="D7640" t="s">
        <v>198</v>
      </c>
      <c r="E7640" t="s">
        <v>65</v>
      </c>
      <c r="G7640" s="87">
        <v>48000</v>
      </c>
      <c r="H7640" s="87">
        <v>32310.099198618402</v>
      </c>
    </row>
    <row r="7641" spans="1:8" x14ac:dyDescent="0.3">
      <c r="A7641" t="s">
        <v>37</v>
      </c>
      <c r="B7641" t="s">
        <v>53</v>
      </c>
      <c r="C7641" t="s">
        <v>102</v>
      </c>
      <c r="D7641" t="s">
        <v>203</v>
      </c>
      <c r="E7641" t="s">
        <v>204</v>
      </c>
      <c r="G7641" s="87">
        <v>48000</v>
      </c>
      <c r="H7641" s="87">
        <v>31831.227378019968</v>
      </c>
    </row>
    <row r="7642" spans="1:8" x14ac:dyDescent="0.3">
      <c r="A7642" t="s">
        <v>37</v>
      </c>
      <c r="B7642" t="s">
        <v>53</v>
      </c>
      <c r="C7642" t="s">
        <v>102</v>
      </c>
      <c r="D7642" t="s">
        <v>203</v>
      </c>
      <c r="E7642" t="s">
        <v>142</v>
      </c>
      <c r="G7642" s="87">
        <v>48000</v>
      </c>
      <c r="H7642" s="87">
        <v>47999.999999999993</v>
      </c>
    </row>
    <row r="7643" spans="1:8" x14ac:dyDescent="0.3">
      <c r="A7643" t="s">
        <v>37</v>
      </c>
      <c r="B7643" t="s">
        <v>53</v>
      </c>
      <c r="C7643" t="s">
        <v>102</v>
      </c>
      <c r="D7643" t="s">
        <v>203</v>
      </c>
      <c r="E7643" t="s">
        <v>143</v>
      </c>
      <c r="G7643" s="87">
        <v>48000</v>
      </c>
      <c r="H7643" s="87">
        <v>47651.537991047873</v>
      </c>
    </row>
    <row r="7644" spans="1:8" x14ac:dyDescent="0.3">
      <c r="A7644" t="s">
        <v>37</v>
      </c>
      <c r="B7644" t="s">
        <v>53</v>
      </c>
      <c r="C7644" t="s">
        <v>102</v>
      </c>
      <c r="D7644" t="s">
        <v>203</v>
      </c>
      <c r="E7644" t="s">
        <v>141</v>
      </c>
      <c r="G7644" s="87">
        <v>48000</v>
      </c>
      <c r="H7644" s="87">
        <v>0</v>
      </c>
    </row>
    <row r="7645" spans="1:8" x14ac:dyDescent="0.3">
      <c r="A7645" t="s">
        <v>37</v>
      </c>
      <c r="B7645" t="s">
        <v>53</v>
      </c>
      <c r="C7645" t="s">
        <v>102</v>
      </c>
      <c r="D7645" t="s">
        <v>203</v>
      </c>
      <c r="E7645" t="s">
        <v>205</v>
      </c>
      <c r="G7645" s="87">
        <v>48000</v>
      </c>
      <c r="H7645" s="87">
        <v>31831.227378019968</v>
      </c>
    </row>
    <row r="7646" spans="1:8" x14ac:dyDescent="0.3">
      <c r="A7646" t="s">
        <v>37</v>
      </c>
      <c r="B7646" t="s">
        <v>53</v>
      </c>
      <c r="C7646" t="s">
        <v>102</v>
      </c>
      <c r="D7646" t="s">
        <v>206</v>
      </c>
      <c r="E7646" t="s">
        <v>207</v>
      </c>
      <c r="G7646" s="87">
        <v>48000</v>
      </c>
      <c r="H7646" s="87">
        <v>49440</v>
      </c>
    </row>
    <row r="7647" spans="1:8" x14ac:dyDescent="0.3">
      <c r="A7647" t="s">
        <v>37</v>
      </c>
      <c r="B7647" t="s">
        <v>53</v>
      </c>
      <c r="C7647" t="s">
        <v>102</v>
      </c>
      <c r="D7647" t="s">
        <v>206</v>
      </c>
      <c r="E7647" t="s">
        <v>208</v>
      </c>
      <c r="G7647" s="87">
        <v>48000</v>
      </c>
      <c r="H7647" s="87">
        <v>49360.000000000007</v>
      </c>
    </row>
    <row r="7648" spans="1:8" x14ac:dyDescent="0.3">
      <c r="A7648" t="s">
        <v>37</v>
      </c>
      <c r="B7648" t="s">
        <v>53</v>
      </c>
      <c r="C7648" t="s">
        <v>102</v>
      </c>
      <c r="D7648" t="s">
        <v>206</v>
      </c>
      <c r="E7648" t="s">
        <v>209</v>
      </c>
      <c r="G7648" s="87">
        <v>48000</v>
      </c>
      <c r="H7648" s="87">
        <v>47711.59737417943</v>
      </c>
    </row>
    <row r="7649" spans="1:8" x14ac:dyDescent="0.3">
      <c r="A7649" t="s">
        <v>37</v>
      </c>
      <c r="B7649" t="s">
        <v>53</v>
      </c>
      <c r="C7649" t="s">
        <v>102</v>
      </c>
      <c r="D7649" t="s">
        <v>210</v>
      </c>
      <c r="E7649" t="s">
        <v>211</v>
      </c>
      <c r="G7649" s="87">
        <v>48000</v>
      </c>
      <c r="H7649" s="87">
        <v>48000</v>
      </c>
    </row>
    <row r="7650" spans="1:8" x14ac:dyDescent="0.3">
      <c r="A7650" t="s">
        <v>37</v>
      </c>
      <c r="B7650" t="s">
        <v>53</v>
      </c>
      <c r="C7650" t="s">
        <v>102</v>
      </c>
      <c r="D7650" t="s">
        <v>210</v>
      </c>
      <c r="E7650" t="s">
        <v>212</v>
      </c>
      <c r="G7650" s="87">
        <v>48000</v>
      </c>
      <c r="H7650" s="87">
        <v>47520</v>
      </c>
    </row>
    <row r="7651" spans="1:8" x14ac:dyDescent="0.3">
      <c r="A7651" t="s">
        <v>37</v>
      </c>
      <c r="B7651" t="s">
        <v>53</v>
      </c>
      <c r="C7651" t="s">
        <v>102</v>
      </c>
      <c r="D7651" t="s">
        <v>210</v>
      </c>
      <c r="E7651" t="s">
        <v>213</v>
      </c>
      <c r="G7651" s="87">
        <v>48000</v>
      </c>
      <c r="H7651" s="87">
        <v>48480</v>
      </c>
    </row>
    <row r="7652" spans="1:8" x14ac:dyDescent="0.3">
      <c r="A7652" t="s">
        <v>37</v>
      </c>
      <c r="B7652" t="s">
        <v>53</v>
      </c>
      <c r="C7652" t="s">
        <v>102</v>
      </c>
      <c r="D7652" t="s">
        <v>214</v>
      </c>
      <c r="E7652" t="s">
        <v>215</v>
      </c>
      <c r="F7652" s="88">
        <v>46388</v>
      </c>
      <c r="G7652" s="87">
        <v>4000</v>
      </c>
      <c r="H7652" s="87">
        <v>187.2419960651053</v>
      </c>
    </row>
    <row r="7653" spans="1:8" x14ac:dyDescent="0.3">
      <c r="A7653" t="s">
        <v>37</v>
      </c>
      <c r="B7653" t="s">
        <v>53</v>
      </c>
      <c r="C7653" t="s">
        <v>102</v>
      </c>
      <c r="D7653" t="s">
        <v>214</v>
      </c>
      <c r="E7653" t="s">
        <v>216</v>
      </c>
      <c r="F7653" s="88">
        <v>46388</v>
      </c>
      <c r="G7653" s="87">
        <v>4000</v>
      </c>
      <c r="H7653" s="87">
        <v>120.0000000000001</v>
      </c>
    </row>
    <row r="7654" spans="1:8" x14ac:dyDescent="0.3">
      <c r="A7654" t="s">
        <v>37</v>
      </c>
      <c r="B7654" t="s">
        <v>53</v>
      </c>
      <c r="C7654" t="s">
        <v>102</v>
      </c>
      <c r="D7654" t="s">
        <v>214</v>
      </c>
      <c r="E7654" t="s">
        <v>217</v>
      </c>
      <c r="F7654" s="88">
        <v>46388</v>
      </c>
      <c r="G7654" s="87">
        <v>4000</v>
      </c>
      <c r="H7654" s="87">
        <v>65.283491325344841</v>
      </c>
    </row>
    <row r="7655" spans="1:8" x14ac:dyDescent="0.3">
      <c r="A7655" t="s">
        <v>37</v>
      </c>
      <c r="B7655" t="s">
        <v>53</v>
      </c>
      <c r="C7655" t="s">
        <v>102</v>
      </c>
      <c r="D7655" t="s">
        <v>214</v>
      </c>
      <c r="E7655" t="s">
        <v>215</v>
      </c>
      <c r="F7655" s="88">
        <v>46419</v>
      </c>
      <c r="G7655" s="87">
        <v>4000</v>
      </c>
      <c r="H7655" s="87">
        <v>187.1534150534755</v>
      </c>
    </row>
    <row r="7656" spans="1:8" x14ac:dyDescent="0.3">
      <c r="A7656" t="s">
        <v>37</v>
      </c>
      <c r="B7656" t="s">
        <v>53</v>
      </c>
      <c r="C7656" t="s">
        <v>102</v>
      </c>
      <c r="D7656" t="s">
        <v>214</v>
      </c>
      <c r="E7656" t="s">
        <v>216</v>
      </c>
      <c r="F7656" s="88">
        <v>46419</v>
      </c>
      <c r="G7656" s="87">
        <v>4000</v>
      </c>
      <c r="H7656" s="87">
        <v>120.0000000000001</v>
      </c>
    </row>
    <row r="7657" spans="1:8" x14ac:dyDescent="0.3">
      <c r="A7657" t="s">
        <v>37</v>
      </c>
      <c r="B7657" t="s">
        <v>53</v>
      </c>
      <c r="C7657" t="s">
        <v>102</v>
      </c>
      <c r="D7657" t="s">
        <v>214</v>
      </c>
      <c r="E7657" t="s">
        <v>217</v>
      </c>
      <c r="F7657" s="88">
        <v>46419</v>
      </c>
      <c r="G7657" s="87">
        <v>4000</v>
      </c>
      <c r="H7657" s="87">
        <v>65.197490343179794</v>
      </c>
    </row>
    <row r="7658" spans="1:8" x14ac:dyDescent="0.3">
      <c r="A7658" t="s">
        <v>37</v>
      </c>
      <c r="B7658" t="s">
        <v>53</v>
      </c>
      <c r="C7658" t="s">
        <v>102</v>
      </c>
      <c r="D7658" t="s">
        <v>214</v>
      </c>
      <c r="E7658" t="s">
        <v>215</v>
      </c>
      <c r="F7658" s="88">
        <v>46447</v>
      </c>
      <c r="G7658" s="87">
        <v>4000</v>
      </c>
      <c r="H7658" s="87">
        <v>187.0650671185841</v>
      </c>
    </row>
    <row r="7659" spans="1:8" x14ac:dyDescent="0.3">
      <c r="A7659" t="s">
        <v>37</v>
      </c>
      <c r="B7659" t="s">
        <v>53</v>
      </c>
      <c r="C7659" t="s">
        <v>102</v>
      </c>
      <c r="D7659" t="s">
        <v>214</v>
      </c>
      <c r="E7659" t="s">
        <v>216</v>
      </c>
      <c r="F7659" s="88">
        <v>46447</v>
      </c>
      <c r="G7659" s="87">
        <v>4000</v>
      </c>
      <c r="H7659" s="87">
        <v>120.0000000000001</v>
      </c>
    </row>
    <row r="7660" spans="1:8" x14ac:dyDescent="0.3">
      <c r="A7660" t="s">
        <v>37</v>
      </c>
      <c r="B7660" t="s">
        <v>53</v>
      </c>
      <c r="C7660" t="s">
        <v>102</v>
      </c>
      <c r="D7660" t="s">
        <v>214</v>
      </c>
      <c r="E7660" t="s">
        <v>217</v>
      </c>
      <c r="F7660" s="88">
        <v>46447</v>
      </c>
      <c r="G7660" s="87">
        <v>4000</v>
      </c>
      <c r="H7660" s="87">
        <v>65.11171564911055</v>
      </c>
    </row>
    <row r="7661" spans="1:8" x14ac:dyDescent="0.3">
      <c r="A7661" t="s">
        <v>37</v>
      </c>
      <c r="B7661" t="s">
        <v>53</v>
      </c>
      <c r="C7661" t="s">
        <v>102</v>
      </c>
      <c r="D7661" t="s">
        <v>214</v>
      </c>
      <c r="E7661" t="s">
        <v>215</v>
      </c>
      <c r="F7661" s="88">
        <v>46478</v>
      </c>
      <c r="G7661" s="87">
        <v>4000</v>
      </c>
      <c r="H7661" s="87">
        <v>186.97396842363111</v>
      </c>
    </row>
    <row r="7662" spans="1:8" x14ac:dyDescent="0.3">
      <c r="A7662" t="s">
        <v>37</v>
      </c>
      <c r="B7662" t="s">
        <v>53</v>
      </c>
      <c r="C7662" t="s">
        <v>102</v>
      </c>
      <c r="D7662" t="s">
        <v>214</v>
      </c>
      <c r="E7662" t="s">
        <v>216</v>
      </c>
      <c r="F7662" s="88">
        <v>46478</v>
      </c>
      <c r="G7662" s="87">
        <v>4000</v>
      </c>
      <c r="H7662" s="87">
        <v>120.0000000000001</v>
      </c>
    </row>
    <row r="7663" spans="1:8" x14ac:dyDescent="0.3">
      <c r="A7663" t="s">
        <v>37</v>
      </c>
      <c r="B7663" t="s">
        <v>53</v>
      </c>
      <c r="C7663" t="s">
        <v>102</v>
      </c>
      <c r="D7663" t="s">
        <v>214</v>
      </c>
      <c r="E7663" t="s">
        <v>217</v>
      </c>
      <c r="F7663" s="88">
        <v>46478</v>
      </c>
      <c r="G7663" s="87">
        <v>4000</v>
      </c>
      <c r="H7663" s="87">
        <v>65.023270314204851</v>
      </c>
    </row>
    <row r="7664" spans="1:8" x14ac:dyDescent="0.3">
      <c r="A7664" t="s">
        <v>37</v>
      </c>
      <c r="B7664" t="s">
        <v>53</v>
      </c>
      <c r="C7664" t="s">
        <v>102</v>
      </c>
      <c r="D7664" t="s">
        <v>214</v>
      </c>
      <c r="E7664" t="s">
        <v>215</v>
      </c>
      <c r="F7664" s="88">
        <v>46508</v>
      </c>
      <c r="G7664" s="87">
        <v>4000</v>
      </c>
      <c r="H7664" s="87">
        <v>64.935064935065512</v>
      </c>
    </row>
    <row r="7665" spans="1:8" x14ac:dyDescent="0.3">
      <c r="A7665" t="s">
        <v>37</v>
      </c>
      <c r="B7665" t="s">
        <v>53</v>
      </c>
      <c r="C7665" t="s">
        <v>102</v>
      </c>
      <c r="D7665" t="s">
        <v>214</v>
      </c>
      <c r="E7665" t="s">
        <v>216</v>
      </c>
      <c r="F7665" s="88">
        <v>46508</v>
      </c>
      <c r="G7665" s="87">
        <v>4000</v>
      </c>
      <c r="H7665" s="87">
        <v>0</v>
      </c>
    </row>
    <row r="7666" spans="1:8" x14ac:dyDescent="0.3">
      <c r="A7666" t="s">
        <v>37</v>
      </c>
      <c r="B7666" t="s">
        <v>53</v>
      </c>
      <c r="C7666" t="s">
        <v>102</v>
      </c>
      <c r="D7666" t="s">
        <v>214</v>
      </c>
      <c r="E7666" t="s">
        <v>217</v>
      </c>
      <c r="F7666" s="88">
        <v>46508</v>
      </c>
      <c r="G7666" s="87">
        <v>4000</v>
      </c>
      <c r="H7666" s="87">
        <v>64.935064935065512</v>
      </c>
    </row>
    <row r="7667" spans="1:8" x14ac:dyDescent="0.3">
      <c r="A7667" t="s">
        <v>37</v>
      </c>
      <c r="B7667" t="s">
        <v>53</v>
      </c>
      <c r="C7667" t="s">
        <v>102</v>
      </c>
      <c r="D7667" t="s">
        <v>214</v>
      </c>
      <c r="E7667" t="s">
        <v>215</v>
      </c>
      <c r="F7667" s="88">
        <v>46539</v>
      </c>
      <c r="G7667" s="87">
        <v>4000</v>
      </c>
      <c r="H7667" s="87">
        <v>64.847098536498393</v>
      </c>
    </row>
    <row r="7668" spans="1:8" x14ac:dyDescent="0.3">
      <c r="A7668" t="s">
        <v>37</v>
      </c>
      <c r="B7668" t="s">
        <v>53</v>
      </c>
      <c r="C7668" t="s">
        <v>102</v>
      </c>
      <c r="D7668" t="s">
        <v>214</v>
      </c>
      <c r="E7668" t="s">
        <v>216</v>
      </c>
      <c r="F7668" s="88">
        <v>46539</v>
      </c>
      <c r="G7668" s="87">
        <v>4000</v>
      </c>
      <c r="H7668" s="87">
        <v>0</v>
      </c>
    </row>
    <row r="7669" spans="1:8" x14ac:dyDescent="0.3">
      <c r="A7669" t="s">
        <v>37</v>
      </c>
      <c r="B7669" t="s">
        <v>53</v>
      </c>
      <c r="C7669" t="s">
        <v>102</v>
      </c>
      <c r="D7669" t="s">
        <v>214</v>
      </c>
      <c r="E7669" t="s">
        <v>217</v>
      </c>
      <c r="F7669" s="88">
        <v>46539</v>
      </c>
      <c r="G7669" s="87">
        <v>4000</v>
      </c>
      <c r="H7669" s="87">
        <v>64.847098536498393</v>
      </c>
    </row>
    <row r="7670" spans="1:8" x14ac:dyDescent="0.3">
      <c r="A7670" t="s">
        <v>37</v>
      </c>
      <c r="B7670" t="s">
        <v>53</v>
      </c>
      <c r="C7670" t="s">
        <v>102</v>
      </c>
      <c r="D7670" t="s">
        <v>214</v>
      </c>
      <c r="E7670" t="s">
        <v>215</v>
      </c>
      <c r="F7670" s="88">
        <v>46569</v>
      </c>
      <c r="G7670" s="87">
        <v>4000</v>
      </c>
      <c r="H7670" s="87">
        <v>64.75937014859224</v>
      </c>
    </row>
    <row r="7671" spans="1:8" x14ac:dyDescent="0.3">
      <c r="A7671" t="s">
        <v>37</v>
      </c>
      <c r="B7671" t="s">
        <v>53</v>
      </c>
      <c r="C7671" t="s">
        <v>102</v>
      </c>
      <c r="D7671" t="s">
        <v>214</v>
      </c>
      <c r="E7671" t="s">
        <v>216</v>
      </c>
      <c r="F7671" s="88">
        <v>46569</v>
      </c>
      <c r="G7671" s="87">
        <v>4000</v>
      </c>
      <c r="H7671" s="87">
        <v>0</v>
      </c>
    </row>
    <row r="7672" spans="1:8" x14ac:dyDescent="0.3">
      <c r="A7672" t="s">
        <v>37</v>
      </c>
      <c r="B7672" t="s">
        <v>53</v>
      </c>
      <c r="C7672" t="s">
        <v>102</v>
      </c>
      <c r="D7672" t="s">
        <v>214</v>
      </c>
      <c r="E7672" t="s">
        <v>217</v>
      </c>
      <c r="F7672" s="88">
        <v>46569</v>
      </c>
      <c r="G7672" s="87">
        <v>4000</v>
      </c>
      <c r="H7672" s="87">
        <v>64.75937014859224</v>
      </c>
    </row>
    <row r="7673" spans="1:8" x14ac:dyDescent="0.3">
      <c r="A7673" t="s">
        <v>37</v>
      </c>
      <c r="B7673" t="s">
        <v>53</v>
      </c>
      <c r="C7673" t="s">
        <v>102</v>
      </c>
      <c r="D7673" t="s">
        <v>214</v>
      </c>
      <c r="E7673" t="s">
        <v>215</v>
      </c>
      <c r="F7673" s="88">
        <v>46600</v>
      </c>
      <c r="G7673" s="87">
        <v>4000</v>
      </c>
      <c r="H7673" s="87">
        <v>64.670446491850157</v>
      </c>
    </row>
    <row r="7674" spans="1:8" x14ac:dyDescent="0.3">
      <c r="A7674" t="s">
        <v>37</v>
      </c>
      <c r="B7674" t="s">
        <v>53</v>
      </c>
      <c r="C7674" t="s">
        <v>102</v>
      </c>
      <c r="D7674" t="s">
        <v>214</v>
      </c>
      <c r="E7674" t="s">
        <v>216</v>
      </c>
      <c r="F7674" s="88">
        <v>46600</v>
      </c>
      <c r="G7674" s="87">
        <v>4000</v>
      </c>
      <c r="H7674" s="87">
        <v>0</v>
      </c>
    </row>
    <row r="7675" spans="1:8" x14ac:dyDescent="0.3">
      <c r="A7675" t="s">
        <v>37</v>
      </c>
      <c r="B7675" t="s">
        <v>53</v>
      </c>
      <c r="C7675" t="s">
        <v>102</v>
      </c>
      <c r="D7675" t="s">
        <v>214</v>
      </c>
      <c r="E7675" t="s">
        <v>217</v>
      </c>
      <c r="F7675" s="88">
        <v>46600</v>
      </c>
      <c r="G7675" s="87">
        <v>4000</v>
      </c>
      <c r="H7675" s="87">
        <v>64.670446491850157</v>
      </c>
    </row>
    <row r="7676" spans="1:8" x14ac:dyDescent="0.3">
      <c r="A7676" t="s">
        <v>37</v>
      </c>
      <c r="B7676" t="s">
        <v>53</v>
      </c>
      <c r="C7676" t="s">
        <v>102</v>
      </c>
      <c r="D7676" t="s">
        <v>214</v>
      </c>
      <c r="E7676" t="s">
        <v>215</v>
      </c>
      <c r="F7676" s="88">
        <v>46631</v>
      </c>
      <c r="G7676" s="87">
        <v>4000</v>
      </c>
      <c r="H7676" s="87">
        <v>64.583195098754771</v>
      </c>
    </row>
    <row r="7677" spans="1:8" x14ac:dyDescent="0.3">
      <c r="A7677" t="s">
        <v>37</v>
      </c>
      <c r="B7677" t="s">
        <v>53</v>
      </c>
      <c r="C7677" t="s">
        <v>102</v>
      </c>
      <c r="D7677" t="s">
        <v>214</v>
      </c>
      <c r="E7677" t="s">
        <v>216</v>
      </c>
      <c r="F7677" s="88">
        <v>46631</v>
      </c>
      <c r="G7677" s="87">
        <v>4000</v>
      </c>
      <c r="H7677" s="87">
        <v>0</v>
      </c>
    </row>
    <row r="7678" spans="1:8" x14ac:dyDescent="0.3">
      <c r="A7678" t="s">
        <v>37</v>
      </c>
      <c r="B7678" t="s">
        <v>53</v>
      </c>
      <c r="C7678" t="s">
        <v>102</v>
      </c>
      <c r="D7678" t="s">
        <v>214</v>
      </c>
      <c r="E7678" t="s">
        <v>217</v>
      </c>
      <c r="F7678" s="88">
        <v>46631</v>
      </c>
      <c r="G7678" s="87">
        <v>4000</v>
      </c>
      <c r="H7678" s="87">
        <v>64.583195098754771</v>
      </c>
    </row>
    <row r="7679" spans="1:8" x14ac:dyDescent="0.3">
      <c r="A7679" t="s">
        <v>37</v>
      </c>
      <c r="B7679" t="s">
        <v>53</v>
      </c>
      <c r="C7679" t="s">
        <v>102</v>
      </c>
      <c r="D7679" t="s">
        <v>214</v>
      </c>
      <c r="E7679" t="s">
        <v>215</v>
      </c>
      <c r="F7679" s="88">
        <v>46661</v>
      </c>
      <c r="G7679" s="87">
        <v>4000</v>
      </c>
      <c r="H7679" s="87">
        <v>64.496178822282417</v>
      </c>
    </row>
    <row r="7680" spans="1:8" x14ac:dyDescent="0.3">
      <c r="A7680" t="s">
        <v>37</v>
      </c>
      <c r="B7680" t="s">
        <v>53</v>
      </c>
      <c r="C7680" t="s">
        <v>102</v>
      </c>
      <c r="D7680" t="s">
        <v>214</v>
      </c>
      <c r="E7680" t="s">
        <v>216</v>
      </c>
      <c r="F7680" s="88">
        <v>46661</v>
      </c>
      <c r="G7680" s="87">
        <v>4000</v>
      </c>
      <c r="H7680" s="87">
        <v>0</v>
      </c>
    </row>
    <row r="7681" spans="1:8" x14ac:dyDescent="0.3">
      <c r="A7681" t="s">
        <v>37</v>
      </c>
      <c r="B7681" t="s">
        <v>53</v>
      </c>
      <c r="C7681" t="s">
        <v>102</v>
      </c>
      <c r="D7681" t="s">
        <v>214</v>
      </c>
      <c r="E7681" t="s">
        <v>217</v>
      </c>
      <c r="F7681" s="88">
        <v>46661</v>
      </c>
      <c r="G7681" s="87">
        <v>4000</v>
      </c>
      <c r="H7681" s="87">
        <v>64.496178822282417</v>
      </c>
    </row>
    <row r="7682" spans="1:8" x14ac:dyDescent="0.3">
      <c r="A7682" t="s">
        <v>37</v>
      </c>
      <c r="B7682" t="s">
        <v>53</v>
      </c>
      <c r="C7682" t="s">
        <v>102</v>
      </c>
      <c r="D7682" t="s">
        <v>214</v>
      </c>
      <c r="E7682" t="s">
        <v>215</v>
      </c>
      <c r="F7682" s="88">
        <v>46692</v>
      </c>
      <c r="G7682" s="87">
        <v>4000</v>
      </c>
      <c r="H7682" s="87">
        <v>64.409396713355875</v>
      </c>
    </row>
    <row r="7683" spans="1:8" x14ac:dyDescent="0.3">
      <c r="A7683" t="s">
        <v>37</v>
      </c>
      <c r="B7683" t="s">
        <v>53</v>
      </c>
      <c r="C7683" t="s">
        <v>102</v>
      </c>
      <c r="D7683" t="s">
        <v>214</v>
      </c>
      <c r="E7683" t="s">
        <v>216</v>
      </c>
      <c r="F7683" s="88">
        <v>46692</v>
      </c>
      <c r="G7683" s="87">
        <v>4000</v>
      </c>
      <c r="H7683" s="87">
        <v>0</v>
      </c>
    </row>
    <row r="7684" spans="1:8" x14ac:dyDescent="0.3">
      <c r="A7684" t="s">
        <v>37</v>
      </c>
      <c r="B7684" t="s">
        <v>53</v>
      </c>
      <c r="C7684" t="s">
        <v>102</v>
      </c>
      <c r="D7684" t="s">
        <v>214</v>
      </c>
      <c r="E7684" t="s">
        <v>217</v>
      </c>
      <c r="F7684" s="88">
        <v>46692</v>
      </c>
      <c r="G7684" s="87">
        <v>4000</v>
      </c>
      <c r="H7684" s="87">
        <v>64.409396713355875</v>
      </c>
    </row>
    <row r="7685" spans="1:8" x14ac:dyDescent="0.3">
      <c r="A7685" t="s">
        <v>37</v>
      </c>
      <c r="B7685" t="s">
        <v>53</v>
      </c>
      <c r="C7685" t="s">
        <v>102</v>
      </c>
      <c r="D7685" t="s">
        <v>214</v>
      </c>
      <c r="E7685" t="s">
        <v>215</v>
      </c>
      <c r="F7685" s="88">
        <v>46722</v>
      </c>
      <c r="G7685" s="87">
        <v>4000</v>
      </c>
      <c r="H7685" s="87">
        <v>64.322847828002239</v>
      </c>
    </row>
    <row r="7686" spans="1:8" x14ac:dyDescent="0.3">
      <c r="A7686" t="s">
        <v>37</v>
      </c>
      <c r="B7686" t="s">
        <v>53</v>
      </c>
      <c r="C7686" t="s">
        <v>102</v>
      </c>
      <c r="D7686" t="s">
        <v>214</v>
      </c>
      <c r="E7686" t="s">
        <v>216</v>
      </c>
      <c r="F7686" s="88">
        <v>46722</v>
      </c>
      <c r="G7686" s="87">
        <v>4000</v>
      </c>
      <c r="H7686" s="87">
        <v>0</v>
      </c>
    </row>
    <row r="7687" spans="1:8" x14ac:dyDescent="0.3">
      <c r="A7687" t="s">
        <v>37</v>
      </c>
      <c r="B7687" t="s">
        <v>53</v>
      </c>
      <c r="C7687" t="s">
        <v>102</v>
      </c>
      <c r="D7687" t="s">
        <v>214</v>
      </c>
      <c r="E7687" t="s">
        <v>217</v>
      </c>
      <c r="F7687" s="88">
        <v>46722</v>
      </c>
      <c r="G7687" s="87">
        <v>4000</v>
      </c>
      <c r="H7687" s="87">
        <v>64.322847828002239</v>
      </c>
    </row>
    <row r="7688" spans="1:8" x14ac:dyDescent="0.3">
      <c r="A7688" t="s">
        <v>37</v>
      </c>
      <c r="B7688" t="s">
        <v>53</v>
      </c>
      <c r="C7688" t="s">
        <v>103</v>
      </c>
      <c r="D7688" t="s">
        <v>198</v>
      </c>
      <c r="E7688" t="s">
        <v>135</v>
      </c>
      <c r="G7688" s="87">
        <v>32000</v>
      </c>
      <c r="H7688" s="87">
        <v>22272</v>
      </c>
    </row>
    <row r="7689" spans="1:8" x14ac:dyDescent="0.3">
      <c r="A7689" t="s">
        <v>37</v>
      </c>
      <c r="B7689" t="s">
        <v>53</v>
      </c>
      <c r="C7689" t="s">
        <v>103</v>
      </c>
      <c r="D7689" t="s">
        <v>198</v>
      </c>
      <c r="E7689" t="s">
        <v>199</v>
      </c>
      <c r="G7689" s="87">
        <v>32000</v>
      </c>
      <c r="H7689" s="87">
        <v>31889.27335640138</v>
      </c>
    </row>
    <row r="7690" spans="1:8" x14ac:dyDescent="0.3">
      <c r="A7690" t="s">
        <v>37</v>
      </c>
      <c r="B7690" t="s">
        <v>53</v>
      </c>
      <c r="C7690" t="s">
        <v>103</v>
      </c>
      <c r="D7690" t="s">
        <v>198</v>
      </c>
      <c r="E7690" t="s">
        <v>200</v>
      </c>
      <c r="G7690" s="87">
        <v>32000</v>
      </c>
      <c r="H7690" s="87">
        <v>32323.232323232322</v>
      </c>
    </row>
    <row r="7691" spans="1:8" x14ac:dyDescent="0.3">
      <c r="A7691" t="s">
        <v>37</v>
      </c>
      <c r="B7691" t="s">
        <v>53</v>
      </c>
      <c r="C7691" t="s">
        <v>103</v>
      </c>
      <c r="D7691" t="s">
        <v>198</v>
      </c>
      <c r="E7691" t="s">
        <v>201</v>
      </c>
      <c r="G7691" s="87">
        <v>32000</v>
      </c>
      <c r="H7691" s="87">
        <v>32000</v>
      </c>
    </row>
    <row r="7692" spans="1:8" x14ac:dyDescent="0.3">
      <c r="A7692" t="s">
        <v>37</v>
      </c>
      <c r="B7692" t="s">
        <v>53</v>
      </c>
      <c r="C7692" t="s">
        <v>103</v>
      </c>
      <c r="D7692" t="s">
        <v>198</v>
      </c>
      <c r="E7692" t="s">
        <v>202</v>
      </c>
      <c r="G7692" s="87">
        <v>32000</v>
      </c>
      <c r="H7692" s="87">
        <v>22419.125511167029</v>
      </c>
    </row>
    <row r="7693" spans="1:8" x14ac:dyDescent="0.3">
      <c r="A7693" t="s">
        <v>37</v>
      </c>
      <c r="B7693" t="s">
        <v>53</v>
      </c>
      <c r="C7693" t="s">
        <v>103</v>
      </c>
      <c r="D7693" t="s">
        <v>198</v>
      </c>
      <c r="E7693" t="s">
        <v>139</v>
      </c>
      <c r="G7693" s="87">
        <v>32000</v>
      </c>
      <c r="H7693" s="87">
        <v>20960</v>
      </c>
    </row>
    <row r="7694" spans="1:8" x14ac:dyDescent="0.3">
      <c r="A7694" t="s">
        <v>37</v>
      </c>
      <c r="B7694" t="s">
        <v>53</v>
      </c>
      <c r="C7694" t="s">
        <v>103</v>
      </c>
      <c r="D7694" t="s">
        <v>198</v>
      </c>
      <c r="E7694" t="s">
        <v>65</v>
      </c>
      <c r="G7694" s="87">
        <v>32000</v>
      </c>
      <c r="H7694" s="87">
        <v>22419.125511167029</v>
      </c>
    </row>
    <row r="7695" spans="1:8" x14ac:dyDescent="0.3">
      <c r="A7695" t="s">
        <v>37</v>
      </c>
      <c r="B7695" t="s">
        <v>53</v>
      </c>
      <c r="C7695" t="s">
        <v>103</v>
      </c>
      <c r="D7695" t="s">
        <v>203</v>
      </c>
      <c r="E7695" t="s">
        <v>204</v>
      </c>
      <c r="G7695" s="87">
        <v>32000</v>
      </c>
      <c r="H7695" s="87">
        <v>21774.18763519045</v>
      </c>
    </row>
    <row r="7696" spans="1:8" x14ac:dyDescent="0.3">
      <c r="A7696" t="s">
        <v>37</v>
      </c>
      <c r="B7696" t="s">
        <v>53</v>
      </c>
      <c r="C7696" t="s">
        <v>103</v>
      </c>
      <c r="D7696" t="s">
        <v>203</v>
      </c>
      <c r="E7696" t="s">
        <v>142</v>
      </c>
      <c r="G7696" s="87">
        <v>32000</v>
      </c>
      <c r="H7696" s="87">
        <v>30971.90482591746</v>
      </c>
    </row>
    <row r="7697" spans="1:8" x14ac:dyDescent="0.3">
      <c r="A7697" t="s">
        <v>37</v>
      </c>
      <c r="B7697" t="s">
        <v>53</v>
      </c>
      <c r="C7697" t="s">
        <v>103</v>
      </c>
      <c r="D7697" t="s">
        <v>203</v>
      </c>
      <c r="E7697" t="s">
        <v>143</v>
      </c>
      <c r="G7697" s="87">
        <v>32000</v>
      </c>
      <c r="H7697" s="87">
        <v>32323.232323232322</v>
      </c>
    </row>
    <row r="7698" spans="1:8" x14ac:dyDescent="0.3">
      <c r="A7698" t="s">
        <v>37</v>
      </c>
      <c r="B7698" t="s">
        <v>53</v>
      </c>
      <c r="C7698" t="s">
        <v>103</v>
      </c>
      <c r="D7698" t="s">
        <v>203</v>
      </c>
      <c r="E7698" t="s">
        <v>141</v>
      </c>
      <c r="G7698" s="87">
        <v>32000</v>
      </c>
      <c r="H7698" s="87">
        <v>0</v>
      </c>
    </row>
    <row r="7699" spans="1:8" x14ac:dyDescent="0.3">
      <c r="A7699" t="s">
        <v>37</v>
      </c>
      <c r="B7699" t="s">
        <v>53</v>
      </c>
      <c r="C7699" t="s">
        <v>103</v>
      </c>
      <c r="D7699" t="s">
        <v>203</v>
      </c>
      <c r="E7699" t="s">
        <v>205</v>
      </c>
      <c r="G7699" s="87">
        <v>32000</v>
      </c>
      <c r="H7699" s="87">
        <v>21774.18763519045</v>
      </c>
    </row>
    <row r="7700" spans="1:8" x14ac:dyDescent="0.3">
      <c r="A7700" t="s">
        <v>37</v>
      </c>
      <c r="B7700" t="s">
        <v>53</v>
      </c>
      <c r="C7700" t="s">
        <v>103</v>
      </c>
      <c r="D7700" t="s">
        <v>206</v>
      </c>
      <c r="E7700" t="s">
        <v>207</v>
      </c>
      <c r="G7700" s="87">
        <v>32000</v>
      </c>
      <c r="H7700" s="87">
        <v>32000</v>
      </c>
    </row>
    <row r="7701" spans="1:8" x14ac:dyDescent="0.3">
      <c r="A7701" t="s">
        <v>37</v>
      </c>
      <c r="B7701" t="s">
        <v>53</v>
      </c>
      <c r="C7701" t="s">
        <v>103</v>
      </c>
      <c r="D7701" t="s">
        <v>206</v>
      </c>
      <c r="E7701" t="s">
        <v>208</v>
      </c>
      <c r="G7701" s="87">
        <v>32000</v>
      </c>
      <c r="H7701" s="87">
        <v>32111.111111111109</v>
      </c>
    </row>
    <row r="7702" spans="1:8" x14ac:dyDescent="0.3">
      <c r="A7702" t="s">
        <v>37</v>
      </c>
      <c r="B7702" t="s">
        <v>53</v>
      </c>
      <c r="C7702" t="s">
        <v>103</v>
      </c>
      <c r="D7702" t="s">
        <v>206</v>
      </c>
      <c r="E7702" t="s">
        <v>209</v>
      </c>
      <c r="G7702" s="87">
        <v>32000</v>
      </c>
      <c r="H7702" s="87">
        <v>31680</v>
      </c>
    </row>
    <row r="7703" spans="1:8" x14ac:dyDescent="0.3">
      <c r="A7703" t="s">
        <v>37</v>
      </c>
      <c r="B7703" t="s">
        <v>53</v>
      </c>
      <c r="C7703" t="s">
        <v>103</v>
      </c>
      <c r="D7703" t="s">
        <v>210</v>
      </c>
      <c r="E7703" t="s">
        <v>211</v>
      </c>
      <c r="G7703" s="87">
        <v>32000</v>
      </c>
      <c r="H7703" s="87">
        <v>32000</v>
      </c>
    </row>
    <row r="7704" spans="1:8" x14ac:dyDescent="0.3">
      <c r="A7704" t="s">
        <v>37</v>
      </c>
      <c r="B7704" t="s">
        <v>53</v>
      </c>
      <c r="C7704" t="s">
        <v>103</v>
      </c>
      <c r="D7704" t="s">
        <v>210</v>
      </c>
      <c r="E7704" t="s">
        <v>212</v>
      </c>
      <c r="G7704" s="87">
        <v>32000</v>
      </c>
      <c r="H7704" s="87">
        <v>31680</v>
      </c>
    </row>
    <row r="7705" spans="1:8" x14ac:dyDescent="0.3">
      <c r="A7705" t="s">
        <v>37</v>
      </c>
      <c r="B7705" t="s">
        <v>53</v>
      </c>
      <c r="C7705" t="s">
        <v>103</v>
      </c>
      <c r="D7705" t="s">
        <v>210</v>
      </c>
      <c r="E7705" t="s">
        <v>213</v>
      </c>
      <c r="G7705" s="87">
        <v>32000</v>
      </c>
      <c r="H7705" s="87">
        <v>31680</v>
      </c>
    </row>
    <row r="7706" spans="1:8" x14ac:dyDescent="0.3">
      <c r="A7706" t="s">
        <v>37</v>
      </c>
      <c r="B7706" t="s">
        <v>53</v>
      </c>
      <c r="C7706" t="s">
        <v>103</v>
      </c>
      <c r="D7706" t="s">
        <v>214</v>
      </c>
      <c r="E7706" t="s">
        <v>215</v>
      </c>
      <c r="F7706" s="88">
        <v>46388</v>
      </c>
      <c r="G7706" s="87">
        <v>2666.666666666667</v>
      </c>
      <c r="H7706" s="87">
        <v>0</v>
      </c>
    </row>
    <row r="7707" spans="1:8" x14ac:dyDescent="0.3">
      <c r="A7707" t="s">
        <v>37</v>
      </c>
      <c r="B7707" t="s">
        <v>53</v>
      </c>
      <c r="C7707" t="s">
        <v>103</v>
      </c>
      <c r="D7707" t="s">
        <v>214</v>
      </c>
      <c r="E7707" t="s">
        <v>216</v>
      </c>
      <c r="F7707" s="88">
        <v>46388</v>
      </c>
      <c r="G7707" s="87">
        <v>2666.666666666667</v>
      </c>
      <c r="H7707" s="87">
        <v>0</v>
      </c>
    </row>
    <row r="7708" spans="1:8" x14ac:dyDescent="0.3">
      <c r="A7708" t="s">
        <v>37</v>
      </c>
      <c r="B7708" t="s">
        <v>53</v>
      </c>
      <c r="C7708" t="s">
        <v>103</v>
      </c>
      <c r="D7708" t="s">
        <v>214</v>
      </c>
      <c r="E7708" t="s">
        <v>217</v>
      </c>
      <c r="F7708" s="88">
        <v>46388</v>
      </c>
      <c r="G7708" s="87">
        <v>2666.666666666667</v>
      </c>
      <c r="H7708" s="87">
        <v>0</v>
      </c>
    </row>
    <row r="7709" spans="1:8" x14ac:dyDescent="0.3">
      <c r="A7709" t="s">
        <v>37</v>
      </c>
      <c r="B7709" t="s">
        <v>53</v>
      </c>
      <c r="C7709" t="s">
        <v>103</v>
      </c>
      <c r="D7709" t="s">
        <v>214</v>
      </c>
      <c r="E7709" t="s">
        <v>215</v>
      </c>
      <c r="F7709" s="88">
        <v>46419</v>
      </c>
      <c r="G7709" s="87">
        <v>2666.666666666667</v>
      </c>
      <c r="H7709" s="87">
        <v>0</v>
      </c>
    </row>
    <row r="7710" spans="1:8" x14ac:dyDescent="0.3">
      <c r="A7710" t="s">
        <v>37</v>
      </c>
      <c r="B7710" t="s">
        <v>53</v>
      </c>
      <c r="C7710" t="s">
        <v>103</v>
      </c>
      <c r="D7710" t="s">
        <v>214</v>
      </c>
      <c r="E7710" t="s">
        <v>216</v>
      </c>
      <c r="F7710" s="88">
        <v>46419</v>
      </c>
      <c r="G7710" s="87">
        <v>2666.666666666667</v>
      </c>
      <c r="H7710" s="87">
        <v>0</v>
      </c>
    </row>
    <row r="7711" spans="1:8" x14ac:dyDescent="0.3">
      <c r="A7711" t="s">
        <v>37</v>
      </c>
      <c r="B7711" t="s">
        <v>53</v>
      </c>
      <c r="C7711" t="s">
        <v>103</v>
      </c>
      <c r="D7711" t="s">
        <v>214</v>
      </c>
      <c r="E7711" t="s">
        <v>217</v>
      </c>
      <c r="F7711" s="88">
        <v>46419</v>
      </c>
      <c r="G7711" s="87">
        <v>2666.666666666667</v>
      </c>
      <c r="H7711" s="87">
        <v>0</v>
      </c>
    </row>
    <row r="7712" spans="1:8" x14ac:dyDescent="0.3">
      <c r="A7712" t="s">
        <v>37</v>
      </c>
      <c r="B7712" t="s">
        <v>53</v>
      </c>
      <c r="C7712" t="s">
        <v>103</v>
      </c>
      <c r="D7712" t="s">
        <v>214</v>
      </c>
      <c r="E7712" t="s">
        <v>215</v>
      </c>
      <c r="F7712" s="88">
        <v>46447</v>
      </c>
      <c r="G7712" s="87">
        <v>2666.666666666667</v>
      </c>
      <c r="H7712" s="87">
        <v>0</v>
      </c>
    </row>
    <row r="7713" spans="1:8" x14ac:dyDescent="0.3">
      <c r="A7713" t="s">
        <v>37</v>
      </c>
      <c r="B7713" t="s">
        <v>53</v>
      </c>
      <c r="C7713" t="s">
        <v>103</v>
      </c>
      <c r="D7713" t="s">
        <v>214</v>
      </c>
      <c r="E7713" t="s">
        <v>216</v>
      </c>
      <c r="F7713" s="88">
        <v>46447</v>
      </c>
      <c r="G7713" s="87">
        <v>2666.666666666667</v>
      </c>
      <c r="H7713" s="87">
        <v>0</v>
      </c>
    </row>
    <row r="7714" spans="1:8" x14ac:dyDescent="0.3">
      <c r="A7714" t="s">
        <v>37</v>
      </c>
      <c r="B7714" t="s">
        <v>53</v>
      </c>
      <c r="C7714" t="s">
        <v>103</v>
      </c>
      <c r="D7714" t="s">
        <v>214</v>
      </c>
      <c r="E7714" t="s">
        <v>217</v>
      </c>
      <c r="F7714" s="88">
        <v>46447</v>
      </c>
      <c r="G7714" s="87">
        <v>2666.666666666667</v>
      </c>
      <c r="H7714" s="87">
        <v>0</v>
      </c>
    </row>
    <row r="7715" spans="1:8" x14ac:dyDescent="0.3">
      <c r="A7715" t="s">
        <v>37</v>
      </c>
      <c r="B7715" t="s">
        <v>53</v>
      </c>
      <c r="C7715" t="s">
        <v>103</v>
      </c>
      <c r="D7715" t="s">
        <v>214</v>
      </c>
      <c r="E7715" t="s">
        <v>215</v>
      </c>
      <c r="F7715" s="88">
        <v>46478</v>
      </c>
      <c r="G7715" s="87">
        <v>2666.666666666667</v>
      </c>
      <c r="H7715" s="87">
        <v>0</v>
      </c>
    </row>
    <row r="7716" spans="1:8" x14ac:dyDescent="0.3">
      <c r="A7716" t="s">
        <v>37</v>
      </c>
      <c r="B7716" t="s">
        <v>53</v>
      </c>
      <c r="C7716" t="s">
        <v>103</v>
      </c>
      <c r="D7716" t="s">
        <v>214</v>
      </c>
      <c r="E7716" t="s">
        <v>216</v>
      </c>
      <c r="F7716" s="88">
        <v>46478</v>
      </c>
      <c r="G7716" s="87">
        <v>2666.666666666667</v>
      </c>
      <c r="H7716" s="87">
        <v>0</v>
      </c>
    </row>
    <row r="7717" spans="1:8" x14ac:dyDescent="0.3">
      <c r="A7717" t="s">
        <v>37</v>
      </c>
      <c r="B7717" t="s">
        <v>53</v>
      </c>
      <c r="C7717" t="s">
        <v>103</v>
      </c>
      <c r="D7717" t="s">
        <v>214</v>
      </c>
      <c r="E7717" t="s">
        <v>217</v>
      </c>
      <c r="F7717" s="88">
        <v>46478</v>
      </c>
      <c r="G7717" s="87">
        <v>2666.666666666667</v>
      </c>
      <c r="H7717" s="87">
        <v>0</v>
      </c>
    </row>
    <row r="7718" spans="1:8" x14ac:dyDescent="0.3">
      <c r="A7718" t="s">
        <v>37</v>
      </c>
      <c r="B7718" t="s">
        <v>53</v>
      </c>
      <c r="C7718" t="s">
        <v>103</v>
      </c>
      <c r="D7718" t="s">
        <v>214</v>
      </c>
      <c r="E7718" t="s">
        <v>215</v>
      </c>
      <c r="F7718" s="88">
        <v>46508</v>
      </c>
      <c r="G7718" s="87">
        <v>2666.666666666667</v>
      </c>
      <c r="H7718" s="87">
        <v>0</v>
      </c>
    </row>
    <row r="7719" spans="1:8" x14ac:dyDescent="0.3">
      <c r="A7719" t="s">
        <v>37</v>
      </c>
      <c r="B7719" t="s">
        <v>53</v>
      </c>
      <c r="C7719" t="s">
        <v>103</v>
      </c>
      <c r="D7719" t="s">
        <v>214</v>
      </c>
      <c r="E7719" t="s">
        <v>216</v>
      </c>
      <c r="F7719" s="88">
        <v>46508</v>
      </c>
      <c r="G7719" s="87">
        <v>2666.666666666667</v>
      </c>
      <c r="H7719" s="87">
        <v>0</v>
      </c>
    </row>
    <row r="7720" spans="1:8" x14ac:dyDescent="0.3">
      <c r="A7720" t="s">
        <v>37</v>
      </c>
      <c r="B7720" t="s">
        <v>53</v>
      </c>
      <c r="C7720" t="s">
        <v>103</v>
      </c>
      <c r="D7720" t="s">
        <v>214</v>
      </c>
      <c r="E7720" t="s">
        <v>217</v>
      </c>
      <c r="F7720" s="88">
        <v>46508</v>
      </c>
      <c r="G7720" s="87">
        <v>2666.666666666667</v>
      </c>
      <c r="H7720" s="87">
        <v>0</v>
      </c>
    </row>
    <row r="7721" spans="1:8" x14ac:dyDescent="0.3">
      <c r="A7721" t="s">
        <v>37</v>
      </c>
      <c r="B7721" t="s">
        <v>53</v>
      </c>
      <c r="C7721" t="s">
        <v>103</v>
      </c>
      <c r="D7721" t="s">
        <v>214</v>
      </c>
      <c r="E7721" t="s">
        <v>215</v>
      </c>
      <c r="F7721" s="88">
        <v>46539</v>
      </c>
      <c r="G7721" s="87">
        <v>2666.666666666667</v>
      </c>
      <c r="H7721" s="87">
        <v>0</v>
      </c>
    </row>
    <row r="7722" spans="1:8" x14ac:dyDescent="0.3">
      <c r="A7722" t="s">
        <v>37</v>
      </c>
      <c r="B7722" t="s">
        <v>53</v>
      </c>
      <c r="C7722" t="s">
        <v>103</v>
      </c>
      <c r="D7722" t="s">
        <v>214</v>
      </c>
      <c r="E7722" t="s">
        <v>216</v>
      </c>
      <c r="F7722" s="88">
        <v>46539</v>
      </c>
      <c r="G7722" s="87">
        <v>2666.666666666667</v>
      </c>
      <c r="H7722" s="87">
        <v>0</v>
      </c>
    </row>
    <row r="7723" spans="1:8" x14ac:dyDescent="0.3">
      <c r="A7723" t="s">
        <v>37</v>
      </c>
      <c r="B7723" t="s">
        <v>53</v>
      </c>
      <c r="C7723" t="s">
        <v>103</v>
      </c>
      <c r="D7723" t="s">
        <v>214</v>
      </c>
      <c r="E7723" t="s">
        <v>217</v>
      </c>
      <c r="F7723" s="88">
        <v>46539</v>
      </c>
      <c r="G7723" s="87">
        <v>2666.666666666667</v>
      </c>
      <c r="H7723" s="87">
        <v>0</v>
      </c>
    </row>
    <row r="7724" spans="1:8" x14ac:dyDescent="0.3">
      <c r="A7724" t="s">
        <v>37</v>
      </c>
      <c r="B7724" t="s">
        <v>53</v>
      </c>
      <c r="C7724" t="s">
        <v>103</v>
      </c>
      <c r="D7724" t="s">
        <v>214</v>
      </c>
      <c r="E7724" t="s">
        <v>215</v>
      </c>
      <c r="F7724" s="88">
        <v>46569</v>
      </c>
      <c r="G7724" s="87">
        <v>2666.666666666667</v>
      </c>
      <c r="H7724" s="87">
        <v>0</v>
      </c>
    </row>
    <row r="7725" spans="1:8" x14ac:dyDescent="0.3">
      <c r="A7725" t="s">
        <v>37</v>
      </c>
      <c r="B7725" t="s">
        <v>53</v>
      </c>
      <c r="C7725" t="s">
        <v>103</v>
      </c>
      <c r="D7725" t="s">
        <v>214</v>
      </c>
      <c r="E7725" t="s">
        <v>216</v>
      </c>
      <c r="F7725" s="88">
        <v>46569</v>
      </c>
      <c r="G7725" s="87">
        <v>2666.666666666667</v>
      </c>
      <c r="H7725" s="87">
        <v>0</v>
      </c>
    </row>
    <row r="7726" spans="1:8" x14ac:dyDescent="0.3">
      <c r="A7726" t="s">
        <v>37</v>
      </c>
      <c r="B7726" t="s">
        <v>53</v>
      </c>
      <c r="C7726" t="s">
        <v>103</v>
      </c>
      <c r="D7726" t="s">
        <v>214</v>
      </c>
      <c r="E7726" t="s">
        <v>217</v>
      </c>
      <c r="F7726" s="88">
        <v>46569</v>
      </c>
      <c r="G7726" s="87">
        <v>2666.666666666667</v>
      </c>
      <c r="H7726" s="87">
        <v>0</v>
      </c>
    </row>
    <row r="7727" spans="1:8" x14ac:dyDescent="0.3">
      <c r="A7727" t="s">
        <v>37</v>
      </c>
      <c r="B7727" t="s">
        <v>53</v>
      </c>
      <c r="C7727" t="s">
        <v>103</v>
      </c>
      <c r="D7727" t="s">
        <v>214</v>
      </c>
      <c r="E7727" t="s">
        <v>215</v>
      </c>
      <c r="F7727" s="88">
        <v>46600</v>
      </c>
      <c r="G7727" s="87">
        <v>2666.666666666667</v>
      </c>
      <c r="H7727" s="87">
        <v>106.6666666666668</v>
      </c>
    </row>
    <row r="7728" spans="1:8" x14ac:dyDescent="0.3">
      <c r="A7728" t="s">
        <v>37</v>
      </c>
      <c r="B7728" t="s">
        <v>53</v>
      </c>
      <c r="C7728" t="s">
        <v>103</v>
      </c>
      <c r="D7728" t="s">
        <v>214</v>
      </c>
      <c r="E7728" t="s">
        <v>216</v>
      </c>
      <c r="F7728" s="88">
        <v>46600</v>
      </c>
      <c r="G7728" s="87">
        <v>2666.666666666667</v>
      </c>
      <c r="H7728" s="87">
        <v>106.6666666666668</v>
      </c>
    </row>
    <row r="7729" spans="1:8" x14ac:dyDescent="0.3">
      <c r="A7729" t="s">
        <v>37</v>
      </c>
      <c r="B7729" t="s">
        <v>53</v>
      </c>
      <c r="C7729" t="s">
        <v>103</v>
      </c>
      <c r="D7729" t="s">
        <v>214</v>
      </c>
      <c r="E7729" t="s">
        <v>217</v>
      </c>
      <c r="F7729" s="88">
        <v>46600</v>
      </c>
      <c r="G7729" s="87">
        <v>2666.666666666667</v>
      </c>
      <c r="H7729" s="87">
        <v>0</v>
      </c>
    </row>
    <row r="7730" spans="1:8" x14ac:dyDescent="0.3">
      <c r="A7730" t="s">
        <v>37</v>
      </c>
      <c r="B7730" t="s">
        <v>53</v>
      </c>
      <c r="C7730" t="s">
        <v>103</v>
      </c>
      <c r="D7730" t="s">
        <v>214</v>
      </c>
      <c r="E7730" t="s">
        <v>215</v>
      </c>
      <c r="F7730" s="88">
        <v>46631</v>
      </c>
      <c r="G7730" s="87">
        <v>2666.666666666667</v>
      </c>
      <c r="H7730" s="87">
        <v>106.6666666666668</v>
      </c>
    </row>
    <row r="7731" spans="1:8" x14ac:dyDescent="0.3">
      <c r="A7731" t="s">
        <v>37</v>
      </c>
      <c r="B7731" t="s">
        <v>53</v>
      </c>
      <c r="C7731" t="s">
        <v>103</v>
      </c>
      <c r="D7731" t="s">
        <v>214</v>
      </c>
      <c r="E7731" t="s">
        <v>216</v>
      </c>
      <c r="F7731" s="88">
        <v>46631</v>
      </c>
      <c r="G7731" s="87">
        <v>2666.666666666667</v>
      </c>
      <c r="H7731" s="87">
        <v>106.6666666666668</v>
      </c>
    </row>
    <row r="7732" spans="1:8" x14ac:dyDescent="0.3">
      <c r="A7732" t="s">
        <v>37</v>
      </c>
      <c r="B7732" t="s">
        <v>53</v>
      </c>
      <c r="C7732" t="s">
        <v>103</v>
      </c>
      <c r="D7732" t="s">
        <v>214</v>
      </c>
      <c r="E7732" t="s">
        <v>217</v>
      </c>
      <c r="F7732" s="88">
        <v>46631</v>
      </c>
      <c r="G7732" s="87">
        <v>2666.666666666667</v>
      </c>
      <c r="H7732" s="87">
        <v>0</v>
      </c>
    </row>
    <row r="7733" spans="1:8" x14ac:dyDescent="0.3">
      <c r="A7733" t="s">
        <v>37</v>
      </c>
      <c r="B7733" t="s">
        <v>53</v>
      </c>
      <c r="C7733" t="s">
        <v>103</v>
      </c>
      <c r="D7733" t="s">
        <v>214</v>
      </c>
      <c r="E7733" t="s">
        <v>215</v>
      </c>
      <c r="F7733" s="88">
        <v>46661</v>
      </c>
      <c r="G7733" s="87">
        <v>2666.666666666667</v>
      </c>
      <c r="H7733" s="87">
        <v>106.6666666666668</v>
      </c>
    </row>
    <row r="7734" spans="1:8" x14ac:dyDescent="0.3">
      <c r="A7734" t="s">
        <v>37</v>
      </c>
      <c r="B7734" t="s">
        <v>53</v>
      </c>
      <c r="C7734" t="s">
        <v>103</v>
      </c>
      <c r="D7734" t="s">
        <v>214</v>
      </c>
      <c r="E7734" t="s">
        <v>216</v>
      </c>
      <c r="F7734" s="88">
        <v>46661</v>
      </c>
      <c r="G7734" s="87">
        <v>2666.666666666667</v>
      </c>
      <c r="H7734" s="87">
        <v>106.6666666666668</v>
      </c>
    </row>
    <row r="7735" spans="1:8" x14ac:dyDescent="0.3">
      <c r="A7735" t="s">
        <v>37</v>
      </c>
      <c r="B7735" t="s">
        <v>53</v>
      </c>
      <c r="C7735" t="s">
        <v>103</v>
      </c>
      <c r="D7735" t="s">
        <v>214</v>
      </c>
      <c r="E7735" t="s">
        <v>217</v>
      </c>
      <c r="F7735" s="88">
        <v>46661</v>
      </c>
      <c r="G7735" s="87">
        <v>2666.666666666667</v>
      </c>
      <c r="H7735" s="87">
        <v>0</v>
      </c>
    </row>
    <row r="7736" spans="1:8" x14ac:dyDescent="0.3">
      <c r="A7736" t="s">
        <v>37</v>
      </c>
      <c r="B7736" t="s">
        <v>53</v>
      </c>
      <c r="C7736" t="s">
        <v>103</v>
      </c>
      <c r="D7736" t="s">
        <v>214</v>
      </c>
      <c r="E7736" t="s">
        <v>215</v>
      </c>
      <c r="F7736" s="88">
        <v>46692</v>
      </c>
      <c r="G7736" s="87">
        <v>2666.666666666667</v>
      </c>
      <c r="H7736" s="87">
        <v>106.6666666666668</v>
      </c>
    </row>
    <row r="7737" spans="1:8" x14ac:dyDescent="0.3">
      <c r="A7737" t="s">
        <v>37</v>
      </c>
      <c r="B7737" t="s">
        <v>53</v>
      </c>
      <c r="C7737" t="s">
        <v>103</v>
      </c>
      <c r="D7737" t="s">
        <v>214</v>
      </c>
      <c r="E7737" t="s">
        <v>216</v>
      </c>
      <c r="F7737" s="88">
        <v>46692</v>
      </c>
      <c r="G7737" s="87">
        <v>2666.666666666667</v>
      </c>
      <c r="H7737" s="87">
        <v>106.6666666666668</v>
      </c>
    </row>
    <row r="7738" spans="1:8" x14ac:dyDescent="0.3">
      <c r="A7738" t="s">
        <v>37</v>
      </c>
      <c r="B7738" t="s">
        <v>53</v>
      </c>
      <c r="C7738" t="s">
        <v>103</v>
      </c>
      <c r="D7738" t="s">
        <v>214</v>
      </c>
      <c r="E7738" t="s">
        <v>217</v>
      </c>
      <c r="F7738" s="88">
        <v>46692</v>
      </c>
      <c r="G7738" s="87">
        <v>2666.666666666667</v>
      </c>
      <c r="H7738" s="87">
        <v>0</v>
      </c>
    </row>
    <row r="7739" spans="1:8" x14ac:dyDescent="0.3">
      <c r="A7739" t="s">
        <v>37</v>
      </c>
      <c r="B7739" t="s">
        <v>53</v>
      </c>
      <c r="C7739" t="s">
        <v>103</v>
      </c>
      <c r="D7739" t="s">
        <v>214</v>
      </c>
      <c r="E7739" t="s">
        <v>215</v>
      </c>
      <c r="F7739" s="88">
        <v>46722</v>
      </c>
      <c r="G7739" s="87">
        <v>2666.666666666667</v>
      </c>
      <c r="H7739" s="87">
        <v>106.6666666666668</v>
      </c>
    </row>
    <row r="7740" spans="1:8" x14ac:dyDescent="0.3">
      <c r="A7740" t="s">
        <v>37</v>
      </c>
      <c r="B7740" t="s">
        <v>53</v>
      </c>
      <c r="C7740" t="s">
        <v>103</v>
      </c>
      <c r="D7740" t="s">
        <v>214</v>
      </c>
      <c r="E7740" t="s">
        <v>216</v>
      </c>
      <c r="F7740" s="88">
        <v>46722</v>
      </c>
      <c r="G7740" s="87">
        <v>2666.666666666667</v>
      </c>
      <c r="H7740" s="87">
        <v>106.6666666666668</v>
      </c>
    </row>
    <row r="7741" spans="1:8" x14ac:dyDescent="0.3">
      <c r="A7741" t="s">
        <v>37</v>
      </c>
      <c r="B7741" t="s">
        <v>53</v>
      </c>
      <c r="C7741" t="s">
        <v>103</v>
      </c>
      <c r="D7741" t="s">
        <v>214</v>
      </c>
      <c r="E7741" t="s">
        <v>217</v>
      </c>
      <c r="F7741" s="88">
        <v>46722</v>
      </c>
      <c r="G7741" s="87">
        <v>2666.666666666667</v>
      </c>
      <c r="H7741" s="87">
        <v>0</v>
      </c>
    </row>
    <row r="7742" spans="1:8" x14ac:dyDescent="0.3">
      <c r="A7742" t="s">
        <v>37</v>
      </c>
      <c r="B7742" t="s">
        <v>53</v>
      </c>
      <c r="C7742" t="s">
        <v>105</v>
      </c>
      <c r="D7742" t="s">
        <v>198</v>
      </c>
      <c r="E7742" t="s">
        <v>135</v>
      </c>
      <c r="G7742" s="87">
        <v>84000</v>
      </c>
      <c r="H7742" s="87">
        <v>57120.000000000007</v>
      </c>
    </row>
    <row r="7743" spans="1:8" x14ac:dyDescent="0.3">
      <c r="A7743" t="s">
        <v>37</v>
      </c>
      <c r="B7743" t="s">
        <v>53</v>
      </c>
      <c r="C7743" t="s">
        <v>105</v>
      </c>
      <c r="D7743" t="s">
        <v>198</v>
      </c>
      <c r="E7743" t="s">
        <v>199</v>
      </c>
      <c r="G7743" s="87">
        <v>84000</v>
      </c>
      <c r="H7743" s="87">
        <v>84502.994011976058</v>
      </c>
    </row>
    <row r="7744" spans="1:8" x14ac:dyDescent="0.3">
      <c r="A7744" t="s">
        <v>37</v>
      </c>
      <c r="B7744" t="s">
        <v>53</v>
      </c>
      <c r="C7744" t="s">
        <v>105</v>
      </c>
      <c r="D7744" t="s">
        <v>198</v>
      </c>
      <c r="E7744" t="s">
        <v>200</v>
      </c>
      <c r="G7744" s="87">
        <v>84000</v>
      </c>
      <c r="H7744" s="87">
        <v>84592.680941553059</v>
      </c>
    </row>
    <row r="7745" spans="1:8" x14ac:dyDescent="0.3">
      <c r="A7745" t="s">
        <v>37</v>
      </c>
      <c r="B7745" t="s">
        <v>53</v>
      </c>
      <c r="C7745" t="s">
        <v>105</v>
      </c>
      <c r="D7745" t="s">
        <v>198</v>
      </c>
      <c r="E7745" t="s">
        <v>201</v>
      </c>
      <c r="G7745" s="87">
        <v>84000</v>
      </c>
      <c r="H7745" s="87">
        <v>84000</v>
      </c>
    </row>
    <row r="7746" spans="1:8" x14ac:dyDescent="0.3">
      <c r="A7746" t="s">
        <v>37</v>
      </c>
      <c r="B7746" t="s">
        <v>53</v>
      </c>
      <c r="C7746" t="s">
        <v>105</v>
      </c>
      <c r="D7746" t="s">
        <v>198</v>
      </c>
      <c r="E7746" t="s">
        <v>202</v>
      </c>
      <c r="G7746" s="87">
        <v>84000</v>
      </c>
      <c r="H7746" s="87">
        <v>57867.472280018097</v>
      </c>
    </row>
    <row r="7747" spans="1:8" x14ac:dyDescent="0.3">
      <c r="A7747" t="s">
        <v>37</v>
      </c>
      <c r="B7747" t="s">
        <v>53</v>
      </c>
      <c r="C7747" t="s">
        <v>105</v>
      </c>
      <c r="D7747" t="s">
        <v>198</v>
      </c>
      <c r="E7747" t="s">
        <v>139</v>
      </c>
      <c r="G7747" s="87">
        <v>84000</v>
      </c>
      <c r="H7747" s="87">
        <v>52500</v>
      </c>
    </row>
    <row r="7748" spans="1:8" x14ac:dyDescent="0.3">
      <c r="A7748" t="s">
        <v>37</v>
      </c>
      <c r="B7748" t="s">
        <v>53</v>
      </c>
      <c r="C7748" t="s">
        <v>105</v>
      </c>
      <c r="D7748" t="s">
        <v>198</v>
      </c>
      <c r="E7748" t="s">
        <v>65</v>
      </c>
      <c r="G7748" s="87">
        <v>84000</v>
      </c>
      <c r="H7748" s="87">
        <v>57867.472280018097</v>
      </c>
    </row>
    <row r="7749" spans="1:8" x14ac:dyDescent="0.3">
      <c r="A7749" t="s">
        <v>37</v>
      </c>
      <c r="B7749" t="s">
        <v>53</v>
      </c>
      <c r="C7749" t="s">
        <v>105</v>
      </c>
      <c r="D7749" t="s">
        <v>203</v>
      </c>
      <c r="E7749" t="s">
        <v>204</v>
      </c>
      <c r="G7749" s="87">
        <v>84000</v>
      </c>
      <c r="H7749" s="87">
        <v>56950.030665566381</v>
      </c>
    </row>
    <row r="7750" spans="1:8" x14ac:dyDescent="0.3">
      <c r="A7750" t="s">
        <v>37</v>
      </c>
      <c r="B7750" t="s">
        <v>53</v>
      </c>
      <c r="C7750" t="s">
        <v>105</v>
      </c>
      <c r="D7750" t="s">
        <v>203</v>
      </c>
      <c r="E7750" t="s">
        <v>142</v>
      </c>
      <c r="G7750" s="87">
        <v>84000</v>
      </c>
      <c r="H7750" s="87">
        <v>84000</v>
      </c>
    </row>
    <row r="7751" spans="1:8" x14ac:dyDescent="0.3">
      <c r="A7751" t="s">
        <v>37</v>
      </c>
      <c r="B7751" t="s">
        <v>53</v>
      </c>
      <c r="C7751" t="s">
        <v>105</v>
      </c>
      <c r="D7751" t="s">
        <v>203</v>
      </c>
      <c r="E7751" t="s">
        <v>143</v>
      </c>
      <c r="G7751" s="87">
        <v>84000</v>
      </c>
      <c r="H7751" s="87">
        <v>83750.045096421149</v>
      </c>
    </row>
    <row r="7752" spans="1:8" x14ac:dyDescent="0.3">
      <c r="A7752" t="s">
        <v>37</v>
      </c>
      <c r="B7752" t="s">
        <v>53</v>
      </c>
      <c r="C7752" t="s">
        <v>105</v>
      </c>
      <c r="D7752" t="s">
        <v>203</v>
      </c>
      <c r="E7752" t="s">
        <v>141</v>
      </c>
      <c r="G7752" s="87">
        <v>84000</v>
      </c>
      <c r="H7752" s="87">
        <v>0</v>
      </c>
    </row>
    <row r="7753" spans="1:8" x14ac:dyDescent="0.3">
      <c r="A7753" t="s">
        <v>37</v>
      </c>
      <c r="B7753" t="s">
        <v>53</v>
      </c>
      <c r="C7753" t="s">
        <v>105</v>
      </c>
      <c r="D7753" t="s">
        <v>203</v>
      </c>
      <c r="E7753" t="s">
        <v>205</v>
      </c>
      <c r="G7753" s="87">
        <v>84000</v>
      </c>
      <c r="H7753" s="87">
        <v>56950.030665566381</v>
      </c>
    </row>
    <row r="7754" spans="1:8" x14ac:dyDescent="0.3">
      <c r="A7754" t="s">
        <v>37</v>
      </c>
      <c r="B7754" t="s">
        <v>53</v>
      </c>
      <c r="C7754" t="s">
        <v>105</v>
      </c>
      <c r="D7754" t="s">
        <v>206</v>
      </c>
      <c r="E7754" t="s">
        <v>207</v>
      </c>
      <c r="G7754" s="87">
        <v>84000</v>
      </c>
      <c r="H7754" s="87">
        <v>88200</v>
      </c>
    </row>
    <row r="7755" spans="1:8" x14ac:dyDescent="0.3">
      <c r="A7755" t="s">
        <v>37</v>
      </c>
      <c r="B7755" t="s">
        <v>53</v>
      </c>
      <c r="C7755" t="s">
        <v>105</v>
      </c>
      <c r="D7755" t="s">
        <v>206</v>
      </c>
      <c r="E7755" t="s">
        <v>208</v>
      </c>
      <c r="G7755" s="87">
        <v>84000</v>
      </c>
      <c r="H7755" s="87">
        <v>87675</v>
      </c>
    </row>
    <row r="7756" spans="1:8" x14ac:dyDescent="0.3">
      <c r="A7756" t="s">
        <v>37</v>
      </c>
      <c r="B7756" t="s">
        <v>53</v>
      </c>
      <c r="C7756" t="s">
        <v>105</v>
      </c>
      <c r="D7756" t="s">
        <v>206</v>
      </c>
      <c r="E7756" t="s">
        <v>209</v>
      </c>
      <c r="G7756" s="87">
        <v>84000</v>
      </c>
      <c r="H7756" s="87">
        <v>83411.471553610478</v>
      </c>
    </row>
    <row r="7757" spans="1:8" x14ac:dyDescent="0.3">
      <c r="A7757" t="s">
        <v>37</v>
      </c>
      <c r="B7757" t="s">
        <v>53</v>
      </c>
      <c r="C7757" t="s">
        <v>105</v>
      </c>
      <c r="D7757" t="s">
        <v>210</v>
      </c>
      <c r="E7757" t="s">
        <v>211</v>
      </c>
      <c r="G7757" s="87">
        <v>84000</v>
      </c>
      <c r="H7757" s="87">
        <v>84000</v>
      </c>
    </row>
    <row r="7758" spans="1:8" x14ac:dyDescent="0.3">
      <c r="A7758" t="s">
        <v>37</v>
      </c>
      <c r="B7758" t="s">
        <v>53</v>
      </c>
      <c r="C7758" t="s">
        <v>105</v>
      </c>
      <c r="D7758" t="s">
        <v>210</v>
      </c>
      <c r="E7758" t="s">
        <v>212</v>
      </c>
      <c r="G7758" s="87">
        <v>84000</v>
      </c>
      <c r="H7758" s="87">
        <v>83160</v>
      </c>
    </row>
    <row r="7759" spans="1:8" x14ac:dyDescent="0.3">
      <c r="A7759" t="s">
        <v>37</v>
      </c>
      <c r="B7759" t="s">
        <v>53</v>
      </c>
      <c r="C7759" t="s">
        <v>105</v>
      </c>
      <c r="D7759" t="s">
        <v>210</v>
      </c>
      <c r="E7759" t="s">
        <v>213</v>
      </c>
      <c r="G7759" s="87">
        <v>84000</v>
      </c>
      <c r="H7759" s="87">
        <v>84419.999999999985</v>
      </c>
    </row>
    <row r="7760" spans="1:8" x14ac:dyDescent="0.3">
      <c r="A7760" t="s">
        <v>37</v>
      </c>
      <c r="B7760" t="s">
        <v>53</v>
      </c>
      <c r="C7760" t="s">
        <v>105</v>
      </c>
      <c r="D7760" t="s">
        <v>214</v>
      </c>
      <c r="E7760" t="s">
        <v>215</v>
      </c>
      <c r="F7760" s="88">
        <v>46388</v>
      </c>
      <c r="G7760" s="87">
        <v>7000</v>
      </c>
      <c r="H7760" s="87">
        <v>439.71057867545068</v>
      </c>
    </row>
    <row r="7761" spans="1:8" x14ac:dyDescent="0.3">
      <c r="A7761" t="s">
        <v>37</v>
      </c>
      <c r="B7761" t="s">
        <v>53</v>
      </c>
      <c r="C7761" t="s">
        <v>105</v>
      </c>
      <c r="D7761" t="s">
        <v>214</v>
      </c>
      <c r="E7761" t="s">
        <v>216</v>
      </c>
      <c r="F7761" s="88">
        <v>46388</v>
      </c>
      <c r="G7761" s="87">
        <v>7000</v>
      </c>
      <c r="H7761" s="87">
        <v>350.00000000000028</v>
      </c>
    </row>
    <row r="7762" spans="1:8" x14ac:dyDescent="0.3">
      <c r="A7762" t="s">
        <v>37</v>
      </c>
      <c r="B7762" t="s">
        <v>53</v>
      </c>
      <c r="C7762" t="s">
        <v>105</v>
      </c>
      <c r="D7762" t="s">
        <v>214</v>
      </c>
      <c r="E7762" t="s">
        <v>217</v>
      </c>
      <c r="F7762" s="88">
        <v>46388</v>
      </c>
      <c r="G7762" s="87">
        <v>7000</v>
      </c>
      <c r="H7762" s="87">
        <v>85.43864635757204</v>
      </c>
    </row>
    <row r="7763" spans="1:8" x14ac:dyDescent="0.3">
      <c r="A7763" t="s">
        <v>37</v>
      </c>
      <c r="B7763" t="s">
        <v>53</v>
      </c>
      <c r="C7763" t="s">
        <v>105</v>
      </c>
      <c r="D7763" t="s">
        <v>214</v>
      </c>
      <c r="E7763" t="s">
        <v>215</v>
      </c>
      <c r="F7763" s="88">
        <v>46419</v>
      </c>
      <c r="G7763" s="87">
        <v>7000</v>
      </c>
      <c r="H7763" s="87">
        <v>439.62216877129691</v>
      </c>
    </row>
    <row r="7764" spans="1:8" x14ac:dyDescent="0.3">
      <c r="A7764" t="s">
        <v>37</v>
      </c>
      <c r="B7764" t="s">
        <v>53</v>
      </c>
      <c r="C7764" t="s">
        <v>105</v>
      </c>
      <c r="D7764" t="s">
        <v>214</v>
      </c>
      <c r="E7764" t="s">
        <v>216</v>
      </c>
      <c r="F7764" s="88">
        <v>46419</v>
      </c>
      <c r="G7764" s="87">
        <v>7000</v>
      </c>
      <c r="H7764" s="87">
        <v>350.00000000000028</v>
      </c>
    </row>
    <row r="7765" spans="1:8" x14ac:dyDescent="0.3">
      <c r="A7765" t="s">
        <v>37</v>
      </c>
      <c r="B7765" t="s">
        <v>53</v>
      </c>
      <c r="C7765" t="s">
        <v>105</v>
      </c>
      <c r="D7765" t="s">
        <v>214</v>
      </c>
      <c r="E7765" t="s">
        <v>217</v>
      </c>
      <c r="F7765" s="88">
        <v>46419</v>
      </c>
      <c r="G7765" s="87">
        <v>7000</v>
      </c>
      <c r="H7765" s="87">
        <v>85.354446448854475</v>
      </c>
    </row>
    <row r="7766" spans="1:8" x14ac:dyDescent="0.3">
      <c r="A7766" t="s">
        <v>37</v>
      </c>
      <c r="B7766" t="s">
        <v>53</v>
      </c>
      <c r="C7766" t="s">
        <v>105</v>
      </c>
      <c r="D7766" t="s">
        <v>214</v>
      </c>
      <c r="E7766" t="s">
        <v>215</v>
      </c>
      <c r="F7766" s="88">
        <v>46447</v>
      </c>
      <c r="G7766" s="87">
        <v>7000</v>
      </c>
      <c r="H7766" s="87">
        <v>439.53393295175619</v>
      </c>
    </row>
    <row r="7767" spans="1:8" x14ac:dyDescent="0.3">
      <c r="A7767" t="s">
        <v>37</v>
      </c>
      <c r="B7767" t="s">
        <v>53</v>
      </c>
      <c r="C7767" t="s">
        <v>105</v>
      </c>
      <c r="D7767" t="s">
        <v>214</v>
      </c>
      <c r="E7767" t="s">
        <v>216</v>
      </c>
      <c r="F7767" s="88">
        <v>46447</v>
      </c>
      <c r="G7767" s="87">
        <v>7000</v>
      </c>
      <c r="H7767" s="87">
        <v>350.00000000000028</v>
      </c>
    </row>
    <row r="7768" spans="1:8" x14ac:dyDescent="0.3">
      <c r="A7768" t="s">
        <v>37</v>
      </c>
      <c r="B7768" t="s">
        <v>53</v>
      </c>
      <c r="C7768" t="s">
        <v>105</v>
      </c>
      <c r="D7768" t="s">
        <v>214</v>
      </c>
      <c r="E7768" t="s">
        <v>217</v>
      </c>
      <c r="F7768" s="88">
        <v>46447</v>
      </c>
      <c r="G7768" s="87">
        <v>7000</v>
      </c>
      <c r="H7768" s="87">
        <v>85.2704123350061</v>
      </c>
    </row>
    <row r="7769" spans="1:8" x14ac:dyDescent="0.3">
      <c r="A7769" t="s">
        <v>37</v>
      </c>
      <c r="B7769" t="s">
        <v>53</v>
      </c>
      <c r="C7769" t="s">
        <v>105</v>
      </c>
      <c r="D7769" t="s">
        <v>214</v>
      </c>
      <c r="E7769" t="s">
        <v>215</v>
      </c>
      <c r="F7769" s="88">
        <v>46478</v>
      </c>
      <c r="G7769" s="87">
        <v>7000</v>
      </c>
      <c r="H7769" s="87">
        <v>439.44288857771471</v>
      </c>
    </row>
    <row r="7770" spans="1:8" x14ac:dyDescent="0.3">
      <c r="A7770" t="s">
        <v>37</v>
      </c>
      <c r="B7770" t="s">
        <v>53</v>
      </c>
      <c r="C7770" t="s">
        <v>105</v>
      </c>
      <c r="D7770" t="s">
        <v>214</v>
      </c>
      <c r="E7770" t="s">
        <v>216</v>
      </c>
      <c r="F7770" s="88">
        <v>46478</v>
      </c>
      <c r="G7770" s="87">
        <v>7000</v>
      </c>
      <c r="H7770" s="87">
        <v>350.00000000000028</v>
      </c>
    </row>
    <row r="7771" spans="1:8" x14ac:dyDescent="0.3">
      <c r="A7771" t="s">
        <v>37</v>
      </c>
      <c r="B7771" t="s">
        <v>53</v>
      </c>
      <c r="C7771" t="s">
        <v>105</v>
      </c>
      <c r="D7771" t="s">
        <v>214</v>
      </c>
      <c r="E7771" t="s">
        <v>217</v>
      </c>
      <c r="F7771" s="88">
        <v>46478</v>
      </c>
      <c r="G7771" s="87">
        <v>7000</v>
      </c>
      <c r="H7771" s="87">
        <v>85.183703407347267</v>
      </c>
    </row>
    <row r="7772" spans="1:8" x14ac:dyDescent="0.3">
      <c r="A7772" t="s">
        <v>37</v>
      </c>
      <c r="B7772" t="s">
        <v>53</v>
      </c>
      <c r="C7772" t="s">
        <v>105</v>
      </c>
      <c r="D7772" t="s">
        <v>214</v>
      </c>
      <c r="E7772" t="s">
        <v>215</v>
      </c>
      <c r="F7772" s="88">
        <v>46508</v>
      </c>
      <c r="G7772" s="87">
        <v>7000</v>
      </c>
      <c r="H7772" s="87">
        <v>439.35202917617352</v>
      </c>
    </row>
    <row r="7773" spans="1:8" x14ac:dyDescent="0.3">
      <c r="A7773" t="s">
        <v>37</v>
      </c>
      <c r="B7773" t="s">
        <v>53</v>
      </c>
      <c r="C7773" t="s">
        <v>105</v>
      </c>
      <c r="D7773" t="s">
        <v>214</v>
      </c>
      <c r="E7773" t="s">
        <v>216</v>
      </c>
      <c r="F7773" s="88">
        <v>46508</v>
      </c>
      <c r="G7773" s="87">
        <v>7000</v>
      </c>
      <c r="H7773" s="87">
        <v>350.00000000000028</v>
      </c>
    </row>
    <row r="7774" spans="1:8" x14ac:dyDescent="0.3">
      <c r="A7774" t="s">
        <v>37</v>
      </c>
      <c r="B7774" t="s">
        <v>53</v>
      </c>
      <c r="C7774" t="s">
        <v>105</v>
      </c>
      <c r="D7774" t="s">
        <v>214</v>
      </c>
      <c r="E7774" t="s">
        <v>217</v>
      </c>
      <c r="F7774" s="88">
        <v>46508</v>
      </c>
      <c r="G7774" s="87">
        <v>7000</v>
      </c>
      <c r="H7774" s="87">
        <v>85.097170643974479</v>
      </c>
    </row>
    <row r="7775" spans="1:8" x14ac:dyDescent="0.3">
      <c r="A7775" t="s">
        <v>37</v>
      </c>
      <c r="B7775" t="s">
        <v>53</v>
      </c>
      <c r="C7775" t="s">
        <v>105</v>
      </c>
      <c r="D7775" t="s">
        <v>214</v>
      </c>
      <c r="E7775" t="s">
        <v>215</v>
      </c>
      <c r="F7775" s="88">
        <v>46539</v>
      </c>
      <c r="G7775" s="87">
        <v>7000</v>
      </c>
      <c r="H7775" s="87">
        <v>439.26135418399599</v>
      </c>
    </row>
    <row r="7776" spans="1:8" x14ac:dyDescent="0.3">
      <c r="A7776" t="s">
        <v>37</v>
      </c>
      <c r="B7776" t="s">
        <v>53</v>
      </c>
      <c r="C7776" t="s">
        <v>105</v>
      </c>
      <c r="D7776" t="s">
        <v>214</v>
      </c>
      <c r="E7776" t="s">
        <v>216</v>
      </c>
      <c r="F7776" s="88">
        <v>46539</v>
      </c>
      <c r="G7776" s="87">
        <v>7000</v>
      </c>
      <c r="H7776" s="87">
        <v>350.00000000000028</v>
      </c>
    </row>
    <row r="7777" spans="1:8" x14ac:dyDescent="0.3">
      <c r="A7777" t="s">
        <v>37</v>
      </c>
      <c r="B7777" t="s">
        <v>53</v>
      </c>
      <c r="C7777" t="s">
        <v>105</v>
      </c>
      <c r="D7777" t="s">
        <v>214</v>
      </c>
      <c r="E7777" t="s">
        <v>217</v>
      </c>
      <c r="F7777" s="88">
        <v>46539</v>
      </c>
      <c r="G7777" s="87">
        <v>7000</v>
      </c>
      <c r="H7777" s="87">
        <v>85.010813508567651</v>
      </c>
    </row>
    <row r="7778" spans="1:8" x14ac:dyDescent="0.3">
      <c r="A7778" t="s">
        <v>37</v>
      </c>
      <c r="B7778" t="s">
        <v>53</v>
      </c>
      <c r="C7778" t="s">
        <v>105</v>
      </c>
      <c r="D7778" t="s">
        <v>214</v>
      </c>
      <c r="E7778" t="s">
        <v>215</v>
      </c>
      <c r="F7778" s="88">
        <v>46569</v>
      </c>
      <c r="G7778" s="87">
        <v>7000</v>
      </c>
      <c r="H7778" s="87">
        <v>84.924631466984252</v>
      </c>
    </row>
    <row r="7779" spans="1:8" x14ac:dyDescent="0.3">
      <c r="A7779" t="s">
        <v>37</v>
      </c>
      <c r="B7779" t="s">
        <v>53</v>
      </c>
      <c r="C7779" t="s">
        <v>105</v>
      </c>
      <c r="D7779" t="s">
        <v>214</v>
      </c>
      <c r="E7779" t="s">
        <v>216</v>
      </c>
      <c r="F7779" s="88">
        <v>46569</v>
      </c>
      <c r="G7779" s="87">
        <v>7000</v>
      </c>
      <c r="H7779" s="87">
        <v>0</v>
      </c>
    </row>
    <row r="7780" spans="1:8" x14ac:dyDescent="0.3">
      <c r="A7780" t="s">
        <v>37</v>
      </c>
      <c r="B7780" t="s">
        <v>53</v>
      </c>
      <c r="C7780" t="s">
        <v>105</v>
      </c>
      <c r="D7780" t="s">
        <v>214</v>
      </c>
      <c r="E7780" t="s">
        <v>217</v>
      </c>
      <c r="F7780" s="88">
        <v>46569</v>
      </c>
      <c r="G7780" s="87">
        <v>7000</v>
      </c>
      <c r="H7780" s="87">
        <v>84.924631466984252</v>
      </c>
    </row>
    <row r="7781" spans="1:8" x14ac:dyDescent="0.3">
      <c r="A7781" t="s">
        <v>37</v>
      </c>
      <c r="B7781" t="s">
        <v>53</v>
      </c>
      <c r="C7781" t="s">
        <v>105</v>
      </c>
      <c r="D7781" t="s">
        <v>214</v>
      </c>
      <c r="E7781" t="s">
        <v>215</v>
      </c>
      <c r="F7781" s="88">
        <v>46600</v>
      </c>
      <c r="G7781" s="87">
        <v>7000</v>
      </c>
      <c r="H7781" s="87">
        <v>84.837215479885984</v>
      </c>
    </row>
    <row r="7782" spans="1:8" x14ac:dyDescent="0.3">
      <c r="A7782" t="s">
        <v>37</v>
      </c>
      <c r="B7782" t="s">
        <v>53</v>
      </c>
      <c r="C7782" t="s">
        <v>105</v>
      </c>
      <c r="D7782" t="s">
        <v>214</v>
      </c>
      <c r="E7782" t="s">
        <v>216</v>
      </c>
      <c r="F7782" s="88">
        <v>46600</v>
      </c>
      <c r="G7782" s="87">
        <v>7000</v>
      </c>
      <c r="H7782" s="87">
        <v>0</v>
      </c>
    </row>
    <row r="7783" spans="1:8" x14ac:dyDescent="0.3">
      <c r="A7783" t="s">
        <v>37</v>
      </c>
      <c r="B7783" t="s">
        <v>53</v>
      </c>
      <c r="C7783" t="s">
        <v>105</v>
      </c>
      <c r="D7783" t="s">
        <v>214</v>
      </c>
      <c r="E7783" t="s">
        <v>217</v>
      </c>
      <c r="F7783" s="88">
        <v>46600</v>
      </c>
      <c r="G7783" s="87">
        <v>7000</v>
      </c>
      <c r="H7783" s="87">
        <v>84.837215479885984</v>
      </c>
    </row>
    <row r="7784" spans="1:8" x14ac:dyDescent="0.3">
      <c r="A7784" t="s">
        <v>37</v>
      </c>
      <c r="B7784" t="s">
        <v>53</v>
      </c>
      <c r="C7784" t="s">
        <v>105</v>
      </c>
      <c r="D7784" t="s">
        <v>214</v>
      </c>
      <c r="E7784" t="s">
        <v>215</v>
      </c>
      <c r="F7784" s="88">
        <v>46631</v>
      </c>
      <c r="G7784" s="87">
        <v>7000</v>
      </c>
      <c r="H7784" s="87">
        <v>84.751384880750408</v>
      </c>
    </row>
    <row r="7785" spans="1:8" x14ac:dyDescent="0.3">
      <c r="A7785" t="s">
        <v>37</v>
      </c>
      <c r="B7785" t="s">
        <v>53</v>
      </c>
      <c r="C7785" t="s">
        <v>105</v>
      </c>
      <c r="D7785" t="s">
        <v>214</v>
      </c>
      <c r="E7785" t="s">
        <v>216</v>
      </c>
      <c r="F7785" s="88">
        <v>46631</v>
      </c>
      <c r="G7785" s="87">
        <v>7000</v>
      </c>
      <c r="H7785" s="87">
        <v>0</v>
      </c>
    </row>
    <row r="7786" spans="1:8" x14ac:dyDescent="0.3">
      <c r="A7786" t="s">
        <v>37</v>
      </c>
      <c r="B7786" t="s">
        <v>53</v>
      </c>
      <c r="C7786" t="s">
        <v>105</v>
      </c>
      <c r="D7786" t="s">
        <v>214</v>
      </c>
      <c r="E7786" t="s">
        <v>217</v>
      </c>
      <c r="F7786" s="88">
        <v>46631</v>
      </c>
      <c r="G7786" s="87">
        <v>7000</v>
      </c>
      <c r="H7786" s="87">
        <v>84.751384880750408</v>
      </c>
    </row>
    <row r="7787" spans="1:8" x14ac:dyDescent="0.3">
      <c r="A7787" t="s">
        <v>37</v>
      </c>
      <c r="B7787" t="s">
        <v>53</v>
      </c>
      <c r="C7787" t="s">
        <v>105</v>
      </c>
      <c r="D7787" t="s">
        <v>214</v>
      </c>
      <c r="E7787" t="s">
        <v>215</v>
      </c>
      <c r="F7787" s="88">
        <v>46661</v>
      </c>
      <c r="G7787" s="87">
        <v>7000</v>
      </c>
      <c r="H7787" s="87">
        <v>84.665727777317727</v>
      </c>
    </row>
    <row r="7788" spans="1:8" x14ac:dyDescent="0.3">
      <c r="A7788" t="s">
        <v>37</v>
      </c>
      <c r="B7788" t="s">
        <v>53</v>
      </c>
      <c r="C7788" t="s">
        <v>105</v>
      </c>
      <c r="D7788" t="s">
        <v>214</v>
      </c>
      <c r="E7788" t="s">
        <v>216</v>
      </c>
      <c r="F7788" s="88">
        <v>46661</v>
      </c>
      <c r="G7788" s="87">
        <v>7000</v>
      </c>
      <c r="H7788" s="87">
        <v>0</v>
      </c>
    </row>
    <row r="7789" spans="1:8" x14ac:dyDescent="0.3">
      <c r="A7789" t="s">
        <v>37</v>
      </c>
      <c r="B7789" t="s">
        <v>53</v>
      </c>
      <c r="C7789" t="s">
        <v>105</v>
      </c>
      <c r="D7789" t="s">
        <v>214</v>
      </c>
      <c r="E7789" t="s">
        <v>217</v>
      </c>
      <c r="F7789" s="88">
        <v>46661</v>
      </c>
      <c r="G7789" s="87">
        <v>7000</v>
      </c>
      <c r="H7789" s="87">
        <v>84.665727777317727</v>
      </c>
    </row>
    <row r="7790" spans="1:8" x14ac:dyDescent="0.3">
      <c r="A7790" t="s">
        <v>37</v>
      </c>
      <c r="B7790" t="s">
        <v>53</v>
      </c>
      <c r="C7790" t="s">
        <v>105</v>
      </c>
      <c r="D7790" t="s">
        <v>214</v>
      </c>
      <c r="E7790" t="s">
        <v>215</v>
      </c>
      <c r="F7790" s="88">
        <v>46692</v>
      </c>
      <c r="G7790" s="87">
        <v>7000</v>
      </c>
      <c r="H7790" s="87">
        <v>84.580243644067238</v>
      </c>
    </row>
    <row r="7791" spans="1:8" x14ac:dyDescent="0.3">
      <c r="A7791" t="s">
        <v>37</v>
      </c>
      <c r="B7791" t="s">
        <v>53</v>
      </c>
      <c r="C7791" t="s">
        <v>105</v>
      </c>
      <c r="D7791" t="s">
        <v>214</v>
      </c>
      <c r="E7791" t="s">
        <v>216</v>
      </c>
      <c r="F7791" s="88">
        <v>46692</v>
      </c>
      <c r="G7791" s="87">
        <v>7000</v>
      </c>
      <c r="H7791" s="87">
        <v>0</v>
      </c>
    </row>
    <row r="7792" spans="1:8" x14ac:dyDescent="0.3">
      <c r="A7792" t="s">
        <v>37</v>
      </c>
      <c r="B7792" t="s">
        <v>53</v>
      </c>
      <c r="C7792" t="s">
        <v>105</v>
      </c>
      <c r="D7792" t="s">
        <v>214</v>
      </c>
      <c r="E7792" t="s">
        <v>217</v>
      </c>
      <c r="F7792" s="88">
        <v>46692</v>
      </c>
      <c r="G7792" s="87">
        <v>7000</v>
      </c>
      <c r="H7792" s="87">
        <v>84.580243644067238</v>
      </c>
    </row>
    <row r="7793" spans="1:8" x14ac:dyDescent="0.3">
      <c r="A7793" t="s">
        <v>37</v>
      </c>
      <c r="B7793" t="s">
        <v>53</v>
      </c>
      <c r="C7793" t="s">
        <v>105</v>
      </c>
      <c r="D7793" t="s">
        <v>214</v>
      </c>
      <c r="E7793" t="s">
        <v>215</v>
      </c>
      <c r="F7793" s="88">
        <v>46722</v>
      </c>
      <c r="G7793" s="87">
        <v>7000</v>
      </c>
      <c r="H7793" s="87">
        <v>84.494931957604493</v>
      </c>
    </row>
    <row r="7794" spans="1:8" x14ac:dyDescent="0.3">
      <c r="A7794" t="s">
        <v>37</v>
      </c>
      <c r="B7794" t="s">
        <v>53</v>
      </c>
      <c r="C7794" t="s">
        <v>105</v>
      </c>
      <c r="D7794" t="s">
        <v>214</v>
      </c>
      <c r="E7794" t="s">
        <v>216</v>
      </c>
      <c r="F7794" s="88">
        <v>46722</v>
      </c>
      <c r="G7794" s="87">
        <v>7000</v>
      </c>
      <c r="H7794" s="87">
        <v>0</v>
      </c>
    </row>
    <row r="7795" spans="1:8" x14ac:dyDescent="0.3">
      <c r="A7795" t="s">
        <v>37</v>
      </c>
      <c r="B7795" t="s">
        <v>53</v>
      </c>
      <c r="C7795" t="s">
        <v>105</v>
      </c>
      <c r="D7795" t="s">
        <v>214</v>
      </c>
      <c r="E7795" t="s">
        <v>217</v>
      </c>
      <c r="F7795" s="88">
        <v>46722</v>
      </c>
      <c r="G7795" s="87">
        <v>7000</v>
      </c>
      <c r="H7795" s="87">
        <v>84.494931957604493</v>
      </c>
    </row>
    <row r="7796" spans="1:8" x14ac:dyDescent="0.3">
      <c r="A7796" t="s">
        <v>37</v>
      </c>
      <c r="B7796" t="s">
        <v>53</v>
      </c>
      <c r="C7796" t="s">
        <v>106</v>
      </c>
      <c r="D7796" t="s">
        <v>198</v>
      </c>
      <c r="E7796" t="s">
        <v>135</v>
      </c>
      <c r="G7796" s="87">
        <v>68000</v>
      </c>
      <c r="H7796" s="87">
        <v>45152</v>
      </c>
    </row>
    <row r="7797" spans="1:8" x14ac:dyDescent="0.3">
      <c r="A7797" t="s">
        <v>37</v>
      </c>
      <c r="B7797" t="s">
        <v>53</v>
      </c>
      <c r="C7797" t="s">
        <v>106</v>
      </c>
      <c r="D7797" t="s">
        <v>198</v>
      </c>
      <c r="E7797" t="s">
        <v>199</v>
      </c>
      <c r="G7797" s="87">
        <v>68000</v>
      </c>
      <c r="H7797" s="87">
        <v>68661.242309982146</v>
      </c>
    </row>
    <row r="7798" spans="1:8" x14ac:dyDescent="0.3">
      <c r="A7798" t="s">
        <v>37</v>
      </c>
      <c r="B7798" t="s">
        <v>53</v>
      </c>
      <c r="C7798" t="s">
        <v>106</v>
      </c>
      <c r="D7798" t="s">
        <v>198</v>
      </c>
      <c r="E7798" t="s">
        <v>200</v>
      </c>
      <c r="G7798" s="87">
        <v>68000</v>
      </c>
      <c r="H7798" s="87">
        <v>68756.173728667083</v>
      </c>
    </row>
    <row r="7799" spans="1:8" x14ac:dyDescent="0.3">
      <c r="A7799" t="s">
        <v>37</v>
      </c>
      <c r="B7799" t="s">
        <v>53</v>
      </c>
      <c r="C7799" t="s">
        <v>106</v>
      </c>
      <c r="D7799" t="s">
        <v>198</v>
      </c>
      <c r="E7799" t="s">
        <v>201</v>
      </c>
      <c r="G7799" s="87">
        <v>68000</v>
      </c>
      <c r="H7799" s="87">
        <v>68000</v>
      </c>
    </row>
    <row r="7800" spans="1:8" x14ac:dyDescent="0.3">
      <c r="A7800" t="s">
        <v>37</v>
      </c>
      <c r="B7800" t="s">
        <v>53</v>
      </c>
      <c r="C7800" t="s">
        <v>106</v>
      </c>
      <c r="D7800" t="s">
        <v>198</v>
      </c>
      <c r="E7800" t="s">
        <v>202</v>
      </c>
      <c r="G7800" s="87">
        <v>68000</v>
      </c>
      <c r="H7800" s="87">
        <v>46098.04673992622</v>
      </c>
    </row>
    <row r="7801" spans="1:8" x14ac:dyDescent="0.3">
      <c r="A7801" t="s">
        <v>37</v>
      </c>
      <c r="B7801" t="s">
        <v>53</v>
      </c>
      <c r="C7801" t="s">
        <v>106</v>
      </c>
      <c r="D7801" t="s">
        <v>198</v>
      </c>
      <c r="E7801" t="s">
        <v>139</v>
      </c>
      <c r="G7801" s="87">
        <v>68000</v>
      </c>
      <c r="H7801" s="87">
        <v>43860</v>
      </c>
    </row>
    <row r="7802" spans="1:8" x14ac:dyDescent="0.3">
      <c r="A7802" t="s">
        <v>37</v>
      </c>
      <c r="B7802" t="s">
        <v>53</v>
      </c>
      <c r="C7802" t="s">
        <v>106</v>
      </c>
      <c r="D7802" t="s">
        <v>198</v>
      </c>
      <c r="E7802" t="s">
        <v>65</v>
      </c>
      <c r="G7802" s="87">
        <v>68000</v>
      </c>
      <c r="H7802" s="87">
        <v>46098.04673992622</v>
      </c>
    </row>
    <row r="7803" spans="1:8" x14ac:dyDescent="0.3">
      <c r="A7803" t="s">
        <v>37</v>
      </c>
      <c r="B7803" t="s">
        <v>53</v>
      </c>
      <c r="C7803" t="s">
        <v>106</v>
      </c>
      <c r="D7803" t="s">
        <v>203</v>
      </c>
      <c r="E7803" t="s">
        <v>204</v>
      </c>
      <c r="G7803" s="87">
        <v>68000</v>
      </c>
      <c r="H7803" s="87">
        <v>45808.350204086077</v>
      </c>
    </row>
    <row r="7804" spans="1:8" x14ac:dyDescent="0.3">
      <c r="A7804" t="s">
        <v>37</v>
      </c>
      <c r="B7804" t="s">
        <v>53</v>
      </c>
      <c r="C7804" t="s">
        <v>106</v>
      </c>
      <c r="D7804" t="s">
        <v>203</v>
      </c>
      <c r="E7804" t="s">
        <v>142</v>
      </c>
      <c r="G7804" s="87">
        <v>68000</v>
      </c>
      <c r="H7804" s="87">
        <v>67999.999999999985</v>
      </c>
    </row>
    <row r="7805" spans="1:8" x14ac:dyDescent="0.3">
      <c r="A7805" t="s">
        <v>37</v>
      </c>
      <c r="B7805" t="s">
        <v>53</v>
      </c>
      <c r="C7805" t="s">
        <v>106</v>
      </c>
      <c r="D7805" t="s">
        <v>203</v>
      </c>
      <c r="E7805" t="s">
        <v>143</v>
      </c>
      <c r="G7805" s="87">
        <v>68000</v>
      </c>
      <c r="H7805" s="87">
        <v>68988.479223021219</v>
      </c>
    </row>
    <row r="7806" spans="1:8" x14ac:dyDescent="0.3">
      <c r="A7806" t="s">
        <v>37</v>
      </c>
      <c r="B7806" t="s">
        <v>53</v>
      </c>
      <c r="C7806" t="s">
        <v>106</v>
      </c>
      <c r="D7806" t="s">
        <v>203</v>
      </c>
      <c r="E7806" t="s">
        <v>141</v>
      </c>
      <c r="G7806" s="87">
        <v>68000</v>
      </c>
      <c r="H7806" s="87">
        <v>0</v>
      </c>
    </row>
    <row r="7807" spans="1:8" x14ac:dyDescent="0.3">
      <c r="A7807" t="s">
        <v>37</v>
      </c>
      <c r="B7807" t="s">
        <v>53</v>
      </c>
      <c r="C7807" t="s">
        <v>106</v>
      </c>
      <c r="D7807" t="s">
        <v>203</v>
      </c>
      <c r="E7807" t="s">
        <v>205</v>
      </c>
      <c r="G7807" s="87">
        <v>68000</v>
      </c>
      <c r="H7807" s="87">
        <v>45808.350204086077</v>
      </c>
    </row>
    <row r="7808" spans="1:8" x14ac:dyDescent="0.3">
      <c r="A7808" t="s">
        <v>37</v>
      </c>
      <c r="B7808" t="s">
        <v>53</v>
      </c>
      <c r="C7808" t="s">
        <v>106</v>
      </c>
      <c r="D7808" t="s">
        <v>206</v>
      </c>
      <c r="E7808" t="s">
        <v>207</v>
      </c>
      <c r="G7808" s="87">
        <v>68000</v>
      </c>
      <c r="H7808" s="87">
        <v>72080</v>
      </c>
    </row>
    <row r="7809" spans="1:8" x14ac:dyDescent="0.3">
      <c r="A7809" t="s">
        <v>37</v>
      </c>
      <c r="B7809" t="s">
        <v>53</v>
      </c>
      <c r="C7809" t="s">
        <v>106</v>
      </c>
      <c r="D7809" t="s">
        <v>206</v>
      </c>
      <c r="E7809" t="s">
        <v>208</v>
      </c>
      <c r="G7809" s="87">
        <v>68000</v>
      </c>
      <c r="H7809" s="87">
        <v>71385.833333333328</v>
      </c>
    </row>
    <row r="7810" spans="1:8" x14ac:dyDescent="0.3">
      <c r="A7810" t="s">
        <v>37</v>
      </c>
      <c r="B7810" t="s">
        <v>53</v>
      </c>
      <c r="C7810" t="s">
        <v>106</v>
      </c>
      <c r="D7810" t="s">
        <v>206</v>
      </c>
      <c r="E7810" t="s">
        <v>209</v>
      </c>
      <c r="G7810" s="87">
        <v>68000</v>
      </c>
      <c r="H7810" s="87">
        <v>67252.142596644771</v>
      </c>
    </row>
    <row r="7811" spans="1:8" x14ac:dyDescent="0.3">
      <c r="A7811" t="s">
        <v>37</v>
      </c>
      <c r="B7811" t="s">
        <v>53</v>
      </c>
      <c r="C7811" t="s">
        <v>106</v>
      </c>
      <c r="D7811" t="s">
        <v>210</v>
      </c>
      <c r="E7811" t="s">
        <v>211</v>
      </c>
      <c r="G7811" s="87">
        <v>68000</v>
      </c>
      <c r="H7811" s="87">
        <v>68000</v>
      </c>
    </row>
    <row r="7812" spans="1:8" x14ac:dyDescent="0.3">
      <c r="A7812" t="s">
        <v>37</v>
      </c>
      <c r="B7812" t="s">
        <v>53</v>
      </c>
      <c r="C7812" t="s">
        <v>106</v>
      </c>
      <c r="D7812" t="s">
        <v>210</v>
      </c>
      <c r="E7812" t="s">
        <v>212</v>
      </c>
      <c r="G7812" s="87">
        <v>68000</v>
      </c>
      <c r="H7812" s="87">
        <v>67320</v>
      </c>
    </row>
    <row r="7813" spans="1:8" x14ac:dyDescent="0.3">
      <c r="A7813" t="s">
        <v>37</v>
      </c>
      <c r="B7813" t="s">
        <v>53</v>
      </c>
      <c r="C7813" t="s">
        <v>106</v>
      </c>
      <c r="D7813" t="s">
        <v>210</v>
      </c>
      <c r="E7813" t="s">
        <v>213</v>
      </c>
      <c r="G7813" s="87">
        <v>68000</v>
      </c>
      <c r="H7813" s="87">
        <v>66980</v>
      </c>
    </row>
    <row r="7814" spans="1:8" x14ac:dyDescent="0.3">
      <c r="A7814" t="s">
        <v>37</v>
      </c>
      <c r="B7814" t="s">
        <v>53</v>
      </c>
      <c r="C7814" t="s">
        <v>106</v>
      </c>
      <c r="D7814" t="s">
        <v>214</v>
      </c>
      <c r="E7814" t="s">
        <v>215</v>
      </c>
      <c r="F7814" s="88">
        <v>46388</v>
      </c>
      <c r="G7814" s="87">
        <v>5666.666666666667</v>
      </c>
      <c r="H7814" s="87">
        <v>315.83922448072462</v>
      </c>
    </row>
    <row r="7815" spans="1:8" x14ac:dyDescent="0.3">
      <c r="A7815" t="s">
        <v>37</v>
      </c>
      <c r="B7815" t="s">
        <v>53</v>
      </c>
      <c r="C7815" t="s">
        <v>106</v>
      </c>
      <c r="D7815" t="s">
        <v>214</v>
      </c>
      <c r="E7815" t="s">
        <v>216</v>
      </c>
      <c r="F7815" s="88">
        <v>46388</v>
      </c>
      <c r="G7815" s="87">
        <v>5666.666666666667</v>
      </c>
      <c r="H7815" s="87">
        <v>340.00000000000028</v>
      </c>
    </row>
    <row r="7816" spans="1:8" x14ac:dyDescent="0.3">
      <c r="A7816" t="s">
        <v>37</v>
      </c>
      <c r="B7816" t="s">
        <v>53</v>
      </c>
      <c r="C7816" t="s">
        <v>106</v>
      </c>
      <c r="D7816" t="s">
        <v>214</v>
      </c>
      <c r="E7816" t="s">
        <v>217</v>
      </c>
      <c r="F7816" s="88">
        <v>46388</v>
      </c>
      <c r="G7816" s="87">
        <v>5666.666666666667</v>
      </c>
      <c r="H7816" s="87">
        <v>-22.79318445214632</v>
      </c>
    </row>
    <row r="7817" spans="1:8" x14ac:dyDescent="0.3">
      <c r="A7817" t="s">
        <v>37</v>
      </c>
      <c r="B7817" t="s">
        <v>53</v>
      </c>
      <c r="C7817" t="s">
        <v>106</v>
      </c>
      <c r="D7817" t="s">
        <v>214</v>
      </c>
      <c r="E7817" t="s">
        <v>215</v>
      </c>
      <c r="F7817" s="88">
        <v>46419</v>
      </c>
      <c r="G7817" s="87">
        <v>5666.666666666667</v>
      </c>
      <c r="H7817" s="87">
        <v>315.83136744787691</v>
      </c>
    </row>
    <row r="7818" spans="1:8" x14ac:dyDescent="0.3">
      <c r="A7818" t="s">
        <v>37</v>
      </c>
      <c r="B7818" t="s">
        <v>53</v>
      </c>
      <c r="C7818" t="s">
        <v>106</v>
      </c>
      <c r="D7818" t="s">
        <v>214</v>
      </c>
      <c r="E7818" t="s">
        <v>216</v>
      </c>
      <c r="F7818" s="88">
        <v>46419</v>
      </c>
      <c r="G7818" s="87">
        <v>5666.666666666667</v>
      </c>
      <c r="H7818" s="87">
        <v>340.00000000000028</v>
      </c>
    </row>
    <row r="7819" spans="1:8" x14ac:dyDescent="0.3">
      <c r="A7819" t="s">
        <v>37</v>
      </c>
      <c r="B7819" t="s">
        <v>53</v>
      </c>
      <c r="C7819" t="s">
        <v>106</v>
      </c>
      <c r="D7819" t="s">
        <v>214</v>
      </c>
      <c r="E7819" t="s">
        <v>217</v>
      </c>
      <c r="F7819" s="88">
        <v>46419</v>
      </c>
      <c r="G7819" s="87">
        <v>5666.666666666667</v>
      </c>
      <c r="H7819" s="87">
        <v>-22.80059674728637</v>
      </c>
    </row>
    <row r="7820" spans="1:8" x14ac:dyDescent="0.3">
      <c r="A7820" t="s">
        <v>37</v>
      </c>
      <c r="B7820" t="s">
        <v>53</v>
      </c>
      <c r="C7820" t="s">
        <v>106</v>
      </c>
      <c r="D7820" t="s">
        <v>214</v>
      </c>
      <c r="E7820" t="s">
        <v>215</v>
      </c>
      <c r="F7820" s="88">
        <v>46447</v>
      </c>
      <c r="G7820" s="87">
        <v>5666.666666666667</v>
      </c>
      <c r="H7820" s="87">
        <v>315.82350530318467</v>
      </c>
    </row>
    <row r="7821" spans="1:8" x14ac:dyDescent="0.3">
      <c r="A7821" t="s">
        <v>37</v>
      </c>
      <c r="B7821" t="s">
        <v>53</v>
      </c>
      <c r="C7821" t="s">
        <v>106</v>
      </c>
      <c r="D7821" t="s">
        <v>214</v>
      </c>
      <c r="E7821" t="s">
        <v>216</v>
      </c>
      <c r="F7821" s="88">
        <v>46447</v>
      </c>
      <c r="G7821" s="87">
        <v>5666.666666666667</v>
      </c>
      <c r="H7821" s="87">
        <v>340.00000000000028</v>
      </c>
    </row>
    <row r="7822" spans="1:8" x14ac:dyDescent="0.3">
      <c r="A7822" t="s">
        <v>37</v>
      </c>
      <c r="B7822" t="s">
        <v>53</v>
      </c>
      <c r="C7822" t="s">
        <v>106</v>
      </c>
      <c r="D7822" t="s">
        <v>214</v>
      </c>
      <c r="E7822" t="s">
        <v>217</v>
      </c>
      <c r="F7822" s="88">
        <v>46447</v>
      </c>
      <c r="G7822" s="87">
        <v>5666.666666666667</v>
      </c>
      <c r="H7822" s="87">
        <v>-22.808013864919818</v>
      </c>
    </row>
    <row r="7823" spans="1:8" x14ac:dyDescent="0.3">
      <c r="A7823" t="s">
        <v>37</v>
      </c>
      <c r="B7823" t="s">
        <v>53</v>
      </c>
      <c r="C7823" t="s">
        <v>106</v>
      </c>
      <c r="D7823" t="s">
        <v>214</v>
      </c>
      <c r="E7823" t="s">
        <v>215</v>
      </c>
      <c r="F7823" s="88">
        <v>46478</v>
      </c>
      <c r="G7823" s="87">
        <v>5666.666666666667</v>
      </c>
      <c r="H7823" s="87">
        <v>315.81537126510329</v>
      </c>
    </row>
    <row r="7824" spans="1:8" x14ac:dyDescent="0.3">
      <c r="A7824" t="s">
        <v>37</v>
      </c>
      <c r="B7824" t="s">
        <v>53</v>
      </c>
      <c r="C7824" t="s">
        <v>106</v>
      </c>
      <c r="D7824" t="s">
        <v>214</v>
      </c>
      <c r="E7824" t="s">
        <v>216</v>
      </c>
      <c r="F7824" s="88">
        <v>46478</v>
      </c>
      <c r="G7824" s="87">
        <v>5666.666666666667</v>
      </c>
      <c r="H7824" s="87">
        <v>340.00000000000028</v>
      </c>
    </row>
    <row r="7825" spans="1:8" x14ac:dyDescent="0.3">
      <c r="A7825" t="s">
        <v>37</v>
      </c>
      <c r="B7825" t="s">
        <v>53</v>
      </c>
      <c r="C7825" t="s">
        <v>106</v>
      </c>
      <c r="D7825" t="s">
        <v>214</v>
      </c>
      <c r="E7825" t="s">
        <v>217</v>
      </c>
      <c r="F7825" s="88">
        <v>46478</v>
      </c>
      <c r="G7825" s="87">
        <v>5666.666666666667</v>
      </c>
      <c r="H7825" s="87">
        <v>-22.815687485751688</v>
      </c>
    </row>
    <row r="7826" spans="1:8" x14ac:dyDescent="0.3">
      <c r="A7826" t="s">
        <v>37</v>
      </c>
      <c r="B7826" t="s">
        <v>53</v>
      </c>
      <c r="C7826" t="s">
        <v>106</v>
      </c>
      <c r="D7826" t="s">
        <v>214</v>
      </c>
      <c r="E7826" t="s">
        <v>215</v>
      </c>
      <c r="F7826" s="88">
        <v>46508</v>
      </c>
      <c r="G7826" s="87">
        <v>5666.666666666667</v>
      </c>
      <c r="H7826" s="87">
        <v>315.80723175188223</v>
      </c>
    </row>
    <row r="7827" spans="1:8" x14ac:dyDescent="0.3">
      <c r="A7827" t="s">
        <v>37</v>
      </c>
      <c r="B7827" t="s">
        <v>53</v>
      </c>
      <c r="C7827" t="s">
        <v>106</v>
      </c>
      <c r="D7827" t="s">
        <v>214</v>
      </c>
      <c r="E7827" t="s">
        <v>216</v>
      </c>
      <c r="F7827" s="88">
        <v>46508</v>
      </c>
      <c r="G7827" s="87">
        <v>5666.666666666667</v>
      </c>
      <c r="H7827" s="87">
        <v>340.00000000000028</v>
      </c>
    </row>
    <row r="7828" spans="1:8" x14ac:dyDescent="0.3">
      <c r="A7828" t="s">
        <v>37</v>
      </c>
      <c r="B7828" t="s">
        <v>53</v>
      </c>
      <c r="C7828" t="s">
        <v>106</v>
      </c>
      <c r="D7828" t="s">
        <v>214</v>
      </c>
      <c r="E7828" t="s">
        <v>217</v>
      </c>
      <c r="F7828" s="88">
        <v>46508</v>
      </c>
      <c r="G7828" s="87">
        <v>5666.666666666667</v>
      </c>
      <c r="H7828" s="87">
        <v>-22.823366271809292</v>
      </c>
    </row>
    <row r="7829" spans="1:8" x14ac:dyDescent="0.3">
      <c r="A7829" t="s">
        <v>37</v>
      </c>
      <c r="B7829" t="s">
        <v>53</v>
      </c>
      <c r="C7829" t="s">
        <v>106</v>
      </c>
      <c r="D7829" t="s">
        <v>214</v>
      </c>
      <c r="E7829" t="s">
        <v>215</v>
      </c>
      <c r="F7829" s="88">
        <v>46539</v>
      </c>
      <c r="G7829" s="87">
        <v>5666.666666666667</v>
      </c>
      <c r="H7829" s="87">
        <v>315.79908675799129</v>
      </c>
    </row>
    <row r="7830" spans="1:8" x14ac:dyDescent="0.3">
      <c r="A7830" t="s">
        <v>37</v>
      </c>
      <c r="B7830" t="s">
        <v>53</v>
      </c>
      <c r="C7830" t="s">
        <v>106</v>
      </c>
      <c r="D7830" t="s">
        <v>214</v>
      </c>
      <c r="E7830" t="s">
        <v>216</v>
      </c>
      <c r="F7830" s="88">
        <v>46539</v>
      </c>
      <c r="G7830" s="87">
        <v>5666.666666666667</v>
      </c>
      <c r="H7830" s="87">
        <v>340.00000000000028</v>
      </c>
    </row>
    <row r="7831" spans="1:8" x14ac:dyDescent="0.3">
      <c r="A7831" t="s">
        <v>37</v>
      </c>
      <c r="B7831" t="s">
        <v>53</v>
      </c>
      <c r="C7831" t="s">
        <v>106</v>
      </c>
      <c r="D7831" t="s">
        <v>214</v>
      </c>
      <c r="E7831" t="s">
        <v>217</v>
      </c>
      <c r="F7831" s="88">
        <v>46539</v>
      </c>
      <c r="G7831" s="87">
        <v>5666.666666666667</v>
      </c>
      <c r="H7831" s="87">
        <v>-22.831050228310591</v>
      </c>
    </row>
    <row r="7832" spans="1:8" x14ac:dyDescent="0.3">
      <c r="A7832" t="s">
        <v>37</v>
      </c>
      <c r="B7832" t="s">
        <v>53</v>
      </c>
      <c r="C7832" t="s">
        <v>106</v>
      </c>
      <c r="D7832" t="s">
        <v>214</v>
      </c>
      <c r="E7832" t="s">
        <v>215</v>
      </c>
      <c r="F7832" s="88">
        <v>46569</v>
      </c>
      <c r="G7832" s="87">
        <v>5666.666666666667</v>
      </c>
      <c r="H7832" s="87">
        <v>315.79093627789331</v>
      </c>
    </row>
    <row r="7833" spans="1:8" x14ac:dyDescent="0.3">
      <c r="A7833" t="s">
        <v>37</v>
      </c>
      <c r="B7833" t="s">
        <v>53</v>
      </c>
      <c r="C7833" t="s">
        <v>106</v>
      </c>
      <c r="D7833" t="s">
        <v>214</v>
      </c>
      <c r="E7833" t="s">
        <v>216</v>
      </c>
      <c r="F7833" s="88">
        <v>46569</v>
      </c>
      <c r="G7833" s="87">
        <v>5666.666666666667</v>
      </c>
      <c r="H7833" s="87">
        <v>340.00000000000028</v>
      </c>
    </row>
    <row r="7834" spans="1:8" x14ac:dyDescent="0.3">
      <c r="A7834" t="s">
        <v>37</v>
      </c>
      <c r="B7834" t="s">
        <v>53</v>
      </c>
      <c r="C7834" t="s">
        <v>106</v>
      </c>
      <c r="D7834" t="s">
        <v>214</v>
      </c>
      <c r="E7834" t="s">
        <v>217</v>
      </c>
      <c r="F7834" s="88">
        <v>46569</v>
      </c>
      <c r="G7834" s="87">
        <v>5666.666666666667</v>
      </c>
      <c r="H7834" s="87">
        <v>-22.838739360478609</v>
      </c>
    </row>
    <row r="7835" spans="1:8" x14ac:dyDescent="0.3">
      <c r="A7835" t="s">
        <v>37</v>
      </c>
      <c r="B7835" t="s">
        <v>53</v>
      </c>
      <c r="C7835" t="s">
        <v>106</v>
      </c>
      <c r="D7835" t="s">
        <v>214</v>
      </c>
      <c r="E7835" t="s">
        <v>215</v>
      </c>
      <c r="F7835" s="88">
        <v>46600</v>
      </c>
      <c r="G7835" s="87">
        <v>5666.666666666667</v>
      </c>
      <c r="H7835" s="87">
        <v>-22.846559853016281</v>
      </c>
    </row>
    <row r="7836" spans="1:8" x14ac:dyDescent="0.3">
      <c r="A7836" t="s">
        <v>37</v>
      </c>
      <c r="B7836" t="s">
        <v>53</v>
      </c>
      <c r="C7836" t="s">
        <v>106</v>
      </c>
      <c r="D7836" t="s">
        <v>214</v>
      </c>
      <c r="E7836" t="s">
        <v>216</v>
      </c>
      <c r="F7836" s="88">
        <v>46600</v>
      </c>
      <c r="G7836" s="87">
        <v>5666.666666666667</v>
      </c>
      <c r="H7836" s="87">
        <v>0</v>
      </c>
    </row>
    <row r="7837" spans="1:8" x14ac:dyDescent="0.3">
      <c r="A7837" t="s">
        <v>37</v>
      </c>
      <c r="B7837" t="s">
        <v>53</v>
      </c>
      <c r="C7837" t="s">
        <v>106</v>
      </c>
      <c r="D7837" t="s">
        <v>214</v>
      </c>
      <c r="E7837" t="s">
        <v>217</v>
      </c>
      <c r="F7837" s="88">
        <v>46600</v>
      </c>
      <c r="G7837" s="87">
        <v>5666.666666666667</v>
      </c>
      <c r="H7837" s="87">
        <v>-22.846559853016281</v>
      </c>
    </row>
    <row r="7838" spans="1:8" x14ac:dyDescent="0.3">
      <c r="A7838" t="s">
        <v>37</v>
      </c>
      <c r="B7838" t="s">
        <v>53</v>
      </c>
      <c r="C7838" t="s">
        <v>106</v>
      </c>
      <c r="D7838" t="s">
        <v>214</v>
      </c>
      <c r="E7838" t="s">
        <v>215</v>
      </c>
      <c r="F7838" s="88">
        <v>46631</v>
      </c>
      <c r="G7838" s="87">
        <v>5666.666666666667</v>
      </c>
      <c r="H7838" s="87">
        <v>-22.854259437281112</v>
      </c>
    </row>
    <row r="7839" spans="1:8" x14ac:dyDescent="0.3">
      <c r="A7839" t="s">
        <v>37</v>
      </c>
      <c r="B7839" t="s">
        <v>53</v>
      </c>
      <c r="C7839" t="s">
        <v>106</v>
      </c>
      <c r="D7839" t="s">
        <v>214</v>
      </c>
      <c r="E7839" t="s">
        <v>216</v>
      </c>
      <c r="F7839" s="88">
        <v>46631</v>
      </c>
      <c r="G7839" s="87">
        <v>5666.666666666667</v>
      </c>
      <c r="H7839" s="87">
        <v>0</v>
      </c>
    </row>
    <row r="7840" spans="1:8" x14ac:dyDescent="0.3">
      <c r="A7840" t="s">
        <v>37</v>
      </c>
      <c r="B7840" t="s">
        <v>53</v>
      </c>
      <c r="C7840" t="s">
        <v>106</v>
      </c>
      <c r="D7840" t="s">
        <v>214</v>
      </c>
      <c r="E7840" t="s">
        <v>217</v>
      </c>
      <c r="F7840" s="88">
        <v>46631</v>
      </c>
      <c r="G7840" s="87">
        <v>5666.666666666667</v>
      </c>
      <c r="H7840" s="87">
        <v>-22.854259437281112</v>
      </c>
    </row>
    <row r="7841" spans="1:8" x14ac:dyDescent="0.3">
      <c r="A7841" t="s">
        <v>37</v>
      </c>
      <c r="B7841" t="s">
        <v>53</v>
      </c>
      <c r="C7841" t="s">
        <v>106</v>
      </c>
      <c r="D7841" t="s">
        <v>214</v>
      </c>
      <c r="E7841" t="s">
        <v>215</v>
      </c>
      <c r="F7841" s="88">
        <v>46661</v>
      </c>
      <c r="G7841" s="87">
        <v>5666.666666666667</v>
      </c>
      <c r="H7841" s="87">
        <v>-22.861964213012531</v>
      </c>
    </row>
    <row r="7842" spans="1:8" x14ac:dyDescent="0.3">
      <c r="A7842" t="s">
        <v>37</v>
      </c>
      <c r="B7842" t="s">
        <v>53</v>
      </c>
      <c r="C7842" t="s">
        <v>106</v>
      </c>
      <c r="D7842" t="s">
        <v>214</v>
      </c>
      <c r="E7842" t="s">
        <v>216</v>
      </c>
      <c r="F7842" s="88">
        <v>46661</v>
      </c>
      <c r="G7842" s="87">
        <v>5666.666666666667</v>
      </c>
      <c r="H7842" s="87">
        <v>0</v>
      </c>
    </row>
    <row r="7843" spans="1:8" x14ac:dyDescent="0.3">
      <c r="A7843" t="s">
        <v>37</v>
      </c>
      <c r="B7843" t="s">
        <v>53</v>
      </c>
      <c r="C7843" t="s">
        <v>106</v>
      </c>
      <c r="D7843" t="s">
        <v>214</v>
      </c>
      <c r="E7843" t="s">
        <v>217</v>
      </c>
      <c r="F7843" s="88">
        <v>46661</v>
      </c>
      <c r="G7843" s="87">
        <v>5666.666666666667</v>
      </c>
      <c r="H7843" s="87">
        <v>-22.861964213012531</v>
      </c>
    </row>
    <row r="7844" spans="1:8" x14ac:dyDescent="0.3">
      <c r="A7844" t="s">
        <v>37</v>
      </c>
      <c r="B7844" t="s">
        <v>53</v>
      </c>
      <c r="C7844" t="s">
        <v>106</v>
      </c>
      <c r="D7844" t="s">
        <v>214</v>
      </c>
      <c r="E7844" t="s">
        <v>215</v>
      </c>
      <c r="F7844" s="88">
        <v>46692</v>
      </c>
      <c r="G7844" s="87">
        <v>5666.666666666667</v>
      </c>
      <c r="H7844" s="87">
        <v>-22.86967418546374</v>
      </c>
    </row>
    <row r="7845" spans="1:8" x14ac:dyDescent="0.3">
      <c r="A7845" t="s">
        <v>37</v>
      </c>
      <c r="B7845" t="s">
        <v>53</v>
      </c>
      <c r="C7845" t="s">
        <v>106</v>
      </c>
      <c r="D7845" t="s">
        <v>214</v>
      </c>
      <c r="E7845" t="s">
        <v>216</v>
      </c>
      <c r="F7845" s="88">
        <v>46692</v>
      </c>
      <c r="G7845" s="87">
        <v>5666.666666666667</v>
      </c>
      <c r="H7845" s="87">
        <v>0</v>
      </c>
    </row>
    <row r="7846" spans="1:8" x14ac:dyDescent="0.3">
      <c r="A7846" t="s">
        <v>37</v>
      </c>
      <c r="B7846" t="s">
        <v>53</v>
      </c>
      <c r="C7846" t="s">
        <v>106</v>
      </c>
      <c r="D7846" t="s">
        <v>214</v>
      </c>
      <c r="E7846" t="s">
        <v>217</v>
      </c>
      <c r="F7846" s="88">
        <v>46692</v>
      </c>
      <c r="G7846" s="87">
        <v>5666.666666666667</v>
      </c>
      <c r="H7846" s="87">
        <v>-22.86967418546374</v>
      </c>
    </row>
    <row r="7847" spans="1:8" x14ac:dyDescent="0.3">
      <c r="A7847" t="s">
        <v>37</v>
      </c>
      <c r="B7847" t="s">
        <v>53</v>
      </c>
      <c r="C7847" t="s">
        <v>106</v>
      </c>
      <c r="D7847" t="s">
        <v>214</v>
      </c>
      <c r="E7847" t="s">
        <v>215</v>
      </c>
      <c r="F7847" s="88">
        <v>46722</v>
      </c>
      <c r="G7847" s="87">
        <v>5666.666666666667</v>
      </c>
      <c r="H7847" s="87">
        <v>-22.87738935989362</v>
      </c>
    </row>
    <row r="7848" spans="1:8" x14ac:dyDescent="0.3">
      <c r="A7848" t="s">
        <v>37</v>
      </c>
      <c r="B7848" t="s">
        <v>53</v>
      </c>
      <c r="C7848" t="s">
        <v>106</v>
      </c>
      <c r="D7848" t="s">
        <v>214</v>
      </c>
      <c r="E7848" t="s">
        <v>216</v>
      </c>
      <c r="F7848" s="88">
        <v>46722</v>
      </c>
      <c r="G7848" s="87">
        <v>5666.666666666667</v>
      </c>
      <c r="H7848" s="87">
        <v>0</v>
      </c>
    </row>
    <row r="7849" spans="1:8" x14ac:dyDescent="0.3">
      <c r="A7849" t="s">
        <v>37</v>
      </c>
      <c r="B7849" t="s">
        <v>53</v>
      </c>
      <c r="C7849" t="s">
        <v>106</v>
      </c>
      <c r="D7849" t="s">
        <v>214</v>
      </c>
      <c r="E7849" t="s">
        <v>217</v>
      </c>
      <c r="F7849" s="88">
        <v>46722</v>
      </c>
      <c r="G7849" s="87">
        <v>5666.666666666667</v>
      </c>
      <c r="H7849" s="87">
        <v>-22.87738935989362</v>
      </c>
    </row>
    <row r="7850" spans="1:8" x14ac:dyDescent="0.3">
      <c r="A7850" t="s">
        <v>37</v>
      </c>
      <c r="B7850" t="s">
        <v>53</v>
      </c>
      <c r="C7850" t="s">
        <v>107</v>
      </c>
      <c r="D7850" t="s">
        <v>198</v>
      </c>
      <c r="E7850" t="s">
        <v>135</v>
      </c>
      <c r="G7850" s="87">
        <v>52000</v>
      </c>
      <c r="H7850" s="87">
        <v>35984</v>
      </c>
    </row>
    <row r="7851" spans="1:8" x14ac:dyDescent="0.3">
      <c r="A7851" t="s">
        <v>37</v>
      </c>
      <c r="B7851" t="s">
        <v>53</v>
      </c>
      <c r="C7851" t="s">
        <v>107</v>
      </c>
      <c r="D7851" t="s">
        <v>198</v>
      </c>
      <c r="E7851" t="s">
        <v>199</v>
      </c>
      <c r="G7851" s="87">
        <v>52000</v>
      </c>
      <c r="H7851" s="87">
        <v>52000</v>
      </c>
    </row>
    <row r="7852" spans="1:8" x14ac:dyDescent="0.3">
      <c r="A7852" t="s">
        <v>37</v>
      </c>
      <c r="B7852" t="s">
        <v>53</v>
      </c>
      <c r="C7852" t="s">
        <v>107</v>
      </c>
      <c r="D7852" t="s">
        <v>198</v>
      </c>
      <c r="E7852" t="s">
        <v>200</v>
      </c>
      <c r="G7852" s="87">
        <v>52000</v>
      </c>
      <c r="H7852" s="87">
        <v>52419.576460380827</v>
      </c>
    </row>
    <row r="7853" spans="1:8" x14ac:dyDescent="0.3">
      <c r="A7853" t="s">
        <v>37</v>
      </c>
      <c r="B7853" t="s">
        <v>53</v>
      </c>
      <c r="C7853" t="s">
        <v>107</v>
      </c>
      <c r="D7853" t="s">
        <v>198</v>
      </c>
      <c r="E7853" t="s">
        <v>201</v>
      </c>
      <c r="G7853" s="87">
        <v>52000</v>
      </c>
      <c r="H7853" s="87">
        <v>52000</v>
      </c>
    </row>
    <row r="7854" spans="1:8" x14ac:dyDescent="0.3">
      <c r="A7854" t="s">
        <v>37</v>
      </c>
      <c r="B7854" t="s">
        <v>53</v>
      </c>
      <c r="C7854" t="s">
        <v>107</v>
      </c>
      <c r="D7854" t="s">
        <v>198</v>
      </c>
      <c r="E7854" t="s">
        <v>202</v>
      </c>
      <c r="G7854" s="87">
        <v>52000</v>
      </c>
      <c r="H7854" s="87">
        <v>36274.346910583532</v>
      </c>
    </row>
    <row r="7855" spans="1:8" x14ac:dyDescent="0.3">
      <c r="A7855" t="s">
        <v>37</v>
      </c>
      <c r="B7855" t="s">
        <v>53</v>
      </c>
      <c r="C7855" t="s">
        <v>107</v>
      </c>
      <c r="D7855" t="s">
        <v>198</v>
      </c>
      <c r="E7855" t="s">
        <v>139</v>
      </c>
      <c r="G7855" s="87">
        <v>52000</v>
      </c>
      <c r="H7855" s="87">
        <v>31980</v>
      </c>
    </row>
    <row r="7856" spans="1:8" x14ac:dyDescent="0.3">
      <c r="A7856" t="s">
        <v>37</v>
      </c>
      <c r="B7856" t="s">
        <v>53</v>
      </c>
      <c r="C7856" t="s">
        <v>107</v>
      </c>
      <c r="D7856" t="s">
        <v>198</v>
      </c>
      <c r="E7856" t="s">
        <v>65</v>
      </c>
      <c r="G7856" s="87">
        <v>52000</v>
      </c>
      <c r="H7856" s="87">
        <v>36274.346910583532</v>
      </c>
    </row>
    <row r="7857" spans="1:8" x14ac:dyDescent="0.3">
      <c r="A7857" t="s">
        <v>37</v>
      </c>
      <c r="B7857" t="s">
        <v>53</v>
      </c>
      <c r="C7857" t="s">
        <v>107</v>
      </c>
      <c r="D7857" t="s">
        <v>203</v>
      </c>
      <c r="E7857" t="s">
        <v>204</v>
      </c>
      <c r="G7857" s="87">
        <v>52000</v>
      </c>
      <c r="H7857" s="87">
        <v>36032.414724516449</v>
      </c>
    </row>
    <row r="7858" spans="1:8" x14ac:dyDescent="0.3">
      <c r="A7858" t="s">
        <v>37</v>
      </c>
      <c r="B7858" t="s">
        <v>53</v>
      </c>
      <c r="C7858" t="s">
        <v>107</v>
      </c>
      <c r="D7858" t="s">
        <v>203</v>
      </c>
      <c r="E7858" t="s">
        <v>142</v>
      </c>
      <c r="G7858" s="87">
        <v>52000</v>
      </c>
      <c r="H7858" s="87">
        <v>52000</v>
      </c>
    </row>
    <row r="7859" spans="1:8" x14ac:dyDescent="0.3">
      <c r="A7859" t="s">
        <v>37</v>
      </c>
      <c r="B7859" t="s">
        <v>53</v>
      </c>
      <c r="C7859" t="s">
        <v>107</v>
      </c>
      <c r="D7859" t="s">
        <v>203</v>
      </c>
      <c r="E7859" t="s">
        <v>143</v>
      </c>
      <c r="G7859" s="87">
        <v>52000</v>
      </c>
      <c r="H7859" s="87">
        <v>52069.963474734759</v>
      </c>
    </row>
    <row r="7860" spans="1:8" x14ac:dyDescent="0.3">
      <c r="A7860" t="s">
        <v>37</v>
      </c>
      <c r="B7860" t="s">
        <v>53</v>
      </c>
      <c r="C7860" t="s">
        <v>107</v>
      </c>
      <c r="D7860" t="s">
        <v>203</v>
      </c>
      <c r="E7860" t="s">
        <v>141</v>
      </c>
      <c r="G7860" s="87">
        <v>52000</v>
      </c>
      <c r="H7860" s="87">
        <v>0</v>
      </c>
    </row>
    <row r="7861" spans="1:8" x14ac:dyDescent="0.3">
      <c r="A7861" t="s">
        <v>37</v>
      </c>
      <c r="B7861" t="s">
        <v>53</v>
      </c>
      <c r="C7861" t="s">
        <v>107</v>
      </c>
      <c r="D7861" t="s">
        <v>203</v>
      </c>
      <c r="E7861" t="s">
        <v>205</v>
      </c>
      <c r="G7861" s="87">
        <v>52000</v>
      </c>
      <c r="H7861" s="87">
        <v>36032.414724516449</v>
      </c>
    </row>
    <row r="7862" spans="1:8" x14ac:dyDescent="0.3">
      <c r="A7862" t="s">
        <v>37</v>
      </c>
      <c r="B7862" t="s">
        <v>53</v>
      </c>
      <c r="C7862" t="s">
        <v>107</v>
      </c>
      <c r="D7862" t="s">
        <v>206</v>
      </c>
      <c r="E7862" t="s">
        <v>207</v>
      </c>
      <c r="G7862" s="87">
        <v>52000</v>
      </c>
      <c r="H7862" s="87">
        <v>52000</v>
      </c>
    </row>
    <row r="7863" spans="1:8" x14ac:dyDescent="0.3">
      <c r="A7863" t="s">
        <v>37</v>
      </c>
      <c r="B7863" t="s">
        <v>53</v>
      </c>
      <c r="C7863" t="s">
        <v>107</v>
      </c>
      <c r="D7863" t="s">
        <v>206</v>
      </c>
      <c r="E7863" t="s">
        <v>208</v>
      </c>
      <c r="G7863" s="87">
        <v>52000</v>
      </c>
      <c r="H7863" s="87">
        <v>52000</v>
      </c>
    </row>
    <row r="7864" spans="1:8" x14ac:dyDescent="0.3">
      <c r="A7864" t="s">
        <v>37</v>
      </c>
      <c r="B7864" t="s">
        <v>53</v>
      </c>
      <c r="C7864" t="s">
        <v>107</v>
      </c>
      <c r="D7864" t="s">
        <v>206</v>
      </c>
      <c r="E7864" t="s">
        <v>209</v>
      </c>
      <c r="G7864" s="87">
        <v>52000</v>
      </c>
      <c r="H7864" s="87">
        <v>51583.781911013852</v>
      </c>
    </row>
    <row r="7865" spans="1:8" x14ac:dyDescent="0.3">
      <c r="A7865" t="s">
        <v>37</v>
      </c>
      <c r="B7865" t="s">
        <v>53</v>
      </c>
      <c r="C7865" t="s">
        <v>107</v>
      </c>
      <c r="D7865" t="s">
        <v>210</v>
      </c>
      <c r="E7865" t="s">
        <v>211</v>
      </c>
      <c r="G7865" s="87">
        <v>52000</v>
      </c>
      <c r="H7865" s="87">
        <v>52000</v>
      </c>
    </row>
    <row r="7866" spans="1:8" x14ac:dyDescent="0.3">
      <c r="A7866" t="s">
        <v>37</v>
      </c>
      <c r="B7866" t="s">
        <v>53</v>
      </c>
      <c r="C7866" t="s">
        <v>107</v>
      </c>
      <c r="D7866" t="s">
        <v>210</v>
      </c>
      <c r="E7866" t="s">
        <v>212</v>
      </c>
      <c r="G7866" s="87">
        <v>52000</v>
      </c>
      <c r="H7866" s="87">
        <v>51480</v>
      </c>
    </row>
    <row r="7867" spans="1:8" x14ac:dyDescent="0.3">
      <c r="A7867" t="s">
        <v>37</v>
      </c>
      <c r="B7867" t="s">
        <v>53</v>
      </c>
      <c r="C7867" t="s">
        <v>107</v>
      </c>
      <c r="D7867" t="s">
        <v>210</v>
      </c>
      <c r="E7867" t="s">
        <v>213</v>
      </c>
      <c r="G7867" s="87">
        <v>52000</v>
      </c>
      <c r="H7867" s="87">
        <v>52000</v>
      </c>
    </row>
    <row r="7868" spans="1:8" x14ac:dyDescent="0.3">
      <c r="A7868" t="s">
        <v>37</v>
      </c>
      <c r="B7868" t="s">
        <v>53</v>
      </c>
      <c r="C7868" t="s">
        <v>107</v>
      </c>
      <c r="D7868" t="s">
        <v>214</v>
      </c>
      <c r="E7868" t="s">
        <v>215</v>
      </c>
      <c r="F7868" s="88">
        <v>46388</v>
      </c>
      <c r="G7868" s="87">
        <v>4333.333333333333</v>
      </c>
      <c r="H7868" s="87">
        <v>35.159477313060052</v>
      </c>
    </row>
    <row r="7869" spans="1:8" x14ac:dyDescent="0.3">
      <c r="A7869" t="s">
        <v>37</v>
      </c>
      <c r="B7869" t="s">
        <v>53</v>
      </c>
      <c r="C7869" t="s">
        <v>107</v>
      </c>
      <c r="D7869" t="s">
        <v>214</v>
      </c>
      <c r="E7869" t="s">
        <v>216</v>
      </c>
      <c r="F7869" s="88">
        <v>46388</v>
      </c>
      <c r="G7869" s="87">
        <v>4333.333333333333</v>
      </c>
      <c r="H7869" s="87">
        <v>0</v>
      </c>
    </row>
    <row r="7870" spans="1:8" x14ac:dyDescent="0.3">
      <c r="A7870" t="s">
        <v>37</v>
      </c>
      <c r="B7870" t="s">
        <v>53</v>
      </c>
      <c r="C7870" t="s">
        <v>107</v>
      </c>
      <c r="D7870" t="s">
        <v>214</v>
      </c>
      <c r="E7870" t="s">
        <v>217</v>
      </c>
      <c r="F7870" s="88">
        <v>46388</v>
      </c>
      <c r="G7870" s="87">
        <v>4333.333333333333</v>
      </c>
      <c r="H7870" s="87">
        <v>35.159477313060052</v>
      </c>
    </row>
    <row r="7871" spans="1:8" x14ac:dyDescent="0.3">
      <c r="A7871" t="s">
        <v>37</v>
      </c>
      <c r="B7871" t="s">
        <v>53</v>
      </c>
      <c r="C7871" t="s">
        <v>107</v>
      </c>
      <c r="D7871" t="s">
        <v>214</v>
      </c>
      <c r="E7871" t="s">
        <v>215</v>
      </c>
      <c r="F7871" s="88">
        <v>46419</v>
      </c>
      <c r="G7871" s="87">
        <v>4333.333333333333</v>
      </c>
      <c r="H7871" s="87">
        <v>35.136436002813539</v>
      </c>
    </row>
    <row r="7872" spans="1:8" x14ac:dyDescent="0.3">
      <c r="A7872" t="s">
        <v>37</v>
      </c>
      <c r="B7872" t="s">
        <v>53</v>
      </c>
      <c r="C7872" t="s">
        <v>107</v>
      </c>
      <c r="D7872" t="s">
        <v>214</v>
      </c>
      <c r="E7872" t="s">
        <v>216</v>
      </c>
      <c r="F7872" s="88">
        <v>46419</v>
      </c>
      <c r="G7872" s="87">
        <v>4333.333333333333</v>
      </c>
      <c r="H7872" s="87">
        <v>0</v>
      </c>
    </row>
    <row r="7873" spans="1:8" x14ac:dyDescent="0.3">
      <c r="A7873" t="s">
        <v>37</v>
      </c>
      <c r="B7873" t="s">
        <v>53</v>
      </c>
      <c r="C7873" t="s">
        <v>107</v>
      </c>
      <c r="D7873" t="s">
        <v>214</v>
      </c>
      <c r="E7873" t="s">
        <v>217</v>
      </c>
      <c r="F7873" s="88">
        <v>46419</v>
      </c>
      <c r="G7873" s="87">
        <v>4333.333333333333</v>
      </c>
      <c r="H7873" s="87">
        <v>35.136436002813539</v>
      </c>
    </row>
    <row r="7874" spans="1:8" x14ac:dyDescent="0.3">
      <c r="A7874" t="s">
        <v>37</v>
      </c>
      <c r="B7874" t="s">
        <v>53</v>
      </c>
      <c r="C7874" t="s">
        <v>107</v>
      </c>
      <c r="D7874" t="s">
        <v>214</v>
      </c>
      <c r="E7874" t="s">
        <v>215</v>
      </c>
      <c r="F7874" s="88">
        <v>46447</v>
      </c>
      <c r="G7874" s="87">
        <v>4333.333333333333</v>
      </c>
      <c r="H7874" s="87">
        <v>35.113424872440731</v>
      </c>
    </row>
    <row r="7875" spans="1:8" x14ac:dyDescent="0.3">
      <c r="A7875" t="s">
        <v>37</v>
      </c>
      <c r="B7875" t="s">
        <v>53</v>
      </c>
      <c r="C7875" t="s">
        <v>107</v>
      </c>
      <c r="D7875" t="s">
        <v>214</v>
      </c>
      <c r="E7875" t="s">
        <v>216</v>
      </c>
      <c r="F7875" s="88">
        <v>46447</v>
      </c>
      <c r="G7875" s="87">
        <v>4333.333333333333</v>
      </c>
      <c r="H7875" s="87">
        <v>0</v>
      </c>
    </row>
    <row r="7876" spans="1:8" x14ac:dyDescent="0.3">
      <c r="A7876" t="s">
        <v>37</v>
      </c>
      <c r="B7876" t="s">
        <v>53</v>
      </c>
      <c r="C7876" t="s">
        <v>107</v>
      </c>
      <c r="D7876" t="s">
        <v>214</v>
      </c>
      <c r="E7876" t="s">
        <v>217</v>
      </c>
      <c r="F7876" s="88">
        <v>46447</v>
      </c>
      <c r="G7876" s="87">
        <v>4333.333333333333</v>
      </c>
      <c r="H7876" s="87">
        <v>35.113424872440731</v>
      </c>
    </row>
    <row r="7877" spans="1:8" x14ac:dyDescent="0.3">
      <c r="A7877" t="s">
        <v>37</v>
      </c>
      <c r="B7877" t="s">
        <v>53</v>
      </c>
      <c r="C7877" t="s">
        <v>107</v>
      </c>
      <c r="D7877" t="s">
        <v>214</v>
      </c>
      <c r="E7877" t="s">
        <v>215</v>
      </c>
      <c r="F7877" s="88">
        <v>46478</v>
      </c>
      <c r="G7877" s="87">
        <v>4333.333333333333</v>
      </c>
      <c r="H7877" s="87">
        <v>35.089665372526852</v>
      </c>
    </row>
    <row r="7878" spans="1:8" x14ac:dyDescent="0.3">
      <c r="A7878" t="s">
        <v>37</v>
      </c>
      <c r="B7878" t="s">
        <v>53</v>
      </c>
      <c r="C7878" t="s">
        <v>107</v>
      </c>
      <c r="D7878" t="s">
        <v>214</v>
      </c>
      <c r="E7878" t="s">
        <v>216</v>
      </c>
      <c r="F7878" s="88">
        <v>46478</v>
      </c>
      <c r="G7878" s="87">
        <v>4333.333333333333</v>
      </c>
      <c r="H7878" s="87">
        <v>0</v>
      </c>
    </row>
    <row r="7879" spans="1:8" x14ac:dyDescent="0.3">
      <c r="A7879" t="s">
        <v>37</v>
      </c>
      <c r="B7879" t="s">
        <v>53</v>
      </c>
      <c r="C7879" t="s">
        <v>107</v>
      </c>
      <c r="D7879" t="s">
        <v>214</v>
      </c>
      <c r="E7879" t="s">
        <v>217</v>
      </c>
      <c r="F7879" s="88">
        <v>46478</v>
      </c>
      <c r="G7879" s="87">
        <v>4333.333333333333</v>
      </c>
      <c r="H7879" s="87">
        <v>35.089665372526852</v>
      </c>
    </row>
    <row r="7880" spans="1:8" x14ac:dyDescent="0.3">
      <c r="A7880" t="s">
        <v>37</v>
      </c>
      <c r="B7880" t="s">
        <v>53</v>
      </c>
      <c r="C7880" t="s">
        <v>107</v>
      </c>
      <c r="D7880" t="s">
        <v>214</v>
      </c>
      <c r="E7880" t="s">
        <v>215</v>
      </c>
      <c r="F7880" s="88">
        <v>46508</v>
      </c>
      <c r="G7880" s="87">
        <v>4333.333333333333</v>
      </c>
      <c r="H7880" s="87">
        <v>35.065938004603673</v>
      </c>
    </row>
    <row r="7881" spans="1:8" x14ac:dyDescent="0.3">
      <c r="A7881" t="s">
        <v>37</v>
      </c>
      <c r="B7881" t="s">
        <v>53</v>
      </c>
      <c r="C7881" t="s">
        <v>107</v>
      </c>
      <c r="D7881" t="s">
        <v>214</v>
      </c>
      <c r="E7881" t="s">
        <v>216</v>
      </c>
      <c r="F7881" s="88">
        <v>46508</v>
      </c>
      <c r="G7881" s="87">
        <v>4333.333333333333</v>
      </c>
      <c r="H7881" s="87">
        <v>0</v>
      </c>
    </row>
    <row r="7882" spans="1:8" x14ac:dyDescent="0.3">
      <c r="A7882" t="s">
        <v>37</v>
      </c>
      <c r="B7882" t="s">
        <v>53</v>
      </c>
      <c r="C7882" t="s">
        <v>107</v>
      </c>
      <c r="D7882" t="s">
        <v>214</v>
      </c>
      <c r="E7882" t="s">
        <v>217</v>
      </c>
      <c r="F7882" s="88">
        <v>46508</v>
      </c>
      <c r="G7882" s="87">
        <v>4333.333333333333</v>
      </c>
      <c r="H7882" s="87">
        <v>35.065938004603673</v>
      </c>
    </row>
    <row r="7883" spans="1:8" x14ac:dyDescent="0.3">
      <c r="A7883" t="s">
        <v>37</v>
      </c>
      <c r="B7883" t="s">
        <v>53</v>
      </c>
      <c r="C7883" t="s">
        <v>107</v>
      </c>
      <c r="D7883" t="s">
        <v>214</v>
      </c>
      <c r="E7883" t="s">
        <v>215</v>
      </c>
      <c r="F7883" s="88">
        <v>46539</v>
      </c>
      <c r="G7883" s="87">
        <v>4333.333333333333</v>
      </c>
      <c r="H7883" s="87">
        <v>35.042242703532622</v>
      </c>
    </row>
    <row r="7884" spans="1:8" x14ac:dyDescent="0.3">
      <c r="A7884" t="s">
        <v>37</v>
      </c>
      <c r="B7884" t="s">
        <v>53</v>
      </c>
      <c r="C7884" t="s">
        <v>107</v>
      </c>
      <c r="D7884" t="s">
        <v>214</v>
      </c>
      <c r="E7884" t="s">
        <v>216</v>
      </c>
      <c r="F7884" s="88">
        <v>46539</v>
      </c>
      <c r="G7884" s="87">
        <v>4333.333333333333</v>
      </c>
      <c r="H7884" s="87">
        <v>0</v>
      </c>
    </row>
    <row r="7885" spans="1:8" x14ac:dyDescent="0.3">
      <c r="A7885" t="s">
        <v>37</v>
      </c>
      <c r="B7885" t="s">
        <v>53</v>
      </c>
      <c r="C7885" t="s">
        <v>107</v>
      </c>
      <c r="D7885" t="s">
        <v>214</v>
      </c>
      <c r="E7885" t="s">
        <v>217</v>
      </c>
      <c r="F7885" s="88">
        <v>46539</v>
      </c>
      <c r="G7885" s="87">
        <v>4333.333333333333</v>
      </c>
      <c r="H7885" s="87">
        <v>35.042242703532622</v>
      </c>
    </row>
    <row r="7886" spans="1:8" x14ac:dyDescent="0.3">
      <c r="A7886" t="s">
        <v>37</v>
      </c>
      <c r="B7886" t="s">
        <v>53</v>
      </c>
      <c r="C7886" t="s">
        <v>107</v>
      </c>
      <c r="D7886" t="s">
        <v>214</v>
      </c>
      <c r="E7886" t="s">
        <v>215</v>
      </c>
      <c r="F7886" s="88">
        <v>46569</v>
      </c>
      <c r="G7886" s="87">
        <v>4333.333333333333</v>
      </c>
      <c r="H7886" s="87">
        <v>35.018579404352188</v>
      </c>
    </row>
    <row r="7887" spans="1:8" x14ac:dyDescent="0.3">
      <c r="A7887" t="s">
        <v>37</v>
      </c>
      <c r="B7887" t="s">
        <v>53</v>
      </c>
      <c r="C7887" t="s">
        <v>107</v>
      </c>
      <c r="D7887" t="s">
        <v>214</v>
      </c>
      <c r="E7887" t="s">
        <v>216</v>
      </c>
      <c r="F7887" s="88">
        <v>46569</v>
      </c>
      <c r="G7887" s="87">
        <v>4333.333333333333</v>
      </c>
      <c r="H7887" s="87">
        <v>0</v>
      </c>
    </row>
    <row r="7888" spans="1:8" x14ac:dyDescent="0.3">
      <c r="A7888" t="s">
        <v>37</v>
      </c>
      <c r="B7888" t="s">
        <v>53</v>
      </c>
      <c r="C7888" t="s">
        <v>107</v>
      </c>
      <c r="D7888" t="s">
        <v>214</v>
      </c>
      <c r="E7888" t="s">
        <v>217</v>
      </c>
      <c r="F7888" s="88">
        <v>46569</v>
      </c>
      <c r="G7888" s="87">
        <v>4333.333333333333</v>
      </c>
      <c r="H7888" s="87">
        <v>35.018579404352188</v>
      </c>
    </row>
    <row r="7889" spans="1:8" x14ac:dyDescent="0.3">
      <c r="A7889" t="s">
        <v>37</v>
      </c>
      <c r="B7889" t="s">
        <v>53</v>
      </c>
      <c r="C7889" t="s">
        <v>107</v>
      </c>
      <c r="D7889" t="s">
        <v>214</v>
      </c>
      <c r="E7889" t="s">
        <v>215</v>
      </c>
      <c r="F7889" s="88">
        <v>46600</v>
      </c>
      <c r="G7889" s="87">
        <v>4333.333333333333</v>
      </c>
      <c r="H7889" s="87">
        <v>34.99456090860501</v>
      </c>
    </row>
    <row r="7890" spans="1:8" x14ac:dyDescent="0.3">
      <c r="A7890" t="s">
        <v>37</v>
      </c>
      <c r="B7890" t="s">
        <v>53</v>
      </c>
      <c r="C7890" t="s">
        <v>107</v>
      </c>
      <c r="D7890" t="s">
        <v>214</v>
      </c>
      <c r="E7890" t="s">
        <v>216</v>
      </c>
      <c r="F7890" s="88">
        <v>46600</v>
      </c>
      <c r="G7890" s="87">
        <v>4333.333333333333</v>
      </c>
      <c r="H7890" s="87">
        <v>0</v>
      </c>
    </row>
    <row r="7891" spans="1:8" x14ac:dyDescent="0.3">
      <c r="A7891" t="s">
        <v>37</v>
      </c>
      <c r="B7891" t="s">
        <v>53</v>
      </c>
      <c r="C7891" t="s">
        <v>107</v>
      </c>
      <c r="D7891" t="s">
        <v>214</v>
      </c>
      <c r="E7891" t="s">
        <v>217</v>
      </c>
      <c r="F7891" s="88">
        <v>46600</v>
      </c>
      <c r="G7891" s="87">
        <v>4333.333333333333</v>
      </c>
      <c r="H7891" s="87">
        <v>34.99456090860501</v>
      </c>
    </row>
    <row r="7892" spans="1:8" x14ac:dyDescent="0.3">
      <c r="A7892" t="s">
        <v>37</v>
      </c>
      <c r="B7892" t="s">
        <v>53</v>
      </c>
      <c r="C7892" t="s">
        <v>107</v>
      </c>
      <c r="D7892" t="s">
        <v>214</v>
      </c>
      <c r="E7892" t="s">
        <v>215</v>
      </c>
      <c r="F7892" s="88">
        <v>46631</v>
      </c>
      <c r="G7892" s="87">
        <v>4333.333333333333</v>
      </c>
      <c r="H7892" s="87">
        <v>34.970961940980807</v>
      </c>
    </row>
    <row r="7893" spans="1:8" x14ac:dyDescent="0.3">
      <c r="A7893" t="s">
        <v>37</v>
      </c>
      <c r="B7893" t="s">
        <v>53</v>
      </c>
      <c r="C7893" t="s">
        <v>107</v>
      </c>
      <c r="D7893" t="s">
        <v>214</v>
      </c>
      <c r="E7893" t="s">
        <v>216</v>
      </c>
      <c r="F7893" s="88">
        <v>46631</v>
      </c>
      <c r="G7893" s="87">
        <v>4333.333333333333</v>
      </c>
      <c r="H7893" s="87">
        <v>0</v>
      </c>
    </row>
    <row r="7894" spans="1:8" x14ac:dyDescent="0.3">
      <c r="A7894" t="s">
        <v>37</v>
      </c>
      <c r="B7894" t="s">
        <v>53</v>
      </c>
      <c r="C7894" t="s">
        <v>107</v>
      </c>
      <c r="D7894" t="s">
        <v>214</v>
      </c>
      <c r="E7894" t="s">
        <v>217</v>
      </c>
      <c r="F7894" s="88">
        <v>46631</v>
      </c>
      <c r="G7894" s="87">
        <v>4333.333333333333</v>
      </c>
      <c r="H7894" s="87">
        <v>34.970961940980807</v>
      </c>
    </row>
    <row r="7895" spans="1:8" x14ac:dyDescent="0.3">
      <c r="A7895" t="s">
        <v>37</v>
      </c>
      <c r="B7895" t="s">
        <v>53</v>
      </c>
      <c r="C7895" t="s">
        <v>107</v>
      </c>
      <c r="D7895" t="s">
        <v>214</v>
      </c>
      <c r="E7895" t="s">
        <v>215</v>
      </c>
      <c r="F7895" s="88">
        <v>46661</v>
      </c>
      <c r="G7895" s="87">
        <v>4333.333333333333</v>
      </c>
      <c r="H7895" s="87">
        <v>34.947394780354983</v>
      </c>
    </row>
    <row r="7896" spans="1:8" x14ac:dyDescent="0.3">
      <c r="A7896" t="s">
        <v>37</v>
      </c>
      <c r="B7896" t="s">
        <v>53</v>
      </c>
      <c r="C7896" t="s">
        <v>107</v>
      </c>
      <c r="D7896" t="s">
        <v>214</v>
      </c>
      <c r="E7896" t="s">
        <v>216</v>
      </c>
      <c r="F7896" s="88">
        <v>46661</v>
      </c>
      <c r="G7896" s="87">
        <v>4333.333333333333</v>
      </c>
      <c r="H7896" s="87">
        <v>0</v>
      </c>
    </row>
    <row r="7897" spans="1:8" x14ac:dyDescent="0.3">
      <c r="A7897" t="s">
        <v>37</v>
      </c>
      <c r="B7897" t="s">
        <v>53</v>
      </c>
      <c r="C7897" t="s">
        <v>107</v>
      </c>
      <c r="D7897" t="s">
        <v>214</v>
      </c>
      <c r="E7897" t="s">
        <v>217</v>
      </c>
      <c r="F7897" s="88">
        <v>46661</v>
      </c>
      <c r="G7897" s="87">
        <v>4333.333333333333</v>
      </c>
      <c r="H7897" s="87">
        <v>34.947394780354983</v>
      </c>
    </row>
    <row r="7898" spans="1:8" x14ac:dyDescent="0.3">
      <c r="A7898" t="s">
        <v>37</v>
      </c>
      <c r="B7898" t="s">
        <v>53</v>
      </c>
      <c r="C7898" t="s">
        <v>107</v>
      </c>
      <c r="D7898" t="s">
        <v>214</v>
      </c>
      <c r="E7898" t="s">
        <v>215</v>
      </c>
      <c r="F7898" s="88">
        <v>46692</v>
      </c>
      <c r="G7898" s="87">
        <v>4333.333333333333</v>
      </c>
      <c r="H7898" s="87">
        <v>34.923859362464547</v>
      </c>
    </row>
    <row r="7899" spans="1:8" x14ac:dyDescent="0.3">
      <c r="A7899" t="s">
        <v>37</v>
      </c>
      <c r="B7899" t="s">
        <v>53</v>
      </c>
      <c r="C7899" t="s">
        <v>107</v>
      </c>
      <c r="D7899" t="s">
        <v>214</v>
      </c>
      <c r="E7899" t="s">
        <v>216</v>
      </c>
      <c r="F7899" s="88">
        <v>46692</v>
      </c>
      <c r="G7899" s="87">
        <v>4333.333333333333</v>
      </c>
      <c r="H7899" s="87">
        <v>0</v>
      </c>
    </row>
    <row r="7900" spans="1:8" x14ac:dyDescent="0.3">
      <c r="A7900" t="s">
        <v>37</v>
      </c>
      <c r="B7900" t="s">
        <v>53</v>
      </c>
      <c r="C7900" t="s">
        <v>107</v>
      </c>
      <c r="D7900" t="s">
        <v>214</v>
      </c>
      <c r="E7900" t="s">
        <v>217</v>
      </c>
      <c r="F7900" s="88">
        <v>46692</v>
      </c>
      <c r="G7900" s="87">
        <v>4333.333333333333</v>
      </c>
      <c r="H7900" s="87">
        <v>34.923859362464547</v>
      </c>
    </row>
    <row r="7901" spans="1:8" x14ac:dyDescent="0.3">
      <c r="A7901" t="s">
        <v>37</v>
      </c>
      <c r="B7901" t="s">
        <v>53</v>
      </c>
      <c r="C7901" t="s">
        <v>107</v>
      </c>
      <c r="D7901" t="s">
        <v>214</v>
      </c>
      <c r="E7901" t="s">
        <v>215</v>
      </c>
      <c r="F7901" s="88">
        <v>46722</v>
      </c>
      <c r="G7901" s="87">
        <v>4333.333333333333</v>
      </c>
      <c r="H7901" s="87">
        <v>34.900355623223611</v>
      </c>
    </row>
    <row r="7902" spans="1:8" x14ac:dyDescent="0.3">
      <c r="A7902" t="s">
        <v>37</v>
      </c>
      <c r="B7902" t="s">
        <v>53</v>
      </c>
      <c r="C7902" t="s">
        <v>107</v>
      </c>
      <c r="D7902" t="s">
        <v>214</v>
      </c>
      <c r="E7902" t="s">
        <v>216</v>
      </c>
      <c r="F7902" s="88">
        <v>46722</v>
      </c>
      <c r="G7902" s="87">
        <v>4333.333333333333</v>
      </c>
      <c r="H7902" s="87">
        <v>0</v>
      </c>
    </row>
    <row r="7903" spans="1:8" x14ac:dyDescent="0.3">
      <c r="A7903" t="s">
        <v>37</v>
      </c>
      <c r="B7903" t="s">
        <v>53</v>
      </c>
      <c r="C7903" t="s">
        <v>107</v>
      </c>
      <c r="D7903" t="s">
        <v>214</v>
      </c>
      <c r="E7903" t="s">
        <v>217</v>
      </c>
      <c r="F7903" s="88">
        <v>46722</v>
      </c>
      <c r="G7903" s="87">
        <v>4333.333333333333</v>
      </c>
      <c r="H7903" s="87">
        <v>34.900355623223611</v>
      </c>
    </row>
    <row r="7904" spans="1:8" x14ac:dyDescent="0.3">
      <c r="A7904" t="s">
        <v>37</v>
      </c>
      <c r="B7904" t="s">
        <v>56</v>
      </c>
      <c r="C7904" t="s">
        <v>54</v>
      </c>
      <c r="D7904" t="s">
        <v>198</v>
      </c>
      <c r="E7904" t="s">
        <v>135</v>
      </c>
      <c r="G7904" s="87">
        <v>36000</v>
      </c>
      <c r="H7904" s="87">
        <v>24336</v>
      </c>
    </row>
    <row r="7905" spans="1:8" x14ac:dyDescent="0.3">
      <c r="A7905" t="s">
        <v>37</v>
      </c>
      <c r="B7905" t="s">
        <v>56</v>
      </c>
      <c r="C7905" t="s">
        <v>54</v>
      </c>
      <c r="D7905" t="s">
        <v>198</v>
      </c>
      <c r="E7905" t="s">
        <v>199</v>
      </c>
      <c r="G7905" s="87">
        <v>36000</v>
      </c>
      <c r="H7905" s="87">
        <v>35692.55121739921</v>
      </c>
    </row>
    <row r="7906" spans="1:8" x14ac:dyDescent="0.3">
      <c r="A7906" t="s">
        <v>37</v>
      </c>
      <c r="B7906" t="s">
        <v>56</v>
      </c>
      <c r="C7906" t="s">
        <v>54</v>
      </c>
      <c r="D7906" t="s">
        <v>198</v>
      </c>
      <c r="E7906" t="s">
        <v>200</v>
      </c>
      <c r="G7906" s="87">
        <v>36000</v>
      </c>
      <c r="H7906" s="87">
        <v>36437.092289619373</v>
      </c>
    </row>
    <row r="7907" spans="1:8" x14ac:dyDescent="0.3">
      <c r="A7907" t="s">
        <v>37</v>
      </c>
      <c r="B7907" t="s">
        <v>56</v>
      </c>
      <c r="C7907" t="s">
        <v>54</v>
      </c>
      <c r="D7907" t="s">
        <v>198</v>
      </c>
      <c r="E7907" t="s">
        <v>201</v>
      </c>
      <c r="G7907" s="87">
        <v>36000</v>
      </c>
      <c r="H7907" s="87">
        <v>36000</v>
      </c>
    </row>
    <row r="7908" spans="1:8" x14ac:dyDescent="0.3">
      <c r="A7908" t="s">
        <v>37</v>
      </c>
      <c r="B7908" t="s">
        <v>56</v>
      </c>
      <c r="C7908" t="s">
        <v>54</v>
      </c>
      <c r="D7908" t="s">
        <v>198</v>
      </c>
      <c r="E7908" t="s">
        <v>202</v>
      </c>
      <c r="G7908" s="87">
        <v>36000</v>
      </c>
      <c r="H7908" s="87">
        <v>24421.115587388631</v>
      </c>
    </row>
    <row r="7909" spans="1:8" x14ac:dyDescent="0.3">
      <c r="A7909" t="s">
        <v>37</v>
      </c>
      <c r="B7909" t="s">
        <v>56</v>
      </c>
      <c r="C7909" t="s">
        <v>54</v>
      </c>
      <c r="D7909" t="s">
        <v>198</v>
      </c>
      <c r="E7909" t="s">
        <v>139</v>
      </c>
      <c r="G7909" s="87">
        <v>36000</v>
      </c>
      <c r="H7909" s="87">
        <v>22860</v>
      </c>
    </row>
    <row r="7910" spans="1:8" x14ac:dyDescent="0.3">
      <c r="A7910" t="s">
        <v>37</v>
      </c>
      <c r="B7910" t="s">
        <v>56</v>
      </c>
      <c r="C7910" t="s">
        <v>54</v>
      </c>
      <c r="D7910" t="s">
        <v>198</v>
      </c>
      <c r="E7910" t="s">
        <v>65</v>
      </c>
      <c r="G7910" s="87">
        <v>36000</v>
      </c>
      <c r="H7910" s="87">
        <v>24421.115587388631</v>
      </c>
    </row>
    <row r="7911" spans="1:8" x14ac:dyDescent="0.3">
      <c r="A7911" t="s">
        <v>37</v>
      </c>
      <c r="B7911" t="s">
        <v>56</v>
      </c>
      <c r="C7911" t="s">
        <v>54</v>
      </c>
      <c r="D7911" t="s">
        <v>203</v>
      </c>
      <c r="E7911" t="s">
        <v>204</v>
      </c>
      <c r="G7911" s="87">
        <v>36000</v>
      </c>
      <c r="H7911" s="87">
        <v>23848.043006446591</v>
      </c>
    </row>
    <row r="7912" spans="1:8" x14ac:dyDescent="0.3">
      <c r="A7912" t="s">
        <v>37</v>
      </c>
      <c r="B7912" t="s">
        <v>56</v>
      </c>
      <c r="C7912" t="s">
        <v>54</v>
      </c>
      <c r="D7912" t="s">
        <v>203</v>
      </c>
      <c r="E7912" t="s">
        <v>142</v>
      </c>
      <c r="G7912" s="87">
        <v>36000</v>
      </c>
      <c r="H7912" s="87">
        <v>34620.008013890743</v>
      </c>
    </row>
    <row r="7913" spans="1:8" x14ac:dyDescent="0.3">
      <c r="A7913" t="s">
        <v>37</v>
      </c>
      <c r="B7913" t="s">
        <v>56</v>
      </c>
      <c r="C7913" t="s">
        <v>54</v>
      </c>
      <c r="D7913" t="s">
        <v>203</v>
      </c>
      <c r="E7913" t="s">
        <v>143</v>
      </c>
      <c r="G7913" s="87">
        <v>36000</v>
      </c>
      <c r="H7913" s="87">
        <v>36684.397187143673</v>
      </c>
    </row>
    <row r="7914" spans="1:8" x14ac:dyDescent="0.3">
      <c r="A7914" t="s">
        <v>37</v>
      </c>
      <c r="B7914" t="s">
        <v>56</v>
      </c>
      <c r="C7914" t="s">
        <v>54</v>
      </c>
      <c r="D7914" t="s">
        <v>203</v>
      </c>
      <c r="E7914" t="s">
        <v>141</v>
      </c>
      <c r="G7914" s="87">
        <v>36000</v>
      </c>
      <c r="H7914" s="87">
        <v>0</v>
      </c>
    </row>
    <row r="7915" spans="1:8" x14ac:dyDescent="0.3">
      <c r="A7915" t="s">
        <v>37</v>
      </c>
      <c r="B7915" t="s">
        <v>56</v>
      </c>
      <c r="C7915" t="s">
        <v>54</v>
      </c>
      <c r="D7915" t="s">
        <v>203</v>
      </c>
      <c r="E7915" t="s">
        <v>205</v>
      </c>
      <c r="G7915" s="87">
        <v>36000</v>
      </c>
      <c r="H7915" s="87">
        <v>23848.043006446591</v>
      </c>
    </row>
    <row r="7916" spans="1:8" x14ac:dyDescent="0.3">
      <c r="A7916" t="s">
        <v>37</v>
      </c>
      <c r="B7916" t="s">
        <v>56</v>
      </c>
      <c r="C7916" t="s">
        <v>54</v>
      </c>
      <c r="D7916" t="s">
        <v>206</v>
      </c>
      <c r="E7916" t="s">
        <v>207</v>
      </c>
      <c r="G7916" s="87">
        <v>36000</v>
      </c>
      <c r="H7916" s="87">
        <v>37080</v>
      </c>
    </row>
    <row r="7917" spans="1:8" x14ac:dyDescent="0.3">
      <c r="A7917" t="s">
        <v>37</v>
      </c>
      <c r="B7917" t="s">
        <v>56</v>
      </c>
      <c r="C7917" t="s">
        <v>54</v>
      </c>
      <c r="D7917" t="s">
        <v>206</v>
      </c>
      <c r="E7917" t="s">
        <v>208</v>
      </c>
      <c r="G7917" s="87">
        <v>36000</v>
      </c>
      <c r="H7917" s="87">
        <v>37399.4</v>
      </c>
    </row>
    <row r="7918" spans="1:8" x14ac:dyDescent="0.3">
      <c r="A7918" t="s">
        <v>37</v>
      </c>
      <c r="B7918" t="s">
        <v>56</v>
      </c>
      <c r="C7918" t="s">
        <v>54</v>
      </c>
      <c r="D7918" t="s">
        <v>206</v>
      </c>
      <c r="E7918" t="s">
        <v>209</v>
      </c>
      <c r="G7918" s="87">
        <v>36000</v>
      </c>
      <c r="H7918" s="87">
        <v>35568.15098468271</v>
      </c>
    </row>
    <row r="7919" spans="1:8" x14ac:dyDescent="0.3">
      <c r="A7919" t="s">
        <v>37</v>
      </c>
      <c r="B7919" t="s">
        <v>56</v>
      </c>
      <c r="C7919" t="s">
        <v>54</v>
      </c>
      <c r="D7919" t="s">
        <v>210</v>
      </c>
      <c r="E7919" t="s">
        <v>211</v>
      </c>
      <c r="G7919" s="87">
        <v>36000</v>
      </c>
      <c r="H7919" s="87">
        <v>36000</v>
      </c>
    </row>
    <row r="7920" spans="1:8" x14ac:dyDescent="0.3">
      <c r="A7920" t="s">
        <v>37</v>
      </c>
      <c r="B7920" t="s">
        <v>56</v>
      </c>
      <c r="C7920" t="s">
        <v>54</v>
      </c>
      <c r="D7920" t="s">
        <v>210</v>
      </c>
      <c r="E7920" t="s">
        <v>212</v>
      </c>
      <c r="G7920" s="87">
        <v>36000</v>
      </c>
      <c r="H7920" s="87">
        <v>35640</v>
      </c>
    </row>
    <row r="7921" spans="1:8" x14ac:dyDescent="0.3">
      <c r="A7921" t="s">
        <v>37</v>
      </c>
      <c r="B7921" t="s">
        <v>56</v>
      </c>
      <c r="C7921" t="s">
        <v>54</v>
      </c>
      <c r="D7921" t="s">
        <v>210</v>
      </c>
      <c r="E7921" t="s">
        <v>213</v>
      </c>
      <c r="G7921" s="87">
        <v>36000</v>
      </c>
      <c r="H7921" s="87">
        <v>35280</v>
      </c>
    </row>
    <row r="7922" spans="1:8" x14ac:dyDescent="0.3">
      <c r="A7922" t="s">
        <v>37</v>
      </c>
      <c r="B7922" t="s">
        <v>56</v>
      </c>
      <c r="C7922" t="s">
        <v>54</v>
      </c>
      <c r="D7922" t="s">
        <v>214</v>
      </c>
      <c r="E7922" t="s">
        <v>215</v>
      </c>
      <c r="F7922" s="88">
        <v>46388</v>
      </c>
      <c r="G7922" s="87">
        <v>3000</v>
      </c>
      <c r="H7922" s="87">
        <v>65.212360303733334</v>
      </c>
    </row>
    <row r="7923" spans="1:8" x14ac:dyDescent="0.3">
      <c r="A7923" t="s">
        <v>37</v>
      </c>
      <c r="B7923" t="s">
        <v>56</v>
      </c>
      <c r="C7923" t="s">
        <v>54</v>
      </c>
      <c r="D7923" t="s">
        <v>214</v>
      </c>
      <c r="E7923" t="s">
        <v>216</v>
      </c>
      <c r="F7923" s="88">
        <v>46388</v>
      </c>
      <c r="G7923" s="87">
        <v>3000</v>
      </c>
      <c r="H7923" s="87">
        <v>90.000000000000085</v>
      </c>
    </row>
    <row r="7924" spans="1:8" x14ac:dyDescent="0.3">
      <c r="A7924" t="s">
        <v>37</v>
      </c>
      <c r="B7924" t="s">
        <v>56</v>
      </c>
      <c r="C7924" t="s">
        <v>54</v>
      </c>
      <c r="D7924" t="s">
        <v>214</v>
      </c>
      <c r="E7924" t="s">
        <v>217</v>
      </c>
      <c r="F7924" s="88">
        <v>46388</v>
      </c>
      <c r="G7924" s="87">
        <v>3000</v>
      </c>
      <c r="H7924" s="87">
        <v>-24.065669608026141</v>
      </c>
    </row>
    <row r="7925" spans="1:8" x14ac:dyDescent="0.3">
      <c r="A7925" t="s">
        <v>37</v>
      </c>
      <c r="B7925" t="s">
        <v>56</v>
      </c>
      <c r="C7925" t="s">
        <v>54</v>
      </c>
      <c r="D7925" t="s">
        <v>214</v>
      </c>
      <c r="E7925" t="s">
        <v>215</v>
      </c>
      <c r="F7925" s="88">
        <v>46419</v>
      </c>
      <c r="G7925" s="87">
        <v>3000</v>
      </c>
      <c r="H7925" s="87">
        <v>187.8041301049027</v>
      </c>
    </row>
    <row r="7926" spans="1:8" x14ac:dyDescent="0.3">
      <c r="A7926" t="s">
        <v>37</v>
      </c>
      <c r="B7926" t="s">
        <v>56</v>
      </c>
      <c r="C7926" t="s">
        <v>54</v>
      </c>
      <c r="D7926" t="s">
        <v>214</v>
      </c>
      <c r="E7926" t="s">
        <v>216</v>
      </c>
      <c r="F7926" s="88">
        <v>46419</v>
      </c>
      <c r="G7926" s="87">
        <v>3000</v>
      </c>
      <c r="H7926" s="87">
        <v>213.60000000000039</v>
      </c>
    </row>
    <row r="7927" spans="1:8" x14ac:dyDescent="0.3">
      <c r="A7927" t="s">
        <v>37</v>
      </c>
      <c r="B7927" t="s">
        <v>56</v>
      </c>
      <c r="C7927" t="s">
        <v>54</v>
      </c>
      <c r="D7927" t="s">
        <v>214</v>
      </c>
      <c r="E7927" t="s">
        <v>217</v>
      </c>
      <c r="F7927" s="88">
        <v>46419</v>
      </c>
      <c r="G7927" s="87">
        <v>3000</v>
      </c>
      <c r="H7927" s="87">
        <v>-24.081282575707519</v>
      </c>
    </row>
    <row r="7928" spans="1:8" x14ac:dyDescent="0.3">
      <c r="A7928" t="s">
        <v>37</v>
      </c>
      <c r="B7928" t="s">
        <v>56</v>
      </c>
      <c r="C7928" t="s">
        <v>54</v>
      </c>
      <c r="D7928" t="s">
        <v>214</v>
      </c>
      <c r="E7928" t="s">
        <v>215</v>
      </c>
      <c r="F7928" s="88">
        <v>46447</v>
      </c>
      <c r="G7928" s="87">
        <v>3000</v>
      </c>
      <c r="H7928" s="87">
        <v>187.7873837791453</v>
      </c>
    </row>
    <row r="7929" spans="1:8" x14ac:dyDescent="0.3">
      <c r="A7929" t="s">
        <v>37</v>
      </c>
      <c r="B7929" t="s">
        <v>56</v>
      </c>
      <c r="C7929" t="s">
        <v>54</v>
      </c>
      <c r="D7929" t="s">
        <v>214</v>
      </c>
      <c r="E7929" t="s">
        <v>216</v>
      </c>
      <c r="F7929" s="88">
        <v>46447</v>
      </c>
      <c r="G7929" s="87">
        <v>3000</v>
      </c>
      <c r="H7929" s="87">
        <v>213.60000000000039</v>
      </c>
    </row>
    <row r="7930" spans="1:8" x14ac:dyDescent="0.3">
      <c r="A7930" t="s">
        <v>37</v>
      </c>
      <c r="B7930" t="s">
        <v>56</v>
      </c>
      <c r="C7930" t="s">
        <v>54</v>
      </c>
      <c r="D7930" t="s">
        <v>214</v>
      </c>
      <c r="E7930" t="s">
        <v>217</v>
      </c>
      <c r="F7930" s="88">
        <v>46447</v>
      </c>
      <c r="G7930" s="87">
        <v>3000</v>
      </c>
      <c r="H7930" s="87">
        <v>-24.096915814838749</v>
      </c>
    </row>
    <row r="7931" spans="1:8" x14ac:dyDescent="0.3">
      <c r="A7931" t="s">
        <v>37</v>
      </c>
      <c r="B7931" t="s">
        <v>56</v>
      </c>
      <c r="C7931" t="s">
        <v>54</v>
      </c>
      <c r="D7931" t="s">
        <v>214</v>
      </c>
      <c r="E7931" t="s">
        <v>215</v>
      </c>
      <c r="F7931" s="88">
        <v>46478</v>
      </c>
      <c r="G7931" s="87">
        <v>3000</v>
      </c>
      <c r="H7931" s="87">
        <v>187.7700469049357</v>
      </c>
    </row>
    <row r="7932" spans="1:8" x14ac:dyDescent="0.3">
      <c r="A7932" t="s">
        <v>37</v>
      </c>
      <c r="B7932" t="s">
        <v>56</v>
      </c>
      <c r="C7932" t="s">
        <v>54</v>
      </c>
      <c r="D7932" t="s">
        <v>214</v>
      </c>
      <c r="E7932" t="s">
        <v>216</v>
      </c>
      <c r="F7932" s="88">
        <v>46478</v>
      </c>
      <c r="G7932" s="87">
        <v>3000</v>
      </c>
      <c r="H7932" s="87">
        <v>213.60000000000039</v>
      </c>
    </row>
    <row r="7933" spans="1:8" x14ac:dyDescent="0.3">
      <c r="A7933" t="s">
        <v>37</v>
      </c>
      <c r="B7933" t="s">
        <v>56</v>
      </c>
      <c r="C7933" t="s">
        <v>54</v>
      </c>
      <c r="D7933" t="s">
        <v>214</v>
      </c>
      <c r="E7933" t="s">
        <v>217</v>
      </c>
      <c r="F7933" s="88">
        <v>46478</v>
      </c>
      <c r="G7933" s="87">
        <v>3000</v>
      </c>
      <c r="H7933" s="87">
        <v>-24.113100350135358</v>
      </c>
    </row>
    <row r="7934" spans="1:8" x14ac:dyDescent="0.3">
      <c r="A7934" t="s">
        <v>37</v>
      </c>
      <c r="B7934" t="s">
        <v>56</v>
      </c>
      <c r="C7934" t="s">
        <v>54</v>
      </c>
      <c r="D7934" t="s">
        <v>214</v>
      </c>
      <c r="E7934" t="s">
        <v>215</v>
      </c>
      <c r="F7934" s="88">
        <v>46508</v>
      </c>
      <c r="G7934" s="87">
        <v>3000</v>
      </c>
      <c r="H7934" s="87">
        <v>187.75268672667809</v>
      </c>
    </row>
    <row r="7935" spans="1:8" x14ac:dyDescent="0.3">
      <c r="A7935" t="s">
        <v>37</v>
      </c>
      <c r="B7935" t="s">
        <v>56</v>
      </c>
      <c r="C7935" t="s">
        <v>54</v>
      </c>
      <c r="D7935" t="s">
        <v>214</v>
      </c>
      <c r="E7935" t="s">
        <v>216</v>
      </c>
      <c r="F7935" s="88">
        <v>46508</v>
      </c>
      <c r="G7935" s="87">
        <v>3000</v>
      </c>
      <c r="H7935" s="87">
        <v>213.60000000000039</v>
      </c>
    </row>
    <row r="7936" spans="1:8" x14ac:dyDescent="0.3">
      <c r="A7936" t="s">
        <v>37</v>
      </c>
      <c r="B7936" t="s">
        <v>56</v>
      </c>
      <c r="C7936" t="s">
        <v>54</v>
      </c>
      <c r="D7936" t="s">
        <v>214</v>
      </c>
      <c r="E7936" t="s">
        <v>217</v>
      </c>
      <c r="F7936" s="88">
        <v>46508</v>
      </c>
      <c r="G7936" s="87">
        <v>3000</v>
      </c>
      <c r="H7936" s="87">
        <v>-24.129306640517381</v>
      </c>
    </row>
    <row r="7937" spans="1:8" x14ac:dyDescent="0.3">
      <c r="A7937" t="s">
        <v>37</v>
      </c>
      <c r="B7937" t="s">
        <v>56</v>
      </c>
      <c r="C7937" t="s">
        <v>54</v>
      </c>
      <c r="D7937" t="s">
        <v>214</v>
      </c>
      <c r="E7937" t="s">
        <v>215</v>
      </c>
      <c r="F7937" s="88">
        <v>46539</v>
      </c>
      <c r="G7937" s="87">
        <v>3000</v>
      </c>
      <c r="H7937" s="87">
        <v>187.73530319735411</v>
      </c>
    </row>
    <row r="7938" spans="1:8" x14ac:dyDescent="0.3">
      <c r="A7938" t="s">
        <v>37</v>
      </c>
      <c r="B7938" t="s">
        <v>56</v>
      </c>
      <c r="C7938" t="s">
        <v>54</v>
      </c>
      <c r="D7938" t="s">
        <v>214</v>
      </c>
      <c r="E7938" t="s">
        <v>216</v>
      </c>
      <c r="F7938" s="88">
        <v>46539</v>
      </c>
      <c r="G7938" s="87">
        <v>3000</v>
      </c>
      <c r="H7938" s="87">
        <v>213.60000000000039</v>
      </c>
    </row>
    <row r="7939" spans="1:8" x14ac:dyDescent="0.3">
      <c r="A7939" t="s">
        <v>37</v>
      </c>
      <c r="B7939" t="s">
        <v>56</v>
      </c>
      <c r="C7939" t="s">
        <v>54</v>
      </c>
      <c r="D7939" t="s">
        <v>214</v>
      </c>
      <c r="E7939" t="s">
        <v>217</v>
      </c>
      <c r="F7939" s="88">
        <v>46539</v>
      </c>
      <c r="G7939" s="87">
        <v>3000</v>
      </c>
      <c r="H7939" s="87">
        <v>-24.14553472987868</v>
      </c>
    </row>
    <row r="7940" spans="1:8" x14ac:dyDescent="0.3">
      <c r="A7940" t="s">
        <v>37</v>
      </c>
      <c r="B7940" t="s">
        <v>56</v>
      </c>
      <c r="C7940" t="s">
        <v>54</v>
      </c>
      <c r="D7940" t="s">
        <v>214</v>
      </c>
      <c r="E7940" t="s">
        <v>215</v>
      </c>
      <c r="F7940" s="88">
        <v>46569</v>
      </c>
      <c r="G7940" s="87">
        <v>3000</v>
      </c>
      <c r="H7940" s="87">
        <v>187.71789626981811</v>
      </c>
    </row>
    <row r="7941" spans="1:8" x14ac:dyDescent="0.3">
      <c r="A7941" t="s">
        <v>37</v>
      </c>
      <c r="B7941" t="s">
        <v>56</v>
      </c>
      <c r="C7941" t="s">
        <v>54</v>
      </c>
      <c r="D7941" t="s">
        <v>214</v>
      </c>
      <c r="E7941" t="s">
        <v>216</v>
      </c>
      <c r="F7941" s="88">
        <v>46569</v>
      </c>
      <c r="G7941" s="87">
        <v>3000</v>
      </c>
      <c r="H7941" s="87">
        <v>213.60000000000039</v>
      </c>
    </row>
    <row r="7942" spans="1:8" x14ac:dyDescent="0.3">
      <c r="A7942" t="s">
        <v>37</v>
      </c>
      <c r="B7942" t="s">
        <v>56</v>
      </c>
      <c r="C7942" t="s">
        <v>54</v>
      </c>
      <c r="D7942" t="s">
        <v>214</v>
      </c>
      <c r="E7942" t="s">
        <v>217</v>
      </c>
      <c r="F7942" s="88">
        <v>46569</v>
      </c>
      <c r="G7942" s="87">
        <v>3000</v>
      </c>
      <c r="H7942" s="87">
        <v>-24.161784662231401</v>
      </c>
    </row>
    <row r="7943" spans="1:8" x14ac:dyDescent="0.3">
      <c r="A7943" t="s">
        <v>37</v>
      </c>
      <c r="B7943" t="s">
        <v>56</v>
      </c>
      <c r="C7943" t="s">
        <v>54</v>
      </c>
      <c r="D7943" t="s">
        <v>214</v>
      </c>
      <c r="E7943" t="s">
        <v>215</v>
      </c>
      <c r="F7943" s="88">
        <v>46600</v>
      </c>
      <c r="G7943" s="87">
        <v>3000</v>
      </c>
      <c r="H7943" s="87">
        <v>187.70017995738499</v>
      </c>
    </row>
    <row r="7944" spans="1:8" x14ac:dyDescent="0.3">
      <c r="A7944" t="s">
        <v>37</v>
      </c>
      <c r="B7944" t="s">
        <v>56</v>
      </c>
      <c r="C7944" t="s">
        <v>54</v>
      </c>
      <c r="D7944" t="s">
        <v>214</v>
      </c>
      <c r="E7944" t="s">
        <v>216</v>
      </c>
      <c r="F7944" s="88">
        <v>46600</v>
      </c>
      <c r="G7944" s="87">
        <v>3000</v>
      </c>
      <c r="H7944" s="87">
        <v>213.60000000000039</v>
      </c>
    </row>
    <row r="7945" spans="1:8" x14ac:dyDescent="0.3">
      <c r="A7945" t="s">
        <v>37</v>
      </c>
      <c r="B7945" t="s">
        <v>56</v>
      </c>
      <c r="C7945" t="s">
        <v>54</v>
      </c>
      <c r="D7945" t="s">
        <v>214</v>
      </c>
      <c r="E7945" t="s">
        <v>217</v>
      </c>
      <c r="F7945" s="88">
        <v>46600</v>
      </c>
      <c r="G7945" s="87">
        <v>3000</v>
      </c>
      <c r="H7945" s="87">
        <v>-24.17832341543669</v>
      </c>
    </row>
    <row r="7946" spans="1:8" x14ac:dyDescent="0.3">
      <c r="A7946" t="s">
        <v>37</v>
      </c>
      <c r="B7946" t="s">
        <v>56</v>
      </c>
      <c r="C7946" t="s">
        <v>54</v>
      </c>
      <c r="D7946" t="s">
        <v>214</v>
      </c>
      <c r="E7946" t="s">
        <v>215</v>
      </c>
      <c r="F7946" s="88">
        <v>46631</v>
      </c>
      <c r="G7946" s="87">
        <v>3000</v>
      </c>
      <c r="H7946" s="87">
        <v>187.68272570595349</v>
      </c>
    </row>
    <row r="7947" spans="1:8" x14ac:dyDescent="0.3">
      <c r="A7947" t="s">
        <v>37</v>
      </c>
      <c r="B7947" t="s">
        <v>56</v>
      </c>
      <c r="C7947" t="s">
        <v>54</v>
      </c>
      <c r="D7947" t="s">
        <v>214</v>
      </c>
      <c r="E7947" t="s">
        <v>216</v>
      </c>
      <c r="F7947" s="88">
        <v>46631</v>
      </c>
      <c r="G7947" s="87">
        <v>3000</v>
      </c>
      <c r="H7947" s="87">
        <v>213.60000000000039</v>
      </c>
    </row>
    <row r="7948" spans="1:8" x14ac:dyDescent="0.3">
      <c r="A7948" t="s">
        <v>37</v>
      </c>
      <c r="B7948" t="s">
        <v>56</v>
      </c>
      <c r="C7948" t="s">
        <v>54</v>
      </c>
      <c r="D7948" t="s">
        <v>214</v>
      </c>
      <c r="E7948" t="s">
        <v>217</v>
      </c>
      <c r="F7948" s="88">
        <v>46631</v>
      </c>
      <c r="G7948" s="87">
        <v>3000</v>
      </c>
      <c r="H7948" s="87">
        <v>-24.19461752618302</v>
      </c>
    </row>
    <row r="7949" spans="1:8" x14ac:dyDescent="0.3">
      <c r="A7949" t="s">
        <v>37</v>
      </c>
      <c r="B7949" t="s">
        <v>56</v>
      </c>
      <c r="C7949" t="s">
        <v>54</v>
      </c>
      <c r="D7949" t="s">
        <v>214</v>
      </c>
      <c r="E7949" t="s">
        <v>215</v>
      </c>
      <c r="F7949" s="88">
        <v>46661</v>
      </c>
      <c r="G7949" s="87">
        <v>3000</v>
      </c>
      <c r="H7949" s="87">
        <v>94.82062904206478</v>
      </c>
    </row>
    <row r="7950" spans="1:8" x14ac:dyDescent="0.3">
      <c r="A7950" t="s">
        <v>37</v>
      </c>
      <c r="B7950" t="s">
        <v>56</v>
      </c>
      <c r="C7950" t="s">
        <v>54</v>
      </c>
      <c r="D7950" t="s">
        <v>214</v>
      </c>
      <c r="E7950" t="s">
        <v>216</v>
      </c>
      <c r="F7950" s="88">
        <v>46661</v>
      </c>
      <c r="G7950" s="87">
        <v>3000</v>
      </c>
      <c r="H7950" s="87">
        <v>120.0000000000001</v>
      </c>
    </row>
    <row r="7951" spans="1:8" x14ac:dyDescent="0.3">
      <c r="A7951" t="s">
        <v>37</v>
      </c>
      <c r="B7951" t="s">
        <v>56</v>
      </c>
      <c r="C7951" t="s">
        <v>54</v>
      </c>
      <c r="D7951" t="s">
        <v>214</v>
      </c>
      <c r="E7951" t="s">
        <v>217</v>
      </c>
      <c r="F7951" s="88">
        <v>46661</v>
      </c>
      <c r="G7951" s="87">
        <v>3000</v>
      </c>
      <c r="H7951" s="87">
        <v>-24.21093361339932</v>
      </c>
    </row>
    <row r="7952" spans="1:8" x14ac:dyDescent="0.3">
      <c r="A7952" t="s">
        <v>37</v>
      </c>
      <c r="B7952" t="s">
        <v>56</v>
      </c>
      <c r="C7952" t="s">
        <v>54</v>
      </c>
      <c r="D7952" t="s">
        <v>214</v>
      </c>
      <c r="E7952" t="s">
        <v>215</v>
      </c>
      <c r="F7952" s="88">
        <v>46692</v>
      </c>
      <c r="G7952" s="87">
        <v>3000</v>
      </c>
      <c r="H7952" s="87">
        <v>94.803637409563095</v>
      </c>
    </row>
    <row r="7953" spans="1:8" x14ac:dyDescent="0.3">
      <c r="A7953" t="s">
        <v>37</v>
      </c>
      <c r="B7953" t="s">
        <v>56</v>
      </c>
      <c r="C7953" t="s">
        <v>54</v>
      </c>
      <c r="D7953" t="s">
        <v>214</v>
      </c>
      <c r="E7953" t="s">
        <v>216</v>
      </c>
      <c r="F7953" s="88">
        <v>46692</v>
      </c>
      <c r="G7953" s="87">
        <v>3000</v>
      </c>
      <c r="H7953" s="87">
        <v>120.0000000000001</v>
      </c>
    </row>
    <row r="7954" spans="1:8" x14ac:dyDescent="0.3">
      <c r="A7954" t="s">
        <v>37</v>
      </c>
      <c r="B7954" t="s">
        <v>56</v>
      </c>
      <c r="C7954" t="s">
        <v>54</v>
      </c>
      <c r="D7954" t="s">
        <v>214</v>
      </c>
      <c r="E7954" t="s">
        <v>217</v>
      </c>
      <c r="F7954" s="88">
        <v>46692</v>
      </c>
      <c r="G7954" s="87">
        <v>3000</v>
      </c>
      <c r="H7954" s="87">
        <v>-24.22727172157435</v>
      </c>
    </row>
    <row r="7955" spans="1:8" x14ac:dyDescent="0.3">
      <c r="A7955" t="s">
        <v>37</v>
      </c>
      <c r="B7955" t="s">
        <v>56</v>
      </c>
      <c r="C7955" t="s">
        <v>54</v>
      </c>
      <c r="D7955" t="s">
        <v>214</v>
      </c>
      <c r="E7955" t="s">
        <v>215</v>
      </c>
      <c r="F7955" s="88">
        <v>46722</v>
      </c>
      <c r="G7955" s="87">
        <v>3000</v>
      </c>
      <c r="H7955" s="87">
        <v>94.78662282886674</v>
      </c>
    </row>
    <row r="7956" spans="1:8" x14ac:dyDescent="0.3">
      <c r="A7956" t="s">
        <v>37</v>
      </c>
      <c r="B7956" t="s">
        <v>56</v>
      </c>
      <c r="C7956" t="s">
        <v>54</v>
      </c>
      <c r="D7956" t="s">
        <v>214</v>
      </c>
      <c r="E7956" t="s">
        <v>216</v>
      </c>
      <c r="F7956" s="88">
        <v>46722</v>
      </c>
      <c r="G7956" s="87">
        <v>3000</v>
      </c>
      <c r="H7956" s="87">
        <v>120.0000000000001</v>
      </c>
    </row>
    <row r="7957" spans="1:8" x14ac:dyDescent="0.3">
      <c r="A7957" t="s">
        <v>37</v>
      </c>
      <c r="B7957" t="s">
        <v>56</v>
      </c>
      <c r="C7957" t="s">
        <v>54</v>
      </c>
      <c r="D7957" t="s">
        <v>214</v>
      </c>
      <c r="E7957" t="s">
        <v>217</v>
      </c>
      <c r="F7957" s="88">
        <v>46722</v>
      </c>
      <c r="G7957" s="87">
        <v>3000</v>
      </c>
      <c r="H7957" s="87">
        <v>-24.24363189532075</v>
      </c>
    </row>
    <row r="7958" spans="1:8" x14ac:dyDescent="0.3">
      <c r="A7958" t="s">
        <v>37</v>
      </c>
      <c r="B7958" t="s">
        <v>56</v>
      </c>
      <c r="C7958" t="s">
        <v>57</v>
      </c>
      <c r="D7958" t="s">
        <v>198</v>
      </c>
      <c r="E7958" t="s">
        <v>135</v>
      </c>
      <c r="G7958" s="87">
        <v>88000</v>
      </c>
      <c r="H7958" s="87">
        <v>58080</v>
      </c>
    </row>
    <row r="7959" spans="1:8" x14ac:dyDescent="0.3">
      <c r="A7959" t="s">
        <v>37</v>
      </c>
      <c r="B7959" t="s">
        <v>56</v>
      </c>
      <c r="C7959" t="s">
        <v>57</v>
      </c>
      <c r="D7959" t="s">
        <v>198</v>
      </c>
      <c r="E7959" t="s">
        <v>199</v>
      </c>
      <c r="G7959" s="87">
        <v>88000</v>
      </c>
      <c r="H7959" s="87">
        <v>89191.120736329176</v>
      </c>
    </row>
    <row r="7960" spans="1:8" x14ac:dyDescent="0.3">
      <c r="A7960" t="s">
        <v>37</v>
      </c>
      <c r="B7960" t="s">
        <v>56</v>
      </c>
      <c r="C7960" t="s">
        <v>57</v>
      </c>
      <c r="D7960" t="s">
        <v>198</v>
      </c>
      <c r="E7960" t="s">
        <v>200</v>
      </c>
      <c r="G7960" s="87">
        <v>88000</v>
      </c>
      <c r="H7960" s="87">
        <v>88799.380638893243</v>
      </c>
    </row>
    <row r="7961" spans="1:8" x14ac:dyDescent="0.3">
      <c r="A7961" t="s">
        <v>37</v>
      </c>
      <c r="B7961" t="s">
        <v>56</v>
      </c>
      <c r="C7961" t="s">
        <v>57</v>
      </c>
      <c r="D7961" t="s">
        <v>198</v>
      </c>
      <c r="E7961" t="s">
        <v>201</v>
      </c>
      <c r="G7961" s="87">
        <v>88000</v>
      </c>
      <c r="H7961" s="87">
        <v>88000</v>
      </c>
    </row>
    <row r="7962" spans="1:8" x14ac:dyDescent="0.3">
      <c r="A7962" t="s">
        <v>37</v>
      </c>
      <c r="B7962" t="s">
        <v>56</v>
      </c>
      <c r="C7962" t="s">
        <v>57</v>
      </c>
      <c r="D7962" t="s">
        <v>198</v>
      </c>
      <c r="E7962" t="s">
        <v>202</v>
      </c>
      <c r="G7962" s="87">
        <v>88000</v>
      </c>
      <c r="H7962" s="87">
        <v>59400.872099060842</v>
      </c>
    </row>
    <row r="7963" spans="1:8" x14ac:dyDescent="0.3">
      <c r="A7963" t="s">
        <v>37</v>
      </c>
      <c r="B7963" t="s">
        <v>56</v>
      </c>
      <c r="C7963" t="s">
        <v>57</v>
      </c>
      <c r="D7963" t="s">
        <v>198</v>
      </c>
      <c r="E7963" t="s">
        <v>139</v>
      </c>
      <c r="G7963" s="87">
        <v>88000</v>
      </c>
      <c r="H7963" s="87">
        <v>57640</v>
      </c>
    </row>
    <row r="7964" spans="1:8" x14ac:dyDescent="0.3">
      <c r="A7964" t="s">
        <v>37</v>
      </c>
      <c r="B7964" t="s">
        <v>56</v>
      </c>
      <c r="C7964" t="s">
        <v>57</v>
      </c>
      <c r="D7964" t="s">
        <v>198</v>
      </c>
      <c r="E7964" t="s">
        <v>65</v>
      </c>
      <c r="G7964" s="87">
        <v>88000</v>
      </c>
      <c r="H7964" s="87">
        <v>59400.872099060842</v>
      </c>
    </row>
    <row r="7965" spans="1:8" x14ac:dyDescent="0.3">
      <c r="A7965" t="s">
        <v>37</v>
      </c>
      <c r="B7965" t="s">
        <v>56</v>
      </c>
      <c r="C7965" t="s">
        <v>57</v>
      </c>
      <c r="D7965" t="s">
        <v>203</v>
      </c>
      <c r="E7965" t="s">
        <v>204</v>
      </c>
      <c r="G7965" s="87">
        <v>88000</v>
      </c>
      <c r="H7965" s="87">
        <v>58995.411461712079</v>
      </c>
    </row>
    <row r="7966" spans="1:8" x14ac:dyDescent="0.3">
      <c r="A7966" t="s">
        <v>37</v>
      </c>
      <c r="B7966" t="s">
        <v>56</v>
      </c>
      <c r="C7966" t="s">
        <v>57</v>
      </c>
      <c r="D7966" t="s">
        <v>203</v>
      </c>
      <c r="E7966" t="s">
        <v>142</v>
      </c>
      <c r="G7966" s="87">
        <v>88000</v>
      </c>
      <c r="H7966" s="87">
        <v>87999.999999999985</v>
      </c>
    </row>
    <row r="7967" spans="1:8" x14ac:dyDescent="0.3">
      <c r="A7967" t="s">
        <v>37</v>
      </c>
      <c r="B7967" t="s">
        <v>56</v>
      </c>
      <c r="C7967" t="s">
        <v>57</v>
      </c>
      <c r="D7967" t="s">
        <v>203</v>
      </c>
      <c r="E7967" t="s">
        <v>143</v>
      </c>
      <c r="G7967" s="87">
        <v>88000</v>
      </c>
      <c r="H7967" s="87">
        <v>88501.967389307043</v>
      </c>
    </row>
    <row r="7968" spans="1:8" x14ac:dyDescent="0.3">
      <c r="A7968" t="s">
        <v>37</v>
      </c>
      <c r="B7968" t="s">
        <v>56</v>
      </c>
      <c r="C7968" t="s">
        <v>57</v>
      </c>
      <c r="D7968" t="s">
        <v>203</v>
      </c>
      <c r="E7968" t="s">
        <v>141</v>
      </c>
      <c r="G7968" s="87">
        <v>88000</v>
      </c>
      <c r="H7968" s="87">
        <v>880</v>
      </c>
    </row>
    <row r="7969" spans="1:8" x14ac:dyDescent="0.3">
      <c r="A7969" t="s">
        <v>37</v>
      </c>
      <c r="B7969" t="s">
        <v>56</v>
      </c>
      <c r="C7969" t="s">
        <v>57</v>
      </c>
      <c r="D7969" t="s">
        <v>203</v>
      </c>
      <c r="E7969" t="s">
        <v>205</v>
      </c>
      <c r="G7969" s="87">
        <v>88000</v>
      </c>
      <c r="H7969" s="87">
        <v>58995.411461712079</v>
      </c>
    </row>
    <row r="7970" spans="1:8" x14ac:dyDescent="0.3">
      <c r="A7970" t="s">
        <v>37</v>
      </c>
      <c r="B7970" t="s">
        <v>56</v>
      </c>
      <c r="C7970" t="s">
        <v>57</v>
      </c>
      <c r="D7970" t="s">
        <v>206</v>
      </c>
      <c r="E7970" t="s">
        <v>207</v>
      </c>
      <c r="G7970" s="87">
        <v>88000</v>
      </c>
      <c r="H7970" s="87">
        <v>91520</v>
      </c>
    </row>
    <row r="7971" spans="1:8" x14ac:dyDescent="0.3">
      <c r="A7971" t="s">
        <v>37</v>
      </c>
      <c r="B7971" t="s">
        <v>56</v>
      </c>
      <c r="C7971" t="s">
        <v>57</v>
      </c>
      <c r="D7971" t="s">
        <v>206</v>
      </c>
      <c r="E7971" t="s">
        <v>208</v>
      </c>
      <c r="G7971" s="87">
        <v>88000</v>
      </c>
      <c r="H7971" s="87">
        <v>90297.777777777781</v>
      </c>
    </row>
    <row r="7972" spans="1:8" x14ac:dyDescent="0.3">
      <c r="A7972" t="s">
        <v>37</v>
      </c>
      <c r="B7972" t="s">
        <v>56</v>
      </c>
      <c r="C7972" t="s">
        <v>57</v>
      </c>
      <c r="D7972" t="s">
        <v>206</v>
      </c>
      <c r="E7972" t="s">
        <v>209</v>
      </c>
      <c r="G7972" s="87">
        <v>88000</v>
      </c>
      <c r="H7972" s="87">
        <v>87207.815463165578</v>
      </c>
    </row>
    <row r="7973" spans="1:8" x14ac:dyDescent="0.3">
      <c r="A7973" t="s">
        <v>37</v>
      </c>
      <c r="B7973" t="s">
        <v>56</v>
      </c>
      <c r="C7973" t="s">
        <v>57</v>
      </c>
      <c r="D7973" t="s">
        <v>210</v>
      </c>
      <c r="E7973" t="s">
        <v>211</v>
      </c>
      <c r="G7973" s="87">
        <v>88000</v>
      </c>
      <c r="H7973" s="87">
        <v>88000</v>
      </c>
    </row>
    <row r="7974" spans="1:8" x14ac:dyDescent="0.3">
      <c r="A7974" t="s">
        <v>37</v>
      </c>
      <c r="B7974" t="s">
        <v>56</v>
      </c>
      <c r="C7974" t="s">
        <v>57</v>
      </c>
      <c r="D7974" t="s">
        <v>210</v>
      </c>
      <c r="E7974" t="s">
        <v>212</v>
      </c>
      <c r="G7974" s="87">
        <v>88000</v>
      </c>
      <c r="H7974" s="87">
        <v>87120</v>
      </c>
    </row>
    <row r="7975" spans="1:8" x14ac:dyDescent="0.3">
      <c r="A7975" t="s">
        <v>37</v>
      </c>
      <c r="B7975" t="s">
        <v>56</v>
      </c>
      <c r="C7975" t="s">
        <v>57</v>
      </c>
      <c r="D7975" t="s">
        <v>210</v>
      </c>
      <c r="E7975" t="s">
        <v>213</v>
      </c>
      <c r="G7975" s="87">
        <v>88000</v>
      </c>
      <c r="H7975" s="87">
        <v>87560</v>
      </c>
    </row>
    <row r="7976" spans="1:8" x14ac:dyDescent="0.3">
      <c r="A7976" t="s">
        <v>37</v>
      </c>
      <c r="B7976" t="s">
        <v>56</v>
      </c>
      <c r="C7976" t="s">
        <v>57</v>
      </c>
      <c r="D7976" t="s">
        <v>214</v>
      </c>
      <c r="E7976" t="s">
        <v>215</v>
      </c>
      <c r="F7976" s="88">
        <v>46388</v>
      </c>
      <c r="G7976" s="87">
        <v>7333.333333333333</v>
      </c>
      <c r="H7976" s="87">
        <v>324.18537380096058</v>
      </c>
    </row>
    <row r="7977" spans="1:8" x14ac:dyDescent="0.3">
      <c r="A7977" t="s">
        <v>37</v>
      </c>
      <c r="B7977" t="s">
        <v>56</v>
      </c>
      <c r="C7977" t="s">
        <v>57</v>
      </c>
      <c r="D7977" t="s">
        <v>214</v>
      </c>
      <c r="E7977" t="s">
        <v>216</v>
      </c>
      <c r="F7977" s="88">
        <v>46388</v>
      </c>
      <c r="G7977" s="87">
        <v>7333.333333333333</v>
      </c>
      <c r="H7977" s="87">
        <v>293.3333333333336</v>
      </c>
    </row>
    <row r="7978" spans="1:8" x14ac:dyDescent="0.3">
      <c r="A7978" t="s">
        <v>37</v>
      </c>
      <c r="B7978" t="s">
        <v>56</v>
      </c>
      <c r="C7978" t="s">
        <v>57</v>
      </c>
      <c r="D7978" t="s">
        <v>214</v>
      </c>
      <c r="E7978" t="s">
        <v>217</v>
      </c>
      <c r="F7978" s="88">
        <v>46388</v>
      </c>
      <c r="G7978" s="87">
        <v>7333.333333333333</v>
      </c>
      <c r="H7978" s="87">
        <v>29.665423526564538</v>
      </c>
    </row>
    <row r="7979" spans="1:8" x14ac:dyDescent="0.3">
      <c r="A7979" t="s">
        <v>37</v>
      </c>
      <c r="B7979" t="s">
        <v>56</v>
      </c>
      <c r="C7979" t="s">
        <v>57</v>
      </c>
      <c r="D7979" t="s">
        <v>214</v>
      </c>
      <c r="E7979" t="s">
        <v>215</v>
      </c>
      <c r="F7979" s="88">
        <v>46419</v>
      </c>
      <c r="G7979" s="87">
        <v>7333.333333333333</v>
      </c>
      <c r="H7979" s="87">
        <v>324.17529009432133</v>
      </c>
    </row>
    <row r="7980" spans="1:8" x14ac:dyDescent="0.3">
      <c r="A7980" t="s">
        <v>37</v>
      </c>
      <c r="B7980" t="s">
        <v>56</v>
      </c>
      <c r="C7980" t="s">
        <v>57</v>
      </c>
      <c r="D7980" t="s">
        <v>214</v>
      </c>
      <c r="E7980" t="s">
        <v>216</v>
      </c>
      <c r="F7980" s="88">
        <v>46419</v>
      </c>
      <c r="G7980" s="87">
        <v>7333.333333333333</v>
      </c>
      <c r="H7980" s="87">
        <v>293.3333333333336</v>
      </c>
    </row>
    <row r="7981" spans="1:8" x14ac:dyDescent="0.3">
      <c r="A7981" t="s">
        <v>37</v>
      </c>
      <c r="B7981" t="s">
        <v>56</v>
      </c>
      <c r="C7981" t="s">
        <v>57</v>
      </c>
      <c r="D7981" t="s">
        <v>214</v>
      </c>
      <c r="E7981" t="s">
        <v>217</v>
      </c>
      <c r="F7981" s="88">
        <v>46419</v>
      </c>
      <c r="G7981" s="87">
        <v>7333.333333333333</v>
      </c>
      <c r="H7981" s="87">
        <v>29.655727654796401</v>
      </c>
    </row>
    <row r="7982" spans="1:8" x14ac:dyDescent="0.3">
      <c r="A7982" t="s">
        <v>37</v>
      </c>
      <c r="B7982" t="s">
        <v>56</v>
      </c>
      <c r="C7982" t="s">
        <v>57</v>
      </c>
      <c r="D7982" t="s">
        <v>214</v>
      </c>
      <c r="E7982" t="s">
        <v>215</v>
      </c>
      <c r="F7982" s="88">
        <v>46447</v>
      </c>
      <c r="G7982" s="87">
        <v>7333.333333333333</v>
      </c>
      <c r="H7982" s="87">
        <v>324.16521297706419</v>
      </c>
    </row>
    <row r="7983" spans="1:8" x14ac:dyDescent="0.3">
      <c r="A7983" t="s">
        <v>37</v>
      </c>
      <c r="B7983" t="s">
        <v>56</v>
      </c>
      <c r="C7983" t="s">
        <v>57</v>
      </c>
      <c r="D7983" t="s">
        <v>214</v>
      </c>
      <c r="E7983" t="s">
        <v>216</v>
      </c>
      <c r="F7983" s="88">
        <v>46447</v>
      </c>
      <c r="G7983" s="87">
        <v>7333.333333333333</v>
      </c>
      <c r="H7983" s="87">
        <v>293.3333333333336</v>
      </c>
    </row>
    <row r="7984" spans="1:8" x14ac:dyDescent="0.3">
      <c r="A7984" t="s">
        <v>37</v>
      </c>
      <c r="B7984" t="s">
        <v>56</v>
      </c>
      <c r="C7984" t="s">
        <v>57</v>
      </c>
      <c r="D7984" t="s">
        <v>214</v>
      </c>
      <c r="E7984" t="s">
        <v>217</v>
      </c>
      <c r="F7984" s="88">
        <v>46447</v>
      </c>
      <c r="G7984" s="87">
        <v>7333.333333333333</v>
      </c>
      <c r="H7984" s="87">
        <v>29.646038118971148</v>
      </c>
    </row>
    <row r="7985" spans="1:8" x14ac:dyDescent="0.3">
      <c r="A7985" t="s">
        <v>37</v>
      </c>
      <c r="B7985" t="s">
        <v>56</v>
      </c>
      <c r="C7985" t="s">
        <v>57</v>
      </c>
      <c r="D7985" t="s">
        <v>214</v>
      </c>
      <c r="E7985" t="s">
        <v>215</v>
      </c>
      <c r="F7985" s="88">
        <v>46478</v>
      </c>
      <c r="G7985" s="87">
        <v>7333.333333333333</v>
      </c>
      <c r="H7985" s="87">
        <v>324.15480118396528</v>
      </c>
    </row>
    <row r="7986" spans="1:8" x14ac:dyDescent="0.3">
      <c r="A7986" t="s">
        <v>37</v>
      </c>
      <c r="B7986" t="s">
        <v>56</v>
      </c>
      <c r="C7986" t="s">
        <v>57</v>
      </c>
      <c r="D7986" t="s">
        <v>214</v>
      </c>
      <c r="E7986" t="s">
        <v>216</v>
      </c>
      <c r="F7986" s="88">
        <v>46478</v>
      </c>
      <c r="G7986" s="87">
        <v>7333.333333333333</v>
      </c>
      <c r="H7986" s="87">
        <v>293.3333333333336</v>
      </c>
    </row>
    <row r="7987" spans="1:8" x14ac:dyDescent="0.3">
      <c r="A7987" t="s">
        <v>37</v>
      </c>
      <c r="B7987" t="s">
        <v>56</v>
      </c>
      <c r="C7987" t="s">
        <v>57</v>
      </c>
      <c r="D7987" t="s">
        <v>214</v>
      </c>
      <c r="E7987" t="s">
        <v>217</v>
      </c>
      <c r="F7987" s="88">
        <v>46478</v>
      </c>
      <c r="G7987" s="87">
        <v>7333.333333333333</v>
      </c>
      <c r="H7987" s="87">
        <v>29.63602677945287</v>
      </c>
    </row>
    <row r="7988" spans="1:8" x14ac:dyDescent="0.3">
      <c r="A7988" t="s">
        <v>37</v>
      </c>
      <c r="B7988" t="s">
        <v>56</v>
      </c>
      <c r="C7988" t="s">
        <v>57</v>
      </c>
      <c r="D7988" t="s">
        <v>214</v>
      </c>
      <c r="E7988" t="s">
        <v>215</v>
      </c>
      <c r="F7988" s="88">
        <v>46508</v>
      </c>
      <c r="G7988" s="87">
        <v>7333.333333333333</v>
      </c>
      <c r="H7988" s="87">
        <v>324.14439642052707</v>
      </c>
    </row>
    <row r="7989" spans="1:8" x14ac:dyDescent="0.3">
      <c r="A7989" t="s">
        <v>37</v>
      </c>
      <c r="B7989" t="s">
        <v>56</v>
      </c>
      <c r="C7989" t="s">
        <v>57</v>
      </c>
      <c r="D7989" t="s">
        <v>214</v>
      </c>
      <c r="E7989" t="s">
        <v>216</v>
      </c>
      <c r="F7989" s="88">
        <v>46508</v>
      </c>
      <c r="G7989" s="87">
        <v>7333.333333333333</v>
      </c>
      <c r="H7989" s="87">
        <v>293.3333333333336</v>
      </c>
    </row>
    <row r="7990" spans="1:8" x14ac:dyDescent="0.3">
      <c r="A7990" t="s">
        <v>37</v>
      </c>
      <c r="B7990" t="s">
        <v>56</v>
      </c>
      <c r="C7990" t="s">
        <v>57</v>
      </c>
      <c r="D7990" t="s">
        <v>214</v>
      </c>
      <c r="E7990" t="s">
        <v>217</v>
      </c>
      <c r="F7990" s="88">
        <v>46508</v>
      </c>
      <c r="G7990" s="87">
        <v>7333.333333333333</v>
      </c>
      <c r="H7990" s="87">
        <v>29.626022199224611</v>
      </c>
    </row>
    <row r="7991" spans="1:8" x14ac:dyDescent="0.3">
      <c r="A7991" t="s">
        <v>37</v>
      </c>
      <c r="B7991" t="s">
        <v>56</v>
      </c>
      <c r="C7991" t="s">
        <v>57</v>
      </c>
      <c r="D7991" t="s">
        <v>214</v>
      </c>
      <c r="E7991" t="s">
        <v>215</v>
      </c>
      <c r="F7991" s="88">
        <v>46539</v>
      </c>
      <c r="G7991" s="87">
        <v>7333.333333333333</v>
      </c>
      <c r="H7991" s="87">
        <v>324.13399867963369</v>
      </c>
    </row>
    <row r="7992" spans="1:8" x14ac:dyDescent="0.3">
      <c r="A7992" t="s">
        <v>37</v>
      </c>
      <c r="B7992" t="s">
        <v>56</v>
      </c>
      <c r="C7992" t="s">
        <v>57</v>
      </c>
      <c r="D7992" t="s">
        <v>214</v>
      </c>
      <c r="E7992" t="s">
        <v>216</v>
      </c>
      <c r="F7992" s="88">
        <v>46539</v>
      </c>
      <c r="G7992" s="87">
        <v>7333.333333333333</v>
      </c>
      <c r="H7992" s="87">
        <v>293.3333333333336</v>
      </c>
    </row>
    <row r="7993" spans="1:8" x14ac:dyDescent="0.3">
      <c r="A7993" t="s">
        <v>37</v>
      </c>
      <c r="B7993" t="s">
        <v>56</v>
      </c>
      <c r="C7993" t="s">
        <v>57</v>
      </c>
      <c r="D7993" t="s">
        <v>214</v>
      </c>
      <c r="E7993" t="s">
        <v>217</v>
      </c>
      <c r="F7993" s="88">
        <v>46539</v>
      </c>
      <c r="G7993" s="87">
        <v>7333.333333333333</v>
      </c>
      <c r="H7993" s="87">
        <v>29.61602437144251</v>
      </c>
    </row>
    <row r="7994" spans="1:8" x14ac:dyDescent="0.3">
      <c r="A7994" t="s">
        <v>37</v>
      </c>
      <c r="B7994" t="s">
        <v>56</v>
      </c>
      <c r="C7994" t="s">
        <v>57</v>
      </c>
      <c r="D7994" t="s">
        <v>214</v>
      </c>
      <c r="E7994" t="s">
        <v>215</v>
      </c>
      <c r="F7994" s="88">
        <v>46569</v>
      </c>
      <c r="G7994" s="87">
        <v>7333.333333333333</v>
      </c>
      <c r="H7994" s="87">
        <v>324.12360795417931</v>
      </c>
    </row>
    <row r="7995" spans="1:8" x14ac:dyDescent="0.3">
      <c r="A7995" t="s">
        <v>37</v>
      </c>
      <c r="B7995" t="s">
        <v>56</v>
      </c>
      <c r="C7995" t="s">
        <v>57</v>
      </c>
      <c r="D7995" t="s">
        <v>214</v>
      </c>
      <c r="E7995" t="s">
        <v>216</v>
      </c>
      <c r="F7995" s="88">
        <v>46569</v>
      </c>
      <c r="G7995" s="87">
        <v>7333.333333333333</v>
      </c>
      <c r="H7995" s="87">
        <v>293.3333333333336</v>
      </c>
    </row>
    <row r="7996" spans="1:8" x14ac:dyDescent="0.3">
      <c r="A7996" t="s">
        <v>37</v>
      </c>
      <c r="B7996" t="s">
        <v>56</v>
      </c>
      <c r="C7996" t="s">
        <v>57</v>
      </c>
      <c r="D7996" t="s">
        <v>214</v>
      </c>
      <c r="E7996" t="s">
        <v>217</v>
      </c>
      <c r="F7996" s="88">
        <v>46569</v>
      </c>
      <c r="G7996" s="87">
        <v>7333.333333333333</v>
      </c>
      <c r="H7996" s="87">
        <v>29.606033289274102</v>
      </c>
    </row>
    <row r="7997" spans="1:8" x14ac:dyDescent="0.3">
      <c r="A7997" t="s">
        <v>37</v>
      </c>
      <c r="B7997" t="s">
        <v>56</v>
      </c>
      <c r="C7997" t="s">
        <v>57</v>
      </c>
      <c r="D7997" t="s">
        <v>214</v>
      </c>
      <c r="E7997" t="s">
        <v>215</v>
      </c>
      <c r="F7997" s="88">
        <v>46600</v>
      </c>
      <c r="G7997" s="87">
        <v>7333.333333333333</v>
      </c>
      <c r="H7997" s="87">
        <v>324.1130540705413</v>
      </c>
    </row>
    <row r="7998" spans="1:8" x14ac:dyDescent="0.3">
      <c r="A7998" t="s">
        <v>37</v>
      </c>
      <c r="B7998" t="s">
        <v>56</v>
      </c>
      <c r="C7998" t="s">
        <v>57</v>
      </c>
      <c r="D7998" t="s">
        <v>214</v>
      </c>
      <c r="E7998" t="s">
        <v>216</v>
      </c>
      <c r="F7998" s="88">
        <v>46600</v>
      </c>
      <c r="G7998" s="87">
        <v>7333.333333333333</v>
      </c>
      <c r="H7998" s="87">
        <v>293.3333333333336</v>
      </c>
    </row>
    <row r="7999" spans="1:8" x14ac:dyDescent="0.3">
      <c r="A7999" t="s">
        <v>37</v>
      </c>
      <c r="B7999" t="s">
        <v>56</v>
      </c>
      <c r="C7999" t="s">
        <v>57</v>
      </c>
      <c r="D7999" t="s">
        <v>214</v>
      </c>
      <c r="E7999" t="s">
        <v>217</v>
      </c>
      <c r="F7999" s="88">
        <v>46600</v>
      </c>
      <c r="G7999" s="87">
        <v>7333.333333333333</v>
      </c>
      <c r="H7999" s="87">
        <v>29.595885324237511</v>
      </c>
    </row>
    <row r="8000" spans="1:8" x14ac:dyDescent="0.3">
      <c r="A8000" t="s">
        <v>37</v>
      </c>
      <c r="B8000" t="s">
        <v>56</v>
      </c>
      <c r="C8000" t="s">
        <v>57</v>
      </c>
      <c r="D8000" t="s">
        <v>214</v>
      </c>
      <c r="E8000" t="s">
        <v>215</v>
      </c>
      <c r="F8000" s="88">
        <v>46631</v>
      </c>
      <c r="G8000" s="87">
        <v>7333.333333333333</v>
      </c>
      <c r="H8000" s="87">
        <v>324.10267746939161</v>
      </c>
    </row>
    <row r="8001" spans="1:8" x14ac:dyDescent="0.3">
      <c r="A8001" t="s">
        <v>37</v>
      </c>
      <c r="B8001" t="s">
        <v>56</v>
      </c>
      <c r="C8001" t="s">
        <v>57</v>
      </c>
      <c r="D8001" t="s">
        <v>214</v>
      </c>
      <c r="E8001" t="s">
        <v>216</v>
      </c>
      <c r="F8001" s="88">
        <v>46631</v>
      </c>
      <c r="G8001" s="87">
        <v>7333.333333333333</v>
      </c>
      <c r="H8001" s="87">
        <v>293.3333333333336</v>
      </c>
    </row>
    <row r="8002" spans="1:8" x14ac:dyDescent="0.3">
      <c r="A8002" t="s">
        <v>37</v>
      </c>
      <c r="B8002" t="s">
        <v>56</v>
      </c>
      <c r="C8002" t="s">
        <v>57</v>
      </c>
      <c r="D8002" t="s">
        <v>214</v>
      </c>
      <c r="E8002" t="s">
        <v>217</v>
      </c>
      <c r="F8002" s="88">
        <v>46631</v>
      </c>
      <c r="G8002" s="87">
        <v>7333.333333333333</v>
      </c>
      <c r="H8002" s="87">
        <v>29.585907823132931</v>
      </c>
    </row>
    <row r="8003" spans="1:8" x14ac:dyDescent="0.3">
      <c r="A8003" t="s">
        <v>37</v>
      </c>
      <c r="B8003" t="s">
        <v>56</v>
      </c>
      <c r="C8003" t="s">
        <v>57</v>
      </c>
      <c r="D8003" t="s">
        <v>214</v>
      </c>
      <c r="E8003" t="s">
        <v>215</v>
      </c>
      <c r="F8003" s="88">
        <v>46661</v>
      </c>
      <c r="G8003" s="87">
        <v>7333.333333333333</v>
      </c>
      <c r="H8003" s="87">
        <v>324.0923078623008</v>
      </c>
    </row>
    <row r="8004" spans="1:8" x14ac:dyDescent="0.3">
      <c r="A8004" t="s">
        <v>37</v>
      </c>
      <c r="B8004" t="s">
        <v>56</v>
      </c>
      <c r="C8004" t="s">
        <v>57</v>
      </c>
      <c r="D8004" t="s">
        <v>214</v>
      </c>
      <c r="E8004" t="s">
        <v>216</v>
      </c>
      <c r="F8004" s="88">
        <v>46661</v>
      </c>
      <c r="G8004" s="87">
        <v>7333.333333333333</v>
      </c>
      <c r="H8004" s="87">
        <v>293.3333333333336</v>
      </c>
    </row>
    <row r="8005" spans="1:8" x14ac:dyDescent="0.3">
      <c r="A8005" t="s">
        <v>37</v>
      </c>
      <c r="B8005" t="s">
        <v>56</v>
      </c>
      <c r="C8005" t="s">
        <v>57</v>
      </c>
      <c r="D8005" t="s">
        <v>214</v>
      </c>
      <c r="E8005" t="s">
        <v>217</v>
      </c>
      <c r="F8005" s="88">
        <v>46661</v>
      </c>
      <c r="G8005" s="87">
        <v>7333.333333333333</v>
      </c>
      <c r="H8005" s="87">
        <v>29.57593704708442</v>
      </c>
    </row>
    <row r="8006" spans="1:8" x14ac:dyDescent="0.3">
      <c r="A8006" t="s">
        <v>37</v>
      </c>
      <c r="B8006" t="s">
        <v>56</v>
      </c>
      <c r="C8006" t="s">
        <v>57</v>
      </c>
      <c r="D8006" t="s">
        <v>214</v>
      </c>
      <c r="E8006" t="s">
        <v>215</v>
      </c>
      <c r="F8006" s="88">
        <v>46692</v>
      </c>
      <c r="G8006" s="87">
        <v>7333.333333333333</v>
      </c>
      <c r="H8006" s="87">
        <v>29.565972989292089</v>
      </c>
    </row>
    <row r="8007" spans="1:8" x14ac:dyDescent="0.3">
      <c r="A8007" t="s">
        <v>37</v>
      </c>
      <c r="B8007" t="s">
        <v>56</v>
      </c>
      <c r="C8007" t="s">
        <v>57</v>
      </c>
      <c r="D8007" t="s">
        <v>214</v>
      </c>
      <c r="E8007" t="s">
        <v>216</v>
      </c>
      <c r="F8007" s="88">
        <v>46692</v>
      </c>
      <c r="G8007" s="87">
        <v>7333.333333333333</v>
      </c>
      <c r="H8007" s="87">
        <v>0</v>
      </c>
    </row>
    <row r="8008" spans="1:8" x14ac:dyDescent="0.3">
      <c r="A8008" t="s">
        <v>37</v>
      </c>
      <c r="B8008" t="s">
        <v>56</v>
      </c>
      <c r="C8008" t="s">
        <v>57</v>
      </c>
      <c r="D8008" t="s">
        <v>214</v>
      </c>
      <c r="E8008" t="s">
        <v>217</v>
      </c>
      <c r="F8008" s="88">
        <v>46692</v>
      </c>
      <c r="G8008" s="87">
        <v>7333.333333333333</v>
      </c>
      <c r="H8008" s="87">
        <v>29.565972989292089</v>
      </c>
    </row>
    <row r="8009" spans="1:8" x14ac:dyDescent="0.3">
      <c r="A8009" t="s">
        <v>37</v>
      </c>
      <c r="B8009" t="s">
        <v>56</v>
      </c>
      <c r="C8009" t="s">
        <v>57</v>
      </c>
      <c r="D8009" t="s">
        <v>214</v>
      </c>
      <c r="E8009" t="s">
        <v>215</v>
      </c>
      <c r="F8009" s="88">
        <v>46722</v>
      </c>
      <c r="G8009" s="87">
        <v>7333.333333333333</v>
      </c>
      <c r="H8009" s="87">
        <v>29.556015642972309</v>
      </c>
    </row>
    <row r="8010" spans="1:8" x14ac:dyDescent="0.3">
      <c r="A8010" t="s">
        <v>37</v>
      </c>
      <c r="B8010" t="s">
        <v>56</v>
      </c>
      <c r="C8010" t="s">
        <v>57</v>
      </c>
      <c r="D8010" t="s">
        <v>214</v>
      </c>
      <c r="E8010" t="s">
        <v>216</v>
      </c>
      <c r="F8010" s="88">
        <v>46722</v>
      </c>
      <c r="G8010" s="87">
        <v>7333.333333333333</v>
      </c>
      <c r="H8010" s="87">
        <v>0</v>
      </c>
    </row>
    <row r="8011" spans="1:8" x14ac:dyDescent="0.3">
      <c r="A8011" t="s">
        <v>37</v>
      </c>
      <c r="B8011" t="s">
        <v>56</v>
      </c>
      <c r="C8011" t="s">
        <v>57</v>
      </c>
      <c r="D8011" t="s">
        <v>214</v>
      </c>
      <c r="E8011" t="s">
        <v>217</v>
      </c>
      <c r="F8011" s="88">
        <v>46722</v>
      </c>
      <c r="G8011" s="87">
        <v>7333.333333333333</v>
      </c>
      <c r="H8011" s="87">
        <v>29.556015642972309</v>
      </c>
    </row>
    <row r="8012" spans="1:8" x14ac:dyDescent="0.3">
      <c r="A8012" t="s">
        <v>37</v>
      </c>
      <c r="B8012" t="s">
        <v>56</v>
      </c>
      <c r="C8012" t="s">
        <v>59</v>
      </c>
      <c r="D8012" t="s">
        <v>198</v>
      </c>
      <c r="E8012" t="s">
        <v>135</v>
      </c>
      <c r="G8012" s="87">
        <v>72000</v>
      </c>
      <c r="H8012" s="87">
        <v>49535.999999999993</v>
      </c>
    </row>
    <row r="8013" spans="1:8" x14ac:dyDescent="0.3">
      <c r="A8013" t="s">
        <v>37</v>
      </c>
      <c r="B8013" t="s">
        <v>56</v>
      </c>
      <c r="C8013" t="s">
        <v>59</v>
      </c>
      <c r="D8013" t="s">
        <v>198</v>
      </c>
      <c r="E8013" t="s">
        <v>199</v>
      </c>
      <c r="G8013" s="87">
        <v>72000</v>
      </c>
      <c r="H8013" s="87">
        <v>71679.383403153523</v>
      </c>
    </row>
    <row r="8014" spans="1:8" x14ac:dyDescent="0.3">
      <c r="A8014" t="s">
        <v>37</v>
      </c>
      <c r="B8014" t="s">
        <v>56</v>
      </c>
      <c r="C8014" t="s">
        <v>59</v>
      </c>
      <c r="D8014" t="s">
        <v>198</v>
      </c>
      <c r="E8014" t="s">
        <v>200</v>
      </c>
      <c r="G8014" s="87">
        <v>72000</v>
      </c>
      <c r="H8014" s="87">
        <v>71937.77089592893</v>
      </c>
    </row>
    <row r="8015" spans="1:8" x14ac:dyDescent="0.3">
      <c r="A8015" t="s">
        <v>37</v>
      </c>
      <c r="B8015" t="s">
        <v>56</v>
      </c>
      <c r="C8015" t="s">
        <v>59</v>
      </c>
      <c r="D8015" t="s">
        <v>198</v>
      </c>
      <c r="E8015" t="s">
        <v>201</v>
      </c>
      <c r="G8015" s="87">
        <v>72000</v>
      </c>
      <c r="H8015" s="87">
        <v>73440</v>
      </c>
    </row>
    <row r="8016" spans="1:8" x14ac:dyDescent="0.3">
      <c r="A8016" t="s">
        <v>37</v>
      </c>
      <c r="B8016" t="s">
        <v>56</v>
      </c>
      <c r="C8016" t="s">
        <v>59</v>
      </c>
      <c r="D8016" t="s">
        <v>198</v>
      </c>
      <c r="E8016" t="s">
        <v>202</v>
      </c>
      <c r="G8016" s="87">
        <v>72000</v>
      </c>
      <c r="H8016" s="87">
        <v>50258.248663333317</v>
      </c>
    </row>
    <row r="8017" spans="1:8" x14ac:dyDescent="0.3">
      <c r="A8017" t="s">
        <v>37</v>
      </c>
      <c r="B8017" t="s">
        <v>56</v>
      </c>
      <c r="C8017" t="s">
        <v>59</v>
      </c>
      <c r="D8017" t="s">
        <v>198</v>
      </c>
      <c r="E8017" t="s">
        <v>139</v>
      </c>
      <c r="G8017" s="87">
        <v>72000</v>
      </c>
      <c r="H8017" s="87">
        <v>45000</v>
      </c>
    </row>
    <row r="8018" spans="1:8" x14ac:dyDescent="0.3">
      <c r="A8018" t="s">
        <v>37</v>
      </c>
      <c r="B8018" t="s">
        <v>56</v>
      </c>
      <c r="C8018" t="s">
        <v>59</v>
      </c>
      <c r="D8018" t="s">
        <v>198</v>
      </c>
      <c r="E8018" t="s">
        <v>65</v>
      </c>
      <c r="G8018" s="87">
        <v>72000</v>
      </c>
      <c r="H8018" s="87">
        <v>50258.248663333317</v>
      </c>
    </row>
    <row r="8019" spans="1:8" x14ac:dyDescent="0.3">
      <c r="A8019" t="s">
        <v>37</v>
      </c>
      <c r="B8019" t="s">
        <v>56</v>
      </c>
      <c r="C8019" t="s">
        <v>59</v>
      </c>
      <c r="D8019" t="s">
        <v>203</v>
      </c>
      <c r="E8019" t="s">
        <v>204</v>
      </c>
      <c r="G8019" s="87">
        <v>72000</v>
      </c>
      <c r="H8019" s="87">
        <v>47813.535909595113</v>
      </c>
    </row>
    <row r="8020" spans="1:8" x14ac:dyDescent="0.3">
      <c r="A8020" t="s">
        <v>37</v>
      </c>
      <c r="B8020" t="s">
        <v>56</v>
      </c>
      <c r="C8020" t="s">
        <v>59</v>
      </c>
      <c r="D8020" t="s">
        <v>203</v>
      </c>
      <c r="E8020" t="s">
        <v>142</v>
      </c>
      <c r="G8020" s="87">
        <v>72000</v>
      </c>
      <c r="H8020" s="87">
        <v>70045.046517557668</v>
      </c>
    </row>
    <row r="8021" spans="1:8" x14ac:dyDescent="0.3">
      <c r="A8021" t="s">
        <v>37</v>
      </c>
      <c r="B8021" t="s">
        <v>56</v>
      </c>
      <c r="C8021" t="s">
        <v>59</v>
      </c>
      <c r="D8021" t="s">
        <v>203</v>
      </c>
      <c r="E8021" t="s">
        <v>143</v>
      </c>
      <c r="G8021" s="87">
        <v>72000</v>
      </c>
      <c r="H8021" s="87">
        <v>70035.352722029929</v>
      </c>
    </row>
    <row r="8022" spans="1:8" x14ac:dyDescent="0.3">
      <c r="A8022" t="s">
        <v>37</v>
      </c>
      <c r="B8022" t="s">
        <v>56</v>
      </c>
      <c r="C8022" t="s">
        <v>59</v>
      </c>
      <c r="D8022" t="s">
        <v>203</v>
      </c>
      <c r="E8022" t="s">
        <v>141</v>
      </c>
      <c r="G8022" s="87">
        <v>72000</v>
      </c>
      <c r="H8022" s="87">
        <v>0</v>
      </c>
    </row>
    <row r="8023" spans="1:8" x14ac:dyDescent="0.3">
      <c r="A8023" t="s">
        <v>37</v>
      </c>
      <c r="B8023" t="s">
        <v>56</v>
      </c>
      <c r="C8023" t="s">
        <v>59</v>
      </c>
      <c r="D8023" t="s">
        <v>203</v>
      </c>
      <c r="E8023" t="s">
        <v>205</v>
      </c>
      <c r="G8023" s="87">
        <v>72000</v>
      </c>
      <c r="H8023" s="87">
        <v>47813.535909595113</v>
      </c>
    </row>
    <row r="8024" spans="1:8" x14ac:dyDescent="0.3">
      <c r="A8024" t="s">
        <v>37</v>
      </c>
      <c r="B8024" t="s">
        <v>56</v>
      </c>
      <c r="C8024" t="s">
        <v>59</v>
      </c>
      <c r="D8024" t="s">
        <v>206</v>
      </c>
      <c r="E8024" t="s">
        <v>207</v>
      </c>
      <c r="G8024" s="87">
        <v>72000</v>
      </c>
      <c r="H8024" s="87">
        <v>75600</v>
      </c>
    </row>
    <row r="8025" spans="1:8" x14ac:dyDescent="0.3">
      <c r="A8025" t="s">
        <v>37</v>
      </c>
      <c r="B8025" t="s">
        <v>56</v>
      </c>
      <c r="C8025" t="s">
        <v>59</v>
      </c>
      <c r="D8025" t="s">
        <v>206</v>
      </c>
      <c r="E8025" t="s">
        <v>208</v>
      </c>
      <c r="G8025" s="87">
        <v>72000</v>
      </c>
      <c r="H8025" s="87">
        <v>75938.153225806454</v>
      </c>
    </row>
    <row r="8026" spans="1:8" x14ac:dyDescent="0.3">
      <c r="A8026" t="s">
        <v>37</v>
      </c>
      <c r="B8026" t="s">
        <v>56</v>
      </c>
      <c r="C8026" t="s">
        <v>59</v>
      </c>
      <c r="D8026" t="s">
        <v>206</v>
      </c>
      <c r="E8026" t="s">
        <v>209</v>
      </c>
      <c r="G8026" s="87">
        <v>72000</v>
      </c>
      <c r="H8026" s="87">
        <v>72062.282934782605</v>
      </c>
    </row>
    <row r="8027" spans="1:8" x14ac:dyDescent="0.3">
      <c r="A8027" t="s">
        <v>37</v>
      </c>
      <c r="B8027" t="s">
        <v>56</v>
      </c>
      <c r="C8027" t="s">
        <v>59</v>
      </c>
      <c r="D8027" t="s">
        <v>210</v>
      </c>
      <c r="E8027" t="s">
        <v>211</v>
      </c>
      <c r="G8027" s="87">
        <v>72000</v>
      </c>
      <c r="H8027" s="87">
        <v>72000</v>
      </c>
    </row>
    <row r="8028" spans="1:8" x14ac:dyDescent="0.3">
      <c r="A8028" t="s">
        <v>37</v>
      </c>
      <c r="B8028" t="s">
        <v>56</v>
      </c>
      <c r="C8028" t="s">
        <v>59</v>
      </c>
      <c r="D8028" t="s">
        <v>210</v>
      </c>
      <c r="E8028" t="s">
        <v>212</v>
      </c>
      <c r="G8028" s="87">
        <v>72000</v>
      </c>
      <c r="H8028" s="87">
        <v>71280</v>
      </c>
    </row>
    <row r="8029" spans="1:8" x14ac:dyDescent="0.3">
      <c r="A8029" t="s">
        <v>37</v>
      </c>
      <c r="B8029" t="s">
        <v>56</v>
      </c>
      <c r="C8029" t="s">
        <v>59</v>
      </c>
      <c r="D8029" t="s">
        <v>210</v>
      </c>
      <c r="E8029" t="s">
        <v>213</v>
      </c>
      <c r="G8029" s="87">
        <v>72000</v>
      </c>
      <c r="H8029" s="87">
        <v>72720</v>
      </c>
    </row>
    <row r="8030" spans="1:8" x14ac:dyDescent="0.3">
      <c r="A8030" t="s">
        <v>37</v>
      </c>
      <c r="B8030" t="s">
        <v>56</v>
      </c>
      <c r="C8030" t="s">
        <v>59</v>
      </c>
      <c r="D8030" t="s">
        <v>214</v>
      </c>
      <c r="E8030" t="s">
        <v>215</v>
      </c>
      <c r="F8030" s="88">
        <v>46388</v>
      </c>
      <c r="G8030" s="87">
        <v>6000</v>
      </c>
      <c r="H8030" s="87">
        <v>548.78255465792995</v>
      </c>
    </row>
    <row r="8031" spans="1:8" x14ac:dyDescent="0.3">
      <c r="A8031" t="s">
        <v>37</v>
      </c>
      <c r="B8031" t="s">
        <v>56</v>
      </c>
      <c r="C8031" t="s">
        <v>59</v>
      </c>
      <c r="D8031" t="s">
        <v>214</v>
      </c>
      <c r="E8031" t="s">
        <v>216</v>
      </c>
      <c r="F8031" s="88">
        <v>46388</v>
      </c>
      <c r="G8031" s="87">
        <v>6000</v>
      </c>
      <c r="H8031" s="87">
        <v>300.00000000000028</v>
      </c>
    </row>
    <row r="8032" spans="1:8" x14ac:dyDescent="0.3">
      <c r="A8032" t="s">
        <v>37</v>
      </c>
      <c r="B8032" t="s">
        <v>56</v>
      </c>
      <c r="C8032" t="s">
        <v>59</v>
      </c>
      <c r="D8032" t="s">
        <v>214</v>
      </c>
      <c r="E8032" t="s">
        <v>217</v>
      </c>
      <c r="F8032" s="88">
        <v>46388</v>
      </c>
      <c r="G8032" s="87">
        <v>6000</v>
      </c>
      <c r="H8032" s="87">
        <v>236.9357663408849</v>
      </c>
    </row>
    <row r="8033" spans="1:8" x14ac:dyDescent="0.3">
      <c r="A8033" t="s">
        <v>37</v>
      </c>
      <c r="B8033" t="s">
        <v>56</v>
      </c>
      <c r="C8033" t="s">
        <v>59</v>
      </c>
      <c r="D8033" t="s">
        <v>214</v>
      </c>
      <c r="E8033" t="s">
        <v>215</v>
      </c>
      <c r="F8033" s="88">
        <v>46419</v>
      </c>
      <c r="G8033" s="87">
        <v>6000</v>
      </c>
      <c r="H8033" s="87">
        <v>527.02702702702766</v>
      </c>
    </row>
    <row r="8034" spans="1:8" x14ac:dyDescent="0.3">
      <c r="A8034" t="s">
        <v>37</v>
      </c>
      <c r="B8034" t="s">
        <v>56</v>
      </c>
      <c r="C8034" t="s">
        <v>59</v>
      </c>
      <c r="D8034" t="s">
        <v>214</v>
      </c>
      <c r="E8034" t="s">
        <v>216</v>
      </c>
      <c r="F8034" s="88">
        <v>46419</v>
      </c>
      <c r="G8034" s="87">
        <v>6000</v>
      </c>
      <c r="H8034" s="87">
        <v>300.00000000000028</v>
      </c>
    </row>
    <row r="8035" spans="1:8" x14ac:dyDescent="0.3">
      <c r="A8035" t="s">
        <v>37</v>
      </c>
      <c r="B8035" t="s">
        <v>56</v>
      </c>
      <c r="C8035" t="s">
        <v>59</v>
      </c>
      <c r="D8035" t="s">
        <v>214</v>
      </c>
      <c r="E8035" t="s">
        <v>217</v>
      </c>
      <c r="F8035" s="88">
        <v>46419</v>
      </c>
      <c r="G8035" s="87">
        <v>6000</v>
      </c>
      <c r="H8035" s="87">
        <v>216.21621621621671</v>
      </c>
    </row>
    <row r="8036" spans="1:8" x14ac:dyDescent="0.3">
      <c r="A8036" t="s">
        <v>37</v>
      </c>
      <c r="B8036" t="s">
        <v>56</v>
      </c>
      <c r="C8036" t="s">
        <v>59</v>
      </c>
      <c r="D8036" t="s">
        <v>214</v>
      </c>
      <c r="E8036" t="s">
        <v>215</v>
      </c>
      <c r="F8036" s="88">
        <v>46447</v>
      </c>
      <c r="G8036" s="87">
        <v>6000</v>
      </c>
      <c r="H8036" s="87">
        <v>635.52387900555686</v>
      </c>
    </row>
    <row r="8037" spans="1:8" x14ac:dyDescent="0.3">
      <c r="A8037" t="s">
        <v>37</v>
      </c>
      <c r="B8037" t="s">
        <v>56</v>
      </c>
      <c r="C8037" t="s">
        <v>59</v>
      </c>
      <c r="D8037" t="s">
        <v>214</v>
      </c>
      <c r="E8037" t="s">
        <v>216</v>
      </c>
      <c r="F8037" s="88">
        <v>46447</v>
      </c>
      <c r="G8037" s="87">
        <v>6000</v>
      </c>
      <c r="H8037" s="87">
        <v>300.00000000000028</v>
      </c>
    </row>
    <row r="8038" spans="1:8" x14ac:dyDescent="0.3">
      <c r="A8038" t="s">
        <v>37</v>
      </c>
      <c r="B8038" t="s">
        <v>56</v>
      </c>
      <c r="C8038" t="s">
        <v>59</v>
      </c>
      <c r="D8038" t="s">
        <v>214</v>
      </c>
      <c r="E8038" t="s">
        <v>217</v>
      </c>
      <c r="F8038" s="88">
        <v>46447</v>
      </c>
      <c r="G8038" s="87">
        <v>6000</v>
      </c>
      <c r="H8038" s="87">
        <v>319.54655143386378</v>
      </c>
    </row>
    <row r="8039" spans="1:8" x14ac:dyDescent="0.3">
      <c r="A8039" t="s">
        <v>37</v>
      </c>
      <c r="B8039" t="s">
        <v>56</v>
      </c>
      <c r="C8039" t="s">
        <v>59</v>
      </c>
      <c r="D8039" t="s">
        <v>214</v>
      </c>
      <c r="E8039" t="s">
        <v>215</v>
      </c>
      <c r="F8039" s="88">
        <v>46478</v>
      </c>
      <c r="G8039" s="87">
        <v>6000</v>
      </c>
      <c r="H8039" s="87">
        <v>297.98657718120802</v>
      </c>
    </row>
    <row r="8040" spans="1:8" x14ac:dyDescent="0.3">
      <c r="A8040" t="s">
        <v>37</v>
      </c>
      <c r="B8040" t="s">
        <v>56</v>
      </c>
      <c r="C8040" t="s">
        <v>59</v>
      </c>
      <c r="D8040" t="s">
        <v>214</v>
      </c>
      <c r="E8040" t="s">
        <v>216</v>
      </c>
      <c r="F8040" s="88">
        <v>46478</v>
      </c>
      <c r="G8040" s="87">
        <v>6000</v>
      </c>
      <c r="H8040" s="87">
        <v>0</v>
      </c>
    </row>
    <row r="8041" spans="1:8" x14ac:dyDescent="0.3">
      <c r="A8041" t="s">
        <v>37</v>
      </c>
      <c r="B8041" t="s">
        <v>56</v>
      </c>
      <c r="C8041" t="s">
        <v>59</v>
      </c>
      <c r="D8041" t="s">
        <v>214</v>
      </c>
      <c r="E8041" t="s">
        <v>217</v>
      </c>
      <c r="F8041" s="88">
        <v>46478</v>
      </c>
      <c r="G8041" s="87">
        <v>6000</v>
      </c>
      <c r="H8041" s="87">
        <v>297.98657718120802</v>
      </c>
    </row>
    <row r="8042" spans="1:8" x14ac:dyDescent="0.3">
      <c r="A8042" t="s">
        <v>37</v>
      </c>
      <c r="B8042" t="s">
        <v>56</v>
      </c>
      <c r="C8042" t="s">
        <v>59</v>
      </c>
      <c r="D8042" t="s">
        <v>214</v>
      </c>
      <c r="E8042" t="s">
        <v>215</v>
      </c>
      <c r="F8042" s="88">
        <v>46508</v>
      </c>
      <c r="G8042" s="87">
        <v>6000</v>
      </c>
      <c r="H8042" s="87">
        <v>379.83296504132682</v>
      </c>
    </row>
    <row r="8043" spans="1:8" x14ac:dyDescent="0.3">
      <c r="A8043" t="s">
        <v>37</v>
      </c>
      <c r="B8043" t="s">
        <v>56</v>
      </c>
      <c r="C8043" t="s">
        <v>59</v>
      </c>
      <c r="D8043" t="s">
        <v>214</v>
      </c>
      <c r="E8043" t="s">
        <v>216</v>
      </c>
      <c r="F8043" s="88">
        <v>46508</v>
      </c>
      <c r="G8043" s="87">
        <v>6000</v>
      </c>
      <c r="H8043" s="87">
        <v>98.709677419354321</v>
      </c>
    </row>
    <row r="8044" spans="1:8" x14ac:dyDescent="0.3">
      <c r="A8044" t="s">
        <v>37</v>
      </c>
      <c r="B8044" t="s">
        <v>56</v>
      </c>
      <c r="C8044" t="s">
        <v>59</v>
      </c>
      <c r="D8044" t="s">
        <v>214</v>
      </c>
      <c r="E8044" t="s">
        <v>217</v>
      </c>
      <c r="F8044" s="88">
        <v>46508</v>
      </c>
      <c r="G8044" s="87">
        <v>6000</v>
      </c>
      <c r="H8044" s="87">
        <v>276.57321219552949</v>
      </c>
    </row>
    <row r="8045" spans="1:8" x14ac:dyDescent="0.3">
      <c r="A8045" t="s">
        <v>37</v>
      </c>
      <c r="B8045" t="s">
        <v>56</v>
      </c>
      <c r="C8045" t="s">
        <v>59</v>
      </c>
      <c r="D8045" t="s">
        <v>214</v>
      </c>
      <c r="E8045" t="s">
        <v>215</v>
      </c>
      <c r="F8045" s="88">
        <v>46539</v>
      </c>
      <c r="G8045" s="87">
        <v>6000</v>
      </c>
      <c r="H8045" s="87">
        <v>442.96411509832228</v>
      </c>
    </row>
    <row r="8046" spans="1:8" x14ac:dyDescent="0.3">
      <c r="A8046" t="s">
        <v>37</v>
      </c>
      <c r="B8046" t="s">
        <v>56</v>
      </c>
      <c r="C8046" t="s">
        <v>59</v>
      </c>
      <c r="D8046" t="s">
        <v>214</v>
      </c>
      <c r="E8046" t="s">
        <v>216</v>
      </c>
      <c r="F8046" s="88">
        <v>46539</v>
      </c>
      <c r="G8046" s="87">
        <v>6000</v>
      </c>
      <c r="H8046" s="87">
        <v>180.0000000000002</v>
      </c>
    </row>
    <row r="8047" spans="1:8" x14ac:dyDescent="0.3">
      <c r="A8047" t="s">
        <v>37</v>
      </c>
      <c r="B8047" t="s">
        <v>56</v>
      </c>
      <c r="C8047" t="s">
        <v>59</v>
      </c>
      <c r="D8047" t="s">
        <v>214</v>
      </c>
      <c r="E8047" t="s">
        <v>217</v>
      </c>
      <c r="F8047" s="88">
        <v>46539</v>
      </c>
      <c r="G8047" s="87">
        <v>6000</v>
      </c>
      <c r="H8047" s="87">
        <v>255.3049661148759</v>
      </c>
    </row>
    <row r="8048" spans="1:8" x14ac:dyDescent="0.3">
      <c r="A8048" t="s">
        <v>37</v>
      </c>
      <c r="B8048" t="s">
        <v>56</v>
      </c>
      <c r="C8048" t="s">
        <v>59</v>
      </c>
      <c r="D8048" t="s">
        <v>214</v>
      </c>
      <c r="E8048" t="s">
        <v>215</v>
      </c>
      <c r="F8048" s="88">
        <v>46569</v>
      </c>
      <c r="G8048" s="87">
        <v>6000</v>
      </c>
      <c r="H8048" s="87">
        <v>421.20577977080222</v>
      </c>
    </row>
    <row r="8049" spans="1:8" x14ac:dyDescent="0.3">
      <c r="A8049" t="s">
        <v>37</v>
      </c>
      <c r="B8049" t="s">
        <v>56</v>
      </c>
      <c r="C8049" t="s">
        <v>59</v>
      </c>
      <c r="D8049" t="s">
        <v>214</v>
      </c>
      <c r="E8049" t="s">
        <v>216</v>
      </c>
      <c r="F8049" s="88">
        <v>46569</v>
      </c>
      <c r="G8049" s="87">
        <v>6000</v>
      </c>
      <c r="H8049" s="87">
        <v>180.0000000000002</v>
      </c>
    </row>
    <row r="8050" spans="1:8" x14ac:dyDescent="0.3">
      <c r="A8050" t="s">
        <v>37</v>
      </c>
      <c r="B8050" t="s">
        <v>56</v>
      </c>
      <c r="C8050" t="s">
        <v>59</v>
      </c>
      <c r="D8050" t="s">
        <v>214</v>
      </c>
      <c r="E8050" t="s">
        <v>217</v>
      </c>
      <c r="F8050" s="88">
        <v>46569</v>
      </c>
      <c r="G8050" s="87">
        <v>6000</v>
      </c>
      <c r="H8050" s="87">
        <v>234.18036870951701</v>
      </c>
    </row>
    <row r="8051" spans="1:8" x14ac:dyDescent="0.3">
      <c r="A8051" t="s">
        <v>37</v>
      </c>
      <c r="B8051" t="s">
        <v>56</v>
      </c>
      <c r="C8051" t="s">
        <v>59</v>
      </c>
      <c r="D8051" t="s">
        <v>214</v>
      </c>
      <c r="E8051" t="s">
        <v>215</v>
      </c>
      <c r="F8051" s="88">
        <v>46600</v>
      </c>
      <c r="G8051" s="87">
        <v>6000</v>
      </c>
      <c r="H8051" s="87">
        <v>399.24082758620648</v>
      </c>
    </row>
    <row r="8052" spans="1:8" x14ac:dyDescent="0.3">
      <c r="A8052" t="s">
        <v>37</v>
      </c>
      <c r="B8052" t="s">
        <v>56</v>
      </c>
      <c r="C8052" t="s">
        <v>59</v>
      </c>
      <c r="D8052" t="s">
        <v>214</v>
      </c>
      <c r="E8052" t="s">
        <v>216</v>
      </c>
      <c r="F8052" s="88">
        <v>46600</v>
      </c>
      <c r="G8052" s="87">
        <v>6000</v>
      </c>
      <c r="H8052" s="87">
        <v>180.0000000000002</v>
      </c>
    </row>
    <row r="8053" spans="1:8" x14ac:dyDescent="0.3">
      <c r="A8053" t="s">
        <v>37</v>
      </c>
      <c r="B8053" t="s">
        <v>56</v>
      </c>
      <c r="C8053" t="s">
        <v>59</v>
      </c>
      <c r="D8053" t="s">
        <v>214</v>
      </c>
      <c r="E8053" t="s">
        <v>217</v>
      </c>
      <c r="F8053" s="88">
        <v>46600</v>
      </c>
      <c r="G8053" s="87">
        <v>6000</v>
      </c>
      <c r="H8053" s="87">
        <v>212.85517241379279</v>
      </c>
    </row>
    <row r="8054" spans="1:8" x14ac:dyDescent="0.3">
      <c r="A8054" t="s">
        <v>37</v>
      </c>
      <c r="B8054" t="s">
        <v>56</v>
      </c>
      <c r="C8054" t="s">
        <v>59</v>
      </c>
      <c r="D8054" t="s">
        <v>214</v>
      </c>
      <c r="E8054" t="s">
        <v>215</v>
      </c>
      <c r="F8054" s="88">
        <v>46631</v>
      </c>
      <c r="G8054" s="87">
        <v>6000</v>
      </c>
      <c r="H8054" s="87">
        <v>444.7429627185744</v>
      </c>
    </row>
    <row r="8055" spans="1:8" x14ac:dyDescent="0.3">
      <c r="A8055" t="s">
        <v>37</v>
      </c>
      <c r="B8055" t="s">
        <v>56</v>
      </c>
      <c r="C8055" t="s">
        <v>59</v>
      </c>
      <c r="D8055" t="s">
        <v>214</v>
      </c>
      <c r="E8055" t="s">
        <v>216</v>
      </c>
      <c r="F8055" s="88">
        <v>46631</v>
      </c>
      <c r="G8055" s="87">
        <v>6000</v>
      </c>
      <c r="H8055" s="87">
        <v>180.0000000000002</v>
      </c>
    </row>
    <row r="8056" spans="1:8" x14ac:dyDescent="0.3">
      <c r="A8056" t="s">
        <v>37</v>
      </c>
      <c r="B8056" t="s">
        <v>56</v>
      </c>
      <c r="C8056" t="s">
        <v>59</v>
      </c>
      <c r="D8056" t="s">
        <v>214</v>
      </c>
      <c r="E8056" t="s">
        <v>217</v>
      </c>
      <c r="F8056" s="88">
        <v>46631</v>
      </c>
      <c r="G8056" s="87">
        <v>6000</v>
      </c>
      <c r="H8056" s="87">
        <v>257.03200263939277</v>
      </c>
    </row>
    <row r="8057" spans="1:8" x14ac:dyDescent="0.3">
      <c r="A8057" t="s">
        <v>37</v>
      </c>
      <c r="B8057" t="s">
        <v>56</v>
      </c>
      <c r="C8057" t="s">
        <v>59</v>
      </c>
      <c r="D8057" t="s">
        <v>214</v>
      </c>
      <c r="E8057" t="s">
        <v>215</v>
      </c>
      <c r="F8057" s="88">
        <v>46661</v>
      </c>
      <c r="G8057" s="87">
        <v>6000</v>
      </c>
      <c r="H8057" s="87">
        <v>423.19808845289668</v>
      </c>
    </row>
    <row r="8058" spans="1:8" x14ac:dyDescent="0.3">
      <c r="A8058" t="s">
        <v>37</v>
      </c>
      <c r="B8058" t="s">
        <v>56</v>
      </c>
      <c r="C8058" t="s">
        <v>59</v>
      </c>
      <c r="D8058" t="s">
        <v>214</v>
      </c>
      <c r="E8058" t="s">
        <v>216</v>
      </c>
      <c r="F8058" s="88">
        <v>46661</v>
      </c>
      <c r="G8058" s="87">
        <v>6000</v>
      </c>
      <c r="H8058" s="87">
        <v>180.0000000000002</v>
      </c>
    </row>
    <row r="8059" spans="1:8" x14ac:dyDescent="0.3">
      <c r="A8059" t="s">
        <v>37</v>
      </c>
      <c r="B8059" t="s">
        <v>56</v>
      </c>
      <c r="C8059" t="s">
        <v>59</v>
      </c>
      <c r="D8059" t="s">
        <v>214</v>
      </c>
      <c r="E8059" t="s">
        <v>217</v>
      </c>
      <c r="F8059" s="88">
        <v>46661</v>
      </c>
      <c r="G8059" s="87">
        <v>6000</v>
      </c>
      <c r="H8059" s="87">
        <v>236.11464898339429</v>
      </c>
    </row>
    <row r="8060" spans="1:8" x14ac:dyDescent="0.3">
      <c r="A8060" t="s">
        <v>37</v>
      </c>
      <c r="B8060" t="s">
        <v>56</v>
      </c>
      <c r="C8060" t="s">
        <v>59</v>
      </c>
      <c r="D8060" t="s">
        <v>214</v>
      </c>
      <c r="E8060" t="s">
        <v>215</v>
      </c>
      <c r="F8060" s="88">
        <v>46692</v>
      </c>
      <c r="G8060" s="87">
        <v>6000</v>
      </c>
      <c r="H8060" s="87">
        <v>401.79678391959771</v>
      </c>
    </row>
    <row r="8061" spans="1:8" x14ac:dyDescent="0.3">
      <c r="A8061" t="s">
        <v>37</v>
      </c>
      <c r="B8061" t="s">
        <v>56</v>
      </c>
      <c r="C8061" t="s">
        <v>59</v>
      </c>
      <c r="D8061" t="s">
        <v>214</v>
      </c>
      <c r="E8061" t="s">
        <v>216</v>
      </c>
      <c r="F8061" s="88">
        <v>46692</v>
      </c>
      <c r="G8061" s="87">
        <v>6000</v>
      </c>
      <c r="H8061" s="87">
        <v>180.0000000000002</v>
      </c>
    </row>
    <row r="8062" spans="1:8" x14ac:dyDescent="0.3">
      <c r="A8062" t="s">
        <v>37</v>
      </c>
      <c r="B8062" t="s">
        <v>56</v>
      </c>
      <c r="C8062" t="s">
        <v>59</v>
      </c>
      <c r="D8062" t="s">
        <v>214</v>
      </c>
      <c r="E8062" t="s">
        <v>217</v>
      </c>
      <c r="F8062" s="88">
        <v>46692</v>
      </c>
      <c r="G8062" s="87">
        <v>6000</v>
      </c>
      <c r="H8062" s="87">
        <v>215.33668341708491</v>
      </c>
    </row>
    <row r="8063" spans="1:8" x14ac:dyDescent="0.3">
      <c r="A8063" t="s">
        <v>37</v>
      </c>
      <c r="B8063" t="s">
        <v>56</v>
      </c>
      <c r="C8063" t="s">
        <v>59</v>
      </c>
      <c r="D8063" t="s">
        <v>214</v>
      </c>
      <c r="E8063" t="s">
        <v>215</v>
      </c>
      <c r="F8063" s="88">
        <v>46722</v>
      </c>
      <c r="G8063" s="87">
        <v>6000</v>
      </c>
      <c r="H8063" s="87">
        <v>380.53761881430643</v>
      </c>
    </row>
    <row r="8064" spans="1:8" x14ac:dyDescent="0.3">
      <c r="A8064" t="s">
        <v>37</v>
      </c>
      <c r="B8064" t="s">
        <v>56</v>
      </c>
      <c r="C8064" t="s">
        <v>59</v>
      </c>
      <c r="D8064" t="s">
        <v>214</v>
      </c>
      <c r="E8064" t="s">
        <v>216</v>
      </c>
      <c r="F8064" s="88">
        <v>46722</v>
      </c>
      <c r="G8064" s="87">
        <v>6000</v>
      </c>
      <c r="H8064" s="87">
        <v>180.0000000000002</v>
      </c>
    </row>
    <row r="8065" spans="1:8" x14ac:dyDescent="0.3">
      <c r="A8065" t="s">
        <v>37</v>
      </c>
      <c r="B8065" t="s">
        <v>56</v>
      </c>
      <c r="C8065" t="s">
        <v>59</v>
      </c>
      <c r="D8065" t="s">
        <v>214</v>
      </c>
      <c r="E8065" t="s">
        <v>217</v>
      </c>
      <c r="F8065" s="88">
        <v>46722</v>
      </c>
      <c r="G8065" s="87">
        <v>6000</v>
      </c>
      <c r="H8065" s="87">
        <v>194.69671729544299</v>
      </c>
    </row>
    <row r="8066" spans="1:8" x14ac:dyDescent="0.3">
      <c r="A8066" t="s">
        <v>37</v>
      </c>
      <c r="B8066" t="s">
        <v>56</v>
      </c>
      <c r="C8066" t="s">
        <v>61</v>
      </c>
      <c r="D8066" t="s">
        <v>198</v>
      </c>
      <c r="E8066" t="s">
        <v>135</v>
      </c>
      <c r="G8066" s="87">
        <v>56000</v>
      </c>
      <c r="H8066" s="87">
        <v>37632</v>
      </c>
    </row>
    <row r="8067" spans="1:8" x14ac:dyDescent="0.3">
      <c r="A8067" t="s">
        <v>37</v>
      </c>
      <c r="B8067" t="s">
        <v>56</v>
      </c>
      <c r="C8067" t="s">
        <v>61</v>
      </c>
      <c r="D8067" t="s">
        <v>198</v>
      </c>
      <c r="E8067" t="s">
        <v>199</v>
      </c>
      <c r="G8067" s="87">
        <v>56000</v>
      </c>
      <c r="H8067" s="87">
        <v>56234.309623430963</v>
      </c>
    </row>
    <row r="8068" spans="1:8" x14ac:dyDescent="0.3">
      <c r="A8068" t="s">
        <v>37</v>
      </c>
      <c r="B8068" t="s">
        <v>56</v>
      </c>
      <c r="C8068" t="s">
        <v>61</v>
      </c>
      <c r="D8068" t="s">
        <v>198</v>
      </c>
      <c r="E8068" t="s">
        <v>200</v>
      </c>
      <c r="G8068" s="87">
        <v>56000</v>
      </c>
      <c r="H8068" s="87">
        <v>56565.656565656558</v>
      </c>
    </row>
    <row r="8069" spans="1:8" x14ac:dyDescent="0.3">
      <c r="A8069" t="s">
        <v>37</v>
      </c>
      <c r="B8069" t="s">
        <v>56</v>
      </c>
      <c r="C8069" t="s">
        <v>61</v>
      </c>
      <c r="D8069" t="s">
        <v>198</v>
      </c>
      <c r="E8069" t="s">
        <v>201</v>
      </c>
      <c r="G8069" s="87">
        <v>56000</v>
      </c>
      <c r="H8069" s="87">
        <v>56000</v>
      </c>
    </row>
    <row r="8070" spans="1:8" x14ac:dyDescent="0.3">
      <c r="A8070" t="s">
        <v>37</v>
      </c>
      <c r="B8070" t="s">
        <v>56</v>
      </c>
      <c r="C8070" t="s">
        <v>61</v>
      </c>
      <c r="D8070" t="s">
        <v>198</v>
      </c>
      <c r="E8070" t="s">
        <v>202</v>
      </c>
      <c r="G8070" s="87">
        <v>56000</v>
      </c>
      <c r="H8070" s="87">
        <v>38171.167744389502</v>
      </c>
    </row>
    <row r="8071" spans="1:8" x14ac:dyDescent="0.3">
      <c r="A8071" t="s">
        <v>37</v>
      </c>
      <c r="B8071" t="s">
        <v>56</v>
      </c>
      <c r="C8071" t="s">
        <v>61</v>
      </c>
      <c r="D8071" t="s">
        <v>198</v>
      </c>
      <c r="E8071" t="s">
        <v>139</v>
      </c>
      <c r="G8071" s="87">
        <v>56000</v>
      </c>
      <c r="H8071" s="87">
        <v>36120</v>
      </c>
    </row>
    <row r="8072" spans="1:8" x14ac:dyDescent="0.3">
      <c r="A8072" t="s">
        <v>37</v>
      </c>
      <c r="B8072" t="s">
        <v>56</v>
      </c>
      <c r="C8072" t="s">
        <v>61</v>
      </c>
      <c r="D8072" t="s">
        <v>198</v>
      </c>
      <c r="E8072" t="s">
        <v>65</v>
      </c>
      <c r="G8072" s="87">
        <v>56000</v>
      </c>
      <c r="H8072" s="87">
        <v>38171.167744389502</v>
      </c>
    </row>
    <row r="8073" spans="1:8" x14ac:dyDescent="0.3">
      <c r="A8073" t="s">
        <v>37</v>
      </c>
      <c r="B8073" t="s">
        <v>56</v>
      </c>
      <c r="C8073" t="s">
        <v>61</v>
      </c>
      <c r="D8073" t="s">
        <v>203</v>
      </c>
      <c r="E8073" t="s">
        <v>204</v>
      </c>
      <c r="G8073" s="87">
        <v>56000</v>
      </c>
      <c r="H8073" s="87">
        <v>36294.195937735079</v>
      </c>
    </row>
    <row r="8074" spans="1:8" x14ac:dyDescent="0.3">
      <c r="A8074" t="s">
        <v>37</v>
      </c>
      <c r="B8074" t="s">
        <v>56</v>
      </c>
      <c r="C8074" t="s">
        <v>61</v>
      </c>
      <c r="D8074" t="s">
        <v>203</v>
      </c>
      <c r="E8074" t="s">
        <v>142</v>
      </c>
      <c r="G8074" s="87">
        <v>56000</v>
      </c>
      <c r="H8074" s="87">
        <v>53469.12794398472</v>
      </c>
    </row>
    <row r="8075" spans="1:8" x14ac:dyDescent="0.3">
      <c r="A8075" t="s">
        <v>37</v>
      </c>
      <c r="B8075" t="s">
        <v>56</v>
      </c>
      <c r="C8075" t="s">
        <v>61</v>
      </c>
      <c r="D8075" t="s">
        <v>203</v>
      </c>
      <c r="E8075" t="s">
        <v>143</v>
      </c>
      <c r="G8075" s="87">
        <v>56000</v>
      </c>
      <c r="H8075" s="87">
        <v>56565.656565656558</v>
      </c>
    </row>
    <row r="8076" spans="1:8" x14ac:dyDescent="0.3">
      <c r="A8076" t="s">
        <v>37</v>
      </c>
      <c r="B8076" t="s">
        <v>56</v>
      </c>
      <c r="C8076" t="s">
        <v>61</v>
      </c>
      <c r="D8076" t="s">
        <v>203</v>
      </c>
      <c r="E8076" t="s">
        <v>141</v>
      </c>
      <c r="G8076" s="87">
        <v>56000</v>
      </c>
      <c r="H8076" s="87">
        <v>0</v>
      </c>
    </row>
    <row r="8077" spans="1:8" x14ac:dyDescent="0.3">
      <c r="A8077" t="s">
        <v>37</v>
      </c>
      <c r="B8077" t="s">
        <v>56</v>
      </c>
      <c r="C8077" t="s">
        <v>61</v>
      </c>
      <c r="D8077" t="s">
        <v>203</v>
      </c>
      <c r="E8077" t="s">
        <v>205</v>
      </c>
      <c r="G8077" s="87">
        <v>56000</v>
      </c>
      <c r="H8077" s="87">
        <v>36294.195937735079</v>
      </c>
    </row>
    <row r="8078" spans="1:8" x14ac:dyDescent="0.3">
      <c r="A8078" t="s">
        <v>37</v>
      </c>
      <c r="B8078" t="s">
        <v>56</v>
      </c>
      <c r="C8078" t="s">
        <v>61</v>
      </c>
      <c r="D8078" t="s">
        <v>206</v>
      </c>
      <c r="E8078" t="s">
        <v>207</v>
      </c>
      <c r="G8078" s="87">
        <v>56000</v>
      </c>
      <c r="H8078" s="87">
        <v>60480.000000000007</v>
      </c>
    </row>
    <row r="8079" spans="1:8" x14ac:dyDescent="0.3">
      <c r="A8079" t="s">
        <v>37</v>
      </c>
      <c r="B8079" t="s">
        <v>56</v>
      </c>
      <c r="C8079" t="s">
        <v>61</v>
      </c>
      <c r="D8079" t="s">
        <v>206</v>
      </c>
      <c r="E8079" t="s">
        <v>208</v>
      </c>
      <c r="G8079" s="87">
        <v>56000</v>
      </c>
      <c r="H8079" s="87">
        <v>60228.000000000007</v>
      </c>
    </row>
    <row r="8080" spans="1:8" x14ac:dyDescent="0.3">
      <c r="A8080" t="s">
        <v>37</v>
      </c>
      <c r="B8080" t="s">
        <v>56</v>
      </c>
      <c r="C8080" t="s">
        <v>61</v>
      </c>
      <c r="D8080" t="s">
        <v>206</v>
      </c>
      <c r="E8080" t="s">
        <v>209</v>
      </c>
      <c r="G8080" s="87">
        <v>56000</v>
      </c>
      <c r="H8080" s="87">
        <v>55440.000000000007</v>
      </c>
    </row>
    <row r="8081" spans="1:8" x14ac:dyDescent="0.3">
      <c r="A8081" t="s">
        <v>37</v>
      </c>
      <c r="B8081" t="s">
        <v>56</v>
      </c>
      <c r="C8081" t="s">
        <v>61</v>
      </c>
      <c r="D8081" t="s">
        <v>210</v>
      </c>
      <c r="E8081" t="s">
        <v>211</v>
      </c>
      <c r="G8081" s="87">
        <v>56000</v>
      </c>
      <c r="H8081" s="87">
        <v>56000</v>
      </c>
    </row>
    <row r="8082" spans="1:8" x14ac:dyDescent="0.3">
      <c r="A8082" t="s">
        <v>37</v>
      </c>
      <c r="B8082" t="s">
        <v>56</v>
      </c>
      <c r="C8082" t="s">
        <v>61</v>
      </c>
      <c r="D8082" t="s">
        <v>210</v>
      </c>
      <c r="E8082" t="s">
        <v>212</v>
      </c>
      <c r="G8082" s="87">
        <v>56000</v>
      </c>
      <c r="H8082" s="87">
        <v>55440</v>
      </c>
    </row>
    <row r="8083" spans="1:8" x14ac:dyDescent="0.3">
      <c r="A8083" t="s">
        <v>37</v>
      </c>
      <c r="B8083" t="s">
        <v>56</v>
      </c>
      <c r="C8083" t="s">
        <v>61</v>
      </c>
      <c r="D8083" t="s">
        <v>210</v>
      </c>
      <c r="E8083" t="s">
        <v>213</v>
      </c>
      <c r="G8083" s="87">
        <v>56000</v>
      </c>
      <c r="H8083" s="87">
        <v>55440</v>
      </c>
    </row>
    <row r="8084" spans="1:8" x14ac:dyDescent="0.3">
      <c r="A8084" t="s">
        <v>37</v>
      </c>
      <c r="B8084" t="s">
        <v>56</v>
      </c>
      <c r="C8084" t="s">
        <v>61</v>
      </c>
      <c r="D8084" t="s">
        <v>214</v>
      </c>
      <c r="E8084" t="s">
        <v>215</v>
      </c>
      <c r="F8084" s="88">
        <v>46388</v>
      </c>
      <c r="G8084" s="87">
        <v>4666.666666666667</v>
      </c>
      <c r="H8084" s="87">
        <v>373.33333333333371</v>
      </c>
    </row>
    <row r="8085" spans="1:8" x14ac:dyDescent="0.3">
      <c r="A8085" t="s">
        <v>37</v>
      </c>
      <c r="B8085" t="s">
        <v>56</v>
      </c>
      <c r="C8085" t="s">
        <v>61</v>
      </c>
      <c r="D8085" t="s">
        <v>214</v>
      </c>
      <c r="E8085" t="s">
        <v>216</v>
      </c>
      <c r="F8085" s="88">
        <v>46388</v>
      </c>
      <c r="G8085" s="87">
        <v>4666.666666666667</v>
      </c>
      <c r="H8085" s="87">
        <v>373.33333333333371</v>
      </c>
    </row>
    <row r="8086" spans="1:8" x14ac:dyDescent="0.3">
      <c r="A8086" t="s">
        <v>37</v>
      </c>
      <c r="B8086" t="s">
        <v>56</v>
      </c>
      <c r="C8086" t="s">
        <v>61</v>
      </c>
      <c r="D8086" t="s">
        <v>214</v>
      </c>
      <c r="E8086" t="s">
        <v>217</v>
      </c>
      <c r="F8086" s="88">
        <v>46388</v>
      </c>
      <c r="G8086" s="87">
        <v>4666.666666666667</v>
      </c>
      <c r="H8086" s="87">
        <v>0</v>
      </c>
    </row>
    <row r="8087" spans="1:8" x14ac:dyDescent="0.3">
      <c r="A8087" t="s">
        <v>37</v>
      </c>
      <c r="B8087" t="s">
        <v>56</v>
      </c>
      <c r="C8087" t="s">
        <v>61</v>
      </c>
      <c r="D8087" t="s">
        <v>214</v>
      </c>
      <c r="E8087" t="s">
        <v>215</v>
      </c>
      <c r="F8087" s="88">
        <v>46419</v>
      </c>
      <c r="G8087" s="87">
        <v>4666.666666666667</v>
      </c>
      <c r="H8087" s="87">
        <v>373.33333333333371</v>
      </c>
    </row>
    <row r="8088" spans="1:8" x14ac:dyDescent="0.3">
      <c r="A8088" t="s">
        <v>37</v>
      </c>
      <c r="B8088" t="s">
        <v>56</v>
      </c>
      <c r="C8088" t="s">
        <v>61</v>
      </c>
      <c r="D8088" t="s">
        <v>214</v>
      </c>
      <c r="E8088" t="s">
        <v>216</v>
      </c>
      <c r="F8088" s="88">
        <v>46419</v>
      </c>
      <c r="G8088" s="87">
        <v>4666.666666666667</v>
      </c>
      <c r="H8088" s="87">
        <v>373.33333333333371</v>
      </c>
    </row>
    <row r="8089" spans="1:8" x14ac:dyDescent="0.3">
      <c r="A8089" t="s">
        <v>37</v>
      </c>
      <c r="B8089" t="s">
        <v>56</v>
      </c>
      <c r="C8089" t="s">
        <v>61</v>
      </c>
      <c r="D8089" t="s">
        <v>214</v>
      </c>
      <c r="E8089" t="s">
        <v>217</v>
      </c>
      <c r="F8089" s="88">
        <v>46419</v>
      </c>
      <c r="G8089" s="87">
        <v>4666.666666666667</v>
      </c>
      <c r="H8089" s="87">
        <v>0</v>
      </c>
    </row>
    <row r="8090" spans="1:8" x14ac:dyDescent="0.3">
      <c r="A8090" t="s">
        <v>37</v>
      </c>
      <c r="B8090" t="s">
        <v>56</v>
      </c>
      <c r="C8090" t="s">
        <v>61</v>
      </c>
      <c r="D8090" t="s">
        <v>214</v>
      </c>
      <c r="E8090" t="s">
        <v>215</v>
      </c>
      <c r="F8090" s="88">
        <v>46447</v>
      </c>
      <c r="G8090" s="87">
        <v>4666.666666666667</v>
      </c>
      <c r="H8090" s="87">
        <v>615.25333333333424</v>
      </c>
    </row>
    <row r="8091" spans="1:8" x14ac:dyDescent="0.3">
      <c r="A8091" t="s">
        <v>37</v>
      </c>
      <c r="B8091" t="s">
        <v>56</v>
      </c>
      <c r="C8091" t="s">
        <v>61</v>
      </c>
      <c r="D8091" t="s">
        <v>214</v>
      </c>
      <c r="E8091" t="s">
        <v>216</v>
      </c>
      <c r="F8091" s="88">
        <v>46447</v>
      </c>
      <c r="G8091" s="87">
        <v>4666.666666666667</v>
      </c>
      <c r="H8091" s="87">
        <v>615.25333333333424</v>
      </c>
    </row>
    <row r="8092" spans="1:8" x14ac:dyDescent="0.3">
      <c r="A8092" t="s">
        <v>37</v>
      </c>
      <c r="B8092" t="s">
        <v>56</v>
      </c>
      <c r="C8092" t="s">
        <v>61</v>
      </c>
      <c r="D8092" t="s">
        <v>214</v>
      </c>
      <c r="E8092" t="s">
        <v>217</v>
      </c>
      <c r="F8092" s="88">
        <v>46447</v>
      </c>
      <c r="G8092" s="87">
        <v>4666.666666666667</v>
      </c>
      <c r="H8092" s="87">
        <v>0</v>
      </c>
    </row>
    <row r="8093" spans="1:8" x14ac:dyDescent="0.3">
      <c r="A8093" t="s">
        <v>37</v>
      </c>
      <c r="B8093" t="s">
        <v>56</v>
      </c>
      <c r="C8093" t="s">
        <v>61</v>
      </c>
      <c r="D8093" t="s">
        <v>214</v>
      </c>
      <c r="E8093" t="s">
        <v>215</v>
      </c>
      <c r="F8093" s="88">
        <v>46478</v>
      </c>
      <c r="G8093" s="87">
        <v>4666.666666666667</v>
      </c>
      <c r="H8093" s="87">
        <v>615.25333333333424</v>
      </c>
    </row>
    <row r="8094" spans="1:8" x14ac:dyDescent="0.3">
      <c r="A8094" t="s">
        <v>37</v>
      </c>
      <c r="B8094" t="s">
        <v>56</v>
      </c>
      <c r="C8094" t="s">
        <v>61</v>
      </c>
      <c r="D8094" t="s">
        <v>214</v>
      </c>
      <c r="E8094" t="s">
        <v>216</v>
      </c>
      <c r="F8094" s="88">
        <v>46478</v>
      </c>
      <c r="G8094" s="87">
        <v>4666.666666666667</v>
      </c>
      <c r="H8094" s="87">
        <v>615.25333333333424</v>
      </c>
    </row>
    <row r="8095" spans="1:8" x14ac:dyDescent="0.3">
      <c r="A8095" t="s">
        <v>37</v>
      </c>
      <c r="B8095" t="s">
        <v>56</v>
      </c>
      <c r="C8095" t="s">
        <v>61</v>
      </c>
      <c r="D8095" t="s">
        <v>214</v>
      </c>
      <c r="E8095" t="s">
        <v>217</v>
      </c>
      <c r="F8095" s="88">
        <v>46478</v>
      </c>
      <c r="G8095" s="87">
        <v>4666.666666666667</v>
      </c>
      <c r="H8095" s="87">
        <v>0</v>
      </c>
    </row>
    <row r="8096" spans="1:8" x14ac:dyDescent="0.3">
      <c r="A8096" t="s">
        <v>37</v>
      </c>
      <c r="B8096" t="s">
        <v>56</v>
      </c>
      <c r="C8096" t="s">
        <v>61</v>
      </c>
      <c r="D8096" t="s">
        <v>214</v>
      </c>
      <c r="E8096" t="s">
        <v>215</v>
      </c>
      <c r="F8096" s="88">
        <v>46508</v>
      </c>
      <c r="G8096" s="87">
        <v>4666.666666666667</v>
      </c>
      <c r="H8096" s="87">
        <v>615.25333333333424</v>
      </c>
    </row>
    <row r="8097" spans="1:8" x14ac:dyDescent="0.3">
      <c r="A8097" t="s">
        <v>37</v>
      </c>
      <c r="B8097" t="s">
        <v>56</v>
      </c>
      <c r="C8097" t="s">
        <v>61</v>
      </c>
      <c r="D8097" t="s">
        <v>214</v>
      </c>
      <c r="E8097" t="s">
        <v>216</v>
      </c>
      <c r="F8097" s="88">
        <v>46508</v>
      </c>
      <c r="G8097" s="87">
        <v>4666.666666666667</v>
      </c>
      <c r="H8097" s="87">
        <v>615.25333333333424</v>
      </c>
    </row>
    <row r="8098" spans="1:8" x14ac:dyDescent="0.3">
      <c r="A8098" t="s">
        <v>37</v>
      </c>
      <c r="B8098" t="s">
        <v>56</v>
      </c>
      <c r="C8098" t="s">
        <v>61</v>
      </c>
      <c r="D8098" t="s">
        <v>214</v>
      </c>
      <c r="E8098" t="s">
        <v>217</v>
      </c>
      <c r="F8098" s="88">
        <v>46508</v>
      </c>
      <c r="G8098" s="87">
        <v>4666.666666666667</v>
      </c>
      <c r="H8098" s="87">
        <v>0</v>
      </c>
    </row>
    <row r="8099" spans="1:8" x14ac:dyDescent="0.3">
      <c r="A8099" t="s">
        <v>37</v>
      </c>
      <c r="B8099" t="s">
        <v>56</v>
      </c>
      <c r="C8099" t="s">
        <v>61</v>
      </c>
      <c r="D8099" t="s">
        <v>214</v>
      </c>
      <c r="E8099" t="s">
        <v>215</v>
      </c>
      <c r="F8099" s="88">
        <v>46539</v>
      </c>
      <c r="G8099" s="87">
        <v>4666.666666666667</v>
      </c>
      <c r="H8099" s="87">
        <v>615.25333333333424</v>
      </c>
    </row>
    <row r="8100" spans="1:8" x14ac:dyDescent="0.3">
      <c r="A8100" t="s">
        <v>37</v>
      </c>
      <c r="B8100" t="s">
        <v>56</v>
      </c>
      <c r="C8100" t="s">
        <v>61</v>
      </c>
      <c r="D8100" t="s">
        <v>214</v>
      </c>
      <c r="E8100" t="s">
        <v>216</v>
      </c>
      <c r="F8100" s="88">
        <v>46539</v>
      </c>
      <c r="G8100" s="87">
        <v>4666.666666666667</v>
      </c>
      <c r="H8100" s="87">
        <v>615.25333333333424</v>
      </c>
    </row>
    <row r="8101" spans="1:8" x14ac:dyDescent="0.3">
      <c r="A8101" t="s">
        <v>37</v>
      </c>
      <c r="B8101" t="s">
        <v>56</v>
      </c>
      <c r="C8101" t="s">
        <v>61</v>
      </c>
      <c r="D8101" t="s">
        <v>214</v>
      </c>
      <c r="E8101" t="s">
        <v>217</v>
      </c>
      <c r="F8101" s="88">
        <v>46539</v>
      </c>
      <c r="G8101" s="87">
        <v>4666.666666666667</v>
      </c>
      <c r="H8101" s="87">
        <v>0</v>
      </c>
    </row>
    <row r="8102" spans="1:8" x14ac:dyDescent="0.3">
      <c r="A8102" t="s">
        <v>37</v>
      </c>
      <c r="B8102" t="s">
        <v>56</v>
      </c>
      <c r="C8102" t="s">
        <v>61</v>
      </c>
      <c r="D8102" t="s">
        <v>214</v>
      </c>
      <c r="E8102" t="s">
        <v>215</v>
      </c>
      <c r="F8102" s="88">
        <v>46569</v>
      </c>
      <c r="G8102" s="87">
        <v>4666.666666666667</v>
      </c>
      <c r="H8102" s="87">
        <v>615.25333333333424</v>
      </c>
    </row>
    <row r="8103" spans="1:8" x14ac:dyDescent="0.3">
      <c r="A8103" t="s">
        <v>37</v>
      </c>
      <c r="B8103" t="s">
        <v>56</v>
      </c>
      <c r="C8103" t="s">
        <v>61</v>
      </c>
      <c r="D8103" t="s">
        <v>214</v>
      </c>
      <c r="E8103" t="s">
        <v>216</v>
      </c>
      <c r="F8103" s="88">
        <v>46569</v>
      </c>
      <c r="G8103" s="87">
        <v>4666.666666666667</v>
      </c>
      <c r="H8103" s="87">
        <v>615.25333333333424</v>
      </c>
    </row>
    <row r="8104" spans="1:8" x14ac:dyDescent="0.3">
      <c r="A8104" t="s">
        <v>37</v>
      </c>
      <c r="B8104" t="s">
        <v>56</v>
      </c>
      <c r="C8104" t="s">
        <v>61</v>
      </c>
      <c r="D8104" t="s">
        <v>214</v>
      </c>
      <c r="E8104" t="s">
        <v>217</v>
      </c>
      <c r="F8104" s="88">
        <v>46569</v>
      </c>
      <c r="G8104" s="87">
        <v>4666.666666666667</v>
      </c>
      <c r="H8104" s="87">
        <v>0</v>
      </c>
    </row>
    <row r="8105" spans="1:8" x14ac:dyDescent="0.3">
      <c r="A8105" t="s">
        <v>37</v>
      </c>
      <c r="B8105" t="s">
        <v>56</v>
      </c>
      <c r="C8105" t="s">
        <v>61</v>
      </c>
      <c r="D8105" t="s">
        <v>214</v>
      </c>
      <c r="E8105" t="s">
        <v>215</v>
      </c>
      <c r="F8105" s="88">
        <v>46600</v>
      </c>
      <c r="G8105" s="87">
        <v>4666.666666666667</v>
      </c>
      <c r="H8105" s="87">
        <v>615.25333333333424</v>
      </c>
    </row>
    <row r="8106" spans="1:8" x14ac:dyDescent="0.3">
      <c r="A8106" t="s">
        <v>37</v>
      </c>
      <c r="B8106" t="s">
        <v>56</v>
      </c>
      <c r="C8106" t="s">
        <v>61</v>
      </c>
      <c r="D8106" t="s">
        <v>214</v>
      </c>
      <c r="E8106" t="s">
        <v>216</v>
      </c>
      <c r="F8106" s="88">
        <v>46600</v>
      </c>
      <c r="G8106" s="87">
        <v>4666.666666666667</v>
      </c>
      <c r="H8106" s="87">
        <v>615.25333333333424</v>
      </c>
    </row>
    <row r="8107" spans="1:8" x14ac:dyDescent="0.3">
      <c r="A8107" t="s">
        <v>37</v>
      </c>
      <c r="B8107" t="s">
        <v>56</v>
      </c>
      <c r="C8107" t="s">
        <v>61</v>
      </c>
      <c r="D8107" t="s">
        <v>214</v>
      </c>
      <c r="E8107" t="s">
        <v>217</v>
      </c>
      <c r="F8107" s="88">
        <v>46600</v>
      </c>
      <c r="G8107" s="87">
        <v>4666.666666666667</v>
      </c>
      <c r="H8107" s="87">
        <v>0</v>
      </c>
    </row>
    <row r="8108" spans="1:8" x14ac:dyDescent="0.3">
      <c r="A8108" t="s">
        <v>37</v>
      </c>
      <c r="B8108" t="s">
        <v>56</v>
      </c>
      <c r="C8108" t="s">
        <v>61</v>
      </c>
      <c r="D8108" t="s">
        <v>214</v>
      </c>
      <c r="E8108" t="s">
        <v>215</v>
      </c>
      <c r="F8108" s="88">
        <v>46631</v>
      </c>
      <c r="G8108" s="87">
        <v>4666.666666666667</v>
      </c>
      <c r="H8108" s="87">
        <v>615.25333333333424</v>
      </c>
    </row>
    <row r="8109" spans="1:8" x14ac:dyDescent="0.3">
      <c r="A8109" t="s">
        <v>37</v>
      </c>
      <c r="B8109" t="s">
        <v>56</v>
      </c>
      <c r="C8109" t="s">
        <v>61</v>
      </c>
      <c r="D8109" t="s">
        <v>214</v>
      </c>
      <c r="E8109" t="s">
        <v>216</v>
      </c>
      <c r="F8109" s="88">
        <v>46631</v>
      </c>
      <c r="G8109" s="87">
        <v>4666.666666666667</v>
      </c>
      <c r="H8109" s="87">
        <v>615.25333333333424</v>
      </c>
    </row>
    <row r="8110" spans="1:8" x14ac:dyDescent="0.3">
      <c r="A8110" t="s">
        <v>37</v>
      </c>
      <c r="B8110" t="s">
        <v>56</v>
      </c>
      <c r="C8110" t="s">
        <v>61</v>
      </c>
      <c r="D8110" t="s">
        <v>214</v>
      </c>
      <c r="E8110" t="s">
        <v>217</v>
      </c>
      <c r="F8110" s="88">
        <v>46631</v>
      </c>
      <c r="G8110" s="87">
        <v>4666.666666666667</v>
      </c>
      <c r="H8110" s="87">
        <v>0</v>
      </c>
    </row>
    <row r="8111" spans="1:8" x14ac:dyDescent="0.3">
      <c r="A8111" t="s">
        <v>37</v>
      </c>
      <c r="B8111" t="s">
        <v>56</v>
      </c>
      <c r="C8111" t="s">
        <v>61</v>
      </c>
      <c r="D8111" t="s">
        <v>214</v>
      </c>
      <c r="E8111" t="s">
        <v>215</v>
      </c>
      <c r="F8111" s="88">
        <v>46661</v>
      </c>
      <c r="G8111" s="87">
        <v>4666.666666666667</v>
      </c>
      <c r="H8111" s="87">
        <v>224.0000000000002</v>
      </c>
    </row>
    <row r="8112" spans="1:8" x14ac:dyDescent="0.3">
      <c r="A8112" t="s">
        <v>37</v>
      </c>
      <c r="B8112" t="s">
        <v>56</v>
      </c>
      <c r="C8112" t="s">
        <v>61</v>
      </c>
      <c r="D8112" t="s">
        <v>214</v>
      </c>
      <c r="E8112" t="s">
        <v>216</v>
      </c>
      <c r="F8112" s="88">
        <v>46661</v>
      </c>
      <c r="G8112" s="87">
        <v>4666.666666666667</v>
      </c>
      <c r="H8112" s="87">
        <v>224.0000000000002</v>
      </c>
    </row>
    <row r="8113" spans="1:8" x14ac:dyDescent="0.3">
      <c r="A8113" t="s">
        <v>37</v>
      </c>
      <c r="B8113" t="s">
        <v>56</v>
      </c>
      <c r="C8113" t="s">
        <v>61</v>
      </c>
      <c r="D8113" t="s">
        <v>214</v>
      </c>
      <c r="E8113" t="s">
        <v>217</v>
      </c>
      <c r="F8113" s="88">
        <v>46661</v>
      </c>
      <c r="G8113" s="87">
        <v>4666.666666666667</v>
      </c>
      <c r="H8113" s="87">
        <v>0</v>
      </c>
    </row>
    <row r="8114" spans="1:8" x14ac:dyDescent="0.3">
      <c r="A8114" t="s">
        <v>37</v>
      </c>
      <c r="B8114" t="s">
        <v>56</v>
      </c>
      <c r="C8114" t="s">
        <v>61</v>
      </c>
      <c r="D8114" t="s">
        <v>214</v>
      </c>
      <c r="E8114" t="s">
        <v>215</v>
      </c>
      <c r="F8114" s="88">
        <v>46692</v>
      </c>
      <c r="G8114" s="87">
        <v>4666.666666666667</v>
      </c>
      <c r="H8114" s="87">
        <v>224.0000000000002</v>
      </c>
    </row>
    <row r="8115" spans="1:8" x14ac:dyDescent="0.3">
      <c r="A8115" t="s">
        <v>37</v>
      </c>
      <c r="B8115" t="s">
        <v>56</v>
      </c>
      <c r="C8115" t="s">
        <v>61</v>
      </c>
      <c r="D8115" t="s">
        <v>214</v>
      </c>
      <c r="E8115" t="s">
        <v>216</v>
      </c>
      <c r="F8115" s="88">
        <v>46692</v>
      </c>
      <c r="G8115" s="87">
        <v>4666.666666666667</v>
      </c>
      <c r="H8115" s="87">
        <v>224.0000000000002</v>
      </c>
    </row>
    <row r="8116" spans="1:8" x14ac:dyDescent="0.3">
      <c r="A8116" t="s">
        <v>37</v>
      </c>
      <c r="B8116" t="s">
        <v>56</v>
      </c>
      <c r="C8116" t="s">
        <v>61</v>
      </c>
      <c r="D8116" t="s">
        <v>214</v>
      </c>
      <c r="E8116" t="s">
        <v>217</v>
      </c>
      <c r="F8116" s="88">
        <v>46692</v>
      </c>
      <c r="G8116" s="87">
        <v>4666.666666666667</v>
      </c>
      <c r="H8116" s="87">
        <v>0</v>
      </c>
    </row>
    <row r="8117" spans="1:8" x14ac:dyDescent="0.3">
      <c r="A8117" t="s">
        <v>37</v>
      </c>
      <c r="B8117" t="s">
        <v>56</v>
      </c>
      <c r="C8117" t="s">
        <v>61</v>
      </c>
      <c r="D8117" t="s">
        <v>214</v>
      </c>
      <c r="E8117" t="s">
        <v>215</v>
      </c>
      <c r="F8117" s="88">
        <v>46722</v>
      </c>
      <c r="G8117" s="87">
        <v>4666.666666666667</v>
      </c>
      <c r="H8117" s="87">
        <v>224.0000000000002</v>
      </c>
    </row>
    <row r="8118" spans="1:8" x14ac:dyDescent="0.3">
      <c r="A8118" t="s">
        <v>37</v>
      </c>
      <c r="B8118" t="s">
        <v>56</v>
      </c>
      <c r="C8118" t="s">
        <v>61</v>
      </c>
      <c r="D8118" t="s">
        <v>214</v>
      </c>
      <c r="E8118" t="s">
        <v>216</v>
      </c>
      <c r="F8118" s="88">
        <v>46722</v>
      </c>
      <c r="G8118" s="87">
        <v>4666.666666666667</v>
      </c>
      <c r="H8118" s="87">
        <v>224.0000000000002</v>
      </c>
    </row>
    <row r="8119" spans="1:8" x14ac:dyDescent="0.3">
      <c r="A8119" t="s">
        <v>37</v>
      </c>
      <c r="B8119" t="s">
        <v>56</v>
      </c>
      <c r="C8119" t="s">
        <v>61</v>
      </c>
      <c r="D8119" t="s">
        <v>214</v>
      </c>
      <c r="E8119" t="s">
        <v>217</v>
      </c>
      <c r="F8119" s="88">
        <v>46722</v>
      </c>
      <c r="G8119" s="87">
        <v>4666.666666666667</v>
      </c>
      <c r="H8119" s="87">
        <v>0</v>
      </c>
    </row>
    <row r="8120" spans="1:8" x14ac:dyDescent="0.3">
      <c r="A8120" t="s">
        <v>37</v>
      </c>
      <c r="B8120" t="s">
        <v>56</v>
      </c>
      <c r="C8120" t="s">
        <v>68</v>
      </c>
      <c r="D8120" t="s">
        <v>198</v>
      </c>
      <c r="E8120" t="s">
        <v>135</v>
      </c>
      <c r="G8120" s="87">
        <v>40000</v>
      </c>
      <c r="H8120" s="87">
        <v>28000</v>
      </c>
    </row>
    <row r="8121" spans="1:8" x14ac:dyDescent="0.3">
      <c r="A8121" t="s">
        <v>37</v>
      </c>
      <c r="B8121" t="s">
        <v>56</v>
      </c>
      <c r="C8121" t="s">
        <v>68</v>
      </c>
      <c r="D8121" t="s">
        <v>198</v>
      </c>
      <c r="E8121" t="s">
        <v>199</v>
      </c>
      <c r="G8121" s="87">
        <v>40000</v>
      </c>
      <c r="H8121" s="87">
        <v>39732.304679257941</v>
      </c>
    </row>
    <row r="8122" spans="1:8" x14ac:dyDescent="0.3">
      <c r="A8122" t="s">
        <v>37</v>
      </c>
      <c r="B8122" t="s">
        <v>56</v>
      </c>
      <c r="C8122" t="s">
        <v>68</v>
      </c>
      <c r="D8122" t="s">
        <v>198</v>
      </c>
      <c r="E8122" t="s">
        <v>200</v>
      </c>
      <c r="G8122" s="87">
        <v>40000</v>
      </c>
      <c r="H8122" s="87">
        <v>40282.22901978717</v>
      </c>
    </row>
    <row r="8123" spans="1:8" x14ac:dyDescent="0.3">
      <c r="A8123" t="s">
        <v>37</v>
      </c>
      <c r="B8123" t="s">
        <v>56</v>
      </c>
      <c r="C8123" t="s">
        <v>68</v>
      </c>
      <c r="D8123" t="s">
        <v>198</v>
      </c>
      <c r="E8123" t="s">
        <v>201</v>
      </c>
      <c r="G8123" s="87">
        <v>40000</v>
      </c>
      <c r="H8123" s="87">
        <v>40000</v>
      </c>
    </row>
    <row r="8124" spans="1:8" x14ac:dyDescent="0.3">
      <c r="A8124" t="s">
        <v>37</v>
      </c>
      <c r="B8124" t="s">
        <v>56</v>
      </c>
      <c r="C8124" t="s">
        <v>68</v>
      </c>
      <c r="D8124" t="s">
        <v>198</v>
      </c>
      <c r="E8124" t="s">
        <v>202</v>
      </c>
      <c r="G8124" s="87">
        <v>40000</v>
      </c>
      <c r="H8124" s="87">
        <v>28008.851440042021</v>
      </c>
    </row>
    <row r="8125" spans="1:8" x14ac:dyDescent="0.3">
      <c r="A8125" t="s">
        <v>37</v>
      </c>
      <c r="B8125" t="s">
        <v>56</v>
      </c>
      <c r="C8125" t="s">
        <v>68</v>
      </c>
      <c r="D8125" t="s">
        <v>198</v>
      </c>
      <c r="E8125" t="s">
        <v>139</v>
      </c>
      <c r="G8125" s="87">
        <v>40000</v>
      </c>
      <c r="H8125" s="87">
        <v>24600</v>
      </c>
    </row>
    <row r="8126" spans="1:8" x14ac:dyDescent="0.3">
      <c r="A8126" t="s">
        <v>37</v>
      </c>
      <c r="B8126" t="s">
        <v>56</v>
      </c>
      <c r="C8126" t="s">
        <v>68</v>
      </c>
      <c r="D8126" t="s">
        <v>198</v>
      </c>
      <c r="E8126" t="s">
        <v>65</v>
      </c>
      <c r="G8126" s="87">
        <v>40000</v>
      </c>
      <c r="H8126" s="87">
        <v>28008.851440042021</v>
      </c>
    </row>
    <row r="8127" spans="1:8" x14ac:dyDescent="0.3">
      <c r="A8127" t="s">
        <v>37</v>
      </c>
      <c r="B8127" t="s">
        <v>56</v>
      </c>
      <c r="C8127" t="s">
        <v>68</v>
      </c>
      <c r="D8127" t="s">
        <v>203</v>
      </c>
      <c r="E8127" t="s">
        <v>204</v>
      </c>
      <c r="G8127" s="87">
        <v>40000</v>
      </c>
      <c r="H8127" s="87">
        <v>26932.88332190951</v>
      </c>
    </row>
    <row r="8128" spans="1:8" x14ac:dyDescent="0.3">
      <c r="A8128" t="s">
        <v>37</v>
      </c>
      <c r="B8128" t="s">
        <v>56</v>
      </c>
      <c r="C8128" t="s">
        <v>68</v>
      </c>
      <c r="D8128" t="s">
        <v>203</v>
      </c>
      <c r="E8128" t="s">
        <v>142</v>
      </c>
      <c r="G8128" s="87">
        <v>40000</v>
      </c>
      <c r="H8128" s="87">
        <v>38590.379204073419</v>
      </c>
    </row>
    <row r="8129" spans="1:8" x14ac:dyDescent="0.3">
      <c r="A8129" t="s">
        <v>37</v>
      </c>
      <c r="B8129" t="s">
        <v>56</v>
      </c>
      <c r="C8129" t="s">
        <v>68</v>
      </c>
      <c r="D8129" t="s">
        <v>203</v>
      </c>
      <c r="E8129" t="s">
        <v>143</v>
      </c>
      <c r="G8129" s="87">
        <v>40000</v>
      </c>
      <c r="H8129" s="87">
        <v>39880.973855438642</v>
      </c>
    </row>
    <row r="8130" spans="1:8" x14ac:dyDescent="0.3">
      <c r="A8130" t="s">
        <v>37</v>
      </c>
      <c r="B8130" t="s">
        <v>56</v>
      </c>
      <c r="C8130" t="s">
        <v>68</v>
      </c>
      <c r="D8130" t="s">
        <v>203</v>
      </c>
      <c r="E8130" t="s">
        <v>141</v>
      </c>
      <c r="G8130" s="87">
        <v>40000</v>
      </c>
      <c r="H8130" s="87">
        <v>0</v>
      </c>
    </row>
    <row r="8131" spans="1:8" x14ac:dyDescent="0.3">
      <c r="A8131" t="s">
        <v>37</v>
      </c>
      <c r="B8131" t="s">
        <v>56</v>
      </c>
      <c r="C8131" t="s">
        <v>68</v>
      </c>
      <c r="D8131" t="s">
        <v>203</v>
      </c>
      <c r="E8131" t="s">
        <v>205</v>
      </c>
      <c r="G8131" s="87">
        <v>40000</v>
      </c>
      <c r="H8131" s="87">
        <v>26932.88332190951</v>
      </c>
    </row>
    <row r="8132" spans="1:8" x14ac:dyDescent="0.3">
      <c r="A8132" t="s">
        <v>37</v>
      </c>
      <c r="B8132" t="s">
        <v>56</v>
      </c>
      <c r="C8132" t="s">
        <v>68</v>
      </c>
      <c r="D8132" t="s">
        <v>206</v>
      </c>
      <c r="E8132" t="s">
        <v>207</v>
      </c>
      <c r="G8132" s="87">
        <v>40000</v>
      </c>
      <c r="H8132" s="87">
        <v>40800</v>
      </c>
    </row>
    <row r="8133" spans="1:8" x14ac:dyDescent="0.3">
      <c r="A8133" t="s">
        <v>37</v>
      </c>
      <c r="B8133" t="s">
        <v>56</v>
      </c>
      <c r="C8133" t="s">
        <v>68</v>
      </c>
      <c r="D8133" t="s">
        <v>206</v>
      </c>
      <c r="E8133" t="s">
        <v>208</v>
      </c>
      <c r="G8133" s="87">
        <v>40000</v>
      </c>
      <c r="H8133" s="87">
        <v>41074.888888888891</v>
      </c>
    </row>
    <row r="8134" spans="1:8" x14ac:dyDescent="0.3">
      <c r="A8134" t="s">
        <v>37</v>
      </c>
      <c r="B8134" t="s">
        <v>56</v>
      </c>
      <c r="C8134" t="s">
        <v>68</v>
      </c>
      <c r="D8134" t="s">
        <v>206</v>
      </c>
      <c r="E8134" t="s">
        <v>209</v>
      </c>
      <c r="G8134" s="87">
        <v>40000</v>
      </c>
      <c r="H8134" s="87">
        <v>39719.748358862133</v>
      </c>
    </row>
    <row r="8135" spans="1:8" x14ac:dyDescent="0.3">
      <c r="A8135" t="s">
        <v>37</v>
      </c>
      <c r="B8135" t="s">
        <v>56</v>
      </c>
      <c r="C8135" t="s">
        <v>68</v>
      </c>
      <c r="D8135" t="s">
        <v>210</v>
      </c>
      <c r="E8135" t="s">
        <v>211</v>
      </c>
      <c r="G8135" s="87">
        <v>40000</v>
      </c>
      <c r="H8135" s="87">
        <v>40000</v>
      </c>
    </row>
    <row r="8136" spans="1:8" x14ac:dyDescent="0.3">
      <c r="A8136" t="s">
        <v>37</v>
      </c>
      <c r="B8136" t="s">
        <v>56</v>
      </c>
      <c r="C8136" t="s">
        <v>68</v>
      </c>
      <c r="D8136" t="s">
        <v>210</v>
      </c>
      <c r="E8136" t="s">
        <v>212</v>
      </c>
      <c r="G8136" s="87">
        <v>40000</v>
      </c>
      <c r="H8136" s="87">
        <v>39600</v>
      </c>
    </row>
    <row r="8137" spans="1:8" x14ac:dyDescent="0.3">
      <c r="A8137" t="s">
        <v>37</v>
      </c>
      <c r="B8137" t="s">
        <v>56</v>
      </c>
      <c r="C8137" t="s">
        <v>68</v>
      </c>
      <c r="D8137" t="s">
        <v>210</v>
      </c>
      <c r="E8137" t="s">
        <v>213</v>
      </c>
      <c r="G8137" s="87">
        <v>40000</v>
      </c>
      <c r="H8137" s="87">
        <v>40199.999999999993</v>
      </c>
    </row>
    <row r="8138" spans="1:8" x14ac:dyDescent="0.3">
      <c r="A8138" t="s">
        <v>37</v>
      </c>
      <c r="B8138" t="s">
        <v>56</v>
      </c>
      <c r="C8138" t="s">
        <v>68</v>
      </c>
      <c r="D8138" t="s">
        <v>214</v>
      </c>
      <c r="E8138" t="s">
        <v>215</v>
      </c>
      <c r="F8138" s="88">
        <v>46388</v>
      </c>
      <c r="G8138" s="87">
        <v>3333.333333333333</v>
      </c>
      <c r="H8138" s="87">
        <v>108.1654377546304</v>
      </c>
    </row>
    <row r="8139" spans="1:8" x14ac:dyDescent="0.3">
      <c r="A8139" t="s">
        <v>37</v>
      </c>
      <c r="B8139" t="s">
        <v>56</v>
      </c>
      <c r="C8139" t="s">
        <v>68</v>
      </c>
      <c r="D8139" t="s">
        <v>214</v>
      </c>
      <c r="E8139" t="s">
        <v>216</v>
      </c>
      <c r="F8139" s="88">
        <v>46388</v>
      </c>
      <c r="G8139" s="87">
        <v>3333.333333333333</v>
      </c>
      <c r="H8139" s="87">
        <v>66.666666666666728</v>
      </c>
    </row>
    <row r="8140" spans="1:8" x14ac:dyDescent="0.3">
      <c r="A8140" t="s">
        <v>37</v>
      </c>
      <c r="B8140" t="s">
        <v>56</v>
      </c>
      <c r="C8140" t="s">
        <v>68</v>
      </c>
      <c r="D8140" t="s">
        <v>214</v>
      </c>
      <c r="E8140" t="s">
        <v>217</v>
      </c>
      <c r="F8140" s="88">
        <v>46388</v>
      </c>
      <c r="G8140" s="87">
        <v>3333.333333333333</v>
      </c>
      <c r="H8140" s="87">
        <v>40.685069694081918</v>
      </c>
    </row>
    <row r="8141" spans="1:8" x14ac:dyDescent="0.3">
      <c r="A8141" t="s">
        <v>37</v>
      </c>
      <c r="B8141" t="s">
        <v>56</v>
      </c>
      <c r="C8141" t="s">
        <v>68</v>
      </c>
      <c r="D8141" t="s">
        <v>214</v>
      </c>
      <c r="E8141" t="s">
        <v>215</v>
      </c>
      <c r="F8141" s="88">
        <v>46419</v>
      </c>
      <c r="G8141" s="87">
        <v>3333.333333333333</v>
      </c>
      <c r="H8141" s="87">
        <v>40.64497449945452</v>
      </c>
    </row>
    <row r="8142" spans="1:8" x14ac:dyDescent="0.3">
      <c r="A8142" t="s">
        <v>37</v>
      </c>
      <c r="B8142" t="s">
        <v>56</v>
      </c>
      <c r="C8142" t="s">
        <v>68</v>
      </c>
      <c r="D8142" t="s">
        <v>214</v>
      </c>
      <c r="E8142" t="s">
        <v>216</v>
      </c>
      <c r="F8142" s="88">
        <v>46419</v>
      </c>
      <c r="G8142" s="87">
        <v>3333.333333333333</v>
      </c>
      <c r="H8142" s="87">
        <v>0</v>
      </c>
    </row>
    <row r="8143" spans="1:8" x14ac:dyDescent="0.3">
      <c r="A8143" t="s">
        <v>37</v>
      </c>
      <c r="B8143" t="s">
        <v>56</v>
      </c>
      <c r="C8143" t="s">
        <v>68</v>
      </c>
      <c r="D8143" t="s">
        <v>214</v>
      </c>
      <c r="E8143" t="s">
        <v>217</v>
      </c>
      <c r="F8143" s="88">
        <v>46419</v>
      </c>
      <c r="G8143" s="87">
        <v>3333.333333333333</v>
      </c>
      <c r="H8143" s="87">
        <v>40.64497449945452</v>
      </c>
    </row>
    <row r="8144" spans="1:8" x14ac:dyDescent="0.3">
      <c r="A8144" t="s">
        <v>37</v>
      </c>
      <c r="B8144" t="s">
        <v>56</v>
      </c>
      <c r="C8144" t="s">
        <v>68</v>
      </c>
      <c r="D8144" t="s">
        <v>214</v>
      </c>
      <c r="E8144" t="s">
        <v>215</v>
      </c>
      <c r="F8144" s="88">
        <v>46447</v>
      </c>
      <c r="G8144" s="87">
        <v>3333.333333333333</v>
      </c>
      <c r="H8144" s="87">
        <v>40.60495825476481</v>
      </c>
    </row>
    <row r="8145" spans="1:8" x14ac:dyDescent="0.3">
      <c r="A8145" t="s">
        <v>37</v>
      </c>
      <c r="B8145" t="s">
        <v>56</v>
      </c>
      <c r="C8145" t="s">
        <v>68</v>
      </c>
      <c r="D8145" t="s">
        <v>214</v>
      </c>
      <c r="E8145" t="s">
        <v>216</v>
      </c>
      <c r="F8145" s="88">
        <v>46447</v>
      </c>
      <c r="G8145" s="87">
        <v>3333.333333333333</v>
      </c>
      <c r="H8145" s="87">
        <v>0</v>
      </c>
    </row>
    <row r="8146" spans="1:8" x14ac:dyDescent="0.3">
      <c r="A8146" t="s">
        <v>37</v>
      </c>
      <c r="B8146" t="s">
        <v>56</v>
      </c>
      <c r="C8146" t="s">
        <v>68</v>
      </c>
      <c r="D8146" t="s">
        <v>214</v>
      </c>
      <c r="E8146" t="s">
        <v>217</v>
      </c>
      <c r="F8146" s="88">
        <v>46447</v>
      </c>
      <c r="G8146" s="87">
        <v>3333.333333333333</v>
      </c>
      <c r="H8146" s="87">
        <v>40.60495825476481</v>
      </c>
    </row>
    <row r="8147" spans="1:8" x14ac:dyDescent="0.3">
      <c r="A8147" t="s">
        <v>37</v>
      </c>
      <c r="B8147" t="s">
        <v>56</v>
      </c>
      <c r="C8147" t="s">
        <v>68</v>
      </c>
      <c r="D8147" t="s">
        <v>214</v>
      </c>
      <c r="E8147" t="s">
        <v>215</v>
      </c>
      <c r="F8147" s="88">
        <v>46478</v>
      </c>
      <c r="G8147" s="87">
        <v>3333.333333333333</v>
      </c>
      <c r="H8147" s="87">
        <v>40.563668289212977</v>
      </c>
    </row>
    <row r="8148" spans="1:8" x14ac:dyDescent="0.3">
      <c r="A8148" t="s">
        <v>37</v>
      </c>
      <c r="B8148" t="s">
        <v>56</v>
      </c>
      <c r="C8148" t="s">
        <v>68</v>
      </c>
      <c r="D8148" t="s">
        <v>214</v>
      </c>
      <c r="E8148" t="s">
        <v>216</v>
      </c>
      <c r="F8148" s="88">
        <v>46478</v>
      </c>
      <c r="G8148" s="87">
        <v>3333.333333333333</v>
      </c>
      <c r="H8148" s="87">
        <v>0</v>
      </c>
    </row>
    <row r="8149" spans="1:8" x14ac:dyDescent="0.3">
      <c r="A8149" t="s">
        <v>37</v>
      </c>
      <c r="B8149" t="s">
        <v>56</v>
      </c>
      <c r="C8149" t="s">
        <v>68</v>
      </c>
      <c r="D8149" t="s">
        <v>214</v>
      </c>
      <c r="E8149" t="s">
        <v>217</v>
      </c>
      <c r="F8149" s="88">
        <v>46478</v>
      </c>
      <c r="G8149" s="87">
        <v>3333.333333333333</v>
      </c>
      <c r="H8149" s="87">
        <v>40.563668289212977</v>
      </c>
    </row>
    <row r="8150" spans="1:8" x14ac:dyDescent="0.3">
      <c r="A8150" t="s">
        <v>37</v>
      </c>
      <c r="B8150" t="s">
        <v>56</v>
      </c>
      <c r="C8150" t="s">
        <v>68</v>
      </c>
      <c r="D8150" t="s">
        <v>214</v>
      </c>
      <c r="E8150" t="s">
        <v>215</v>
      </c>
      <c r="F8150" s="88">
        <v>46508</v>
      </c>
      <c r="G8150" s="87">
        <v>3333.333333333333</v>
      </c>
      <c r="H8150" s="87">
        <v>40.522462211416418</v>
      </c>
    </row>
    <row r="8151" spans="1:8" x14ac:dyDescent="0.3">
      <c r="A8151" t="s">
        <v>37</v>
      </c>
      <c r="B8151" t="s">
        <v>56</v>
      </c>
      <c r="C8151" t="s">
        <v>68</v>
      </c>
      <c r="D8151" t="s">
        <v>214</v>
      </c>
      <c r="E8151" t="s">
        <v>216</v>
      </c>
      <c r="F8151" s="88">
        <v>46508</v>
      </c>
      <c r="G8151" s="87">
        <v>3333.333333333333</v>
      </c>
      <c r="H8151" s="87">
        <v>0</v>
      </c>
    </row>
    <row r="8152" spans="1:8" x14ac:dyDescent="0.3">
      <c r="A8152" t="s">
        <v>37</v>
      </c>
      <c r="B8152" t="s">
        <v>56</v>
      </c>
      <c r="C8152" t="s">
        <v>68</v>
      </c>
      <c r="D8152" t="s">
        <v>214</v>
      </c>
      <c r="E8152" t="s">
        <v>217</v>
      </c>
      <c r="F8152" s="88">
        <v>46508</v>
      </c>
      <c r="G8152" s="87">
        <v>3333.333333333333</v>
      </c>
      <c r="H8152" s="87">
        <v>40.522462211416418</v>
      </c>
    </row>
    <row r="8153" spans="1:8" x14ac:dyDescent="0.3">
      <c r="A8153" t="s">
        <v>37</v>
      </c>
      <c r="B8153" t="s">
        <v>56</v>
      </c>
      <c r="C8153" t="s">
        <v>68</v>
      </c>
      <c r="D8153" t="s">
        <v>214</v>
      </c>
      <c r="E8153" t="s">
        <v>215</v>
      </c>
      <c r="F8153" s="88">
        <v>46539</v>
      </c>
      <c r="G8153" s="87">
        <v>3333.333333333333</v>
      </c>
      <c r="H8153" s="87">
        <v>175.43392668995779</v>
      </c>
    </row>
    <row r="8154" spans="1:8" x14ac:dyDescent="0.3">
      <c r="A8154" t="s">
        <v>37</v>
      </c>
      <c r="B8154" t="s">
        <v>56</v>
      </c>
      <c r="C8154" t="s">
        <v>68</v>
      </c>
      <c r="D8154" t="s">
        <v>214</v>
      </c>
      <c r="E8154" t="s">
        <v>216</v>
      </c>
      <c r="F8154" s="88">
        <v>46539</v>
      </c>
      <c r="G8154" s="87">
        <v>3333.333333333333</v>
      </c>
      <c r="H8154" s="87">
        <v>133.33333333333351</v>
      </c>
    </row>
    <row r="8155" spans="1:8" x14ac:dyDescent="0.3">
      <c r="A8155" t="s">
        <v>37</v>
      </c>
      <c r="B8155" t="s">
        <v>56</v>
      </c>
      <c r="C8155" t="s">
        <v>68</v>
      </c>
      <c r="D8155" t="s">
        <v>214</v>
      </c>
      <c r="E8155" t="s">
        <v>217</v>
      </c>
      <c r="F8155" s="88">
        <v>46539</v>
      </c>
      <c r="G8155" s="87">
        <v>3333.333333333333</v>
      </c>
      <c r="H8155" s="87">
        <v>40.4813397659846</v>
      </c>
    </row>
    <row r="8156" spans="1:8" x14ac:dyDescent="0.3">
      <c r="A8156" t="s">
        <v>37</v>
      </c>
      <c r="B8156" t="s">
        <v>56</v>
      </c>
      <c r="C8156" t="s">
        <v>68</v>
      </c>
      <c r="D8156" t="s">
        <v>214</v>
      </c>
      <c r="E8156" t="s">
        <v>215</v>
      </c>
      <c r="F8156" s="88">
        <v>46569</v>
      </c>
      <c r="G8156" s="87">
        <v>3333.333333333333</v>
      </c>
      <c r="H8156" s="87">
        <v>175.3912460598402</v>
      </c>
    </row>
    <row r="8157" spans="1:8" x14ac:dyDescent="0.3">
      <c r="A8157" t="s">
        <v>37</v>
      </c>
      <c r="B8157" t="s">
        <v>56</v>
      </c>
      <c r="C8157" t="s">
        <v>68</v>
      </c>
      <c r="D8157" t="s">
        <v>214</v>
      </c>
      <c r="E8157" t="s">
        <v>216</v>
      </c>
      <c r="F8157" s="88">
        <v>46569</v>
      </c>
      <c r="G8157" s="87">
        <v>3333.333333333333</v>
      </c>
      <c r="H8157" s="87">
        <v>133.33333333333351</v>
      </c>
    </row>
    <row r="8158" spans="1:8" x14ac:dyDescent="0.3">
      <c r="A8158" t="s">
        <v>37</v>
      </c>
      <c r="B8158" t="s">
        <v>56</v>
      </c>
      <c r="C8158" t="s">
        <v>68</v>
      </c>
      <c r="D8158" t="s">
        <v>214</v>
      </c>
      <c r="E8158" t="s">
        <v>217</v>
      </c>
      <c r="F8158" s="88">
        <v>46569</v>
      </c>
      <c r="G8158" s="87">
        <v>3333.333333333333</v>
      </c>
      <c r="H8158" s="87">
        <v>40.440300698563931</v>
      </c>
    </row>
    <row r="8159" spans="1:8" x14ac:dyDescent="0.3">
      <c r="A8159" t="s">
        <v>37</v>
      </c>
      <c r="B8159" t="s">
        <v>56</v>
      </c>
      <c r="C8159" t="s">
        <v>68</v>
      </c>
      <c r="D8159" t="s">
        <v>214</v>
      </c>
      <c r="E8159" t="s">
        <v>215</v>
      </c>
      <c r="F8159" s="88">
        <v>46600</v>
      </c>
      <c r="G8159" s="87">
        <v>3333.333333333333</v>
      </c>
      <c r="H8159" s="87">
        <v>175.34795433289619</v>
      </c>
    </row>
    <row r="8160" spans="1:8" x14ac:dyDescent="0.3">
      <c r="A8160" t="s">
        <v>37</v>
      </c>
      <c r="B8160" t="s">
        <v>56</v>
      </c>
      <c r="C8160" t="s">
        <v>68</v>
      </c>
      <c r="D8160" t="s">
        <v>214</v>
      </c>
      <c r="E8160" t="s">
        <v>216</v>
      </c>
      <c r="F8160" s="88">
        <v>46600</v>
      </c>
      <c r="G8160" s="87">
        <v>3333.333333333333</v>
      </c>
      <c r="H8160" s="87">
        <v>133.33333333333351</v>
      </c>
    </row>
    <row r="8161" spans="1:8" x14ac:dyDescent="0.3">
      <c r="A8161" t="s">
        <v>37</v>
      </c>
      <c r="B8161" t="s">
        <v>56</v>
      </c>
      <c r="C8161" t="s">
        <v>68</v>
      </c>
      <c r="D8161" t="s">
        <v>214</v>
      </c>
      <c r="E8161" t="s">
        <v>217</v>
      </c>
      <c r="F8161" s="88">
        <v>46600</v>
      </c>
      <c r="G8161" s="87">
        <v>3333.333333333333</v>
      </c>
      <c r="H8161" s="87">
        <v>40.398674038040937</v>
      </c>
    </row>
    <row r="8162" spans="1:8" x14ac:dyDescent="0.3">
      <c r="A8162" t="s">
        <v>37</v>
      </c>
      <c r="B8162" t="s">
        <v>56</v>
      </c>
      <c r="C8162" t="s">
        <v>68</v>
      </c>
      <c r="D8162" t="s">
        <v>214</v>
      </c>
      <c r="E8162" t="s">
        <v>215</v>
      </c>
      <c r="F8162" s="88">
        <v>46631</v>
      </c>
      <c r="G8162" s="87">
        <v>3333.333333333333</v>
      </c>
      <c r="H8162" s="87">
        <v>175.30544775046681</v>
      </c>
    </row>
    <row r="8163" spans="1:8" x14ac:dyDescent="0.3">
      <c r="A8163" t="s">
        <v>37</v>
      </c>
      <c r="B8163" t="s">
        <v>56</v>
      </c>
      <c r="C8163" t="s">
        <v>68</v>
      </c>
      <c r="D8163" t="s">
        <v>214</v>
      </c>
      <c r="E8163" t="s">
        <v>216</v>
      </c>
      <c r="F8163" s="88">
        <v>46631</v>
      </c>
      <c r="G8163" s="87">
        <v>3333.333333333333</v>
      </c>
      <c r="H8163" s="87">
        <v>133.33333333333351</v>
      </c>
    </row>
    <row r="8164" spans="1:8" x14ac:dyDescent="0.3">
      <c r="A8164" t="s">
        <v>37</v>
      </c>
      <c r="B8164" t="s">
        <v>56</v>
      </c>
      <c r="C8164" t="s">
        <v>68</v>
      </c>
      <c r="D8164" t="s">
        <v>214</v>
      </c>
      <c r="E8164" t="s">
        <v>217</v>
      </c>
      <c r="F8164" s="88">
        <v>46631</v>
      </c>
      <c r="G8164" s="87">
        <v>3333.333333333333</v>
      </c>
      <c r="H8164" s="87">
        <v>40.357802324166862</v>
      </c>
    </row>
    <row r="8165" spans="1:8" x14ac:dyDescent="0.3">
      <c r="A8165" t="s">
        <v>37</v>
      </c>
      <c r="B8165" t="s">
        <v>56</v>
      </c>
      <c r="C8165" t="s">
        <v>68</v>
      </c>
      <c r="D8165" t="s">
        <v>214</v>
      </c>
      <c r="E8165" t="s">
        <v>215</v>
      </c>
      <c r="F8165" s="88">
        <v>46661</v>
      </c>
      <c r="G8165" s="87">
        <v>3333.333333333333</v>
      </c>
      <c r="H8165" s="87">
        <v>175.26302708971971</v>
      </c>
    </row>
    <row r="8166" spans="1:8" x14ac:dyDescent="0.3">
      <c r="A8166" t="s">
        <v>37</v>
      </c>
      <c r="B8166" t="s">
        <v>56</v>
      </c>
      <c r="C8166" t="s">
        <v>68</v>
      </c>
      <c r="D8166" t="s">
        <v>214</v>
      </c>
      <c r="E8166" t="s">
        <v>216</v>
      </c>
      <c r="F8166" s="88">
        <v>46661</v>
      </c>
      <c r="G8166" s="87">
        <v>3333.333333333333</v>
      </c>
      <c r="H8166" s="87">
        <v>133.33333333333351</v>
      </c>
    </row>
    <row r="8167" spans="1:8" x14ac:dyDescent="0.3">
      <c r="A8167" t="s">
        <v>37</v>
      </c>
      <c r="B8167" t="s">
        <v>56</v>
      </c>
      <c r="C8167" t="s">
        <v>68</v>
      </c>
      <c r="D8167" t="s">
        <v>214</v>
      </c>
      <c r="E8167" t="s">
        <v>217</v>
      </c>
      <c r="F8167" s="88">
        <v>46661</v>
      </c>
      <c r="G8167" s="87">
        <v>3333.333333333333</v>
      </c>
      <c r="H8167" s="87">
        <v>40.317013227294161</v>
      </c>
    </row>
    <row r="8168" spans="1:8" x14ac:dyDescent="0.3">
      <c r="A8168" t="s">
        <v>37</v>
      </c>
      <c r="B8168" t="s">
        <v>56</v>
      </c>
      <c r="C8168" t="s">
        <v>68</v>
      </c>
      <c r="D8168" t="s">
        <v>214</v>
      </c>
      <c r="E8168" t="s">
        <v>215</v>
      </c>
      <c r="F8168" s="88">
        <v>46692</v>
      </c>
      <c r="G8168" s="87">
        <v>3333.333333333333</v>
      </c>
      <c r="H8168" s="87">
        <v>175.220692090395</v>
      </c>
    </row>
    <row r="8169" spans="1:8" x14ac:dyDescent="0.3">
      <c r="A8169" t="s">
        <v>37</v>
      </c>
      <c r="B8169" t="s">
        <v>56</v>
      </c>
      <c r="C8169" t="s">
        <v>68</v>
      </c>
      <c r="D8169" t="s">
        <v>214</v>
      </c>
      <c r="E8169" t="s">
        <v>216</v>
      </c>
      <c r="F8169" s="88">
        <v>46692</v>
      </c>
      <c r="G8169" s="87">
        <v>3333.333333333333</v>
      </c>
      <c r="H8169" s="87">
        <v>133.33333333333351</v>
      </c>
    </row>
    <row r="8170" spans="1:8" x14ac:dyDescent="0.3">
      <c r="A8170" t="s">
        <v>37</v>
      </c>
      <c r="B8170" t="s">
        <v>56</v>
      </c>
      <c r="C8170" t="s">
        <v>68</v>
      </c>
      <c r="D8170" t="s">
        <v>214</v>
      </c>
      <c r="E8170" t="s">
        <v>217</v>
      </c>
      <c r="F8170" s="88">
        <v>46692</v>
      </c>
      <c r="G8170" s="87">
        <v>3333.333333333333</v>
      </c>
      <c r="H8170" s="87">
        <v>40.276306497174879</v>
      </c>
    </row>
    <row r="8171" spans="1:8" x14ac:dyDescent="0.3">
      <c r="A8171" t="s">
        <v>37</v>
      </c>
      <c r="B8171" t="s">
        <v>56</v>
      </c>
      <c r="C8171" t="s">
        <v>68</v>
      </c>
      <c r="D8171" t="s">
        <v>214</v>
      </c>
      <c r="E8171" t="s">
        <v>215</v>
      </c>
      <c r="F8171" s="88">
        <v>46722</v>
      </c>
      <c r="G8171" s="87">
        <v>3333.333333333333</v>
      </c>
      <c r="H8171" s="87">
        <v>175.17844249328971</v>
      </c>
    </row>
    <row r="8172" spans="1:8" x14ac:dyDescent="0.3">
      <c r="A8172" t="s">
        <v>37</v>
      </c>
      <c r="B8172" t="s">
        <v>56</v>
      </c>
      <c r="C8172" t="s">
        <v>68</v>
      </c>
      <c r="D8172" t="s">
        <v>214</v>
      </c>
      <c r="E8172" t="s">
        <v>216</v>
      </c>
      <c r="F8172" s="88">
        <v>46722</v>
      </c>
      <c r="G8172" s="87">
        <v>3333.333333333333</v>
      </c>
      <c r="H8172" s="87">
        <v>133.33333333333351</v>
      </c>
    </row>
    <row r="8173" spans="1:8" x14ac:dyDescent="0.3">
      <c r="A8173" t="s">
        <v>37</v>
      </c>
      <c r="B8173" t="s">
        <v>56</v>
      </c>
      <c r="C8173" t="s">
        <v>68</v>
      </c>
      <c r="D8173" t="s">
        <v>214</v>
      </c>
      <c r="E8173" t="s">
        <v>217</v>
      </c>
      <c r="F8173" s="88">
        <v>46722</v>
      </c>
      <c r="G8173" s="87">
        <v>3333.333333333333</v>
      </c>
      <c r="H8173" s="87">
        <v>40.235681884573573</v>
      </c>
    </row>
    <row r="8174" spans="1:8" x14ac:dyDescent="0.3">
      <c r="A8174" t="s">
        <v>37</v>
      </c>
      <c r="B8174" t="s">
        <v>56</v>
      </c>
      <c r="C8174" t="s">
        <v>69</v>
      </c>
      <c r="D8174" t="s">
        <v>198</v>
      </c>
      <c r="E8174" t="s">
        <v>135</v>
      </c>
      <c r="G8174" s="87">
        <v>92000</v>
      </c>
      <c r="H8174" s="87">
        <v>62928.000000000007</v>
      </c>
    </row>
    <row r="8175" spans="1:8" x14ac:dyDescent="0.3">
      <c r="A8175" t="s">
        <v>37</v>
      </c>
      <c r="B8175" t="s">
        <v>56</v>
      </c>
      <c r="C8175" t="s">
        <v>69</v>
      </c>
      <c r="D8175" t="s">
        <v>198</v>
      </c>
      <c r="E8175" t="s">
        <v>199</v>
      </c>
      <c r="G8175" s="87">
        <v>92000</v>
      </c>
      <c r="H8175" s="87">
        <v>92000</v>
      </c>
    </row>
    <row r="8176" spans="1:8" x14ac:dyDescent="0.3">
      <c r="A8176" t="s">
        <v>37</v>
      </c>
      <c r="B8176" t="s">
        <v>56</v>
      </c>
      <c r="C8176" t="s">
        <v>69</v>
      </c>
      <c r="D8176" t="s">
        <v>198</v>
      </c>
      <c r="E8176" t="s">
        <v>200</v>
      </c>
      <c r="G8176" s="87">
        <v>92000</v>
      </c>
      <c r="H8176" s="87">
        <v>93023.058574078997</v>
      </c>
    </row>
    <row r="8177" spans="1:8" x14ac:dyDescent="0.3">
      <c r="A8177" t="s">
        <v>37</v>
      </c>
      <c r="B8177" t="s">
        <v>56</v>
      </c>
      <c r="C8177" t="s">
        <v>69</v>
      </c>
      <c r="D8177" t="s">
        <v>198</v>
      </c>
      <c r="E8177" t="s">
        <v>201</v>
      </c>
      <c r="G8177" s="87">
        <v>92000</v>
      </c>
      <c r="H8177" s="87">
        <v>92000</v>
      </c>
    </row>
    <row r="8178" spans="1:8" x14ac:dyDescent="0.3">
      <c r="A8178" t="s">
        <v>37</v>
      </c>
      <c r="B8178" t="s">
        <v>56</v>
      </c>
      <c r="C8178" t="s">
        <v>69</v>
      </c>
      <c r="D8178" t="s">
        <v>198</v>
      </c>
      <c r="E8178" t="s">
        <v>202</v>
      </c>
      <c r="G8178" s="87">
        <v>92000</v>
      </c>
      <c r="H8178" s="87">
        <v>63627.772064670033</v>
      </c>
    </row>
    <row r="8179" spans="1:8" x14ac:dyDescent="0.3">
      <c r="A8179" t="s">
        <v>37</v>
      </c>
      <c r="B8179" t="s">
        <v>56</v>
      </c>
      <c r="C8179" t="s">
        <v>69</v>
      </c>
      <c r="D8179" t="s">
        <v>198</v>
      </c>
      <c r="E8179" t="s">
        <v>139</v>
      </c>
      <c r="G8179" s="87">
        <v>92000</v>
      </c>
      <c r="H8179" s="87">
        <v>58420</v>
      </c>
    </row>
    <row r="8180" spans="1:8" x14ac:dyDescent="0.3">
      <c r="A8180" t="s">
        <v>37</v>
      </c>
      <c r="B8180" t="s">
        <v>56</v>
      </c>
      <c r="C8180" t="s">
        <v>69</v>
      </c>
      <c r="D8180" t="s">
        <v>198</v>
      </c>
      <c r="E8180" t="s">
        <v>65</v>
      </c>
      <c r="G8180" s="87">
        <v>92000</v>
      </c>
      <c r="H8180" s="87">
        <v>63627.772064670033</v>
      </c>
    </row>
    <row r="8181" spans="1:8" x14ac:dyDescent="0.3">
      <c r="A8181" t="s">
        <v>37</v>
      </c>
      <c r="B8181" t="s">
        <v>56</v>
      </c>
      <c r="C8181" t="s">
        <v>69</v>
      </c>
      <c r="D8181" t="s">
        <v>203</v>
      </c>
      <c r="E8181" t="s">
        <v>204</v>
      </c>
      <c r="G8181" s="87">
        <v>92000</v>
      </c>
      <c r="H8181" s="87">
        <v>63842.750302151173</v>
      </c>
    </row>
    <row r="8182" spans="1:8" x14ac:dyDescent="0.3">
      <c r="A8182" t="s">
        <v>37</v>
      </c>
      <c r="B8182" t="s">
        <v>56</v>
      </c>
      <c r="C8182" t="s">
        <v>69</v>
      </c>
      <c r="D8182" t="s">
        <v>203</v>
      </c>
      <c r="E8182" t="s">
        <v>142</v>
      </c>
      <c r="G8182" s="87">
        <v>92000</v>
      </c>
      <c r="H8182" s="87">
        <v>92000</v>
      </c>
    </row>
    <row r="8183" spans="1:8" x14ac:dyDescent="0.3">
      <c r="A8183" t="s">
        <v>37</v>
      </c>
      <c r="B8183" t="s">
        <v>56</v>
      </c>
      <c r="C8183" t="s">
        <v>69</v>
      </c>
      <c r="D8183" t="s">
        <v>203</v>
      </c>
      <c r="E8183" t="s">
        <v>143</v>
      </c>
      <c r="G8183" s="87">
        <v>92000</v>
      </c>
      <c r="H8183" s="87">
        <v>93337.354242911053</v>
      </c>
    </row>
    <row r="8184" spans="1:8" x14ac:dyDescent="0.3">
      <c r="A8184" t="s">
        <v>37</v>
      </c>
      <c r="B8184" t="s">
        <v>56</v>
      </c>
      <c r="C8184" t="s">
        <v>69</v>
      </c>
      <c r="D8184" t="s">
        <v>203</v>
      </c>
      <c r="E8184" t="s">
        <v>141</v>
      </c>
      <c r="G8184" s="87">
        <v>92000</v>
      </c>
      <c r="H8184" s="87">
        <v>0</v>
      </c>
    </row>
    <row r="8185" spans="1:8" x14ac:dyDescent="0.3">
      <c r="A8185" t="s">
        <v>37</v>
      </c>
      <c r="B8185" t="s">
        <v>56</v>
      </c>
      <c r="C8185" t="s">
        <v>69</v>
      </c>
      <c r="D8185" t="s">
        <v>203</v>
      </c>
      <c r="E8185" t="s">
        <v>205</v>
      </c>
      <c r="G8185" s="87">
        <v>92000</v>
      </c>
      <c r="H8185" s="87">
        <v>63842.750302151173</v>
      </c>
    </row>
    <row r="8186" spans="1:8" x14ac:dyDescent="0.3">
      <c r="A8186" t="s">
        <v>37</v>
      </c>
      <c r="B8186" t="s">
        <v>56</v>
      </c>
      <c r="C8186" t="s">
        <v>69</v>
      </c>
      <c r="D8186" t="s">
        <v>206</v>
      </c>
      <c r="E8186" t="s">
        <v>207</v>
      </c>
      <c r="G8186" s="87">
        <v>92000</v>
      </c>
      <c r="H8186" s="87">
        <v>92000</v>
      </c>
    </row>
    <row r="8187" spans="1:8" x14ac:dyDescent="0.3">
      <c r="A8187" t="s">
        <v>37</v>
      </c>
      <c r="B8187" t="s">
        <v>56</v>
      </c>
      <c r="C8187" t="s">
        <v>69</v>
      </c>
      <c r="D8187" t="s">
        <v>206</v>
      </c>
      <c r="E8187" t="s">
        <v>208</v>
      </c>
      <c r="G8187" s="87">
        <v>92000</v>
      </c>
      <c r="H8187" s="87">
        <v>92000</v>
      </c>
    </row>
    <row r="8188" spans="1:8" x14ac:dyDescent="0.3">
      <c r="A8188" t="s">
        <v>37</v>
      </c>
      <c r="B8188" t="s">
        <v>56</v>
      </c>
      <c r="C8188" t="s">
        <v>69</v>
      </c>
      <c r="D8188" t="s">
        <v>206</v>
      </c>
      <c r="E8188" t="s">
        <v>209</v>
      </c>
      <c r="G8188" s="87">
        <v>92000</v>
      </c>
      <c r="H8188" s="87">
        <v>90988.192924872332</v>
      </c>
    </row>
    <row r="8189" spans="1:8" x14ac:dyDescent="0.3">
      <c r="A8189" t="s">
        <v>37</v>
      </c>
      <c r="B8189" t="s">
        <v>56</v>
      </c>
      <c r="C8189" t="s">
        <v>69</v>
      </c>
      <c r="D8189" t="s">
        <v>210</v>
      </c>
      <c r="E8189" t="s">
        <v>211</v>
      </c>
      <c r="G8189" s="87">
        <v>92000</v>
      </c>
      <c r="H8189" s="87">
        <v>92000</v>
      </c>
    </row>
    <row r="8190" spans="1:8" x14ac:dyDescent="0.3">
      <c r="A8190" t="s">
        <v>37</v>
      </c>
      <c r="B8190" t="s">
        <v>56</v>
      </c>
      <c r="C8190" t="s">
        <v>69</v>
      </c>
      <c r="D8190" t="s">
        <v>210</v>
      </c>
      <c r="E8190" t="s">
        <v>212</v>
      </c>
      <c r="G8190" s="87">
        <v>92000</v>
      </c>
      <c r="H8190" s="87">
        <v>91080</v>
      </c>
    </row>
    <row r="8191" spans="1:8" x14ac:dyDescent="0.3">
      <c r="A8191" t="s">
        <v>37</v>
      </c>
      <c r="B8191" t="s">
        <v>56</v>
      </c>
      <c r="C8191" t="s">
        <v>69</v>
      </c>
      <c r="D8191" t="s">
        <v>210</v>
      </c>
      <c r="E8191" t="s">
        <v>213</v>
      </c>
      <c r="G8191" s="87">
        <v>92000</v>
      </c>
      <c r="H8191" s="87">
        <v>90620</v>
      </c>
    </row>
    <row r="8192" spans="1:8" x14ac:dyDescent="0.3">
      <c r="A8192" t="s">
        <v>37</v>
      </c>
      <c r="B8192" t="s">
        <v>56</v>
      </c>
      <c r="C8192" t="s">
        <v>69</v>
      </c>
      <c r="D8192" t="s">
        <v>214</v>
      </c>
      <c r="E8192" t="s">
        <v>215</v>
      </c>
      <c r="F8192" s="88">
        <v>46388</v>
      </c>
      <c r="G8192" s="87">
        <v>7666.666666666667</v>
      </c>
      <c r="H8192" s="87">
        <v>-30.83783778819797</v>
      </c>
    </row>
    <row r="8193" spans="1:8" x14ac:dyDescent="0.3">
      <c r="A8193" t="s">
        <v>37</v>
      </c>
      <c r="B8193" t="s">
        <v>56</v>
      </c>
      <c r="C8193" t="s">
        <v>69</v>
      </c>
      <c r="D8193" t="s">
        <v>214</v>
      </c>
      <c r="E8193" t="s">
        <v>216</v>
      </c>
      <c r="F8193" s="88">
        <v>46388</v>
      </c>
      <c r="G8193" s="87">
        <v>7666.666666666667</v>
      </c>
      <c r="H8193" s="87">
        <v>0</v>
      </c>
    </row>
    <row r="8194" spans="1:8" x14ac:dyDescent="0.3">
      <c r="A8194" t="s">
        <v>37</v>
      </c>
      <c r="B8194" t="s">
        <v>56</v>
      </c>
      <c r="C8194" t="s">
        <v>69</v>
      </c>
      <c r="D8194" t="s">
        <v>214</v>
      </c>
      <c r="E8194" t="s">
        <v>217</v>
      </c>
      <c r="F8194" s="88">
        <v>46388</v>
      </c>
      <c r="G8194" s="87">
        <v>7666.666666666667</v>
      </c>
      <c r="H8194" s="87">
        <v>-30.83783778819797</v>
      </c>
    </row>
    <row r="8195" spans="1:8" x14ac:dyDescent="0.3">
      <c r="A8195" t="s">
        <v>37</v>
      </c>
      <c r="B8195" t="s">
        <v>56</v>
      </c>
      <c r="C8195" t="s">
        <v>69</v>
      </c>
      <c r="D8195" t="s">
        <v>214</v>
      </c>
      <c r="E8195" t="s">
        <v>215</v>
      </c>
      <c r="F8195" s="88">
        <v>46419</v>
      </c>
      <c r="G8195" s="87">
        <v>7666.666666666667</v>
      </c>
      <c r="H8195" s="87">
        <v>-30.84786618750509</v>
      </c>
    </row>
    <row r="8196" spans="1:8" x14ac:dyDescent="0.3">
      <c r="A8196" t="s">
        <v>37</v>
      </c>
      <c r="B8196" t="s">
        <v>56</v>
      </c>
      <c r="C8196" t="s">
        <v>69</v>
      </c>
      <c r="D8196" t="s">
        <v>214</v>
      </c>
      <c r="E8196" t="s">
        <v>216</v>
      </c>
      <c r="F8196" s="88">
        <v>46419</v>
      </c>
      <c r="G8196" s="87">
        <v>7666.666666666667</v>
      </c>
      <c r="H8196" s="87">
        <v>0</v>
      </c>
    </row>
    <row r="8197" spans="1:8" x14ac:dyDescent="0.3">
      <c r="A8197" t="s">
        <v>37</v>
      </c>
      <c r="B8197" t="s">
        <v>56</v>
      </c>
      <c r="C8197" t="s">
        <v>69</v>
      </c>
      <c r="D8197" t="s">
        <v>214</v>
      </c>
      <c r="E8197" t="s">
        <v>217</v>
      </c>
      <c r="F8197" s="88">
        <v>46419</v>
      </c>
      <c r="G8197" s="87">
        <v>7666.666666666667</v>
      </c>
      <c r="H8197" s="87">
        <v>-30.84786618750509</v>
      </c>
    </row>
    <row r="8198" spans="1:8" x14ac:dyDescent="0.3">
      <c r="A8198" t="s">
        <v>37</v>
      </c>
      <c r="B8198" t="s">
        <v>56</v>
      </c>
      <c r="C8198" t="s">
        <v>69</v>
      </c>
      <c r="D8198" t="s">
        <v>214</v>
      </c>
      <c r="E8198" t="s">
        <v>215</v>
      </c>
      <c r="F8198" s="88">
        <v>46447</v>
      </c>
      <c r="G8198" s="87">
        <v>7666.666666666667</v>
      </c>
      <c r="H8198" s="87">
        <v>-30.857901111362111</v>
      </c>
    </row>
    <row r="8199" spans="1:8" x14ac:dyDescent="0.3">
      <c r="A8199" t="s">
        <v>37</v>
      </c>
      <c r="B8199" t="s">
        <v>56</v>
      </c>
      <c r="C8199" t="s">
        <v>69</v>
      </c>
      <c r="D8199" t="s">
        <v>214</v>
      </c>
      <c r="E8199" t="s">
        <v>216</v>
      </c>
      <c r="F8199" s="88">
        <v>46447</v>
      </c>
      <c r="G8199" s="87">
        <v>7666.666666666667</v>
      </c>
      <c r="H8199" s="87">
        <v>0</v>
      </c>
    </row>
    <row r="8200" spans="1:8" x14ac:dyDescent="0.3">
      <c r="A8200" t="s">
        <v>37</v>
      </c>
      <c r="B8200" t="s">
        <v>56</v>
      </c>
      <c r="C8200" t="s">
        <v>69</v>
      </c>
      <c r="D8200" t="s">
        <v>214</v>
      </c>
      <c r="E8200" t="s">
        <v>217</v>
      </c>
      <c r="F8200" s="88">
        <v>46447</v>
      </c>
      <c r="G8200" s="87">
        <v>7666.666666666667</v>
      </c>
      <c r="H8200" s="87">
        <v>-30.857901111362111</v>
      </c>
    </row>
    <row r="8201" spans="1:8" x14ac:dyDescent="0.3">
      <c r="A8201" t="s">
        <v>37</v>
      </c>
      <c r="B8201" t="s">
        <v>56</v>
      </c>
      <c r="C8201" t="s">
        <v>69</v>
      </c>
      <c r="D8201" t="s">
        <v>214</v>
      </c>
      <c r="E8201" t="s">
        <v>215</v>
      </c>
      <c r="F8201" s="88">
        <v>46478</v>
      </c>
      <c r="G8201" s="87">
        <v>7666.666666666667</v>
      </c>
      <c r="H8201" s="87">
        <v>-30.868283068958171</v>
      </c>
    </row>
    <row r="8202" spans="1:8" x14ac:dyDescent="0.3">
      <c r="A8202" t="s">
        <v>37</v>
      </c>
      <c r="B8202" t="s">
        <v>56</v>
      </c>
      <c r="C8202" t="s">
        <v>69</v>
      </c>
      <c r="D8202" t="s">
        <v>214</v>
      </c>
      <c r="E8202" t="s">
        <v>216</v>
      </c>
      <c r="F8202" s="88">
        <v>46478</v>
      </c>
      <c r="G8202" s="87">
        <v>7666.666666666667</v>
      </c>
      <c r="H8202" s="87">
        <v>0</v>
      </c>
    </row>
    <row r="8203" spans="1:8" x14ac:dyDescent="0.3">
      <c r="A8203" t="s">
        <v>37</v>
      </c>
      <c r="B8203" t="s">
        <v>56</v>
      </c>
      <c r="C8203" t="s">
        <v>69</v>
      </c>
      <c r="D8203" t="s">
        <v>214</v>
      </c>
      <c r="E8203" t="s">
        <v>217</v>
      </c>
      <c r="F8203" s="88">
        <v>46478</v>
      </c>
      <c r="G8203" s="87">
        <v>7666.666666666667</v>
      </c>
      <c r="H8203" s="87">
        <v>-30.868283068958171</v>
      </c>
    </row>
    <row r="8204" spans="1:8" x14ac:dyDescent="0.3">
      <c r="A8204" t="s">
        <v>37</v>
      </c>
      <c r="B8204" t="s">
        <v>56</v>
      </c>
      <c r="C8204" t="s">
        <v>69</v>
      </c>
      <c r="D8204" t="s">
        <v>214</v>
      </c>
      <c r="E8204" t="s">
        <v>215</v>
      </c>
      <c r="F8204" s="88">
        <v>46508</v>
      </c>
      <c r="G8204" s="87">
        <v>7666.666666666667</v>
      </c>
      <c r="H8204" s="87">
        <v>-30.878672014800809</v>
      </c>
    </row>
    <row r="8205" spans="1:8" x14ac:dyDescent="0.3">
      <c r="A8205" t="s">
        <v>37</v>
      </c>
      <c r="B8205" t="s">
        <v>56</v>
      </c>
      <c r="C8205" t="s">
        <v>69</v>
      </c>
      <c r="D8205" t="s">
        <v>214</v>
      </c>
      <c r="E8205" t="s">
        <v>216</v>
      </c>
      <c r="F8205" s="88">
        <v>46508</v>
      </c>
      <c r="G8205" s="87">
        <v>7666.666666666667</v>
      </c>
      <c r="H8205" s="87">
        <v>0</v>
      </c>
    </row>
    <row r="8206" spans="1:8" x14ac:dyDescent="0.3">
      <c r="A8206" t="s">
        <v>37</v>
      </c>
      <c r="B8206" t="s">
        <v>56</v>
      </c>
      <c r="C8206" t="s">
        <v>69</v>
      </c>
      <c r="D8206" t="s">
        <v>214</v>
      </c>
      <c r="E8206" t="s">
        <v>217</v>
      </c>
      <c r="F8206" s="88">
        <v>46508</v>
      </c>
      <c r="G8206" s="87">
        <v>7666.666666666667</v>
      </c>
      <c r="H8206" s="87">
        <v>-30.878672014800809</v>
      </c>
    </row>
    <row r="8207" spans="1:8" x14ac:dyDescent="0.3">
      <c r="A8207" t="s">
        <v>37</v>
      </c>
      <c r="B8207" t="s">
        <v>56</v>
      </c>
      <c r="C8207" t="s">
        <v>69</v>
      </c>
      <c r="D8207" t="s">
        <v>214</v>
      </c>
      <c r="E8207" t="s">
        <v>215</v>
      </c>
      <c r="F8207" s="88">
        <v>46539</v>
      </c>
      <c r="G8207" s="87">
        <v>7666.666666666667</v>
      </c>
      <c r="H8207" s="87">
        <v>-30.889067955949631</v>
      </c>
    </row>
    <row r="8208" spans="1:8" x14ac:dyDescent="0.3">
      <c r="A8208" t="s">
        <v>37</v>
      </c>
      <c r="B8208" t="s">
        <v>56</v>
      </c>
      <c r="C8208" t="s">
        <v>69</v>
      </c>
      <c r="D8208" t="s">
        <v>214</v>
      </c>
      <c r="E8208" t="s">
        <v>216</v>
      </c>
      <c r="F8208" s="88">
        <v>46539</v>
      </c>
      <c r="G8208" s="87">
        <v>7666.666666666667</v>
      </c>
      <c r="H8208" s="87">
        <v>0</v>
      </c>
    </row>
    <row r="8209" spans="1:8" x14ac:dyDescent="0.3">
      <c r="A8209" t="s">
        <v>37</v>
      </c>
      <c r="B8209" t="s">
        <v>56</v>
      </c>
      <c r="C8209" t="s">
        <v>69</v>
      </c>
      <c r="D8209" t="s">
        <v>214</v>
      </c>
      <c r="E8209" t="s">
        <v>217</v>
      </c>
      <c r="F8209" s="88">
        <v>46539</v>
      </c>
      <c r="G8209" s="87">
        <v>7666.666666666667</v>
      </c>
      <c r="H8209" s="87">
        <v>-30.889067955949631</v>
      </c>
    </row>
    <row r="8210" spans="1:8" x14ac:dyDescent="0.3">
      <c r="A8210" t="s">
        <v>37</v>
      </c>
      <c r="B8210" t="s">
        <v>56</v>
      </c>
      <c r="C8210" t="s">
        <v>69</v>
      </c>
      <c r="D8210" t="s">
        <v>214</v>
      </c>
      <c r="E8210" t="s">
        <v>215</v>
      </c>
      <c r="F8210" s="88">
        <v>46569</v>
      </c>
      <c r="G8210" s="87">
        <v>7666.666666666667</v>
      </c>
      <c r="H8210" s="87">
        <v>-30.899470899471059</v>
      </c>
    </row>
    <row r="8211" spans="1:8" x14ac:dyDescent="0.3">
      <c r="A8211" t="s">
        <v>37</v>
      </c>
      <c r="B8211" t="s">
        <v>56</v>
      </c>
      <c r="C8211" t="s">
        <v>69</v>
      </c>
      <c r="D8211" t="s">
        <v>214</v>
      </c>
      <c r="E8211" t="s">
        <v>216</v>
      </c>
      <c r="F8211" s="88">
        <v>46569</v>
      </c>
      <c r="G8211" s="87">
        <v>7666.666666666667</v>
      </c>
      <c r="H8211" s="87">
        <v>0</v>
      </c>
    </row>
    <row r="8212" spans="1:8" x14ac:dyDescent="0.3">
      <c r="A8212" t="s">
        <v>37</v>
      </c>
      <c r="B8212" t="s">
        <v>56</v>
      </c>
      <c r="C8212" t="s">
        <v>69</v>
      </c>
      <c r="D8212" t="s">
        <v>214</v>
      </c>
      <c r="E8212" t="s">
        <v>217</v>
      </c>
      <c r="F8212" s="88">
        <v>46569</v>
      </c>
      <c r="G8212" s="87">
        <v>7666.666666666667</v>
      </c>
      <c r="H8212" s="87">
        <v>-30.899470899471059</v>
      </c>
    </row>
    <row r="8213" spans="1:8" x14ac:dyDescent="0.3">
      <c r="A8213" t="s">
        <v>37</v>
      </c>
      <c r="B8213" t="s">
        <v>56</v>
      </c>
      <c r="C8213" t="s">
        <v>69</v>
      </c>
      <c r="D8213" t="s">
        <v>214</v>
      </c>
      <c r="E8213" t="s">
        <v>215</v>
      </c>
      <c r="F8213" s="88">
        <v>46600</v>
      </c>
      <c r="G8213" s="87">
        <v>7666.666666666667</v>
      </c>
      <c r="H8213" s="87">
        <v>-30.910051565845549</v>
      </c>
    </row>
    <row r="8214" spans="1:8" x14ac:dyDescent="0.3">
      <c r="A8214" t="s">
        <v>37</v>
      </c>
      <c r="B8214" t="s">
        <v>56</v>
      </c>
      <c r="C8214" t="s">
        <v>69</v>
      </c>
      <c r="D8214" t="s">
        <v>214</v>
      </c>
      <c r="E8214" t="s">
        <v>216</v>
      </c>
      <c r="F8214" s="88">
        <v>46600</v>
      </c>
      <c r="G8214" s="87">
        <v>7666.666666666667</v>
      </c>
      <c r="H8214" s="87">
        <v>0</v>
      </c>
    </row>
    <row r="8215" spans="1:8" x14ac:dyDescent="0.3">
      <c r="A8215" t="s">
        <v>37</v>
      </c>
      <c r="B8215" t="s">
        <v>56</v>
      </c>
      <c r="C8215" t="s">
        <v>69</v>
      </c>
      <c r="D8215" t="s">
        <v>214</v>
      </c>
      <c r="E8215" t="s">
        <v>217</v>
      </c>
      <c r="F8215" s="88">
        <v>46600</v>
      </c>
      <c r="G8215" s="87">
        <v>7666.666666666667</v>
      </c>
      <c r="H8215" s="87">
        <v>-30.910051565845549</v>
      </c>
    </row>
    <row r="8216" spans="1:8" x14ac:dyDescent="0.3">
      <c r="A8216" t="s">
        <v>37</v>
      </c>
      <c r="B8216" t="s">
        <v>56</v>
      </c>
      <c r="C8216" t="s">
        <v>69</v>
      </c>
      <c r="D8216" t="s">
        <v>214</v>
      </c>
      <c r="E8216" t="s">
        <v>215</v>
      </c>
      <c r="F8216" s="88">
        <v>46631</v>
      </c>
      <c r="G8216" s="87">
        <v>7666.666666666667</v>
      </c>
      <c r="H8216" s="87">
        <v>-30.92046865043914</v>
      </c>
    </row>
    <row r="8217" spans="1:8" x14ac:dyDescent="0.3">
      <c r="A8217" t="s">
        <v>37</v>
      </c>
      <c r="B8217" t="s">
        <v>56</v>
      </c>
      <c r="C8217" t="s">
        <v>69</v>
      </c>
      <c r="D8217" t="s">
        <v>214</v>
      </c>
      <c r="E8217" t="s">
        <v>216</v>
      </c>
      <c r="F8217" s="88">
        <v>46631</v>
      </c>
      <c r="G8217" s="87">
        <v>7666.666666666667</v>
      </c>
      <c r="H8217" s="87">
        <v>0</v>
      </c>
    </row>
    <row r="8218" spans="1:8" x14ac:dyDescent="0.3">
      <c r="A8218" t="s">
        <v>37</v>
      </c>
      <c r="B8218" t="s">
        <v>56</v>
      </c>
      <c r="C8218" t="s">
        <v>69</v>
      </c>
      <c r="D8218" t="s">
        <v>214</v>
      </c>
      <c r="E8218" t="s">
        <v>217</v>
      </c>
      <c r="F8218" s="88">
        <v>46631</v>
      </c>
      <c r="G8218" s="87">
        <v>7666.666666666667</v>
      </c>
      <c r="H8218" s="87">
        <v>-30.92046865043914</v>
      </c>
    </row>
    <row r="8219" spans="1:8" x14ac:dyDescent="0.3">
      <c r="A8219" t="s">
        <v>37</v>
      </c>
      <c r="B8219" t="s">
        <v>56</v>
      </c>
      <c r="C8219" t="s">
        <v>69</v>
      </c>
      <c r="D8219" t="s">
        <v>214</v>
      </c>
      <c r="E8219" t="s">
        <v>215</v>
      </c>
      <c r="F8219" s="88">
        <v>46661</v>
      </c>
      <c r="G8219" s="87">
        <v>7666.666666666667</v>
      </c>
      <c r="H8219" s="87">
        <v>-30.93089275878166</v>
      </c>
    </row>
    <row r="8220" spans="1:8" x14ac:dyDescent="0.3">
      <c r="A8220" t="s">
        <v>37</v>
      </c>
      <c r="B8220" t="s">
        <v>56</v>
      </c>
      <c r="C8220" t="s">
        <v>69</v>
      </c>
      <c r="D8220" t="s">
        <v>214</v>
      </c>
      <c r="E8220" t="s">
        <v>216</v>
      </c>
      <c r="F8220" s="88">
        <v>46661</v>
      </c>
      <c r="G8220" s="87">
        <v>7666.666666666667</v>
      </c>
      <c r="H8220" s="87">
        <v>0</v>
      </c>
    </row>
    <row r="8221" spans="1:8" x14ac:dyDescent="0.3">
      <c r="A8221" t="s">
        <v>37</v>
      </c>
      <c r="B8221" t="s">
        <v>56</v>
      </c>
      <c r="C8221" t="s">
        <v>69</v>
      </c>
      <c r="D8221" t="s">
        <v>214</v>
      </c>
      <c r="E8221" t="s">
        <v>217</v>
      </c>
      <c r="F8221" s="88">
        <v>46661</v>
      </c>
      <c r="G8221" s="87">
        <v>7666.666666666667</v>
      </c>
      <c r="H8221" s="87">
        <v>-30.93089275878166</v>
      </c>
    </row>
    <row r="8222" spans="1:8" x14ac:dyDescent="0.3">
      <c r="A8222" t="s">
        <v>37</v>
      </c>
      <c r="B8222" t="s">
        <v>56</v>
      </c>
      <c r="C8222" t="s">
        <v>69</v>
      </c>
      <c r="D8222" t="s">
        <v>214</v>
      </c>
      <c r="E8222" t="s">
        <v>215</v>
      </c>
      <c r="F8222" s="88">
        <v>46692</v>
      </c>
      <c r="G8222" s="87">
        <v>7666.666666666667</v>
      </c>
      <c r="H8222" s="87">
        <v>-30.941323897980361</v>
      </c>
    </row>
    <row r="8223" spans="1:8" x14ac:dyDescent="0.3">
      <c r="A8223" t="s">
        <v>37</v>
      </c>
      <c r="B8223" t="s">
        <v>56</v>
      </c>
      <c r="C8223" t="s">
        <v>69</v>
      </c>
      <c r="D8223" t="s">
        <v>214</v>
      </c>
      <c r="E8223" t="s">
        <v>216</v>
      </c>
      <c r="F8223" s="88">
        <v>46692</v>
      </c>
      <c r="G8223" s="87">
        <v>7666.666666666667</v>
      </c>
      <c r="H8223" s="87">
        <v>0</v>
      </c>
    </row>
    <row r="8224" spans="1:8" x14ac:dyDescent="0.3">
      <c r="A8224" t="s">
        <v>37</v>
      </c>
      <c r="B8224" t="s">
        <v>56</v>
      </c>
      <c r="C8224" t="s">
        <v>69</v>
      </c>
      <c r="D8224" t="s">
        <v>214</v>
      </c>
      <c r="E8224" t="s">
        <v>217</v>
      </c>
      <c r="F8224" s="88">
        <v>46692</v>
      </c>
      <c r="G8224" s="87">
        <v>7666.666666666667</v>
      </c>
      <c r="H8224" s="87">
        <v>-30.941323897980361</v>
      </c>
    </row>
    <row r="8225" spans="1:8" x14ac:dyDescent="0.3">
      <c r="A8225" t="s">
        <v>37</v>
      </c>
      <c r="B8225" t="s">
        <v>56</v>
      </c>
      <c r="C8225" t="s">
        <v>69</v>
      </c>
      <c r="D8225" t="s">
        <v>214</v>
      </c>
      <c r="E8225" t="s">
        <v>215</v>
      </c>
      <c r="F8225" s="88">
        <v>46722</v>
      </c>
      <c r="G8225" s="87">
        <v>7666.666666666667</v>
      </c>
      <c r="H8225" s="87">
        <v>-30.951762075150199</v>
      </c>
    </row>
    <row r="8226" spans="1:8" x14ac:dyDescent="0.3">
      <c r="A8226" t="s">
        <v>37</v>
      </c>
      <c r="B8226" t="s">
        <v>56</v>
      </c>
      <c r="C8226" t="s">
        <v>69</v>
      </c>
      <c r="D8226" t="s">
        <v>214</v>
      </c>
      <c r="E8226" t="s">
        <v>216</v>
      </c>
      <c r="F8226" s="88">
        <v>46722</v>
      </c>
      <c r="G8226" s="87">
        <v>7666.666666666667</v>
      </c>
      <c r="H8226" s="87">
        <v>0</v>
      </c>
    </row>
    <row r="8227" spans="1:8" x14ac:dyDescent="0.3">
      <c r="A8227" t="s">
        <v>37</v>
      </c>
      <c r="B8227" t="s">
        <v>56</v>
      </c>
      <c r="C8227" t="s">
        <v>69</v>
      </c>
      <c r="D8227" t="s">
        <v>214</v>
      </c>
      <c r="E8227" t="s">
        <v>217</v>
      </c>
      <c r="F8227" s="88">
        <v>46722</v>
      </c>
      <c r="G8227" s="87">
        <v>7666.666666666667</v>
      </c>
      <c r="H8227" s="87">
        <v>-30.951762075150199</v>
      </c>
    </row>
    <row r="8228" spans="1:8" x14ac:dyDescent="0.3">
      <c r="A8228" t="s">
        <v>37</v>
      </c>
      <c r="B8228" t="s">
        <v>56</v>
      </c>
      <c r="C8228" t="s">
        <v>76</v>
      </c>
      <c r="D8228" t="s">
        <v>198</v>
      </c>
      <c r="E8228" t="s">
        <v>135</v>
      </c>
      <c r="G8228" s="87">
        <v>76000</v>
      </c>
      <c r="H8228" s="87">
        <v>50768</v>
      </c>
    </row>
    <row r="8229" spans="1:8" x14ac:dyDescent="0.3">
      <c r="A8229" t="s">
        <v>37</v>
      </c>
      <c r="B8229" t="s">
        <v>56</v>
      </c>
      <c r="C8229" t="s">
        <v>76</v>
      </c>
      <c r="D8229" t="s">
        <v>198</v>
      </c>
      <c r="E8229" t="s">
        <v>199</v>
      </c>
      <c r="G8229" s="87">
        <v>76000</v>
      </c>
      <c r="H8229" s="87">
        <v>76091.456077015639</v>
      </c>
    </row>
    <row r="8230" spans="1:8" x14ac:dyDescent="0.3">
      <c r="A8230" t="s">
        <v>37</v>
      </c>
      <c r="B8230" t="s">
        <v>56</v>
      </c>
      <c r="C8230" t="s">
        <v>76</v>
      </c>
      <c r="D8230" t="s">
        <v>198</v>
      </c>
      <c r="E8230" t="s">
        <v>200</v>
      </c>
      <c r="G8230" s="87">
        <v>76000</v>
      </c>
      <c r="H8230" s="87">
        <v>76613.227134402754</v>
      </c>
    </row>
    <row r="8231" spans="1:8" x14ac:dyDescent="0.3">
      <c r="A8231" t="s">
        <v>37</v>
      </c>
      <c r="B8231" t="s">
        <v>56</v>
      </c>
      <c r="C8231" t="s">
        <v>76</v>
      </c>
      <c r="D8231" t="s">
        <v>198</v>
      </c>
      <c r="E8231" t="s">
        <v>201</v>
      </c>
      <c r="G8231" s="87">
        <v>76000</v>
      </c>
      <c r="H8231" s="87">
        <v>76000</v>
      </c>
    </row>
    <row r="8232" spans="1:8" x14ac:dyDescent="0.3">
      <c r="A8232" t="s">
        <v>37</v>
      </c>
      <c r="B8232" t="s">
        <v>56</v>
      </c>
      <c r="C8232" t="s">
        <v>76</v>
      </c>
      <c r="D8232" t="s">
        <v>198</v>
      </c>
      <c r="E8232" t="s">
        <v>202</v>
      </c>
      <c r="G8232" s="87">
        <v>76000</v>
      </c>
      <c r="H8232" s="87">
        <v>51239.221328339132</v>
      </c>
    </row>
    <row r="8233" spans="1:8" x14ac:dyDescent="0.3">
      <c r="A8233" t="s">
        <v>37</v>
      </c>
      <c r="B8233" t="s">
        <v>56</v>
      </c>
      <c r="C8233" t="s">
        <v>76</v>
      </c>
      <c r="D8233" t="s">
        <v>198</v>
      </c>
      <c r="E8233" t="s">
        <v>139</v>
      </c>
      <c r="G8233" s="87">
        <v>76000</v>
      </c>
      <c r="H8233" s="87">
        <v>49780</v>
      </c>
    </row>
    <row r="8234" spans="1:8" x14ac:dyDescent="0.3">
      <c r="A8234" t="s">
        <v>37</v>
      </c>
      <c r="B8234" t="s">
        <v>56</v>
      </c>
      <c r="C8234" t="s">
        <v>76</v>
      </c>
      <c r="D8234" t="s">
        <v>198</v>
      </c>
      <c r="E8234" t="s">
        <v>65</v>
      </c>
      <c r="G8234" s="87">
        <v>76000</v>
      </c>
      <c r="H8234" s="87">
        <v>51239.221328339132</v>
      </c>
    </row>
    <row r="8235" spans="1:8" x14ac:dyDescent="0.3">
      <c r="A8235" t="s">
        <v>37</v>
      </c>
      <c r="B8235" t="s">
        <v>56</v>
      </c>
      <c r="C8235" t="s">
        <v>76</v>
      </c>
      <c r="D8235" t="s">
        <v>203</v>
      </c>
      <c r="E8235" t="s">
        <v>204</v>
      </c>
      <c r="G8235" s="87">
        <v>76000</v>
      </c>
      <c r="H8235" s="87">
        <v>50836.305878564111</v>
      </c>
    </row>
    <row r="8236" spans="1:8" x14ac:dyDescent="0.3">
      <c r="A8236" t="s">
        <v>37</v>
      </c>
      <c r="B8236" t="s">
        <v>56</v>
      </c>
      <c r="C8236" t="s">
        <v>76</v>
      </c>
      <c r="D8236" t="s">
        <v>203</v>
      </c>
      <c r="E8236" t="s">
        <v>142</v>
      </c>
      <c r="G8236" s="87">
        <v>76000</v>
      </c>
      <c r="H8236" s="87">
        <v>75999.999999999985</v>
      </c>
    </row>
    <row r="8237" spans="1:8" x14ac:dyDescent="0.3">
      <c r="A8237" t="s">
        <v>37</v>
      </c>
      <c r="B8237" t="s">
        <v>56</v>
      </c>
      <c r="C8237" t="s">
        <v>76</v>
      </c>
      <c r="D8237" t="s">
        <v>203</v>
      </c>
      <c r="E8237" t="s">
        <v>143</v>
      </c>
      <c r="G8237" s="87">
        <v>76000</v>
      </c>
      <c r="H8237" s="87">
        <v>76102.254309227719</v>
      </c>
    </row>
    <row r="8238" spans="1:8" x14ac:dyDescent="0.3">
      <c r="A8238" t="s">
        <v>37</v>
      </c>
      <c r="B8238" t="s">
        <v>56</v>
      </c>
      <c r="C8238" t="s">
        <v>76</v>
      </c>
      <c r="D8238" t="s">
        <v>203</v>
      </c>
      <c r="E8238" t="s">
        <v>141</v>
      </c>
      <c r="G8238" s="87">
        <v>76000</v>
      </c>
      <c r="H8238" s="87">
        <v>0</v>
      </c>
    </row>
    <row r="8239" spans="1:8" x14ac:dyDescent="0.3">
      <c r="A8239" t="s">
        <v>37</v>
      </c>
      <c r="B8239" t="s">
        <v>56</v>
      </c>
      <c r="C8239" t="s">
        <v>76</v>
      </c>
      <c r="D8239" t="s">
        <v>203</v>
      </c>
      <c r="E8239" t="s">
        <v>205</v>
      </c>
      <c r="G8239" s="87">
        <v>76000</v>
      </c>
      <c r="H8239" s="87">
        <v>50836.305878564111</v>
      </c>
    </row>
    <row r="8240" spans="1:8" x14ac:dyDescent="0.3">
      <c r="A8240" t="s">
        <v>37</v>
      </c>
      <c r="B8240" t="s">
        <v>56</v>
      </c>
      <c r="C8240" t="s">
        <v>76</v>
      </c>
      <c r="D8240" t="s">
        <v>206</v>
      </c>
      <c r="E8240" t="s">
        <v>207</v>
      </c>
      <c r="G8240" s="87">
        <v>76000</v>
      </c>
      <c r="H8240" s="87">
        <v>79040</v>
      </c>
    </row>
    <row r="8241" spans="1:8" x14ac:dyDescent="0.3">
      <c r="A8241" t="s">
        <v>37</v>
      </c>
      <c r="B8241" t="s">
        <v>56</v>
      </c>
      <c r="C8241" t="s">
        <v>76</v>
      </c>
      <c r="D8241" t="s">
        <v>206</v>
      </c>
      <c r="E8241" t="s">
        <v>208</v>
      </c>
      <c r="G8241" s="87">
        <v>76000</v>
      </c>
      <c r="H8241" s="87">
        <v>78945</v>
      </c>
    </row>
    <row r="8242" spans="1:8" x14ac:dyDescent="0.3">
      <c r="A8242" t="s">
        <v>37</v>
      </c>
      <c r="B8242" t="s">
        <v>56</v>
      </c>
      <c r="C8242" t="s">
        <v>76</v>
      </c>
      <c r="D8242" t="s">
        <v>206</v>
      </c>
      <c r="E8242" t="s">
        <v>209</v>
      </c>
      <c r="G8242" s="87">
        <v>76000</v>
      </c>
      <c r="H8242" s="87">
        <v>75391.681254558702</v>
      </c>
    </row>
    <row r="8243" spans="1:8" x14ac:dyDescent="0.3">
      <c r="A8243" t="s">
        <v>37</v>
      </c>
      <c r="B8243" t="s">
        <v>56</v>
      </c>
      <c r="C8243" t="s">
        <v>76</v>
      </c>
      <c r="D8243" t="s">
        <v>210</v>
      </c>
      <c r="E8243" t="s">
        <v>211</v>
      </c>
      <c r="G8243" s="87">
        <v>76000</v>
      </c>
      <c r="H8243" s="87">
        <v>76000</v>
      </c>
    </row>
    <row r="8244" spans="1:8" x14ac:dyDescent="0.3">
      <c r="A8244" t="s">
        <v>37</v>
      </c>
      <c r="B8244" t="s">
        <v>56</v>
      </c>
      <c r="C8244" t="s">
        <v>76</v>
      </c>
      <c r="D8244" t="s">
        <v>210</v>
      </c>
      <c r="E8244" t="s">
        <v>212</v>
      </c>
      <c r="G8244" s="87">
        <v>76000</v>
      </c>
      <c r="H8244" s="87">
        <v>75240</v>
      </c>
    </row>
    <row r="8245" spans="1:8" x14ac:dyDescent="0.3">
      <c r="A8245" t="s">
        <v>37</v>
      </c>
      <c r="B8245" t="s">
        <v>56</v>
      </c>
      <c r="C8245" t="s">
        <v>76</v>
      </c>
      <c r="D8245" t="s">
        <v>210</v>
      </c>
      <c r="E8245" t="s">
        <v>213</v>
      </c>
      <c r="G8245" s="87">
        <v>76000</v>
      </c>
      <c r="H8245" s="87">
        <v>76000</v>
      </c>
    </row>
    <row r="8246" spans="1:8" x14ac:dyDescent="0.3">
      <c r="A8246" t="s">
        <v>37</v>
      </c>
      <c r="B8246" t="s">
        <v>56</v>
      </c>
      <c r="C8246" t="s">
        <v>76</v>
      </c>
      <c r="D8246" t="s">
        <v>214</v>
      </c>
      <c r="E8246" t="s">
        <v>215</v>
      </c>
      <c r="F8246" s="88">
        <v>46388</v>
      </c>
      <c r="G8246" s="87">
        <v>6333.333333333333</v>
      </c>
      <c r="H8246" s="87">
        <v>306.77573884918439</v>
      </c>
    </row>
    <row r="8247" spans="1:8" x14ac:dyDescent="0.3">
      <c r="A8247" t="s">
        <v>37</v>
      </c>
      <c r="B8247" t="s">
        <v>56</v>
      </c>
      <c r="C8247" t="s">
        <v>76</v>
      </c>
      <c r="D8247" t="s">
        <v>214</v>
      </c>
      <c r="E8247" t="s">
        <v>216</v>
      </c>
      <c r="F8247" s="88">
        <v>46388</v>
      </c>
      <c r="G8247" s="87">
        <v>6333.333333333333</v>
      </c>
      <c r="H8247" s="87">
        <v>253.33333333333351</v>
      </c>
    </row>
    <row r="8248" spans="1:8" x14ac:dyDescent="0.3">
      <c r="A8248" t="s">
        <v>37</v>
      </c>
      <c r="B8248" t="s">
        <v>56</v>
      </c>
      <c r="C8248" t="s">
        <v>76</v>
      </c>
      <c r="D8248" t="s">
        <v>214</v>
      </c>
      <c r="E8248" t="s">
        <v>217</v>
      </c>
      <c r="F8248" s="88">
        <v>46388</v>
      </c>
      <c r="G8248" s="87">
        <v>6333.333333333333</v>
      </c>
      <c r="H8248" s="87">
        <v>51.38692838062623</v>
      </c>
    </row>
    <row r="8249" spans="1:8" x14ac:dyDescent="0.3">
      <c r="A8249" t="s">
        <v>37</v>
      </c>
      <c r="B8249" t="s">
        <v>56</v>
      </c>
      <c r="C8249" t="s">
        <v>76</v>
      </c>
      <c r="D8249" t="s">
        <v>214</v>
      </c>
      <c r="E8249" t="s">
        <v>215</v>
      </c>
      <c r="F8249" s="88">
        <v>46419</v>
      </c>
      <c r="G8249" s="87">
        <v>6333.333333333333</v>
      </c>
      <c r="H8249" s="87">
        <v>306.74071605761071</v>
      </c>
    </row>
    <row r="8250" spans="1:8" x14ac:dyDescent="0.3">
      <c r="A8250" t="s">
        <v>37</v>
      </c>
      <c r="B8250" t="s">
        <v>56</v>
      </c>
      <c r="C8250" t="s">
        <v>76</v>
      </c>
      <c r="D8250" t="s">
        <v>214</v>
      </c>
      <c r="E8250" t="s">
        <v>216</v>
      </c>
      <c r="F8250" s="88">
        <v>46419</v>
      </c>
      <c r="G8250" s="87">
        <v>6333.333333333333</v>
      </c>
      <c r="H8250" s="87">
        <v>253.33333333333351</v>
      </c>
    </row>
    <row r="8251" spans="1:8" x14ac:dyDescent="0.3">
      <c r="A8251" t="s">
        <v>37</v>
      </c>
      <c r="B8251" t="s">
        <v>56</v>
      </c>
      <c r="C8251" t="s">
        <v>76</v>
      </c>
      <c r="D8251" t="s">
        <v>214</v>
      </c>
      <c r="E8251" t="s">
        <v>217</v>
      </c>
      <c r="F8251" s="88">
        <v>46419</v>
      </c>
      <c r="G8251" s="87">
        <v>6333.333333333333</v>
      </c>
      <c r="H8251" s="87">
        <v>51.353252619496708</v>
      </c>
    </row>
    <row r="8252" spans="1:8" x14ac:dyDescent="0.3">
      <c r="A8252" t="s">
        <v>37</v>
      </c>
      <c r="B8252" t="s">
        <v>56</v>
      </c>
      <c r="C8252" t="s">
        <v>76</v>
      </c>
      <c r="D8252" t="s">
        <v>214</v>
      </c>
      <c r="E8252" t="s">
        <v>215</v>
      </c>
      <c r="F8252" s="88">
        <v>46447</v>
      </c>
      <c r="G8252" s="87">
        <v>6333.333333333333</v>
      </c>
      <c r="H8252" s="87">
        <v>306.7057391394431</v>
      </c>
    </row>
    <row r="8253" spans="1:8" x14ac:dyDescent="0.3">
      <c r="A8253" t="s">
        <v>37</v>
      </c>
      <c r="B8253" t="s">
        <v>56</v>
      </c>
      <c r="C8253" t="s">
        <v>76</v>
      </c>
      <c r="D8253" t="s">
        <v>214</v>
      </c>
      <c r="E8253" t="s">
        <v>216</v>
      </c>
      <c r="F8253" s="88">
        <v>46447</v>
      </c>
      <c r="G8253" s="87">
        <v>6333.333333333333</v>
      </c>
      <c r="H8253" s="87">
        <v>253.33333333333351</v>
      </c>
    </row>
    <row r="8254" spans="1:8" x14ac:dyDescent="0.3">
      <c r="A8254" t="s">
        <v>37</v>
      </c>
      <c r="B8254" t="s">
        <v>56</v>
      </c>
      <c r="C8254" t="s">
        <v>76</v>
      </c>
      <c r="D8254" t="s">
        <v>214</v>
      </c>
      <c r="E8254" t="s">
        <v>217</v>
      </c>
      <c r="F8254" s="88">
        <v>46447</v>
      </c>
      <c r="G8254" s="87">
        <v>6333.333333333333</v>
      </c>
      <c r="H8254" s="87">
        <v>51.319620967413378</v>
      </c>
    </row>
    <row r="8255" spans="1:8" x14ac:dyDescent="0.3">
      <c r="A8255" t="s">
        <v>37</v>
      </c>
      <c r="B8255" t="s">
        <v>56</v>
      </c>
      <c r="C8255" t="s">
        <v>76</v>
      </c>
      <c r="D8255" t="s">
        <v>214</v>
      </c>
      <c r="E8255" t="s">
        <v>215</v>
      </c>
      <c r="F8255" s="88">
        <v>46478</v>
      </c>
      <c r="G8255" s="87">
        <v>6333.333333333333</v>
      </c>
      <c r="H8255" s="87">
        <v>51.284895544462323</v>
      </c>
    </row>
    <row r="8256" spans="1:8" x14ac:dyDescent="0.3">
      <c r="A8256" t="s">
        <v>37</v>
      </c>
      <c r="B8256" t="s">
        <v>56</v>
      </c>
      <c r="C8256" t="s">
        <v>76</v>
      </c>
      <c r="D8256" t="s">
        <v>214</v>
      </c>
      <c r="E8256" t="s">
        <v>216</v>
      </c>
      <c r="F8256" s="88">
        <v>46478</v>
      </c>
      <c r="G8256" s="87">
        <v>6333.333333333333</v>
      </c>
      <c r="H8256" s="87">
        <v>0</v>
      </c>
    </row>
    <row r="8257" spans="1:8" x14ac:dyDescent="0.3">
      <c r="A8257" t="s">
        <v>37</v>
      </c>
      <c r="B8257" t="s">
        <v>56</v>
      </c>
      <c r="C8257" t="s">
        <v>76</v>
      </c>
      <c r="D8257" t="s">
        <v>214</v>
      </c>
      <c r="E8257" t="s">
        <v>217</v>
      </c>
      <c r="F8257" s="88">
        <v>46478</v>
      </c>
      <c r="G8257" s="87">
        <v>6333.333333333333</v>
      </c>
      <c r="H8257" s="87">
        <v>51.284895544462323</v>
      </c>
    </row>
    <row r="8258" spans="1:8" x14ac:dyDescent="0.3">
      <c r="A8258" t="s">
        <v>37</v>
      </c>
      <c r="B8258" t="s">
        <v>56</v>
      </c>
      <c r="C8258" t="s">
        <v>76</v>
      </c>
      <c r="D8258" t="s">
        <v>214</v>
      </c>
      <c r="E8258" t="s">
        <v>215</v>
      </c>
      <c r="F8258" s="88">
        <v>46508</v>
      </c>
      <c r="G8258" s="87">
        <v>6333.333333333333</v>
      </c>
      <c r="H8258" s="87">
        <v>51.250217083651513</v>
      </c>
    </row>
    <row r="8259" spans="1:8" x14ac:dyDescent="0.3">
      <c r="A8259" t="s">
        <v>37</v>
      </c>
      <c r="B8259" t="s">
        <v>56</v>
      </c>
      <c r="C8259" t="s">
        <v>76</v>
      </c>
      <c r="D8259" t="s">
        <v>214</v>
      </c>
      <c r="E8259" t="s">
        <v>216</v>
      </c>
      <c r="F8259" s="88">
        <v>46508</v>
      </c>
      <c r="G8259" s="87">
        <v>6333.333333333333</v>
      </c>
      <c r="H8259" s="87">
        <v>0</v>
      </c>
    </row>
    <row r="8260" spans="1:8" x14ac:dyDescent="0.3">
      <c r="A8260" t="s">
        <v>37</v>
      </c>
      <c r="B8260" t="s">
        <v>56</v>
      </c>
      <c r="C8260" t="s">
        <v>76</v>
      </c>
      <c r="D8260" t="s">
        <v>214</v>
      </c>
      <c r="E8260" t="s">
        <v>217</v>
      </c>
      <c r="F8260" s="88">
        <v>46508</v>
      </c>
      <c r="G8260" s="87">
        <v>6333.333333333333</v>
      </c>
      <c r="H8260" s="87">
        <v>51.250217083651513</v>
      </c>
    </row>
    <row r="8261" spans="1:8" x14ac:dyDescent="0.3">
      <c r="A8261" t="s">
        <v>37</v>
      </c>
      <c r="B8261" t="s">
        <v>56</v>
      </c>
      <c r="C8261" t="s">
        <v>76</v>
      </c>
      <c r="D8261" t="s">
        <v>214</v>
      </c>
      <c r="E8261" t="s">
        <v>215</v>
      </c>
      <c r="F8261" s="88">
        <v>46539</v>
      </c>
      <c r="G8261" s="87">
        <v>6333.333333333333</v>
      </c>
      <c r="H8261" s="87">
        <v>51.215585489778448</v>
      </c>
    </row>
    <row r="8262" spans="1:8" x14ac:dyDescent="0.3">
      <c r="A8262" t="s">
        <v>37</v>
      </c>
      <c r="B8262" t="s">
        <v>56</v>
      </c>
      <c r="C8262" t="s">
        <v>76</v>
      </c>
      <c r="D8262" t="s">
        <v>214</v>
      </c>
      <c r="E8262" t="s">
        <v>216</v>
      </c>
      <c r="F8262" s="88">
        <v>46539</v>
      </c>
      <c r="G8262" s="87">
        <v>6333.333333333333</v>
      </c>
      <c r="H8262" s="87">
        <v>0</v>
      </c>
    </row>
    <row r="8263" spans="1:8" x14ac:dyDescent="0.3">
      <c r="A8263" t="s">
        <v>37</v>
      </c>
      <c r="B8263" t="s">
        <v>56</v>
      </c>
      <c r="C8263" t="s">
        <v>76</v>
      </c>
      <c r="D8263" t="s">
        <v>214</v>
      </c>
      <c r="E8263" t="s">
        <v>217</v>
      </c>
      <c r="F8263" s="88">
        <v>46539</v>
      </c>
      <c r="G8263" s="87">
        <v>6333.333333333333</v>
      </c>
      <c r="H8263" s="87">
        <v>51.215585489778448</v>
      </c>
    </row>
    <row r="8264" spans="1:8" x14ac:dyDescent="0.3">
      <c r="A8264" t="s">
        <v>37</v>
      </c>
      <c r="B8264" t="s">
        <v>56</v>
      </c>
      <c r="C8264" t="s">
        <v>76</v>
      </c>
      <c r="D8264" t="s">
        <v>214</v>
      </c>
      <c r="E8264" t="s">
        <v>215</v>
      </c>
      <c r="F8264" s="88">
        <v>46569</v>
      </c>
      <c r="G8264" s="87">
        <v>6333.333333333333</v>
      </c>
      <c r="H8264" s="87">
        <v>51.181000667899347</v>
      </c>
    </row>
    <row r="8265" spans="1:8" x14ac:dyDescent="0.3">
      <c r="A8265" t="s">
        <v>37</v>
      </c>
      <c r="B8265" t="s">
        <v>56</v>
      </c>
      <c r="C8265" t="s">
        <v>76</v>
      </c>
      <c r="D8265" t="s">
        <v>214</v>
      </c>
      <c r="E8265" t="s">
        <v>216</v>
      </c>
      <c r="F8265" s="88">
        <v>46569</v>
      </c>
      <c r="G8265" s="87">
        <v>6333.333333333333</v>
      </c>
      <c r="H8265" s="87">
        <v>0</v>
      </c>
    </row>
    <row r="8266" spans="1:8" x14ac:dyDescent="0.3">
      <c r="A8266" t="s">
        <v>37</v>
      </c>
      <c r="B8266" t="s">
        <v>56</v>
      </c>
      <c r="C8266" t="s">
        <v>76</v>
      </c>
      <c r="D8266" t="s">
        <v>214</v>
      </c>
      <c r="E8266" t="s">
        <v>217</v>
      </c>
      <c r="F8266" s="88">
        <v>46569</v>
      </c>
      <c r="G8266" s="87">
        <v>6333.333333333333</v>
      </c>
      <c r="H8266" s="87">
        <v>51.181000667899347</v>
      </c>
    </row>
    <row r="8267" spans="1:8" x14ac:dyDescent="0.3">
      <c r="A8267" t="s">
        <v>37</v>
      </c>
      <c r="B8267" t="s">
        <v>56</v>
      </c>
      <c r="C8267" t="s">
        <v>76</v>
      </c>
      <c r="D8267" t="s">
        <v>214</v>
      </c>
      <c r="E8267" t="s">
        <v>215</v>
      </c>
      <c r="F8267" s="88">
        <v>46600</v>
      </c>
      <c r="G8267" s="87">
        <v>6333.333333333333</v>
      </c>
      <c r="H8267" s="87">
        <v>51.145896712576558</v>
      </c>
    </row>
    <row r="8268" spans="1:8" x14ac:dyDescent="0.3">
      <c r="A8268" t="s">
        <v>37</v>
      </c>
      <c r="B8268" t="s">
        <v>56</v>
      </c>
      <c r="C8268" t="s">
        <v>76</v>
      </c>
      <c r="D8268" t="s">
        <v>214</v>
      </c>
      <c r="E8268" t="s">
        <v>216</v>
      </c>
      <c r="F8268" s="88">
        <v>46600</v>
      </c>
      <c r="G8268" s="87">
        <v>6333.333333333333</v>
      </c>
      <c r="H8268" s="87">
        <v>0</v>
      </c>
    </row>
    <row r="8269" spans="1:8" x14ac:dyDescent="0.3">
      <c r="A8269" t="s">
        <v>37</v>
      </c>
      <c r="B8269" t="s">
        <v>56</v>
      </c>
      <c r="C8269" t="s">
        <v>76</v>
      </c>
      <c r="D8269" t="s">
        <v>214</v>
      </c>
      <c r="E8269" t="s">
        <v>217</v>
      </c>
      <c r="F8269" s="88">
        <v>46600</v>
      </c>
      <c r="G8269" s="87">
        <v>6333.333333333333</v>
      </c>
      <c r="H8269" s="87">
        <v>51.145896712576558</v>
      </c>
    </row>
    <row r="8270" spans="1:8" x14ac:dyDescent="0.3">
      <c r="A8270" t="s">
        <v>37</v>
      </c>
      <c r="B8270" t="s">
        <v>56</v>
      </c>
      <c r="C8270" t="s">
        <v>76</v>
      </c>
      <c r="D8270" t="s">
        <v>214</v>
      </c>
      <c r="E8270" t="s">
        <v>215</v>
      </c>
      <c r="F8270" s="88">
        <v>46631</v>
      </c>
      <c r="G8270" s="87">
        <v>6333.333333333333</v>
      </c>
      <c r="H8270" s="87">
        <v>51.111405913741187</v>
      </c>
    </row>
    <row r="8271" spans="1:8" x14ac:dyDescent="0.3">
      <c r="A8271" t="s">
        <v>37</v>
      </c>
      <c r="B8271" t="s">
        <v>56</v>
      </c>
      <c r="C8271" t="s">
        <v>76</v>
      </c>
      <c r="D8271" t="s">
        <v>214</v>
      </c>
      <c r="E8271" t="s">
        <v>216</v>
      </c>
      <c r="F8271" s="88">
        <v>46631</v>
      </c>
      <c r="G8271" s="87">
        <v>6333.333333333333</v>
      </c>
      <c r="H8271" s="87">
        <v>0</v>
      </c>
    </row>
    <row r="8272" spans="1:8" x14ac:dyDescent="0.3">
      <c r="A8272" t="s">
        <v>37</v>
      </c>
      <c r="B8272" t="s">
        <v>56</v>
      </c>
      <c r="C8272" t="s">
        <v>76</v>
      </c>
      <c r="D8272" t="s">
        <v>214</v>
      </c>
      <c r="E8272" t="s">
        <v>217</v>
      </c>
      <c r="F8272" s="88">
        <v>46631</v>
      </c>
      <c r="G8272" s="87">
        <v>6333.333333333333</v>
      </c>
      <c r="H8272" s="87">
        <v>51.111405913741187</v>
      </c>
    </row>
    <row r="8273" spans="1:8" x14ac:dyDescent="0.3">
      <c r="A8273" t="s">
        <v>37</v>
      </c>
      <c r="B8273" t="s">
        <v>56</v>
      </c>
      <c r="C8273" t="s">
        <v>76</v>
      </c>
      <c r="D8273" t="s">
        <v>214</v>
      </c>
      <c r="E8273" t="s">
        <v>215</v>
      </c>
      <c r="F8273" s="88">
        <v>46661</v>
      </c>
      <c r="G8273" s="87">
        <v>6333.333333333333</v>
      </c>
      <c r="H8273" s="87">
        <v>51.076961602057288</v>
      </c>
    </row>
    <row r="8274" spans="1:8" x14ac:dyDescent="0.3">
      <c r="A8274" t="s">
        <v>37</v>
      </c>
      <c r="B8274" t="s">
        <v>56</v>
      </c>
      <c r="C8274" t="s">
        <v>76</v>
      </c>
      <c r="D8274" t="s">
        <v>214</v>
      </c>
      <c r="E8274" t="s">
        <v>216</v>
      </c>
      <c r="F8274" s="88">
        <v>46661</v>
      </c>
      <c r="G8274" s="87">
        <v>6333.333333333333</v>
      </c>
      <c r="H8274" s="87">
        <v>0</v>
      </c>
    </row>
    <row r="8275" spans="1:8" x14ac:dyDescent="0.3">
      <c r="A8275" t="s">
        <v>37</v>
      </c>
      <c r="B8275" t="s">
        <v>56</v>
      </c>
      <c r="C8275" t="s">
        <v>76</v>
      </c>
      <c r="D8275" t="s">
        <v>214</v>
      </c>
      <c r="E8275" t="s">
        <v>217</v>
      </c>
      <c r="F8275" s="88">
        <v>46661</v>
      </c>
      <c r="G8275" s="87">
        <v>6333.333333333333</v>
      </c>
      <c r="H8275" s="87">
        <v>51.076961602057288</v>
      </c>
    </row>
    <row r="8276" spans="1:8" x14ac:dyDescent="0.3">
      <c r="A8276" t="s">
        <v>37</v>
      </c>
      <c r="B8276" t="s">
        <v>56</v>
      </c>
      <c r="C8276" t="s">
        <v>76</v>
      </c>
      <c r="D8276" t="s">
        <v>214</v>
      </c>
      <c r="E8276" t="s">
        <v>215</v>
      </c>
      <c r="F8276" s="88">
        <v>46692</v>
      </c>
      <c r="G8276" s="87">
        <v>6333.333333333333</v>
      </c>
      <c r="H8276" s="87">
        <v>51.042563683602047</v>
      </c>
    </row>
    <row r="8277" spans="1:8" x14ac:dyDescent="0.3">
      <c r="A8277" t="s">
        <v>37</v>
      </c>
      <c r="B8277" t="s">
        <v>56</v>
      </c>
      <c r="C8277" t="s">
        <v>76</v>
      </c>
      <c r="D8277" t="s">
        <v>214</v>
      </c>
      <c r="E8277" t="s">
        <v>216</v>
      </c>
      <c r="F8277" s="88">
        <v>46692</v>
      </c>
      <c r="G8277" s="87">
        <v>6333.333333333333</v>
      </c>
      <c r="H8277" s="87">
        <v>0</v>
      </c>
    </row>
    <row r="8278" spans="1:8" x14ac:dyDescent="0.3">
      <c r="A8278" t="s">
        <v>37</v>
      </c>
      <c r="B8278" t="s">
        <v>56</v>
      </c>
      <c r="C8278" t="s">
        <v>76</v>
      </c>
      <c r="D8278" t="s">
        <v>214</v>
      </c>
      <c r="E8278" t="s">
        <v>217</v>
      </c>
      <c r="F8278" s="88">
        <v>46692</v>
      </c>
      <c r="G8278" s="87">
        <v>6333.333333333333</v>
      </c>
      <c r="H8278" s="87">
        <v>51.042563683602047</v>
      </c>
    </row>
    <row r="8279" spans="1:8" x14ac:dyDescent="0.3">
      <c r="A8279" t="s">
        <v>37</v>
      </c>
      <c r="B8279" t="s">
        <v>56</v>
      </c>
      <c r="C8279" t="s">
        <v>76</v>
      </c>
      <c r="D8279" t="s">
        <v>214</v>
      </c>
      <c r="E8279" t="s">
        <v>215</v>
      </c>
      <c r="F8279" s="88">
        <v>46722</v>
      </c>
      <c r="G8279" s="87">
        <v>6333.333333333333</v>
      </c>
      <c r="H8279" s="87">
        <v>51.008212064711437</v>
      </c>
    </row>
    <row r="8280" spans="1:8" x14ac:dyDescent="0.3">
      <c r="A8280" t="s">
        <v>37</v>
      </c>
      <c r="B8280" t="s">
        <v>56</v>
      </c>
      <c r="C8280" t="s">
        <v>76</v>
      </c>
      <c r="D8280" t="s">
        <v>214</v>
      </c>
      <c r="E8280" t="s">
        <v>216</v>
      </c>
      <c r="F8280" s="88">
        <v>46722</v>
      </c>
      <c r="G8280" s="87">
        <v>6333.333333333333</v>
      </c>
      <c r="H8280" s="87">
        <v>0</v>
      </c>
    </row>
    <row r="8281" spans="1:8" x14ac:dyDescent="0.3">
      <c r="A8281" t="s">
        <v>37</v>
      </c>
      <c r="B8281" t="s">
        <v>56</v>
      </c>
      <c r="C8281" t="s">
        <v>76</v>
      </c>
      <c r="D8281" t="s">
        <v>214</v>
      </c>
      <c r="E8281" t="s">
        <v>217</v>
      </c>
      <c r="F8281" s="88">
        <v>46722</v>
      </c>
      <c r="G8281" s="87">
        <v>6333.333333333333</v>
      </c>
      <c r="H8281" s="87">
        <v>51.008212064711437</v>
      </c>
    </row>
    <row r="8282" spans="1:8" x14ac:dyDescent="0.3">
      <c r="A8282" t="s">
        <v>37</v>
      </c>
      <c r="B8282" t="s">
        <v>56</v>
      </c>
      <c r="C8282" t="s">
        <v>77</v>
      </c>
      <c r="D8282" t="s">
        <v>198</v>
      </c>
      <c r="E8282" t="s">
        <v>135</v>
      </c>
      <c r="G8282" s="87">
        <v>60000</v>
      </c>
      <c r="H8282" s="87">
        <v>41760</v>
      </c>
    </row>
    <row r="8283" spans="1:8" x14ac:dyDescent="0.3">
      <c r="A8283" t="s">
        <v>37</v>
      </c>
      <c r="B8283" t="s">
        <v>56</v>
      </c>
      <c r="C8283" t="s">
        <v>77</v>
      </c>
      <c r="D8283" t="s">
        <v>198</v>
      </c>
      <c r="E8283" t="s">
        <v>199</v>
      </c>
      <c r="G8283" s="87">
        <v>60000</v>
      </c>
      <c r="H8283" s="87">
        <v>60159.151193633952</v>
      </c>
    </row>
    <row r="8284" spans="1:8" x14ac:dyDescent="0.3">
      <c r="A8284" t="s">
        <v>37</v>
      </c>
      <c r="B8284" t="s">
        <v>56</v>
      </c>
      <c r="C8284" t="s">
        <v>77</v>
      </c>
      <c r="D8284" t="s">
        <v>198</v>
      </c>
      <c r="E8284" t="s">
        <v>200</v>
      </c>
      <c r="G8284" s="87">
        <v>60000</v>
      </c>
      <c r="H8284" s="87">
        <v>60728.487149365617</v>
      </c>
    </row>
    <row r="8285" spans="1:8" x14ac:dyDescent="0.3">
      <c r="A8285" t="s">
        <v>37</v>
      </c>
      <c r="B8285" t="s">
        <v>56</v>
      </c>
      <c r="C8285" t="s">
        <v>77</v>
      </c>
      <c r="D8285" t="s">
        <v>198</v>
      </c>
      <c r="E8285" t="s">
        <v>201</v>
      </c>
      <c r="G8285" s="87">
        <v>60000</v>
      </c>
      <c r="H8285" s="87">
        <v>60000</v>
      </c>
    </row>
    <row r="8286" spans="1:8" x14ac:dyDescent="0.3">
      <c r="A8286" t="s">
        <v>37</v>
      </c>
      <c r="B8286" t="s">
        <v>56</v>
      </c>
      <c r="C8286" t="s">
        <v>77</v>
      </c>
      <c r="D8286" t="s">
        <v>198</v>
      </c>
      <c r="E8286" t="s">
        <v>202</v>
      </c>
      <c r="G8286" s="87">
        <v>60000</v>
      </c>
      <c r="H8286" s="87">
        <v>42379.141186080378</v>
      </c>
    </row>
    <row r="8287" spans="1:8" x14ac:dyDescent="0.3">
      <c r="A8287" t="s">
        <v>37</v>
      </c>
      <c r="B8287" t="s">
        <v>56</v>
      </c>
      <c r="C8287" t="s">
        <v>77</v>
      </c>
      <c r="D8287" t="s">
        <v>198</v>
      </c>
      <c r="E8287" t="s">
        <v>139</v>
      </c>
      <c r="G8287" s="87">
        <v>60000</v>
      </c>
      <c r="H8287" s="87">
        <v>37500</v>
      </c>
    </row>
    <row r="8288" spans="1:8" x14ac:dyDescent="0.3">
      <c r="A8288" t="s">
        <v>37</v>
      </c>
      <c r="B8288" t="s">
        <v>56</v>
      </c>
      <c r="C8288" t="s">
        <v>77</v>
      </c>
      <c r="D8288" t="s">
        <v>198</v>
      </c>
      <c r="E8288" t="s">
        <v>65</v>
      </c>
      <c r="G8288" s="87">
        <v>60000</v>
      </c>
      <c r="H8288" s="87">
        <v>42379.141186080378</v>
      </c>
    </row>
    <row r="8289" spans="1:8" x14ac:dyDescent="0.3">
      <c r="A8289" t="s">
        <v>37</v>
      </c>
      <c r="B8289" t="s">
        <v>56</v>
      </c>
      <c r="C8289" t="s">
        <v>77</v>
      </c>
      <c r="D8289" t="s">
        <v>203</v>
      </c>
      <c r="E8289" t="s">
        <v>204</v>
      </c>
      <c r="G8289" s="87">
        <v>60000</v>
      </c>
      <c r="H8289" s="87">
        <v>42553.900737086653</v>
      </c>
    </row>
    <row r="8290" spans="1:8" x14ac:dyDescent="0.3">
      <c r="A8290" t="s">
        <v>37</v>
      </c>
      <c r="B8290" t="s">
        <v>56</v>
      </c>
      <c r="C8290" t="s">
        <v>77</v>
      </c>
      <c r="D8290" t="s">
        <v>203</v>
      </c>
      <c r="E8290" t="s">
        <v>142</v>
      </c>
      <c r="G8290" s="87">
        <v>60000</v>
      </c>
      <c r="H8290" s="87">
        <v>60000</v>
      </c>
    </row>
    <row r="8291" spans="1:8" x14ac:dyDescent="0.3">
      <c r="A8291" t="s">
        <v>37</v>
      </c>
      <c r="B8291" t="s">
        <v>56</v>
      </c>
      <c r="C8291" t="s">
        <v>77</v>
      </c>
      <c r="D8291" t="s">
        <v>203</v>
      </c>
      <c r="E8291" t="s">
        <v>143</v>
      </c>
      <c r="G8291" s="87">
        <v>60000</v>
      </c>
      <c r="H8291" s="87">
        <v>61140.661978572782</v>
      </c>
    </row>
    <row r="8292" spans="1:8" x14ac:dyDescent="0.3">
      <c r="A8292" t="s">
        <v>37</v>
      </c>
      <c r="B8292" t="s">
        <v>56</v>
      </c>
      <c r="C8292" t="s">
        <v>77</v>
      </c>
      <c r="D8292" t="s">
        <v>203</v>
      </c>
      <c r="E8292" t="s">
        <v>141</v>
      </c>
      <c r="G8292" s="87">
        <v>60000</v>
      </c>
      <c r="H8292" s="87">
        <v>0</v>
      </c>
    </row>
    <row r="8293" spans="1:8" x14ac:dyDescent="0.3">
      <c r="A8293" t="s">
        <v>37</v>
      </c>
      <c r="B8293" t="s">
        <v>56</v>
      </c>
      <c r="C8293" t="s">
        <v>77</v>
      </c>
      <c r="D8293" t="s">
        <v>203</v>
      </c>
      <c r="E8293" t="s">
        <v>205</v>
      </c>
      <c r="G8293" s="87">
        <v>60000</v>
      </c>
      <c r="H8293" s="87">
        <v>42553.900737086653</v>
      </c>
    </row>
    <row r="8294" spans="1:8" x14ac:dyDescent="0.3">
      <c r="A8294" t="s">
        <v>37</v>
      </c>
      <c r="B8294" t="s">
        <v>56</v>
      </c>
      <c r="C8294" t="s">
        <v>77</v>
      </c>
      <c r="D8294" t="s">
        <v>206</v>
      </c>
      <c r="E8294" t="s">
        <v>207</v>
      </c>
      <c r="G8294" s="87">
        <v>60000</v>
      </c>
      <c r="H8294" s="87">
        <v>63000</v>
      </c>
    </row>
    <row r="8295" spans="1:8" x14ac:dyDescent="0.3">
      <c r="A8295" t="s">
        <v>37</v>
      </c>
      <c r="B8295" t="s">
        <v>56</v>
      </c>
      <c r="C8295" t="s">
        <v>77</v>
      </c>
      <c r="D8295" t="s">
        <v>206</v>
      </c>
      <c r="E8295" t="s">
        <v>208</v>
      </c>
      <c r="G8295" s="87">
        <v>60000</v>
      </c>
      <c r="H8295" s="87">
        <v>62833.333333333343</v>
      </c>
    </row>
    <row r="8296" spans="1:8" x14ac:dyDescent="0.3">
      <c r="A8296" t="s">
        <v>37</v>
      </c>
      <c r="B8296" t="s">
        <v>56</v>
      </c>
      <c r="C8296" t="s">
        <v>77</v>
      </c>
      <c r="D8296" t="s">
        <v>206</v>
      </c>
      <c r="E8296" t="s">
        <v>209</v>
      </c>
      <c r="G8296" s="87">
        <v>60000</v>
      </c>
      <c r="H8296" s="87">
        <v>59280.251641137853</v>
      </c>
    </row>
    <row r="8297" spans="1:8" x14ac:dyDescent="0.3">
      <c r="A8297" t="s">
        <v>37</v>
      </c>
      <c r="B8297" t="s">
        <v>56</v>
      </c>
      <c r="C8297" t="s">
        <v>77</v>
      </c>
      <c r="D8297" t="s">
        <v>210</v>
      </c>
      <c r="E8297" t="s">
        <v>211</v>
      </c>
      <c r="G8297" s="87">
        <v>60000</v>
      </c>
      <c r="H8297" s="87">
        <v>60000</v>
      </c>
    </row>
    <row r="8298" spans="1:8" x14ac:dyDescent="0.3">
      <c r="A8298" t="s">
        <v>37</v>
      </c>
      <c r="B8298" t="s">
        <v>56</v>
      </c>
      <c r="C8298" t="s">
        <v>77</v>
      </c>
      <c r="D8298" t="s">
        <v>210</v>
      </c>
      <c r="E8298" t="s">
        <v>212</v>
      </c>
      <c r="G8298" s="87">
        <v>60000</v>
      </c>
      <c r="H8298" s="87">
        <v>59400</v>
      </c>
    </row>
    <row r="8299" spans="1:8" x14ac:dyDescent="0.3">
      <c r="A8299" t="s">
        <v>37</v>
      </c>
      <c r="B8299" t="s">
        <v>56</v>
      </c>
      <c r="C8299" t="s">
        <v>77</v>
      </c>
      <c r="D8299" t="s">
        <v>210</v>
      </c>
      <c r="E8299" t="s">
        <v>213</v>
      </c>
      <c r="G8299" s="87">
        <v>60000</v>
      </c>
      <c r="H8299" s="87">
        <v>58800</v>
      </c>
    </row>
    <row r="8300" spans="1:8" x14ac:dyDescent="0.3">
      <c r="A8300" t="s">
        <v>37</v>
      </c>
      <c r="B8300" t="s">
        <v>56</v>
      </c>
      <c r="C8300" t="s">
        <v>77</v>
      </c>
      <c r="D8300" t="s">
        <v>214</v>
      </c>
      <c r="E8300" t="s">
        <v>215</v>
      </c>
      <c r="F8300" s="88">
        <v>46388</v>
      </c>
      <c r="G8300" s="87">
        <v>5000</v>
      </c>
      <c r="H8300" s="87">
        <v>207.88507818595431</v>
      </c>
    </row>
    <row r="8301" spans="1:8" x14ac:dyDescent="0.3">
      <c r="A8301" t="s">
        <v>37</v>
      </c>
      <c r="B8301" t="s">
        <v>56</v>
      </c>
      <c r="C8301" t="s">
        <v>77</v>
      </c>
      <c r="D8301" t="s">
        <v>214</v>
      </c>
      <c r="E8301" t="s">
        <v>216</v>
      </c>
      <c r="F8301" s="88">
        <v>46388</v>
      </c>
      <c r="G8301" s="87">
        <v>5000</v>
      </c>
      <c r="H8301" s="87">
        <v>250.0000000000002</v>
      </c>
    </row>
    <row r="8302" spans="1:8" x14ac:dyDescent="0.3">
      <c r="A8302" t="s">
        <v>37</v>
      </c>
      <c r="B8302" t="s">
        <v>56</v>
      </c>
      <c r="C8302" t="s">
        <v>77</v>
      </c>
      <c r="D8302" t="s">
        <v>214</v>
      </c>
      <c r="E8302" t="s">
        <v>217</v>
      </c>
      <c r="F8302" s="88">
        <v>46388</v>
      </c>
      <c r="G8302" s="87">
        <v>5000</v>
      </c>
      <c r="H8302" s="87">
        <v>-40.109449346710242</v>
      </c>
    </row>
    <row r="8303" spans="1:8" x14ac:dyDescent="0.3">
      <c r="A8303" t="s">
        <v>37</v>
      </c>
      <c r="B8303" t="s">
        <v>56</v>
      </c>
      <c r="C8303" t="s">
        <v>77</v>
      </c>
      <c r="D8303" t="s">
        <v>214</v>
      </c>
      <c r="E8303" t="s">
        <v>215</v>
      </c>
      <c r="F8303" s="88">
        <v>46419</v>
      </c>
      <c r="G8303" s="87">
        <v>5000</v>
      </c>
      <c r="H8303" s="87">
        <v>207.8577554925121</v>
      </c>
    </row>
    <row r="8304" spans="1:8" x14ac:dyDescent="0.3">
      <c r="A8304" t="s">
        <v>37</v>
      </c>
      <c r="B8304" t="s">
        <v>56</v>
      </c>
      <c r="C8304" t="s">
        <v>77</v>
      </c>
      <c r="D8304" t="s">
        <v>214</v>
      </c>
      <c r="E8304" t="s">
        <v>216</v>
      </c>
      <c r="F8304" s="88">
        <v>46419</v>
      </c>
      <c r="G8304" s="87">
        <v>5000</v>
      </c>
      <c r="H8304" s="87">
        <v>250.0000000000002</v>
      </c>
    </row>
    <row r="8305" spans="1:8" x14ac:dyDescent="0.3">
      <c r="A8305" t="s">
        <v>37</v>
      </c>
      <c r="B8305" t="s">
        <v>56</v>
      </c>
      <c r="C8305" t="s">
        <v>77</v>
      </c>
      <c r="D8305" t="s">
        <v>214</v>
      </c>
      <c r="E8305" t="s">
        <v>217</v>
      </c>
      <c r="F8305" s="88">
        <v>46419</v>
      </c>
      <c r="G8305" s="87">
        <v>5000</v>
      </c>
      <c r="H8305" s="87">
        <v>-40.135470959512531</v>
      </c>
    </row>
    <row r="8306" spans="1:8" x14ac:dyDescent="0.3">
      <c r="A8306" t="s">
        <v>37</v>
      </c>
      <c r="B8306" t="s">
        <v>56</v>
      </c>
      <c r="C8306" t="s">
        <v>77</v>
      </c>
      <c r="D8306" t="s">
        <v>214</v>
      </c>
      <c r="E8306" t="s">
        <v>215</v>
      </c>
      <c r="F8306" s="88">
        <v>46447</v>
      </c>
      <c r="G8306" s="87">
        <v>5000</v>
      </c>
      <c r="H8306" s="87">
        <v>207.8303973240325</v>
      </c>
    </row>
    <row r="8307" spans="1:8" x14ac:dyDescent="0.3">
      <c r="A8307" t="s">
        <v>37</v>
      </c>
      <c r="B8307" t="s">
        <v>56</v>
      </c>
      <c r="C8307" t="s">
        <v>77</v>
      </c>
      <c r="D8307" t="s">
        <v>214</v>
      </c>
      <c r="E8307" t="s">
        <v>216</v>
      </c>
      <c r="F8307" s="88">
        <v>46447</v>
      </c>
      <c r="G8307" s="87">
        <v>5000</v>
      </c>
      <c r="H8307" s="87">
        <v>250.0000000000002</v>
      </c>
    </row>
    <row r="8308" spans="1:8" x14ac:dyDescent="0.3">
      <c r="A8308" t="s">
        <v>37</v>
      </c>
      <c r="B8308" t="s">
        <v>56</v>
      </c>
      <c r="C8308" t="s">
        <v>77</v>
      </c>
      <c r="D8308" t="s">
        <v>214</v>
      </c>
      <c r="E8308" t="s">
        <v>217</v>
      </c>
      <c r="F8308" s="88">
        <v>46447</v>
      </c>
      <c r="G8308" s="87">
        <v>5000</v>
      </c>
      <c r="H8308" s="87">
        <v>-40.161526358064577</v>
      </c>
    </row>
    <row r="8309" spans="1:8" x14ac:dyDescent="0.3">
      <c r="A8309" t="s">
        <v>37</v>
      </c>
      <c r="B8309" t="s">
        <v>56</v>
      </c>
      <c r="C8309" t="s">
        <v>77</v>
      </c>
      <c r="D8309" t="s">
        <v>214</v>
      </c>
      <c r="E8309" t="s">
        <v>215</v>
      </c>
      <c r="F8309" s="88">
        <v>46478</v>
      </c>
      <c r="G8309" s="87">
        <v>5000</v>
      </c>
      <c r="H8309" s="87">
        <v>207.8020743872633</v>
      </c>
    </row>
    <row r="8310" spans="1:8" x14ac:dyDescent="0.3">
      <c r="A8310" t="s">
        <v>37</v>
      </c>
      <c r="B8310" t="s">
        <v>56</v>
      </c>
      <c r="C8310" t="s">
        <v>77</v>
      </c>
      <c r="D8310" t="s">
        <v>214</v>
      </c>
      <c r="E8310" t="s">
        <v>216</v>
      </c>
      <c r="F8310" s="88">
        <v>46478</v>
      </c>
      <c r="G8310" s="87">
        <v>5000</v>
      </c>
      <c r="H8310" s="87">
        <v>250.0000000000002</v>
      </c>
    </row>
    <row r="8311" spans="1:8" x14ac:dyDescent="0.3">
      <c r="A8311" t="s">
        <v>37</v>
      </c>
      <c r="B8311" t="s">
        <v>56</v>
      </c>
      <c r="C8311" t="s">
        <v>77</v>
      </c>
      <c r="D8311" t="s">
        <v>214</v>
      </c>
      <c r="E8311" t="s">
        <v>217</v>
      </c>
      <c r="F8311" s="88">
        <v>46478</v>
      </c>
      <c r="G8311" s="87">
        <v>5000</v>
      </c>
      <c r="H8311" s="87">
        <v>-40.188500583558941</v>
      </c>
    </row>
    <row r="8312" spans="1:8" x14ac:dyDescent="0.3">
      <c r="A8312" t="s">
        <v>37</v>
      </c>
      <c r="B8312" t="s">
        <v>56</v>
      </c>
      <c r="C8312" t="s">
        <v>77</v>
      </c>
      <c r="D8312" t="s">
        <v>214</v>
      </c>
      <c r="E8312" t="s">
        <v>215</v>
      </c>
      <c r="F8312" s="88">
        <v>46508</v>
      </c>
      <c r="G8312" s="87">
        <v>5000</v>
      </c>
      <c r="H8312" s="87">
        <v>-40.215511067528958</v>
      </c>
    </row>
    <row r="8313" spans="1:8" x14ac:dyDescent="0.3">
      <c r="A8313" t="s">
        <v>37</v>
      </c>
      <c r="B8313" t="s">
        <v>56</v>
      </c>
      <c r="C8313" t="s">
        <v>77</v>
      </c>
      <c r="D8313" t="s">
        <v>214</v>
      </c>
      <c r="E8313" t="s">
        <v>216</v>
      </c>
      <c r="F8313" s="88">
        <v>46508</v>
      </c>
      <c r="G8313" s="87">
        <v>5000</v>
      </c>
      <c r="H8313" s="87">
        <v>0</v>
      </c>
    </row>
    <row r="8314" spans="1:8" x14ac:dyDescent="0.3">
      <c r="A8314" t="s">
        <v>37</v>
      </c>
      <c r="B8314" t="s">
        <v>56</v>
      </c>
      <c r="C8314" t="s">
        <v>77</v>
      </c>
      <c r="D8314" t="s">
        <v>214</v>
      </c>
      <c r="E8314" t="s">
        <v>217</v>
      </c>
      <c r="F8314" s="88">
        <v>46508</v>
      </c>
      <c r="G8314" s="87">
        <v>5000</v>
      </c>
      <c r="H8314" s="87">
        <v>-40.215511067528958</v>
      </c>
    </row>
    <row r="8315" spans="1:8" x14ac:dyDescent="0.3">
      <c r="A8315" t="s">
        <v>37</v>
      </c>
      <c r="B8315" t="s">
        <v>56</v>
      </c>
      <c r="C8315" t="s">
        <v>77</v>
      </c>
      <c r="D8315" t="s">
        <v>214</v>
      </c>
      <c r="E8315" t="s">
        <v>215</v>
      </c>
      <c r="F8315" s="88">
        <v>46539</v>
      </c>
      <c r="G8315" s="87">
        <v>5000</v>
      </c>
      <c r="H8315" s="87">
        <v>-40.242557883131127</v>
      </c>
    </row>
    <row r="8316" spans="1:8" x14ac:dyDescent="0.3">
      <c r="A8316" t="s">
        <v>37</v>
      </c>
      <c r="B8316" t="s">
        <v>56</v>
      </c>
      <c r="C8316" t="s">
        <v>77</v>
      </c>
      <c r="D8316" t="s">
        <v>214</v>
      </c>
      <c r="E8316" t="s">
        <v>216</v>
      </c>
      <c r="F8316" s="88">
        <v>46539</v>
      </c>
      <c r="G8316" s="87">
        <v>5000</v>
      </c>
      <c r="H8316" s="87">
        <v>0</v>
      </c>
    </row>
    <row r="8317" spans="1:8" x14ac:dyDescent="0.3">
      <c r="A8317" t="s">
        <v>37</v>
      </c>
      <c r="B8317" t="s">
        <v>56</v>
      </c>
      <c r="C8317" t="s">
        <v>77</v>
      </c>
      <c r="D8317" t="s">
        <v>214</v>
      </c>
      <c r="E8317" t="s">
        <v>217</v>
      </c>
      <c r="F8317" s="88">
        <v>46539</v>
      </c>
      <c r="G8317" s="87">
        <v>5000</v>
      </c>
      <c r="H8317" s="87">
        <v>-40.242557883131127</v>
      </c>
    </row>
    <row r="8318" spans="1:8" x14ac:dyDescent="0.3">
      <c r="A8318" t="s">
        <v>37</v>
      </c>
      <c r="B8318" t="s">
        <v>56</v>
      </c>
      <c r="C8318" t="s">
        <v>77</v>
      </c>
      <c r="D8318" t="s">
        <v>214</v>
      </c>
      <c r="E8318" t="s">
        <v>215</v>
      </c>
      <c r="F8318" s="88">
        <v>46569</v>
      </c>
      <c r="G8318" s="87">
        <v>5000</v>
      </c>
      <c r="H8318" s="87">
        <v>-40.269641103719003</v>
      </c>
    </row>
    <row r="8319" spans="1:8" x14ac:dyDescent="0.3">
      <c r="A8319" t="s">
        <v>37</v>
      </c>
      <c r="B8319" t="s">
        <v>56</v>
      </c>
      <c r="C8319" t="s">
        <v>77</v>
      </c>
      <c r="D8319" t="s">
        <v>214</v>
      </c>
      <c r="E8319" t="s">
        <v>216</v>
      </c>
      <c r="F8319" s="88">
        <v>46569</v>
      </c>
      <c r="G8319" s="87">
        <v>5000</v>
      </c>
      <c r="H8319" s="87">
        <v>0</v>
      </c>
    </row>
    <row r="8320" spans="1:8" x14ac:dyDescent="0.3">
      <c r="A8320" t="s">
        <v>37</v>
      </c>
      <c r="B8320" t="s">
        <v>56</v>
      </c>
      <c r="C8320" t="s">
        <v>77</v>
      </c>
      <c r="D8320" t="s">
        <v>214</v>
      </c>
      <c r="E8320" t="s">
        <v>217</v>
      </c>
      <c r="F8320" s="88">
        <v>46569</v>
      </c>
      <c r="G8320" s="87">
        <v>5000</v>
      </c>
      <c r="H8320" s="87">
        <v>-40.269641103719003</v>
      </c>
    </row>
    <row r="8321" spans="1:8" x14ac:dyDescent="0.3">
      <c r="A8321" t="s">
        <v>37</v>
      </c>
      <c r="B8321" t="s">
        <v>56</v>
      </c>
      <c r="C8321" t="s">
        <v>77</v>
      </c>
      <c r="D8321" t="s">
        <v>214</v>
      </c>
      <c r="E8321" t="s">
        <v>215</v>
      </c>
      <c r="F8321" s="88">
        <v>46600</v>
      </c>
      <c r="G8321" s="87">
        <v>5000</v>
      </c>
      <c r="H8321" s="87">
        <v>-40.297205692394478</v>
      </c>
    </row>
    <row r="8322" spans="1:8" x14ac:dyDescent="0.3">
      <c r="A8322" t="s">
        <v>37</v>
      </c>
      <c r="B8322" t="s">
        <v>56</v>
      </c>
      <c r="C8322" t="s">
        <v>77</v>
      </c>
      <c r="D8322" t="s">
        <v>214</v>
      </c>
      <c r="E8322" t="s">
        <v>216</v>
      </c>
      <c r="F8322" s="88">
        <v>46600</v>
      </c>
      <c r="G8322" s="87">
        <v>5000</v>
      </c>
      <c r="H8322" s="87">
        <v>0</v>
      </c>
    </row>
    <row r="8323" spans="1:8" x14ac:dyDescent="0.3">
      <c r="A8323" t="s">
        <v>37</v>
      </c>
      <c r="B8323" t="s">
        <v>56</v>
      </c>
      <c r="C8323" t="s">
        <v>77</v>
      </c>
      <c r="D8323" t="s">
        <v>214</v>
      </c>
      <c r="E8323" t="s">
        <v>217</v>
      </c>
      <c r="F8323" s="88">
        <v>46600</v>
      </c>
      <c r="G8323" s="87">
        <v>5000</v>
      </c>
      <c r="H8323" s="87">
        <v>-40.297205692394478</v>
      </c>
    </row>
    <row r="8324" spans="1:8" x14ac:dyDescent="0.3">
      <c r="A8324" t="s">
        <v>37</v>
      </c>
      <c r="B8324" t="s">
        <v>56</v>
      </c>
      <c r="C8324" t="s">
        <v>77</v>
      </c>
      <c r="D8324" t="s">
        <v>214</v>
      </c>
      <c r="E8324" t="s">
        <v>215</v>
      </c>
      <c r="F8324" s="88">
        <v>46631</v>
      </c>
      <c r="G8324" s="87">
        <v>5000</v>
      </c>
      <c r="H8324" s="87">
        <v>-40.324362543638358</v>
      </c>
    </row>
    <row r="8325" spans="1:8" x14ac:dyDescent="0.3">
      <c r="A8325" t="s">
        <v>37</v>
      </c>
      <c r="B8325" t="s">
        <v>56</v>
      </c>
      <c r="C8325" t="s">
        <v>77</v>
      </c>
      <c r="D8325" t="s">
        <v>214</v>
      </c>
      <c r="E8325" t="s">
        <v>216</v>
      </c>
      <c r="F8325" s="88">
        <v>46631</v>
      </c>
      <c r="G8325" s="87">
        <v>5000</v>
      </c>
      <c r="H8325" s="87">
        <v>0</v>
      </c>
    </row>
    <row r="8326" spans="1:8" x14ac:dyDescent="0.3">
      <c r="A8326" t="s">
        <v>37</v>
      </c>
      <c r="B8326" t="s">
        <v>56</v>
      </c>
      <c r="C8326" t="s">
        <v>77</v>
      </c>
      <c r="D8326" t="s">
        <v>214</v>
      </c>
      <c r="E8326" t="s">
        <v>217</v>
      </c>
      <c r="F8326" s="88">
        <v>46631</v>
      </c>
      <c r="G8326" s="87">
        <v>5000</v>
      </c>
      <c r="H8326" s="87">
        <v>-40.324362543638358</v>
      </c>
    </row>
    <row r="8327" spans="1:8" x14ac:dyDescent="0.3">
      <c r="A8327" t="s">
        <v>37</v>
      </c>
      <c r="B8327" t="s">
        <v>56</v>
      </c>
      <c r="C8327" t="s">
        <v>77</v>
      </c>
      <c r="D8327" t="s">
        <v>214</v>
      </c>
      <c r="E8327" t="s">
        <v>215</v>
      </c>
      <c r="F8327" s="88">
        <v>46661</v>
      </c>
      <c r="G8327" s="87">
        <v>5000</v>
      </c>
      <c r="H8327" s="87">
        <v>-40.351556022332197</v>
      </c>
    </row>
    <row r="8328" spans="1:8" x14ac:dyDescent="0.3">
      <c r="A8328" t="s">
        <v>37</v>
      </c>
      <c r="B8328" t="s">
        <v>56</v>
      </c>
      <c r="C8328" t="s">
        <v>77</v>
      </c>
      <c r="D8328" t="s">
        <v>214</v>
      </c>
      <c r="E8328" t="s">
        <v>216</v>
      </c>
      <c r="F8328" s="88">
        <v>46661</v>
      </c>
      <c r="G8328" s="87">
        <v>5000</v>
      </c>
      <c r="H8328" s="87">
        <v>0</v>
      </c>
    </row>
    <row r="8329" spans="1:8" x14ac:dyDescent="0.3">
      <c r="A8329" t="s">
        <v>37</v>
      </c>
      <c r="B8329" t="s">
        <v>56</v>
      </c>
      <c r="C8329" t="s">
        <v>77</v>
      </c>
      <c r="D8329" t="s">
        <v>214</v>
      </c>
      <c r="E8329" t="s">
        <v>217</v>
      </c>
      <c r="F8329" s="88">
        <v>46661</v>
      </c>
      <c r="G8329" s="87">
        <v>5000</v>
      </c>
      <c r="H8329" s="87">
        <v>-40.351556022332197</v>
      </c>
    </row>
    <row r="8330" spans="1:8" x14ac:dyDescent="0.3">
      <c r="A8330" t="s">
        <v>37</v>
      </c>
      <c r="B8330" t="s">
        <v>56</v>
      </c>
      <c r="C8330" t="s">
        <v>77</v>
      </c>
      <c r="D8330" t="s">
        <v>214</v>
      </c>
      <c r="E8330" t="s">
        <v>215</v>
      </c>
      <c r="F8330" s="88">
        <v>46692</v>
      </c>
      <c r="G8330" s="87">
        <v>5000</v>
      </c>
      <c r="H8330" s="87">
        <v>-40.378786202623907</v>
      </c>
    </row>
    <row r="8331" spans="1:8" x14ac:dyDescent="0.3">
      <c r="A8331" t="s">
        <v>37</v>
      </c>
      <c r="B8331" t="s">
        <v>56</v>
      </c>
      <c r="C8331" t="s">
        <v>77</v>
      </c>
      <c r="D8331" t="s">
        <v>214</v>
      </c>
      <c r="E8331" t="s">
        <v>216</v>
      </c>
      <c r="F8331" s="88">
        <v>46692</v>
      </c>
      <c r="G8331" s="87">
        <v>5000</v>
      </c>
      <c r="H8331" s="87">
        <v>0</v>
      </c>
    </row>
    <row r="8332" spans="1:8" x14ac:dyDescent="0.3">
      <c r="A8332" t="s">
        <v>37</v>
      </c>
      <c r="B8332" t="s">
        <v>56</v>
      </c>
      <c r="C8332" t="s">
        <v>77</v>
      </c>
      <c r="D8332" t="s">
        <v>214</v>
      </c>
      <c r="E8332" t="s">
        <v>217</v>
      </c>
      <c r="F8332" s="88">
        <v>46692</v>
      </c>
      <c r="G8332" s="87">
        <v>5000</v>
      </c>
      <c r="H8332" s="87">
        <v>-40.378786202623907</v>
      </c>
    </row>
    <row r="8333" spans="1:8" x14ac:dyDescent="0.3">
      <c r="A8333" t="s">
        <v>37</v>
      </c>
      <c r="B8333" t="s">
        <v>56</v>
      </c>
      <c r="C8333" t="s">
        <v>77</v>
      </c>
      <c r="D8333" t="s">
        <v>214</v>
      </c>
      <c r="E8333" t="s">
        <v>215</v>
      </c>
      <c r="F8333" s="88">
        <v>46722</v>
      </c>
      <c r="G8333" s="87">
        <v>5000</v>
      </c>
      <c r="H8333" s="87">
        <v>-40.40605315886792</v>
      </c>
    </row>
    <row r="8334" spans="1:8" x14ac:dyDescent="0.3">
      <c r="A8334" t="s">
        <v>37</v>
      </c>
      <c r="B8334" t="s">
        <v>56</v>
      </c>
      <c r="C8334" t="s">
        <v>77</v>
      </c>
      <c r="D8334" t="s">
        <v>214</v>
      </c>
      <c r="E8334" t="s">
        <v>216</v>
      </c>
      <c r="F8334" s="88">
        <v>46722</v>
      </c>
      <c r="G8334" s="87">
        <v>5000</v>
      </c>
      <c r="H8334" s="87">
        <v>0</v>
      </c>
    </row>
    <row r="8335" spans="1:8" x14ac:dyDescent="0.3">
      <c r="A8335" t="s">
        <v>37</v>
      </c>
      <c r="B8335" t="s">
        <v>56</v>
      </c>
      <c r="C8335" t="s">
        <v>77</v>
      </c>
      <c r="D8335" t="s">
        <v>214</v>
      </c>
      <c r="E8335" t="s">
        <v>217</v>
      </c>
      <c r="F8335" s="88">
        <v>46722</v>
      </c>
      <c r="G8335" s="87">
        <v>5000</v>
      </c>
      <c r="H8335" s="87">
        <v>-40.40605315886792</v>
      </c>
    </row>
    <row r="8336" spans="1:8" x14ac:dyDescent="0.3">
      <c r="A8336" t="s">
        <v>37</v>
      </c>
      <c r="B8336" t="s">
        <v>56</v>
      </c>
      <c r="C8336" t="s">
        <v>78</v>
      </c>
      <c r="D8336" t="s">
        <v>198</v>
      </c>
      <c r="E8336" t="s">
        <v>135</v>
      </c>
      <c r="G8336" s="87">
        <v>44000</v>
      </c>
      <c r="H8336" s="87">
        <v>29920</v>
      </c>
    </row>
    <row r="8337" spans="1:8" x14ac:dyDescent="0.3">
      <c r="A8337" t="s">
        <v>37</v>
      </c>
      <c r="B8337" t="s">
        <v>56</v>
      </c>
      <c r="C8337" t="s">
        <v>78</v>
      </c>
      <c r="D8337" t="s">
        <v>198</v>
      </c>
      <c r="E8337" t="s">
        <v>199</v>
      </c>
      <c r="G8337" s="87">
        <v>44000</v>
      </c>
      <c r="H8337" s="87">
        <v>43945.06866416979</v>
      </c>
    </row>
    <row r="8338" spans="1:8" x14ac:dyDescent="0.3">
      <c r="A8338" t="s">
        <v>37</v>
      </c>
      <c r="B8338" t="s">
        <v>56</v>
      </c>
      <c r="C8338" t="s">
        <v>78</v>
      </c>
      <c r="D8338" t="s">
        <v>198</v>
      </c>
      <c r="E8338" t="s">
        <v>200</v>
      </c>
      <c r="G8338" s="87">
        <v>44000</v>
      </c>
      <c r="H8338" s="87">
        <v>44399.690319446621</v>
      </c>
    </row>
    <row r="8339" spans="1:8" x14ac:dyDescent="0.3">
      <c r="A8339" t="s">
        <v>37</v>
      </c>
      <c r="B8339" t="s">
        <v>56</v>
      </c>
      <c r="C8339" t="s">
        <v>78</v>
      </c>
      <c r="D8339" t="s">
        <v>198</v>
      </c>
      <c r="E8339" t="s">
        <v>201</v>
      </c>
      <c r="G8339" s="87">
        <v>44000</v>
      </c>
      <c r="H8339" s="87">
        <v>44000</v>
      </c>
    </row>
    <row r="8340" spans="1:8" x14ac:dyDescent="0.3">
      <c r="A8340" t="s">
        <v>37</v>
      </c>
      <c r="B8340" t="s">
        <v>56</v>
      </c>
      <c r="C8340" t="s">
        <v>78</v>
      </c>
      <c r="D8340" t="s">
        <v>198</v>
      </c>
      <c r="E8340" t="s">
        <v>202</v>
      </c>
      <c r="G8340" s="87">
        <v>44000</v>
      </c>
      <c r="H8340" s="87">
        <v>30154.096796228419</v>
      </c>
    </row>
    <row r="8341" spans="1:8" x14ac:dyDescent="0.3">
      <c r="A8341" t="s">
        <v>37</v>
      </c>
      <c r="B8341" t="s">
        <v>56</v>
      </c>
      <c r="C8341" t="s">
        <v>78</v>
      </c>
      <c r="D8341" t="s">
        <v>198</v>
      </c>
      <c r="E8341" t="s">
        <v>139</v>
      </c>
      <c r="G8341" s="87">
        <v>44000</v>
      </c>
      <c r="H8341" s="87">
        <v>28380</v>
      </c>
    </row>
    <row r="8342" spans="1:8" x14ac:dyDescent="0.3">
      <c r="A8342" t="s">
        <v>37</v>
      </c>
      <c r="B8342" t="s">
        <v>56</v>
      </c>
      <c r="C8342" t="s">
        <v>78</v>
      </c>
      <c r="D8342" t="s">
        <v>198</v>
      </c>
      <c r="E8342" t="s">
        <v>65</v>
      </c>
      <c r="G8342" s="87">
        <v>44000</v>
      </c>
      <c r="H8342" s="87">
        <v>30154.096796228419</v>
      </c>
    </row>
    <row r="8343" spans="1:8" x14ac:dyDescent="0.3">
      <c r="A8343" t="s">
        <v>37</v>
      </c>
      <c r="B8343" t="s">
        <v>56</v>
      </c>
      <c r="C8343" t="s">
        <v>78</v>
      </c>
      <c r="D8343" t="s">
        <v>203</v>
      </c>
      <c r="E8343" t="s">
        <v>204</v>
      </c>
      <c r="G8343" s="87">
        <v>44000</v>
      </c>
      <c r="H8343" s="87">
        <v>29249.738918458708</v>
      </c>
    </row>
    <row r="8344" spans="1:8" x14ac:dyDescent="0.3">
      <c r="A8344" t="s">
        <v>37</v>
      </c>
      <c r="B8344" t="s">
        <v>56</v>
      </c>
      <c r="C8344" t="s">
        <v>78</v>
      </c>
      <c r="D8344" t="s">
        <v>203</v>
      </c>
      <c r="E8344" t="s">
        <v>142</v>
      </c>
      <c r="G8344" s="87">
        <v>44000</v>
      </c>
      <c r="H8344" s="87">
        <v>42770.352369380307</v>
      </c>
    </row>
    <row r="8345" spans="1:8" x14ac:dyDescent="0.3">
      <c r="A8345" t="s">
        <v>37</v>
      </c>
      <c r="B8345" t="s">
        <v>56</v>
      </c>
      <c r="C8345" t="s">
        <v>78</v>
      </c>
      <c r="D8345" t="s">
        <v>203</v>
      </c>
      <c r="E8345" t="s">
        <v>143</v>
      </c>
      <c r="G8345" s="87">
        <v>44000</v>
      </c>
      <c r="H8345" s="87">
        <v>44250.983694653522</v>
      </c>
    </row>
    <row r="8346" spans="1:8" x14ac:dyDescent="0.3">
      <c r="A8346" t="s">
        <v>37</v>
      </c>
      <c r="B8346" t="s">
        <v>56</v>
      </c>
      <c r="C8346" t="s">
        <v>78</v>
      </c>
      <c r="D8346" t="s">
        <v>203</v>
      </c>
      <c r="E8346" t="s">
        <v>141</v>
      </c>
      <c r="G8346" s="87">
        <v>44000</v>
      </c>
      <c r="H8346" s="87">
        <v>0</v>
      </c>
    </row>
    <row r="8347" spans="1:8" x14ac:dyDescent="0.3">
      <c r="A8347" t="s">
        <v>37</v>
      </c>
      <c r="B8347" t="s">
        <v>56</v>
      </c>
      <c r="C8347" t="s">
        <v>78</v>
      </c>
      <c r="D8347" t="s">
        <v>203</v>
      </c>
      <c r="E8347" t="s">
        <v>205</v>
      </c>
      <c r="G8347" s="87">
        <v>44000</v>
      </c>
      <c r="H8347" s="87">
        <v>29249.738918458708</v>
      </c>
    </row>
    <row r="8348" spans="1:8" x14ac:dyDescent="0.3">
      <c r="A8348" t="s">
        <v>37</v>
      </c>
      <c r="B8348" t="s">
        <v>56</v>
      </c>
      <c r="C8348" t="s">
        <v>78</v>
      </c>
      <c r="D8348" t="s">
        <v>206</v>
      </c>
      <c r="E8348" t="s">
        <v>207</v>
      </c>
      <c r="G8348" s="87">
        <v>44000</v>
      </c>
      <c r="H8348" s="87">
        <v>44000</v>
      </c>
    </row>
    <row r="8349" spans="1:8" x14ac:dyDescent="0.3">
      <c r="A8349" t="s">
        <v>37</v>
      </c>
      <c r="B8349" t="s">
        <v>56</v>
      </c>
      <c r="C8349" t="s">
        <v>78</v>
      </c>
      <c r="D8349" t="s">
        <v>206</v>
      </c>
      <c r="E8349" t="s">
        <v>208</v>
      </c>
      <c r="G8349" s="87">
        <v>44000</v>
      </c>
      <c r="H8349" s="87">
        <v>44055</v>
      </c>
    </row>
    <row r="8350" spans="1:8" x14ac:dyDescent="0.3">
      <c r="A8350" t="s">
        <v>37</v>
      </c>
      <c r="B8350" t="s">
        <v>56</v>
      </c>
      <c r="C8350" t="s">
        <v>78</v>
      </c>
      <c r="D8350" t="s">
        <v>206</v>
      </c>
      <c r="E8350" t="s">
        <v>209</v>
      </c>
      <c r="G8350" s="87">
        <v>44000</v>
      </c>
      <c r="H8350" s="87">
        <v>43603.907731582789</v>
      </c>
    </row>
    <row r="8351" spans="1:8" x14ac:dyDescent="0.3">
      <c r="A8351" t="s">
        <v>37</v>
      </c>
      <c r="B8351" t="s">
        <v>56</v>
      </c>
      <c r="C8351" t="s">
        <v>78</v>
      </c>
      <c r="D8351" t="s">
        <v>210</v>
      </c>
      <c r="E8351" t="s">
        <v>211</v>
      </c>
      <c r="G8351" s="87">
        <v>44000</v>
      </c>
      <c r="H8351" s="87">
        <v>44000</v>
      </c>
    </row>
    <row r="8352" spans="1:8" x14ac:dyDescent="0.3">
      <c r="A8352" t="s">
        <v>37</v>
      </c>
      <c r="B8352" t="s">
        <v>56</v>
      </c>
      <c r="C8352" t="s">
        <v>78</v>
      </c>
      <c r="D8352" t="s">
        <v>210</v>
      </c>
      <c r="E8352" t="s">
        <v>212</v>
      </c>
      <c r="G8352" s="87">
        <v>44000</v>
      </c>
      <c r="H8352" s="87">
        <v>43560</v>
      </c>
    </row>
    <row r="8353" spans="1:8" x14ac:dyDescent="0.3">
      <c r="A8353" t="s">
        <v>37</v>
      </c>
      <c r="B8353" t="s">
        <v>56</v>
      </c>
      <c r="C8353" t="s">
        <v>78</v>
      </c>
      <c r="D8353" t="s">
        <v>210</v>
      </c>
      <c r="E8353" t="s">
        <v>213</v>
      </c>
      <c r="G8353" s="87">
        <v>44000</v>
      </c>
      <c r="H8353" s="87">
        <v>43780</v>
      </c>
    </row>
    <row r="8354" spans="1:8" x14ac:dyDescent="0.3">
      <c r="A8354" t="s">
        <v>37</v>
      </c>
      <c r="B8354" t="s">
        <v>56</v>
      </c>
      <c r="C8354" t="s">
        <v>78</v>
      </c>
      <c r="D8354" t="s">
        <v>214</v>
      </c>
      <c r="E8354" t="s">
        <v>215</v>
      </c>
      <c r="F8354" s="88">
        <v>46388</v>
      </c>
      <c r="G8354" s="87">
        <v>3666.666666666667</v>
      </c>
      <c r="H8354" s="87">
        <v>14.832711763282269</v>
      </c>
    </row>
    <row r="8355" spans="1:8" x14ac:dyDescent="0.3">
      <c r="A8355" t="s">
        <v>37</v>
      </c>
      <c r="B8355" t="s">
        <v>56</v>
      </c>
      <c r="C8355" t="s">
        <v>78</v>
      </c>
      <c r="D8355" t="s">
        <v>214</v>
      </c>
      <c r="E8355" t="s">
        <v>216</v>
      </c>
      <c r="F8355" s="88">
        <v>46388</v>
      </c>
      <c r="G8355" s="87">
        <v>3666.666666666667</v>
      </c>
      <c r="H8355" s="87">
        <v>0</v>
      </c>
    </row>
    <row r="8356" spans="1:8" x14ac:dyDescent="0.3">
      <c r="A8356" t="s">
        <v>37</v>
      </c>
      <c r="B8356" t="s">
        <v>56</v>
      </c>
      <c r="C8356" t="s">
        <v>78</v>
      </c>
      <c r="D8356" t="s">
        <v>214</v>
      </c>
      <c r="E8356" t="s">
        <v>217</v>
      </c>
      <c r="F8356" s="88">
        <v>46388</v>
      </c>
      <c r="G8356" s="87">
        <v>3666.666666666667</v>
      </c>
      <c r="H8356" s="87">
        <v>14.832711763282269</v>
      </c>
    </row>
    <row r="8357" spans="1:8" x14ac:dyDescent="0.3">
      <c r="A8357" t="s">
        <v>37</v>
      </c>
      <c r="B8357" t="s">
        <v>56</v>
      </c>
      <c r="C8357" t="s">
        <v>78</v>
      </c>
      <c r="D8357" t="s">
        <v>214</v>
      </c>
      <c r="E8357" t="s">
        <v>215</v>
      </c>
      <c r="F8357" s="88">
        <v>46419</v>
      </c>
      <c r="G8357" s="87">
        <v>3666.666666666667</v>
      </c>
      <c r="H8357" s="87">
        <v>14.8278638273982</v>
      </c>
    </row>
    <row r="8358" spans="1:8" x14ac:dyDescent="0.3">
      <c r="A8358" t="s">
        <v>37</v>
      </c>
      <c r="B8358" t="s">
        <v>56</v>
      </c>
      <c r="C8358" t="s">
        <v>78</v>
      </c>
      <c r="D8358" t="s">
        <v>214</v>
      </c>
      <c r="E8358" t="s">
        <v>216</v>
      </c>
      <c r="F8358" s="88">
        <v>46419</v>
      </c>
      <c r="G8358" s="87">
        <v>3666.666666666667</v>
      </c>
      <c r="H8358" s="87">
        <v>0</v>
      </c>
    </row>
    <row r="8359" spans="1:8" x14ac:dyDescent="0.3">
      <c r="A8359" t="s">
        <v>37</v>
      </c>
      <c r="B8359" t="s">
        <v>56</v>
      </c>
      <c r="C8359" t="s">
        <v>78</v>
      </c>
      <c r="D8359" t="s">
        <v>214</v>
      </c>
      <c r="E8359" t="s">
        <v>217</v>
      </c>
      <c r="F8359" s="88">
        <v>46419</v>
      </c>
      <c r="G8359" s="87">
        <v>3666.666666666667</v>
      </c>
      <c r="H8359" s="87">
        <v>14.8278638273982</v>
      </c>
    </row>
    <row r="8360" spans="1:8" x14ac:dyDescent="0.3">
      <c r="A8360" t="s">
        <v>37</v>
      </c>
      <c r="B8360" t="s">
        <v>56</v>
      </c>
      <c r="C8360" t="s">
        <v>78</v>
      </c>
      <c r="D8360" t="s">
        <v>214</v>
      </c>
      <c r="E8360" t="s">
        <v>215</v>
      </c>
      <c r="F8360" s="88">
        <v>46447</v>
      </c>
      <c r="G8360" s="87">
        <v>3666.666666666667</v>
      </c>
      <c r="H8360" s="87">
        <v>14.82301905948558</v>
      </c>
    </row>
    <row r="8361" spans="1:8" x14ac:dyDescent="0.3">
      <c r="A8361" t="s">
        <v>37</v>
      </c>
      <c r="B8361" t="s">
        <v>56</v>
      </c>
      <c r="C8361" t="s">
        <v>78</v>
      </c>
      <c r="D8361" t="s">
        <v>214</v>
      </c>
      <c r="E8361" t="s">
        <v>216</v>
      </c>
      <c r="F8361" s="88">
        <v>46447</v>
      </c>
      <c r="G8361" s="87">
        <v>3666.666666666667</v>
      </c>
      <c r="H8361" s="87">
        <v>0</v>
      </c>
    </row>
    <row r="8362" spans="1:8" x14ac:dyDescent="0.3">
      <c r="A8362" t="s">
        <v>37</v>
      </c>
      <c r="B8362" t="s">
        <v>56</v>
      </c>
      <c r="C8362" t="s">
        <v>78</v>
      </c>
      <c r="D8362" t="s">
        <v>214</v>
      </c>
      <c r="E8362" t="s">
        <v>217</v>
      </c>
      <c r="F8362" s="88">
        <v>46447</v>
      </c>
      <c r="G8362" s="87">
        <v>3666.666666666667</v>
      </c>
      <c r="H8362" s="87">
        <v>14.82301905948558</v>
      </c>
    </row>
    <row r="8363" spans="1:8" x14ac:dyDescent="0.3">
      <c r="A8363" t="s">
        <v>37</v>
      </c>
      <c r="B8363" t="s">
        <v>56</v>
      </c>
      <c r="C8363" t="s">
        <v>78</v>
      </c>
      <c r="D8363" t="s">
        <v>214</v>
      </c>
      <c r="E8363" t="s">
        <v>215</v>
      </c>
      <c r="F8363" s="88">
        <v>46478</v>
      </c>
      <c r="G8363" s="87">
        <v>3666.666666666667</v>
      </c>
      <c r="H8363" s="87">
        <v>14.81801338972644</v>
      </c>
    </row>
    <row r="8364" spans="1:8" x14ac:dyDescent="0.3">
      <c r="A8364" t="s">
        <v>37</v>
      </c>
      <c r="B8364" t="s">
        <v>56</v>
      </c>
      <c r="C8364" t="s">
        <v>78</v>
      </c>
      <c r="D8364" t="s">
        <v>214</v>
      </c>
      <c r="E8364" t="s">
        <v>216</v>
      </c>
      <c r="F8364" s="88">
        <v>46478</v>
      </c>
      <c r="G8364" s="87">
        <v>3666.666666666667</v>
      </c>
      <c r="H8364" s="87">
        <v>0</v>
      </c>
    </row>
    <row r="8365" spans="1:8" x14ac:dyDescent="0.3">
      <c r="A8365" t="s">
        <v>37</v>
      </c>
      <c r="B8365" t="s">
        <v>56</v>
      </c>
      <c r="C8365" t="s">
        <v>78</v>
      </c>
      <c r="D8365" t="s">
        <v>214</v>
      </c>
      <c r="E8365" t="s">
        <v>217</v>
      </c>
      <c r="F8365" s="88">
        <v>46478</v>
      </c>
      <c r="G8365" s="87">
        <v>3666.666666666667</v>
      </c>
      <c r="H8365" s="87">
        <v>14.81801338972644</v>
      </c>
    </row>
    <row r="8366" spans="1:8" x14ac:dyDescent="0.3">
      <c r="A8366" t="s">
        <v>37</v>
      </c>
      <c r="B8366" t="s">
        <v>56</v>
      </c>
      <c r="C8366" t="s">
        <v>78</v>
      </c>
      <c r="D8366" t="s">
        <v>214</v>
      </c>
      <c r="E8366" t="s">
        <v>215</v>
      </c>
      <c r="F8366" s="88">
        <v>46508</v>
      </c>
      <c r="G8366" s="87">
        <v>3666.666666666667</v>
      </c>
      <c r="H8366" s="87">
        <v>14.813011099612311</v>
      </c>
    </row>
    <row r="8367" spans="1:8" x14ac:dyDescent="0.3">
      <c r="A8367" t="s">
        <v>37</v>
      </c>
      <c r="B8367" t="s">
        <v>56</v>
      </c>
      <c r="C8367" t="s">
        <v>78</v>
      </c>
      <c r="D8367" t="s">
        <v>214</v>
      </c>
      <c r="E8367" t="s">
        <v>216</v>
      </c>
      <c r="F8367" s="88">
        <v>46508</v>
      </c>
      <c r="G8367" s="87">
        <v>3666.666666666667</v>
      </c>
      <c r="H8367" s="87">
        <v>0</v>
      </c>
    </row>
    <row r="8368" spans="1:8" x14ac:dyDescent="0.3">
      <c r="A8368" t="s">
        <v>37</v>
      </c>
      <c r="B8368" t="s">
        <v>56</v>
      </c>
      <c r="C8368" t="s">
        <v>78</v>
      </c>
      <c r="D8368" t="s">
        <v>214</v>
      </c>
      <c r="E8368" t="s">
        <v>217</v>
      </c>
      <c r="F8368" s="88">
        <v>46508</v>
      </c>
      <c r="G8368" s="87">
        <v>3666.666666666667</v>
      </c>
      <c r="H8368" s="87">
        <v>14.813011099612311</v>
      </c>
    </row>
    <row r="8369" spans="1:8" x14ac:dyDescent="0.3">
      <c r="A8369" t="s">
        <v>37</v>
      </c>
      <c r="B8369" t="s">
        <v>56</v>
      </c>
      <c r="C8369" t="s">
        <v>78</v>
      </c>
      <c r="D8369" t="s">
        <v>214</v>
      </c>
      <c r="E8369" t="s">
        <v>215</v>
      </c>
      <c r="F8369" s="88">
        <v>46539</v>
      </c>
      <c r="G8369" s="87">
        <v>3666.666666666667</v>
      </c>
      <c r="H8369" s="87">
        <v>14.80801218572125</v>
      </c>
    </row>
    <row r="8370" spans="1:8" x14ac:dyDescent="0.3">
      <c r="A8370" t="s">
        <v>37</v>
      </c>
      <c r="B8370" t="s">
        <v>56</v>
      </c>
      <c r="C8370" t="s">
        <v>78</v>
      </c>
      <c r="D8370" t="s">
        <v>214</v>
      </c>
      <c r="E8370" t="s">
        <v>216</v>
      </c>
      <c r="F8370" s="88">
        <v>46539</v>
      </c>
      <c r="G8370" s="87">
        <v>3666.666666666667</v>
      </c>
      <c r="H8370" s="87">
        <v>0</v>
      </c>
    </row>
    <row r="8371" spans="1:8" x14ac:dyDescent="0.3">
      <c r="A8371" t="s">
        <v>37</v>
      </c>
      <c r="B8371" t="s">
        <v>56</v>
      </c>
      <c r="C8371" t="s">
        <v>78</v>
      </c>
      <c r="D8371" t="s">
        <v>214</v>
      </c>
      <c r="E8371" t="s">
        <v>217</v>
      </c>
      <c r="F8371" s="88">
        <v>46539</v>
      </c>
      <c r="G8371" s="87">
        <v>3666.666666666667</v>
      </c>
      <c r="H8371" s="87">
        <v>14.80801218572125</v>
      </c>
    </row>
    <row r="8372" spans="1:8" x14ac:dyDescent="0.3">
      <c r="A8372" t="s">
        <v>37</v>
      </c>
      <c r="B8372" t="s">
        <v>56</v>
      </c>
      <c r="C8372" t="s">
        <v>78</v>
      </c>
      <c r="D8372" t="s">
        <v>214</v>
      </c>
      <c r="E8372" t="s">
        <v>215</v>
      </c>
      <c r="F8372" s="88">
        <v>46569</v>
      </c>
      <c r="G8372" s="87">
        <v>3666.666666666667</v>
      </c>
      <c r="H8372" s="87">
        <v>14.803016644637051</v>
      </c>
    </row>
    <row r="8373" spans="1:8" x14ac:dyDescent="0.3">
      <c r="A8373" t="s">
        <v>37</v>
      </c>
      <c r="B8373" t="s">
        <v>56</v>
      </c>
      <c r="C8373" t="s">
        <v>78</v>
      </c>
      <c r="D8373" t="s">
        <v>214</v>
      </c>
      <c r="E8373" t="s">
        <v>216</v>
      </c>
      <c r="F8373" s="88">
        <v>46569</v>
      </c>
      <c r="G8373" s="87">
        <v>3666.666666666667</v>
      </c>
      <c r="H8373" s="87">
        <v>0</v>
      </c>
    </row>
    <row r="8374" spans="1:8" x14ac:dyDescent="0.3">
      <c r="A8374" t="s">
        <v>37</v>
      </c>
      <c r="B8374" t="s">
        <v>56</v>
      </c>
      <c r="C8374" t="s">
        <v>78</v>
      </c>
      <c r="D8374" t="s">
        <v>214</v>
      </c>
      <c r="E8374" t="s">
        <v>217</v>
      </c>
      <c r="F8374" s="88">
        <v>46569</v>
      </c>
      <c r="G8374" s="87">
        <v>3666.666666666667</v>
      </c>
      <c r="H8374" s="87">
        <v>14.803016644637051</v>
      </c>
    </row>
    <row r="8375" spans="1:8" x14ac:dyDescent="0.3">
      <c r="A8375" t="s">
        <v>37</v>
      </c>
      <c r="B8375" t="s">
        <v>56</v>
      </c>
      <c r="C8375" t="s">
        <v>78</v>
      </c>
      <c r="D8375" t="s">
        <v>214</v>
      </c>
      <c r="E8375" t="s">
        <v>215</v>
      </c>
      <c r="F8375" s="88">
        <v>46600</v>
      </c>
      <c r="G8375" s="87">
        <v>3666.666666666667</v>
      </c>
      <c r="H8375" s="87">
        <v>14.797942662118761</v>
      </c>
    </row>
    <row r="8376" spans="1:8" x14ac:dyDescent="0.3">
      <c r="A8376" t="s">
        <v>37</v>
      </c>
      <c r="B8376" t="s">
        <v>56</v>
      </c>
      <c r="C8376" t="s">
        <v>78</v>
      </c>
      <c r="D8376" t="s">
        <v>214</v>
      </c>
      <c r="E8376" t="s">
        <v>216</v>
      </c>
      <c r="F8376" s="88">
        <v>46600</v>
      </c>
      <c r="G8376" s="87">
        <v>3666.666666666667</v>
      </c>
      <c r="H8376" s="87">
        <v>0</v>
      </c>
    </row>
    <row r="8377" spans="1:8" x14ac:dyDescent="0.3">
      <c r="A8377" t="s">
        <v>37</v>
      </c>
      <c r="B8377" t="s">
        <v>56</v>
      </c>
      <c r="C8377" t="s">
        <v>78</v>
      </c>
      <c r="D8377" t="s">
        <v>214</v>
      </c>
      <c r="E8377" t="s">
        <v>217</v>
      </c>
      <c r="F8377" s="88">
        <v>46600</v>
      </c>
      <c r="G8377" s="87">
        <v>3666.666666666667</v>
      </c>
      <c r="H8377" s="87">
        <v>14.797942662118761</v>
      </c>
    </row>
    <row r="8378" spans="1:8" x14ac:dyDescent="0.3">
      <c r="A8378" t="s">
        <v>37</v>
      </c>
      <c r="B8378" t="s">
        <v>56</v>
      </c>
      <c r="C8378" t="s">
        <v>78</v>
      </c>
      <c r="D8378" t="s">
        <v>214</v>
      </c>
      <c r="E8378" t="s">
        <v>215</v>
      </c>
      <c r="F8378" s="88">
        <v>46631</v>
      </c>
      <c r="G8378" s="87">
        <v>3666.666666666667</v>
      </c>
      <c r="H8378" s="87">
        <v>14.792953911566469</v>
      </c>
    </row>
    <row r="8379" spans="1:8" x14ac:dyDescent="0.3">
      <c r="A8379" t="s">
        <v>37</v>
      </c>
      <c r="B8379" t="s">
        <v>56</v>
      </c>
      <c r="C8379" t="s">
        <v>78</v>
      </c>
      <c r="D8379" t="s">
        <v>214</v>
      </c>
      <c r="E8379" t="s">
        <v>216</v>
      </c>
      <c r="F8379" s="88">
        <v>46631</v>
      </c>
      <c r="G8379" s="87">
        <v>3666.666666666667</v>
      </c>
      <c r="H8379" s="87">
        <v>0</v>
      </c>
    </row>
    <row r="8380" spans="1:8" x14ac:dyDescent="0.3">
      <c r="A8380" t="s">
        <v>37</v>
      </c>
      <c r="B8380" t="s">
        <v>56</v>
      </c>
      <c r="C8380" t="s">
        <v>78</v>
      </c>
      <c r="D8380" t="s">
        <v>214</v>
      </c>
      <c r="E8380" t="s">
        <v>217</v>
      </c>
      <c r="F8380" s="88">
        <v>46631</v>
      </c>
      <c r="G8380" s="87">
        <v>3666.666666666667</v>
      </c>
      <c r="H8380" s="87">
        <v>14.792953911566469</v>
      </c>
    </row>
    <row r="8381" spans="1:8" x14ac:dyDescent="0.3">
      <c r="A8381" t="s">
        <v>37</v>
      </c>
      <c r="B8381" t="s">
        <v>56</v>
      </c>
      <c r="C8381" t="s">
        <v>78</v>
      </c>
      <c r="D8381" t="s">
        <v>214</v>
      </c>
      <c r="E8381" t="s">
        <v>215</v>
      </c>
      <c r="F8381" s="88">
        <v>46661</v>
      </c>
      <c r="G8381" s="87">
        <v>3666.666666666667</v>
      </c>
      <c r="H8381" s="87">
        <v>162.0461539311504</v>
      </c>
    </row>
    <row r="8382" spans="1:8" x14ac:dyDescent="0.3">
      <c r="A8382" t="s">
        <v>37</v>
      </c>
      <c r="B8382" t="s">
        <v>56</v>
      </c>
      <c r="C8382" t="s">
        <v>78</v>
      </c>
      <c r="D8382" t="s">
        <v>214</v>
      </c>
      <c r="E8382" t="s">
        <v>216</v>
      </c>
      <c r="F8382" s="88">
        <v>46661</v>
      </c>
      <c r="G8382" s="87">
        <v>3666.666666666667</v>
      </c>
      <c r="H8382" s="87">
        <v>146.6666666666668</v>
      </c>
    </row>
    <row r="8383" spans="1:8" x14ac:dyDescent="0.3">
      <c r="A8383" t="s">
        <v>37</v>
      </c>
      <c r="B8383" t="s">
        <v>56</v>
      </c>
      <c r="C8383" t="s">
        <v>78</v>
      </c>
      <c r="D8383" t="s">
        <v>214</v>
      </c>
      <c r="E8383" t="s">
        <v>217</v>
      </c>
      <c r="F8383" s="88">
        <v>46661</v>
      </c>
      <c r="G8383" s="87">
        <v>3666.666666666667</v>
      </c>
      <c r="H8383" s="87">
        <v>14.78796852354221</v>
      </c>
    </row>
    <row r="8384" spans="1:8" x14ac:dyDescent="0.3">
      <c r="A8384" t="s">
        <v>37</v>
      </c>
      <c r="B8384" t="s">
        <v>56</v>
      </c>
      <c r="C8384" t="s">
        <v>78</v>
      </c>
      <c r="D8384" t="s">
        <v>214</v>
      </c>
      <c r="E8384" t="s">
        <v>215</v>
      </c>
      <c r="F8384" s="88">
        <v>46692</v>
      </c>
      <c r="G8384" s="87">
        <v>3666.666666666667</v>
      </c>
      <c r="H8384" s="87">
        <v>162.0409726210986</v>
      </c>
    </row>
    <row r="8385" spans="1:8" x14ac:dyDescent="0.3">
      <c r="A8385" t="s">
        <v>37</v>
      </c>
      <c r="B8385" t="s">
        <v>56</v>
      </c>
      <c r="C8385" t="s">
        <v>78</v>
      </c>
      <c r="D8385" t="s">
        <v>214</v>
      </c>
      <c r="E8385" t="s">
        <v>216</v>
      </c>
      <c r="F8385" s="88">
        <v>46692</v>
      </c>
      <c r="G8385" s="87">
        <v>3666.666666666667</v>
      </c>
      <c r="H8385" s="87">
        <v>146.6666666666668</v>
      </c>
    </row>
    <row r="8386" spans="1:8" x14ac:dyDescent="0.3">
      <c r="A8386" t="s">
        <v>37</v>
      </c>
      <c r="B8386" t="s">
        <v>56</v>
      </c>
      <c r="C8386" t="s">
        <v>78</v>
      </c>
      <c r="D8386" t="s">
        <v>214</v>
      </c>
      <c r="E8386" t="s">
        <v>217</v>
      </c>
      <c r="F8386" s="88">
        <v>46692</v>
      </c>
      <c r="G8386" s="87">
        <v>3666.666666666667</v>
      </c>
      <c r="H8386" s="87">
        <v>14.782986494646041</v>
      </c>
    </row>
    <row r="8387" spans="1:8" x14ac:dyDescent="0.3">
      <c r="A8387" t="s">
        <v>37</v>
      </c>
      <c r="B8387" t="s">
        <v>56</v>
      </c>
      <c r="C8387" t="s">
        <v>78</v>
      </c>
      <c r="D8387" t="s">
        <v>214</v>
      </c>
      <c r="E8387" t="s">
        <v>215</v>
      </c>
      <c r="F8387" s="88">
        <v>46722</v>
      </c>
      <c r="G8387" s="87">
        <v>3666.666666666667</v>
      </c>
      <c r="H8387" s="87">
        <v>162.03579480101251</v>
      </c>
    </row>
    <row r="8388" spans="1:8" x14ac:dyDescent="0.3">
      <c r="A8388" t="s">
        <v>37</v>
      </c>
      <c r="B8388" t="s">
        <v>56</v>
      </c>
      <c r="C8388" t="s">
        <v>78</v>
      </c>
      <c r="D8388" t="s">
        <v>214</v>
      </c>
      <c r="E8388" t="s">
        <v>216</v>
      </c>
      <c r="F8388" s="88">
        <v>46722</v>
      </c>
      <c r="G8388" s="87">
        <v>3666.666666666667</v>
      </c>
      <c r="H8388" s="87">
        <v>146.6666666666668</v>
      </c>
    </row>
    <row r="8389" spans="1:8" x14ac:dyDescent="0.3">
      <c r="A8389" t="s">
        <v>37</v>
      </c>
      <c r="B8389" t="s">
        <v>56</v>
      </c>
      <c r="C8389" t="s">
        <v>78</v>
      </c>
      <c r="D8389" t="s">
        <v>214</v>
      </c>
      <c r="E8389" t="s">
        <v>217</v>
      </c>
      <c r="F8389" s="88">
        <v>46722</v>
      </c>
      <c r="G8389" s="87">
        <v>3666.666666666667</v>
      </c>
      <c r="H8389" s="87">
        <v>14.77800782148616</v>
      </c>
    </row>
    <row r="8390" spans="1:8" x14ac:dyDescent="0.3">
      <c r="A8390" t="s">
        <v>37</v>
      </c>
      <c r="B8390" t="s">
        <v>56</v>
      </c>
      <c r="C8390" t="s">
        <v>84</v>
      </c>
      <c r="D8390" t="s">
        <v>198</v>
      </c>
      <c r="E8390" t="s">
        <v>135</v>
      </c>
      <c r="G8390" s="87">
        <v>96000</v>
      </c>
      <c r="H8390" s="87">
        <v>63744</v>
      </c>
    </row>
    <row r="8391" spans="1:8" x14ac:dyDescent="0.3">
      <c r="A8391" t="s">
        <v>37</v>
      </c>
      <c r="B8391" t="s">
        <v>56</v>
      </c>
      <c r="C8391" t="s">
        <v>84</v>
      </c>
      <c r="D8391" t="s">
        <v>198</v>
      </c>
      <c r="E8391" t="s">
        <v>199</v>
      </c>
      <c r="G8391" s="87">
        <v>96000</v>
      </c>
      <c r="H8391" s="87">
        <v>96235.872235872244</v>
      </c>
    </row>
    <row r="8392" spans="1:8" x14ac:dyDescent="0.3">
      <c r="A8392" t="s">
        <v>37</v>
      </c>
      <c r="B8392" t="s">
        <v>56</v>
      </c>
      <c r="C8392" t="s">
        <v>84</v>
      </c>
      <c r="D8392" t="s">
        <v>198</v>
      </c>
      <c r="E8392" t="s">
        <v>200</v>
      </c>
      <c r="G8392" s="87">
        <v>96000</v>
      </c>
      <c r="H8392" s="87">
        <v>96580.291870373607</v>
      </c>
    </row>
    <row r="8393" spans="1:8" x14ac:dyDescent="0.3">
      <c r="A8393" t="s">
        <v>37</v>
      </c>
      <c r="B8393" t="s">
        <v>56</v>
      </c>
      <c r="C8393" t="s">
        <v>84</v>
      </c>
      <c r="D8393" t="s">
        <v>198</v>
      </c>
      <c r="E8393" t="s">
        <v>201</v>
      </c>
      <c r="G8393" s="87">
        <v>96000</v>
      </c>
      <c r="H8393" s="87">
        <v>96000</v>
      </c>
    </row>
    <row r="8394" spans="1:8" x14ac:dyDescent="0.3">
      <c r="A8394" t="s">
        <v>37</v>
      </c>
      <c r="B8394" t="s">
        <v>56</v>
      </c>
      <c r="C8394" t="s">
        <v>84</v>
      </c>
      <c r="D8394" t="s">
        <v>198</v>
      </c>
      <c r="E8394" t="s">
        <v>202</v>
      </c>
      <c r="G8394" s="87">
        <v>96000</v>
      </c>
      <c r="H8394" s="87">
        <v>64286.879683505307</v>
      </c>
    </row>
    <row r="8395" spans="1:8" x14ac:dyDescent="0.3">
      <c r="A8395" t="s">
        <v>37</v>
      </c>
      <c r="B8395" t="s">
        <v>56</v>
      </c>
      <c r="C8395" t="s">
        <v>84</v>
      </c>
      <c r="D8395" t="s">
        <v>198</v>
      </c>
      <c r="E8395" t="s">
        <v>139</v>
      </c>
      <c r="G8395" s="87">
        <v>96000</v>
      </c>
      <c r="H8395" s="87">
        <v>59040</v>
      </c>
    </row>
    <row r="8396" spans="1:8" x14ac:dyDescent="0.3">
      <c r="A8396" t="s">
        <v>37</v>
      </c>
      <c r="B8396" t="s">
        <v>56</v>
      </c>
      <c r="C8396" t="s">
        <v>84</v>
      </c>
      <c r="D8396" t="s">
        <v>198</v>
      </c>
      <c r="E8396" t="s">
        <v>65</v>
      </c>
      <c r="G8396" s="87">
        <v>96000</v>
      </c>
      <c r="H8396" s="87">
        <v>64286.879683505307</v>
      </c>
    </row>
    <row r="8397" spans="1:8" x14ac:dyDescent="0.3">
      <c r="A8397" t="s">
        <v>37</v>
      </c>
      <c r="B8397" t="s">
        <v>56</v>
      </c>
      <c r="C8397" t="s">
        <v>84</v>
      </c>
      <c r="D8397" t="s">
        <v>203</v>
      </c>
      <c r="E8397" t="s">
        <v>204</v>
      </c>
      <c r="G8397" s="87">
        <v>96000</v>
      </c>
      <c r="H8397" s="87">
        <v>63281.242452111583</v>
      </c>
    </row>
    <row r="8398" spans="1:8" x14ac:dyDescent="0.3">
      <c r="A8398" t="s">
        <v>37</v>
      </c>
      <c r="B8398" t="s">
        <v>56</v>
      </c>
      <c r="C8398" t="s">
        <v>84</v>
      </c>
      <c r="D8398" t="s">
        <v>203</v>
      </c>
      <c r="E8398" t="s">
        <v>142</v>
      </c>
      <c r="G8398" s="87">
        <v>96000</v>
      </c>
      <c r="H8398" s="87">
        <v>96000.000000000015</v>
      </c>
    </row>
    <row r="8399" spans="1:8" x14ac:dyDescent="0.3">
      <c r="A8399" t="s">
        <v>37</v>
      </c>
      <c r="B8399" t="s">
        <v>56</v>
      </c>
      <c r="C8399" t="s">
        <v>84</v>
      </c>
      <c r="D8399" t="s">
        <v>203</v>
      </c>
      <c r="E8399" t="s">
        <v>143</v>
      </c>
      <c r="G8399" s="87">
        <v>96000</v>
      </c>
      <c r="H8399" s="87">
        <v>95303.075982095732</v>
      </c>
    </row>
    <row r="8400" spans="1:8" x14ac:dyDescent="0.3">
      <c r="A8400" t="s">
        <v>37</v>
      </c>
      <c r="B8400" t="s">
        <v>56</v>
      </c>
      <c r="C8400" t="s">
        <v>84</v>
      </c>
      <c r="D8400" t="s">
        <v>203</v>
      </c>
      <c r="E8400" t="s">
        <v>141</v>
      </c>
      <c r="G8400" s="87">
        <v>96000</v>
      </c>
      <c r="H8400" s="87">
        <v>0</v>
      </c>
    </row>
    <row r="8401" spans="1:8" x14ac:dyDescent="0.3">
      <c r="A8401" t="s">
        <v>37</v>
      </c>
      <c r="B8401" t="s">
        <v>56</v>
      </c>
      <c r="C8401" t="s">
        <v>84</v>
      </c>
      <c r="D8401" t="s">
        <v>203</v>
      </c>
      <c r="E8401" t="s">
        <v>205</v>
      </c>
      <c r="G8401" s="87">
        <v>96000</v>
      </c>
      <c r="H8401" s="87">
        <v>63281.242452111583</v>
      </c>
    </row>
    <row r="8402" spans="1:8" x14ac:dyDescent="0.3">
      <c r="A8402" t="s">
        <v>37</v>
      </c>
      <c r="B8402" t="s">
        <v>56</v>
      </c>
      <c r="C8402" t="s">
        <v>84</v>
      </c>
      <c r="D8402" t="s">
        <v>206</v>
      </c>
      <c r="E8402" t="s">
        <v>207</v>
      </c>
      <c r="G8402" s="87">
        <v>96000</v>
      </c>
      <c r="H8402" s="87">
        <v>97920</v>
      </c>
    </row>
    <row r="8403" spans="1:8" x14ac:dyDescent="0.3">
      <c r="A8403" t="s">
        <v>37</v>
      </c>
      <c r="B8403" t="s">
        <v>56</v>
      </c>
      <c r="C8403" t="s">
        <v>84</v>
      </c>
      <c r="D8403" t="s">
        <v>206</v>
      </c>
      <c r="E8403" t="s">
        <v>208</v>
      </c>
      <c r="G8403" s="87">
        <v>96000</v>
      </c>
      <c r="H8403" s="87">
        <v>97679.999999999985</v>
      </c>
    </row>
    <row r="8404" spans="1:8" x14ac:dyDescent="0.3">
      <c r="A8404" t="s">
        <v>37</v>
      </c>
      <c r="B8404" t="s">
        <v>56</v>
      </c>
      <c r="C8404" t="s">
        <v>84</v>
      </c>
      <c r="D8404" t="s">
        <v>206</v>
      </c>
      <c r="E8404" t="s">
        <v>209</v>
      </c>
      <c r="G8404" s="87">
        <v>96000</v>
      </c>
      <c r="H8404" s="87">
        <v>95423.194748358859</v>
      </c>
    </row>
    <row r="8405" spans="1:8" x14ac:dyDescent="0.3">
      <c r="A8405" t="s">
        <v>37</v>
      </c>
      <c r="B8405" t="s">
        <v>56</v>
      </c>
      <c r="C8405" t="s">
        <v>84</v>
      </c>
      <c r="D8405" t="s">
        <v>210</v>
      </c>
      <c r="E8405" t="s">
        <v>211</v>
      </c>
      <c r="G8405" s="87">
        <v>96000</v>
      </c>
      <c r="H8405" s="87">
        <v>96000</v>
      </c>
    </row>
    <row r="8406" spans="1:8" x14ac:dyDescent="0.3">
      <c r="A8406" t="s">
        <v>37</v>
      </c>
      <c r="B8406" t="s">
        <v>56</v>
      </c>
      <c r="C8406" t="s">
        <v>84</v>
      </c>
      <c r="D8406" t="s">
        <v>210</v>
      </c>
      <c r="E8406" t="s">
        <v>212</v>
      </c>
      <c r="G8406" s="87">
        <v>96000</v>
      </c>
      <c r="H8406" s="87">
        <v>95040</v>
      </c>
    </row>
    <row r="8407" spans="1:8" x14ac:dyDescent="0.3">
      <c r="A8407" t="s">
        <v>37</v>
      </c>
      <c r="B8407" t="s">
        <v>56</v>
      </c>
      <c r="C8407" t="s">
        <v>84</v>
      </c>
      <c r="D8407" t="s">
        <v>210</v>
      </c>
      <c r="E8407" t="s">
        <v>213</v>
      </c>
      <c r="G8407" s="87">
        <v>96000</v>
      </c>
      <c r="H8407" s="87">
        <v>96960</v>
      </c>
    </row>
    <row r="8408" spans="1:8" x14ac:dyDescent="0.3">
      <c r="A8408" t="s">
        <v>37</v>
      </c>
      <c r="B8408" t="s">
        <v>56</v>
      </c>
      <c r="C8408" t="s">
        <v>84</v>
      </c>
      <c r="D8408" t="s">
        <v>214</v>
      </c>
      <c r="E8408" t="s">
        <v>215</v>
      </c>
      <c r="F8408" s="88">
        <v>46388</v>
      </c>
      <c r="G8408" s="87">
        <v>8000</v>
      </c>
      <c r="H8408" s="87">
        <v>293.178322303703</v>
      </c>
    </row>
    <row r="8409" spans="1:8" x14ac:dyDescent="0.3">
      <c r="A8409" t="s">
        <v>37</v>
      </c>
      <c r="B8409" t="s">
        <v>56</v>
      </c>
      <c r="C8409" t="s">
        <v>84</v>
      </c>
      <c r="D8409" t="s">
        <v>214</v>
      </c>
      <c r="E8409" t="s">
        <v>216</v>
      </c>
      <c r="F8409" s="88">
        <v>46388</v>
      </c>
      <c r="G8409" s="87">
        <v>8000</v>
      </c>
      <c r="H8409" s="87">
        <v>160.00000000000011</v>
      </c>
    </row>
    <row r="8410" spans="1:8" x14ac:dyDescent="0.3">
      <c r="A8410" t="s">
        <v>37</v>
      </c>
      <c r="B8410" t="s">
        <v>56</v>
      </c>
      <c r="C8410" t="s">
        <v>84</v>
      </c>
      <c r="D8410" t="s">
        <v>214</v>
      </c>
      <c r="E8410" t="s">
        <v>217</v>
      </c>
      <c r="F8410" s="88">
        <v>46388</v>
      </c>
      <c r="G8410" s="87">
        <v>8000</v>
      </c>
      <c r="H8410" s="87">
        <v>130.56698265068971</v>
      </c>
    </row>
    <row r="8411" spans="1:8" x14ac:dyDescent="0.3">
      <c r="A8411" t="s">
        <v>37</v>
      </c>
      <c r="B8411" t="s">
        <v>56</v>
      </c>
      <c r="C8411" t="s">
        <v>84</v>
      </c>
      <c r="D8411" t="s">
        <v>214</v>
      </c>
      <c r="E8411" t="s">
        <v>215</v>
      </c>
      <c r="F8411" s="88">
        <v>46419</v>
      </c>
      <c r="G8411" s="87">
        <v>8000</v>
      </c>
      <c r="H8411" s="87">
        <v>293.00288030008659</v>
      </c>
    </row>
    <row r="8412" spans="1:8" x14ac:dyDescent="0.3">
      <c r="A8412" t="s">
        <v>37</v>
      </c>
      <c r="B8412" t="s">
        <v>56</v>
      </c>
      <c r="C8412" t="s">
        <v>84</v>
      </c>
      <c r="D8412" t="s">
        <v>214</v>
      </c>
      <c r="E8412" t="s">
        <v>216</v>
      </c>
      <c r="F8412" s="88">
        <v>46419</v>
      </c>
      <c r="G8412" s="87">
        <v>8000</v>
      </c>
      <c r="H8412" s="87">
        <v>160.00000000000011</v>
      </c>
    </row>
    <row r="8413" spans="1:8" x14ac:dyDescent="0.3">
      <c r="A8413" t="s">
        <v>37</v>
      </c>
      <c r="B8413" t="s">
        <v>56</v>
      </c>
      <c r="C8413" t="s">
        <v>84</v>
      </c>
      <c r="D8413" t="s">
        <v>214</v>
      </c>
      <c r="E8413" t="s">
        <v>217</v>
      </c>
      <c r="F8413" s="88">
        <v>46419</v>
      </c>
      <c r="G8413" s="87">
        <v>8000</v>
      </c>
      <c r="H8413" s="87">
        <v>130.39498068635959</v>
      </c>
    </row>
    <row r="8414" spans="1:8" x14ac:dyDescent="0.3">
      <c r="A8414" t="s">
        <v>37</v>
      </c>
      <c r="B8414" t="s">
        <v>56</v>
      </c>
      <c r="C8414" t="s">
        <v>84</v>
      </c>
      <c r="D8414" t="s">
        <v>214</v>
      </c>
      <c r="E8414" t="s">
        <v>215</v>
      </c>
      <c r="F8414" s="88">
        <v>46447</v>
      </c>
      <c r="G8414" s="87">
        <v>8000</v>
      </c>
      <c r="H8414" s="87">
        <v>292.82789992418577</v>
      </c>
    </row>
    <row r="8415" spans="1:8" x14ac:dyDescent="0.3">
      <c r="A8415" t="s">
        <v>37</v>
      </c>
      <c r="B8415" t="s">
        <v>56</v>
      </c>
      <c r="C8415" t="s">
        <v>84</v>
      </c>
      <c r="D8415" t="s">
        <v>214</v>
      </c>
      <c r="E8415" t="s">
        <v>216</v>
      </c>
      <c r="F8415" s="88">
        <v>46447</v>
      </c>
      <c r="G8415" s="87">
        <v>8000</v>
      </c>
      <c r="H8415" s="87">
        <v>160.00000000000011</v>
      </c>
    </row>
    <row r="8416" spans="1:8" x14ac:dyDescent="0.3">
      <c r="A8416" t="s">
        <v>37</v>
      </c>
      <c r="B8416" t="s">
        <v>56</v>
      </c>
      <c r="C8416" t="s">
        <v>84</v>
      </c>
      <c r="D8416" t="s">
        <v>214</v>
      </c>
      <c r="E8416" t="s">
        <v>217</v>
      </c>
      <c r="F8416" s="88">
        <v>46447</v>
      </c>
      <c r="G8416" s="87">
        <v>8000</v>
      </c>
      <c r="H8416" s="87">
        <v>130.2234312982211</v>
      </c>
    </row>
    <row r="8417" spans="1:8" x14ac:dyDescent="0.3">
      <c r="A8417" t="s">
        <v>37</v>
      </c>
      <c r="B8417" t="s">
        <v>56</v>
      </c>
      <c r="C8417" t="s">
        <v>84</v>
      </c>
      <c r="D8417" t="s">
        <v>214</v>
      </c>
      <c r="E8417" t="s">
        <v>215</v>
      </c>
      <c r="F8417" s="88">
        <v>46478</v>
      </c>
      <c r="G8417" s="87">
        <v>8000</v>
      </c>
      <c r="H8417" s="87">
        <v>292.64747144097748</v>
      </c>
    </row>
    <row r="8418" spans="1:8" x14ac:dyDescent="0.3">
      <c r="A8418" t="s">
        <v>37</v>
      </c>
      <c r="B8418" t="s">
        <v>56</v>
      </c>
      <c r="C8418" t="s">
        <v>84</v>
      </c>
      <c r="D8418" t="s">
        <v>214</v>
      </c>
      <c r="E8418" t="s">
        <v>216</v>
      </c>
      <c r="F8418" s="88">
        <v>46478</v>
      </c>
      <c r="G8418" s="87">
        <v>8000</v>
      </c>
      <c r="H8418" s="87">
        <v>160.00000000000011</v>
      </c>
    </row>
    <row r="8419" spans="1:8" x14ac:dyDescent="0.3">
      <c r="A8419" t="s">
        <v>37</v>
      </c>
      <c r="B8419" t="s">
        <v>56</v>
      </c>
      <c r="C8419" t="s">
        <v>84</v>
      </c>
      <c r="D8419" t="s">
        <v>214</v>
      </c>
      <c r="E8419" t="s">
        <v>217</v>
      </c>
      <c r="F8419" s="88">
        <v>46478</v>
      </c>
      <c r="G8419" s="87">
        <v>8000</v>
      </c>
      <c r="H8419" s="87">
        <v>130.0465406284097</v>
      </c>
    </row>
    <row r="8420" spans="1:8" x14ac:dyDescent="0.3">
      <c r="A8420" t="s">
        <v>37</v>
      </c>
      <c r="B8420" t="s">
        <v>56</v>
      </c>
      <c r="C8420" t="s">
        <v>84</v>
      </c>
      <c r="D8420" t="s">
        <v>214</v>
      </c>
      <c r="E8420" t="s">
        <v>215</v>
      </c>
      <c r="F8420" s="88">
        <v>46508</v>
      </c>
      <c r="G8420" s="87">
        <v>8000</v>
      </c>
      <c r="H8420" s="87">
        <v>292.46753246753337</v>
      </c>
    </row>
    <row r="8421" spans="1:8" x14ac:dyDescent="0.3">
      <c r="A8421" t="s">
        <v>37</v>
      </c>
      <c r="B8421" t="s">
        <v>56</v>
      </c>
      <c r="C8421" t="s">
        <v>84</v>
      </c>
      <c r="D8421" t="s">
        <v>214</v>
      </c>
      <c r="E8421" t="s">
        <v>216</v>
      </c>
      <c r="F8421" s="88">
        <v>46508</v>
      </c>
      <c r="G8421" s="87">
        <v>8000</v>
      </c>
      <c r="H8421" s="87">
        <v>160.00000000000011</v>
      </c>
    </row>
    <row r="8422" spans="1:8" x14ac:dyDescent="0.3">
      <c r="A8422" t="s">
        <v>37</v>
      </c>
      <c r="B8422" t="s">
        <v>56</v>
      </c>
      <c r="C8422" t="s">
        <v>84</v>
      </c>
      <c r="D8422" t="s">
        <v>214</v>
      </c>
      <c r="E8422" t="s">
        <v>217</v>
      </c>
      <c r="F8422" s="88">
        <v>46508</v>
      </c>
      <c r="G8422" s="87">
        <v>8000</v>
      </c>
      <c r="H8422" s="87">
        <v>129.870129870131</v>
      </c>
    </row>
    <row r="8423" spans="1:8" x14ac:dyDescent="0.3">
      <c r="A8423" t="s">
        <v>37</v>
      </c>
      <c r="B8423" t="s">
        <v>56</v>
      </c>
      <c r="C8423" t="s">
        <v>84</v>
      </c>
      <c r="D8423" t="s">
        <v>214</v>
      </c>
      <c r="E8423" t="s">
        <v>215</v>
      </c>
      <c r="F8423" s="88">
        <v>46539</v>
      </c>
      <c r="G8423" s="87">
        <v>8000</v>
      </c>
      <c r="H8423" s="87">
        <v>292.28808101445662</v>
      </c>
    </row>
    <row r="8424" spans="1:8" x14ac:dyDescent="0.3">
      <c r="A8424" t="s">
        <v>37</v>
      </c>
      <c r="B8424" t="s">
        <v>56</v>
      </c>
      <c r="C8424" t="s">
        <v>84</v>
      </c>
      <c r="D8424" t="s">
        <v>214</v>
      </c>
      <c r="E8424" t="s">
        <v>216</v>
      </c>
      <c r="F8424" s="88">
        <v>46539</v>
      </c>
      <c r="G8424" s="87">
        <v>8000</v>
      </c>
      <c r="H8424" s="87">
        <v>160.00000000000011</v>
      </c>
    </row>
    <row r="8425" spans="1:8" x14ac:dyDescent="0.3">
      <c r="A8425" t="s">
        <v>37</v>
      </c>
      <c r="B8425" t="s">
        <v>56</v>
      </c>
      <c r="C8425" t="s">
        <v>84</v>
      </c>
      <c r="D8425" t="s">
        <v>214</v>
      </c>
      <c r="E8425" t="s">
        <v>217</v>
      </c>
      <c r="F8425" s="88">
        <v>46539</v>
      </c>
      <c r="G8425" s="87">
        <v>8000</v>
      </c>
      <c r="H8425" s="87">
        <v>129.69419707299679</v>
      </c>
    </row>
    <row r="8426" spans="1:8" x14ac:dyDescent="0.3">
      <c r="A8426" t="s">
        <v>37</v>
      </c>
      <c r="B8426" t="s">
        <v>56</v>
      </c>
      <c r="C8426" t="s">
        <v>84</v>
      </c>
      <c r="D8426" t="s">
        <v>214</v>
      </c>
      <c r="E8426" t="s">
        <v>215</v>
      </c>
      <c r="F8426" s="88">
        <v>46569</v>
      </c>
      <c r="G8426" s="87">
        <v>8000</v>
      </c>
      <c r="H8426" s="87">
        <v>129.51874029718451</v>
      </c>
    </row>
    <row r="8427" spans="1:8" x14ac:dyDescent="0.3">
      <c r="A8427" t="s">
        <v>37</v>
      </c>
      <c r="B8427" t="s">
        <v>56</v>
      </c>
      <c r="C8427" t="s">
        <v>84</v>
      </c>
      <c r="D8427" t="s">
        <v>214</v>
      </c>
      <c r="E8427" t="s">
        <v>216</v>
      </c>
      <c r="F8427" s="88">
        <v>46569</v>
      </c>
      <c r="G8427" s="87">
        <v>8000</v>
      </c>
      <c r="H8427" s="87">
        <v>0</v>
      </c>
    </row>
    <row r="8428" spans="1:8" x14ac:dyDescent="0.3">
      <c r="A8428" t="s">
        <v>37</v>
      </c>
      <c r="B8428" t="s">
        <v>56</v>
      </c>
      <c r="C8428" t="s">
        <v>84</v>
      </c>
      <c r="D8428" t="s">
        <v>214</v>
      </c>
      <c r="E8428" t="s">
        <v>217</v>
      </c>
      <c r="F8428" s="88">
        <v>46569</v>
      </c>
      <c r="G8428" s="87">
        <v>8000</v>
      </c>
      <c r="H8428" s="87">
        <v>129.51874029718451</v>
      </c>
    </row>
    <row r="8429" spans="1:8" x14ac:dyDescent="0.3">
      <c r="A8429" t="s">
        <v>37</v>
      </c>
      <c r="B8429" t="s">
        <v>56</v>
      </c>
      <c r="C8429" t="s">
        <v>84</v>
      </c>
      <c r="D8429" t="s">
        <v>214</v>
      </c>
      <c r="E8429" t="s">
        <v>215</v>
      </c>
      <c r="F8429" s="88">
        <v>46600</v>
      </c>
      <c r="G8429" s="87">
        <v>8000</v>
      </c>
      <c r="H8429" s="87">
        <v>129.34089298370029</v>
      </c>
    </row>
    <row r="8430" spans="1:8" x14ac:dyDescent="0.3">
      <c r="A8430" t="s">
        <v>37</v>
      </c>
      <c r="B8430" t="s">
        <v>56</v>
      </c>
      <c r="C8430" t="s">
        <v>84</v>
      </c>
      <c r="D8430" t="s">
        <v>214</v>
      </c>
      <c r="E8430" t="s">
        <v>216</v>
      </c>
      <c r="F8430" s="88">
        <v>46600</v>
      </c>
      <c r="G8430" s="87">
        <v>8000</v>
      </c>
      <c r="H8430" s="87">
        <v>0</v>
      </c>
    </row>
    <row r="8431" spans="1:8" x14ac:dyDescent="0.3">
      <c r="A8431" t="s">
        <v>37</v>
      </c>
      <c r="B8431" t="s">
        <v>56</v>
      </c>
      <c r="C8431" t="s">
        <v>84</v>
      </c>
      <c r="D8431" t="s">
        <v>214</v>
      </c>
      <c r="E8431" t="s">
        <v>217</v>
      </c>
      <c r="F8431" s="88">
        <v>46600</v>
      </c>
      <c r="G8431" s="87">
        <v>8000</v>
      </c>
      <c r="H8431" s="87">
        <v>129.34089298370029</v>
      </c>
    </row>
    <row r="8432" spans="1:8" x14ac:dyDescent="0.3">
      <c r="A8432" t="s">
        <v>37</v>
      </c>
      <c r="B8432" t="s">
        <v>56</v>
      </c>
      <c r="C8432" t="s">
        <v>84</v>
      </c>
      <c r="D8432" t="s">
        <v>214</v>
      </c>
      <c r="E8432" t="s">
        <v>215</v>
      </c>
      <c r="F8432" s="88">
        <v>46631</v>
      </c>
      <c r="G8432" s="87">
        <v>8000</v>
      </c>
      <c r="H8432" s="87">
        <v>129.16639019750949</v>
      </c>
    </row>
    <row r="8433" spans="1:8" x14ac:dyDescent="0.3">
      <c r="A8433" t="s">
        <v>37</v>
      </c>
      <c r="B8433" t="s">
        <v>56</v>
      </c>
      <c r="C8433" t="s">
        <v>84</v>
      </c>
      <c r="D8433" t="s">
        <v>214</v>
      </c>
      <c r="E8433" t="s">
        <v>216</v>
      </c>
      <c r="F8433" s="88">
        <v>46631</v>
      </c>
      <c r="G8433" s="87">
        <v>8000</v>
      </c>
      <c r="H8433" s="87">
        <v>0</v>
      </c>
    </row>
    <row r="8434" spans="1:8" x14ac:dyDescent="0.3">
      <c r="A8434" t="s">
        <v>37</v>
      </c>
      <c r="B8434" t="s">
        <v>56</v>
      </c>
      <c r="C8434" t="s">
        <v>84</v>
      </c>
      <c r="D8434" t="s">
        <v>214</v>
      </c>
      <c r="E8434" t="s">
        <v>217</v>
      </c>
      <c r="F8434" s="88">
        <v>46631</v>
      </c>
      <c r="G8434" s="87">
        <v>8000</v>
      </c>
      <c r="H8434" s="87">
        <v>129.16639019750949</v>
      </c>
    </row>
    <row r="8435" spans="1:8" x14ac:dyDescent="0.3">
      <c r="A8435" t="s">
        <v>37</v>
      </c>
      <c r="B8435" t="s">
        <v>56</v>
      </c>
      <c r="C8435" t="s">
        <v>84</v>
      </c>
      <c r="D8435" t="s">
        <v>214</v>
      </c>
      <c r="E8435" t="s">
        <v>215</v>
      </c>
      <c r="F8435" s="88">
        <v>46661</v>
      </c>
      <c r="G8435" s="87">
        <v>8000</v>
      </c>
      <c r="H8435" s="87">
        <v>128.99235764456481</v>
      </c>
    </row>
    <row r="8436" spans="1:8" x14ac:dyDescent="0.3">
      <c r="A8436" t="s">
        <v>37</v>
      </c>
      <c r="B8436" t="s">
        <v>56</v>
      </c>
      <c r="C8436" t="s">
        <v>84</v>
      </c>
      <c r="D8436" t="s">
        <v>214</v>
      </c>
      <c r="E8436" t="s">
        <v>216</v>
      </c>
      <c r="F8436" s="88">
        <v>46661</v>
      </c>
      <c r="G8436" s="87">
        <v>8000</v>
      </c>
      <c r="H8436" s="87">
        <v>0</v>
      </c>
    </row>
    <row r="8437" spans="1:8" x14ac:dyDescent="0.3">
      <c r="A8437" t="s">
        <v>37</v>
      </c>
      <c r="B8437" t="s">
        <v>56</v>
      </c>
      <c r="C8437" t="s">
        <v>84</v>
      </c>
      <c r="D8437" t="s">
        <v>214</v>
      </c>
      <c r="E8437" t="s">
        <v>217</v>
      </c>
      <c r="F8437" s="88">
        <v>46661</v>
      </c>
      <c r="G8437" s="87">
        <v>8000</v>
      </c>
      <c r="H8437" s="87">
        <v>128.99235764456481</v>
      </c>
    </row>
    <row r="8438" spans="1:8" x14ac:dyDescent="0.3">
      <c r="A8438" t="s">
        <v>37</v>
      </c>
      <c r="B8438" t="s">
        <v>56</v>
      </c>
      <c r="C8438" t="s">
        <v>84</v>
      </c>
      <c r="D8438" t="s">
        <v>214</v>
      </c>
      <c r="E8438" t="s">
        <v>215</v>
      </c>
      <c r="F8438" s="88">
        <v>46692</v>
      </c>
      <c r="G8438" s="87">
        <v>8000</v>
      </c>
      <c r="H8438" s="87">
        <v>128.81879342671169</v>
      </c>
    </row>
    <row r="8439" spans="1:8" x14ac:dyDescent="0.3">
      <c r="A8439" t="s">
        <v>37</v>
      </c>
      <c r="B8439" t="s">
        <v>56</v>
      </c>
      <c r="C8439" t="s">
        <v>84</v>
      </c>
      <c r="D8439" t="s">
        <v>214</v>
      </c>
      <c r="E8439" t="s">
        <v>216</v>
      </c>
      <c r="F8439" s="88">
        <v>46692</v>
      </c>
      <c r="G8439" s="87">
        <v>8000</v>
      </c>
      <c r="H8439" s="87">
        <v>0</v>
      </c>
    </row>
    <row r="8440" spans="1:8" x14ac:dyDescent="0.3">
      <c r="A8440" t="s">
        <v>37</v>
      </c>
      <c r="B8440" t="s">
        <v>56</v>
      </c>
      <c r="C8440" t="s">
        <v>84</v>
      </c>
      <c r="D8440" t="s">
        <v>214</v>
      </c>
      <c r="E8440" t="s">
        <v>217</v>
      </c>
      <c r="F8440" s="88">
        <v>46692</v>
      </c>
      <c r="G8440" s="87">
        <v>8000</v>
      </c>
      <c r="H8440" s="87">
        <v>128.81879342671169</v>
      </c>
    </row>
    <row r="8441" spans="1:8" x14ac:dyDescent="0.3">
      <c r="A8441" t="s">
        <v>37</v>
      </c>
      <c r="B8441" t="s">
        <v>56</v>
      </c>
      <c r="C8441" t="s">
        <v>84</v>
      </c>
      <c r="D8441" t="s">
        <v>214</v>
      </c>
      <c r="E8441" t="s">
        <v>215</v>
      </c>
      <c r="F8441" s="88">
        <v>46722</v>
      </c>
      <c r="G8441" s="87">
        <v>8000</v>
      </c>
      <c r="H8441" s="87">
        <v>128.64569565600451</v>
      </c>
    </row>
    <row r="8442" spans="1:8" x14ac:dyDescent="0.3">
      <c r="A8442" t="s">
        <v>37</v>
      </c>
      <c r="B8442" t="s">
        <v>56</v>
      </c>
      <c r="C8442" t="s">
        <v>84</v>
      </c>
      <c r="D8442" t="s">
        <v>214</v>
      </c>
      <c r="E8442" t="s">
        <v>216</v>
      </c>
      <c r="F8442" s="88">
        <v>46722</v>
      </c>
      <c r="G8442" s="87">
        <v>8000</v>
      </c>
      <c r="H8442" s="87">
        <v>0</v>
      </c>
    </row>
    <row r="8443" spans="1:8" x14ac:dyDescent="0.3">
      <c r="A8443" t="s">
        <v>37</v>
      </c>
      <c r="B8443" t="s">
        <v>56</v>
      </c>
      <c r="C8443" t="s">
        <v>84</v>
      </c>
      <c r="D8443" t="s">
        <v>214</v>
      </c>
      <c r="E8443" t="s">
        <v>217</v>
      </c>
      <c r="F8443" s="88">
        <v>46722</v>
      </c>
      <c r="G8443" s="87">
        <v>8000</v>
      </c>
      <c r="H8443" s="87">
        <v>128.64569565600451</v>
      </c>
    </row>
    <row r="8444" spans="1:8" x14ac:dyDescent="0.3">
      <c r="A8444" t="s">
        <v>37</v>
      </c>
      <c r="B8444" t="s">
        <v>56</v>
      </c>
      <c r="C8444" t="s">
        <v>89</v>
      </c>
      <c r="D8444" t="s">
        <v>198</v>
      </c>
      <c r="E8444" t="s">
        <v>135</v>
      </c>
      <c r="G8444" s="87">
        <v>80000</v>
      </c>
      <c r="H8444" s="87">
        <v>55359.999999999993</v>
      </c>
    </row>
    <row r="8445" spans="1:8" x14ac:dyDescent="0.3">
      <c r="A8445" t="s">
        <v>37</v>
      </c>
      <c r="B8445" t="s">
        <v>56</v>
      </c>
      <c r="C8445" t="s">
        <v>89</v>
      </c>
      <c r="D8445" t="s">
        <v>198</v>
      </c>
      <c r="E8445" t="s">
        <v>199</v>
      </c>
      <c r="G8445" s="87">
        <v>80000</v>
      </c>
      <c r="H8445" s="87">
        <v>80398.414473015509</v>
      </c>
    </row>
    <row r="8446" spans="1:8" x14ac:dyDescent="0.3">
      <c r="A8446" t="s">
        <v>37</v>
      </c>
      <c r="B8446" t="s">
        <v>56</v>
      </c>
      <c r="C8446" t="s">
        <v>89</v>
      </c>
      <c r="D8446" t="s">
        <v>198</v>
      </c>
      <c r="E8446" t="s">
        <v>200</v>
      </c>
      <c r="G8446" s="87">
        <v>80000</v>
      </c>
      <c r="H8446" s="87">
        <v>80808.080808080791</v>
      </c>
    </row>
    <row r="8447" spans="1:8" x14ac:dyDescent="0.3">
      <c r="A8447" t="s">
        <v>37</v>
      </c>
      <c r="B8447" t="s">
        <v>56</v>
      </c>
      <c r="C8447" t="s">
        <v>89</v>
      </c>
      <c r="D8447" t="s">
        <v>198</v>
      </c>
      <c r="E8447" t="s">
        <v>201</v>
      </c>
      <c r="G8447" s="87">
        <v>80000</v>
      </c>
      <c r="H8447" s="87">
        <v>80000</v>
      </c>
    </row>
    <row r="8448" spans="1:8" x14ac:dyDescent="0.3">
      <c r="A8448" t="s">
        <v>37</v>
      </c>
      <c r="B8448" t="s">
        <v>56</v>
      </c>
      <c r="C8448" t="s">
        <v>89</v>
      </c>
      <c r="D8448" t="s">
        <v>198</v>
      </c>
      <c r="E8448" t="s">
        <v>202</v>
      </c>
      <c r="G8448" s="87">
        <v>80000</v>
      </c>
      <c r="H8448" s="87">
        <v>56197.679611441134</v>
      </c>
    </row>
    <row r="8449" spans="1:8" x14ac:dyDescent="0.3">
      <c r="A8449" t="s">
        <v>37</v>
      </c>
      <c r="B8449" t="s">
        <v>56</v>
      </c>
      <c r="C8449" t="s">
        <v>89</v>
      </c>
      <c r="D8449" t="s">
        <v>198</v>
      </c>
      <c r="E8449" t="s">
        <v>139</v>
      </c>
      <c r="G8449" s="87">
        <v>80000</v>
      </c>
      <c r="H8449" s="87">
        <v>50800</v>
      </c>
    </row>
    <row r="8450" spans="1:8" x14ac:dyDescent="0.3">
      <c r="A8450" t="s">
        <v>37</v>
      </c>
      <c r="B8450" t="s">
        <v>56</v>
      </c>
      <c r="C8450" t="s">
        <v>89</v>
      </c>
      <c r="D8450" t="s">
        <v>198</v>
      </c>
      <c r="E8450" t="s">
        <v>65</v>
      </c>
      <c r="G8450" s="87">
        <v>80000</v>
      </c>
      <c r="H8450" s="87">
        <v>56197.679611441134</v>
      </c>
    </row>
    <row r="8451" spans="1:8" x14ac:dyDescent="0.3">
      <c r="A8451" t="s">
        <v>37</v>
      </c>
      <c r="B8451" t="s">
        <v>56</v>
      </c>
      <c r="C8451" t="s">
        <v>89</v>
      </c>
      <c r="D8451" t="s">
        <v>203</v>
      </c>
      <c r="E8451" t="s">
        <v>204</v>
      </c>
      <c r="G8451" s="87">
        <v>80000</v>
      </c>
      <c r="H8451" s="87">
        <v>55919.191919191901</v>
      </c>
    </row>
    <row r="8452" spans="1:8" x14ac:dyDescent="0.3">
      <c r="A8452" t="s">
        <v>37</v>
      </c>
      <c r="B8452" t="s">
        <v>56</v>
      </c>
      <c r="C8452" t="s">
        <v>89</v>
      </c>
      <c r="D8452" t="s">
        <v>203</v>
      </c>
      <c r="E8452" t="s">
        <v>142</v>
      </c>
      <c r="G8452" s="87">
        <v>80000</v>
      </c>
      <c r="H8452" s="87">
        <v>79999.999999999985</v>
      </c>
    </row>
    <row r="8453" spans="1:8" x14ac:dyDescent="0.3">
      <c r="A8453" t="s">
        <v>37</v>
      </c>
      <c r="B8453" t="s">
        <v>56</v>
      </c>
      <c r="C8453" t="s">
        <v>89</v>
      </c>
      <c r="D8453" t="s">
        <v>203</v>
      </c>
      <c r="E8453" t="s">
        <v>143</v>
      </c>
      <c r="G8453" s="87">
        <v>80000</v>
      </c>
      <c r="H8453" s="87">
        <v>80808.080808080791</v>
      </c>
    </row>
    <row r="8454" spans="1:8" x14ac:dyDescent="0.3">
      <c r="A8454" t="s">
        <v>37</v>
      </c>
      <c r="B8454" t="s">
        <v>56</v>
      </c>
      <c r="C8454" t="s">
        <v>89</v>
      </c>
      <c r="D8454" t="s">
        <v>203</v>
      </c>
      <c r="E8454" t="s">
        <v>141</v>
      </c>
      <c r="G8454" s="87">
        <v>80000</v>
      </c>
      <c r="H8454" s="87">
        <v>0</v>
      </c>
    </row>
    <row r="8455" spans="1:8" x14ac:dyDescent="0.3">
      <c r="A8455" t="s">
        <v>37</v>
      </c>
      <c r="B8455" t="s">
        <v>56</v>
      </c>
      <c r="C8455" t="s">
        <v>89</v>
      </c>
      <c r="D8455" t="s">
        <v>203</v>
      </c>
      <c r="E8455" t="s">
        <v>205</v>
      </c>
      <c r="G8455" s="87">
        <v>80000</v>
      </c>
      <c r="H8455" s="87">
        <v>55919.191919191901</v>
      </c>
    </row>
    <row r="8456" spans="1:8" x14ac:dyDescent="0.3">
      <c r="A8456" t="s">
        <v>37</v>
      </c>
      <c r="B8456" t="s">
        <v>56</v>
      </c>
      <c r="C8456" t="s">
        <v>89</v>
      </c>
      <c r="D8456" t="s">
        <v>206</v>
      </c>
      <c r="E8456" t="s">
        <v>207</v>
      </c>
      <c r="G8456" s="87">
        <v>80000</v>
      </c>
      <c r="H8456" s="87">
        <v>82400</v>
      </c>
    </row>
    <row r="8457" spans="1:8" x14ac:dyDescent="0.3">
      <c r="A8457" t="s">
        <v>37</v>
      </c>
      <c r="B8457" t="s">
        <v>56</v>
      </c>
      <c r="C8457" t="s">
        <v>89</v>
      </c>
      <c r="D8457" t="s">
        <v>206</v>
      </c>
      <c r="E8457" t="s">
        <v>208</v>
      </c>
      <c r="G8457" s="87">
        <v>80000</v>
      </c>
      <c r="H8457" s="87">
        <v>81991.666666666701</v>
      </c>
    </row>
    <row r="8458" spans="1:8" x14ac:dyDescent="0.3">
      <c r="A8458" t="s">
        <v>37</v>
      </c>
      <c r="B8458" t="s">
        <v>56</v>
      </c>
      <c r="C8458" t="s">
        <v>89</v>
      </c>
      <c r="D8458" t="s">
        <v>206</v>
      </c>
      <c r="E8458" t="s">
        <v>209</v>
      </c>
      <c r="G8458" s="87">
        <v>80000</v>
      </c>
      <c r="H8458" s="87">
        <v>79200.000000000015</v>
      </c>
    </row>
    <row r="8459" spans="1:8" x14ac:dyDescent="0.3">
      <c r="A8459" t="s">
        <v>37</v>
      </c>
      <c r="B8459" t="s">
        <v>56</v>
      </c>
      <c r="C8459" t="s">
        <v>89</v>
      </c>
      <c r="D8459" t="s">
        <v>210</v>
      </c>
      <c r="E8459" t="s">
        <v>211</v>
      </c>
      <c r="G8459" s="87">
        <v>80000</v>
      </c>
      <c r="H8459" s="87">
        <v>80000</v>
      </c>
    </row>
    <row r="8460" spans="1:8" x14ac:dyDescent="0.3">
      <c r="A8460" t="s">
        <v>37</v>
      </c>
      <c r="B8460" t="s">
        <v>56</v>
      </c>
      <c r="C8460" t="s">
        <v>89</v>
      </c>
      <c r="D8460" t="s">
        <v>210</v>
      </c>
      <c r="E8460" t="s">
        <v>212</v>
      </c>
      <c r="G8460" s="87">
        <v>80000</v>
      </c>
      <c r="H8460" s="87">
        <v>79200</v>
      </c>
    </row>
    <row r="8461" spans="1:8" x14ac:dyDescent="0.3">
      <c r="A8461" t="s">
        <v>37</v>
      </c>
      <c r="B8461" t="s">
        <v>56</v>
      </c>
      <c r="C8461" t="s">
        <v>89</v>
      </c>
      <c r="D8461" t="s">
        <v>210</v>
      </c>
      <c r="E8461" t="s">
        <v>213</v>
      </c>
      <c r="G8461" s="87">
        <v>80000</v>
      </c>
      <c r="H8461" s="87">
        <v>79200</v>
      </c>
    </row>
    <row r="8462" spans="1:8" x14ac:dyDescent="0.3">
      <c r="A8462" t="s">
        <v>37</v>
      </c>
      <c r="B8462" t="s">
        <v>56</v>
      </c>
      <c r="C8462" t="s">
        <v>89</v>
      </c>
      <c r="D8462" t="s">
        <v>214</v>
      </c>
      <c r="E8462" t="s">
        <v>215</v>
      </c>
      <c r="F8462" s="88">
        <v>46388</v>
      </c>
      <c r="G8462" s="87">
        <v>6666.666666666667</v>
      </c>
      <c r="H8462" s="87">
        <v>200.0000000000002</v>
      </c>
    </row>
    <row r="8463" spans="1:8" x14ac:dyDescent="0.3">
      <c r="A8463" t="s">
        <v>37</v>
      </c>
      <c r="B8463" t="s">
        <v>56</v>
      </c>
      <c r="C8463" t="s">
        <v>89</v>
      </c>
      <c r="D8463" t="s">
        <v>214</v>
      </c>
      <c r="E8463" t="s">
        <v>216</v>
      </c>
      <c r="F8463" s="88">
        <v>46388</v>
      </c>
      <c r="G8463" s="87">
        <v>6666.666666666667</v>
      </c>
      <c r="H8463" s="87">
        <v>200.0000000000002</v>
      </c>
    </row>
    <row r="8464" spans="1:8" x14ac:dyDescent="0.3">
      <c r="A8464" t="s">
        <v>37</v>
      </c>
      <c r="B8464" t="s">
        <v>56</v>
      </c>
      <c r="C8464" t="s">
        <v>89</v>
      </c>
      <c r="D8464" t="s">
        <v>214</v>
      </c>
      <c r="E8464" t="s">
        <v>217</v>
      </c>
      <c r="F8464" s="88">
        <v>46388</v>
      </c>
      <c r="G8464" s="87">
        <v>6666.666666666667</v>
      </c>
      <c r="H8464" s="87">
        <v>0</v>
      </c>
    </row>
    <row r="8465" spans="1:8" x14ac:dyDescent="0.3">
      <c r="A8465" t="s">
        <v>37</v>
      </c>
      <c r="B8465" t="s">
        <v>56</v>
      </c>
      <c r="C8465" t="s">
        <v>89</v>
      </c>
      <c r="D8465" t="s">
        <v>214</v>
      </c>
      <c r="E8465" t="s">
        <v>215</v>
      </c>
      <c r="F8465" s="88">
        <v>46419</v>
      </c>
      <c r="G8465" s="87">
        <v>6666.666666666667</v>
      </c>
      <c r="H8465" s="87">
        <v>200.0000000000002</v>
      </c>
    </row>
    <row r="8466" spans="1:8" x14ac:dyDescent="0.3">
      <c r="A8466" t="s">
        <v>37</v>
      </c>
      <c r="B8466" t="s">
        <v>56</v>
      </c>
      <c r="C8466" t="s">
        <v>89</v>
      </c>
      <c r="D8466" t="s">
        <v>214</v>
      </c>
      <c r="E8466" t="s">
        <v>216</v>
      </c>
      <c r="F8466" s="88">
        <v>46419</v>
      </c>
      <c r="G8466" s="87">
        <v>6666.666666666667</v>
      </c>
      <c r="H8466" s="87">
        <v>200.0000000000002</v>
      </c>
    </row>
    <row r="8467" spans="1:8" x14ac:dyDescent="0.3">
      <c r="A8467" t="s">
        <v>37</v>
      </c>
      <c r="B8467" t="s">
        <v>56</v>
      </c>
      <c r="C8467" t="s">
        <v>89</v>
      </c>
      <c r="D8467" t="s">
        <v>214</v>
      </c>
      <c r="E8467" t="s">
        <v>217</v>
      </c>
      <c r="F8467" s="88">
        <v>46419</v>
      </c>
      <c r="G8467" s="87">
        <v>6666.666666666667</v>
      </c>
      <c r="H8467" s="87">
        <v>0</v>
      </c>
    </row>
    <row r="8468" spans="1:8" x14ac:dyDescent="0.3">
      <c r="A8468" t="s">
        <v>37</v>
      </c>
      <c r="B8468" t="s">
        <v>56</v>
      </c>
      <c r="C8468" t="s">
        <v>89</v>
      </c>
      <c r="D8468" t="s">
        <v>214</v>
      </c>
      <c r="E8468" t="s">
        <v>215</v>
      </c>
      <c r="F8468" s="88">
        <v>46447</v>
      </c>
      <c r="G8468" s="87">
        <v>6666.666666666667</v>
      </c>
      <c r="H8468" s="87">
        <v>200.0000000000002</v>
      </c>
    </row>
    <row r="8469" spans="1:8" x14ac:dyDescent="0.3">
      <c r="A8469" t="s">
        <v>37</v>
      </c>
      <c r="B8469" t="s">
        <v>56</v>
      </c>
      <c r="C8469" t="s">
        <v>89</v>
      </c>
      <c r="D8469" t="s">
        <v>214</v>
      </c>
      <c r="E8469" t="s">
        <v>216</v>
      </c>
      <c r="F8469" s="88">
        <v>46447</v>
      </c>
      <c r="G8469" s="87">
        <v>6666.666666666667</v>
      </c>
      <c r="H8469" s="87">
        <v>200.0000000000002</v>
      </c>
    </row>
    <row r="8470" spans="1:8" x14ac:dyDescent="0.3">
      <c r="A8470" t="s">
        <v>37</v>
      </c>
      <c r="B8470" t="s">
        <v>56</v>
      </c>
      <c r="C8470" t="s">
        <v>89</v>
      </c>
      <c r="D8470" t="s">
        <v>214</v>
      </c>
      <c r="E8470" t="s">
        <v>217</v>
      </c>
      <c r="F8470" s="88">
        <v>46447</v>
      </c>
      <c r="G8470" s="87">
        <v>6666.666666666667</v>
      </c>
      <c r="H8470" s="87">
        <v>0</v>
      </c>
    </row>
    <row r="8471" spans="1:8" x14ac:dyDescent="0.3">
      <c r="A8471" t="s">
        <v>37</v>
      </c>
      <c r="B8471" t="s">
        <v>56</v>
      </c>
      <c r="C8471" t="s">
        <v>89</v>
      </c>
      <c r="D8471" t="s">
        <v>214</v>
      </c>
      <c r="E8471" t="s">
        <v>215</v>
      </c>
      <c r="F8471" s="88">
        <v>46478</v>
      </c>
      <c r="G8471" s="87">
        <v>6666.666666666667</v>
      </c>
      <c r="H8471" s="87">
        <v>200.0000000000002</v>
      </c>
    </row>
    <row r="8472" spans="1:8" x14ac:dyDescent="0.3">
      <c r="A8472" t="s">
        <v>37</v>
      </c>
      <c r="B8472" t="s">
        <v>56</v>
      </c>
      <c r="C8472" t="s">
        <v>89</v>
      </c>
      <c r="D8472" t="s">
        <v>214</v>
      </c>
      <c r="E8472" t="s">
        <v>216</v>
      </c>
      <c r="F8472" s="88">
        <v>46478</v>
      </c>
      <c r="G8472" s="87">
        <v>6666.666666666667</v>
      </c>
      <c r="H8472" s="87">
        <v>200.0000000000002</v>
      </c>
    </row>
    <row r="8473" spans="1:8" x14ac:dyDescent="0.3">
      <c r="A8473" t="s">
        <v>37</v>
      </c>
      <c r="B8473" t="s">
        <v>56</v>
      </c>
      <c r="C8473" t="s">
        <v>89</v>
      </c>
      <c r="D8473" t="s">
        <v>214</v>
      </c>
      <c r="E8473" t="s">
        <v>217</v>
      </c>
      <c r="F8473" s="88">
        <v>46478</v>
      </c>
      <c r="G8473" s="87">
        <v>6666.666666666667</v>
      </c>
      <c r="H8473" s="87">
        <v>0</v>
      </c>
    </row>
    <row r="8474" spans="1:8" x14ac:dyDescent="0.3">
      <c r="A8474" t="s">
        <v>37</v>
      </c>
      <c r="B8474" t="s">
        <v>56</v>
      </c>
      <c r="C8474" t="s">
        <v>89</v>
      </c>
      <c r="D8474" t="s">
        <v>214</v>
      </c>
      <c r="E8474" t="s">
        <v>215</v>
      </c>
      <c r="F8474" s="88">
        <v>46508</v>
      </c>
      <c r="G8474" s="87">
        <v>6666.666666666667</v>
      </c>
      <c r="H8474" s="87">
        <v>200.0000000000002</v>
      </c>
    </row>
    <row r="8475" spans="1:8" x14ac:dyDescent="0.3">
      <c r="A8475" t="s">
        <v>37</v>
      </c>
      <c r="B8475" t="s">
        <v>56</v>
      </c>
      <c r="C8475" t="s">
        <v>89</v>
      </c>
      <c r="D8475" t="s">
        <v>214</v>
      </c>
      <c r="E8475" t="s">
        <v>216</v>
      </c>
      <c r="F8475" s="88">
        <v>46508</v>
      </c>
      <c r="G8475" s="87">
        <v>6666.666666666667</v>
      </c>
      <c r="H8475" s="87">
        <v>200.0000000000002</v>
      </c>
    </row>
    <row r="8476" spans="1:8" x14ac:dyDescent="0.3">
      <c r="A8476" t="s">
        <v>37</v>
      </c>
      <c r="B8476" t="s">
        <v>56</v>
      </c>
      <c r="C8476" t="s">
        <v>89</v>
      </c>
      <c r="D8476" t="s">
        <v>214</v>
      </c>
      <c r="E8476" t="s">
        <v>217</v>
      </c>
      <c r="F8476" s="88">
        <v>46508</v>
      </c>
      <c r="G8476" s="87">
        <v>6666.666666666667</v>
      </c>
      <c r="H8476" s="87">
        <v>0</v>
      </c>
    </row>
    <row r="8477" spans="1:8" x14ac:dyDescent="0.3">
      <c r="A8477" t="s">
        <v>37</v>
      </c>
      <c r="B8477" t="s">
        <v>56</v>
      </c>
      <c r="C8477" t="s">
        <v>89</v>
      </c>
      <c r="D8477" t="s">
        <v>214</v>
      </c>
      <c r="E8477" t="s">
        <v>215</v>
      </c>
      <c r="F8477" s="88">
        <v>46539</v>
      </c>
      <c r="G8477" s="87">
        <v>6666.666666666667</v>
      </c>
      <c r="H8477" s="87">
        <v>200.0000000000002</v>
      </c>
    </row>
    <row r="8478" spans="1:8" x14ac:dyDescent="0.3">
      <c r="A8478" t="s">
        <v>37</v>
      </c>
      <c r="B8478" t="s">
        <v>56</v>
      </c>
      <c r="C8478" t="s">
        <v>89</v>
      </c>
      <c r="D8478" t="s">
        <v>214</v>
      </c>
      <c r="E8478" t="s">
        <v>216</v>
      </c>
      <c r="F8478" s="88">
        <v>46539</v>
      </c>
      <c r="G8478" s="87">
        <v>6666.666666666667</v>
      </c>
      <c r="H8478" s="87">
        <v>200.0000000000002</v>
      </c>
    </row>
    <row r="8479" spans="1:8" x14ac:dyDescent="0.3">
      <c r="A8479" t="s">
        <v>37</v>
      </c>
      <c r="B8479" t="s">
        <v>56</v>
      </c>
      <c r="C8479" t="s">
        <v>89</v>
      </c>
      <c r="D8479" t="s">
        <v>214</v>
      </c>
      <c r="E8479" t="s">
        <v>217</v>
      </c>
      <c r="F8479" s="88">
        <v>46539</v>
      </c>
      <c r="G8479" s="87">
        <v>6666.666666666667</v>
      </c>
      <c r="H8479" s="87">
        <v>0</v>
      </c>
    </row>
    <row r="8480" spans="1:8" x14ac:dyDescent="0.3">
      <c r="A8480" t="s">
        <v>37</v>
      </c>
      <c r="B8480" t="s">
        <v>56</v>
      </c>
      <c r="C8480" t="s">
        <v>89</v>
      </c>
      <c r="D8480" t="s">
        <v>214</v>
      </c>
      <c r="E8480" t="s">
        <v>215</v>
      </c>
      <c r="F8480" s="88">
        <v>46569</v>
      </c>
      <c r="G8480" s="87">
        <v>6666.666666666667</v>
      </c>
      <c r="H8480" s="87">
        <v>200.0000000000002</v>
      </c>
    </row>
    <row r="8481" spans="1:8" x14ac:dyDescent="0.3">
      <c r="A8481" t="s">
        <v>37</v>
      </c>
      <c r="B8481" t="s">
        <v>56</v>
      </c>
      <c r="C8481" t="s">
        <v>89</v>
      </c>
      <c r="D8481" t="s">
        <v>214</v>
      </c>
      <c r="E8481" t="s">
        <v>216</v>
      </c>
      <c r="F8481" s="88">
        <v>46569</v>
      </c>
      <c r="G8481" s="87">
        <v>6666.666666666667</v>
      </c>
      <c r="H8481" s="87">
        <v>200.0000000000002</v>
      </c>
    </row>
    <row r="8482" spans="1:8" x14ac:dyDescent="0.3">
      <c r="A8482" t="s">
        <v>37</v>
      </c>
      <c r="B8482" t="s">
        <v>56</v>
      </c>
      <c r="C8482" t="s">
        <v>89</v>
      </c>
      <c r="D8482" t="s">
        <v>214</v>
      </c>
      <c r="E8482" t="s">
        <v>217</v>
      </c>
      <c r="F8482" s="88">
        <v>46569</v>
      </c>
      <c r="G8482" s="87">
        <v>6666.666666666667</v>
      </c>
      <c r="H8482" s="87">
        <v>0</v>
      </c>
    </row>
    <row r="8483" spans="1:8" x14ac:dyDescent="0.3">
      <c r="A8483" t="s">
        <v>37</v>
      </c>
      <c r="B8483" t="s">
        <v>56</v>
      </c>
      <c r="C8483" t="s">
        <v>89</v>
      </c>
      <c r="D8483" t="s">
        <v>214</v>
      </c>
      <c r="E8483" t="s">
        <v>215</v>
      </c>
      <c r="F8483" s="88">
        <v>46600</v>
      </c>
      <c r="G8483" s="87">
        <v>6666.666666666667</v>
      </c>
      <c r="H8483" s="87">
        <v>0</v>
      </c>
    </row>
    <row r="8484" spans="1:8" x14ac:dyDescent="0.3">
      <c r="A8484" t="s">
        <v>37</v>
      </c>
      <c r="B8484" t="s">
        <v>56</v>
      </c>
      <c r="C8484" t="s">
        <v>89</v>
      </c>
      <c r="D8484" t="s">
        <v>214</v>
      </c>
      <c r="E8484" t="s">
        <v>216</v>
      </c>
      <c r="F8484" s="88">
        <v>46600</v>
      </c>
      <c r="G8484" s="87">
        <v>6666.666666666667</v>
      </c>
      <c r="H8484" s="87">
        <v>0</v>
      </c>
    </row>
    <row r="8485" spans="1:8" x14ac:dyDescent="0.3">
      <c r="A8485" t="s">
        <v>37</v>
      </c>
      <c r="B8485" t="s">
        <v>56</v>
      </c>
      <c r="C8485" t="s">
        <v>89</v>
      </c>
      <c r="D8485" t="s">
        <v>214</v>
      </c>
      <c r="E8485" t="s">
        <v>217</v>
      </c>
      <c r="F8485" s="88">
        <v>46600</v>
      </c>
      <c r="G8485" s="87">
        <v>6666.666666666667</v>
      </c>
      <c r="H8485" s="87">
        <v>0</v>
      </c>
    </row>
    <row r="8486" spans="1:8" x14ac:dyDescent="0.3">
      <c r="A8486" t="s">
        <v>37</v>
      </c>
      <c r="B8486" t="s">
        <v>56</v>
      </c>
      <c r="C8486" t="s">
        <v>89</v>
      </c>
      <c r="D8486" t="s">
        <v>214</v>
      </c>
      <c r="E8486" t="s">
        <v>215</v>
      </c>
      <c r="F8486" s="88">
        <v>46631</v>
      </c>
      <c r="G8486" s="87">
        <v>6666.666666666667</v>
      </c>
      <c r="H8486" s="87">
        <v>0</v>
      </c>
    </row>
    <row r="8487" spans="1:8" x14ac:dyDescent="0.3">
      <c r="A8487" t="s">
        <v>37</v>
      </c>
      <c r="B8487" t="s">
        <v>56</v>
      </c>
      <c r="C8487" t="s">
        <v>89</v>
      </c>
      <c r="D8487" t="s">
        <v>214</v>
      </c>
      <c r="E8487" t="s">
        <v>216</v>
      </c>
      <c r="F8487" s="88">
        <v>46631</v>
      </c>
      <c r="G8487" s="87">
        <v>6666.666666666667</v>
      </c>
      <c r="H8487" s="87">
        <v>0</v>
      </c>
    </row>
    <row r="8488" spans="1:8" x14ac:dyDescent="0.3">
      <c r="A8488" t="s">
        <v>37</v>
      </c>
      <c r="B8488" t="s">
        <v>56</v>
      </c>
      <c r="C8488" t="s">
        <v>89</v>
      </c>
      <c r="D8488" t="s">
        <v>214</v>
      </c>
      <c r="E8488" t="s">
        <v>217</v>
      </c>
      <c r="F8488" s="88">
        <v>46631</v>
      </c>
      <c r="G8488" s="87">
        <v>6666.666666666667</v>
      </c>
      <c r="H8488" s="87">
        <v>0</v>
      </c>
    </row>
    <row r="8489" spans="1:8" x14ac:dyDescent="0.3">
      <c r="A8489" t="s">
        <v>37</v>
      </c>
      <c r="B8489" t="s">
        <v>56</v>
      </c>
      <c r="C8489" t="s">
        <v>89</v>
      </c>
      <c r="D8489" t="s">
        <v>214</v>
      </c>
      <c r="E8489" t="s">
        <v>215</v>
      </c>
      <c r="F8489" s="88">
        <v>46661</v>
      </c>
      <c r="G8489" s="87">
        <v>6666.666666666667</v>
      </c>
      <c r="H8489" s="87">
        <v>0</v>
      </c>
    </row>
    <row r="8490" spans="1:8" x14ac:dyDescent="0.3">
      <c r="A8490" t="s">
        <v>37</v>
      </c>
      <c r="B8490" t="s">
        <v>56</v>
      </c>
      <c r="C8490" t="s">
        <v>89</v>
      </c>
      <c r="D8490" t="s">
        <v>214</v>
      </c>
      <c r="E8490" t="s">
        <v>216</v>
      </c>
      <c r="F8490" s="88">
        <v>46661</v>
      </c>
      <c r="G8490" s="87">
        <v>6666.666666666667</v>
      </c>
      <c r="H8490" s="87">
        <v>0</v>
      </c>
    </row>
    <row r="8491" spans="1:8" x14ac:dyDescent="0.3">
      <c r="A8491" t="s">
        <v>37</v>
      </c>
      <c r="B8491" t="s">
        <v>56</v>
      </c>
      <c r="C8491" t="s">
        <v>89</v>
      </c>
      <c r="D8491" t="s">
        <v>214</v>
      </c>
      <c r="E8491" t="s">
        <v>217</v>
      </c>
      <c r="F8491" s="88">
        <v>46661</v>
      </c>
      <c r="G8491" s="87">
        <v>6666.666666666667</v>
      </c>
      <c r="H8491" s="87">
        <v>0</v>
      </c>
    </row>
    <row r="8492" spans="1:8" x14ac:dyDescent="0.3">
      <c r="A8492" t="s">
        <v>37</v>
      </c>
      <c r="B8492" t="s">
        <v>56</v>
      </c>
      <c r="C8492" t="s">
        <v>89</v>
      </c>
      <c r="D8492" t="s">
        <v>214</v>
      </c>
      <c r="E8492" t="s">
        <v>215</v>
      </c>
      <c r="F8492" s="88">
        <v>46692</v>
      </c>
      <c r="G8492" s="87">
        <v>6666.666666666667</v>
      </c>
      <c r="H8492" s="87">
        <v>0</v>
      </c>
    </row>
    <row r="8493" spans="1:8" x14ac:dyDescent="0.3">
      <c r="A8493" t="s">
        <v>37</v>
      </c>
      <c r="B8493" t="s">
        <v>56</v>
      </c>
      <c r="C8493" t="s">
        <v>89</v>
      </c>
      <c r="D8493" t="s">
        <v>214</v>
      </c>
      <c r="E8493" t="s">
        <v>216</v>
      </c>
      <c r="F8493" s="88">
        <v>46692</v>
      </c>
      <c r="G8493" s="87">
        <v>6666.666666666667</v>
      </c>
      <c r="H8493" s="87">
        <v>0</v>
      </c>
    </row>
    <row r="8494" spans="1:8" x14ac:dyDescent="0.3">
      <c r="A8494" t="s">
        <v>37</v>
      </c>
      <c r="B8494" t="s">
        <v>56</v>
      </c>
      <c r="C8494" t="s">
        <v>89</v>
      </c>
      <c r="D8494" t="s">
        <v>214</v>
      </c>
      <c r="E8494" t="s">
        <v>217</v>
      </c>
      <c r="F8494" s="88">
        <v>46692</v>
      </c>
      <c r="G8494" s="87">
        <v>6666.666666666667</v>
      </c>
      <c r="H8494" s="87">
        <v>0</v>
      </c>
    </row>
    <row r="8495" spans="1:8" x14ac:dyDescent="0.3">
      <c r="A8495" t="s">
        <v>37</v>
      </c>
      <c r="B8495" t="s">
        <v>56</v>
      </c>
      <c r="C8495" t="s">
        <v>89</v>
      </c>
      <c r="D8495" t="s">
        <v>214</v>
      </c>
      <c r="E8495" t="s">
        <v>215</v>
      </c>
      <c r="F8495" s="88">
        <v>46722</v>
      </c>
      <c r="G8495" s="87">
        <v>6666.666666666667</v>
      </c>
      <c r="H8495" s="87">
        <v>0</v>
      </c>
    </row>
    <row r="8496" spans="1:8" x14ac:dyDescent="0.3">
      <c r="A8496" t="s">
        <v>37</v>
      </c>
      <c r="B8496" t="s">
        <v>56</v>
      </c>
      <c r="C8496" t="s">
        <v>89</v>
      </c>
      <c r="D8496" t="s">
        <v>214</v>
      </c>
      <c r="E8496" t="s">
        <v>216</v>
      </c>
      <c r="F8496" s="88">
        <v>46722</v>
      </c>
      <c r="G8496" s="87">
        <v>6666.666666666667</v>
      </c>
      <c r="H8496" s="87">
        <v>0</v>
      </c>
    </row>
    <row r="8497" spans="1:8" x14ac:dyDescent="0.3">
      <c r="A8497" t="s">
        <v>37</v>
      </c>
      <c r="B8497" t="s">
        <v>56</v>
      </c>
      <c r="C8497" t="s">
        <v>89</v>
      </c>
      <c r="D8497" t="s">
        <v>214</v>
      </c>
      <c r="E8497" t="s">
        <v>217</v>
      </c>
      <c r="F8497" s="88">
        <v>46722</v>
      </c>
      <c r="G8497" s="87">
        <v>6666.666666666667</v>
      </c>
      <c r="H8497" s="87">
        <v>0</v>
      </c>
    </row>
    <row r="8498" spans="1:8" x14ac:dyDescent="0.3">
      <c r="A8498" t="s">
        <v>37</v>
      </c>
      <c r="B8498" t="s">
        <v>56</v>
      </c>
      <c r="C8498" t="s">
        <v>91</v>
      </c>
      <c r="D8498" t="s">
        <v>198</v>
      </c>
      <c r="E8498" t="s">
        <v>135</v>
      </c>
      <c r="G8498" s="87">
        <v>64000</v>
      </c>
      <c r="H8498" s="87">
        <v>43264</v>
      </c>
    </row>
    <row r="8499" spans="1:8" x14ac:dyDescent="0.3">
      <c r="A8499" t="s">
        <v>37</v>
      </c>
      <c r="B8499" t="s">
        <v>56</v>
      </c>
      <c r="C8499" t="s">
        <v>91</v>
      </c>
      <c r="D8499" t="s">
        <v>198</v>
      </c>
      <c r="E8499" t="s">
        <v>199</v>
      </c>
      <c r="G8499" s="87">
        <v>64000</v>
      </c>
      <c r="H8499" s="87">
        <v>64000</v>
      </c>
    </row>
    <row r="8500" spans="1:8" x14ac:dyDescent="0.3">
      <c r="A8500" t="s">
        <v>37</v>
      </c>
      <c r="B8500" t="s">
        <v>56</v>
      </c>
      <c r="C8500" t="s">
        <v>91</v>
      </c>
      <c r="D8500" t="s">
        <v>198</v>
      </c>
      <c r="E8500" t="s">
        <v>200</v>
      </c>
      <c r="G8500" s="87">
        <v>64000</v>
      </c>
      <c r="H8500" s="87">
        <v>64451.56643165947</v>
      </c>
    </row>
    <row r="8501" spans="1:8" x14ac:dyDescent="0.3">
      <c r="A8501" t="s">
        <v>37</v>
      </c>
      <c r="B8501" t="s">
        <v>56</v>
      </c>
      <c r="C8501" t="s">
        <v>91</v>
      </c>
      <c r="D8501" t="s">
        <v>198</v>
      </c>
      <c r="E8501" t="s">
        <v>201</v>
      </c>
      <c r="G8501" s="87">
        <v>64000</v>
      </c>
      <c r="H8501" s="87">
        <v>64000</v>
      </c>
    </row>
    <row r="8502" spans="1:8" x14ac:dyDescent="0.3">
      <c r="A8502" t="s">
        <v>37</v>
      </c>
      <c r="B8502" t="s">
        <v>56</v>
      </c>
      <c r="C8502" t="s">
        <v>91</v>
      </c>
      <c r="D8502" t="s">
        <v>198</v>
      </c>
      <c r="E8502" t="s">
        <v>202</v>
      </c>
      <c r="G8502" s="87">
        <v>64000</v>
      </c>
      <c r="H8502" s="87">
        <v>43569.258907801814</v>
      </c>
    </row>
    <row r="8503" spans="1:8" x14ac:dyDescent="0.3">
      <c r="A8503" t="s">
        <v>37</v>
      </c>
      <c r="B8503" t="s">
        <v>56</v>
      </c>
      <c r="C8503" t="s">
        <v>91</v>
      </c>
      <c r="D8503" t="s">
        <v>198</v>
      </c>
      <c r="E8503" t="s">
        <v>139</v>
      </c>
      <c r="G8503" s="87">
        <v>64000</v>
      </c>
      <c r="H8503" s="87">
        <v>41920</v>
      </c>
    </row>
    <row r="8504" spans="1:8" x14ac:dyDescent="0.3">
      <c r="A8504" t="s">
        <v>37</v>
      </c>
      <c r="B8504" t="s">
        <v>56</v>
      </c>
      <c r="C8504" t="s">
        <v>91</v>
      </c>
      <c r="D8504" t="s">
        <v>198</v>
      </c>
      <c r="E8504" t="s">
        <v>65</v>
      </c>
      <c r="G8504" s="87">
        <v>64000</v>
      </c>
      <c r="H8504" s="87">
        <v>43569.258907801814</v>
      </c>
    </row>
    <row r="8505" spans="1:8" x14ac:dyDescent="0.3">
      <c r="A8505" t="s">
        <v>37</v>
      </c>
      <c r="B8505" t="s">
        <v>56</v>
      </c>
      <c r="C8505" t="s">
        <v>91</v>
      </c>
      <c r="D8505" t="s">
        <v>203</v>
      </c>
      <c r="E8505" t="s">
        <v>204</v>
      </c>
      <c r="G8505" s="87">
        <v>64000</v>
      </c>
      <c r="H8505" s="87">
        <v>43135.261322042439</v>
      </c>
    </row>
    <row r="8506" spans="1:8" x14ac:dyDescent="0.3">
      <c r="A8506" t="s">
        <v>37</v>
      </c>
      <c r="B8506" t="s">
        <v>56</v>
      </c>
      <c r="C8506" t="s">
        <v>91</v>
      </c>
      <c r="D8506" t="s">
        <v>203</v>
      </c>
      <c r="E8506" t="s">
        <v>142</v>
      </c>
      <c r="G8506" s="87">
        <v>64000</v>
      </c>
      <c r="H8506" s="87">
        <v>64000</v>
      </c>
    </row>
    <row r="8507" spans="1:8" x14ac:dyDescent="0.3">
      <c r="A8507" t="s">
        <v>37</v>
      </c>
      <c r="B8507" t="s">
        <v>56</v>
      </c>
      <c r="C8507" t="s">
        <v>91</v>
      </c>
      <c r="D8507" t="s">
        <v>203</v>
      </c>
      <c r="E8507" t="s">
        <v>143</v>
      </c>
      <c r="G8507" s="87">
        <v>64000</v>
      </c>
      <c r="H8507" s="87">
        <v>63809.558168701828</v>
      </c>
    </row>
    <row r="8508" spans="1:8" x14ac:dyDescent="0.3">
      <c r="A8508" t="s">
        <v>37</v>
      </c>
      <c r="B8508" t="s">
        <v>56</v>
      </c>
      <c r="C8508" t="s">
        <v>91</v>
      </c>
      <c r="D8508" t="s">
        <v>203</v>
      </c>
      <c r="E8508" t="s">
        <v>141</v>
      </c>
      <c r="G8508" s="87">
        <v>64000</v>
      </c>
      <c r="H8508" s="87">
        <v>0</v>
      </c>
    </row>
    <row r="8509" spans="1:8" x14ac:dyDescent="0.3">
      <c r="A8509" t="s">
        <v>37</v>
      </c>
      <c r="B8509" t="s">
        <v>56</v>
      </c>
      <c r="C8509" t="s">
        <v>91</v>
      </c>
      <c r="D8509" t="s">
        <v>203</v>
      </c>
      <c r="E8509" t="s">
        <v>205</v>
      </c>
      <c r="G8509" s="87">
        <v>64000</v>
      </c>
      <c r="H8509" s="87">
        <v>43135.261322042439</v>
      </c>
    </row>
    <row r="8510" spans="1:8" x14ac:dyDescent="0.3">
      <c r="A8510" t="s">
        <v>37</v>
      </c>
      <c r="B8510" t="s">
        <v>56</v>
      </c>
      <c r="C8510" t="s">
        <v>91</v>
      </c>
      <c r="D8510" t="s">
        <v>206</v>
      </c>
      <c r="E8510" t="s">
        <v>207</v>
      </c>
      <c r="G8510" s="87">
        <v>64000</v>
      </c>
      <c r="H8510" s="87">
        <v>64000</v>
      </c>
    </row>
    <row r="8511" spans="1:8" x14ac:dyDescent="0.3">
      <c r="A8511" t="s">
        <v>37</v>
      </c>
      <c r="B8511" t="s">
        <v>56</v>
      </c>
      <c r="C8511" t="s">
        <v>91</v>
      </c>
      <c r="D8511" t="s">
        <v>206</v>
      </c>
      <c r="E8511" t="s">
        <v>208</v>
      </c>
      <c r="G8511" s="87">
        <v>64000</v>
      </c>
      <c r="H8511" s="87">
        <v>64000</v>
      </c>
    </row>
    <row r="8512" spans="1:8" x14ac:dyDescent="0.3">
      <c r="A8512" t="s">
        <v>37</v>
      </c>
      <c r="B8512" t="s">
        <v>56</v>
      </c>
      <c r="C8512" t="s">
        <v>91</v>
      </c>
      <c r="D8512" t="s">
        <v>206</v>
      </c>
      <c r="E8512" t="s">
        <v>209</v>
      </c>
      <c r="G8512" s="87">
        <v>64000</v>
      </c>
      <c r="H8512" s="87">
        <v>63551.597374179422</v>
      </c>
    </row>
    <row r="8513" spans="1:8" x14ac:dyDescent="0.3">
      <c r="A8513" t="s">
        <v>37</v>
      </c>
      <c r="B8513" t="s">
        <v>56</v>
      </c>
      <c r="C8513" t="s">
        <v>91</v>
      </c>
      <c r="D8513" t="s">
        <v>210</v>
      </c>
      <c r="E8513" t="s">
        <v>211</v>
      </c>
      <c r="G8513" s="87">
        <v>64000</v>
      </c>
      <c r="H8513" s="87">
        <v>64000</v>
      </c>
    </row>
    <row r="8514" spans="1:8" x14ac:dyDescent="0.3">
      <c r="A8514" t="s">
        <v>37</v>
      </c>
      <c r="B8514" t="s">
        <v>56</v>
      </c>
      <c r="C8514" t="s">
        <v>91</v>
      </c>
      <c r="D8514" t="s">
        <v>210</v>
      </c>
      <c r="E8514" t="s">
        <v>212</v>
      </c>
      <c r="G8514" s="87">
        <v>64000</v>
      </c>
      <c r="H8514" s="87">
        <v>63360</v>
      </c>
    </row>
    <row r="8515" spans="1:8" x14ac:dyDescent="0.3">
      <c r="A8515" t="s">
        <v>37</v>
      </c>
      <c r="B8515" t="s">
        <v>56</v>
      </c>
      <c r="C8515" t="s">
        <v>91</v>
      </c>
      <c r="D8515" t="s">
        <v>210</v>
      </c>
      <c r="E8515" t="s">
        <v>213</v>
      </c>
      <c r="G8515" s="87">
        <v>64000</v>
      </c>
      <c r="H8515" s="87">
        <v>64319.999999999993</v>
      </c>
    </row>
    <row r="8516" spans="1:8" x14ac:dyDescent="0.3">
      <c r="A8516" t="s">
        <v>37</v>
      </c>
      <c r="B8516" t="s">
        <v>56</v>
      </c>
      <c r="C8516" t="s">
        <v>91</v>
      </c>
      <c r="D8516" t="s">
        <v>214</v>
      </c>
      <c r="E8516" t="s">
        <v>215</v>
      </c>
      <c r="F8516" s="88">
        <v>46388</v>
      </c>
      <c r="G8516" s="87">
        <v>5333.333333333333</v>
      </c>
      <c r="H8516" s="87">
        <v>65.096111510531074</v>
      </c>
    </row>
    <row r="8517" spans="1:8" x14ac:dyDescent="0.3">
      <c r="A8517" t="s">
        <v>37</v>
      </c>
      <c r="B8517" t="s">
        <v>56</v>
      </c>
      <c r="C8517" t="s">
        <v>91</v>
      </c>
      <c r="D8517" t="s">
        <v>214</v>
      </c>
      <c r="E8517" t="s">
        <v>216</v>
      </c>
      <c r="F8517" s="88">
        <v>46388</v>
      </c>
      <c r="G8517" s="87">
        <v>5333.333333333333</v>
      </c>
      <c r="H8517" s="87">
        <v>0</v>
      </c>
    </row>
    <row r="8518" spans="1:8" x14ac:dyDescent="0.3">
      <c r="A8518" t="s">
        <v>37</v>
      </c>
      <c r="B8518" t="s">
        <v>56</v>
      </c>
      <c r="C8518" t="s">
        <v>91</v>
      </c>
      <c r="D8518" t="s">
        <v>214</v>
      </c>
      <c r="E8518" t="s">
        <v>217</v>
      </c>
      <c r="F8518" s="88">
        <v>46388</v>
      </c>
      <c r="G8518" s="87">
        <v>5333.333333333333</v>
      </c>
      <c r="H8518" s="87">
        <v>65.096111510531074</v>
      </c>
    </row>
    <row r="8519" spans="1:8" x14ac:dyDescent="0.3">
      <c r="A8519" t="s">
        <v>37</v>
      </c>
      <c r="B8519" t="s">
        <v>56</v>
      </c>
      <c r="C8519" t="s">
        <v>91</v>
      </c>
      <c r="D8519" t="s">
        <v>214</v>
      </c>
      <c r="E8519" t="s">
        <v>215</v>
      </c>
      <c r="F8519" s="88">
        <v>46419</v>
      </c>
      <c r="G8519" s="87">
        <v>5333.333333333333</v>
      </c>
      <c r="H8519" s="87">
        <v>65.031959199127215</v>
      </c>
    </row>
    <row r="8520" spans="1:8" x14ac:dyDescent="0.3">
      <c r="A8520" t="s">
        <v>37</v>
      </c>
      <c r="B8520" t="s">
        <v>56</v>
      </c>
      <c r="C8520" t="s">
        <v>91</v>
      </c>
      <c r="D8520" t="s">
        <v>214</v>
      </c>
      <c r="E8520" t="s">
        <v>216</v>
      </c>
      <c r="F8520" s="88">
        <v>46419</v>
      </c>
      <c r="G8520" s="87">
        <v>5333.333333333333</v>
      </c>
      <c r="H8520" s="87">
        <v>0</v>
      </c>
    </row>
    <row r="8521" spans="1:8" x14ac:dyDescent="0.3">
      <c r="A8521" t="s">
        <v>37</v>
      </c>
      <c r="B8521" t="s">
        <v>56</v>
      </c>
      <c r="C8521" t="s">
        <v>91</v>
      </c>
      <c r="D8521" t="s">
        <v>214</v>
      </c>
      <c r="E8521" t="s">
        <v>217</v>
      </c>
      <c r="F8521" s="88">
        <v>46419</v>
      </c>
      <c r="G8521" s="87">
        <v>5333.333333333333</v>
      </c>
      <c r="H8521" s="87">
        <v>65.031959199127215</v>
      </c>
    </row>
    <row r="8522" spans="1:8" x14ac:dyDescent="0.3">
      <c r="A8522" t="s">
        <v>37</v>
      </c>
      <c r="B8522" t="s">
        <v>56</v>
      </c>
      <c r="C8522" t="s">
        <v>91</v>
      </c>
      <c r="D8522" t="s">
        <v>214</v>
      </c>
      <c r="E8522" t="s">
        <v>215</v>
      </c>
      <c r="F8522" s="88">
        <v>46447</v>
      </c>
      <c r="G8522" s="87">
        <v>5333.333333333333</v>
      </c>
      <c r="H8522" s="87">
        <v>64.967933207623688</v>
      </c>
    </row>
    <row r="8523" spans="1:8" x14ac:dyDescent="0.3">
      <c r="A8523" t="s">
        <v>37</v>
      </c>
      <c r="B8523" t="s">
        <v>56</v>
      </c>
      <c r="C8523" t="s">
        <v>91</v>
      </c>
      <c r="D8523" t="s">
        <v>214</v>
      </c>
      <c r="E8523" t="s">
        <v>216</v>
      </c>
      <c r="F8523" s="88">
        <v>46447</v>
      </c>
      <c r="G8523" s="87">
        <v>5333.333333333333</v>
      </c>
      <c r="H8523" s="87">
        <v>0</v>
      </c>
    </row>
    <row r="8524" spans="1:8" x14ac:dyDescent="0.3">
      <c r="A8524" t="s">
        <v>37</v>
      </c>
      <c r="B8524" t="s">
        <v>56</v>
      </c>
      <c r="C8524" t="s">
        <v>91</v>
      </c>
      <c r="D8524" t="s">
        <v>214</v>
      </c>
      <c r="E8524" t="s">
        <v>217</v>
      </c>
      <c r="F8524" s="88">
        <v>46447</v>
      </c>
      <c r="G8524" s="87">
        <v>5333.333333333333</v>
      </c>
      <c r="H8524" s="87">
        <v>64.967933207623688</v>
      </c>
    </row>
    <row r="8525" spans="1:8" x14ac:dyDescent="0.3">
      <c r="A8525" t="s">
        <v>37</v>
      </c>
      <c r="B8525" t="s">
        <v>56</v>
      </c>
      <c r="C8525" t="s">
        <v>91</v>
      </c>
      <c r="D8525" t="s">
        <v>214</v>
      </c>
      <c r="E8525" t="s">
        <v>215</v>
      </c>
      <c r="F8525" s="88">
        <v>46478</v>
      </c>
      <c r="G8525" s="87">
        <v>5333.333333333333</v>
      </c>
      <c r="H8525" s="87">
        <v>64.901869262740775</v>
      </c>
    </row>
    <row r="8526" spans="1:8" x14ac:dyDescent="0.3">
      <c r="A8526" t="s">
        <v>37</v>
      </c>
      <c r="B8526" t="s">
        <v>56</v>
      </c>
      <c r="C8526" t="s">
        <v>91</v>
      </c>
      <c r="D8526" t="s">
        <v>214</v>
      </c>
      <c r="E8526" t="s">
        <v>216</v>
      </c>
      <c r="F8526" s="88">
        <v>46478</v>
      </c>
      <c r="G8526" s="87">
        <v>5333.333333333333</v>
      </c>
      <c r="H8526" s="87">
        <v>0</v>
      </c>
    </row>
    <row r="8527" spans="1:8" x14ac:dyDescent="0.3">
      <c r="A8527" t="s">
        <v>37</v>
      </c>
      <c r="B8527" t="s">
        <v>56</v>
      </c>
      <c r="C8527" t="s">
        <v>91</v>
      </c>
      <c r="D8527" t="s">
        <v>214</v>
      </c>
      <c r="E8527" t="s">
        <v>217</v>
      </c>
      <c r="F8527" s="88">
        <v>46478</v>
      </c>
      <c r="G8527" s="87">
        <v>5333.333333333333</v>
      </c>
      <c r="H8527" s="87">
        <v>64.901869262740775</v>
      </c>
    </row>
    <row r="8528" spans="1:8" x14ac:dyDescent="0.3">
      <c r="A8528" t="s">
        <v>37</v>
      </c>
      <c r="B8528" t="s">
        <v>56</v>
      </c>
      <c r="C8528" t="s">
        <v>91</v>
      </c>
      <c r="D8528" t="s">
        <v>214</v>
      </c>
      <c r="E8528" t="s">
        <v>215</v>
      </c>
      <c r="F8528" s="88">
        <v>46508</v>
      </c>
      <c r="G8528" s="87">
        <v>5333.333333333333</v>
      </c>
      <c r="H8528" s="87">
        <v>64.835939538266274</v>
      </c>
    </row>
    <row r="8529" spans="1:8" x14ac:dyDescent="0.3">
      <c r="A8529" t="s">
        <v>37</v>
      </c>
      <c r="B8529" t="s">
        <v>56</v>
      </c>
      <c r="C8529" t="s">
        <v>91</v>
      </c>
      <c r="D8529" t="s">
        <v>214</v>
      </c>
      <c r="E8529" t="s">
        <v>216</v>
      </c>
      <c r="F8529" s="88">
        <v>46508</v>
      </c>
      <c r="G8529" s="87">
        <v>5333.333333333333</v>
      </c>
      <c r="H8529" s="87">
        <v>0</v>
      </c>
    </row>
    <row r="8530" spans="1:8" x14ac:dyDescent="0.3">
      <c r="A8530" t="s">
        <v>37</v>
      </c>
      <c r="B8530" t="s">
        <v>56</v>
      </c>
      <c r="C8530" t="s">
        <v>91</v>
      </c>
      <c r="D8530" t="s">
        <v>214</v>
      </c>
      <c r="E8530" t="s">
        <v>217</v>
      </c>
      <c r="F8530" s="88">
        <v>46508</v>
      </c>
      <c r="G8530" s="87">
        <v>5333.333333333333</v>
      </c>
      <c r="H8530" s="87">
        <v>64.835939538266274</v>
      </c>
    </row>
    <row r="8531" spans="1:8" x14ac:dyDescent="0.3">
      <c r="A8531" t="s">
        <v>37</v>
      </c>
      <c r="B8531" t="s">
        <v>56</v>
      </c>
      <c r="C8531" t="s">
        <v>91</v>
      </c>
      <c r="D8531" t="s">
        <v>214</v>
      </c>
      <c r="E8531" t="s">
        <v>215</v>
      </c>
      <c r="F8531" s="88">
        <v>46539</v>
      </c>
      <c r="G8531" s="87">
        <v>5333.333333333333</v>
      </c>
      <c r="H8531" s="87">
        <v>64.770143625575344</v>
      </c>
    </row>
    <row r="8532" spans="1:8" x14ac:dyDescent="0.3">
      <c r="A8532" t="s">
        <v>37</v>
      </c>
      <c r="B8532" t="s">
        <v>56</v>
      </c>
      <c r="C8532" t="s">
        <v>91</v>
      </c>
      <c r="D8532" t="s">
        <v>214</v>
      </c>
      <c r="E8532" t="s">
        <v>216</v>
      </c>
      <c r="F8532" s="88">
        <v>46539</v>
      </c>
      <c r="G8532" s="87">
        <v>5333.333333333333</v>
      </c>
      <c r="H8532" s="87">
        <v>0</v>
      </c>
    </row>
    <row r="8533" spans="1:8" x14ac:dyDescent="0.3">
      <c r="A8533" t="s">
        <v>37</v>
      </c>
      <c r="B8533" t="s">
        <v>56</v>
      </c>
      <c r="C8533" t="s">
        <v>91</v>
      </c>
      <c r="D8533" t="s">
        <v>214</v>
      </c>
      <c r="E8533" t="s">
        <v>217</v>
      </c>
      <c r="F8533" s="88">
        <v>46539</v>
      </c>
      <c r="G8533" s="87">
        <v>5333.333333333333</v>
      </c>
      <c r="H8533" s="87">
        <v>64.770143625575344</v>
      </c>
    </row>
    <row r="8534" spans="1:8" x14ac:dyDescent="0.3">
      <c r="A8534" t="s">
        <v>37</v>
      </c>
      <c r="B8534" t="s">
        <v>56</v>
      </c>
      <c r="C8534" t="s">
        <v>91</v>
      </c>
      <c r="D8534" t="s">
        <v>214</v>
      </c>
      <c r="E8534" t="s">
        <v>215</v>
      </c>
      <c r="F8534" s="88">
        <v>46569</v>
      </c>
      <c r="G8534" s="87">
        <v>5333.333333333333</v>
      </c>
      <c r="H8534" s="87">
        <v>64.704481117702286</v>
      </c>
    </row>
    <row r="8535" spans="1:8" x14ac:dyDescent="0.3">
      <c r="A8535" t="s">
        <v>37</v>
      </c>
      <c r="B8535" t="s">
        <v>56</v>
      </c>
      <c r="C8535" t="s">
        <v>91</v>
      </c>
      <c r="D8535" t="s">
        <v>214</v>
      </c>
      <c r="E8535" t="s">
        <v>216</v>
      </c>
      <c r="F8535" s="88">
        <v>46569</v>
      </c>
      <c r="G8535" s="87">
        <v>5333.333333333333</v>
      </c>
      <c r="H8535" s="87">
        <v>0</v>
      </c>
    </row>
    <row r="8536" spans="1:8" x14ac:dyDescent="0.3">
      <c r="A8536" t="s">
        <v>37</v>
      </c>
      <c r="B8536" t="s">
        <v>56</v>
      </c>
      <c r="C8536" t="s">
        <v>91</v>
      </c>
      <c r="D8536" t="s">
        <v>214</v>
      </c>
      <c r="E8536" t="s">
        <v>217</v>
      </c>
      <c r="F8536" s="88">
        <v>46569</v>
      </c>
      <c r="G8536" s="87">
        <v>5333.333333333333</v>
      </c>
      <c r="H8536" s="87">
        <v>64.704481117702286</v>
      </c>
    </row>
    <row r="8537" spans="1:8" x14ac:dyDescent="0.3">
      <c r="A8537" t="s">
        <v>37</v>
      </c>
      <c r="B8537" t="s">
        <v>56</v>
      </c>
      <c r="C8537" t="s">
        <v>91</v>
      </c>
      <c r="D8537" t="s">
        <v>214</v>
      </c>
      <c r="E8537" t="s">
        <v>215</v>
      </c>
      <c r="F8537" s="88">
        <v>46600</v>
      </c>
      <c r="G8537" s="87">
        <v>5333.333333333333</v>
      </c>
      <c r="H8537" s="87">
        <v>64.637878460865508</v>
      </c>
    </row>
    <row r="8538" spans="1:8" x14ac:dyDescent="0.3">
      <c r="A8538" t="s">
        <v>37</v>
      </c>
      <c r="B8538" t="s">
        <v>56</v>
      </c>
      <c r="C8538" t="s">
        <v>91</v>
      </c>
      <c r="D8538" t="s">
        <v>214</v>
      </c>
      <c r="E8538" t="s">
        <v>216</v>
      </c>
      <c r="F8538" s="88">
        <v>46600</v>
      </c>
      <c r="G8538" s="87">
        <v>5333.333333333333</v>
      </c>
      <c r="H8538" s="87">
        <v>0</v>
      </c>
    </row>
    <row r="8539" spans="1:8" x14ac:dyDescent="0.3">
      <c r="A8539" t="s">
        <v>37</v>
      </c>
      <c r="B8539" t="s">
        <v>56</v>
      </c>
      <c r="C8539" t="s">
        <v>91</v>
      </c>
      <c r="D8539" t="s">
        <v>214</v>
      </c>
      <c r="E8539" t="s">
        <v>217</v>
      </c>
      <c r="F8539" s="88">
        <v>46600</v>
      </c>
      <c r="G8539" s="87">
        <v>5333.333333333333</v>
      </c>
      <c r="H8539" s="87">
        <v>64.637878460865508</v>
      </c>
    </row>
    <row r="8540" spans="1:8" x14ac:dyDescent="0.3">
      <c r="A8540" t="s">
        <v>37</v>
      </c>
      <c r="B8540" t="s">
        <v>56</v>
      </c>
      <c r="C8540" t="s">
        <v>91</v>
      </c>
      <c r="D8540" t="s">
        <v>214</v>
      </c>
      <c r="E8540" t="s">
        <v>215</v>
      </c>
      <c r="F8540" s="88">
        <v>46631</v>
      </c>
      <c r="G8540" s="87">
        <v>5333.333333333333</v>
      </c>
      <c r="H8540" s="87">
        <v>64.572483718666973</v>
      </c>
    </row>
    <row r="8541" spans="1:8" x14ac:dyDescent="0.3">
      <c r="A8541" t="s">
        <v>37</v>
      </c>
      <c r="B8541" t="s">
        <v>56</v>
      </c>
      <c r="C8541" t="s">
        <v>91</v>
      </c>
      <c r="D8541" t="s">
        <v>214</v>
      </c>
      <c r="E8541" t="s">
        <v>216</v>
      </c>
      <c r="F8541" s="88">
        <v>46631</v>
      </c>
      <c r="G8541" s="87">
        <v>5333.333333333333</v>
      </c>
      <c r="H8541" s="87">
        <v>0</v>
      </c>
    </row>
    <row r="8542" spans="1:8" x14ac:dyDescent="0.3">
      <c r="A8542" t="s">
        <v>37</v>
      </c>
      <c r="B8542" t="s">
        <v>56</v>
      </c>
      <c r="C8542" t="s">
        <v>91</v>
      </c>
      <c r="D8542" t="s">
        <v>214</v>
      </c>
      <c r="E8542" t="s">
        <v>217</v>
      </c>
      <c r="F8542" s="88">
        <v>46631</v>
      </c>
      <c r="G8542" s="87">
        <v>5333.333333333333</v>
      </c>
      <c r="H8542" s="87">
        <v>64.572483718666973</v>
      </c>
    </row>
    <row r="8543" spans="1:8" x14ac:dyDescent="0.3">
      <c r="A8543" t="s">
        <v>37</v>
      </c>
      <c r="B8543" t="s">
        <v>56</v>
      </c>
      <c r="C8543" t="s">
        <v>91</v>
      </c>
      <c r="D8543" t="s">
        <v>214</v>
      </c>
      <c r="E8543" t="s">
        <v>215</v>
      </c>
      <c r="F8543" s="88">
        <v>46661</v>
      </c>
      <c r="G8543" s="87">
        <v>5333.333333333333</v>
      </c>
      <c r="H8543" s="87">
        <v>64.50722116367065</v>
      </c>
    </row>
    <row r="8544" spans="1:8" x14ac:dyDescent="0.3">
      <c r="A8544" t="s">
        <v>37</v>
      </c>
      <c r="B8544" t="s">
        <v>56</v>
      </c>
      <c r="C8544" t="s">
        <v>91</v>
      </c>
      <c r="D8544" t="s">
        <v>214</v>
      </c>
      <c r="E8544" t="s">
        <v>216</v>
      </c>
      <c r="F8544" s="88">
        <v>46661</v>
      </c>
      <c r="G8544" s="87">
        <v>5333.333333333333</v>
      </c>
      <c r="H8544" s="87">
        <v>0</v>
      </c>
    </row>
    <row r="8545" spans="1:8" x14ac:dyDescent="0.3">
      <c r="A8545" t="s">
        <v>37</v>
      </c>
      <c r="B8545" t="s">
        <v>56</v>
      </c>
      <c r="C8545" t="s">
        <v>91</v>
      </c>
      <c r="D8545" t="s">
        <v>214</v>
      </c>
      <c r="E8545" t="s">
        <v>217</v>
      </c>
      <c r="F8545" s="88">
        <v>46661</v>
      </c>
      <c r="G8545" s="87">
        <v>5333.333333333333</v>
      </c>
      <c r="H8545" s="87">
        <v>64.50722116367065</v>
      </c>
    </row>
    <row r="8546" spans="1:8" x14ac:dyDescent="0.3">
      <c r="A8546" t="s">
        <v>37</v>
      </c>
      <c r="B8546" t="s">
        <v>56</v>
      </c>
      <c r="C8546" t="s">
        <v>91</v>
      </c>
      <c r="D8546" t="s">
        <v>214</v>
      </c>
      <c r="E8546" t="s">
        <v>215</v>
      </c>
      <c r="F8546" s="88">
        <v>46692</v>
      </c>
      <c r="G8546" s="87">
        <v>5333.333333333333</v>
      </c>
      <c r="H8546" s="87">
        <v>64.442090395479795</v>
      </c>
    </row>
    <row r="8547" spans="1:8" x14ac:dyDescent="0.3">
      <c r="A8547" t="s">
        <v>37</v>
      </c>
      <c r="B8547" t="s">
        <v>56</v>
      </c>
      <c r="C8547" t="s">
        <v>91</v>
      </c>
      <c r="D8547" t="s">
        <v>214</v>
      </c>
      <c r="E8547" t="s">
        <v>216</v>
      </c>
      <c r="F8547" s="88">
        <v>46692</v>
      </c>
      <c r="G8547" s="87">
        <v>5333.333333333333</v>
      </c>
      <c r="H8547" s="87">
        <v>0</v>
      </c>
    </row>
    <row r="8548" spans="1:8" x14ac:dyDescent="0.3">
      <c r="A8548" t="s">
        <v>37</v>
      </c>
      <c r="B8548" t="s">
        <v>56</v>
      </c>
      <c r="C8548" t="s">
        <v>91</v>
      </c>
      <c r="D8548" t="s">
        <v>214</v>
      </c>
      <c r="E8548" t="s">
        <v>217</v>
      </c>
      <c r="F8548" s="88">
        <v>46692</v>
      </c>
      <c r="G8548" s="87">
        <v>5333.333333333333</v>
      </c>
      <c r="H8548" s="87">
        <v>64.442090395479795</v>
      </c>
    </row>
    <row r="8549" spans="1:8" x14ac:dyDescent="0.3">
      <c r="A8549" t="s">
        <v>37</v>
      </c>
      <c r="B8549" t="s">
        <v>56</v>
      </c>
      <c r="C8549" t="s">
        <v>91</v>
      </c>
      <c r="D8549" t="s">
        <v>214</v>
      </c>
      <c r="E8549" t="s">
        <v>215</v>
      </c>
      <c r="F8549" s="88">
        <v>46722</v>
      </c>
      <c r="G8549" s="87">
        <v>5333.333333333333</v>
      </c>
      <c r="H8549" s="87">
        <v>64.377091015317703</v>
      </c>
    </row>
    <row r="8550" spans="1:8" x14ac:dyDescent="0.3">
      <c r="A8550" t="s">
        <v>37</v>
      </c>
      <c r="B8550" t="s">
        <v>56</v>
      </c>
      <c r="C8550" t="s">
        <v>91</v>
      </c>
      <c r="D8550" t="s">
        <v>214</v>
      </c>
      <c r="E8550" t="s">
        <v>216</v>
      </c>
      <c r="F8550" s="88">
        <v>46722</v>
      </c>
      <c r="G8550" s="87">
        <v>5333.333333333333</v>
      </c>
      <c r="H8550" s="87">
        <v>0</v>
      </c>
    </row>
    <row r="8551" spans="1:8" x14ac:dyDescent="0.3">
      <c r="A8551" t="s">
        <v>37</v>
      </c>
      <c r="B8551" t="s">
        <v>56</v>
      </c>
      <c r="C8551" t="s">
        <v>91</v>
      </c>
      <c r="D8551" t="s">
        <v>214</v>
      </c>
      <c r="E8551" t="s">
        <v>217</v>
      </c>
      <c r="F8551" s="88">
        <v>46722</v>
      </c>
      <c r="G8551" s="87">
        <v>5333.333333333333</v>
      </c>
      <c r="H8551" s="87">
        <v>64.377091015317703</v>
      </c>
    </row>
    <row r="8552" spans="1:8" x14ac:dyDescent="0.3">
      <c r="A8552" t="s">
        <v>37</v>
      </c>
      <c r="B8552" t="s">
        <v>56</v>
      </c>
      <c r="C8552" t="s">
        <v>93</v>
      </c>
      <c r="D8552" t="s">
        <v>198</v>
      </c>
      <c r="E8552" t="s">
        <v>135</v>
      </c>
      <c r="G8552" s="87">
        <v>48000</v>
      </c>
      <c r="H8552" s="87">
        <v>31680</v>
      </c>
    </row>
    <row r="8553" spans="1:8" x14ac:dyDescent="0.3">
      <c r="A8553" t="s">
        <v>37</v>
      </c>
      <c r="B8553" t="s">
        <v>56</v>
      </c>
      <c r="C8553" t="s">
        <v>93</v>
      </c>
      <c r="D8553" t="s">
        <v>198</v>
      </c>
      <c r="E8553" t="s">
        <v>199</v>
      </c>
      <c r="G8553" s="87">
        <v>48000</v>
      </c>
      <c r="H8553" s="87">
        <v>48103.078024337869</v>
      </c>
    </row>
    <row r="8554" spans="1:8" x14ac:dyDescent="0.3">
      <c r="A8554" t="s">
        <v>37</v>
      </c>
      <c r="B8554" t="s">
        <v>56</v>
      </c>
      <c r="C8554" t="s">
        <v>93</v>
      </c>
      <c r="D8554" t="s">
        <v>198</v>
      </c>
      <c r="E8554" t="s">
        <v>200</v>
      </c>
      <c r="G8554" s="87">
        <v>48000</v>
      </c>
      <c r="H8554" s="87">
        <v>48533.769690823821</v>
      </c>
    </row>
    <row r="8555" spans="1:8" x14ac:dyDescent="0.3">
      <c r="A8555" t="s">
        <v>37</v>
      </c>
      <c r="B8555" t="s">
        <v>56</v>
      </c>
      <c r="C8555" t="s">
        <v>93</v>
      </c>
      <c r="D8555" t="s">
        <v>198</v>
      </c>
      <c r="E8555" t="s">
        <v>201</v>
      </c>
      <c r="G8555" s="87">
        <v>48000</v>
      </c>
      <c r="H8555" s="87">
        <v>48000</v>
      </c>
    </row>
    <row r="8556" spans="1:8" x14ac:dyDescent="0.3">
      <c r="A8556" t="s">
        <v>37</v>
      </c>
      <c r="B8556" t="s">
        <v>56</v>
      </c>
      <c r="C8556" t="s">
        <v>93</v>
      </c>
      <c r="D8556" t="s">
        <v>198</v>
      </c>
      <c r="E8556" t="s">
        <v>202</v>
      </c>
      <c r="G8556" s="87">
        <v>48000</v>
      </c>
      <c r="H8556" s="87">
        <v>32101.07601597796</v>
      </c>
    </row>
    <row r="8557" spans="1:8" x14ac:dyDescent="0.3">
      <c r="A8557" t="s">
        <v>37</v>
      </c>
      <c r="B8557" t="s">
        <v>56</v>
      </c>
      <c r="C8557" t="s">
        <v>93</v>
      </c>
      <c r="D8557" t="s">
        <v>198</v>
      </c>
      <c r="E8557" t="s">
        <v>139</v>
      </c>
      <c r="G8557" s="87">
        <v>48000</v>
      </c>
      <c r="H8557" s="87">
        <v>30000</v>
      </c>
    </row>
    <row r="8558" spans="1:8" x14ac:dyDescent="0.3">
      <c r="A8558" t="s">
        <v>37</v>
      </c>
      <c r="B8558" t="s">
        <v>56</v>
      </c>
      <c r="C8558" t="s">
        <v>93</v>
      </c>
      <c r="D8558" t="s">
        <v>198</v>
      </c>
      <c r="E8558" t="s">
        <v>65</v>
      </c>
      <c r="G8558" s="87">
        <v>48000</v>
      </c>
      <c r="H8558" s="87">
        <v>32101.07601597796</v>
      </c>
    </row>
    <row r="8559" spans="1:8" x14ac:dyDescent="0.3">
      <c r="A8559" t="s">
        <v>37</v>
      </c>
      <c r="B8559" t="s">
        <v>56</v>
      </c>
      <c r="C8559" t="s">
        <v>93</v>
      </c>
      <c r="D8559" t="s">
        <v>203</v>
      </c>
      <c r="E8559" t="s">
        <v>204</v>
      </c>
      <c r="G8559" s="87">
        <v>48000</v>
      </c>
      <c r="H8559" s="87">
        <v>30941.530711195759</v>
      </c>
    </row>
    <row r="8560" spans="1:8" x14ac:dyDescent="0.3">
      <c r="A8560" t="s">
        <v>37</v>
      </c>
      <c r="B8560" t="s">
        <v>56</v>
      </c>
      <c r="C8560" t="s">
        <v>93</v>
      </c>
      <c r="D8560" t="s">
        <v>203</v>
      </c>
      <c r="E8560" t="s">
        <v>142</v>
      </c>
      <c r="G8560" s="87">
        <v>48000</v>
      </c>
      <c r="H8560" s="87">
        <v>46209.386281588449</v>
      </c>
    </row>
    <row r="8561" spans="1:8" x14ac:dyDescent="0.3">
      <c r="A8561" t="s">
        <v>37</v>
      </c>
      <c r="B8561" t="s">
        <v>56</v>
      </c>
      <c r="C8561" t="s">
        <v>93</v>
      </c>
      <c r="D8561" t="s">
        <v>203</v>
      </c>
      <c r="E8561" t="s">
        <v>143</v>
      </c>
      <c r="G8561" s="87">
        <v>48000</v>
      </c>
      <c r="H8561" s="87">
        <v>48697.750039779683</v>
      </c>
    </row>
    <row r="8562" spans="1:8" x14ac:dyDescent="0.3">
      <c r="A8562" t="s">
        <v>37</v>
      </c>
      <c r="B8562" t="s">
        <v>56</v>
      </c>
      <c r="C8562" t="s">
        <v>93</v>
      </c>
      <c r="D8562" t="s">
        <v>203</v>
      </c>
      <c r="E8562" t="s">
        <v>141</v>
      </c>
      <c r="G8562" s="87">
        <v>48000</v>
      </c>
      <c r="H8562" s="87">
        <v>0</v>
      </c>
    </row>
    <row r="8563" spans="1:8" x14ac:dyDescent="0.3">
      <c r="A8563" t="s">
        <v>37</v>
      </c>
      <c r="B8563" t="s">
        <v>56</v>
      </c>
      <c r="C8563" t="s">
        <v>93</v>
      </c>
      <c r="D8563" t="s">
        <v>203</v>
      </c>
      <c r="E8563" t="s">
        <v>205</v>
      </c>
      <c r="G8563" s="87">
        <v>48000</v>
      </c>
      <c r="H8563" s="87">
        <v>30941.530711195759</v>
      </c>
    </row>
    <row r="8564" spans="1:8" x14ac:dyDescent="0.3">
      <c r="A8564" t="s">
        <v>37</v>
      </c>
      <c r="B8564" t="s">
        <v>56</v>
      </c>
      <c r="C8564" t="s">
        <v>93</v>
      </c>
      <c r="D8564" t="s">
        <v>206</v>
      </c>
      <c r="E8564" t="s">
        <v>207</v>
      </c>
      <c r="G8564" s="87">
        <v>48000</v>
      </c>
      <c r="H8564" s="87">
        <v>50400</v>
      </c>
    </row>
    <row r="8565" spans="1:8" x14ac:dyDescent="0.3">
      <c r="A8565" t="s">
        <v>37</v>
      </c>
      <c r="B8565" t="s">
        <v>56</v>
      </c>
      <c r="C8565" t="s">
        <v>93</v>
      </c>
      <c r="D8565" t="s">
        <v>206</v>
      </c>
      <c r="E8565" t="s">
        <v>208</v>
      </c>
      <c r="G8565" s="87">
        <v>48000</v>
      </c>
      <c r="H8565" s="87">
        <v>50292</v>
      </c>
    </row>
    <row r="8566" spans="1:8" x14ac:dyDescent="0.3">
      <c r="A8566" t="s">
        <v>37</v>
      </c>
      <c r="B8566" t="s">
        <v>56</v>
      </c>
      <c r="C8566" t="s">
        <v>93</v>
      </c>
      <c r="D8566" t="s">
        <v>206</v>
      </c>
      <c r="E8566" t="s">
        <v>209</v>
      </c>
      <c r="G8566" s="87">
        <v>48000</v>
      </c>
      <c r="H8566" s="87">
        <v>47472.100656455143</v>
      </c>
    </row>
    <row r="8567" spans="1:8" x14ac:dyDescent="0.3">
      <c r="A8567" t="s">
        <v>37</v>
      </c>
      <c r="B8567" t="s">
        <v>56</v>
      </c>
      <c r="C8567" t="s">
        <v>93</v>
      </c>
      <c r="D8567" t="s">
        <v>210</v>
      </c>
      <c r="E8567" t="s">
        <v>211</v>
      </c>
      <c r="G8567" s="87">
        <v>48000</v>
      </c>
      <c r="H8567" s="87">
        <v>48000</v>
      </c>
    </row>
    <row r="8568" spans="1:8" x14ac:dyDescent="0.3">
      <c r="A8568" t="s">
        <v>37</v>
      </c>
      <c r="B8568" t="s">
        <v>56</v>
      </c>
      <c r="C8568" t="s">
        <v>93</v>
      </c>
      <c r="D8568" t="s">
        <v>210</v>
      </c>
      <c r="E8568" t="s">
        <v>212</v>
      </c>
      <c r="G8568" s="87">
        <v>48000</v>
      </c>
      <c r="H8568" s="87">
        <v>47520</v>
      </c>
    </row>
    <row r="8569" spans="1:8" x14ac:dyDescent="0.3">
      <c r="A8569" t="s">
        <v>37</v>
      </c>
      <c r="B8569" t="s">
        <v>56</v>
      </c>
      <c r="C8569" t="s">
        <v>93</v>
      </c>
      <c r="D8569" t="s">
        <v>210</v>
      </c>
      <c r="E8569" t="s">
        <v>213</v>
      </c>
      <c r="G8569" s="87">
        <v>48000</v>
      </c>
      <c r="H8569" s="87">
        <v>47280</v>
      </c>
    </row>
    <row r="8570" spans="1:8" x14ac:dyDescent="0.3">
      <c r="A8570" t="s">
        <v>37</v>
      </c>
      <c r="B8570" t="s">
        <v>56</v>
      </c>
      <c r="C8570" t="s">
        <v>93</v>
      </c>
      <c r="D8570" t="s">
        <v>214</v>
      </c>
      <c r="E8570" t="s">
        <v>215</v>
      </c>
      <c r="F8570" s="88">
        <v>46388</v>
      </c>
      <c r="G8570" s="87">
        <v>4000</v>
      </c>
      <c r="H8570" s="87">
        <v>183.1062279942914</v>
      </c>
    </row>
    <row r="8571" spans="1:8" x14ac:dyDescent="0.3">
      <c r="A8571" t="s">
        <v>37</v>
      </c>
      <c r="B8571" t="s">
        <v>56</v>
      </c>
      <c r="C8571" t="s">
        <v>93</v>
      </c>
      <c r="D8571" t="s">
        <v>214</v>
      </c>
      <c r="E8571" t="s">
        <v>216</v>
      </c>
      <c r="F8571" s="88">
        <v>46388</v>
      </c>
      <c r="G8571" s="87">
        <v>4000</v>
      </c>
      <c r="H8571" s="87">
        <v>200.0000000000002</v>
      </c>
    </row>
    <row r="8572" spans="1:8" x14ac:dyDescent="0.3">
      <c r="A8572" t="s">
        <v>37</v>
      </c>
      <c r="B8572" t="s">
        <v>56</v>
      </c>
      <c r="C8572" t="s">
        <v>93</v>
      </c>
      <c r="D8572" t="s">
        <v>214</v>
      </c>
      <c r="E8572" t="s">
        <v>217</v>
      </c>
      <c r="F8572" s="88">
        <v>46388</v>
      </c>
      <c r="G8572" s="87">
        <v>4000</v>
      </c>
      <c r="H8572" s="87">
        <v>-16.089306672103291</v>
      </c>
    </row>
    <row r="8573" spans="1:8" x14ac:dyDescent="0.3">
      <c r="A8573" t="s">
        <v>37</v>
      </c>
      <c r="B8573" t="s">
        <v>56</v>
      </c>
      <c r="C8573" t="s">
        <v>93</v>
      </c>
      <c r="D8573" t="s">
        <v>214</v>
      </c>
      <c r="E8573" t="s">
        <v>215</v>
      </c>
      <c r="F8573" s="88">
        <v>46419</v>
      </c>
      <c r="G8573" s="87">
        <v>4000</v>
      </c>
      <c r="H8573" s="87">
        <v>183.10073417554131</v>
      </c>
    </row>
    <row r="8574" spans="1:8" x14ac:dyDescent="0.3">
      <c r="A8574" t="s">
        <v>37</v>
      </c>
      <c r="B8574" t="s">
        <v>56</v>
      </c>
      <c r="C8574" t="s">
        <v>93</v>
      </c>
      <c r="D8574" t="s">
        <v>214</v>
      </c>
      <c r="E8574" t="s">
        <v>216</v>
      </c>
      <c r="F8574" s="88">
        <v>46419</v>
      </c>
      <c r="G8574" s="87">
        <v>4000</v>
      </c>
      <c r="H8574" s="87">
        <v>200.0000000000002</v>
      </c>
    </row>
    <row r="8575" spans="1:8" x14ac:dyDescent="0.3">
      <c r="A8575" t="s">
        <v>37</v>
      </c>
      <c r="B8575" t="s">
        <v>56</v>
      </c>
      <c r="C8575" t="s">
        <v>93</v>
      </c>
      <c r="D8575" t="s">
        <v>214</v>
      </c>
      <c r="E8575" t="s">
        <v>217</v>
      </c>
      <c r="F8575" s="88">
        <v>46419</v>
      </c>
      <c r="G8575" s="87">
        <v>4000</v>
      </c>
      <c r="H8575" s="87">
        <v>-16.09453888043744</v>
      </c>
    </row>
    <row r="8576" spans="1:8" x14ac:dyDescent="0.3">
      <c r="A8576" t="s">
        <v>37</v>
      </c>
      <c r="B8576" t="s">
        <v>56</v>
      </c>
      <c r="C8576" t="s">
        <v>93</v>
      </c>
      <c r="D8576" t="s">
        <v>214</v>
      </c>
      <c r="E8576" t="s">
        <v>215</v>
      </c>
      <c r="F8576" s="88">
        <v>46447</v>
      </c>
      <c r="G8576" s="87">
        <v>4000</v>
      </c>
      <c r="H8576" s="87">
        <v>183.0952367824716</v>
      </c>
    </row>
    <row r="8577" spans="1:8" x14ac:dyDescent="0.3">
      <c r="A8577" t="s">
        <v>37</v>
      </c>
      <c r="B8577" t="s">
        <v>56</v>
      </c>
      <c r="C8577" t="s">
        <v>93</v>
      </c>
      <c r="D8577" t="s">
        <v>214</v>
      </c>
      <c r="E8577" t="s">
        <v>216</v>
      </c>
      <c r="F8577" s="88">
        <v>46447</v>
      </c>
      <c r="G8577" s="87">
        <v>4000</v>
      </c>
      <c r="H8577" s="87">
        <v>200.0000000000002</v>
      </c>
    </row>
    <row r="8578" spans="1:8" x14ac:dyDescent="0.3">
      <c r="A8578" t="s">
        <v>37</v>
      </c>
      <c r="B8578" t="s">
        <v>56</v>
      </c>
      <c r="C8578" t="s">
        <v>93</v>
      </c>
      <c r="D8578" t="s">
        <v>214</v>
      </c>
      <c r="E8578" t="s">
        <v>217</v>
      </c>
      <c r="F8578" s="88">
        <v>46447</v>
      </c>
      <c r="G8578" s="87">
        <v>4000</v>
      </c>
      <c r="H8578" s="87">
        <v>-16.099774492884581</v>
      </c>
    </row>
    <row r="8579" spans="1:8" x14ac:dyDescent="0.3">
      <c r="A8579" t="s">
        <v>37</v>
      </c>
      <c r="B8579" t="s">
        <v>56</v>
      </c>
      <c r="C8579" t="s">
        <v>93</v>
      </c>
      <c r="D8579" t="s">
        <v>214</v>
      </c>
      <c r="E8579" t="s">
        <v>215</v>
      </c>
      <c r="F8579" s="88">
        <v>46478</v>
      </c>
      <c r="G8579" s="87">
        <v>4000</v>
      </c>
      <c r="H8579" s="87">
        <v>350.41313124627749</v>
      </c>
    </row>
    <row r="8580" spans="1:8" x14ac:dyDescent="0.3">
      <c r="A8580" t="s">
        <v>37</v>
      </c>
      <c r="B8580" t="s">
        <v>56</v>
      </c>
      <c r="C8580" t="s">
        <v>93</v>
      </c>
      <c r="D8580" t="s">
        <v>214</v>
      </c>
      <c r="E8580" t="s">
        <v>216</v>
      </c>
      <c r="F8580" s="88">
        <v>46478</v>
      </c>
      <c r="G8580" s="87">
        <v>4000</v>
      </c>
      <c r="H8580" s="87">
        <v>368.00000000000028</v>
      </c>
    </row>
    <row r="8581" spans="1:8" x14ac:dyDescent="0.3">
      <c r="A8581" t="s">
        <v>37</v>
      </c>
      <c r="B8581" t="s">
        <v>56</v>
      </c>
      <c r="C8581" t="s">
        <v>93</v>
      </c>
      <c r="D8581" t="s">
        <v>214</v>
      </c>
      <c r="E8581" t="s">
        <v>217</v>
      </c>
      <c r="F8581" s="88">
        <v>46478</v>
      </c>
      <c r="G8581" s="87">
        <v>4000</v>
      </c>
      <c r="H8581" s="87">
        <v>-16.105191166412961</v>
      </c>
    </row>
    <row r="8582" spans="1:8" x14ac:dyDescent="0.3">
      <c r="A8582" t="s">
        <v>37</v>
      </c>
      <c r="B8582" t="s">
        <v>56</v>
      </c>
      <c r="C8582" t="s">
        <v>93</v>
      </c>
      <c r="D8582" t="s">
        <v>214</v>
      </c>
      <c r="E8582" t="s">
        <v>215</v>
      </c>
      <c r="F8582" s="88">
        <v>46508</v>
      </c>
      <c r="G8582" s="87">
        <v>4000</v>
      </c>
      <c r="H8582" s="87">
        <v>350.40721225730653</v>
      </c>
    </row>
    <row r="8583" spans="1:8" x14ac:dyDescent="0.3">
      <c r="A8583" t="s">
        <v>37</v>
      </c>
      <c r="B8583" t="s">
        <v>56</v>
      </c>
      <c r="C8583" t="s">
        <v>93</v>
      </c>
      <c r="D8583" t="s">
        <v>214</v>
      </c>
      <c r="E8583" t="s">
        <v>216</v>
      </c>
      <c r="F8583" s="88">
        <v>46508</v>
      </c>
      <c r="G8583" s="87">
        <v>4000</v>
      </c>
      <c r="H8583" s="87">
        <v>368.00000000000028</v>
      </c>
    </row>
    <row r="8584" spans="1:8" x14ac:dyDescent="0.3">
      <c r="A8584" t="s">
        <v>37</v>
      </c>
      <c r="B8584" t="s">
        <v>56</v>
      </c>
      <c r="C8584" t="s">
        <v>93</v>
      </c>
      <c r="D8584" t="s">
        <v>214</v>
      </c>
      <c r="E8584" t="s">
        <v>217</v>
      </c>
      <c r="F8584" s="88">
        <v>46508</v>
      </c>
      <c r="G8584" s="87">
        <v>4000</v>
      </c>
      <c r="H8584" s="87">
        <v>-16.110611485983029</v>
      </c>
    </row>
    <row r="8585" spans="1:8" x14ac:dyDescent="0.3">
      <c r="A8585" t="s">
        <v>37</v>
      </c>
      <c r="B8585" t="s">
        <v>56</v>
      </c>
      <c r="C8585" t="s">
        <v>93</v>
      </c>
      <c r="D8585" t="s">
        <v>214</v>
      </c>
      <c r="E8585" t="s">
        <v>215</v>
      </c>
      <c r="F8585" s="88">
        <v>46539</v>
      </c>
      <c r="G8585" s="87">
        <v>4000</v>
      </c>
      <c r="H8585" s="87">
        <v>350.40128928283661</v>
      </c>
    </row>
    <row r="8586" spans="1:8" x14ac:dyDescent="0.3">
      <c r="A8586" t="s">
        <v>37</v>
      </c>
      <c r="B8586" t="s">
        <v>56</v>
      </c>
      <c r="C8586" t="s">
        <v>93</v>
      </c>
      <c r="D8586" t="s">
        <v>214</v>
      </c>
      <c r="E8586" t="s">
        <v>216</v>
      </c>
      <c r="F8586" s="88">
        <v>46539</v>
      </c>
      <c r="G8586" s="87">
        <v>4000</v>
      </c>
      <c r="H8586" s="87">
        <v>368.00000000000028</v>
      </c>
    </row>
    <row r="8587" spans="1:8" x14ac:dyDescent="0.3">
      <c r="A8587" t="s">
        <v>37</v>
      </c>
      <c r="B8587" t="s">
        <v>56</v>
      </c>
      <c r="C8587" t="s">
        <v>93</v>
      </c>
      <c r="D8587" t="s">
        <v>214</v>
      </c>
      <c r="E8587" t="s">
        <v>217</v>
      </c>
      <c r="F8587" s="88">
        <v>46539</v>
      </c>
      <c r="G8587" s="87">
        <v>4000</v>
      </c>
      <c r="H8587" s="87">
        <v>-16.11603545527807</v>
      </c>
    </row>
    <row r="8588" spans="1:8" x14ac:dyDescent="0.3">
      <c r="A8588" t="s">
        <v>37</v>
      </c>
      <c r="B8588" t="s">
        <v>56</v>
      </c>
      <c r="C8588" t="s">
        <v>93</v>
      </c>
      <c r="D8588" t="s">
        <v>214</v>
      </c>
      <c r="E8588" t="s">
        <v>215</v>
      </c>
      <c r="F8588" s="88">
        <v>46569</v>
      </c>
      <c r="G8588" s="87">
        <v>4000</v>
      </c>
      <c r="H8588" s="87">
        <v>350.39536231884051</v>
      </c>
    </row>
    <row r="8589" spans="1:8" x14ac:dyDescent="0.3">
      <c r="A8589" t="s">
        <v>37</v>
      </c>
      <c r="B8589" t="s">
        <v>56</v>
      </c>
      <c r="C8589" t="s">
        <v>93</v>
      </c>
      <c r="D8589" t="s">
        <v>214</v>
      </c>
      <c r="E8589" t="s">
        <v>216</v>
      </c>
      <c r="F8589" s="88">
        <v>46569</v>
      </c>
      <c r="G8589" s="87">
        <v>4000</v>
      </c>
      <c r="H8589" s="87">
        <v>368.00000000000028</v>
      </c>
    </row>
    <row r="8590" spans="1:8" x14ac:dyDescent="0.3">
      <c r="A8590" t="s">
        <v>37</v>
      </c>
      <c r="B8590" t="s">
        <v>56</v>
      </c>
      <c r="C8590" t="s">
        <v>93</v>
      </c>
      <c r="D8590" t="s">
        <v>214</v>
      </c>
      <c r="E8590" t="s">
        <v>217</v>
      </c>
      <c r="F8590" s="88">
        <v>46569</v>
      </c>
      <c r="G8590" s="87">
        <v>4000</v>
      </c>
      <c r="H8590" s="87">
        <v>-16.121463077984899</v>
      </c>
    </row>
    <row r="8591" spans="1:8" x14ac:dyDescent="0.3">
      <c r="A8591" t="s">
        <v>37</v>
      </c>
      <c r="B8591" t="s">
        <v>56</v>
      </c>
      <c r="C8591" t="s">
        <v>93</v>
      </c>
      <c r="D8591" t="s">
        <v>214</v>
      </c>
      <c r="E8591" t="s">
        <v>215</v>
      </c>
      <c r="F8591" s="88">
        <v>46600</v>
      </c>
      <c r="G8591" s="87">
        <v>4000</v>
      </c>
      <c r="H8591" s="87">
        <v>350.38933409918099</v>
      </c>
    </row>
    <row r="8592" spans="1:8" x14ac:dyDescent="0.3">
      <c r="A8592" t="s">
        <v>37</v>
      </c>
      <c r="B8592" t="s">
        <v>56</v>
      </c>
      <c r="C8592" t="s">
        <v>93</v>
      </c>
      <c r="D8592" t="s">
        <v>214</v>
      </c>
      <c r="E8592" t="s">
        <v>216</v>
      </c>
      <c r="F8592" s="88">
        <v>46600</v>
      </c>
      <c r="G8592" s="87">
        <v>4000</v>
      </c>
      <c r="H8592" s="87">
        <v>368.00000000000028</v>
      </c>
    </row>
    <row r="8593" spans="1:8" x14ac:dyDescent="0.3">
      <c r="A8593" t="s">
        <v>37</v>
      </c>
      <c r="B8593" t="s">
        <v>56</v>
      </c>
      <c r="C8593" t="s">
        <v>93</v>
      </c>
      <c r="D8593" t="s">
        <v>214</v>
      </c>
      <c r="E8593" t="s">
        <v>217</v>
      </c>
      <c r="F8593" s="88">
        <v>46600</v>
      </c>
      <c r="G8593" s="87">
        <v>4000</v>
      </c>
      <c r="H8593" s="87">
        <v>-16.126983425658551</v>
      </c>
    </row>
    <row r="8594" spans="1:8" x14ac:dyDescent="0.3">
      <c r="A8594" t="s">
        <v>37</v>
      </c>
      <c r="B8594" t="s">
        <v>56</v>
      </c>
      <c r="C8594" t="s">
        <v>93</v>
      </c>
      <c r="D8594" t="s">
        <v>214</v>
      </c>
      <c r="E8594" t="s">
        <v>215</v>
      </c>
      <c r="F8594" s="88">
        <v>46631</v>
      </c>
      <c r="G8594" s="87">
        <v>4000</v>
      </c>
      <c r="H8594" s="87">
        <v>350.38339907846353</v>
      </c>
    </row>
    <row r="8595" spans="1:8" x14ac:dyDescent="0.3">
      <c r="A8595" t="s">
        <v>37</v>
      </c>
      <c r="B8595" t="s">
        <v>56</v>
      </c>
      <c r="C8595" t="s">
        <v>93</v>
      </c>
      <c r="D8595" t="s">
        <v>214</v>
      </c>
      <c r="E8595" t="s">
        <v>216</v>
      </c>
      <c r="F8595" s="88">
        <v>46631</v>
      </c>
      <c r="G8595" s="87">
        <v>4000</v>
      </c>
      <c r="H8595" s="87">
        <v>368.00000000000028</v>
      </c>
    </row>
    <row r="8596" spans="1:8" x14ac:dyDescent="0.3">
      <c r="A8596" t="s">
        <v>37</v>
      </c>
      <c r="B8596" t="s">
        <v>56</v>
      </c>
      <c r="C8596" t="s">
        <v>93</v>
      </c>
      <c r="D8596" t="s">
        <v>214</v>
      </c>
      <c r="E8596" t="s">
        <v>217</v>
      </c>
      <c r="F8596" s="88">
        <v>46631</v>
      </c>
      <c r="G8596" s="87">
        <v>4000</v>
      </c>
      <c r="H8596" s="87">
        <v>-16.132418426316079</v>
      </c>
    </row>
    <row r="8597" spans="1:8" x14ac:dyDescent="0.3">
      <c r="A8597" t="s">
        <v>37</v>
      </c>
      <c r="B8597" t="s">
        <v>56</v>
      </c>
      <c r="C8597" t="s">
        <v>93</v>
      </c>
      <c r="D8597" t="s">
        <v>214</v>
      </c>
      <c r="E8597" t="s">
        <v>215</v>
      </c>
      <c r="F8597" s="88">
        <v>46661</v>
      </c>
      <c r="G8597" s="87">
        <v>4000</v>
      </c>
      <c r="H8597" s="87">
        <v>143.21662862479999</v>
      </c>
    </row>
    <row r="8598" spans="1:8" x14ac:dyDescent="0.3">
      <c r="A8598" t="s">
        <v>37</v>
      </c>
      <c r="B8598" t="s">
        <v>56</v>
      </c>
      <c r="C8598" t="s">
        <v>93</v>
      </c>
      <c r="D8598" t="s">
        <v>214</v>
      </c>
      <c r="E8598" t="s">
        <v>216</v>
      </c>
      <c r="F8598" s="88">
        <v>46661</v>
      </c>
      <c r="G8598" s="87">
        <v>4000</v>
      </c>
      <c r="H8598" s="87">
        <v>160.00000000000011</v>
      </c>
    </row>
    <row r="8599" spans="1:8" x14ac:dyDescent="0.3">
      <c r="A8599" t="s">
        <v>37</v>
      </c>
      <c r="B8599" t="s">
        <v>56</v>
      </c>
      <c r="C8599" t="s">
        <v>93</v>
      </c>
      <c r="D8599" t="s">
        <v>214</v>
      </c>
      <c r="E8599" t="s">
        <v>217</v>
      </c>
      <c r="F8599" s="88">
        <v>46661</v>
      </c>
      <c r="G8599" s="87">
        <v>4000</v>
      </c>
      <c r="H8599" s="87">
        <v>-16.137857091538251</v>
      </c>
    </row>
    <row r="8600" spans="1:8" x14ac:dyDescent="0.3">
      <c r="A8600" t="s">
        <v>37</v>
      </c>
      <c r="B8600" t="s">
        <v>56</v>
      </c>
      <c r="C8600" t="s">
        <v>93</v>
      </c>
      <c r="D8600" t="s">
        <v>214</v>
      </c>
      <c r="E8600" t="s">
        <v>215</v>
      </c>
      <c r="F8600" s="88">
        <v>46692</v>
      </c>
      <c r="G8600" s="87">
        <v>4000</v>
      </c>
      <c r="H8600" s="87">
        <v>143.21096859796521</v>
      </c>
    </row>
    <row r="8601" spans="1:8" x14ac:dyDescent="0.3">
      <c r="A8601" t="s">
        <v>37</v>
      </c>
      <c r="B8601" t="s">
        <v>56</v>
      </c>
      <c r="C8601" t="s">
        <v>93</v>
      </c>
      <c r="D8601" t="s">
        <v>214</v>
      </c>
      <c r="E8601" t="s">
        <v>216</v>
      </c>
      <c r="F8601" s="88">
        <v>46692</v>
      </c>
      <c r="G8601" s="87">
        <v>4000</v>
      </c>
      <c r="H8601" s="87">
        <v>160.00000000000011</v>
      </c>
    </row>
    <row r="8602" spans="1:8" x14ac:dyDescent="0.3">
      <c r="A8602" t="s">
        <v>37</v>
      </c>
      <c r="B8602" t="s">
        <v>56</v>
      </c>
      <c r="C8602" t="s">
        <v>93</v>
      </c>
      <c r="D8602" t="s">
        <v>214</v>
      </c>
      <c r="E8602" t="s">
        <v>217</v>
      </c>
      <c r="F8602" s="88">
        <v>46692</v>
      </c>
      <c r="G8602" s="87">
        <v>4000</v>
      </c>
      <c r="H8602" s="87">
        <v>-16.143299425033231</v>
      </c>
    </row>
    <row r="8603" spans="1:8" x14ac:dyDescent="0.3">
      <c r="A8603" t="s">
        <v>37</v>
      </c>
      <c r="B8603" t="s">
        <v>56</v>
      </c>
      <c r="C8603" t="s">
        <v>93</v>
      </c>
      <c r="D8603" t="s">
        <v>214</v>
      </c>
      <c r="E8603" t="s">
        <v>215</v>
      </c>
      <c r="F8603" s="88">
        <v>46722</v>
      </c>
      <c r="G8603" s="87">
        <v>4000</v>
      </c>
      <c r="H8603" s="87">
        <v>143.2053047522661</v>
      </c>
    </row>
    <row r="8604" spans="1:8" x14ac:dyDescent="0.3">
      <c r="A8604" t="s">
        <v>37</v>
      </c>
      <c r="B8604" t="s">
        <v>56</v>
      </c>
      <c r="C8604" t="s">
        <v>93</v>
      </c>
      <c r="D8604" t="s">
        <v>214</v>
      </c>
      <c r="E8604" t="s">
        <v>216</v>
      </c>
      <c r="F8604" s="88">
        <v>46722</v>
      </c>
      <c r="G8604" s="87">
        <v>4000</v>
      </c>
      <c r="H8604" s="87">
        <v>160.00000000000011</v>
      </c>
    </row>
    <row r="8605" spans="1:8" x14ac:dyDescent="0.3">
      <c r="A8605" t="s">
        <v>37</v>
      </c>
      <c r="B8605" t="s">
        <v>56</v>
      </c>
      <c r="C8605" t="s">
        <v>93</v>
      </c>
      <c r="D8605" t="s">
        <v>214</v>
      </c>
      <c r="E8605" t="s">
        <v>217</v>
      </c>
      <c r="F8605" s="88">
        <v>46722</v>
      </c>
      <c r="G8605" s="87">
        <v>4000</v>
      </c>
      <c r="H8605" s="87">
        <v>-16.148745430513149</v>
      </c>
    </row>
    <row r="8606" spans="1:8" x14ac:dyDescent="0.3">
      <c r="A8606" t="s">
        <v>37</v>
      </c>
      <c r="B8606" t="s">
        <v>56</v>
      </c>
      <c r="C8606" t="s">
        <v>95</v>
      </c>
      <c r="D8606" t="s">
        <v>198</v>
      </c>
      <c r="E8606" t="s">
        <v>135</v>
      </c>
      <c r="G8606" s="87">
        <v>32000</v>
      </c>
      <c r="H8606" s="87">
        <v>22016</v>
      </c>
    </row>
    <row r="8607" spans="1:8" x14ac:dyDescent="0.3">
      <c r="A8607" t="s">
        <v>37</v>
      </c>
      <c r="B8607" t="s">
        <v>56</v>
      </c>
      <c r="C8607" t="s">
        <v>95</v>
      </c>
      <c r="D8607" t="s">
        <v>198</v>
      </c>
      <c r="E8607" t="s">
        <v>199</v>
      </c>
      <c r="G8607" s="87">
        <v>32000</v>
      </c>
      <c r="H8607" s="87">
        <v>32641.539695268639</v>
      </c>
    </row>
    <row r="8608" spans="1:8" x14ac:dyDescent="0.3">
      <c r="A8608" t="s">
        <v>37</v>
      </c>
      <c r="B8608" t="s">
        <v>56</v>
      </c>
      <c r="C8608" t="s">
        <v>95</v>
      </c>
      <c r="D8608" t="s">
        <v>198</v>
      </c>
      <c r="E8608" t="s">
        <v>200</v>
      </c>
      <c r="G8608" s="87">
        <v>32000</v>
      </c>
      <c r="H8608" s="87">
        <v>32258.200898695901</v>
      </c>
    </row>
    <row r="8609" spans="1:8" x14ac:dyDescent="0.3">
      <c r="A8609" t="s">
        <v>37</v>
      </c>
      <c r="B8609" t="s">
        <v>56</v>
      </c>
      <c r="C8609" t="s">
        <v>95</v>
      </c>
      <c r="D8609" t="s">
        <v>198</v>
      </c>
      <c r="E8609" t="s">
        <v>201</v>
      </c>
      <c r="G8609" s="87">
        <v>32000</v>
      </c>
      <c r="H8609" s="87">
        <v>32000</v>
      </c>
    </row>
    <row r="8610" spans="1:8" x14ac:dyDescent="0.3">
      <c r="A8610" t="s">
        <v>37</v>
      </c>
      <c r="B8610" t="s">
        <v>56</v>
      </c>
      <c r="C8610" t="s">
        <v>95</v>
      </c>
      <c r="D8610" t="s">
        <v>198</v>
      </c>
      <c r="E8610" t="s">
        <v>202</v>
      </c>
      <c r="G8610" s="87">
        <v>32000</v>
      </c>
      <c r="H8610" s="87">
        <v>22638.582920353751</v>
      </c>
    </row>
    <row r="8611" spans="1:8" x14ac:dyDescent="0.3">
      <c r="A8611" t="s">
        <v>37</v>
      </c>
      <c r="B8611" t="s">
        <v>56</v>
      </c>
      <c r="C8611" t="s">
        <v>95</v>
      </c>
      <c r="D8611" t="s">
        <v>198</v>
      </c>
      <c r="E8611" t="s">
        <v>139</v>
      </c>
      <c r="G8611" s="87">
        <v>32000</v>
      </c>
      <c r="H8611" s="87">
        <v>20640</v>
      </c>
    </row>
    <row r="8612" spans="1:8" x14ac:dyDescent="0.3">
      <c r="A8612" t="s">
        <v>37</v>
      </c>
      <c r="B8612" t="s">
        <v>56</v>
      </c>
      <c r="C8612" t="s">
        <v>95</v>
      </c>
      <c r="D8612" t="s">
        <v>198</v>
      </c>
      <c r="E8612" t="s">
        <v>65</v>
      </c>
      <c r="G8612" s="87">
        <v>32000</v>
      </c>
      <c r="H8612" s="87">
        <v>22638.582920353751</v>
      </c>
    </row>
    <row r="8613" spans="1:8" x14ac:dyDescent="0.3">
      <c r="A8613" t="s">
        <v>37</v>
      </c>
      <c r="B8613" t="s">
        <v>56</v>
      </c>
      <c r="C8613" t="s">
        <v>95</v>
      </c>
      <c r="D8613" t="s">
        <v>203</v>
      </c>
      <c r="E8613" t="s">
        <v>204</v>
      </c>
      <c r="G8613" s="87">
        <v>32000</v>
      </c>
      <c r="H8613" s="87">
        <v>22045.621458841539</v>
      </c>
    </row>
    <row r="8614" spans="1:8" x14ac:dyDescent="0.3">
      <c r="A8614" t="s">
        <v>37</v>
      </c>
      <c r="B8614" t="s">
        <v>56</v>
      </c>
      <c r="C8614" t="s">
        <v>95</v>
      </c>
      <c r="D8614" t="s">
        <v>203</v>
      </c>
      <c r="E8614" t="s">
        <v>142</v>
      </c>
      <c r="G8614" s="87">
        <v>32000</v>
      </c>
      <c r="H8614" s="87">
        <v>31999.999999999989</v>
      </c>
    </row>
    <row r="8615" spans="1:8" x14ac:dyDescent="0.3">
      <c r="A8615" t="s">
        <v>37</v>
      </c>
      <c r="B8615" t="s">
        <v>56</v>
      </c>
      <c r="C8615" t="s">
        <v>95</v>
      </c>
      <c r="D8615" t="s">
        <v>203</v>
      </c>
      <c r="E8615" t="s">
        <v>143</v>
      </c>
      <c r="G8615" s="87">
        <v>32000</v>
      </c>
      <c r="H8615" s="87">
        <v>32043.05444599062</v>
      </c>
    </row>
    <row r="8616" spans="1:8" x14ac:dyDescent="0.3">
      <c r="A8616" t="s">
        <v>37</v>
      </c>
      <c r="B8616" t="s">
        <v>56</v>
      </c>
      <c r="C8616" t="s">
        <v>95</v>
      </c>
      <c r="D8616" t="s">
        <v>203</v>
      </c>
      <c r="E8616" t="s">
        <v>141</v>
      </c>
      <c r="G8616" s="87">
        <v>32000</v>
      </c>
      <c r="H8616" s="87">
        <v>0</v>
      </c>
    </row>
    <row r="8617" spans="1:8" x14ac:dyDescent="0.3">
      <c r="A8617" t="s">
        <v>37</v>
      </c>
      <c r="B8617" t="s">
        <v>56</v>
      </c>
      <c r="C8617" t="s">
        <v>95</v>
      </c>
      <c r="D8617" t="s">
        <v>203</v>
      </c>
      <c r="E8617" t="s">
        <v>205</v>
      </c>
      <c r="G8617" s="87">
        <v>32000</v>
      </c>
      <c r="H8617" s="87">
        <v>22045.621458841539</v>
      </c>
    </row>
    <row r="8618" spans="1:8" x14ac:dyDescent="0.3">
      <c r="A8618" t="s">
        <v>37</v>
      </c>
      <c r="B8618" t="s">
        <v>56</v>
      </c>
      <c r="C8618" t="s">
        <v>95</v>
      </c>
      <c r="D8618" t="s">
        <v>206</v>
      </c>
      <c r="E8618" t="s">
        <v>207</v>
      </c>
      <c r="G8618" s="87">
        <v>32000</v>
      </c>
      <c r="H8618" s="87">
        <v>33920</v>
      </c>
    </row>
    <row r="8619" spans="1:8" x14ac:dyDescent="0.3">
      <c r="A8619" t="s">
        <v>37</v>
      </c>
      <c r="B8619" t="s">
        <v>56</v>
      </c>
      <c r="C8619" t="s">
        <v>95</v>
      </c>
      <c r="D8619" t="s">
        <v>206</v>
      </c>
      <c r="E8619" t="s">
        <v>208</v>
      </c>
      <c r="G8619" s="87">
        <v>32000</v>
      </c>
      <c r="H8619" s="87">
        <v>33253.333333333343</v>
      </c>
    </row>
    <row r="8620" spans="1:8" x14ac:dyDescent="0.3">
      <c r="A8620" t="s">
        <v>37</v>
      </c>
      <c r="B8620" t="s">
        <v>56</v>
      </c>
      <c r="C8620" t="s">
        <v>95</v>
      </c>
      <c r="D8620" t="s">
        <v>206</v>
      </c>
      <c r="E8620" t="s">
        <v>209</v>
      </c>
      <c r="G8620" s="87">
        <v>32000</v>
      </c>
      <c r="H8620" s="87">
        <v>31743.865791393138</v>
      </c>
    </row>
    <row r="8621" spans="1:8" x14ac:dyDescent="0.3">
      <c r="A8621" t="s">
        <v>37</v>
      </c>
      <c r="B8621" t="s">
        <v>56</v>
      </c>
      <c r="C8621" t="s">
        <v>95</v>
      </c>
      <c r="D8621" t="s">
        <v>210</v>
      </c>
      <c r="E8621" t="s">
        <v>211</v>
      </c>
      <c r="G8621" s="87">
        <v>32000</v>
      </c>
      <c r="H8621" s="87">
        <v>32000</v>
      </c>
    </row>
    <row r="8622" spans="1:8" x14ac:dyDescent="0.3">
      <c r="A8622" t="s">
        <v>37</v>
      </c>
      <c r="B8622" t="s">
        <v>56</v>
      </c>
      <c r="C8622" t="s">
        <v>95</v>
      </c>
      <c r="D8622" t="s">
        <v>210</v>
      </c>
      <c r="E8622" t="s">
        <v>212</v>
      </c>
      <c r="G8622" s="87">
        <v>32000</v>
      </c>
      <c r="H8622" s="87">
        <v>31680</v>
      </c>
    </row>
    <row r="8623" spans="1:8" x14ac:dyDescent="0.3">
      <c r="A8623" t="s">
        <v>37</v>
      </c>
      <c r="B8623" t="s">
        <v>56</v>
      </c>
      <c r="C8623" t="s">
        <v>95</v>
      </c>
      <c r="D8623" t="s">
        <v>210</v>
      </c>
      <c r="E8623" t="s">
        <v>213</v>
      </c>
      <c r="G8623" s="87">
        <v>32000</v>
      </c>
      <c r="H8623" s="87">
        <v>32000</v>
      </c>
    </row>
    <row r="8624" spans="1:8" x14ac:dyDescent="0.3">
      <c r="A8624" t="s">
        <v>37</v>
      </c>
      <c r="B8624" t="s">
        <v>56</v>
      </c>
      <c r="C8624" t="s">
        <v>95</v>
      </c>
      <c r="D8624" t="s">
        <v>214</v>
      </c>
      <c r="E8624" t="s">
        <v>215</v>
      </c>
      <c r="F8624" s="88">
        <v>46388</v>
      </c>
      <c r="G8624" s="87">
        <v>2666.666666666667</v>
      </c>
      <c r="H8624" s="87">
        <v>182.93479750882699</v>
      </c>
    </row>
    <row r="8625" spans="1:8" x14ac:dyDescent="0.3">
      <c r="A8625" t="s">
        <v>37</v>
      </c>
      <c r="B8625" t="s">
        <v>56</v>
      </c>
      <c r="C8625" t="s">
        <v>95</v>
      </c>
      <c r="D8625" t="s">
        <v>214</v>
      </c>
      <c r="E8625" t="s">
        <v>216</v>
      </c>
      <c r="F8625" s="88">
        <v>46388</v>
      </c>
      <c r="G8625" s="87">
        <v>2666.666666666667</v>
      </c>
      <c r="H8625" s="87">
        <v>160.00000000000011</v>
      </c>
    </row>
    <row r="8626" spans="1:8" x14ac:dyDescent="0.3">
      <c r="A8626" t="s">
        <v>37</v>
      </c>
      <c r="B8626" t="s">
        <v>56</v>
      </c>
      <c r="C8626" t="s">
        <v>95</v>
      </c>
      <c r="D8626" t="s">
        <v>214</v>
      </c>
      <c r="E8626" t="s">
        <v>217</v>
      </c>
      <c r="F8626" s="88">
        <v>46388</v>
      </c>
      <c r="G8626" s="87">
        <v>2666.666666666667</v>
      </c>
      <c r="H8626" s="87">
        <v>21.63660142342157</v>
      </c>
    </row>
    <row r="8627" spans="1:8" x14ac:dyDescent="0.3">
      <c r="A8627" t="s">
        <v>37</v>
      </c>
      <c r="B8627" t="s">
        <v>56</v>
      </c>
      <c r="C8627" t="s">
        <v>95</v>
      </c>
      <c r="D8627" t="s">
        <v>214</v>
      </c>
      <c r="E8627" t="s">
        <v>215</v>
      </c>
      <c r="F8627" s="88">
        <v>46419</v>
      </c>
      <c r="G8627" s="87">
        <v>2666.666666666667</v>
      </c>
      <c r="H8627" s="87">
        <v>182.9197674849124</v>
      </c>
    </row>
    <row r="8628" spans="1:8" x14ac:dyDescent="0.3">
      <c r="A8628" t="s">
        <v>37</v>
      </c>
      <c r="B8628" t="s">
        <v>56</v>
      </c>
      <c r="C8628" t="s">
        <v>95</v>
      </c>
      <c r="D8628" t="s">
        <v>214</v>
      </c>
      <c r="E8628" t="s">
        <v>216</v>
      </c>
      <c r="F8628" s="88">
        <v>46419</v>
      </c>
      <c r="G8628" s="87">
        <v>2666.666666666667</v>
      </c>
      <c r="H8628" s="87">
        <v>160.00000000000011</v>
      </c>
    </row>
    <row r="8629" spans="1:8" x14ac:dyDescent="0.3">
      <c r="A8629" t="s">
        <v>37</v>
      </c>
      <c r="B8629" t="s">
        <v>56</v>
      </c>
      <c r="C8629" t="s">
        <v>95</v>
      </c>
      <c r="D8629" t="s">
        <v>214</v>
      </c>
      <c r="E8629" t="s">
        <v>217</v>
      </c>
      <c r="F8629" s="88">
        <v>46419</v>
      </c>
      <c r="G8629" s="87">
        <v>2666.666666666667</v>
      </c>
      <c r="H8629" s="87">
        <v>21.62242215557756</v>
      </c>
    </row>
    <row r="8630" spans="1:8" x14ac:dyDescent="0.3">
      <c r="A8630" t="s">
        <v>37</v>
      </c>
      <c r="B8630" t="s">
        <v>56</v>
      </c>
      <c r="C8630" t="s">
        <v>95</v>
      </c>
      <c r="D8630" t="s">
        <v>214</v>
      </c>
      <c r="E8630" t="s">
        <v>215</v>
      </c>
      <c r="F8630" s="88">
        <v>46447</v>
      </c>
      <c r="G8630" s="87">
        <v>2666.666666666667</v>
      </c>
      <c r="H8630" s="87">
        <v>182.9047571475613</v>
      </c>
    </row>
    <row r="8631" spans="1:8" x14ac:dyDescent="0.3">
      <c r="A8631" t="s">
        <v>37</v>
      </c>
      <c r="B8631" t="s">
        <v>56</v>
      </c>
      <c r="C8631" t="s">
        <v>95</v>
      </c>
      <c r="D8631" t="s">
        <v>214</v>
      </c>
      <c r="E8631" t="s">
        <v>216</v>
      </c>
      <c r="F8631" s="88">
        <v>46447</v>
      </c>
      <c r="G8631" s="87">
        <v>2666.666666666667</v>
      </c>
      <c r="H8631" s="87">
        <v>160.00000000000011</v>
      </c>
    </row>
    <row r="8632" spans="1:8" x14ac:dyDescent="0.3">
      <c r="A8632" t="s">
        <v>37</v>
      </c>
      <c r="B8632" t="s">
        <v>56</v>
      </c>
      <c r="C8632" t="s">
        <v>95</v>
      </c>
      <c r="D8632" t="s">
        <v>214</v>
      </c>
      <c r="E8632" t="s">
        <v>217</v>
      </c>
      <c r="F8632" s="88">
        <v>46447</v>
      </c>
      <c r="G8632" s="87">
        <v>2666.666666666667</v>
      </c>
      <c r="H8632" s="87">
        <v>21.608261459963529</v>
      </c>
    </row>
    <row r="8633" spans="1:8" x14ac:dyDescent="0.3">
      <c r="A8633" t="s">
        <v>37</v>
      </c>
      <c r="B8633" t="s">
        <v>56</v>
      </c>
      <c r="C8633" t="s">
        <v>95</v>
      </c>
      <c r="D8633" t="s">
        <v>214</v>
      </c>
      <c r="E8633" t="s">
        <v>215</v>
      </c>
      <c r="F8633" s="88">
        <v>46478</v>
      </c>
      <c r="G8633" s="87">
        <v>2666.666666666667</v>
      </c>
      <c r="H8633" s="87">
        <v>182.88925864300211</v>
      </c>
    </row>
    <row r="8634" spans="1:8" x14ac:dyDescent="0.3">
      <c r="A8634" t="s">
        <v>37</v>
      </c>
      <c r="B8634" t="s">
        <v>56</v>
      </c>
      <c r="C8634" t="s">
        <v>95</v>
      </c>
      <c r="D8634" t="s">
        <v>214</v>
      </c>
      <c r="E8634" t="s">
        <v>216</v>
      </c>
      <c r="F8634" s="88">
        <v>46478</v>
      </c>
      <c r="G8634" s="87">
        <v>2666.666666666667</v>
      </c>
      <c r="H8634" s="87">
        <v>160.00000000000011</v>
      </c>
    </row>
    <row r="8635" spans="1:8" x14ac:dyDescent="0.3">
      <c r="A8635" t="s">
        <v>37</v>
      </c>
      <c r="B8635" t="s">
        <v>56</v>
      </c>
      <c r="C8635" t="s">
        <v>95</v>
      </c>
      <c r="D8635" t="s">
        <v>214</v>
      </c>
      <c r="E8635" t="s">
        <v>217</v>
      </c>
      <c r="F8635" s="88">
        <v>46478</v>
      </c>
      <c r="G8635" s="87">
        <v>2666.666666666667</v>
      </c>
      <c r="H8635" s="87">
        <v>21.593640229247288</v>
      </c>
    </row>
    <row r="8636" spans="1:8" x14ac:dyDescent="0.3">
      <c r="A8636" t="s">
        <v>37</v>
      </c>
      <c r="B8636" t="s">
        <v>56</v>
      </c>
      <c r="C8636" t="s">
        <v>95</v>
      </c>
      <c r="D8636" t="s">
        <v>214</v>
      </c>
      <c r="E8636" t="s">
        <v>215</v>
      </c>
      <c r="F8636" s="88">
        <v>46508</v>
      </c>
      <c r="G8636" s="87">
        <v>2666.666666666667</v>
      </c>
      <c r="H8636" s="87">
        <v>182.87378109838789</v>
      </c>
    </row>
    <row r="8637" spans="1:8" x14ac:dyDescent="0.3">
      <c r="A8637" t="s">
        <v>37</v>
      </c>
      <c r="B8637" t="s">
        <v>56</v>
      </c>
      <c r="C8637" t="s">
        <v>95</v>
      </c>
      <c r="D8637" t="s">
        <v>214</v>
      </c>
      <c r="E8637" t="s">
        <v>216</v>
      </c>
      <c r="F8637" s="88">
        <v>46508</v>
      </c>
      <c r="G8637" s="87">
        <v>2666.666666666667</v>
      </c>
      <c r="H8637" s="87">
        <v>160.00000000000011</v>
      </c>
    </row>
    <row r="8638" spans="1:8" x14ac:dyDescent="0.3">
      <c r="A8638" t="s">
        <v>37</v>
      </c>
      <c r="B8638" t="s">
        <v>56</v>
      </c>
      <c r="C8638" t="s">
        <v>95</v>
      </c>
      <c r="D8638" t="s">
        <v>214</v>
      </c>
      <c r="E8638" t="s">
        <v>217</v>
      </c>
      <c r="F8638" s="88">
        <v>46508</v>
      </c>
      <c r="G8638" s="87">
        <v>2666.666666666667</v>
      </c>
      <c r="H8638" s="87">
        <v>21.5790387720638</v>
      </c>
    </row>
    <row r="8639" spans="1:8" x14ac:dyDescent="0.3">
      <c r="A8639" t="s">
        <v>37</v>
      </c>
      <c r="B8639" t="s">
        <v>56</v>
      </c>
      <c r="C8639" t="s">
        <v>95</v>
      </c>
      <c r="D8639" t="s">
        <v>214</v>
      </c>
      <c r="E8639" t="s">
        <v>215</v>
      </c>
      <c r="F8639" s="88">
        <v>46539</v>
      </c>
      <c r="G8639" s="87">
        <v>2666.666666666667</v>
      </c>
      <c r="H8639" s="87">
        <v>182.85832447122749</v>
      </c>
    </row>
    <row r="8640" spans="1:8" x14ac:dyDescent="0.3">
      <c r="A8640" t="s">
        <v>37</v>
      </c>
      <c r="B8640" t="s">
        <v>56</v>
      </c>
      <c r="C8640" t="s">
        <v>95</v>
      </c>
      <c r="D8640" t="s">
        <v>214</v>
      </c>
      <c r="E8640" t="s">
        <v>216</v>
      </c>
      <c r="F8640" s="88">
        <v>46539</v>
      </c>
      <c r="G8640" s="87">
        <v>2666.666666666667</v>
      </c>
      <c r="H8640" s="87">
        <v>160.00000000000011</v>
      </c>
    </row>
    <row r="8641" spans="1:8" x14ac:dyDescent="0.3">
      <c r="A8641" t="s">
        <v>37</v>
      </c>
      <c r="B8641" t="s">
        <v>56</v>
      </c>
      <c r="C8641" t="s">
        <v>95</v>
      </c>
      <c r="D8641" t="s">
        <v>214</v>
      </c>
      <c r="E8641" t="s">
        <v>217</v>
      </c>
      <c r="F8641" s="88">
        <v>46539</v>
      </c>
      <c r="G8641" s="87">
        <v>2666.666666666667</v>
      </c>
      <c r="H8641" s="87">
        <v>21.564457048327771</v>
      </c>
    </row>
    <row r="8642" spans="1:8" x14ac:dyDescent="0.3">
      <c r="A8642" t="s">
        <v>37</v>
      </c>
      <c r="B8642" t="s">
        <v>56</v>
      </c>
      <c r="C8642" t="s">
        <v>95</v>
      </c>
      <c r="D8642" t="s">
        <v>214</v>
      </c>
      <c r="E8642" t="s">
        <v>215</v>
      </c>
      <c r="F8642" s="88">
        <v>46569</v>
      </c>
      <c r="G8642" s="87">
        <v>2666.666666666667</v>
      </c>
      <c r="H8642" s="87">
        <v>182.84288871914649</v>
      </c>
    </row>
    <row r="8643" spans="1:8" x14ac:dyDescent="0.3">
      <c r="A8643" t="s">
        <v>37</v>
      </c>
      <c r="B8643" t="s">
        <v>56</v>
      </c>
      <c r="C8643" t="s">
        <v>95</v>
      </c>
      <c r="D8643" t="s">
        <v>214</v>
      </c>
      <c r="E8643" t="s">
        <v>216</v>
      </c>
      <c r="F8643" s="88">
        <v>46569</v>
      </c>
      <c r="G8643" s="87">
        <v>2666.666666666667</v>
      </c>
      <c r="H8643" s="87">
        <v>160.00000000000011</v>
      </c>
    </row>
    <row r="8644" spans="1:8" x14ac:dyDescent="0.3">
      <c r="A8644" t="s">
        <v>37</v>
      </c>
      <c r="B8644" t="s">
        <v>56</v>
      </c>
      <c r="C8644" t="s">
        <v>95</v>
      </c>
      <c r="D8644" t="s">
        <v>214</v>
      </c>
      <c r="E8644" t="s">
        <v>217</v>
      </c>
      <c r="F8644" s="88">
        <v>46569</v>
      </c>
      <c r="G8644" s="87">
        <v>2666.666666666667</v>
      </c>
      <c r="H8644" s="87">
        <v>21.549895018062891</v>
      </c>
    </row>
    <row r="8645" spans="1:8" x14ac:dyDescent="0.3">
      <c r="A8645" t="s">
        <v>37</v>
      </c>
      <c r="B8645" t="s">
        <v>56</v>
      </c>
      <c r="C8645" t="s">
        <v>95</v>
      </c>
      <c r="D8645" t="s">
        <v>214</v>
      </c>
      <c r="E8645" t="s">
        <v>215</v>
      </c>
      <c r="F8645" s="88">
        <v>46600</v>
      </c>
      <c r="G8645" s="87">
        <v>2666.666666666667</v>
      </c>
      <c r="H8645" s="87">
        <v>182.8272212696132</v>
      </c>
    </row>
    <row r="8646" spans="1:8" x14ac:dyDescent="0.3">
      <c r="A8646" t="s">
        <v>37</v>
      </c>
      <c r="B8646" t="s">
        <v>56</v>
      </c>
      <c r="C8646" t="s">
        <v>95</v>
      </c>
      <c r="D8646" t="s">
        <v>214</v>
      </c>
      <c r="E8646" t="s">
        <v>216</v>
      </c>
      <c r="F8646" s="88">
        <v>46600</v>
      </c>
      <c r="G8646" s="87">
        <v>2666.666666666667</v>
      </c>
      <c r="H8646" s="87">
        <v>160.00000000000011</v>
      </c>
    </row>
    <row r="8647" spans="1:8" x14ac:dyDescent="0.3">
      <c r="A8647" t="s">
        <v>37</v>
      </c>
      <c r="B8647" t="s">
        <v>56</v>
      </c>
      <c r="C8647" t="s">
        <v>95</v>
      </c>
      <c r="D8647" t="s">
        <v>214</v>
      </c>
      <c r="E8647" t="s">
        <v>217</v>
      </c>
      <c r="F8647" s="88">
        <v>46600</v>
      </c>
      <c r="G8647" s="87">
        <v>2666.666666666667</v>
      </c>
      <c r="H8647" s="87">
        <v>21.535114405295388</v>
      </c>
    </row>
    <row r="8648" spans="1:8" x14ac:dyDescent="0.3">
      <c r="A8648" t="s">
        <v>37</v>
      </c>
      <c r="B8648" t="s">
        <v>56</v>
      </c>
      <c r="C8648" t="s">
        <v>95</v>
      </c>
      <c r="D8648" t="s">
        <v>214</v>
      </c>
      <c r="E8648" t="s">
        <v>215</v>
      </c>
      <c r="F8648" s="88">
        <v>46631</v>
      </c>
      <c r="G8648" s="87">
        <v>2666.666666666667</v>
      </c>
      <c r="H8648" s="87">
        <v>182.81182748150169</v>
      </c>
    </row>
    <row r="8649" spans="1:8" x14ac:dyDescent="0.3">
      <c r="A8649" t="s">
        <v>37</v>
      </c>
      <c r="B8649" t="s">
        <v>56</v>
      </c>
      <c r="C8649" t="s">
        <v>95</v>
      </c>
      <c r="D8649" t="s">
        <v>214</v>
      </c>
      <c r="E8649" t="s">
        <v>216</v>
      </c>
      <c r="F8649" s="88">
        <v>46631</v>
      </c>
      <c r="G8649" s="87">
        <v>2666.666666666667</v>
      </c>
      <c r="H8649" s="87">
        <v>160.00000000000011</v>
      </c>
    </row>
    <row r="8650" spans="1:8" x14ac:dyDescent="0.3">
      <c r="A8650" t="s">
        <v>37</v>
      </c>
      <c r="B8650" t="s">
        <v>56</v>
      </c>
      <c r="C8650" t="s">
        <v>95</v>
      </c>
      <c r="D8650" t="s">
        <v>214</v>
      </c>
      <c r="E8650" t="s">
        <v>217</v>
      </c>
      <c r="F8650" s="88">
        <v>46631</v>
      </c>
      <c r="G8650" s="87">
        <v>2666.666666666667</v>
      </c>
      <c r="H8650" s="87">
        <v>21.520591963680499</v>
      </c>
    </row>
    <row r="8651" spans="1:8" x14ac:dyDescent="0.3">
      <c r="A8651" t="s">
        <v>37</v>
      </c>
      <c r="B8651" t="s">
        <v>56</v>
      </c>
      <c r="C8651" t="s">
        <v>95</v>
      </c>
      <c r="D8651" t="s">
        <v>214</v>
      </c>
      <c r="E8651" t="s">
        <v>215</v>
      </c>
      <c r="F8651" s="88">
        <v>46661</v>
      </c>
      <c r="G8651" s="87">
        <v>2666.666666666667</v>
      </c>
      <c r="H8651" s="87">
        <v>182.79645444133939</v>
      </c>
    </row>
    <row r="8652" spans="1:8" x14ac:dyDescent="0.3">
      <c r="A8652" t="s">
        <v>37</v>
      </c>
      <c r="B8652" t="s">
        <v>56</v>
      </c>
      <c r="C8652" t="s">
        <v>95</v>
      </c>
      <c r="D8652" t="s">
        <v>214</v>
      </c>
      <c r="E8652" t="s">
        <v>216</v>
      </c>
      <c r="F8652" s="88">
        <v>46661</v>
      </c>
      <c r="G8652" s="87">
        <v>2666.666666666667</v>
      </c>
      <c r="H8652" s="87">
        <v>160.00000000000011</v>
      </c>
    </row>
    <row r="8653" spans="1:8" x14ac:dyDescent="0.3">
      <c r="A8653" t="s">
        <v>37</v>
      </c>
      <c r="B8653" t="s">
        <v>56</v>
      </c>
      <c r="C8653" t="s">
        <v>95</v>
      </c>
      <c r="D8653" t="s">
        <v>214</v>
      </c>
      <c r="E8653" t="s">
        <v>217</v>
      </c>
      <c r="F8653" s="88">
        <v>46661</v>
      </c>
      <c r="G8653" s="87">
        <v>2666.666666666667</v>
      </c>
      <c r="H8653" s="87">
        <v>21.50608909560307</v>
      </c>
    </row>
    <row r="8654" spans="1:8" x14ac:dyDescent="0.3">
      <c r="A8654" t="s">
        <v>37</v>
      </c>
      <c r="B8654" t="s">
        <v>56</v>
      </c>
      <c r="C8654" t="s">
        <v>95</v>
      </c>
      <c r="D8654" t="s">
        <v>214</v>
      </c>
      <c r="E8654" t="s">
        <v>215</v>
      </c>
      <c r="F8654" s="88">
        <v>46692</v>
      </c>
      <c r="G8654" s="87">
        <v>2666.666666666667</v>
      </c>
      <c r="H8654" s="87">
        <v>21.491605761516649</v>
      </c>
    </row>
    <row r="8655" spans="1:8" x14ac:dyDescent="0.3">
      <c r="A8655" t="s">
        <v>37</v>
      </c>
      <c r="B8655" t="s">
        <v>56</v>
      </c>
      <c r="C8655" t="s">
        <v>95</v>
      </c>
      <c r="D8655" t="s">
        <v>214</v>
      </c>
      <c r="E8655" t="s">
        <v>216</v>
      </c>
      <c r="F8655" s="88">
        <v>46692</v>
      </c>
      <c r="G8655" s="87">
        <v>2666.666666666667</v>
      </c>
      <c r="H8655" s="87">
        <v>0</v>
      </c>
    </row>
    <row r="8656" spans="1:8" x14ac:dyDescent="0.3">
      <c r="A8656" t="s">
        <v>37</v>
      </c>
      <c r="B8656" t="s">
        <v>56</v>
      </c>
      <c r="C8656" t="s">
        <v>95</v>
      </c>
      <c r="D8656" t="s">
        <v>214</v>
      </c>
      <c r="E8656" t="s">
        <v>217</v>
      </c>
      <c r="F8656" s="88">
        <v>46692</v>
      </c>
      <c r="G8656" s="87">
        <v>2666.666666666667</v>
      </c>
      <c r="H8656" s="87">
        <v>21.491605761516649</v>
      </c>
    </row>
    <row r="8657" spans="1:8" x14ac:dyDescent="0.3">
      <c r="A8657" t="s">
        <v>37</v>
      </c>
      <c r="B8657" t="s">
        <v>56</v>
      </c>
      <c r="C8657" t="s">
        <v>95</v>
      </c>
      <c r="D8657" t="s">
        <v>214</v>
      </c>
      <c r="E8657" t="s">
        <v>215</v>
      </c>
      <c r="F8657" s="88">
        <v>46722</v>
      </c>
      <c r="G8657" s="87">
        <v>2666.666666666667</v>
      </c>
      <c r="H8657" s="87">
        <v>21.477141921983758</v>
      </c>
    </row>
    <row r="8658" spans="1:8" x14ac:dyDescent="0.3">
      <c r="A8658" t="s">
        <v>37</v>
      </c>
      <c r="B8658" t="s">
        <v>56</v>
      </c>
      <c r="C8658" t="s">
        <v>95</v>
      </c>
      <c r="D8658" t="s">
        <v>214</v>
      </c>
      <c r="E8658" t="s">
        <v>216</v>
      </c>
      <c r="F8658" s="88">
        <v>46722</v>
      </c>
      <c r="G8658" s="87">
        <v>2666.666666666667</v>
      </c>
      <c r="H8658" s="87">
        <v>0</v>
      </c>
    </row>
    <row r="8659" spans="1:8" x14ac:dyDescent="0.3">
      <c r="A8659" t="s">
        <v>37</v>
      </c>
      <c r="B8659" t="s">
        <v>56</v>
      </c>
      <c r="C8659" t="s">
        <v>95</v>
      </c>
      <c r="D8659" t="s">
        <v>214</v>
      </c>
      <c r="E8659" t="s">
        <v>217</v>
      </c>
      <c r="F8659" s="88">
        <v>46722</v>
      </c>
      <c r="G8659" s="87">
        <v>2666.666666666667</v>
      </c>
      <c r="H8659" s="87">
        <v>21.477141921983758</v>
      </c>
    </row>
    <row r="8660" spans="1:8" x14ac:dyDescent="0.3">
      <c r="A8660" t="s">
        <v>37</v>
      </c>
      <c r="B8660" t="s">
        <v>56</v>
      </c>
      <c r="C8660" t="s">
        <v>98</v>
      </c>
      <c r="D8660" t="s">
        <v>198</v>
      </c>
      <c r="E8660" t="s">
        <v>135</v>
      </c>
      <c r="G8660" s="87">
        <v>84000</v>
      </c>
      <c r="H8660" s="87">
        <v>56448</v>
      </c>
    </row>
    <row r="8661" spans="1:8" x14ac:dyDescent="0.3">
      <c r="A8661" t="s">
        <v>37</v>
      </c>
      <c r="B8661" t="s">
        <v>56</v>
      </c>
      <c r="C8661" t="s">
        <v>98</v>
      </c>
      <c r="D8661" t="s">
        <v>198</v>
      </c>
      <c r="E8661" t="s">
        <v>199</v>
      </c>
      <c r="G8661" s="87">
        <v>84000</v>
      </c>
      <c r="H8661" s="87">
        <v>84000</v>
      </c>
    </row>
    <row r="8662" spans="1:8" x14ac:dyDescent="0.3">
      <c r="A8662" t="s">
        <v>37</v>
      </c>
      <c r="B8662" t="s">
        <v>56</v>
      </c>
      <c r="C8662" t="s">
        <v>98</v>
      </c>
      <c r="D8662" t="s">
        <v>198</v>
      </c>
      <c r="E8662" t="s">
        <v>200</v>
      </c>
      <c r="G8662" s="87">
        <v>84000</v>
      </c>
      <c r="H8662" s="87">
        <v>85019.882009111869</v>
      </c>
    </row>
    <row r="8663" spans="1:8" x14ac:dyDescent="0.3">
      <c r="A8663" t="s">
        <v>37</v>
      </c>
      <c r="B8663" t="s">
        <v>56</v>
      </c>
      <c r="C8663" t="s">
        <v>98</v>
      </c>
      <c r="D8663" t="s">
        <v>198</v>
      </c>
      <c r="E8663" t="s">
        <v>201</v>
      </c>
      <c r="G8663" s="87">
        <v>84000</v>
      </c>
      <c r="H8663" s="87">
        <v>84000</v>
      </c>
    </row>
    <row r="8664" spans="1:8" x14ac:dyDescent="0.3">
      <c r="A8664" t="s">
        <v>37</v>
      </c>
      <c r="B8664" t="s">
        <v>56</v>
      </c>
      <c r="C8664" t="s">
        <v>98</v>
      </c>
      <c r="D8664" t="s">
        <v>198</v>
      </c>
      <c r="E8664" t="s">
        <v>202</v>
      </c>
      <c r="G8664" s="87">
        <v>84000</v>
      </c>
      <c r="H8664" s="87">
        <v>57133.360710123183</v>
      </c>
    </row>
    <row r="8665" spans="1:8" x14ac:dyDescent="0.3">
      <c r="A8665" t="s">
        <v>37</v>
      </c>
      <c r="B8665" t="s">
        <v>56</v>
      </c>
      <c r="C8665" t="s">
        <v>98</v>
      </c>
      <c r="D8665" t="s">
        <v>198</v>
      </c>
      <c r="E8665" t="s">
        <v>139</v>
      </c>
      <c r="G8665" s="87">
        <v>84000</v>
      </c>
      <c r="H8665" s="87">
        <v>51660</v>
      </c>
    </row>
    <row r="8666" spans="1:8" x14ac:dyDescent="0.3">
      <c r="A8666" t="s">
        <v>37</v>
      </c>
      <c r="B8666" t="s">
        <v>56</v>
      </c>
      <c r="C8666" t="s">
        <v>98</v>
      </c>
      <c r="D8666" t="s">
        <v>198</v>
      </c>
      <c r="E8666" t="s">
        <v>65</v>
      </c>
      <c r="G8666" s="87">
        <v>84000</v>
      </c>
      <c r="H8666" s="87">
        <v>57133.360710123183</v>
      </c>
    </row>
    <row r="8667" spans="1:8" x14ac:dyDescent="0.3">
      <c r="A8667" t="s">
        <v>37</v>
      </c>
      <c r="B8667" t="s">
        <v>56</v>
      </c>
      <c r="C8667" t="s">
        <v>98</v>
      </c>
      <c r="D8667" t="s">
        <v>203</v>
      </c>
      <c r="E8667" t="s">
        <v>204</v>
      </c>
      <c r="G8667" s="87">
        <v>84000</v>
      </c>
      <c r="H8667" s="87">
        <v>57521.134789441283</v>
      </c>
    </row>
    <row r="8668" spans="1:8" x14ac:dyDescent="0.3">
      <c r="A8668" t="s">
        <v>37</v>
      </c>
      <c r="B8668" t="s">
        <v>56</v>
      </c>
      <c r="C8668" t="s">
        <v>98</v>
      </c>
      <c r="D8668" t="s">
        <v>203</v>
      </c>
      <c r="E8668" t="s">
        <v>142</v>
      </c>
      <c r="G8668" s="87">
        <v>84000</v>
      </c>
      <c r="H8668" s="87">
        <v>84000</v>
      </c>
    </row>
    <row r="8669" spans="1:8" x14ac:dyDescent="0.3">
      <c r="A8669" t="s">
        <v>37</v>
      </c>
      <c r="B8669" t="s">
        <v>56</v>
      </c>
      <c r="C8669" t="s">
        <v>98</v>
      </c>
      <c r="D8669" t="s">
        <v>203</v>
      </c>
      <c r="E8669" t="s">
        <v>143</v>
      </c>
      <c r="G8669" s="87">
        <v>84000</v>
      </c>
      <c r="H8669" s="87">
        <v>85596.926770001897</v>
      </c>
    </row>
    <row r="8670" spans="1:8" x14ac:dyDescent="0.3">
      <c r="A8670" t="s">
        <v>37</v>
      </c>
      <c r="B8670" t="s">
        <v>56</v>
      </c>
      <c r="C8670" t="s">
        <v>98</v>
      </c>
      <c r="D8670" t="s">
        <v>203</v>
      </c>
      <c r="E8670" t="s">
        <v>141</v>
      </c>
      <c r="G8670" s="87">
        <v>84000</v>
      </c>
      <c r="H8670" s="87">
        <v>0</v>
      </c>
    </row>
    <row r="8671" spans="1:8" x14ac:dyDescent="0.3">
      <c r="A8671" t="s">
        <v>37</v>
      </c>
      <c r="B8671" t="s">
        <v>56</v>
      </c>
      <c r="C8671" t="s">
        <v>98</v>
      </c>
      <c r="D8671" t="s">
        <v>203</v>
      </c>
      <c r="E8671" t="s">
        <v>205</v>
      </c>
      <c r="G8671" s="87">
        <v>84000</v>
      </c>
      <c r="H8671" s="87">
        <v>57521.134789441283</v>
      </c>
    </row>
    <row r="8672" spans="1:8" x14ac:dyDescent="0.3">
      <c r="A8672" t="s">
        <v>37</v>
      </c>
      <c r="B8672" t="s">
        <v>56</v>
      </c>
      <c r="C8672" t="s">
        <v>98</v>
      </c>
      <c r="D8672" t="s">
        <v>206</v>
      </c>
      <c r="E8672" t="s">
        <v>207</v>
      </c>
      <c r="G8672" s="87">
        <v>84000</v>
      </c>
      <c r="H8672" s="87">
        <v>84000</v>
      </c>
    </row>
    <row r="8673" spans="1:8" x14ac:dyDescent="0.3">
      <c r="A8673" t="s">
        <v>37</v>
      </c>
      <c r="B8673" t="s">
        <v>56</v>
      </c>
      <c r="C8673" t="s">
        <v>98</v>
      </c>
      <c r="D8673" t="s">
        <v>206</v>
      </c>
      <c r="E8673" t="s">
        <v>208</v>
      </c>
      <c r="G8673" s="87">
        <v>84000</v>
      </c>
      <c r="H8673" s="87">
        <v>84000</v>
      </c>
    </row>
    <row r="8674" spans="1:8" x14ac:dyDescent="0.3">
      <c r="A8674" t="s">
        <v>37</v>
      </c>
      <c r="B8674" t="s">
        <v>56</v>
      </c>
      <c r="C8674" t="s">
        <v>98</v>
      </c>
      <c r="D8674" t="s">
        <v>206</v>
      </c>
      <c r="E8674" t="s">
        <v>209</v>
      </c>
      <c r="G8674" s="87">
        <v>84000</v>
      </c>
      <c r="H8674" s="87">
        <v>82992.352297592981</v>
      </c>
    </row>
    <row r="8675" spans="1:8" x14ac:dyDescent="0.3">
      <c r="A8675" t="s">
        <v>37</v>
      </c>
      <c r="B8675" t="s">
        <v>56</v>
      </c>
      <c r="C8675" t="s">
        <v>98</v>
      </c>
      <c r="D8675" t="s">
        <v>210</v>
      </c>
      <c r="E8675" t="s">
        <v>211</v>
      </c>
      <c r="G8675" s="87">
        <v>84000</v>
      </c>
      <c r="H8675" s="87">
        <v>84000</v>
      </c>
    </row>
    <row r="8676" spans="1:8" x14ac:dyDescent="0.3">
      <c r="A8676" t="s">
        <v>37</v>
      </c>
      <c r="B8676" t="s">
        <v>56</v>
      </c>
      <c r="C8676" t="s">
        <v>98</v>
      </c>
      <c r="D8676" t="s">
        <v>210</v>
      </c>
      <c r="E8676" t="s">
        <v>212</v>
      </c>
      <c r="G8676" s="87">
        <v>84000</v>
      </c>
      <c r="H8676" s="87">
        <v>83160</v>
      </c>
    </row>
    <row r="8677" spans="1:8" x14ac:dyDescent="0.3">
      <c r="A8677" t="s">
        <v>37</v>
      </c>
      <c r="B8677" t="s">
        <v>56</v>
      </c>
      <c r="C8677" t="s">
        <v>98</v>
      </c>
      <c r="D8677" t="s">
        <v>210</v>
      </c>
      <c r="E8677" t="s">
        <v>213</v>
      </c>
      <c r="G8677" s="87">
        <v>84000</v>
      </c>
      <c r="H8677" s="87">
        <v>82320</v>
      </c>
    </row>
    <row r="8678" spans="1:8" x14ac:dyDescent="0.3">
      <c r="A8678" t="s">
        <v>37</v>
      </c>
      <c r="B8678" t="s">
        <v>56</v>
      </c>
      <c r="C8678" t="s">
        <v>98</v>
      </c>
      <c r="D8678" t="s">
        <v>214</v>
      </c>
      <c r="E8678" t="s">
        <v>215</v>
      </c>
      <c r="F8678" s="88">
        <v>46388</v>
      </c>
      <c r="G8678" s="87">
        <v>7000</v>
      </c>
      <c r="H8678" s="87">
        <v>-56.153229085394329</v>
      </c>
    </row>
    <row r="8679" spans="1:8" x14ac:dyDescent="0.3">
      <c r="A8679" t="s">
        <v>37</v>
      </c>
      <c r="B8679" t="s">
        <v>56</v>
      </c>
      <c r="C8679" t="s">
        <v>98</v>
      </c>
      <c r="D8679" t="s">
        <v>214</v>
      </c>
      <c r="E8679" t="s">
        <v>216</v>
      </c>
      <c r="F8679" s="88">
        <v>46388</v>
      </c>
      <c r="G8679" s="87">
        <v>7000</v>
      </c>
      <c r="H8679" s="87">
        <v>0</v>
      </c>
    </row>
    <row r="8680" spans="1:8" x14ac:dyDescent="0.3">
      <c r="A8680" t="s">
        <v>37</v>
      </c>
      <c r="B8680" t="s">
        <v>56</v>
      </c>
      <c r="C8680" t="s">
        <v>98</v>
      </c>
      <c r="D8680" t="s">
        <v>214</v>
      </c>
      <c r="E8680" t="s">
        <v>217</v>
      </c>
      <c r="F8680" s="88">
        <v>46388</v>
      </c>
      <c r="G8680" s="87">
        <v>7000</v>
      </c>
      <c r="H8680" s="87">
        <v>-56.153229085394329</v>
      </c>
    </row>
    <row r="8681" spans="1:8" x14ac:dyDescent="0.3">
      <c r="A8681" t="s">
        <v>37</v>
      </c>
      <c r="B8681" t="s">
        <v>56</v>
      </c>
      <c r="C8681" t="s">
        <v>98</v>
      </c>
      <c r="D8681" t="s">
        <v>214</v>
      </c>
      <c r="E8681" t="s">
        <v>215</v>
      </c>
      <c r="F8681" s="88">
        <v>46419</v>
      </c>
      <c r="G8681" s="87">
        <v>7000</v>
      </c>
      <c r="H8681" s="87">
        <v>-56.189659343317537</v>
      </c>
    </row>
    <row r="8682" spans="1:8" x14ac:dyDescent="0.3">
      <c r="A8682" t="s">
        <v>37</v>
      </c>
      <c r="B8682" t="s">
        <v>56</v>
      </c>
      <c r="C8682" t="s">
        <v>98</v>
      </c>
      <c r="D8682" t="s">
        <v>214</v>
      </c>
      <c r="E8682" t="s">
        <v>216</v>
      </c>
      <c r="F8682" s="88">
        <v>46419</v>
      </c>
      <c r="G8682" s="87">
        <v>7000</v>
      </c>
      <c r="H8682" s="87">
        <v>0</v>
      </c>
    </row>
    <row r="8683" spans="1:8" x14ac:dyDescent="0.3">
      <c r="A8683" t="s">
        <v>37</v>
      </c>
      <c r="B8683" t="s">
        <v>56</v>
      </c>
      <c r="C8683" t="s">
        <v>98</v>
      </c>
      <c r="D8683" t="s">
        <v>214</v>
      </c>
      <c r="E8683" t="s">
        <v>217</v>
      </c>
      <c r="F8683" s="88">
        <v>46419</v>
      </c>
      <c r="G8683" s="87">
        <v>7000</v>
      </c>
      <c r="H8683" s="87">
        <v>-56.189659343317537</v>
      </c>
    </row>
    <row r="8684" spans="1:8" x14ac:dyDescent="0.3">
      <c r="A8684" t="s">
        <v>37</v>
      </c>
      <c r="B8684" t="s">
        <v>56</v>
      </c>
      <c r="C8684" t="s">
        <v>98</v>
      </c>
      <c r="D8684" t="s">
        <v>214</v>
      </c>
      <c r="E8684" t="s">
        <v>215</v>
      </c>
      <c r="F8684" s="88">
        <v>46447</v>
      </c>
      <c r="G8684" s="87">
        <v>7000</v>
      </c>
      <c r="H8684" s="87">
        <v>-56.226136901290417</v>
      </c>
    </row>
    <row r="8685" spans="1:8" x14ac:dyDescent="0.3">
      <c r="A8685" t="s">
        <v>37</v>
      </c>
      <c r="B8685" t="s">
        <v>56</v>
      </c>
      <c r="C8685" t="s">
        <v>98</v>
      </c>
      <c r="D8685" t="s">
        <v>214</v>
      </c>
      <c r="E8685" t="s">
        <v>216</v>
      </c>
      <c r="F8685" s="88">
        <v>46447</v>
      </c>
      <c r="G8685" s="87">
        <v>7000</v>
      </c>
      <c r="H8685" s="87">
        <v>0</v>
      </c>
    </row>
    <row r="8686" spans="1:8" x14ac:dyDescent="0.3">
      <c r="A8686" t="s">
        <v>37</v>
      </c>
      <c r="B8686" t="s">
        <v>56</v>
      </c>
      <c r="C8686" t="s">
        <v>98</v>
      </c>
      <c r="D8686" t="s">
        <v>214</v>
      </c>
      <c r="E8686" t="s">
        <v>217</v>
      </c>
      <c r="F8686" s="88">
        <v>46447</v>
      </c>
      <c r="G8686" s="87">
        <v>7000</v>
      </c>
      <c r="H8686" s="87">
        <v>-56.226136901290417</v>
      </c>
    </row>
    <row r="8687" spans="1:8" x14ac:dyDescent="0.3">
      <c r="A8687" t="s">
        <v>37</v>
      </c>
      <c r="B8687" t="s">
        <v>56</v>
      </c>
      <c r="C8687" t="s">
        <v>98</v>
      </c>
      <c r="D8687" t="s">
        <v>214</v>
      </c>
      <c r="E8687" t="s">
        <v>215</v>
      </c>
      <c r="F8687" s="88">
        <v>46478</v>
      </c>
      <c r="G8687" s="87">
        <v>7000</v>
      </c>
      <c r="H8687" s="87">
        <v>-56.263900816982513</v>
      </c>
    </row>
    <row r="8688" spans="1:8" x14ac:dyDescent="0.3">
      <c r="A8688" t="s">
        <v>37</v>
      </c>
      <c r="B8688" t="s">
        <v>56</v>
      </c>
      <c r="C8688" t="s">
        <v>98</v>
      </c>
      <c r="D8688" t="s">
        <v>214</v>
      </c>
      <c r="E8688" t="s">
        <v>216</v>
      </c>
      <c r="F8688" s="88">
        <v>46478</v>
      </c>
      <c r="G8688" s="87">
        <v>7000</v>
      </c>
      <c r="H8688" s="87">
        <v>0</v>
      </c>
    </row>
    <row r="8689" spans="1:8" x14ac:dyDescent="0.3">
      <c r="A8689" t="s">
        <v>37</v>
      </c>
      <c r="B8689" t="s">
        <v>56</v>
      </c>
      <c r="C8689" t="s">
        <v>98</v>
      </c>
      <c r="D8689" t="s">
        <v>214</v>
      </c>
      <c r="E8689" t="s">
        <v>217</v>
      </c>
      <c r="F8689" s="88">
        <v>46478</v>
      </c>
      <c r="G8689" s="87">
        <v>7000</v>
      </c>
      <c r="H8689" s="87">
        <v>-56.263900816982513</v>
      </c>
    </row>
    <row r="8690" spans="1:8" x14ac:dyDescent="0.3">
      <c r="A8690" t="s">
        <v>37</v>
      </c>
      <c r="B8690" t="s">
        <v>56</v>
      </c>
      <c r="C8690" t="s">
        <v>98</v>
      </c>
      <c r="D8690" t="s">
        <v>214</v>
      </c>
      <c r="E8690" t="s">
        <v>215</v>
      </c>
      <c r="F8690" s="88">
        <v>46508</v>
      </c>
      <c r="G8690" s="87">
        <v>7000</v>
      </c>
      <c r="H8690" s="87">
        <v>-56.301715494540552</v>
      </c>
    </row>
    <row r="8691" spans="1:8" x14ac:dyDescent="0.3">
      <c r="A8691" t="s">
        <v>37</v>
      </c>
      <c r="B8691" t="s">
        <v>56</v>
      </c>
      <c r="C8691" t="s">
        <v>98</v>
      </c>
      <c r="D8691" t="s">
        <v>214</v>
      </c>
      <c r="E8691" t="s">
        <v>216</v>
      </c>
      <c r="F8691" s="88">
        <v>46508</v>
      </c>
      <c r="G8691" s="87">
        <v>7000</v>
      </c>
      <c r="H8691" s="87">
        <v>0</v>
      </c>
    </row>
    <row r="8692" spans="1:8" x14ac:dyDescent="0.3">
      <c r="A8692" t="s">
        <v>37</v>
      </c>
      <c r="B8692" t="s">
        <v>56</v>
      </c>
      <c r="C8692" t="s">
        <v>98</v>
      </c>
      <c r="D8692" t="s">
        <v>214</v>
      </c>
      <c r="E8692" t="s">
        <v>217</v>
      </c>
      <c r="F8692" s="88">
        <v>46508</v>
      </c>
      <c r="G8692" s="87">
        <v>7000</v>
      </c>
      <c r="H8692" s="87">
        <v>-56.301715494540552</v>
      </c>
    </row>
    <row r="8693" spans="1:8" x14ac:dyDescent="0.3">
      <c r="A8693" t="s">
        <v>37</v>
      </c>
      <c r="B8693" t="s">
        <v>56</v>
      </c>
      <c r="C8693" t="s">
        <v>98</v>
      </c>
      <c r="D8693" t="s">
        <v>214</v>
      </c>
      <c r="E8693" t="s">
        <v>215</v>
      </c>
      <c r="F8693" s="88">
        <v>46539</v>
      </c>
      <c r="G8693" s="87">
        <v>7000</v>
      </c>
      <c r="H8693" s="87">
        <v>-56.339581036383592</v>
      </c>
    </row>
    <row r="8694" spans="1:8" x14ac:dyDescent="0.3">
      <c r="A8694" t="s">
        <v>37</v>
      </c>
      <c r="B8694" t="s">
        <v>56</v>
      </c>
      <c r="C8694" t="s">
        <v>98</v>
      </c>
      <c r="D8694" t="s">
        <v>214</v>
      </c>
      <c r="E8694" t="s">
        <v>216</v>
      </c>
      <c r="F8694" s="88">
        <v>46539</v>
      </c>
      <c r="G8694" s="87">
        <v>7000</v>
      </c>
      <c r="H8694" s="87">
        <v>0</v>
      </c>
    </row>
    <row r="8695" spans="1:8" x14ac:dyDescent="0.3">
      <c r="A8695" t="s">
        <v>37</v>
      </c>
      <c r="B8695" t="s">
        <v>56</v>
      </c>
      <c r="C8695" t="s">
        <v>98</v>
      </c>
      <c r="D8695" t="s">
        <v>214</v>
      </c>
      <c r="E8695" t="s">
        <v>217</v>
      </c>
      <c r="F8695" s="88">
        <v>46539</v>
      </c>
      <c r="G8695" s="87">
        <v>7000</v>
      </c>
      <c r="H8695" s="87">
        <v>-56.339581036383592</v>
      </c>
    </row>
    <row r="8696" spans="1:8" x14ac:dyDescent="0.3">
      <c r="A8696" t="s">
        <v>37</v>
      </c>
      <c r="B8696" t="s">
        <v>56</v>
      </c>
      <c r="C8696" t="s">
        <v>98</v>
      </c>
      <c r="D8696" t="s">
        <v>214</v>
      </c>
      <c r="E8696" t="s">
        <v>215</v>
      </c>
      <c r="F8696" s="88">
        <v>46569</v>
      </c>
      <c r="G8696" s="87">
        <v>7000</v>
      </c>
      <c r="H8696" s="87">
        <v>-56.377497545206602</v>
      </c>
    </row>
    <row r="8697" spans="1:8" x14ac:dyDescent="0.3">
      <c r="A8697" t="s">
        <v>37</v>
      </c>
      <c r="B8697" t="s">
        <v>56</v>
      </c>
      <c r="C8697" t="s">
        <v>98</v>
      </c>
      <c r="D8697" t="s">
        <v>214</v>
      </c>
      <c r="E8697" t="s">
        <v>216</v>
      </c>
      <c r="F8697" s="88">
        <v>46569</v>
      </c>
      <c r="G8697" s="87">
        <v>7000</v>
      </c>
      <c r="H8697" s="87">
        <v>0</v>
      </c>
    </row>
    <row r="8698" spans="1:8" x14ac:dyDescent="0.3">
      <c r="A8698" t="s">
        <v>37</v>
      </c>
      <c r="B8698" t="s">
        <v>56</v>
      </c>
      <c r="C8698" t="s">
        <v>98</v>
      </c>
      <c r="D8698" t="s">
        <v>214</v>
      </c>
      <c r="E8698" t="s">
        <v>217</v>
      </c>
      <c r="F8698" s="88">
        <v>46569</v>
      </c>
      <c r="G8698" s="87">
        <v>7000</v>
      </c>
      <c r="H8698" s="87">
        <v>-56.377497545206602</v>
      </c>
    </row>
    <row r="8699" spans="1:8" x14ac:dyDescent="0.3">
      <c r="A8699" t="s">
        <v>37</v>
      </c>
      <c r="B8699" t="s">
        <v>56</v>
      </c>
      <c r="C8699" t="s">
        <v>98</v>
      </c>
      <c r="D8699" t="s">
        <v>214</v>
      </c>
      <c r="E8699" t="s">
        <v>215</v>
      </c>
      <c r="F8699" s="88">
        <v>46600</v>
      </c>
      <c r="G8699" s="87">
        <v>7000</v>
      </c>
      <c r="H8699" s="87">
        <v>-56.416087969352269</v>
      </c>
    </row>
    <row r="8700" spans="1:8" x14ac:dyDescent="0.3">
      <c r="A8700" t="s">
        <v>37</v>
      </c>
      <c r="B8700" t="s">
        <v>56</v>
      </c>
      <c r="C8700" t="s">
        <v>98</v>
      </c>
      <c r="D8700" t="s">
        <v>214</v>
      </c>
      <c r="E8700" t="s">
        <v>216</v>
      </c>
      <c r="F8700" s="88">
        <v>46600</v>
      </c>
      <c r="G8700" s="87">
        <v>7000</v>
      </c>
      <c r="H8700" s="87">
        <v>0</v>
      </c>
    </row>
    <row r="8701" spans="1:8" x14ac:dyDescent="0.3">
      <c r="A8701" t="s">
        <v>37</v>
      </c>
      <c r="B8701" t="s">
        <v>56</v>
      </c>
      <c r="C8701" t="s">
        <v>98</v>
      </c>
      <c r="D8701" t="s">
        <v>214</v>
      </c>
      <c r="E8701" t="s">
        <v>217</v>
      </c>
      <c r="F8701" s="88">
        <v>46600</v>
      </c>
      <c r="G8701" s="87">
        <v>7000</v>
      </c>
      <c r="H8701" s="87">
        <v>-56.416087969352269</v>
      </c>
    </row>
    <row r="8702" spans="1:8" x14ac:dyDescent="0.3">
      <c r="A8702" t="s">
        <v>37</v>
      </c>
      <c r="B8702" t="s">
        <v>56</v>
      </c>
      <c r="C8702" t="s">
        <v>98</v>
      </c>
      <c r="D8702" t="s">
        <v>214</v>
      </c>
      <c r="E8702" t="s">
        <v>215</v>
      </c>
      <c r="F8702" s="88">
        <v>46631</v>
      </c>
      <c r="G8702" s="87">
        <v>7000</v>
      </c>
      <c r="H8702" s="87">
        <v>-56.4541075610937</v>
      </c>
    </row>
    <row r="8703" spans="1:8" x14ac:dyDescent="0.3">
      <c r="A8703" t="s">
        <v>37</v>
      </c>
      <c r="B8703" t="s">
        <v>56</v>
      </c>
      <c r="C8703" t="s">
        <v>98</v>
      </c>
      <c r="D8703" t="s">
        <v>214</v>
      </c>
      <c r="E8703" t="s">
        <v>216</v>
      </c>
      <c r="F8703" s="88">
        <v>46631</v>
      </c>
      <c r="G8703" s="87">
        <v>7000</v>
      </c>
      <c r="H8703" s="87">
        <v>0</v>
      </c>
    </row>
    <row r="8704" spans="1:8" x14ac:dyDescent="0.3">
      <c r="A8704" t="s">
        <v>37</v>
      </c>
      <c r="B8704" t="s">
        <v>56</v>
      </c>
      <c r="C8704" t="s">
        <v>98</v>
      </c>
      <c r="D8704" t="s">
        <v>214</v>
      </c>
      <c r="E8704" t="s">
        <v>217</v>
      </c>
      <c r="F8704" s="88">
        <v>46631</v>
      </c>
      <c r="G8704" s="87">
        <v>7000</v>
      </c>
      <c r="H8704" s="87">
        <v>-56.4541075610937</v>
      </c>
    </row>
    <row r="8705" spans="1:8" x14ac:dyDescent="0.3">
      <c r="A8705" t="s">
        <v>37</v>
      </c>
      <c r="B8705" t="s">
        <v>56</v>
      </c>
      <c r="C8705" t="s">
        <v>98</v>
      </c>
      <c r="D8705" t="s">
        <v>214</v>
      </c>
      <c r="E8705" t="s">
        <v>215</v>
      </c>
      <c r="F8705" s="88">
        <v>46661</v>
      </c>
      <c r="G8705" s="87">
        <v>7000</v>
      </c>
      <c r="H8705" s="87">
        <v>-56.492178431265081</v>
      </c>
    </row>
    <row r="8706" spans="1:8" x14ac:dyDescent="0.3">
      <c r="A8706" t="s">
        <v>37</v>
      </c>
      <c r="B8706" t="s">
        <v>56</v>
      </c>
      <c r="C8706" t="s">
        <v>98</v>
      </c>
      <c r="D8706" t="s">
        <v>214</v>
      </c>
      <c r="E8706" t="s">
        <v>216</v>
      </c>
      <c r="F8706" s="88">
        <v>46661</v>
      </c>
      <c r="G8706" s="87">
        <v>7000</v>
      </c>
      <c r="H8706" s="87">
        <v>0</v>
      </c>
    </row>
    <row r="8707" spans="1:8" x14ac:dyDescent="0.3">
      <c r="A8707" t="s">
        <v>37</v>
      </c>
      <c r="B8707" t="s">
        <v>56</v>
      </c>
      <c r="C8707" t="s">
        <v>98</v>
      </c>
      <c r="D8707" t="s">
        <v>214</v>
      </c>
      <c r="E8707" t="s">
        <v>217</v>
      </c>
      <c r="F8707" s="88">
        <v>46661</v>
      </c>
      <c r="G8707" s="87">
        <v>7000</v>
      </c>
      <c r="H8707" s="87">
        <v>-56.492178431265081</v>
      </c>
    </row>
    <row r="8708" spans="1:8" x14ac:dyDescent="0.3">
      <c r="A8708" t="s">
        <v>37</v>
      </c>
      <c r="B8708" t="s">
        <v>56</v>
      </c>
      <c r="C8708" t="s">
        <v>98</v>
      </c>
      <c r="D8708" t="s">
        <v>214</v>
      </c>
      <c r="E8708" t="s">
        <v>215</v>
      </c>
      <c r="F8708" s="88">
        <v>46692</v>
      </c>
      <c r="G8708" s="87">
        <v>7000</v>
      </c>
      <c r="H8708" s="87">
        <v>-56.530300683673488</v>
      </c>
    </row>
    <row r="8709" spans="1:8" x14ac:dyDescent="0.3">
      <c r="A8709" t="s">
        <v>37</v>
      </c>
      <c r="B8709" t="s">
        <v>56</v>
      </c>
      <c r="C8709" t="s">
        <v>98</v>
      </c>
      <c r="D8709" t="s">
        <v>214</v>
      </c>
      <c r="E8709" t="s">
        <v>216</v>
      </c>
      <c r="F8709" s="88">
        <v>46692</v>
      </c>
      <c r="G8709" s="87">
        <v>7000</v>
      </c>
      <c r="H8709" s="87">
        <v>0</v>
      </c>
    </row>
    <row r="8710" spans="1:8" x14ac:dyDescent="0.3">
      <c r="A8710" t="s">
        <v>37</v>
      </c>
      <c r="B8710" t="s">
        <v>56</v>
      </c>
      <c r="C8710" t="s">
        <v>98</v>
      </c>
      <c r="D8710" t="s">
        <v>214</v>
      </c>
      <c r="E8710" t="s">
        <v>217</v>
      </c>
      <c r="F8710" s="88">
        <v>46692</v>
      </c>
      <c r="G8710" s="87">
        <v>7000</v>
      </c>
      <c r="H8710" s="87">
        <v>-56.530300683673488</v>
      </c>
    </row>
    <row r="8711" spans="1:8" x14ac:dyDescent="0.3">
      <c r="A8711" t="s">
        <v>37</v>
      </c>
      <c r="B8711" t="s">
        <v>56</v>
      </c>
      <c r="C8711" t="s">
        <v>98</v>
      </c>
      <c r="D8711" t="s">
        <v>214</v>
      </c>
      <c r="E8711" t="s">
        <v>215</v>
      </c>
      <c r="F8711" s="88">
        <v>46722</v>
      </c>
      <c r="G8711" s="87">
        <v>7000</v>
      </c>
      <c r="H8711" s="87">
        <v>-56.568474422415079</v>
      </c>
    </row>
    <row r="8712" spans="1:8" x14ac:dyDescent="0.3">
      <c r="A8712" t="s">
        <v>37</v>
      </c>
      <c r="B8712" t="s">
        <v>56</v>
      </c>
      <c r="C8712" t="s">
        <v>98</v>
      </c>
      <c r="D8712" t="s">
        <v>214</v>
      </c>
      <c r="E8712" t="s">
        <v>216</v>
      </c>
      <c r="F8712" s="88">
        <v>46722</v>
      </c>
      <c r="G8712" s="87">
        <v>7000</v>
      </c>
      <c r="H8712" s="87">
        <v>0</v>
      </c>
    </row>
    <row r="8713" spans="1:8" x14ac:dyDescent="0.3">
      <c r="A8713" t="s">
        <v>37</v>
      </c>
      <c r="B8713" t="s">
        <v>56</v>
      </c>
      <c r="C8713" t="s">
        <v>98</v>
      </c>
      <c r="D8713" t="s">
        <v>214</v>
      </c>
      <c r="E8713" t="s">
        <v>217</v>
      </c>
      <c r="F8713" s="88">
        <v>46722</v>
      </c>
      <c r="G8713" s="87">
        <v>7000</v>
      </c>
      <c r="H8713" s="87">
        <v>-56.568474422415079</v>
      </c>
    </row>
    <row r="8714" spans="1:8" x14ac:dyDescent="0.3">
      <c r="A8714" t="s">
        <v>37</v>
      </c>
      <c r="B8714" t="s">
        <v>56</v>
      </c>
      <c r="C8714" t="s">
        <v>100</v>
      </c>
      <c r="D8714" t="s">
        <v>198</v>
      </c>
      <c r="E8714" t="s">
        <v>135</v>
      </c>
      <c r="G8714" s="87">
        <v>68000</v>
      </c>
      <c r="H8714" s="87">
        <v>47600</v>
      </c>
    </row>
    <row r="8715" spans="1:8" x14ac:dyDescent="0.3">
      <c r="A8715" t="s">
        <v>37</v>
      </c>
      <c r="B8715" t="s">
        <v>56</v>
      </c>
      <c r="C8715" t="s">
        <v>100</v>
      </c>
      <c r="D8715" t="s">
        <v>198</v>
      </c>
      <c r="E8715" t="s">
        <v>199</v>
      </c>
      <c r="G8715" s="87">
        <v>68000</v>
      </c>
      <c r="H8715" s="87">
        <v>67999.999999999985</v>
      </c>
    </row>
    <row r="8716" spans="1:8" x14ac:dyDescent="0.3">
      <c r="A8716" t="s">
        <v>37</v>
      </c>
      <c r="B8716" t="s">
        <v>56</v>
      </c>
      <c r="C8716" t="s">
        <v>100</v>
      </c>
      <c r="D8716" t="s">
        <v>198</v>
      </c>
      <c r="E8716" t="s">
        <v>200</v>
      </c>
      <c r="G8716" s="87">
        <v>68000</v>
      </c>
      <c r="H8716" s="87">
        <v>68617.703220962969</v>
      </c>
    </row>
    <row r="8717" spans="1:8" x14ac:dyDescent="0.3">
      <c r="A8717" t="s">
        <v>37</v>
      </c>
      <c r="B8717" t="s">
        <v>56</v>
      </c>
      <c r="C8717" t="s">
        <v>100</v>
      </c>
      <c r="D8717" t="s">
        <v>198</v>
      </c>
      <c r="E8717" t="s">
        <v>201</v>
      </c>
      <c r="G8717" s="87">
        <v>68000</v>
      </c>
      <c r="H8717" s="87">
        <v>68000</v>
      </c>
    </row>
    <row r="8718" spans="1:8" x14ac:dyDescent="0.3">
      <c r="A8718" t="s">
        <v>37</v>
      </c>
      <c r="B8718" t="s">
        <v>56</v>
      </c>
      <c r="C8718" t="s">
        <v>100</v>
      </c>
      <c r="D8718" t="s">
        <v>198</v>
      </c>
      <c r="E8718" t="s">
        <v>202</v>
      </c>
      <c r="G8718" s="87">
        <v>68000</v>
      </c>
      <c r="H8718" s="87">
        <v>48032.392254674072</v>
      </c>
    </row>
    <row r="8719" spans="1:8" x14ac:dyDescent="0.3">
      <c r="A8719" t="s">
        <v>37</v>
      </c>
      <c r="B8719" t="s">
        <v>56</v>
      </c>
      <c r="C8719" t="s">
        <v>100</v>
      </c>
      <c r="D8719" t="s">
        <v>198</v>
      </c>
      <c r="E8719" t="s">
        <v>139</v>
      </c>
      <c r="G8719" s="87">
        <v>68000</v>
      </c>
      <c r="H8719" s="87">
        <v>43180</v>
      </c>
    </row>
    <row r="8720" spans="1:8" x14ac:dyDescent="0.3">
      <c r="A8720" t="s">
        <v>37</v>
      </c>
      <c r="B8720" t="s">
        <v>56</v>
      </c>
      <c r="C8720" t="s">
        <v>100</v>
      </c>
      <c r="D8720" t="s">
        <v>198</v>
      </c>
      <c r="E8720" t="s">
        <v>65</v>
      </c>
      <c r="G8720" s="87">
        <v>68000</v>
      </c>
      <c r="H8720" s="87">
        <v>48032.392254674072</v>
      </c>
    </row>
    <row r="8721" spans="1:8" x14ac:dyDescent="0.3">
      <c r="A8721" t="s">
        <v>37</v>
      </c>
      <c r="B8721" t="s">
        <v>56</v>
      </c>
      <c r="C8721" t="s">
        <v>100</v>
      </c>
      <c r="D8721" t="s">
        <v>203</v>
      </c>
      <c r="E8721" t="s">
        <v>204</v>
      </c>
      <c r="G8721" s="87">
        <v>68000</v>
      </c>
      <c r="H8721" s="87">
        <v>47871.518724216083</v>
      </c>
    </row>
    <row r="8722" spans="1:8" x14ac:dyDescent="0.3">
      <c r="A8722" t="s">
        <v>37</v>
      </c>
      <c r="B8722" t="s">
        <v>56</v>
      </c>
      <c r="C8722" t="s">
        <v>100</v>
      </c>
      <c r="D8722" t="s">
        <v>203</v>
      </c>
      <c r="E8722" t="s">
        <v>142</v>
      </c>
      <c r="G8722" s="87">
        <v>68000</v>
      </c>
      <c r="H8722" s="87">
        <v>67999.999999999985</v>
      </c>
    </row>
    <row r="8723" spans="1:8" x14ac:dyDescent="0.3">
      <c r="A8723" t="s">
        <v>37</v>
      </c>
      <c r="B8723" t="s">
        <v>56</v>
      </c>
      <c r="C8723" t="s">
        <v>100</v>
      </c>
      <c r="D8723" t="s">
        <v>203</v>
      </c>
      <c r="E8723" t="s">
        <v>143</v>
      </c>
      <c r="G8723" s="87">
        <v>68000</v>
      </c>
      <c r="H8723" s="87">
        <v>68387.883891737263</v>
      </c>
    </row>
    <row r="8724" spans="1:8" x14ac:dyDescent="0.3">
      <c r="A8724" t="s">
        <v>37</v>
      </c>
      <c r="B8724" t="s">
        <v>56</v>
      </c>
      <c r="C8724" t="s">
        <v>100</v>
      </c>
      <c r="D8724" t="s">
        <v>203</v>
      </c>
      <c r="E8724" t="s">
        <v>141</v>
      </c>
      <c r="G8724" s="87">
        <v>68000</v>
      </c>
      <c r="H8724" s="87">
        <v>0</v>
      </c>
    </row>
    <row r="8725" spans="1:8" x14ac:dyDescent="0.3">
      <c r="A8725" t="s">
        <v>37</v>
      </c>
      <c r="B8725" t="s">
        <v>56</v>
      </c>
      <c r="C8725" t="s">
        <v>100</v>
      </c>
      <c r="D8725" t="s">
        <v>203</v>
      </c>
      <c r="E8725" t="s">
        <v>205</v>
      </c>
      <c r="G8725" s="87">
        <v>68000</v>
      </c>
      <c r="H8725" s="87">
        <v>47871.518724216083</v>
      </c>
    </row>
    <row r="8726" spans="1:8" x14ac:dyDescent="0.3">
      <c r="A8726" t="s">
        <v>37</v>
      </c>
      <c r="B8726" t="s">
        <v>56</v>
      </c>
      <c r="C8726" t="s">
        <v>100</v>
      </c>
      <c r="D8726" t="s">
        <v>206</v>
      </c>
      <c r="E8726" t="s">
        <v>207</v>
      </c>
      <c r="G8726" s="87">
        <v>68000</v>
      </c>
      <c r="H8726" s="87">
        <v>70040</v>
      </c>
    </row>
    <row r="8727" spans="1:8" x14ac:dyDescent="0.3">
      <c r="A8727" t="s">
        <v>37</v>
      </c>
      <c r="B8727" t="s">
        <v>56</v>
      </c>
      <c r="C8727" t="s">
        <v>100</v>
      </c>
      <c r="D8727" t="s">
        <v>206</v>
      </c>
      <c r="E8727" t="s">
        <v>208</v>
      </c>
      <c r="G8727" s="87">
        <v>68000</v>
      </c>
      <c r="H8727" s="87">
        <v>70040.000000000015</v>
      </c>
    </row>
    <row r="8728" spans="1:8" x14ac:dyDescent="0.3">
      <c r="A8728" t="s">
        <v>37</v>
      </c>
      <c r="B8728" t="s">
        <v>56</v>
      </c>
      <c r="C8728" t="s">
        <v>100</v>
      </c>
      <c r="D8728" t="s">
        <v>206</v>
      </c>
      <c r="E8728" t="s">
        <v>209</v>
      </c>
      <c r="G8728" s="87">
        <v>68000</v>
      </c>
      <c r="H8728" s="87">
        <v>67387.857403355214</v>
      </c>
    </row>
    <row r="8729" spans="1:8" x14ac:dyDescent="0.3">
      <c r="A8729" t="s">
        <v>37</v>
      </c>
      <c r="B8729" t="s">
        <v>56</v>
      </c>
      <c r="C8729" t="s">
        <v>100</v>
      </c>
      <c r="D8729" t="s">
        <v>210</v>
      </c>
      <c r="E8729" t="s">
        <v>211</v>
      </c>
      <c r="G8729" s="87">
        <v>68000</v>
      </c>
      <c r="H8729" s="87">
        <v>68000</v>
      </c>
    </row>
    <row r="8730" spans="1:8" x14ac:dyDescent="0.3">
      <c r="A8730" t="s">
        <v>37</v>
      </c>
      <c r="B8730" t="s">
        <v>56</v>
      </c>
      <c r="C8730" t="s">
        <v>100</v>
      </c>
      <c r="D8730" t="s">
        <v>210</v>
      </c>
      <c r="E8730" t="s">
        <v>212</v>
      </c>
      <c r="G8730" s="87">
        <v>68000</v>
      </c>
      <c r="H8730" s="87">
        <v>67320</v>
      </c>
    </row>
    <row r="8731" spans="1:8" x14ac:dyDescent="0.3">
      <c r="A8731" t="s">
        <v>37</v>
      </c>
      <c r="B8731" t="s">
        <v>56</v>
      </c>
      <c r="C8731" t="s">
        <v>100</v>
      </c>
      <c r="D8731" t="s">
        <v>210</v>
      </c>
      <c r="E8731" t="s">
        <v>213</v>
      </c>
      <c r="G8731" s="87">
        <v>68000</v>
      </c>
      <c r="H8731" s="87">
        <v>67660</v>
      </c>
    </row>
    <row r="8732" spans="1:8" x14ac:dyDescent="0.3">
      <c r="A8732" t="s">
        <v>37</v>
      </c>
      <c r="B8732" t="s">
        <v>56</v>
      </c>
      <c r="C8732" t="s">
        <v>100</v>
      </c>
      <c r="D8732" t="s">
        <v>214</v>
      </c>
      <c r="E8732" t="s">
        <v>215</v>
      </c>
      <c r="F8732" s="88">
        <v>46388</v>
      </c>
      <c r="G8732" s="87">
        <v>5666.666666666667</v>
      </c>
      <c r="H8732" s="87">
        <v>22.923281815981689</v>
      </c>
    </row>
    <row r="8733" spans="1:8" x14ac:dyDescent="0.3">
      <c r="A8733" t="s">
        <v>37</v>
      </c>
      <c r="B8733" t="s">
        <v>56</v>
      </c>
      <c r="C8733" t="s">
        <v>100</v>
      </c>
      <c r="D8733" t="s">
        <v>214</v>
      </c>
      <c r="E8733" t="s">
        <v>216</v>
      </c>
      <c r="F8733" s="88">
        <v>46388</v>
      </c>
      <c r="G8733" s="87">
        <v>5666.666666666667</v>
      </c>
      <c r="H8733" s="87">
        <v>0</v>
      </c>
    </row>
    <row r="8734" spans="1:8" x14ac:dyDescent="0.3">
      <c r="A8734" t="s">
        <v>37</v>
      </c>
      <c r="B8734" t="s">
        <v>56</v>
      </c>
      <c r="C8734" t="s">
        <v>100</v>
      </c>
      <c r="D8734" t="s">
        <v>214</v>
      </c>
      <c r="E8734" t="s">
        <v>217</v>
      </c>
      <c r="F8734" s="88">
        <v>46388</v>
      </c>
      <c r="G8734" s="87">
        <v>5666.666666666667</v>
      </c>
      <c r="H8734" s="87">
        <v>22.923281815981689</v>
      </c>
    </row>
    <row r="8735" spans="1:8" x14ac:dyDescent="0.3">
      <c r="A8735" t="s">
        <v>37</v>
      </c>
      <c r="B8735" t="s">
        <v>56</v>
      </c>
      <c r="C8735" t="s">
        <v>100</v>
      </c>
      <c r="D8735" t="s">
        <v>214</v>
      </c>
      <c r="E8735" t="s">
        <v>215</v>
      </c>
      <c r="F8735" s="88">
        <v>46419</v>
      </c>
      <c r="G8735" s="87">
        <v>5666.666666666667</v>
      </c>
      <c r="H8735" s="87">
        <v>22.915789551433591</v>
      </c>
    </row>
    <row r="8736" spans="1:8" x14ac:dyDescent="0.3">
      <c r="A8736" t="s">
        <v>37</v>
      </c>
      <c r="B8736" t="s">
        <v>56</v>
      </c>
      <c r="C8736" t="s">
        <v>100</v>
      </c>
      <c r="D8736" t="s">
        <v>214</v>
      </c>
      <c r="E8736" t="s">
        <v>216</v>
      </c>
      <c r="F8736" s="88">
        <v>46419</v>
      </c>
      <c r="G8736" s="87">
        <v>5666.666666666667</v>
      </c>
      <c r="H8736" s="87">
        <v>0</v>
      </c>
    </row>
    <row r="8737" spans="1:8" x14ac:dyDescent="0.3">
      <c r="A8737" t="s">
        <v>37</v>
      </c>
      <c r="B8737" t="s">
        <v>56</v>
      </c>
      <c r="C8737" t="s">
        <v>100</v>
      </c>
      <c r="D8737" t="s">
        <v>214</v>
      </c>
      <c r="E8737" t="s">
        <v>217</v>
      </c>
      <c r="F8737" s="88">
        <v>46419</v>
      </c>
      <c r="G8737" s="87">
        <v>5666.666666666667</v>
      </c>
      <c r="H8737" s="87">
        <v>22.915789551433591</v>
      </c>
    </row>
    <row r="8738" spans="1:8" x14ac:dyDescent="0.3">
      <c r="A8738" t="s">
        <v>37</v>
      </c>
      <c r="B8738" t="s">
        <v>56</v>
      </c>
      <c r="C8738" t="s">
        <v>100</v>
      </c>
      <c r="D8738" t="s">
        <v>214</v>
      </c>
      <c r="E8738" t="s">
        <v>215</v>
      </c>
      <c r="F8738" s="88">
        <v>46447</v>
      </c>
      <c r="G8738" s="87">
        <v>5666.666666666667</v>
      </c>
      <c r="H8738" s="87">
        <v>22.90830218284135</v>
      </c>
    </row>
    <row r="8739" spans="1:8" x14ac:dyDescent="0.3">
      <c r="A8739" t="s">
        <v>37</v>
      </c>
      <c r="B8739" t="s">
        <v>56</v>
      </c>
      <c r="C8739" t="s">
        <v>100</v>
      </c>
      <c r="D8739" t="s">
        <v>214</v>
      </c>
      <c r="E8739" t="s">
        <v>216</v>
      </c>
      <c r="F8739" s="88">
        <v>46447</v>
      </c>
      <c r="G8739" s="87">
        <v>5666.666666666667</v>
      </c>
      <c r="H8739" s="87">
        <v>0</v>
      </c>
    </row>
    <row r="8740" spans="1:8" x14ac:dyDescent="0.3">
      <c r="A8740" t="s">
        <v>37</v>
      </c>
      <c r="B8740" t="s">
        <v>56</v>
      </c>
      <c r="C8740" t="s">
        <v>100</v>
      </c>
      <c r="D8740" t="s">
        <v>214</v>
      </c>
      <c r="E8740" t="s">
        <v>217</v>
      </c>
      <c r="F8740" s="88">
        <v>46447</v>
      </c>
      <c r="G8740" s="87">
        <v>5666.666666666667</v>
      </c>
      <c r="H8740" s="87">
        <v>22.90830218284135</v>
      </c>
    </row>
    <row r="8741" spans="1:8" x14ac:dyDescent="0.3">
      <c r="A8741" t="s">
        <v>37</v>
      </c>
      <c r="B8741" t="s">
        <v>56</v>
      </c>
      <c r="C8741" t="s">
        <v>100</v>
      </c>
      <c r="D8741" t="s">
        <v>214</v>
      </c>
      <c r="E8741" t="s">
        <v>215</v>
      </c>
      <c r="F8741" s="88">
        <v>46478</v>
      </c>
      <c r="G8741" s="87">
        <v>5666.666666666667</v>
      </c>
      <c r="H8741" s="87">
        <v>22.90056614775904</v>
      </c>
    </row>
    <row r="8742" spans="1:8" x14ac:dyDescent="0.3">
      <c r="A8742" t="s">
        <v>37</v>
      </c>
      <c r="B8742" t="s">
        <v>56</v>
      </c>
      <c r="C8742" t="s">
        <v>100</v>
      </c>
      <c r="D8742" t="s">
        <v>214</v>
      </c>
      <c r="E8742" t="s">
        <v>216</v>
      </c>
      <c r="F8742" s="88">
        <v>46478</v>
      </c>
      <c r="G8742" s="87">
        <v>5666.666666666667</v>
      </c>
      <c r="H8742" s="87">
        <v>0</v>
      </c>
    </row>
    <row r="8743" spans="1:8" x14ac:dyDescent="0.3">
      <c r="A8743" t="s">
        <v>37</v>
      </c>
      <c r="B8743" t="s">
        <v>56</v>
      </c>
      <c r="C8743" t="s">
        <v>100</v>
      </c>
      <c r="D8743" t="s">
        <v>214</v>
      </c>
      <c r="E8743" t="s">
        <v>217</v>
      </c>
      <c r="F8743" s="88">
        <v>46478</v>
      </c>
      <c r="G8743" s="87">
        <v>5666.666666666667</v>
      </c>
      <c r="H8743" s="87">
        <v>22.90056614775904</v>
      </c>
    </row>
    <row r="8744" spans="1:8" x14ac:dyDescent="0.3">
      <c r="A8744" t="s">
        <v>37</v>
      </c>
      <c r="B8744" t="s">
        <v>56</v>
      </c>
      <c r="C8744" t="s">
        <v>100</v>
      </c>
      <c r="D8744" t="s">
        <v>214</v>
      </c>
      <c r="E8744" t="s">
        <v>215</v>
      </c>
      <c r="F8744" s="88">
        <v>46508</v>
      </c>
      <c r="G8744" s="87">
        <v>5666.666666666667</v>
      </c>
      <c r="H8744" s="87">
        <v>22.89283533576447</v>
      </c>
    </row>
    <row r="8745" spans="1:8" x14ac:dyDescent="0.3">
      <c r="A8745" t="s">
        <v>37</v>
      </c>
      <c r="B8745" t="s">
        <v>56</v>
      </c>
      <c r="C8745" t="s">
        <v>100</v>
      </c>
      <c r="D8745" t="s">
        <v>214</v>
      </c>
      <c r="E8745" t="s">
        <v>216</v>
      </c>
      <c r="F8745" s="88">
        <v>46508</v>
      </c>
      <c r="G8745" s="87">
        <v>5666.666666666667</v>
      </c>
      <c r="H8745" s="87">
        <v>0</v>
      </c>
    </row>
    <row r="8746" spans="1:8" x14ac:dyDescent="0.3">
      <c r="A8746" t="s">
        <v>37</v>
      </c>
      <c r="B8746" t="s">
        <v>56</v>
      </c>
      <c r="C8746" t="s">
        <v>100</v>
      </c>
      <c r="D8746" t="s">
        <v>214</v>
      </c>
      <c r="E8746" t="s">
        <v>217</v>
      </c>
      <c r="F8746" s="88">
        <v>46508</v>
      </c>
      <c r="G8746" s="87">
        <v>5666.666666666667</v>
      </c>
      <c r="H8746" s="87">
        <v>22.89283533576447</v>
      </c>
    </row>
    <row r="8747" spans="1:8" x14ac:dyDescent="0.3">
      <c r="A8747" t="s">
        <v>37</v>
      </c>
      <c r="B8747" t="s">
        <v>56</v>
      </c>
      <c r="C8747" t="s">
        <v>100</v>
      </c>
      <c r="D8747" t="s">
        <v>214</v>
      </c>
      <c r="E8747" t="s">
        <v>215</v>
      </c>
      <c r="F8747" s="88">
        <v>46539</v>
      </c>
      <c r="G8747" s="87">
        <v>5666.666666666667</v>
      </c>
      <c r="H8747" s="87">
        <v>22.88510974156921</v>
      </c>
    </row>
    <row r="8748" spans="1:8" x14ac:dyDescent="0.3">
      <c r="A8748" t="s">
        <v>37</v>
      </c>
      <c r="B8748" t="s">
        <v>56</v>
      </c>
      <c r="C8748" t="s">
        <v>100</v>
      </c>
      <c r="D8748" t="s">
        <v>214</v>
      </c>
      <c r="E8748" t="s">
        <v>216</v>
      </c>
      <c r="F8748" s="88">
        <v>46539</v>
      </c>
      <c r="G8748" s="87">
        <v>5666.666666666667</v>
      </c>
      <c r="H8748" s="87">
        <v>0</v>
      </c>
    </row>
    <row r="8749" spans="1:8" x14ac:dyDescent="0.3">
      <c r="A8749" t="s">
        <v>37</v>
      </c>
      <c r="B8749" t="s">
        <v>56</v>
      </c>
      <c r="C8749" t="s">
        <v>100</v>
      </c>
      <c r="D8749" t="s">
        <v>214</v>
      </c>
      <c r="E8749" t="s">
        <v>217</v>
      </c>
      <c r="F8749" s="88">
        <v>46539</v>
      </c>
      <c r="G8749" s="87">
        <v>5666.666666666667</v>
      </c>
      <c r="H8749" s="87">
        <v>22.88510974156921</v>
      </c>
    </row>
    <row r="8750" spans="1:8" x14ac:dyDescent="0.3">
      <c r="A8750" t="s">
        <v>37</v>
      </c>
      <c r="B8750" t="s">
        <v>56</v>
      </c>
      <c r="C8750" t="s">
        <v>100</v>
      </c>
      <c r="D8750" t="s">
        <v>214</v>
      </c>
      <c r="E8750" t="s">
        <v>215</v>
      </c>
      <c r="F8750" s="88">
        <v>46569</v>
      </c>
      <c r="G8750" s="87">
        <v>5666.666666666667</v>
      </c>
      <c r="H8750" s="87">
        <v>22.87738935989362</v>
      </c>
    </row>
    <row r="8751" spans="1:8" x14ac:dyDescent="0.3">
      <c r="A8751" t="s">
        <v>37</v>
      </c>
      <c r="B8751" t="s">
        <v>56</v>
      </c>
      <c r="C8751" t="s">
        <v>100</v>
      </c>
      <c r="D8751" t="s">
        <v>214</v>
      </c>
      <c r="E8751" t="s">
        <v>216</v>
      </c>
      <c r="F8751" s="88">
        <v>46569</v>
      </c>
      <c r="G8751" s="87">
        <v>5666.666666666667</v>
      </c>
      <c r="H8751" s="87">
        <v>0</v>
      </c>
    </row>
    <row r="8752" spans="1:8" x14ac:dyDescent="0.3">
      <c r="A8752" t="s">
        <v>37</v>
      </c>
      <c r="B8752" t="s">
        <v>56</v>
      </c>
      <c r="C8752" t="s">
        <v>100</v>
      </c>
      <c r="D8752" t="s">
        <v>214</v>
      </c>
      <c r="E8752" t="s">
        <v>217</v>
      </c>
      <c r="F8752" s="88">
        <v>46569</v>
      </c>
      <c r="G8752" s="87">
        <v>5666.666666666667</v>
      </c>
      <c r="H8752" s="87">
        <v>22.87738935989362</v>
      </c>
    </row>
    <row r="8753" spans="1:8" x14ac:dyDescent="0.3">
      <c r="A8753" t="s">
        <v>37</v>
      </c>
      <c r="B8753" t="s">
        <v>56</v>
      </c>
      <c r="C8753" t="s">
        <v>100</v>
      </c>
      <c r="D8753" t="s">
        <v>214</v>
      </c>
      <c r="E8753" t="s">
        <v>215</v>
      </c>
      <c r="F8753" s="88">
        <v>46600</v>
      </c>
      <c r="G8753" s="87">
        <v>5666.666666666667</v>
      </c>
      <c r="H8753" s="87">
        <v>22.86954775054717</v>
      </c>
    </row>
    <row r="8754" spans="1:8" x14ac:dyDescent="0.3">
      <c r="A8754" t="s">
        <v>37</v>
      </c>
      <c r="B8754" t="s">
        <v>56</v>
      </c>
      <c r="C8754" t="s">
        <v>100</v>
      </c>
      <c r="D8754" t="s">
        <v>214</v>
      </c>
      <c r="E8754" t="s">
        <v>216</v>
      </c>
      <c r="F8754" s="88">
        <v>46600</v>
      </c>
      <c r="G8754" s="87">
        <v>5666.666666666667</v>
      </c>
      <c r="H8754" s="87">
        <v>0</v>
      </c>
    </row>
    <row r="8755" spans="1:8" x14ac:dyDescent="0.3">
      <c r="A8755" t="s">
        <v>37</v>
      </c>
      <c r="B8755" t="s">
        <v>56</v>
      </c>
      <c r="C8755" t="s">
        <v>100</v>
      </c>
      <c r="D8755" t="s">
        <v>214</v>
      </c>
      <c r="E8755" t="s">
        <v>217</v>
      </c>
      <c r="F8755" s="88">
        <v>46600</v>
      </c>
      <c r="G8755" s="87">
        <v>5666.666666666667</v>
      </c>
      <c r="H8755" s="87">
        <v>22.86954775054717</v>
      </c>
    </row>
    <row r="8756" spans="1:8" x14ac:dyDescent="0.3">
      <c r="A8756" t="s">
        <v>37</v>
      </c>
      <c r="B8756" t="s">
        <v>56</v>
      </c>
      <c r="C8756" t="s">
        <v>100</v>
      </c>
      <c r="D8756" t="s">
        <v>214</v>
      </c>
      <c r="E8756" t="s">
        <v>215</v>
      </c>
      <c r="F8756" s="88">
        <v>46631</v>
      </c>
      <c r="G8756" s="87">
        <v>5666.666666666667</v>
      </c>
      <c r="H8756" s="87">
        <v>22.861837863329999</v>
      </c>
    </row>
    <row r="8757" spans="1:8" x14ac:dyDescent="0.3">
      <c r="A8757" t="s">
        <v>37</v>
      </c>
      <c r="B8757" t="s">
        <v>56</v>
      </c>
      <c r="C8757" t="s">
        <v>100</v>
      </c>
      <c r="D8757" t="s">
        <v>214</v>
      </c>
      <c r="E8757" t="s">
        <v>216</v>
      </c>
      <c r="F8757" s="88">
        <v>46631</v>
      </c>
      <c r="G8757" s="87">
        <v>5666.666666666667</v>
      </c>
      <c r="H8757" s="87">
        <v>0</v>
      </c>
    </row>
    <row r="8758" spans="1:8" x14ac:dyDescent="0.3">
      <c r="A8758" t="s">
        <v>37</v>
      </c>
      <c r="B8758" t="s">
        <v>56</v>
      </c>
      <c r="C8758" t="s">
        <v>100</v>
      </c>
      <c r="D8758" t="s">
        <v>214</v>
      </c>
      <c r="E8758" t="s">
        <v>217</v>
      </c>
      <c r="F8758" s="88">
        <v>46631</v>
      </c>
      <c r="G8758" s="87">
        <v>5666.666666666667</v>
      </c>
      <c r="H8758" s="87">
        <v>22.861837863329999</v>
      </c>
    </row>
    <row r="8759" spans="1:8" x14ac:dyDescent="0.3">
      <c r="A8759" t="s">
        <v>37</v>
      </c>
      <c r="B8759" t="s">
        <v>56</v>
      </c>
      <c r="C8759" t="s">
        <v>100</v>
      </c>
      <c r="D8759" t="s">
        <v>214</v>
      </c>
      <c r="E8759" t="s">
        <v>215</v>
      </c>
      <c r="F8759" s="88">
        <v>46661</v>
      </c>
      <c r="G8759" s="87">
        <v>5666.666666666667</v>
      </c>
      <c r="H8759" s="87">
        <v>22.854133172747058</v>
      </c>
    </row>
    <row r="8760" spans="1:8" x14ac:dyDescent="0.3">
      <c r="A8760" t="s">
        <v>37</v>
      </c>
      <c r="B8760" t="s">
        <v>56</v>
      </c>
      <c r="C8760" t="s">
        <v>100</v>
      </c>
      <c r="D8760" t="s">
        <v>214</v>
      </c>
      <c r="E8760" t="s">
        <v>216</v>
      </c>
      <c r="F8760" s="88">
        <v>46661</v>
      </c>
      <c r="G8760" s="87">
        <v>5666.666666666667</v>
      </c>
      <c r="H8760" s="87">
        <v>0</v>
      </c>
    </row>
    <row r="8761" spans="1:8" x14ac:dyDescent="0.3">
      <c r="A8761" t="s">
        <v>37</v>
      </c>
      <c r="B8761" t="s">
        <v>56</v>
      </c>
      <c r="C8761" t="s">
        <v>100</v>
      </c>
      <c r="D8761" t="s">
        <v>214</v>
      </c>
      <c r="E8761" t="s">
        <v>217</v>
      </c>
      <c r="F8761" s="88">
        <v>46661</v>
      </c>
      <c r="G8761" s="87">
        <v>5666.666666666667</v>
      </c>
      <c r="H8761" s="87">
        <v>22.854133172747058</v>
      </c>
    </row>
    <row r="8762" spans="1:8" x14ac:dyDescent="0.3">
      <c r="A8762" t="s">
        <v>37</v>
      </c>
      <c r="B8762" t="s">
        <v>56</v>
      </c>
      <c r="C8762" t="s">
        <v>100</v>
      </c>
      <c r="D8762" t="s">
        <v>214</v>
      </c>
      <c r="E8762" t="s">
        <v>215</v>
      </c>
      <c r="F8762" s="88">
        <v>46692</v>
      </c>
      <c r="G8762" s="87">
        <v>5666.666666666667</v>
      </c>
      <c r="H8762" s="87">
        <v>22.846433673543888</v>
      </c>
    </row>
    <row r="8763" spans="1:8" x14ac:dyDescent="0.3">
      <c r="A8763" t="s">
        <v>37</v>
      </c>
      <c r="B8763" t="s">
        <v>56</v>
      </c>
      <c r="C8763" t="s">
        <v>100</v>
      </c>
      <c r="D8763" t="s">
        <v>214</v>
      </c>
      <c r="E8763" t="s">
        <v>216</v>
      </c>
      <c r="F8763" s="88">
        <v>46692</v>
      </c>
      <c r="G8763" s="87">
        <v>5666.666666666667</v>
      </c>
      <c r="H8763" s="87">
        <v>0</v>
      </c>
    </row>
    <row r="8764" spans="1:8" x14ac:dyDescent="0.3">
      <c r="A8764" t="s">
        <v>37</v>
      </c>
      <c r="B8764" t="s">
        <v>56</v>
      </c>
      <c r="C8764" t="s">
        <v>100</v>
      </c>
      <c r="D8764" t="s">
        <v>214</v>
      </c>
      <c r="E8764" t="s">
        <v>217</v>
      </c>
      <c r="F8764" s="88">
        <v>46692</v>
      </c>
      <c r="G8764" s="87">
        <v>5666.666666666667</v>
      </c>
      <c r="H8764" s="87">
        <v>22.846433673543888</v>
      </c>
    </row>
    <row r="8765" spans="1:8" x14ac:dyDescent="0.3">
      <c r="A8765" t="s">
        <v>37</v>
      </c>
      <c r="B8765" t="s">
        <v>56</v>
      </c>
      <c r="C8765" t="s">
        <v>100</v>
      </c>
      <c r="D8765" t="s">
        <v>214</v>
      </c>
      <c r="E8765" t="s">
        <v>215</v>
      </c>
      <c r="F8765" s="88">
        <v>46722</v>
      </c>
      <c r="G8765" s="87">
        <v>5666.666666666667</v>
      </c>
      <c r="H8765" s="87">
        <v>22.838739360478609</v>
      </c>
    </row>
    <row r="8766" spans="1:8" x14ac:dyDescent="0.3">
      <c r="A8766" t="s">
        <v>37</v>
      </c>
      <c r="B8766" t="s">
        <v>56</v>
      </c>
      <c r="C8766" t="s">
        <v>100</v>
      </c>
      <c r="D8766" t="s">
        <v>214</v>
      </c>
      <c r="E8766" t="s">
        <v>216</v>
      </c>
      <c r="F8766" s="88">
        <v>46722</v>
      </c>
      <c r="G8766" s="87">
        <v>5666.666666666667</v>
      </c>
      <c r="H8766" s="87">
        <v>0</v>
      </c>
    </row>
    <row r="8767" spans="1:8" x14ac:dyDescent="0.3">
      <c r="A8767" t="s">
        <v>37</v>
      </c>
      <c r="B8767" t="s">
        <v>56</v>
      </c>
      <c r="C8767" t="s">
        <v>100</v>
      </c>
      <c r="D8767" t="s">
        <v>214</v>
      </c>
      <c r="E8767" t="s">
        <v>217</v>
      </c>
      <c r="F8767" s="88">
        <v>46722</v>
      </c>
      <c r="G8767" s="87">
        <v>5666.666666666667</v>
      </c>
      <c r="H8767" s="87">
        <v>22.838739360478609</v>
      </c>
    </row>
    <row r="8768" spans="1:8" x14ac:dyDescent="0.3">
      <c r="A8768" t="s">
        <v>37</v>
      </c>
      <c r="B8768" t="s">
        <v>56</v>
      </c>
      <c r="C8768" t="s">
        <v>102</v>
      </c>
      <c r="D8768" t="s">
        <v>198</v>
      </c>
      <c r="E8768" t="s">
        <v>135</v>
      </c>
      <c r="G8768" s="87">
        <v>52000</v>
      </c>
      <c r="H8768" s="87">
        <v>35568</v>
      </c>
    </row>
    <row r="8769" spans="1:8" x14ac:dyDescent="0.3">
      <c r="A8769" t="s">
        <v>37</v>
      </c>
      <c r="B8769" t="s">
        <v>56</v>
      </c>
      <c r="C8769" t="s">
        <v>102</v>
      </c>
      <c r="D8769" t="s">
        <v>198</v>
      </c>
      <c r="E8769" t="s">
        <v>199</v>
      </c>
      <c r="G8769" s="87">
        <v>52000</v>
      </c>
      <c r="H8769" s="87">
        <v>51826.966591241842</v>
      </c>
    </row>
    <row r="8770" spans="1:8" x14ac:dyDescent="0.3">
      <c r="A8770" t="s">
        <v>37</v>
      </c>
      <c r="B8770" t="s">
        <v>56</v>
      </c>
      <c r="C8770" t="s">
        <v>102</v>
      </c>
      <c r="D8770" t="s">
        <v>198</v>
      </c>
      <c r="E8770" t="s">
        <v>200</v>
      </c>
      <c r="G8770" s="87">
        <v>52000</v>
      </c>
      <c r="H8770" s="87">
        <v>52314.324763119039</v>
      </c>
    </row>
    <row r="8771" spans="1:8" x14ac:dyDescent="0.3">
      <c r="A8771" t="s">
        <v>37</v>
      </c>
      <c r="B8771" t="s">
        <v>56</v>
      </c>
      <c r="C8771" t="s">
        <v>102</v>
      </c>
      <c r="D8771" t="s">
        <v>198</v>
      </c>
      <c r="E8771" t="s">
        <v>201</v>
      </c>
      <c r="G8771" s="87">
        <v>52000</v>
      </c>
      <c r="H8771" s="87">
        <v>52000</v>
      </c>
    </row>
    <row r="8772" spans="1:8" x14ac:dyDescent="0.3">
      <c r="A8772" t="s">
        <v>37</v>
      </c>
      <c r="B8772" t="s">
        <v>56</v>
      </c>
      <c r="C8772" t="s">
        <v>102</v>
      </c>
      <c r="D8772" t="s">
        <v>198</v>
      </c>
      <c r="E8772" t="s">
        <v>202</v>
      </c>
      <c r="G8772" s="87">
        <v>52000</v>
      </c>
      <c r="H8772" s="87">
        <v>35663.927865984959</v>
      </c>
    </row>
    <row r="8773" spans="1:8" x14ac:dyDescent="0.3">
      <c r="A8773" t="s">
        <v>37</v>
      </c>
      <c r="B8773" t="s">
        <v>56</v>
      </c>
      <c r="C8773" t="s">
        <v>102</v>
      </c>
      <c r="D8773" t="s">
        <v>198</v>
      </c>
      <c r="E8773" t="s">
        <v>139</v>
      </c>
      <c r="G8773" s="87">
        <v>52000</v>
      </c>
      <c r="H8773" s="87">
        <v>34060</v>
      </c>
    </row>
    <row r="8774" spans="1:8" x14ac:dyDescent="0.3">
      <c r="A8774" t="s">
        <v>37</v>
      </c>
      <c r="B8774" t="s">
        <v>56</v>
      </c>
      <c r="C8774" t="s">
        <v>102</v>
      </c>
      <c r="D8774" t="s">
        <v>198</v>
      </c>
      <c r="E8774" t="s">
        <v>65</v>
      </c>
      <c r="G8774" s="87">
        <v>52000</v>
      </c>
      <c r="H8774" s="87">
        <v>35663.927865984959</v>
      </c>
    </row>
    <row r="8775" spans="1:8" x14ac:dyDescent="0.3">
      <c r="A8775" t="s">
        <v>37</v>
      </c>
      <c r="B8775" t="s">
        <v>56</v>
      </c>
      <c r="C8775" t="s">
        <v>102</v>
      </c>
      <c r="D8775" t="s">
        <v>203</v>
      </c>
      <c r="E8775" t="s">
        <v>204</v>
      </c>
      <c r="G8775" s="87">
        <v>52000</v>
      </c>
      <c r="H8775" s="87">
        <v>34175.357640790222</v>
      </c>
    </row>
    <row r="8776" spans="1:8" x14ac:dyDescent="0.3">
      <c r="A8776" t="s">
        <v>37</v>
      </c>
      <c r="B8776" t="s">
        <v>56</v>
      </c>
      <c r="C8776" t="s">
        <v>102</v>
      </c>
      <c r="D8776" t="s">
        <v>203</v>
      </c>
      <c r="E8776" t="s">
        <v>142</v>
      </c>
      <c r="G8776" s="87">
        <v>52000</v>
      </c>
      <c r="H8776" s="87">
        <v>50329.345342115863</v>
      </c>
    </row>
    <row r="8777" spans="1:8" x14ac:dyDescent="0.3">
      <c r="A8777" t="s">
        <v>37</v>
      </c>
      <c r="B8777" t="s">
        <v>56</v>
      </c>
      <c r="C8777" t="s">
        <v>102</v>
      </c>
      <c r="D8777" t="s">
        <v>203</v>
      </c>
      <c r="E8777" t="s">
        <v>143</v>
      </c>
      <c r="G8777" s="87">
        <v>52000</v>
      </c>
      <c r="H8777" s="87">
        <v>51622.499490301852</v>
      </c>
    </row>
    <row r="8778" spans="1:8" x14ac:dyDescent="0.3">
      <c r="A8778" t="s">
        <v>37</v>
      </c>
      <c r="B8778" t="s">
        <v>56</v>
      </c>
      <c r="C8778" t="s">
        <v>102</v>
      </c>
      <c r="D8778" t="s">
        <v>203</v>
      </c>
      <c r="E8778" t="s">
        <v>141</v>
      </c>
      <c r="G8778" s="87">
        <v>52000</v>
      </c>
      <c r="H8778" s="87">
        <v>0</v>
      </c>
    </row>
    <row r="8779" spans="1:8" x14ac:dyDescent="0.3">
      <c r="A8779" t="s">
        <v>37</v>
      </c>
      <c r="B8779" t="s">
        <v>56</v>
      </c>
      <c r="C8779" t="s">
        <v>102</v>
      </c>
      <c r="D8779" t="s">
        <v>203</v>
      </c>
      <c r="E8779" t="s">
        <v>205</v>
      </c>
      <c r="G8779" s="87">
        <v>52000</v>
      </c>
      <c r="H8779" s="87">
        <v>34175.357640790222</v>
      </c>
    </row>
    <row r="8780" spans="1:8" x14ac:dyDescent="0.3">
      <c r="A8780" t="s">
        <v>37</v>
      </c>
      <c r="B8780" t="s">
        <v>56</v>
      </c>
      <c r="C8780" t="s">
        <v>102</v>
      </c>
      <c r="D8780" t="s">
        <v>206</v>
      </c>
      <c r="E8780" t="s">
        <v>207</v>
      </c>
      <c r="G8780" s="87">
        <v>52000</v>
      </c>
      <c r="H8780" s="87">
        <v>54080</v>
      </c>
    </row>
    <row r="8781" spans="1:8" x14ac:dyDescent="0.3">
      <c r="A8781" t="s">
        <v>37</v>
      </c>
      <c r="B8781" t="s">
        <v>56</v>
      </c>
      <c r="C8781" t="s">
        <v>102</v>
      </c>
      <c r="D8781" t="s">
        <v>206</v>
      </c>
      <c r="E8781" t="s">
        <v>208</v>
      </c>
      <c r="G8781" s="87">
        <v>52000</v>
      </c>
      <c r="H8781" s="87">
        <v>54260.555555555562</v>
      </c>
    </row>
    <row r="8782" spans="1:8" x14ac:dyDescent="0.3">
      <c r="A8782" t="s">
        <v>37</v>
      </c>
      <c r="B8782" t="s">
        <v>56</v>
      </c>
      <c r="C8782" t="s">
        <v>102</v>
      </c>
      <c r="D8782" t="s">
        <v>206</v>
      </c>
      <c r="E8782" t="s">
        <v>209</v>
      </c>
      <c r="G8782" s="87">
        <v>52000</v>
      </c>
      <c r="H8782" s="87">
        <v>51687.563822027711</v>
      </c>
    </row>
    <row r="8783" spans="1:8" x14ac:dyDescent="0.3">
      <c r="A8783" t="s">
        <v>37</v>
      </c>
      <c r="B8783" t="s">
        <v>56</v>
      </c>
      <c r="C8783" t="s">
        <v>102</v>
      </c>
      <c r="D8783" t="s">
        <v>210</v>
      </c>
      <c r="E8783" t="s">
        <v>211</v>
      </c>
      <c r="G8783" s="87">
        <v>52000</v>
      </c>
      <c r="H8783" s="87">
        <v>52000</v>
      </c>
    </row>
    <row r="8784" spans="1:8" x14ac:dyDescent="0.3">
      <c r="A8784" t="s">
        <v>37</v>
      </c>
      <c r="B8784" t="s">
        <v>56</v>
      </c>
      <c r="C8784" t="s">
        <v>102</v>
      </c>
      <c r="D8784" t="s">
        <v>210</v>
      </c>
      <c r="E8784" t="s">
        <v>212</v>
      </c>
      <c r="G8784" s="87">
        <v>52000</v>
      </c>
      <c r="H8784" s="87">
        <v>51480</v>
      </c>
    </row>
    <row r="8785" spans="1:8" x14ac:dyDescent="0.3">
      <c r="A8785" t="s">
        <v>37</v>
      </c>
      <c r="B8785" t="s">
        <v>56</v>
      </c>
      <c r="C8785" t="s">
        <v>102</v>
      </c>
      <c r="D8785" t="s">
        <v>210</v>
      </c>
      <c r="E8785" t="s">
        <v>213</v>
      </c>
      <c r="G8785" s="87">
        <v>52000</v>
      </c>
      <c r="H8785" s="87">
        <v>52520</v>
      </c>
    </row>
    <row r="8786" spans="1:8" x14ac:dyDescent="0.3">
      <c r="A8786" t="s">
        <v>37</v>
      </c>
      <c r="B8786" t="s">
        <v>56</v>
      </c>
      <c r="C8786" t="s">
        <v>102</v>
      </c>
      <c r="D8786" t="s">
        <v>214</v>
      </c>
      <c r="E8786" t="s">
        <v>215</v>
      </c>
      <c r="F8786" s="88">
        <v>46388</v>
      </c>
      <c r="G8786" s="87">
        <v>4333.333333333333</v>
      </c>
      <c r="H8786" s="87">
        <v>246.88606689322231</v>
      </c>
    </row>
    <row r="8787" spans="1:8" x14ac:dyDescent="0.3">
      <c r="A8787" t="s">
        <v>37</v>
      </c>
      <c r="B8787" t="s">
        <v>56</v>
      </c>
      <c r="C8787" t="s">
        <v>102</v>
      </c>
      <c r="D8787" t="s">
        <v>214</v>
      </c>
      <c r="E8787" t="s">
        <v>216</v>
      </c>
      <c r="F8787" s="88">
        <v>46388</v>
      </c>
      <c r="G8787" s="87">
        <v>4333.333333333333</v>
      </c>
      <c r="H8787" s="87">
        <v>173.33333333333351</v>
      </c>
    </row>
    <row r="8788" spans="1:8" x14ac:dyDescent="0.3">
      <c r="A8788" t="s">
        <v>37</v>
      </c>
      <c r="B8788" t="s">
        <v>56</v>
      </c>
      <c r="C8788" t="s">
        <v>102</v>
      </c>
      <c r="D8788" t="s">
        <v>214</v>
      </c>
      <c r="E8788" t="s">
        <v>217</v>
      </c>
      <c r="F8788" s="88">
        <v>46388</v>
      </c>
      <c r="G8788" s="87">
        <v>4333.333333333333</v>
      </c>
      <c r="H8788" s="87">
        <v>70.723782269123561</v>
      </c>
    </row>
    <row r="8789" spans="1:8" x14ac:dyDescent="0.3">
      <c r="A8789" t="s">
        <v>37</v>
      </c>
      <c r="B8789" t="s">
        <v>56</v>
      </c>
      <c r="C8789" t="s">
        <v>102</v>
      </c>
      <c r="D8789" t="s">
        <v>214</v>
      </c>
      <c r="E8789" t="s">
        <v>215</v>
      </c>
      <c r="F8789" s="88">
        <v>46419</v>
      </c>
      <c r="G8789" s="87">
        <v>4333.333333333333</v>
      </c>
      <c r="H8789" s="87">
        <v>70.63061453844476</v>
      </c>
    </row>
    <row r="8790" spans="1:8" x14ac:dyDescent="0.3">
      <c r="A8790" t="s">
        <v>37</v>
      </c>
      <c r="B8790" t="s">
        <v>56</v>
      </c>
      <c r="C8790" t="s">
        <v>102</v>
      </c>
      <c r="D8790" t="s">
        <v>214</v>
      </c>
      <c r="E8790" t="s">
        <v>216</v>
      </c>
      <c r="F8790" s="88">
        <v>46419</v>
      </c>
      <c r="G8790" s="87">
        <v>4333.333333333333</v>
      </c>
      <c r="H8790" s="87">
        <v>0</v>
      </c>
    </row>
    <row r="8791" spans="1:8" x14ac:dyDescent="0.3">
      <c r="A8791" t="s">
        <v>37</v>
      </c>
      <c r="B8791" t="s">
        <v>56</v>
      </c>
      <c r="C8791" t="s">
        <v>102</v>
      </c>
      <c r="D8791" t="s">
        <v>214</v>
      </c>
      <c r="E8791" t="s">
        <v>217</v>
      </c>
      <c r="F8791" s="88">
        <v>46419</v>
      </c>
      <c r="G8791" s="87">
        <v>4333.333333333333</v>
      </c>
      <c r="H8791" s="87">
        <v>70.63061453844476</v>
      </c>
    </row>
    <row r="8792" spans="1:8" x14ac:dyDescent="0.3">
      <c r="A8792" t="s">
        <v>37</v>
      </c>
      <c r="B8792" t="s">
        <v>56</v>
      </c>
      <c r="C8792" t="s">
        <v>102</v>
      </c>
      <c r="D8792" t="s">
        <v>214</v>
      </c>
      <c r="E8792" t="s">
        <v>215</v>
      </c>
      <c r="F8792" s="88">
        <v>46447</v>
      </c>
      <c r="G8792" s="87">
        <v>4333.333333333333</v>
      </c>
      <c r="H8792" s="87">
        <v>70.537691953203094</v>
      </c>
    </row>
    <row r="8793" spans="1:8" x14ac:dyDescent="0.3">
      <c r="A8793" t="s">
        <v>37</v>
      </c>
      <c r="B8793" t="s">
        <v>56</v>
      </c>
      <c r="C8793" t="s">
        <v>102</v>
      </c>
      <c r="D8793" t="s">
        <v>214</v>
      </c>
      <c r="E8793" t="s">
        <v>216</v>
      </c>
      <c r="F8793" s="88">
        <v>46447</v>
      </c>
      <c r="G8793" s="87">
        <v>4333.333333333333</v>
      </c>
      <c r="H8793" s="87">
        <v>0</v>
      </c>
    </row>
    <row r="8794" spans="1:8" x14ac:dyDescent="0.3">
      <c r="A8794" t="s">
        <v>37</v>
      </c>
      <c r="B8794" t="s">
        <v>56</v>
      </c>
      <c r="C8794" t="s">
        <v>102</v>
      </c>
      <c r="D8794" t="s">
        <v>214</v>
      </c>
      <c r="E8794" t="s">
        <v>217</v>
      </c>
      <c r="F8794" s="88">
        <v>46447</v>
      </c>
      <c r="G8794" s="87">
        <v>4333.333333333333</v>
      </c>
      <c r="H8794" s="87">
        <v>70.537691953203094</v>
      </c>
    </row>
    <row r="8795" spans="1:8" x14ac:dyDescent="0.3">
      <c r="A8795" t="s">
        <v>37</v>
      </c>
      <c r="B8795" t="s">
        <v>56</v>
      </c>
      <c r="C8795" t="s">
        <v>102</v>
      </c>
      <c r="D8795" t="s">
        <v>214</v>
      </c>
      <c r="E8795" t="s">
        <v>215</v>
      </c>
      <c r="F8795" s="88">
        <v>46478</v>
      </c>
      <c r="G8795" s="87">
        <v>4333.333333333333</v>
      </c>
      <c r="H8795" s="87">
        <v>70.441876173721923</v>
      </c>
    </row>
    <row r="8796" spans="1:8" x14ac:dyDescent="0.3">
      <c r="A8796" t="s">
        <v>37</v>
      </c>
      <c r="B8796" t="s">
        <v>56</v>
      </c>
      <c r="C8796" t="s">
        <v>102</v>
      </c>
      <c r="D8796" t="s">
        <v>214</v>
      </c>
      <c r="E8796" t="s">
        <v>216</v>
      </c>
      <c r="F8796" s="88">
        <v>46478</v>
      </c>
      <c r="G8796" s="87">
        <v>4333.333333333333</v>
      </c>
      <c r="H8796" s="87">
        <v>0</v>
      </c>
    </row>
    <row r="8797" spans="1:8" x14ac:dyDescent="0.3">
      <c r="A8797" t="s">
        <v>37</v>
      </c>
      <c r="B8797" t="s">
        <v>56</v>
      </c>
      <c r="C8797" t="s">
        <v>102</v>
      </c>
      <c r="D8797" t="s">
        <v>214</v>
      </c>
      <c r="E8797" t="s">
        <v>217</v>
      </c>
      <c r="F8797" s="88">
        <v>46478</v>
      </c>
      <c r="G8797" s="87">
        <v>4333.333333333333</v>
      </c>
      <c r="H8797" s="87">
        <v>70.441876173721923</v>
      </c>
    </row>
    <row r="8798" spans="1:8" x14ac:dyDescent="0.3">
      <c r="A8798" t="s">
        <v>37</v>
      </c>
      <c r="B8798" t="s">
        <v>56</v>
      </c>
      <c r="C8798" t="s">
        <v>102</v>
      </c>
      <c r="D8798" t="s">
        <v>214</v>
      </c>
      <c r="E8798" t="s">
        <v>215</v>
      </c>
      <c r="F8798" s="88">
        <v>46508</v>
      </c>
      <c r="G8798" s="87">
        <v>4333.333333333333</v>
      </c>
      <c r="H8798" s="87">
        <v>70.346320346320965</v>
      </c>
    </row>
    <row r="8799" spans="1:8" x14ac:dyDescent="0.3">
      <c r="A8799" t="s">
        <v>37</v>
      </c>
      <c r="B8799" t="s">
        <v>56</v>
      </c>
      <c r="C8799" t="s">
        <v>102</v>
      </c>
      <c r="D8799" t="s">
        <v>214</v>
      </c>
      <c r="E8799" t="s">
        <v>216</v>
      </c>
      <c r="F8799" s="88">
        <v>46508</v>
      </c>
      <c r="G8799" s="87">
        <v>4333.333333333333</v>
      </c>
      <c r="H8799" s="87">
        <v>0</v>
      </c>
    </row>
    <row r="8800" spans="1:8" x14ac:dyDescent="0.3">
      <c r="A8800" t="s">
        <v>37</v>
      </c>
      <c r="B8800" t="s">
        <v>56</v>
      </c>
      <c r="C8800" t="s">
        <v>102</v>
      </c>
      <c r="D8800" t="s">
        <v>214</v>
      </c>
      <c r="E8800" t="s">
        <v>217</v>
      </c>
      <c r="F8800" s="88">
        <v>46508</v>
      </c>
      <c r="G8800" s="87">
        <v>4333.333333333333</v>
      </c>
      <c r="H8800" s="87">
        <v>70.346320346320965</v>
      </c>
    </row>
    <row r="8801" spans="1:8" x14ac:dyDescent="0.3">
      <c r="A8801" t="s">
        <v>37</v>
      </c>
      <c r="B8801" t="s">
        <v>56</v>
      </c>
      <c r="C8801" t="s">
        <v>102</v>
      </c>
      <c r="D8801" t="s">
        <v>214</v>
      </c>
      <c r="E8801" t="s">
        <v>215</v>
      </c>
      <c r="F8801" s="88">
        <v>46539</v>
      </c>
      <c r="G8801" s="87">
        <v>4333.333333333333</v>
      </c>
      <c r="H8801" s="87">
        <v>70.251023414539915</v>
      </c>
    </row>
    <row r="8802" spans="1:8" x14ac:dyDescent="0.3">
      <c r="A8802" t="s">
        <v>37</v>
      </c>
      <c r="B8802" t="s">
        <v>56</v>
      </c>
      <c r="C8802" t="s">
        <v>102</v>
      </c>
      <c r="D8802" t="s">
        <v>214</v>
      </c>
      <c r="E8802" t="s">
        <v>216</v>
      </c>
      <c r="F8802" s="88">
        <v>46539</v>
      </c>
      <c r="G8802" s="87">
        <v>4333.333333333333</v>
      </c>
      <c r="H8802" s="87">
        <v>0</v>
      </c>
    </row>
    <row r="8803" spans="1:8" x14ac:dyDescent="0.3">
      <c r="A8803" t="s">
        <v>37</v>
      </c>
      <c r="B8803" t="s">
        <v>56</v>
      </c>
      <c r="C8803" t="s">
        <v>102</v>
      </c>
      <c r="D8803" t="s">
        <v>214</v>
      </c>
      <c r="E8803" t="s">
        <v>217</v>
      </c>
      <c r="F8803" s="88">
        <v>46539</v>
      </c>
      <c r="G8803" s="87">
        <v>4333.333333333333</v>
      </c>
      <c r="H8803" s="87">
        <v>70.251023414539915</v>
      </c>
    </row>
    <row r="8804" spans="1:8" x14ac:dyDescent="0.3">
      <c r="A8804" t="s">
        <v>37</v>
      </c>
      <c r="B8804" t="s">
        <v>56</v>
      </c>
      <c r="C8804" t="s">
        <v>102</v>
      </c>
      <c r="D8804" t="s">
        <v>214</v>
      </c>
      <c r="E8804" t="s">
        <v>215</v>
      </c>
      <c r="F8804" s="88">
        <v>46569</v>
      </c>
      <c r="G8804" s="87">
        <v>4333.333333333333</v>
      </c>
      <c r="H8804" s="87">
        <v>70.155984327641576</v>
      </c>
    </row>
    <row r="8805" spans="1:8" x14ac:dyDescent="0.3">
      <c r="A8805" t="s">
        <v>37</v>
      </c>
      <c r="B8805" t="s">
        <v>56</v>
      </c>
      <c r="C8805" t="s">
        <v>102</v>
      </c>
      <c r="D8805" t="s">
        <v>214</v>
      </c>
      <c r="E8805" t="s">
        <v>216</v>
      </c>
      <c r="F8805" s="88">
        <v>46569</v>
      </c>
      <c r="G8805" s="87">
        <v>4333.333333333333</v>
      </c>
      <c r="H8805" s="87">
        <v>0</v>
      </c>
    </row>
    <row r="8806" spans="1:8" x14ac:dyDescent="0.3">
      <c r="A8806" t="s">
        <v>37</v>
      </c>
      <c r="B8806" t="s">
        <v>56</v>
      </c>
      <c r="C8806" t="s">
        <v>102</v>
      </c>
      <c r="D8806" t="s">
        <v>214</v>
      </c>
      <c r="E8806" t="s">
        <v>217</v>
      </c>
      <c r="F8806" s="88">
        <v>46569</v>
      </c>
      <c r="G8806" s="87">
        <v>4333.333333333333</v>
      </c>
      <c r="H8806" s="87">
        <v>70.155984327641576</v>
      </c>
    </row>
    <row r="8807" spans="1:8" x14ac:dyDescent="0.3">
      <c r="A8807" t="s">
        <v>37</v>
      </c>
      <c r="B8807" t="s">
        <v>56</v>
      </c>
      <c r="C8807" t="s">
        <v>102</v>
      </c>
      <c r="D8807" t="s">
        <v>214</v>
      </c>
      <c r="E8807" t="s">
        <v>215</v>
      </c>
      <c r="F8807" s="88">
        <v>46600</v>
      </c>
      <c r="G8807" s="87">
        <v>4333.333333333333</v>
      </c>
      <c r="H8807" s="87">
        <v>246.1953697141515</v>
      </c>
    </row>
    <row r="8808" spans="1:8" x14ac:dyDescent="0.3">
      <c r="A8808" t="s">
        <v>37</v>
      </c>
      <c r="B8808" t="s">
        <v>56</v>
      </c>
      <c r="C8808" t="s">
        <v>102</v>
      </c>
      <c r="D8808" t="s">
        <v>214</v>
      </c>
      <c r="E8808" t="s">
        <v>216</v>
      </c>
      <c r="F8808" s="88">
        <v>46600</v>
      </c>
      <c r="G8808" s="87">
        <v>4333.333333333333</v>
      </c>
      <c r="H8808" s="87">
        <v>173.33333333333351</v>
      </c>
    </row>
    <row r="8809" spans="1:8" x14ac:dyDescent="0.3">
      <c r="A8809" t="s">
        <v>37</v>
      </c>
      <c r="B8809" t="s">
        <v>56</v>
      </c>
      <c r="C8809" t="s">
        <v>102</v>
      </c>
      <c r="D8809" t="s">
        <v>214</v>
      </c>
      <c r="E8809" t="s">
        <v>217</v>
      </c>
      <c r="F8809" s="88">
        <v>46600</v>
      </c>
      <c r="G8809" s="87">
        <v>4333.333333333333</v>
      </c>
      <c r="H8809" s="87">
        <v>70.059650366171013</v>
      </c>
    </row>
    <row r="8810" spans="1:8" x14ac:dyDescent="0.3">
      <c r="A8810" t="s">
        <v>37</v>
      </c>
      <c r="B8810" t="s">
        <v>56</v>
      </c>
      <c r="C8810" t="s">
        <v>102</v>
      </c>
      <c r="D8810" t="s">
        <v>214</v>
      </c>
      <c r="E8810" t="s">
        <v>215</v>
      </c>
      <c r="F8810" s="88">
        <v>46631</v>
      </c>
      <c r="G8810" s="87">
        <v>4333.333333333333</v>
      </c>
      <c r="H8810" s="87">
        <v>246.09706647793001</v>
      </c>
    </row>
    <row r="8811" spans="1:8" x14ac:dyDescent="0.3">
      <c r="A8811" t="s">
        <v>37</v>
      </c>
      <c r="B8811" t="s">
        <v>56</v>
      </c>
      <c r="C8811" t="s">
        <v>102</v>
      </c>
      <c r="D8811" t="s">
        <v>214</v>
      </c>
      <c r="E8811" t="s">
        <v>216</v>
      </c>
      <c r="F8811" s="88">
        <v>46631</v>
      </c>
      <c r="G8811" s="87">
        <v>4333.333333333333</v>
      </c>
      <c r="H8811" s="87">
        <v>173.33333333333351</v>
      </c>
    </row>
    <row r="8812" spans="1:8" x14ac:dyDescent="0.3">
      <c r="A8812" t="s">
        <v>37</v>
      </c>
      <c r="B8812" t="s">
        <v>56</v>
      </c>
      <c r="C8812" t="s">
        <v>102</v>
      </c>
      <c r="D8812" t="s">
        <v>214</v>
      </c>
      <c r="E8812" t="s">
        <v>217</v>
      </c>
      <c r="F8812" s="88">
        <v>46631</v>
      </c>
      <c r="G8812" s="87">
        <v>4333.333333333333</v>
      </c>
      <c r="H8812" s="87">
        <v>69.96512802365099</v>
      </c>
    </row>
    <row r="8813" spans="1:8" x14ac:dyDescent="0.3">
      <c r="A8813" t="s">
        <v>37</v>
      </c>
      <c r="B8813" t="s">
        <v>56</v>
      </c>
      <c r="C8813" t="s">
        <v>102</v>
      </c>
      <c r="D8813" t="s">
        <v>214</v>
      </c>
      <c r="E8813" t="s">
        <v>215</v>
      </c>
      <c r="F8813" s="88">
        <v>46661</v>
      </c>
      <c r="G8813" s="87">
        <v>4333.333333333333</v>
      </c>
      <c r="H8813" s="87">
        <v>245.99902813977209</v>
      </c>
    </row>
    <row r="8814" spans="1:8" x14ac:dyDescent="0.3">
      <c r="A8814" t="s">
        <v>37</v>
      </c>
      <c r="B8814" t="s">
        <v>56</v>
      </c>
      <c r="C8814" t="s">
        <v>102</v>
      </c>
      <c r="D8814" t="s">
        <v>214</v>
      </c>
      <c r="E8814" t="s">
        <v>216</v>
      </c>
      <c r="F8814" s="88">
        <v>46661</v>
      </c>
      <c r="G8814" s="87">
        <v>4333.333333333333</v>
      </c>
      <c r="H8814" s="87">
        <v>173.33333333333351</v>
      </c>
    </row>
    <row r="8815" spans="1:8" x14ac:dyDescent="0.3">
      <c r="A8815" t="s">
        <v>37</v>
      </c>
      <c r="B8815" t="s">
        <v>56</v>
      </c>
      <c r="C8815" t="s">
        <v>102</v>
      </c>
      <c r="D8815" t="s">
        <v>214</v>
      </c>
      <c r="E8815" t="s">
        <v>217</v>
      </c>
      <c r="F8815" s="88">
        <v>46661</v>
      </c>
      <c r="G8815" s="87">
        <v>4333.333333333333</v>
      </c>
      <c r="H8815" s="87">
        <v>69.870860390805959</v>
      </c>
    </row>
    <row r="8816" spans="1:8" x14ac:dyDescent="0.3">
      <c r="A8816" t="s">
        <v>37</v>
      </c>
      <c r="B8816" t="s">
        <v>56</v>
      </c>
      <c r="C8816" t="s">
        <v>102</v>
      </c>
      <c r="D8816" t="s">
        <v>214</v>
      </c>
      <c r="E8816" t="s">
        <v>215</v>
      </c>
      <c r="F8816" s="88">
        <v>46692</v>
      </c>
      <c r="G8816" s="87">
        <v>4333.333333333333</v>
      </c>
      <c r="H8816" s="87">
        <v>245.90125363038081</v>
      </c>
    </row>
    <row r="8817" spans="1:8" x14ac:dyDescent="0.3">
      <c r="A8817" t="s">
        <v>37</v>
      </c>
      <c r="B8817" t="s">
        <v>56</v>
      </c>
      <c r="C8817" t="s">
        <v>102</v>
      </c>
      <c r="D8817" t="s">
        <v>214</v>
      </c>
      <c r="E8817" t="s">
        <v>216</v>
      </c>
      <c r="F8817" s="88">
        <v>46692</v>
      </c>
      <c r="G8817" s="87">
        <v>4333.333333333333</v>
      </c>
      <c r="H8817" s="87">
        <v>173.33333333333351</v>
      </c>
    </row>
    <row r="8818" spans="1:8" x14ac:dyDescent="0.3">
      <c r="A8818" t="s">
        <v>37</v>
      </c>
      <c r="B8818" t="s">
        <v>56</v>
      </c>
      <c r="C8818" t="s">
        <v>102</v>
      </c>
      <c r="D8818" t="s">
        <v>214</v>
      </c>
      <c r="E8818" t="s">
        <v>217</v>
      </c>
      <c r="F8818" s="88">
        <v>46692</v>
      </c>
      <c r="G8818" s="87">
        <v>4333.333333333333</v>
      </c>
      <c r="H8818" s="87">
        <v>69.776846439468869</v>
      </c>
    </row>
    <row r="8819" spans="1:8" x14ac:dyDescent="0.3">
      <c r="A8819" t="s">
        <v>37</v>
      </c>
      <c r="B8819" t="s">
        <v>56</v>
      </c>
      <c r="C8819" t="s">
        <v>102</v>
      </c>
      <c r="D8819" t="s">
        <v>214</v>
      </c>
      <c r="E8819" t="s">
        <v>215</v>
      </c>
      <c r="F8819" s="88">
        <v>46722</v>
      </c>
      <c r="G8819" s="87">
        <v>4333.333333333333</v>
      </c>
      <c r="H8819" s="87">
        <v>245.80374188621599</v>
      </c>
    </row>
    <row r="8820" spans="1:8" x14ac:dyDescent="0.3">
      <c r="A8820" t="s">
        <v>37</v>
      </c>
      <c r="B8820" t="s">
        <v>56</v>
      </c>
      <c r="C8820" t="s">
        <v>102</v>
      </c>
      <c r="D8820" t="s">
        <v>214</v>
      </c>
      <c r="E8820" t="s">
        <v>216</v>
      </c>
      <c r="F8820" s="88">
        <v>46722</v>
      </c>
      <c r="G8820" s="87">
        <v>4333.333333333333</v>
      </c>
      <c r="H8820" s="87">
        <v>173.33333333333351</v>
      </c>
    </row>
    <row r="8821" spans="1:8" x14ac:dyDescent="0.3">
      <c r="A8821" t="s">
        <v>37</v>
      </c>
      <c r="B8821" t="s">
        <v>56</v>
      </c>
      <c r="C8821" t="s">
        <v>102</v>
      </c>
      <c r="D8821" t="s">
        <v>214</v>
      </c>
      <c r="E8821" t="s">
        <v>217</v>
      </c>
      <c r="F8821" s="88">
        <v>46722</v>
      </c>
      <c r="G8821" s="87">
        <v>4333.333333333333</v>
      </c>
      <c r="H8821" s="87">
        <v>69.683085147002416</v>
      </c>
    </row>
    <row r="8822" spans="1:8" x14ac:dyDescent="0.3">
      <c r="A8822" t="s">
        <v>37</v>
      </c>
      <c r="B8822" t="s">
        <v>56</v>
      </c>
      <c r="C8822" t="s">
        <v>103</v>
      </c>
      <c r="D8822" t="s">
        <v>198</v>
      </c>
      <c r="E8822" t="s">
        <v>135</v>
      </c>
      <c r="G8822" s="87">
        <v>36000</v>
      </c>
      <c r="H8822" s="87">
        <v>24048</v>
      </c>
    </row>
    <row r="8823" spans="1:8" x14ac:dyDescent="0.3">
      <c r="A8823" t="s">
        <v>37</v>
      </c>
      <c r="B8823" t="s">
        <v>56</v>
      </c>
      <c r="C8823" t="s">
        <v>103</v>
      </c>
      <c r="D8823" t="s">
        <v>198</v>
      </c>
      <c r="E8823" t="s">
        <v>199</v>
      </c>
      <c r="G8823" s="87">
        <v>36000</v>
      </c>
      <c r="H8823" s="87">
        <v>36000</v>
      </c>
    </row>
    <row r="8824" spans="1:8" x14ac:dyDescent="0.3">
      <c r="A8824" t="s">
        <v>37</v>
      </c>
      <c r="B8824" t="s">
        <v>56</v>
      </c>
      <c r="C8824" t="s">
        <v>103</v>
      </c>
      <c r="D8824" t="s">
        <v>198</v>
      </c>
      <c r="E8824" t="s">
        <v>200</v>
      </c>
      <c r="G8824" s="87">
        <v>36000</v>
      </c>
      <c r="H8824" s="87">
        <v>36363.63636363636</v>
      </c>
    </row>
    <row r="8825" spans="1:8" x14ac:dyDescent="0.3">
      <c r="A8825" t="s">
        <v>37</v>
      </c>
      <c r="B8825" t="s">
        <v>56</v>
      </c>
      <c r="C8825" t="s">
        <v>103</v>
      </c>
      <c r="D8825" t="s">
        <v>198</v>
      </c>
      <c r="E8825" t="s">
        <v>201</v>
      </c>
      <c r="G8825" s="87">
        <v>36000</v>
      </c>
      <c r="H8825" s="87">
        <v>36000</v>
      </c>
    </row>
    <row r="8826" spans="1:8" x14ac:dyDescent="0.3">
      <c r="A8826" t="s">
        <v>37</v>
      </c>
      <c r="B8826" t="s">
        <v>56</v>
      </c>
      <c r="C8826" t="s">
        <v>103</v>
      </c>
      <c r="D8826" t="s">
        <v>198</v>
      </c>
      <c r="E8826" t="s">
        <v>202</v>
      </c>
      <c r="G8826" s="87">
        <v>36000</v>
      </c>
      <c r="H8826" s="87">
        <v>24290.909090909088</v>
      </c>
    </row>
    <row r="8827" spans="1:8" x14ac:dyDescent="0.3">
      <c r="A8827" t="s">
        <v>37</v>
      </c>
      <c r="B8827" t="s">
        <v>56</v>
      </c>
      <c r="C8827" t="s">
        <v>103</v>
      </c>
      <c r="D8827" t="s">
        <v>198</v>
      </c>
      <c r="E8827" t="s">
        <v>139</v>
      </c>
      <c r="G8827" s="87">
        <v>36000</v>
      </c>
      <c r="H8827" s="87">
        <v>22500</v>
      </c>
    </row>
    <row r="8828" spans="1:8" x14ac:dyDescent="0.3">
      <c r="A8828" t="s">
        <v>37</v>
      </c>
      <c r="B8828" t="s">
        <v>56</v>
      </c>
      <c r="C8828" t="s">
        <v>103</v>
      </c>
      <c r="D8828" t="s">
        <v>198</v>
      </c>
      <c r="E8828" t="s">
        <v>65</v>
      </c>
      <c r="G8828" s="87">
        <v>36000</v>
      </c>
      <c r="H8828" s="87">
        <v>24290.909090909088</v>
      </c>
    </row>
    <row r="8829" spans="1:8" x14ac:dyDescent="0.3">
      <c r="A8829" t="s">
        <v>37</v>
      </c>
      <c r="B8829" t="s">
        <v>56</v>
      </c>
      <c r="C8829" t="s">
        <v>103</v>
      </c>
      <c r="D8829" t="s">
        <v>203</v>
      </c>
      <c r="E8829" t="s">
        <v>204</v>
      </c>
      <c r="G8829" s="87">
        <v>36000</v>
      </c>
      <c r="H8829" s="87">
        <v>24290.909090909088</v>
      </c>
    </row>
    <row r="8830" spans="1:8" x14ac:dyDescent="0.3">
      <c r="A8830" t="s">
        <v>37</v>
      </c>
      <c r="B8830" t="s">
        <v>56</v>
      </c>
      <c r="C8830" t="s">
        <v>103</v>
      </c>
      <c r="D8830" t="s">
        <v>203</v>
      </c>
      <c r="E8830" t="s">
        <v>142</v>
      </c>
      <c r="G8830" s="87">
        <v>36000</v>
      </c>
      <c r="H8830" s="87">
        <v>36000</v>
      </c>
    </row>
    <row r="8831" spans="1:8" x14ac:dyDescent="0.3">
      <c r="A8831" t="s">
        <v>37</v>
      </c>
      <c r="B8831" t="s">
        <v>56</v>
      </c>
      <c r="C8831" t="s">
        <v>103</v>
      </c>
      <c r="D8831" t="s">
        <v>203</v>
      </c>
      <c r="E8831" t="s">
        <v>143</v>
      </c>
      <c r="G8831" s="87">
        <v>36000</v>
      </c>
      <c r="H8831" s="87">
        <v>36363.63636363636</v>
      </c>
    </row>
    <row r="8832" spans="1:8" x14ac:dyDescent="0.3">
      <c r="A8832" t="s">
        <v>37</v>
      </c>
      <c r="B8832" t="s">
        <v>56</v>
      </c>
      <c r="C8832" t="s">
        <v>103</v>
      </c>
      <c r="D8832" t="s">
        <v>203</v>
      </c>
      <c r="E8832" t="s">
        <v>141</v>
      </c>
      <c r="G8832" s="87">
        <v>36000</v>
      </c>
      <c r="H8832" s="87">
        <v>0</v>
      </c>
    </row>
    <row r="8833" spans="1:8" x14ac:dyDescent="0.3">
      <c r="A8833" t="s">
        <v>37</v>
      </c>
      <c r="B8833" t="s">
        <v>56</v>
      </c>
      <c r="C8833" t="s">
        <v>103</v>
      </c>
      <c r="D8833" t="s">
        <v>203</v>
      </c>
      <c r="E8833" t="s">
        <v>205</v>
      </c>
      <c r="G8833" s="87">
        <v>36000</v>
      </c>
      <c r="H8833" s="87">
        <v>24290.909090909088</v>
      </c>
    </row>
    <row r="8834" spans="1:8" x14ac:dyDescent="0.3">
      <c r="A8834" t="s">
        <v>37</v>
      </c>
      <c r="B8834" t="s">
        <v>56</v>
      </c>
      <c r="C8834" t="s">
        <v>103</v>
      </c>
      <c r="D8834" t="s">
        <v>206</v>
      </c>
      <c r="E8834" t="s">
        <v>207</v>
      </c>
      <c r="G8834" s="87">
        <v>36000</v>
      </c>
      <c r="H8834" s="87">
        <v>36000</v>
      </c>
    </row>
    <row r="8835" spans="1:8" x14ac:dyDescent="0.3">
      <c r="A8835" t="s">
        <v>37</v>
      </c>
      <c r="B8835" t="s">
        <v>56</v>
      </c>
      <c r="C8835" t="s">
        <v>103</v>
      </c>
      <c r="D8835" t="s">
        <v>206</v>
      </c>
      <c r="E8835" t="s">
        <v>208</v>
      </c>
      <c r="G8835" s="87">
        <v>36000</v>
      </c>
      <c r="H8835" s="87">
        <v>36000</v>
      </c>
    </row>
    <row r="8836" spans="1:8" x14ac:dyDescent="0.3">
      <c r="A8836" t="s">
        <v>37</v>
      </c>
      <c r="B8836" t="s">
        <v>56</v>
      </c>
      <c r="C8836" t="s">
        <v>103</v>
      </c>
      <c r="D8836" t="s">
        <v>206</v>
      </c>
      <c r="E8836" t="s">
        <v>209</v>
      </c>
      <c r="G8836" s="87">
        <v>36000</v>
      </c>
      <c r="H8836" s="87">
        <v>35640.000000000007</v>
      </c>
    </row>
    <row r="8837" spans="1:8" x14ac:dyDescent="0.3">
      <c r="A8837" t="s">
        <v>37</v>
      </c>
      <c r="B8837" t="s">
        <v>56</v>
      </c>
      <c r="C8837" t="s">
        <v>103</v>
      </c>
      <c r="D8837" t="s">
        <v>210</v>
      </c>
      <c r="E8837" t="s">
        <v>211</v>
      </c>
      <c r="G8837" s="87">
        <v>36000</v>
      </c>
      <c r="H8837" s="87">
        <v>36000</v>
      </c>
    </row>
    <row r="8838" spans="1:8" x14ac:dyDescent="0.3">
      <c r="A8838" t="s">
        <v>37</v>
      </c>
      <c r="B8838" t="s">
        <v>56</v>
      </c>
      <c r="C8838" t="s">
        <v>103</v>
      </c>
      <c r="D8838" t="s">
        <v>210</v>
      </c>
      <c r="E8838" t="s">
        <v>212</v>
      </c>
      <c r="G8838" s="87">
        <v>36000</v>
      </c>
      <c r="H8838" s="87">
        <v>35640</v>
      </c>
    </row>
    <row r="8839" spans="1:8" x14ac:dyDescent="0.3">
      <c r="A8839" t="s">
        <v>37</v>
      </c>
      <c r="B8839" t="s">
        <v>56</v>
      </c>
      <c r="C8839" t="s">
        <v>103</v>
      </c>
      <c r="D8839" t="s">
        <v>210</v>
      </c>
      <c r="E8839" t="s">
        <v>213</v>
      </c>
      <c r="G8839" s="87">
        <v>36000</v>
      </c>
      <c r="H8839" s="87">
        <v>35640</v>
      </c>
    </row>
    <row r="8840" spans="1:8" x14ac:dyDescent="0.3">
      <c r="A8840" t="s">
        <v>37</v>
      </c>
      <c r="B8840" t="s">
        <v>56</v>
      </c>
      <c r="C8840" t="s">
        <v>103</v>
      </c>
      <c r="D8840" t="s">
        <v>214</v>
      </c>
      <c r="E8840" t="s">
        <v>215</v>
      </c>
      <c r="F8840" s="88">
        <v>46388</v>
      </c>
      <c r="G8840" s="87">
        <v>3000</v>
      </c>
      <c r="H8840" s="87">
        <v>0</v>
      </c>
    </row>
    <row r="8841" spans="1:8" x14ac:dyDescent="0.3">
      <c r="A8841" t="s">
        <v>37</v>
      </c>
      <c r="B8841" t="s">
        <v>56</v>
      </c>
      <c r="C8841" t="s">
        <v>103</v>
      </c>
      <c r="D8841" t="s">
        <v>214</v>
      </c>
      <c r="E8841" t="s">
        <v>216</v>
      </c>
      <c r="F8841" s="88">
        <v>46388</v>
      </c>
      <c r="G8841" s="87">
        <v>3000</v>
      </c>
      <c r="H8841" s="87">
        <v>0</v>
      </c>
    </row>
    <row r="8842" spans="1:8" x14ac:dyDescent="0.3">
      <c r="A8842" t="s">
        <v>37</v>
      </c>
      <c r="B8842" t="s">
        <v>56</v>
      </c>
      <c r="C8842" t="s">
        <v>103</v>
      </c>
      <c r="D8842" t="s">
        <v>214</v>
      </c>
      <c r="E8842" t="s">
        <v>217</v>
      </c>
      <c r="F8842" s="88">
        <v>46388</v>
      </c>
      <c r="G8842" s="87">
        <v>3000</v>
      </c>
      <c r="H8842" s="87">
        <v>0</v>
      </c>
    </row>
    <row r="8843" spans="1:8" x14ac:dyDescent="0.3">
      <c r="A8843" t="s">
        <v>37</v>
      </c>
      <c r="B8843" t="s">
        <v>56</v>
      </c>
      <c r="C8843" t="s">
        <v>103</v>
      </c>
      <c r="D8843" t="s">
        <v>214</v>
      </c>
      <c r="E8843" t="s">
        <v>215</v>
      </c>
      <c r="F8843" s="88">
        <v>46419</v>
      </c>
      <c r="G8843" s="87">
        <v>3000</v>
      </c>
      <c r="H8843" s="87">
        <v>0</v>
      </c>
    </row>
    <row r="8844" spans="1:8" x14ac:dyDescent="0.3">
      <c r="A8844" t="s">
        <v>37</v>
      </c>
      <c r="B8844" t="s">
        <v>56</v>
      </c>
      <c r="C8844" t="s">
        <v>103</v>
      </c>
      <c r="D8844" t="s">
        <v>214</v>
      </c>
      <c r="E8844" t="s">
        <v>216</v>
      </c>
      <c r="F8844" s="88">
        <v>46419</v>
      </c>
      <c r="G8844" s="87">
        <v>3000</v>
      </c>
      <c r="H8844" s="87">
        <v>0</v>
      </c>
    </row>
    <row r="8845" spans="1:8" x14ac:dyDescent="0.3">
      <c r="A8845" t="s">
        <v>37</v>
      </c>
      <c r="B8845" t="s">
        <v>56</v>
      </c>
      <c r="C8845" t="s">
        <v>103</v>
      </c>
      <c r="D8845" t="s">
        <v>214</v>
      </c>
      <c r="E8845" t="s">
        <v>217</v>
      </c>
      <c r="F8845" s="88">
        <v>46419</v>
      </c>
      <c r="G8845" s="87">
        <v>3000</v>
      </c>
      <c r="H8845" s="87">
        <v>0</v>
      </c>
    </row>
    <row r="8846" spans="1:8" x14ac:dyDescent="0.3">
      <c r="A8846" t="s">
        <v>37</v>
      </c>
      <c r="B8846" t="s">
        <v>56</v>
      </c>
      <c r="C8846" t="s">
        <v>103</v>
      </c>
      <c r="D8846" t="s">
        <v>214</v>
      </c>
      <c r="E8846" t="s">
        <v>215</v>
      </c>
      <c r="F8846" s="88">
        <v>46447</v>
      </c>
      <c r="G8846" s="87">
        <v>3000</v>
      </c>
      <c r="H8846" s="87">
        <v>0</v>
      </c>
    </row>
    <row r="8847" spans="1:8" x14ac:dyDescent="0.3">
      <c r="A8847" t="s">
        <v>37</v>
      </c>
      <c r="B8847" t="s">
        <v>56</v>
      </c>
      <c r="C8847" t="s">
        <v>103</v>
      </c>
      <c r="D8847" t="s">
        <v>214</v>
      </c>
      <c r="E8847" t="s">
        <v>216</v>
      </c>
      <c r="F8847" s="88">
        <v>46447</v>
      </c>
      <c r="G8847" s="87">
        <v>3000</v>
      </c>
      <c r="H8847" s="87">
        <v>0</v>
      </c>
    </row>
    <row r="8848" spans="1:8" x14ac:dyDescent="0.3">
      <c r="A8848" t="s">
        <v>37</v>
      </c>
      <c r="B8848" t="s">
        <v>56</v>
      </c>
      <c r="C8848" t="s">
        <v>103</v>
      </c>
      <c r="D8848" t="s">
        <v>214</v>
      </c>
      <c r="E8848" t="s">
        <v>217</v>
      </c>
      <c r="F8848" s="88">
        <v>46447</v>
      </c>
      <c r="G8848" s="87">
        <v>3000</v>
      </c>
      <c r="H8848" s="87">
        <v>0</v>
      </c>
    </row>
    <row r="8849" spans="1:8" x14ac:dyDescent="0.3">
      <c r="A8849" t="s">
        <v>37</v>
      </c>
      <c r="B8849" t="s">
        <v>56</v>
      </c>
      <c r="C8849" t="s">
        <v>103</v>
      </c>
      <c r="D8849" t="s">
        <v>214</v>
      </c>
      <c r="E8849" t="s">
        <v>215</v>
      </c>
      <c r="F8849" s="88">
        <v>46478</v>
      </c>
      <c r="G8849" s="87">
        <v>3000</v>
      </c>
      <c r="H8849" s="87">
        <v>0</v>
      </c>
    </row>
    <row r="8850" spans="1:8" x14ac:dyDescent="0.3">
      <c r="A8850" t="s">
        <v>37</v>
      </c>
      <c r="B8850" t="s">
        <v>56</v>
      </c>
      <c r="C8850" t="s">
        <v>103</v>
      </c>
      <c r="D8850" t="s">
        <v>214</v>
      </c>
      <c r="E8850" t="s">
        <v>216</v>
      </c>
      <c r="F8850" s="88">
        <v>46478</v>
      </c>
      <c r="G8850" s="87">
        <v>3000</v>
      </c>
      <c r="H8850" s="87">
        <v>0</v>
      </c>
    </row>
    <row r="8851" spans="1:8" x14ac:dyDescent="0.3">
      <c r="A8851" t="s">
        <v>37</v>
      </c>
      <c r="B8851" t="s">
        <v>56</v>
      </c>
      <c r="C8851" t="s">
        <v>103</v>
      </c>
      <c r="D8851" t="s">
        <v>214</v>
      </c>
      <c r="E8851" t="s">
        <v>217</v>
      </c>
      <c r="F8851" s="88">
        <v>46478</v>
      </c>
      <c r="G8851" s="87">
        <v>3000</v>
      </c>
      <c r="H8851" s="87">
        <v>0</v>
      </c>
    </row>
    <row r="8852" spans="1:8" x14ac:dyDescent="0.3">
      <c r="A8852" t="s">
        <v>37</v>
      </c>
      <c r="B8852" t="s">
        <v>56</v>
      </c>
      <c r="C8852" t="s">
        <v>103</v>
      </c>
      <c r="D8852" t="s">
        <v>214</v>
      </c>
      <c r="E8852" t="s">
        <v>215</v>
      </c>
      <c r="F8852" s="88">
        <v>46508</v>
      </c>
      <c r="G8852" s="87">
        <v>3000</v>
      </c>
      <c r="H8852" s="87">
        <v>0</v>
      </c>
    </row>
    <row r="8853" spans="1:8" x14ac:dyDescent="0.3">
      <c r="A8853" t="s">
        <v>37</v>
      </c>
      <c r="B8853" t="s">
        <v>56</v>
      </c>
      <c r="C8853" t="s">
        <v>103</v>
      </c>
      <c r="D8853" t="s">
        <v>214</v>
      </c>
      <c r="E8853" t="s">
        <v>216</v>
      </c>
      <c r="F8853" s="88">
        <v>46508</v>
      </c>
      <c r="G8853" s="87">
        <v>3000</v>
      </c>
      <c r="H8853" s="87">
        <v>0</v>
      </c>
    </row>
    <row r="8854" spans="1:8" x14ac:dyDescent="0.3">
      <c r="A8854" t="s">
        <v>37</v>
      </c>
      <c r="B8854" t="s">
        <v>56</v>
      </c>
      <c r="C8854" t="s">
        <v>103</v>
      </c>
      <c r="D8854" t="s">
        <v>214</v>
      </c>
      <c r="E8854" t="s">
        <v>217</v>
      </c>
      <c r="F8854" s="88">
        <v>46508</v>
      </c>
      <c r="G8854" s="87">
        <v>3000</v>
      </c>
      <c r="H8854" s="87">
        <v>0</v>
      </c>
    </row>
    <row r="8855" spans="1:8" x14ac:dyDescent="0.3">
      <c r="A8855" t="s">
        <v>37</v>
      </c>
      <c r="B8855" t="s">
        <v>56</v>
      </c>
      <c r="C8855" t="s">
        <v>103</v>
      </c>
      <c r="D8855" t="s">
        <v>214</v>
      </c>
      <c r="E8855" t="s">
        <v>215</v>
      </c>
      <c r="F8855" s="88">
        <v>46539</v>
      </c>
      <c r="G8855" s="87">
        <v>3000</v>
      </c>
      <c r="H8855" s="87">
        <v>0</v>
      </c>
    </row>
    <row r="8856" spans="1:8" x14ac:dyDescent="0.3">
      <c r="A8856" t="s">
        <v>37</v>
      </c>
      <c r="B8856" t="s">
        <v>56</v>
      </c>
      <c r="C8856" t="s">
        <v>103</v>
      </c>
      <c r="D8856" t="s">
        <v>214</v>
      </c>
      <c r="E8856" t="s">
        <v>216</v>
      </c>
      <c r="F8856" s="88">
        <v>46539</v>
      </c>
      <c r="G8856" s="87">
        <v>3000</v>
      </c>
      <c r="H8856" s="87">
        <v>0</v>
      </c>
    </row>
    <row r="8857" spans="1:8" x14ac:dyDescent="0.3">
      <c r="A8857" t="s">
        <v>37</v>
      </c>
      <c r="B8857" t="s">
        <v>56</v>
      </c>
      <c r="C8857" t="s">
        <v>103</v>
      </c>
      <c r="D8857" t="s">
        <v>214</v>
      </c>
      <c r="E8857" t="s">
        <v>217</v>
      </c>
      <c r="F8857" s="88">
        <v>46539</v>
      </c>
      <c r="G8857" s="87">
        <v>3000</v>
      </c>
      <c r="H8857" s="87">
        <v>0</v>
      </c>
    </row>
    <row r="8858" spans="1:8" x14ac:dyDescent="0.3">
      <c r="A8858" t="s">
        <v>37</v>
      </c>
      <c r="B8858" t="s">
        <v>56</v>
      </c>
      <c r="C8858" t="s">
        <v>103</v>
      </c>
      <c r="D8858" t="s">
        <v>214</v>
      </c>
      <c r="E8858" t="s">
        <v>215</v>
      </c>
      <c r="F8858" s="88">
        <v>46569</v>
      </c>
      <c r="G8858" s="87">
        <v>3000</v>
      </c>
      <c r="H8858" s="87">
        <v>0</v>
      </c>
    </row>
    <row r="8859" spans="1:8" x14ac:dyDescent="0.3">
      <c r="A8859" t="s">
        <v>37</v>
      </c>
      <c r="B8859" t="s">
        <v>56</v>
      </c>
      <c r="C8859" t="s">
        <v>103</v>
      </c>
      <c r="D8859" t="s">
        <v>214</v>
      </c>
      <c r="E8859" t="s">
        <v>216</v>
      </c>
      <c r="F8859" s="88">
        <v>46569</v>
      </c>
      <c r="G8859" s="87">
        <v>3000</v>
      </c>
      <c r="H8859" s="87">
        <v>0</v>
      </c>
    </row>
    <row r="8860" spans="1:8" x14ac:dyDescent="0.3">
      <c r="A8860" t="s">
        <v>37</v>
      </c>
      <c r="B8860" t="s">
        <v>56</v>
      </c>
      <c r="C8860" t="s">
        <v>103</v>
      </c>
      <c r="D8860" t="s">
        <v>214</v>
      </c>
      <c r="E8860" t="s">
        <v>217</v>
      </c>
      <c r="F8860" s="88">
        <v>46569</v>
      </c>
      <c r="G8860" s="87">
        <v>3000</v>
      </c>
      <c r="H8860" s="87">
        <v>0</v>
      </c>
    </row>
    <row r="8861" spans="1:8" x14ac:dyDescent="0.3">
      <c r="A8861" t="s">
        <v>37</v>
      </c>
      <c r="B8861" t="s">
        <v>56</v>
      </c>
      <c r="C8861" t="s">
        <v>103</v>
      </c>
      <c r="D8861" t="s">
        <v>214</v>
      </c>
      <c r="E8861" t="s">
        <v>215</v>
      </c>
      <c r="F8861" s="88">
        <v>46600</v>
      </c>
      <c r="G8861" s="87">
        <v>3000</v>
      </c>
      <c r="H8861" s="87">
        <v>0</v>
      </c>
    </row>
    <row r="8862" spans="1:8" x14ac:dyDescent="0.3">
      <c r="A8862" t="s">
        <v>37</v>
      </c>
      <c r="B8862" t="s">
        <v>56</v>
      </c>
      <c r="C8862" t="s">
        <v>103</v>
      </c>
      <c r="D8862" t="s">
        <v>214</v>
      </c>
      <c r="E8862" t="s">
        <v>216</v>
      </c>
      <c r="F8862" s="88">
        <v>46600</v>
      </c>
      <c r="G8862" s="87">
        <v>3000</v>
      </c>
      <c r="H8862" s="87">
        <v>0</v>
      </c>
    </row>
    <row r="8863" spans="1:8" x14ac:dyDescent="0.3">
      <c r="A8863" t="s">
        <v>37</v>
      </c>
      <c r="B8863" t="s">
        <v>56</v>
      </c>
      <c r="C8863" t="s">
        <v>103</v>
      </c>
      <c r="D8863" t="s">
        <v>214</v>
      </c>
      <c r="E8863" t="s">
        <v>217</v>
      </c>
      <c r="F8863" s="88">
        <v>46600</v>
      </c>
      <c r="G8863" s="87">
        <v>3000</v>
      </c>
      <c r="H8863" s="87">
        <v>0</v>
      </c>
    </row>
    <row r="8864" spans="1:8" x14ac:dyDescent="0.3">
      <c r="A8864" t="s">
        <v>37</v>
      </c>
      <c r="B8864" t="s">
        <v>56</v>
      </c>
      <c r="C8864" t="s">
        <v>103</v>
      </c>
      <c r="D8864" t="s">
        <v>214</v>
      </c>
      <c r="E8864" t="s">
        <v>215</v>
      </c>
      <c r="F8864" s="88">
        <v>46631</v>
      </c>
      <c r="G8864" s="87">
        <v>3000</v>
      </c>
      <c r="H8864" s="87">
        <v>0</v>
      </c>
    </row>
    <row r="8865" spans="1:8" x14ac:dyDescent="0.3">
      <c r="A8865" t="s">
        <v>37</v>
      </c>
      <c r="B8865" t="s">
        <v>56</v>
      </c>
      <c r="C8865" t="s">
        <v>103</v>
      </c>
      <c r="D8865" t="s">
        <v>214</v>
      </c>
      <c r="E8865" t="s">
        <v>216</v>
      </c>
      <c r="F8865" s="88">
        <v>46631</v>
      </c>
      <c r="G8865" s="87">
        <v>3000</v>
      </c>
      <c r="H8865" s="87">
        <v>0</v>
      </c>
    </row>
    <row r="8866" spans="1:8" x14ac:dyDescent="0.3">
      <c r="A8866" t="s">
        <v>37</v>
      </c>
      <c r="B8866" t="s">
        <v>56</v>
      </c>
      <c r="C8866" t="s">
        <v>103</v>
      </c>
      <c r="D8866" t="s">
        <v>214</v>
      </c>
      <c r="E8866" t="s">
        <v>217</v>
      </c>
      <c r="F8866" s="88">
        <v>46631</v>
      </c>
      <c r="G8866" s="87">
        <v>3000</v>
      </c>
      <c r="H8866" s="87">
        <v>0</v>
      </c>
    </row>
    <row r="8867" spans="1:8" x14ac:dyDescent="0.3">
      <c r="A8867" t="s">
        <v>37</v>
      </c>
      <c r="B8867" t="s">
        <v>56</v>
      </c>
      <c r="C8867" t="s">
        <v>103</v>
      </c>
      <c r="D8867" t="s">
        <v>214</v>
      </c>
      <c r="E8867" t="s">
        <v>215</v>
      </c>
      <c r="F8867" s="88">
        <v>46661</v>
      </c>
      <c r="G8867" s="87">
        <v>3000</v>
      </c>
      <c r="H8867" s="87">
        <v>0</v>
      </c>
    </row>
    <row r="8868" spans="1:8" x14ac:dyDescent="0.3">
      <c r="A8868" t="s">
        <v>37</v>
      </c>
      <c r="B8868" t="s">
        <v>56</v>
      </c>
      <c r="C8868" t="s">
        <v>103</v>
      </c>
      <c r="D8868" t="s">
        <v>214</v>
      </c>
      <c r="E8868" t="s">
        <v>216</v>
      </c>
      <c r="F8868" s="88">
        <v>46661</v>
      </c>
      <c r="G8868" s="87">
        <v>3000</v>
      </c>
      <c r="H8868" s="87">
        <v>0</v>
      </c>
    </row>
    <row r="8869" spans="1:8" x14ac:dyDescent="0.3">
      <c r="A8869" t="s">
        <v>37</v>
      </c>
      <c r="B8869" t="s">
        <v>56</v>
      </c>
      <c r="C8869" t="s">
        <v>103</v>
      </c>
      <c r="D8869" t="s">
        <v>214</v>
      </c>
      <c r="E8869" t="s">
        <v>217</v>
      </c>
      <c r="F8869" s="88">
        <v>46661</v>
      </c>
      <c r="G8869" s="87">
        <v>3000</v>
      </c>
      <c r="H8869" s="87">
        <v>0</v>
      </c>
    </row>
    <row r="8870" spans="1:8" x14ac:dyDescent="0.3">
      <c r="A8870" t="s">
        <v>37</v>
      </c>
      <c r="B8870" t="s">
        <v>56</v>
      </c>
      <c r="C8870" t="s">
        <v>103</v>
      </c>
      <c r="D8870" t="s">
        <v>214</v>
      </c>
      <c r="E8870" t="s">
        <v>215</v>
      </c>
      <c r="F8870" s="88">
        <v>46692</v>
      </c>
      <c r="G8870" s="87">
        <v>3000</v>
      </c>
      <c r="H8870" s="87">
        <v>0</v>
      </c>
    </row>
    <row r="8871" spans="1:8" x14ac:dyDescent="0.3">
      <c r="A8871" t="s">
        <v>37</v>
      </c>
      <c r="B8871" t="s">
        <v>56</v>
      </c>
      <c r="C8871" t="s">
        <v>103</v>
      </c>
      <c r="D8871" t="s">
        <v>214</v>
      </c>
      <c r="E8871" t="s">
        <v>216</v>
      </c>
      <c r="F8871" s="88">
        <v>46692</v>
      </c>
      <c r="G8871" s="87">
        <v>3000</v>
      </c>
      <c r="H8871" s="87">
        <v>0</v>
      </c>
    </row>
    <row r="8872" spans="1:8" x14ac:dyDescent="0.3">
      <c r="A8872" t="s">
        <v>37</v>
      </c>
      <c r="B8872" t="s">
        <v>56</v>
      </c>
      <c r="C8872" t="s">
        <v>103</v>
      </c>
      <c r="D8872" t="s">
        <v>214</v>
      </c>
      <c r="E8872" t="s">
        <v>217</v>
      </c>
      <c r="F8872" s="88">
        <v>46692</v>
      </c>
      <c r="G8872" s="87">
        <v>3000</v>
      </c>
      <c r="H8872" s="87">
        <v>0</v>
      </c>
    </row>
    <row r="8873" spans="1:8" x14ac:dyDescent="0.3">
      <c r="A8873" t="s">
        <v>37</v>
      </c>
      <c r="B8873" t="s">
        <v>56</v>
      </c>
      <c r="C8873" t="s">
        <v>103</v>
      </c>
      <c r="D8873" t="s">
        <v>214</v>
      </c>
      <c r="E8873" t="s">
        <v>215</v>
      </c>
      <c r="F8873" s="88">
        <v>46722</v>
      </c>
      <c r="G8873" s="87">
        <v>3000</v>
      </c>
      <c r="H8873" s="87">
        <v>0</v>
      </c>
    </row>
    <row r="8874" spans="1:8" x14ac:dyDescent="0.3">
      <c r="A8874" t="s">
        <v>37</v>
      </c>
      <c r="B8874" t="s">
        <v>56</v>
      </c>
      <c r="C8874" t="s">
        <v>103</v>
      </c>
      <c r="D8874" t="s">
        <v>214</v>
      </c>
      <c r="E8874" t="s">
        <v>216</v>
      </c>
      <c r="F8874" s="88">
        <v>46722</v>
      </c>
      <c r="G8874" s="87">
        <v>3000</v>
      </c>
      <c r="H8874" s="87">
        <v>0</v>
      </c>
    </row>
    <row r="8875" spans="1:8" x14ac:dyDescent="0.3">
      <c r="A8875" t="s">
        <v>37</v>
      </c>
      <c r="B8875" t="s">
        <v>56</v>
      </c>
      <c r="C8875" t="s">
        <v>103</v>
      </c>
      <c r="D8875" t="s">
        <v>214</v>
      </c>
      <c r="E8875" t="s">
        <v>217</v>
      </c>
      <c r="F8875" s="88">
        <v>46722</v>
      </c>
      <c r="G8875" s="87">
        <v>3000</v>
      </c>
      <c r="H8875" s="87">
        <v>0</v>
      </c>
    </row>
    <row r="8876" spans="1:8" x14ac:dyDescent="0.3">
      <c r="A8876" t="s">
        <v>37</v>
      </c>
      <c r="B8876" t="s">
        <v>56</v>
      </c>
      <c r="C8876" t="s">
        <v>105</v>
      </c>
      <c r="D8876" t="s">
        <v>198</v>
      </c>
      <c r="E8876" t="s">
        <v>135</v>
      </c>
      <c r="G8876" s="87">
        <v>88000</v>
      </c>
      <c r="H8876" s="87">
        <v>61247.999999999993</v>
      </c>
    </row>
    <row r="8877" spans="1:8" x14ac:dyDescent="0.3">
      <c r="A8877" t="s">
        <v>37</v>
      </c>
      <c r="B8877" t="s">
        <v>56</v>
      </c>
      <c r="C8877" t="s">
        <v>105</v>
      </c>
      <c r="D8877" t="s">
        <v>198</v>
      </c>
      <c r="E8877" t="s">
        <v>199</v>
      </c>
      <c r="G8877" s="87">
        <v>88000</v>
      </c>
      <c r="H8877" s="87">
        <v>88155.936207914929</v>
      </c>
    </row>
    <row r="8878" spans="1:8" x14ac:dyDescent="0.3">
      <c r="A8878" t="s">
        <v>37</v>
      </c>
      <c r="B8878" t="s">
        <v>56</v>
      </c>
      <c r="C8878" t="s">
        <v>105</v>
      </c>
      <c r="D8878" t="s">
        <v>198</v>
      </c>
      <c r="E8878" t="s">
        <v>200</v>
      </c>
      <c r="G8878" s="87">
        <v>88000</v>
      </c>
      <c r="H8878" s="87">
        <v>88620.903843531778</v>
      </c>
    </row>
    <row r="8879" spans="1:8" x14ac:dyDescent="0.3">
      <c r="A8879" t="s">
        <v>37</v>
      </c>
      <c r="B8879" t="s">
        <v>56</v>
      </c>
      <c r="C8879" t="s">
        <v>105</v>
      </c>
      <c r="D8879" t="s">
        <v>198</v>
      </c>
      <c r="E8879" t="s">
        <v>201</v>
      </c>
      <c r="G8879" s="87">
        <v>88000</v>
      </c>
      <c r="H8879" s="87">
        <v>88000</v>
      </c>
    </row>
    <row r="8880" spans="1:8" x14ac:dyDescent="0.3">
      <c r="A8880" t="s">
        <v>37</v>
      </c>
      <c r="B8880" t="s">
        <v>56</v>
      </c>
      <c r="C8880" t="s">
        <v>105</v>
      </c>
      <c r="D8880" t="s">
        <v>198</v>
      </c>
      <c r="E8880" t="s">
        <v>202</v>
      </c>
      <c r="G8880" s="87">
        <v>88000</v>
      </c>
      <c r="H8880" s="87">
        <v>61789.446444989007</v>
      </c>
    </row>
    <row r="8881" spans="1:8" x14ac:dyDescent="0.3">
      <c r="A8881" t="s">
        <v>37</v>
      </c>
      <c r="B8881" t="s">
        <v>56</v>
      </c>
      <c r="C8881" t="s">
        <v>105</v>
      </c>
      <c r="D8881" t="s">
        <v>198</v>
      </c>
      <c r="E8881" t="s">
        <v>139</v>
      </c>
      <c r="G8881" s="87">
        <v>88000</v>
      </c>
      <c r="H8881" s="87">
        <v>56760</v>
      </c>
    </row>
    <row r="8882" spans="1:8" x14ac:dyDescent="0.3">
      <c r="A8882" t="s">
        <v>37</v>
      </c>
      <c r="B8882" t="s">
        <v>56</v>
      </c>
      <c r="C8882" t="s">
        <v>105</v>
      </c>
      <c r="D8882" t="s">
        <v>198</v>
      </c>
      <c r="E8882" t="s">
        <v>65</v>
      </c>
      <c r="G8882" s="87">
        <v>88000</v>
      </c>
      <c r="H8882" s="87">
        <v>61789.446444989007</v>
      </c>
    </row>
    <row r="8883" spans="1:8" x14ac:dyDescent="0.3">
      <c r="A8883" t="s">
        <v>37</v>
      </c>
      <c r="B8883" t="s">
        <v>56</v>
      </c>
      <c r="C8883" t="s">
        <v>105</v>
      </c>
      <c r="D8883" t="s">
        <v>203</v>
      </c>
      <c r="E8883" t="s">
        <v>204</v>
      </c>
      <c r="G8883" s="87">
        <v>88000</v>
      </c>
      <c r="H8883" s="87">
        <v>61065.747167447633</v>
      </c>
    </row>
    <row r="8884" spans="1:8" x14ac:dyDescent="0.3">
      <c r="A8884" t="s">
        <v>37</v>
      </c>
      <c r="B8884" t="s">
        <v>56</v>
      </c>
      <c r="C8884" t="s">
        <v>105</v>
      </c>
      <c r="D8884" t="s">
        <v>203</v>
      </c>
      <c r="E8884" t="s">
        <v>142</v>
      </c>
      <c r="G8884" s="87">
        <v>88000</v>
      </c>
      <c r="H8884" s="87">
        <v>87999.999999999985</v>
      </c>
    </row>
    <row r="8885" spans="1:8" x14ac:dyDescent="0.3">
      <c r="A8885" t="s">
        <v>37</v>
      </c>
      <c r="B8885" t="s">
        <v>56</v>
      </c>
      <c r="C8885" t="s">
        <v>105</v>
      </c>
      <c r="D8885" t="s">
        <v>203</v>
      </c>
      <c r="E8885" t="s">
        <v>143</v>
      </c>
      <c r="G8885" s="87">
        <v>88000</v>
      </c>
      <c r="H8885" s="87">
        <v>87738.142481965013</v>
      </c>
    </row>
    <row r="8886" spans="1:8" x14ac:dyDescent="0.3">
      <c r="A8886" t="s">
        <v>37</v>
      </c>
      <c r="B8886" t="s">
        <v>56</v>
      </c>
      <c r="C8886" t="s">
        <v>105</v>
      </c>
      <c r="D8886" t="s">
        <v>203</v>
      </c>
      <c r="E8886" t="s">
        <v>141</v>
      </c>
      <c r="G8886" s="87">
        <v>88000</v>
      </c>
      <c r="H8886" s="87">
        <v>0</v>
      </c>
    </row>
    <row r="8887" spans="1:8" x14ac:dyDescent="0.3">
      <c r="A8887" t="s">
        <v>37</v>
      </c>
      <c r="B8887" t="s">
        <v>56</v>
      </c>
      <c r="C8887" t="s">
        <v>105</v>
      </c>
      <c r="D8887" t="s">
        <v>203</v>
      </c>
      <c r="E8887" t="s">
        <v>205</v>
      </c>
      <c r="G8887" s="87">
        <v>88000</v>
      </c>
      <c r="H8887" s="87">
        <v>61065.747167447633</v>
      </c>
    </row>
    <row r="8888" spans="1:8" x14ac:dyDescent="0.3">
      <c r="A8888" t="s">
        <v>37</v>
      </c>
      <c r="B8888" t="s">
        <v>56</v>
      </c>
      <c r="C8888" t="s">
        <v>105</v>
      </c>
      <c r="D8888" t="s">
        <v>206</v>
      </c>
      <c r="E8888" t="s">
        <v>207</v>
      </c>
      <c r="G8888" s="87">
        <v>88000</v>
      </c>
      <c r="H8888" s="87">
        <v>93280</v>
      </c>
    </row>
    <row r="8889" spans="1:8" x14ac:dyDescent="0.3">
      <c r="A8889" t="s">
        <v>37</v>
      </c>
      <c r="B8889" t="s">
        <v>56</v>
      </c>
      <c r="C8889" t="s">
        <v>105</v>
      </c>
      <c r="D8889" t="s">
        <v>206</v>
      </c>
      <c r="E8889" t="s">
        <v>208</v>
      </c>
      <c r="G8889" s="87">
        <v>88000</v>
      </c>
      <c r="H8889" s="87">
        <v>93115.000000000015</v>
      </c>
    </row>
    <row r="8890" spans="1:8" x14ac:dyDescent="0.3">
      <c r="A8890" t="s">
        <v>37</v>
      </c>
      <c r="B8890" t="s">
        <v>56</v>
      </c>
      <c r="C8890" t="s">
        <v>105</v>
      </c>
      <c r="D8890" t="s">
        <v>206</v>
      </c>
      <c r="E8890" t="s">
        <v>209</v>
      </c>
      <c r="G8890" s="87">
        <v>88000</v>
      </c>
      <c r="H8890" s="87">
        <v>87383.44638949669</v>
      </c>
    </row>
    <row r="8891" spans="1:8" x14ac:dyDescent="0.3">
      <c r="A8891" t="s">
        <v>37</v>
      </c>
      <c r="B8891" t="s">
        <v>56</v>
      </c>
      <c r="C8891" t="s">
        <v>105</v>
      </c>
      <c r="D8891" t="s">
        <v>210</v>
      </c>
      <c r="E8891" t="s">
        <v>211</v>
      </c>
      <c r="G8891" s="87">
        <v>88000</v>
      </c>
      <c r="H8891" s="87">
        <v>88000</v>
      </c>
    </row>
    <row r="8892" spans="1:8" x14ac:dyDescent="0.3">
      <c r="A8892" t="s">
        <v>37</v>
      </c>
      <c r="B8892" t="s">
        <v>56</v>
      </c>
      <c r="C8892" t="s">
        <v>105</v>
      </c>
      <c r="D8892" t="s">
        <v>210</v>
      </c>
      <c r="E8892" t="s">
        <v>212</v>
      </c>
      <c r="G8892" s="87">
        <v>88000</v>
      </c>
      <c r="H8892" s="87">
        <v>87120</v>
      </c>
    </row>
    <row r="8893" spans="1:8" x14ac:dyDescent="0.3">
      <c r="A8893" t="s">
        <v>37</v>
      </c>
      <c r="B8893" t="s">
        <v>56</v>
      </c>
      <c r="C8893" t="s">
        <v>105</v>
      </c>
      <c r="D8893" t="s">
        <v>210</v>
      </c>
      <c r="E8893" t="s">
        <v>213</v>
      </c>
      <c r="G8893" s="87">
        <v>88000</v>
      </c>
      <c r="H8893" s="87">
        <v>88439.999999999985</v>
      </c>
    </row>
    <row r="8894" spans="1:8" x14ac:dyDescent="0.3">
      <c r="A8894" t="s">
        <v>37</v>
      </c>
      <c r="B8894" t="s">
        <v>56</v>
      </c>
      <c r="C8894" t="s">
        <v>105</v>
      </c>
      <c r="D8894" t="s">
        <v>214</v>
      </c>
      <c r="E8894" t="s">
        <v>215</v>
      </c>
      <c r="F8894" s="88">
        <v>46388</v>
      </c>
      <c r="G8894" s="87">
        <v>7333.333333333333</v>
      </c>
      <c r="H8894" s="87">
        <v>534.87758252660012</v>
      </c>
    </row>
    <row r="8895" spans="1:8" x14ac:dyDescent="0.3">
      <c r="A8895" t="s">
        <v>37</v>
      </c>
      <c r="B8895" t="s">
        <v>56</v>
      </c>
      <c r="C8895" t="s">
        <v>105</v>
      </c>
      <c r="D8895" t="s">
        <v>214</v>
      </c>
      <c r="E8895" t="s">
        <v>216</v>
      </c>
      <c r="F8895" s="88">
        <v>46388</v>
      </c>
      <c r="G8895" s="87">
        <v>7333.333333333333</v>
      </c>
      <c r="H8895" s="87">
        <v>440.0000000000004</v>
      </c>
    </row>
    <row r="8896" spans="1:8" x14ac:dyDescent="0.3">
      <c r="A8896" t="s">
        <v>37</v>
      </c>
      <c r="B8896" t="s">
        <v>56</v>
      </c>
      <c r="C8896" t="s">
        <v>105</v>
      </c>
      <c r="D8896" t="s">
        <v>214</v>
      </c>
      <c r="E8896" t="s">
        <v>217</v>
      </c>
      <c r="F8896" s="88">
        <v>46388</v>
      </c>
      <c r="G8896" s="87">
        <v>7333.333333333333</v>
      </c>
      <c r="H8896" s="87">
        <v>89.507153326980216</v>
      </c>
    </row>
    <row r="8897" spans="1:8" x14ac:dyDescent="0.3">
      <c r="A8897" t="s">
        <v>37</v>
      </c>
      <c r="B8897" t="s">
        <v>56</v>
      </c>
      <c r="C8897" t="s">
        <v>105</v>
      </c>
      <c r="D8897" t="s">
        <v>214</v>
      </c>
      <c r="E8897" t="s">
        <v>215</v>
      </c>
      <c r="F8897" s="88">
        <v>46419</v>
      </c>
      <c r="G8897" s="87">
        <v>7333.333333333333</v>
      </c>
      <c r="H8897" s="87">
        <v>534.78408053272813</v>
      </c>
    </row>
    <row r="8898" spans="1:8" x14ac:dyDescent="0.3">
      <c r="A8898" t="s">
        <v>37</v>
      </c>
      <c r="B8898" t="s">
        <v>56</v>
      </c>
      <c r="C8898" t="s">
        <v>105</v>
      </c>
      <c r="D8898" t="s">
        <v>214</v>
      </c>
      <c r="E8898" t="s">
        <v>216</v>
      </c>
      <c r="F8898" s="88">
        <v>46419</v>
      </c>
      <c r="G8898" s="87">
        <v>7333.333333333333</v>
      </c>
      <c r="H8898" s="87">
        <v>440.0000000000004</v>
      </c>
    </row>
    <row r="8899" spans="1:8" x14ac:dyDescent="0.3">
      <c r="A8899" t="s">
        <v>37</v>
      </c>
      <c r="B8899" t="s">
        <v>56</v>
      </c>
      <c r="C8899" t="s">
        <v>105</v>
      </c>
      <c r="D8899" t="s">
        <v>214</v>
      </c>
      <c r="E8899" t="s">
        <v>217</v>
      </c>
      <c r="F8899" s="88">
        <v>46419</v>
      </c>
      <c r="G8899" s="87">
        <v>7333.333333333333</v>
      </c>
      <c r="H8899" s="87">
        <v>89.418943898799924</v>
      </c>
    </row>
    <row r="8900" spans="1:8" x14ac:dyDescent="0.3">
      <c r="A8900" t="s">
        <v>37</v>
      </c>
      <c r="B8900" t="s">
        <v>56</v>
      </c>
      <c r="C8900" t="s">
        <v>105</v>
      </c>
      <c r="D8900" t="s">
        <v>214</v>
      </c>
      <c r="E8900" t="s">
        <v>215</v>
      </c>
      <c r="F8900" s="88">
        <v>46447</v>
      </c>
      <c r="G8900" s="87">
        <v>7333.333333333333</v>
      </c>
      <c r="H8900" s="87">
        <v>534.69076265011199</v>
      </c>
    </row>
    <row r="8901" spans="1:8" x14ac:dyDescent="0.3">
      <c r="A8901" t="s">
        <v>37</v>
      </c>
      <c r="B8901" t="s">
        <v>56</v>
      </c>
      <c r="C8901" t="s">
        <v>105</v>
      </c>
      <c r="D8901" t="s">
        <v>214</v>
      </c>
      <c r="E8901" t="s">
        <v>216</v>
      </c>
      <c r="F8901" s="88">
        <v>46447</v>
      </c>
      <c r="G8901" s="87">
        <v>7333.333333333333</v>
      </c>
      <c r="H8901" s="87">
        <v>440.0000000000004</v>
      </c>
    </row>
    <row r="8902" spans="1:8" x14ac:dyDescent="0.3">
      <c r="A8902" t="s">
        <v>37</v>
      </c>
      <c r="B8902" t="s">
        <v>56</v>
      </c>
      <c r="C8902" t="s">
        <v>105</v>
      </c>
      <c r="D8902" t="s">
        <v>214</v>
      </c>
      <c r="E8902" t="s">
        <v>217</v>
      </c>
      <c r="F8902" s="88">
        <v>46447</v>
      </c>
      <c r="G8902" s="87">
        <v>7333.333333333333</v>
      </c>
      <c r="H8902" s="87">
        <v>89.330908160482579</v>
      </c>
    </row>
    <row r="8903" spans="1:8" x14ac:dyDescent="0.3">
      <c r="A8903" t="s">
        <v>37</v>
      </c>
      <c r="B8903" t="s">
        <v>56</v>
      </c>
      <c r="C8903" t="s">
        <v>105</v>
      </c>
      <c r="D8903" t="s">
        <v>214</v>
      </c>
      <c r="E8903" t="s">
        <v>215</v>
      </c>
      <c r="F8903" s="88">
        <v>46478</v>
      </c>
      <c r="G8903" s="87">
        <v>7333.333333333333</v>
      </c>
      <c r="H8903" s="87">
        <v>89.240070236268565</v>
      </c>
    </row>
    <row r="8904" spans="1:8" x14ac:dyDescent="0.3">
      <c r="A8904" t="s">
        <v>37</v>
      </c>
      <c r="B8904" t="s">
        <v>56</v>
      </c>
      <c r="C8904" t="s">
        <v>105</v>
      </c>
      <c r="D8904" t="s">
        <v>214</v>
      </c>
      <c r="E8904" t="s">
        <v>216</v>
      </c>
      <c r="F8904" s="88">
        <v>46478</v>
      </c>
      <c r="G8904" s="87">
        <v>7333.333333333333</v>
      </c>
      <c r="H8904" s="87">
        <v>0</v>
      </c>
    </row>
    <row r="8905" spans="1:8" x14ac:dyDescent="0.3">
      <c r="A8905" t="s">
        <v>37</v>
      </c>
      <c r="B8905" t="s">
        <v>56</v>
      </c>
      <c r="C8905" t="s">
        <v>105</v>
      </c>
      <c r="D8905" t="s">
        <v>214</v>
      </c>
      <c r="E8905" t="s">
        <v>217</v>
      </c>
      <c r="F8905" s="88">
        <v>46478</v>
      </c>
      <c r="G8905" s="87">
        <v>7333.333333333333</v>
      </c>
      <c r="H8905" s="87">
        <v>89.240070236268565</v>
      </c>
    </row>
    <row r="8906" spans="1:8" x14ac:dyDescent="0.3">
      <c r="A8906" t="s">
        <v>37</v>
      </c>
      <c r="B8906" t="s">
        <v>56</v>
      </c>
      <c r="C8906" t="s">
        <v>105</v>
      </c>
      <c r="D8906" t="s">
        <v>214</v>
      </c>
      <c r="E8906" t="s">
        <v>215</v>
      </c>
      <c r="F8906" s="88">
        <v>46508</v>
      </c>
      <c r="G8906" s="87">
        <v>7333.333333333333</v>
      </c>
      <c r="H8906" s="87">
        <v>89.149416865116123</v>
      </c>
    </row>
    <row r="8907" spans="1:8" x14ac:dyDescent="0.3">
      <c r="A8907" t="s">
        <v>37</v>
      </c>
      <c r="B8907" t="s">
        <v>56</v>
      </c>
      <c r="C8907" t="s">
        <v>105</v>
      </c>
      <c r="D8907" t="s">
        <v>214</v>
      </c>
      <c r="E8907" t="s">
        <v>216</v>
      </c>
      <c r="F8907" s="88">
        <v>46508</v>
      </c>
      <c r="G8907" s="87">
        <v>7333.333333333333</v>
      </c>
      <c r="H8907" s="87">
        <v>0</v>
      </c>
    </row>
    <row r="8908" spans="1:8" x14ac:dyDescent="0.3">
      <c r="A8908" t="s">
        <v>37</v>
      </c>
      <c r="B8908" t="s">
        <v>56</v>
      </c>
      <c r="C8908" t="s">
        <v>105</v>
      </c>
      <c r="D8908" t="s">
        <v>214</v>
      </c>
      <c r="E8908" t="s">
        <v>217</v>
      </c>
      <c r="F8908" s="88">
        <v>46508</v>
      </c>
      <c r="G8908" s="87">
        <v>7333.333333333333</v>
      </c>
      <c r="H8908" s="87">
        <v>89.149416865116123</v>
      </c>
    </row>
    <row r="8909" spans="1:8" x14ac:dyDescent="0.3">
      <c r="A8909" t="s">
        <v>37</v>
      </c>
      <c r="B8909" t="s">
        <v>56</v>
      </c>
      <c r="C8909" t="s">
        <v>105</v>
      </c>
      <c r="D8909" t="s">
        <v>214</v>
      </c>
      <c r="E8909" t="s">
        <v>215</v>
      </c>
      <c r="F8909" s="88">
        <v>46539</v>
      </c>
      <c r="G8909" s="87">
        <v>7333.333333333333</v>
      </c>
      <c r="H8909" s="87">
        <v>89.058947485166101</v>
      </c>
    </row>
    <row r="8910" spans="1:8" x14ac:dyDescent="0.3">
      <c r="A8910" t="s">
        <v>37</v>
      </c>
      <c r="B8910" t="s">
        <v>56</v>
      </c>
      <c r="C8910" t="s">
        <v>105</v>
      </c>
      <c r="D8910" t="s">
        <v>214</v>
      </c>
      <c r="E8910" t="s">
        <v>216</v>
      </c>
      <c r="F8910" s="88">
        <v>46539</v>
      </c>
      <c r="G8910" s="87">
        <v>7333.333333333333</v>
      </c>
      <c r="H8910" s="87">
        <v>0</v>
      </c>
    </row>
    <row r="8911" spans="1:8" x14ac:dyDescent="0.3">
      <c r="A8911" t="s">
        <v>37</v>
      </c>
      <c r="B8911" t="s">
        <v>56</v>
      </c>
      <c r="C8911" t="s">
        <v>105</v>
      </c>
      <c r="D8911" t="s">
        <v>214</v>
      </c>
      <c r="E8911" t="s">
        <v>217</v>
      </c>
      <c r="F8911" s="88">
        <v>46539</v>
      </c>
      <c r="G8911" s="87">
        <v>7333.333333333333</v>
      </c>
      <c r="H8911" s="87">
        <v>89.058947485166101</v>
      </c>
    </row>
    <row r="8912" spans="1:8" x14ac:dyDescent="0.3">
      <c r="A8912" t="s">
        <v>37</v>
      </c>
      <c r="B8912" t="s">
        <v>56</v>
      </c>
      <c r="C8912" t="s">
        <v>105</v>
      </c>
      <c r="D8912" t="s">
        <v>214</v>
      </c>
      <c r="E8912" t="s">
        <v>215</v>
      </c>
      <c r="F8912" s="88">
        <v>46569</v>
      </c>
      <c r="G8912" s="87">
        <v>7333.333333333333</v>
      </c>
      <c r="H8912" s="87">
        <v>88.968661536840642</v>
      </c>
    </row>
    <row r="8913" spans="1:8" x14ac:dyDescent="0.3">
      <c r="A8913" t="s">
        <v>37</v>
      </c>
      <c r="B8913" t="s">
        <v>56</v>
      </c>
      <c r="C8913" t="s">
        <v>105</v>
      </c>
      <c r="D8913" t="s">
        <v>214</v>
      </c>
      <c r="E8913" t="s">
        <v>216</v>
      </c>
      <c r="F8913" s="88">
        <v>46569</v>
      </c>
      <c r="G8913" s="87">
        <v>7333.333333333333</v>
      </c>
      <c r="H8913" s="87">
        <v>0</v>
      </c>
    </row>
    <row r="8914" spans="1:8" x14ac:dyDescent="0.3">
      <c r="A8914" t="s">
        <v>37</v>
      </c>
      <c r="B8914" t="s">
        <v>56</v>
      </c>
      <c r="C8914" t="s">
        <v>105</v>
      </c>
      <c r="D8914" t="s">
        <v>214</v>
      </c>
      <c r="E8914" t="s">
        <v>217</v>
      </c>
      <c r="F8914" s="88">
        <v>46569</v>
      </c>
      <c r="G8914" s="87">
        <v>7333.333333333333</v>
      </c>
      <c r="H8914" s="87">
        <v>88.968661536840642</v>
      </c>
    </row>
    <row r="8915" spans="1:8" x14ac:dyDescent="0.3">
      <c r="A8915" t="s">
        <v>37</v>
      </c>
      <c r="B8915" t="s">
        <v>56</v>
      </c>
      <c r="C8915" t="s">
        <v>105</v>
      </c>
      <c r="D8915" t="s">
        <v>214</v>
      </c>
      <c r="E8915" t="s">
        <v>215</v>
      </c>
      <c r="F8915" s="88">
        <v>46600</v>
      </c>
      <c r="G8915" s="87">
        <v>7333.333333333333</v>
      </c>
      <c r="H8915" s="87">
        <v>88.877082883690079</v>
      </c>
    </row>
    <row r="8916" spans="1:8" x14ac:dyDescent="0.3">
      <c r="A8916" t="s">
        <v>37</v>
      </c>
      <c r="B8916" t="s">
        <v>56</v>
      </c>
      <c r="C8916" t="s">
        <v>105</v>
      </c>
      <c r="D8916" t="s">
        <v>214</v>
      </c>
      <c r="E8916" t="s">
        <v>216</v>
      </c>
      <c r="F8916" s="88">
        <v>46600</v>
      </c>
      <c r="G8916" s="87">
        <v>7333.333333333333</v>
      </c>
      <c r="H8916" s="87">
        <v>0</v>
      </c>
    </row>
    <row r="8917" spans="1:8" x14ac:dyDescent="0.3">
      <c r="A8917" t="s">
        <v>37</v>
      </c>
      <c r="B8917" t="s">
        <v>56</v>
      </c>
      <c r="C8917" t="s">
        <v>105</v>
      </c>
      <c r="D8917" t="s">
        <v>214</v>
      </c>
      <c r="E8917" t="s">
        <v>217</v>
      </c>
      <c r="F8917" s="88">
        <v>46600</v>
      </c>
      <c r="G8917" s="87">
        <v>7333.333333333333</v>
      </c>
      <c r="H8917" s="87">
        <v>88.877082883690079</v>
      </c>
    </row>
    <row r="8918" spans="1:8" x14ac:dyDescent="0.3">
      <c r="A8918" t="s">
        <v>37</v>
      </c>
      <c r="B8918" t="s">
        <v>56</v>
      </c>
      <c r="C8918" t="s">
        <v>105</v>
      </c>
      <c r="D8918" t="s">
        <v>214</v>
      </c>
      <c r="E8918" t="s">
        <v>215</v>
      </c>
      <c r="F8918" s="88">
        <v>46631</v>
      </c>
      <c r="G8918" s="87">
        <v>7333.333333333333</v>
      </c>
      <c r="H8918" s="87">
        <v>88.787165113167077</v>
      </c>
    </row>
    <row r="8919" spans="1:8" x14ac:dyDescent="0.3">
      <c r="A8919" t="s">
        <v>37</v>
      </c>
      <c r="B8919" t="s">
        <v>56</v>
      </c>
      <c r="C8919" t="s">
        <v>105</v>
      </c>
      <c r="D8919" t="s">
        <v>214</v>
      </c>
      <c r="E8919" t="s">
        <v>216</v>
      </c>
      <c r="F8919" s="88">
        <v>46631</v>
      </c>
      <c r="G8919" s="87">
        <v>7333.333333333333</v>
      </c>
      <c r="H8919" s="87">
        <v>0</v>
      </c>
    </row>
    <row r="8920" spans="1:8" x14ac:dyDescent="0.3">
      <c r="A8920" t="s">
        <v>37</v>
      </c>
      <c r="B8920" t="s">
        <v>56</v>
      </c>
      <c r="C8920" t="s">
        <v>105</v>
      </c>
      <c r="D8920" t="s">
        <v>214</v>
      </c>
      <c r="E8920" t="s">
        <v>217</v>
      </c>
      <c r="F8920" s="88">
        <v>46631</v>
      </c>
      <c r="G8920" s="87">
        <v>7333.333333333333</v>
      </c>
      <c r="H8920" s="87">
        <v>88.787165113167077</v>
      </c>
    </row>
    <row r="8921" spans="1:8" x14ac:dyDescent="0.3">
      <c r="A8921" t="s">
        <v>37</v>
      </c>
      <c r="B8921" t="s">
        <v>56</v>
      </c>
      <c r="C8921" t="s">
        <v>105</v>
      </c>
      <c r="D8921" t="s">
        <v>214</v>
      </c>
      <c r="E8921" t="s">
        <v>215</v>
      </c>
      <c r="F8921" s="88">
        <v>46661</v>
      </c>
      <c r="G8921" s="87">
        <v>7333.333333333333</v>
      </c>
      <c r="H8921" s="87">
        <v>88.697429100047145</v>
      </c>
    </row>
    <row r="8922" spans="1:8" x14ac:dyDescent="0.3">
      <c r="A8922" t="s">
        <v>37</v>
      </c>
      <c r="B8922" t="s">
        <v>56</v>
      </c>
      <c r="C8922" t="s">
        <v>105</v>
      </c>
      <c r="D8922" t="s">
        <v>214</v>
      </c>
      <c r="E8922" t="s">
        <v>216</v>
      </c>
      <c r="F8922" s="88">
        <v>46661</v>
      </c>
      <c r="G8922" s="87">
        <v>7333.333333333333</v>
      </c>
      <c r="H8922" s="87">
        <v>0</v>
      </c>
    </row>
    <row r="8923" spans="1:8" x14ac:dyDescent="0.3">
      <c r="A8923" t="s">
        <v>37</v>
      </c>
      <c r="B8923" t="s">
        <v>56</v>
      </c>
      <c r="C8923" t="s">
        <v>105</v>
      </c>
      <c r="D8923" t="s">
        <v>214</v>
      </c>
      <c r="E8923" t="s">
        <v>217</v>
      </c>
      <c r="F8923" s="88">
        <v>46661</v>
      </c>
      <c r="G8923" s="87">
        <v>7333.333333333333</v>
      </c>
      <c r="H8923" s="87">
        <v>88.697429100047145</v>
      </c>
    </row>
    <row r="8924" spans="1:8" x14ac:dyDescent="0.3">
      <c r="A8924" t="s">
        <v>37</v>
      </c>
      <c r="B8924" t="s">
        <v>56</v>
      </c>
      <c r="C8924" t="s">
        <v>105</v>
      </c>
      <c r="D8924" t="s">
        <v>214</v>
      </c>
      <c r="E8924" t="s">
        <v>215</v>
      </c>
      <c r="F8924" s="88">
        <v>46692</v>
      </c>
      <c r="G8924" s="87">
        <v>7333.333333333333</v>
      </c>
      <c r="H8924" s="87">
        <v>88.607874293784732</v>
      </c>
    </row>
    <row r="8925" spans="1:8" x14ac:dyDescent="0.3">
      <c r="A8925" t="s">
        <v>37</v>
      </c>
      <c r="B8925" t="s">
        <v>56</v>
      </c>
      <c r="C8925" t="s">
        <v>105</v>
      </c>
      <c r="D8925" t="s">
        <v>214</v>
      </c>
      <c r="E8925" t="s">
        <v>216</v>
      </c>
      <c r="F8925" s="88">
        <v>46692</v>
      </c>
      <c r="G8925" s="87">
        <v>7333.333333333333</v>
      </c>
      <c r="H8925" s="87">
        <v>0</v>
      </c>
    </row>
    <row r="8926" spans="1:8" x14ac:dyDescent="0.3">
      <c r="A8926" t="s">
        <v>37</v>
      </c>
      <c r="B8926" t="s">
        <v>56</v>
      </c>
      <c r="C8926" t="s">
        <v>105</v>
      </c>
      <c r="D8926" t="s">
        <v>214</v>
      </c>
      <c r="E8926" t="s">
        <v>217</v>
      </c>
      <c r="F8926" s="88">
        <v>46692</v>
      </c>
      <c r="G8926" s="87">
        <v>7333.333333333333</v>
      </c>
      <c r="H8926" s="87">
        <v>88.607874293784732</v>
      </c>
    </row>
    <row r="8927" spans="1:8" x14ac:dyDescent="0.3">
      <c r="A8927" t="s">
        <v>37</v>
      </c>
      <c r="B8927" t="s">
        <v>56</v>
      </c>
      <c r="C8927" t="s">
        <v>105</v>
      </c>
      <c r="D8927" t="s">
        <v>214</v>
      </c>
      <c r="E8927" t="s">
        <v>215</v>
      </c>
      <c r="F8927" s="88">
        <v>46722</v>
      </c>
      <c r="G8927" s="87">
        <v>7333.333333333333</v>
      </c>
      <c r="H8927" s="87">
        <v>88.518500146061839</v>
      </c>
    </row>
    <row r="8928" spans="1:8" x14ac:dyDescent="0.3">
      <c r="A8928" t="s">
        <v>37</v>
      </c>
      <c r="B8928" t="s">
        <v>56</v>
      </c>
      <c r="C8928" t="s">
        <v>105</v>
      </c>
      <c r="D8928" t="s">
        <v>214</v>
      </c>
      <c r="E8928" t="s">
        <v>216</v>
      </c>
      <c r="F8928" s="88">
        <v>46722</v>
      </c>
      <c r="G8928" s="87">
        <v>7333.333333333333</v>
      </c>
      <c r="H8928" s="87">
        <v>0</v>
      </c>
    </row>
    <row r="8929" spans="1:8" x14ac:dyDescent="0.3">
      <c r="A8929" t="s">
        <v>37</v>
      </c>
      <c r="B8929" t="s">
        <v>56</v>
      </c>
      <c r="C8929" t="s">
        <v>105</v>
      </c>
      <c r="D8929" t="s">
        <v>214</v>
      </c>
      <c r="E8929" t="s">
        <v>217</v>
      </c>
      <c r="F8929" s="88">
        <v>46722</v>
      </c>
      <c r="G8929" s="87">
        <v>7333.333333333333</v>
      </c>
      <c r="H8929" s="87">
        <v>88.518500146061839</v>
      </c>
    </row>
    <row r="8930" spans="1:8" x14ac:dyDescent="0.3">
      <c r="A8930" t="s">
        <v>37</v>
      </c>
      <c r="B8930" t="s">
        <v>56</v>
      </c>
      <c r="C8930" t="s">
        <v>106</v>
      </c>
      <c r="D8930" t="s">
        <v>198</v>
      </c>
      <c r="E8930" t="s">
        <v>135</v>
      </c>
      <c r="G8930" s="87">
        <v>72000</v>
      </c>
      <c r="H8930" s="87">
        <v>48960</v>
      </c>
    </row>
    <row r="8931" spans="1:8" x14ac:dyDescent="0.3">
      <c r="A8931" t="s">
        <v>37</v>
      </c>
      <c r="B8931" t="s">
        <v>56</v>
      </c>
      <c r="C8931" t="s">
        <v>106</v>
      </c>
      <c r="D8931" t="s">
        <v>198</v>
      </c>
      <c r="E8931" t="s">
        <v>199</v>
      </c>
      <c r="G8931" s="87">
        <v>72000</v>
      </c>
      <c r="H8931" s="87">
        <v>72078.516902944379</v>
      </c>
    </row>
    <row r="8932" spans="1:8" x14ac:dyDescent="0.3">
      <c r="A8932" t="s">
        <v>37</v>
      </c>
      <c r="B8932" t="s">
        <v>56</v>
      </c>
      <c r="C8932" t="s">
        <v>106</v>
      </c>
      <c r="D8932" t="s">
        <v>198</v>
      </c>
      <c r="E8932" t="s">
        <v>200</v>
      </c>
      <c r="G8932" s="87">
        <v>72000</v>
      </c>
      <c r="H8932" s="87">
        <v>72800.654536235743</v>
      </c>
    </row>
    <row r="8933" spans="1:8" x14ac:dyDescent="0.3">
      <c r="A8933" t="s">
        <v>37</v>
      </c>
      <c r="B8933" t="s">
        <v>56</v>
      </c>
      <c r="C8933" t="s">
        <v>106</v>
      </c>
      <c r="D8933" t="s">
        <v>198</v>
      </c>
      <c r="E8933" t="s">
        <v>201</v>
      </c>
      <c r="G8933" s="87">
        <v>72000</v>
      </c>
      <c r="H8933" s="87">
        <v>72000</v>
      </c>
    </row>
    <row r="8934" spans="1:8" x14ac:dyDescent="0.3">
      <c r="A8934" t="s">
        <v>37</v>
      </c>
      <c r="B8934" t="s">
        <v>56</v>
      </c>
      <c r="C8934" t="s">
        <v>106</v>
      </c>
      <c r="D8934" t="s">
        <v>198</v>
      </c>
      <c r="E8934" t="s">
        <v>202</v>
      </c>
      <c r="G8934" s="87">
        <v>72000</v>
      </c>
      <c r="H8934" s="87">
        <v>49558.430302835113</v>
      </c>
    </row>
    <row r="8935" spans="1:8" x14ac:dyDescent="0.3">
      <c r="A8935" t="s">
        <v>37</v>
      </c>
      <c r="B8935" t="s">
        <v>56</v>
      </c>
      <c r="C8935" t="s">
        <v>106</v>
      </c>
      <c r="D8935" t="s">
        <v>198</v>
      </c>
      <c r="E8935" t="s">
        <v>139</v>
      </c>
      <c r="G8935" s="87">
        <v>72000</v>
      </c>
      <c r="H8935" s="87">
        <v>44280</v>
      </c>
    </row>
    <row r="8936" spans="1:8" x14ac:dyDescent="0.3">
      <c r="A8936" t="s">
        <v>37</v>
      </c>
      <c r="B8936" t="s">
        <v>56</v>
      </c>
      <c r="C8936" t="s">
        <v>106</v>
      </c>
      <c r="D8936" t="s">
        <v>198</v>
      </c>
      <c r="E8936" t="s">
        <v>65</v>
      </c>
      <c r="G8936" s="87">
        <v>72000</v>
      </c>
      <c r="H8936" s="87">
        <v>49558.430302835113</v>
      </c>
    </row>
    <row r="8937" spans="1:8" x14ac:dyDescent="0.3">
      <c r="A8937" t="s">
        <v>37</v>
      </c>
      <c r="B8937" t="s">
        <v>56</v>
      </c>
      <c r="C8937" t="s">
        <v>106</v>
      </c>
      <c r="D8937" t="s">
        <v>203</v>
      </c>
      <c r="E8937" t="s">
        <v>204</v>
      </c>
      <c r="G8937" s="87">
        <v>72000</v>
      </c>
      <c r="H8937" s="87">
        <v>49671.705040575282</v>
      </c>
    </row>
    <row r="8938" spans="1:8" x14ac:dyDescent="0.3">
      <c r="A8938" t="s">
        <v>37</v>
      </c>
      <c r="B8938" t="s">
        <v>56</v>
      </c>
      <c r="C8938" t="s">
        <v>106</v>
      </c>
      <c r="D8938" t="s">
        <v>203</v>
      </c>
      <c r="E8938" t="s">
        <v>142</v>
      </c>
      <c r="G8938" s="87">
        <v>72000</v>
      </c>
      <c r="H8938" s="87">
        <v>72000.000000000015</v>
      </c>
    </row>
    <row r="8939" spans="1:8" x14ac:dyDescent="0.3">
      <c r="A8939" t="s">
        <v>37</v>
      </c>
      <c r="B8939" t="s">
        <v>56</v>
      </c>
      <c r="C8939" t="s">
        <v>106</v>
      </c>
      <c r="D8939" t="s">
        <v>203</v>
      </c>
      <c r="E8939" t="s">
        <v>143</v>
      </c>
      <c r="G8939" s="87">
        <v>72000</v>
      </c>
      <c r="H8939" s="87">
        <v>73046.625059669517</v>
      </c>
    </row>
    <row r="8940" spans="1:8" x14ac:dyDescent="0.3">
      <c r="A8940" t="s">
        <v>37</v>
      </c>
      <c r="B8940" t="s">
        <v>56</v>
      </c>
      <c r="C8940" t="s">
        <v>106</v>
      </c>
      <c r="D8940" t="s">
        <v>203</v>
      </c>
      <c r="E8940" t="s">
        <v>141</v>
      </c>
      <c r="G8940" s="87">
        <v>72000</v>
      </c>
      <c r="H8940" s="87">
        <v>0</v>
      </c>
    </row>
    <row r="8941" spans="1:8" x14ac:dyDescent="0.3">
      <c r="A8941" t="s">
        <v>37</v>
      </c>
      <c r="B8941" t="s">
        <v>56</v>
      </c>
      <c r="C8941" t="s">
        <v>106</v>
      </c>
      <c r="D8941" t="s">
        <v>203</v>
      </c>
      <c r="E8941" t="s">
        <v>205</v>
      </c>
      <c r="G8941" s="87">
        <v>72000</v>
      </c>
      <c r="H8941" s="87">
        <v>49671.705040575282</v>
      </c>
    </row>
    <row r="8942" spans="1:8" x14ac:dyDescent="0.3">
      <c r="A8942" t="s">
        <v>37</v>
      </c>
      <c r="B8942" t="s">
        <v>56</v>
      </c>
      <c r="C8942" t="s">
        <v>106</v>
      </c>
      <c r="D8942" t="s">
        <v>206</v>
      </c>
      <c r="E8942" t="s">
        <v>207</v>
      </c>
      <c r="G8942" s="87">
        <v>72000</v>
      </c>
      <c r="H8942" s="87">
        <v>73440</v>
      </c>
    </row>
    <row r="8943" spans="1:8" x14ac:dyDescent="0.3">
      <c r="A8943" t="s">
        <v>37</v>
      </c>
      <c r="B8943" t="s">
        <v>56</v>
      </c>
      <c r="C8943" t="s">
        <v>106</v>
      </c>
      <c r="D8943" t="s">
        <v>206</v>
      </c>
      <c r="E8943" t="s">
        <v>208</v>
      </c>
      <c r="G8943" s="87">
        <v>72000</v>
      </c>
      <c r="H8943" s="87">
        <v>73360</v>
      </c>
    </row>
    <row r="8944" spans="1:8" x14ac:dyDescent="0.3">
      <c r="A8944" t="s">
        <v>37</v>
      </c>
      <c r="B8944" t="s">
        <v>56</v>
      </c>
      <c r="C8944" t="s">
        <v>106</v>
      </c>
      <c r="D8944" t="s">
        <v>206</v>
      </c>
      <c r="E8944" t="s">
        <v>209</v>
      </c>
      <c r="G8944" s="87">
        <v>72000</v>
      </c>
      <c r="H8944" s="87">
        <v>71208.150984682696</v>
      </c>
    </row>
    <row r="8945" spans="1:8" x14ac:dyDescent="0.3">
      <c r="A8945" t="s">
        <v>37</v>
      </c>
      <c r="B8945" t="s">
        <v>56</v>
      </c>
      <c r="C8945" t="s">
        <v>106</v>
      </c>
      <c r="D8945" t="s">
        <v>210</v>
      </c>
      <c r="E8945" t="s">
        <v>211</v>
      </c>
      <c r="G8945" s="87">
        <v>72000</v>
      </c>
      <c r="H8945" s="87">
        <v>72000</v>
      </c>
    </row>
    <row r="8946" spans="1:8" x14ac:dyDescent="0.3">
      <c r="A8946" t="s">
        <v>37</v>
      </c>
      <c r="B8946" t="s">
        <v>56</v>
      </c>
      <c r="C8946" t="s">
        <v>106</v>
      </c>
      <c r="D8946" t="s">
        <v>210</v>
      </c>
      <c r="E8946" t="s">
        <v>212</v>
      </c>
      <c r="G8946" s="87">
        <v>72000</v>
      </c>
      <c r="H8946" s="87">
        <v>71280</v>
      </c>
    </row>
    <row r="8947" spans="1:8" x14ac:dyDescent="0.3">
      <c r="A8947" t="s">
        <v>37</v>
      </c>
      <c r="B8947" t="s">
        <v>56</v>
      </c>
      <c r="C8947" t="s">
        <v>106</v>
      </c>
      <c r="D8947" t="s">
        <v>210</v>
      </c>
      <c r="E8947" t="s">
        <v>213</v>
      </c>
      <c r="G8947" s="87">
        <v>72000</v>
      </c>
      <c r="H8947" s="87">
        <v>70920</v>
      </c>
    </row>
    <row r="8948" spans="1:8" x14ac:dyDescent="0.3">
      <c r="A8948" t="s">
        <v>37</v>
      </c>
      <c r="B8948" t="s">
        <v>56</v>
      </c>
      <c r="C8948" t="s">
        <v>106</v>
      </c>
      <c r="D8948" t="s">
        <v>214</v>
      </c>
      <c r="E8948" t="s">
        <v>215</v>
      </c>
      <c r="F8948" s="88">
        <v>46388</v>
      </c>
      <c r="G8948" s="87">
        <v>6000</v>
      </c>
      <c r="H8948" s="87">
        <v>95.383360791682307</v>
      </c>
    </row>
    <row r="8949" spans="1:8" x14ac:dyDescent="0.3">
      <c r="A8949" t="s">
        <v>37</v>
      </c>
      <c r="B8949" t="s">
        <v>56</v>
      </c>
      <c r="C8949" t="s">
        <v>106</v>
      </c>
      <c r="D8949" t="s">
        <v>214</v>
      </c>
      <c r="E8949" t="s">
        <v>216</v>
      </c>
      <c r="F8949" s="88">
        <v>46388</v>
      </c>
      <c r="G8949" s="87">
        <v>6000</v>
      </c>
      <c r="H8949" s="87">
        <v>120.0000000000001</v>
      </c>
    </row>
    <row r="8950" spans="1:8" x14ac:dyDescent="0.3">
      <c r="A8950" t="s">
        <v>37</v>
      </c>
      <c r="B8950" t="s">
        <v>56</v>
      </c>
      <c r="C8950" t="s">
        <v>106</v>
      </c>
      <c r="D8950" t="s">
        <v>214</v>
      </c>
      <c r="E8950" t="s">
        <v>217</v>
      </c>
      <c r="F8950" s="88">
        <v>46388</v>
      </c>
      <c r="G8950" s="87">
        <v>6000</v>
      </c>
      <c r="H8950" s="87">
        <v>-24.133960008154929</v>
      </c>
    </row>
    <row r="8951" spans="1:8" x14ac:dyDescent="0.3">
      <c r="A8951" t="s">
        <v>37</v>
      </c>
      <c r="B8951" t="s">
        <v>56</v>
      </c>
      <c r="C8951" t="s">
        <v>106</v>
      </c>
      <c r="D8951" t="s">
        <v>214</v>
      </c>
      <c r="E8951" t="s">
        <v>215</v>
      </c>
      <c r="F8951" s="88">
        <v>46419</v>
      </c>
      <c r="G8951" s="87">
        <v>6000</v>
      </c>
      <c r="H8951" s="87">
        <v>95.375355512930412</v>
      </c>
    </row>
    <row r="8952" spans="1:8" x14ac:dyDescent="0.3">
      <c r="A8952" t="s">
        <v>37</v>
      </c>
      <c r="B8952" t="s">
        <v>56</v>
      </c>
      <c r="C8952" t="s">
        <v>106</v>
      </c>
      <c r="D8952" t="s">
        <v>214</v>
      </c>
      <c r="E8952" t="s">
        <v>216</v>
      </c>
      <c r="F8952" s="88">
        <v>46419</v>
      </c>
      <c r="G8952" s="87">
        <v>6000</v>
      </c>
      <c r="H8952" s="87">
        <v>120.0000000000001</v>
      </c>
    </row>
    <row r="8953" spans="1:8" x14ac:dyDescent="0.3">
      <c r="A8953" t="s">
        <v>37</v>
      </c>
      <c r="B8953" t="s">
        <v>56</v>
      </c>
      <c r="C8953" t="s">
        <v>106</v>
      </c>
      <c r="D8953" t="s">
        <v>214</v>
      </c>
      <c r="E8953" t="s">
        <v>217</v>
      </c>
      <c r="F8953" s="88">
        <v>46419</v>
      </c>
      <c r="G8953" s="87">
        <v>6000</v>
      </c>
      <c r="H8953" s="87">
        <v>-24.14180832065615</v>
      </c>
    </row>
    <row r="8954" spans="1:8" x14ac:dyDescent="0.3">
      <c r="A8954" t="s">
        <v>37</v>
      </c>
      <c r="B8954" t="s">
        <v>56</v>
      </c>
      <c r="C8954" t="s">
        <v>106</v>
      </c>
      <c r="D8954" t="s">
        <v>214</v>
      </c>
      <c r="E8954" t="s">
        <v>215</v>
      </c>
      <c r="F8954" s="88">
        <v>46447</v>
      </c>
      <c r="G8954" s="87">
        <v>6000</v>
      </c>
      <c r="H8954" s="87">
        <v>95.367345025886067</v>
      </c>
    </row>
    <row r="8955" spans="1:8" x14ac:dyDescent="0.3">
      <c r="A8955" t="s">
        <v>37</v>
      </c>
      <c r="B8955" t="s">
        <v>56</v>
      </c>
      <c r="C8955" t="s">
        <v>106</v>
      </c>
      <c r="D8955" t="s">
        <v>214</v>
      </c>
      <c r="E8955" t="s">
        <v>216</v>
      </c>
      <c r="F8955" s="88">
        <v>46447</v>
      </c>
      <c r="G8955" s="87">
        <v>6000</v>
      </c>
      <c r="H8955" s="87">
        <v>120.0000000000001</v>
      </c>
    </row>
    <row r="8956" spans="1:8" x14ac:dyDescent="0.3">
      <c r="A8956" t="s">
        <v>37</v>
      </c>
      <c r="B8956" t="s">
        <v>56</v>
      </c>
      <c r="C8956" t="s">
        <v>106</v>
      </c>
      <c r="D8956" t="s">
        <v>214</v>
      </c>
      <c r="E8956" t="s">
        <v>217</v>
      </c>
      <c r="F8956" s="88">
        <v>46447</v>
      </c>
      <c r="G8956" s="87">
        <v>6000</v>
      </c>
      <c r="H8956" s="87">
        <v>-24.14966173932687</v>
      </c>
    </row>
    <row r="8957" spans="1:8" x14ac:dyDescent="0.3">
      <c r="A8957" t="s">
        <v>37</v>
      </c>
      <c r="B8957" t="s">
        <v>56</v>
      </c>
      <c r="C8957" t="s">
        <v>106</v>
      </c>
      <c r="D8957" t="s">
        <v>214</v>
      </c>
      <c r="E8957" t="s">
        <v>215</v>
      </c>
      <c r="F8957" s="88">
        <v>46478</v>
      </c>
      <c r="G8957" s="87">
        <v>6000</v>
      </c>
      <c r="H8957" s="87">
        <v>95.359057515388201</v>
      </c>
    </row>
    <row r="8958" spans="1:8" x14ac:dyDescent="0.3">
      <c r="A8958" t="s">
        <v>37</v>
      </c>
      <c r="B8958" t="s">
        <v>56</v>
      </c>
      <c r="C8958" t="s">
        <v>106</v>
      </c>
      <c r="D8958" t="s">
        <v>214</v>
      </c>
      <c r="E8958" t="s">
        <v>216</v>
      </c>
      <c r="F8958" s="88">
        <v>46478</v>
      </c>
      <c r="G8958" s="87">
        <v>6000</v>
      </c>
      <c r="H8958" s="87">
        <v>120.0000000000001</v>
      </c>
    </row>
    <row r="8959" spans="1:8" x14ac:dyDescent="0.3">
      <c r="A8959" t="s">
        <v>37</v>
      </c>
      <c r="B8959" t="s">
        <v>56</v>
      </c>
      <c r="C8959" t="s">
        <v>106</v>
      </c>
      <c r="D8959" t="s">
        <v>214</v>
      </c>
      <c r="E8959" t="s">
        <v>217</v>
      </c>
      <c r="F8959" s="88">
        <v>46478</v>
      </c>
      <c r="G8959" s="87">
        <v>6000</v>
      </c>
      <c r="H8959" s="87">
        <v>-24.15778674961944</v>
      </c>
    </row>
    <row r="8960" spans="1:8" x14ac:dyDescent="0.3">
      <c r="A8960" t="s">
        <v>37</v>
      </c>
      <c r="B8960" t="s">
        <v>56</v>
      </c>
      <c r="C8960" t="s">
        <v>106</v>
      </c>
      <c r="D8960" t="s">
        <v>214</v>
      </c>
      <c r="E8960" t="s">
        <v>215</v>
      </c>
      <c r="F8960" s="88">
        <v>46508</v>
      </c>
      <c r="G8960" s="87">
        <v>6000</v>
      </c>
      <c r="H8960" s="87">
        <v>-24.165917228974539</v>
      </c>
    </row>
    <row r="8961" spans="1:8" x14ac:dyDescent="0.3">
      <c r="A8961" t="s">
        <v>37</v>
      </c>
      <c r="B8961" t="s">
        <v>56</v>
      </c>
      <c r="C8961" t="s">
        <v>106</v>
      </c>
      <c r="D8961" t="s">
        <v>214</v>
      </c>
      <c r="E8961" t="s">
        <v>216</v>
      </c>
      <c r="F8961" s="88">
        <v>46508</v>
      </c>
      <c r="G8961" s="87">
        <v>6000</v>
      </c>
      <c r="H8961" s="87">
        <v>0</v>
      </c>
    </row>
    <row r="8962" spans="1:8" x14ac:dyDescent="0.3">
      <c r="A8962" t="s">
        <v>37</v>
      </c>
      <c r="B8962" t="s">
        <v>56</v>
      </c>
      <c r="C8962" t="s">
        <v>106</v>
      </c>
      <c r="D8962" t="s">
        <v>214</v>
      </c>
      <c r="E8962" t="s">
        <v>217</v>
      </c>
      <c r="F8962" s="88">
        <v>46508</v>
      </c>
      <c r="G8962" s="87">
        <v>6000</v>
      </c>
      <c r="H8962" s="87">
        <v>-24.165917228974539</v>
      </c>
    </row>
    <row r="8963" spans="1:8" x14ac:dyDescent="0.3">
      <c r="A8963" t="s">
        <v>37</v>
      </c>
      <c r="B8963" t="s">
        <v>56</v>
      </c>
      <c r="C8963" t="s">
        <v>106</v>
      </c>
      <c r="D8963" t="s">
        <v>214</v>
      </c>
      <c r="E8963" t="s">
        <v>215</v>
      </c>
      <c r="F8963" s="88">
        <v>46539</v>
      </c>
      <c r="G8963" s="87">
        <v>6000</v>
      </c>
      <c r="H8963" s="87">
        <v>-24.174053182917099</v>
      </c>
    </row>
    <row r="8964" spans="1:8" x14ac:dyDescent="0.3">
      <c r="A8964" t="s">
        <v>37</v>
      </c>
      <c r="B8964" t="s">
        <v>56</v>
      </c>
      <c r="C8964" t="s">
        <v>106</v>
      </c>
      <c r="D8964" t="s">
        <v>214</v>
      </c>
      <c r="E8964" t="s">
        <v>216</v>
      </c>
      <c r="F8964" s="88">
        <v>46539</v>
      </c>
      <c r="G8964" s="87">
        <v>6000</v>
      </c>
      <c r="H8964" s="87">
        <v>0</v>
      </c>
    </row>
    <row r="8965" spans="1:8" x14ac:dyDescent="0.3">
      <c r="A8965" t="s">
        <v>37</v>
      </c>
      <c r="B8965" t="s">
        <v>56</v>
      </c>
      <c r="C8965" t="s">
        <v>106</v>
      </c>
      <c r="D8965" t="s">
        <v>214</v>
      </c>
      <c r="E8965" t="s">
        <v>217</v>
      </c>
      <c r="F8965" s="88">
        <v>46539</v>
      </c>
      <c r="G8965" s="87">
        <v>6000</v>
      </c>
      <c r="H8965" s="87">
        <v>-24.174053182917099</v>
      </c>
    </row>
    <row r="8966" spans="1:8" x14ac:dyDescent="0.3">
      <c r="A8966" t="s">
        <v>37</v>
      </c>
      <c r="B8966" t="s">
        <v>56</v>
      </c>
      <c r="C8966" t="s">
        <v>106</v>
      </c>
      <c r="D8966" t="s">
        <v>214</v>
      </c>
      <c r="E8966" t="s">
        <v>215</v>
      </c>
      <c r="F8966" s="88">
        <v>46569</v>
      </c>
      <c r="G8966" s="87">
        <v>6000</v>
      </c>
      <c r="H8966" s="87">
        <v>-24.182194616977348</v>
      </c>
    </row>
    <row r="8967" spans="1:8" x14ac:dyDescent="0.3">
      <c r="A8967" t="s">
        <v>37</v>
      </c>
      <c r="B8967" t="s">
        <v>56</v>
      </c>
      <c r="C8967" t="s">
        <v>106</v>
      </c>
      <c r="D8967" t="s">
        <v>214</v>
      </c>
      <c r="E8967" t="s">
        <v>216</v>
      </c>
      <c r="F8967" s="88">
        <v>46569</v>
      </c>
      <c r="G8967" s="87">
        <v>6000</v>
      </c>
      <c r="H8967" s="87">
        <v>0</v>
      </c>
    </row>
    <row r="8968" spans="1:8" x14ac:dyDescent="0.3">
      <c r="A8968" t="s">
        <v>37</v>
      </c>
      <c r="B8968" t="s">
        <v>56</v>
      </c>
      <c r="C8968" t="s">
        <v>106</v>
      </c>
      <c r="D8968" t="s">
        <v>214</v>
      </c>
      <c r="E8968" t="s">
        <v>217</v>
      </c>
      <c r="F8968" s="88">
        <v>46569</v>
      </c>
      <c r="G8968" s="87">
        <v>6000</v>
      </c>
      <c r="H8968" s="87">
        <v>-24.182194616977348</v>
      </c>
    </row>
    <row r="8969" spans="1:8" x14ac:dyDescent="0.3">
      <c r="A8969" t="s">
        <v>37</v>
      </c>
      <c r="B8969" t="s">
        <v>56</v>
      </c>
      <c r="C8969" t="s">
        <v>106</v>
      </c>
      <c r="D8969" t="s">
        <v>214</v>
      </c>
      <c r="E8969" t="s">
        <v>215</v>
      </c>
      <c r="F8969" s="88">
        <v>46600</v>
      </c>
      <c r="G8969" s="87">
        <v>6000</v>
      </c>
      <c r="H8969" s="87">
        <v>-24.19047513848782</v>
      </c>
    </row>
    <row r="8970" spans="1:8" x14ac:dyDescent="0.3">
      <c r="A8970" t="s">
        <v>37</v>
      </c>
      <c r="B8970" t="s">
        <v>56</v>
      </c>
      <c r="C8970" t="s">
        <v>106</v>
      </c>
      <c r="D8970" t="s">
        <v>214</v>
      </c>
      <c r="E8970" t="s">
        <v>216</v>
      </c>
      <c r="F8970" s="88">
        <v>46600</v>
      </c>
      <c r="G8970" s="87">
        <v>6000</v>
      </c>
      <c r="H8970" s="87">
        <v>0</v>
      </c>
    </row>
    <row r="8971" spans="1:8" x14ac:dyDescent="0.3">
      <c r="A8971" t="s">
        <v>37</v>
      </c>
      <c r="B8971" t="s">
        <v>56</v>
      </c>
      <c r="C8971" t="s">
        <v>106</v>
      </c>
      <c r="D8971" t="s">
        <v>214</v>
      </c>
      <c r="E8971" t="s">
        <v>217</v>
      </c>
      <c r="F8971" s="88">
        <v>46600</v>
      </c>
      <c r="G8971" s="87">
        <v>6000</v>
      </c>
      <c r="H8971" s="87">
        <v>-24.19047513848782</v>
      </c>
    </row>
    <row r="8972" spans="1:8" x14ac:dyDescent="0.3">
      <c r="A8972" t="s">
        <v>37</v>
      </c>
      <c r="B8972" t="s">
        <v>56</v>
      </c>
      <c r="C8972" t="s">
        <v>106</v>
      </c>
      <c r="D8972" t="s">
        <v>214</v>
      </c>
      <c r="E8972" t="s">
        <v>215</v>
      </c>
      <c r="F8972" s="88">
        <v>46631</v>
      </c>
      <c r="G8972" s="87">
        <v>6000</v>
      </c>
      <c r="H8972" s="87">
        <v>-24.198627639474111</v>
      </c>
    </row>
    <row r="8973" spans="1:8" x14ac:dyDescent="0.3">
      <c r="A8973" t="s">
        <v>37</v>
      </c>
      <c r="B8973" t="s">
        <v>56</v>
      </c>
      <c r="C8973" t="s">
        <v>106</v>
      </c>
      <c r="D8973" t="s">
        <v>214</v>
      </c>
      <c r="E8973" t="s">
        <v>216</v>
      </c>
      <c r="F8973" s="88">
        <v>46631</v>
      </c>
      <c r="G8973" s="87">
        <v>6000</v>
      </c>
      <c r="H8973" s="87">
        <v>0</v>
      </c>
    </row>
    <row r="8974" spans="1:8" x14ac:dyDescent="0.3">
      <c r="A8974" t="s">
        <v>37</v>
      </c>
      <c r="B8974" t="s">
        <v>56</v>
      </c>
      <c r="C8974" t="s">
        <v>106</v>
      </c>
      <c r="D8974" t="s">
        <v>214</v>
      </c>
      <c r="E8974" t="s">
        <v>217</v>
      </c>
      <c r="F8974" s="88">
        <v>46631</v>
      </c>
      <c r="G8974" s="87">
        <v>6000</v>
      </c>
      <c r="H8974" s="87">
        <v>-24.198627639474111</v>
      </c>
    </row>
    <row r="8975" spans="1:8" x14ac:dyDescent="0.3">
      <c r="A8975" t="s">
        <v>37</v>
      </c>
      <c r="B8975" t="s">
        <v>56</v>
      </c>
      <c r="C8975" t="s">
        <v>106</v>
      </c>
      <c r="D8975" t="s">
        <v>214</v>
      </c>
      <c r="E8975" t="s">
        <v>215</v>
      </c>
      <c r="F8975" s="88">
        <v>46661</v>
      </c>
      <c r="G8975" s="87">
        <v>6000</v>
      </c>
      <c r="H8975" s="87">
        <v>-24.20678563730738</v>
      </c>
    </row>
    <row r="8976" spans="1:8" x14ac:dyDescent="0.3">
      <c r="A8976" t="s">
        <v>37</v>
      </c>
      <c r="B8976" t="s">
        <v>56</v>
      </c>
      <c r="C8976" t="s">
        <v>106</v>
      </c>
      <c r="D8976" t="s">
        <v>214</v>
      </c>
      <c r="E8976" t="s">
        <v>216</v>
      </c>
      <c r="F8976" s="88">
        <v>46661</v>
      </c>
      <c r="G8976" s="87">
        <v>6000</v>
      </c>
      <c r="H8976" s="87">
        <v>0</v>
      </c>
    </row>
    <row r="8977" spans="1:8" x14ac:dyDescent="0.3">
      <c r="A8977" t="s">
        <v>37</v>
      </c>
      <c r="B8977" t="s">
        <v>56</v>
      </c>
      <c r="C8977" t="s">
        <v>106</v>
      </c>
      <c r="D8977" t="s">
        <v>214</v>
      </c>
      <c r="E8977" t="s">
        <v>217</v>
      </c>
      <c r="F8977" s="88">
        <v>46661</v>
      </c>
      <c r="G8977" s="87">
        <v>6000</v>
      </c>
      <c r="H8977" s="87">
        <v>-24.20678563730738</v>
      </c>
    </row>
    <row r="8978" spans="1:8" x14ac:dyDescent="0.3">
      <c r="A8978" t="s">
        <v>37</v>
      </c>
      <c r="B8978" t="s">
        <v>56</v>
      </c>
      <c r="C8978" t="s">
        <v>106</v>
      </c>
      <c r="D8978" t="s">
        <v>214</v>
      </c>
      <c r="E8978" t="s">
        <v>215</v>
      </c>
      <c r="F8978" s="88">
        <v>46692</v>
      </c>
      <c r="G8978" s="87">
        <v>6000</v>
      </c>
      <c r="H8978" s="87">
        <v>-24.214949137549841</v>
      </c>
    </row>
    <row r="8979" spans="1:8" x14ac:dyDescent="0.3">
      <c r="A8979" t="s">
        <v>37</v>
      </c>
      <c r="B8979" t="s">
        <v>56</v>
      </c>
      <c r="C8979" t="s">
        <v>106</v>
      </c>
      <c r="D8979" t="s">
        <v>214</v>
      </c>
      <c r="E8979" t="s">
        <v>216</v>
      </c>
      <c r="F8979" s="88">
        <v>46692</v>
      </c>
      <c r="G8979" s="87">
        <v>6000</v>
      </c>
      <c r="H8979" s="87">
        <v>0</v>
      </c>
    </row>
    <row r="8980" spans="1:8" x14ac:dyDescent="0.3">
      <c r="A8980" t="s">
        <v>37</v>
      </c>
      <c r="B8980" t="s">
        <v>56</v>
      </c>
      <c r="C8980" t="s">
        <v>106</v>
      </c>
      <c r="D8980" t="s">
        <v>214</v>
      </c>
      <c r="E8980" t="s">
        <v>217</v>
      </c>
      <c r="F8980" s="88">
        <v>46692</v>
      </c>
      <c r="G8980" s="87">
        <v>6000</v>
      </c>
      <c r="H8980" s="87">
        <v>-24.214949137549841</v>
      </c>
    </row>
    <row r="8981" spans="1:8" x14ac:dyDescent="0.3">
      <c r="A8981" t="s">
        <v>37</v>
      </c>
      <c r="B8981" t="s">
        <v>56</v>
      </c>
      <c r="C8981" t="s">
        <v>106</v>
      </c>
      <c r="D8981" t="s">
        <v>214</v>
      </c>
      <c r="E8981" t="s">
        <v>215</v>
      </c>
      <c r="F8981" s="88">
        <v>46722</v>
      </c>
      <c r="G8981" s="87">
        <v>6000</v>
      </c>
      <c r="H8981" s="87">
        <v>-24.223118145769721</v>
      </c>
    </row>
    <row r="8982" spans="1:8" x14ac:dyDescent="0.3">
      <c r="A8982" t="s">
        <v>37</v>
      </c>
      <c r="B8982" t="s">
        <v>56</v>
      </c>
      <c r="C8982" t="s">
        <v>106</v>
      </c>
      <c r="D8982" t="s">
        <v>214</v>
      </c>
      <c r="E8982" t="s">
        <v>216</v>
      </c>
      <c r="F8982" s="88">
        <v>46722</v>
      </c>
      <c r="G8982" s="87">
        <v>6000</v>
      </c>
      <c r="H8982" s="87">
        <v>0</v>
      </c>
    </row>
    <row r="8983" spans="1:8" x14ac:dyDescent="0.3">
      <c r="A8983" t="s">
        <v>37</v>
      </c>
      <c r="B8983" t="s">
        <v>56</v>
      </c>
      <c r="C8983" t="s">
        <v>106</v>
      </c>
      <c r="D8983" t="s">
        <v>214</v>
      </c>
      <c r="E8983" t="s">
        <v>217</v>
      </c>
      <c r="F8983" s="88">
        <v>46722</v>
      </c>
      <c r="G8983" s="87">
        <v>6000</v>
      </c>
      <c r="H8983" s="87">
        <v>-24.223118145769721</v>
      </c>
    </row>
    <row r="8984" spans="1:8" x14ac:dyDescent="0.3">
      <c r="A8984" t="s">
        <v>37</v>
      </c>
      <c r="B8984" t="s">
        <v>56</v>
      </c>
      <c r="C8984" t="s">
        <v>107</v>
      </c>
      <c r="D8984" t="s">
        <v>198</v>
      </c>
      <c r="E8984" t="s">
        <v>135</v>
      </c>
      <c r="G8984" s="87">
        <v>56000</v>
      </c>
      <c r="H8984" s="87">
        <v>37184</v>
      </c>
    </row>
    <row r="8985" spans="1:8" x14ac:dyDescent="0.3">
      <c r="A8985" t="s">
        <v>37</v>
      </c>
      <c r="B8985" t="s">
        <v>56</v>
      </c>
      <c r="C8985" t="s">
        <v>107</v>
      </c>
      <c r="D8985" t="s">
        <v>198</v>
      </c>
      <c r="E8985" t="s">
        <v>199</v>
      </c>
      <c r="G8985" s="87">
        <v>56000</v>
      </c>
      <c r="H8985" s="87">
        <v>55074.443382051642</v>
      </c>
    </row>
    <row r="8986" spans="1:8" x14ac:dyDescent="0.3">
      <c r="A8986" t="s">
        <v>37</v>
      </c>
      <c r="B8986" t="s">
        <v>56</v>
      </c>
      <c r="C8986" t="s">
        <v>107</v>
      </c>
      <c r="D8986" t="s">
        <v>198</v>
      </c>
      <c r="E8986" t="s">
        <v>200</v>
      </c>
      <c r="G8986" s="87">
        <v>56000</v>
      </c>
      <c r="H8986" s="87">
        <v>56451.851572717816</v>
      </c>
    </row>
    <row r="8987" spans="1:8" x14ac:dyDescent="0.3">
      <c r="A8987" t="s">
        <v>37</v>
      </c>
      <c r="B8987" t="s">
        <v>56</v>
      </c>
      <c r="C8987" t="s">
        <v>107</v>
      </c>
      <c r="D8987" t="s">
        <v>198</v>
      </c>
      <c r="E8987" t="s">
        <v>201</v>
      </c>
      <c r="G8987" s="87">
        <v>56000</v>
      </c>
      <c r="H8987" s="87">
        <v>56000</v>
      </c>
    </row>
    <row r="8988" spans="1:8" x14ac:dyDescent="0.3">
      <c r="A8988" t="s">
        <v>37</v>
      </c>
      <c r="B8988" t="s">
        <v>56</v>
      </c>
      <c r="C8988" t="s">
        <v>107</v>
      </c>
      <c r="D8988" t="s">
        <v>198</v>
      </c>
      <c r="E8988" t="s">
        <v>202</v>
      </c>
      <c r="G8988" s="87">
        <v>56000</v>
      </c>
      <c r="H8988" s="87">
        <v>36864.501024293037</v>
      </c>
    </row>
    <row r="8989" spans="1:8" x14ac:dyDescent="0.3">
      <c r="A8989" t="s">
        <v>37</v>
      </c>
      <c r="B8989" t="s">
        <v>56</v>
      </c>
      <c r="C8989" t="s">
        <v>107</v>
      </c>
      <c r="D8989" t="s">
        <v>198</v>
      </c>
      <c r="E8989" t="s">
        <v>139</v>
      </c>
      <c r="G8989" s="87">
        <v>56000</v>
      </c>
      <c r="H8989" s="87">
        <v>35560</v>
      </c>
    </row>
    <row r="8990" spans="1:8" x14ac:dyDescent="0.3">
      <c r="A8990" t="s">
        <v>37</v>
      </c>
      <c r="B8990" t="s">
        <v>56</v>
      </c>
      <c r="C8990" t="s">
        <v>107</v>
      </c>
      <c r="D8990" t="s">
        <v>198</v>
      </c>
      <c r="E8990" t="s">
        <v>65</v>
      </c>
      <c r="G8990" s="87">
        <v>56000</v>
      </c>
      <c r="H8990" s="87">
        <v>36864.501024293037</v>
      </c>
    </row>
    <row r="8991" spans="1:8" x14ac:dyDescent="0.3">
      <c r="A8991" t="s">
        <v>37</v>
      </c>
      <c r="B8991" t="s">
        <v>56</v>
      </c>
      <c r="C8991" t="s">
        <v>107</v>
      </c>
      <c r="D8991" t="s">
        <v>203</v>
      </c>
      <c r="E8991" t="s">
        <v>204</v>
      </c>
      <c r="G8991" s="87">
        <v>56000</v>
      </c>
      <c r="H8991" s="87">
        <v>35806.733099630808</v>
      </c>
    </row>
    <row r="8992" spans="1:8" x14ac:dyDescent="0.3">
      <c r="A8992" t="s">
        <v>37</v>
      </c>
      <c r="B8992" t="s">
        <v>56</v>
      </c>
      <c r="C8992" t="s">
        <v>107</v>
      </c>
      <c r="D8992" t="s">
        <v>203</v>
      </c>
      <c r="E8992" t="s">
        <v>142</v>
      </c>
      <c r="G8992" s="87">
        <v>56000</v>
      </c>
      <c r="H8992" s="87">
        <v>53853.345799385577</v>
      </c>
    </row>
    <row r="8993" spans="1:8" x14ac:dyDescent="0.3">
      <c r="A8993" t="s">
        <v>37</v>
      </c>
      <c r="B8993" t="s">
        <v>56</v>
      </c>
      <c r="C8993" t="s">
        <v>107</v>
      </c>
      <c r="D8993" t="s">
        <v>203</v>
      </c>
      <c r="E8993" t="s">
        <v>143</v>
      </c>
      <c r="G8993" s="87">
        <v>56000</v>
      </c>
      <c r="H8993" s="87">
        <v>56075.345280483583</v>
      </c>
    </row>
    <row r="8994" spans="1:8" x14ac:dyDescent="0.3">
      <c r="A8994" t="s">
        <v>37</v>
      </c>
      <c r="B8994" t="s">
        <v>56</v>
      </c>
      <c r="C8994" t="s">
        <v>107</v>
      </c>
      <c r="D8994" t="s">
        <v>203</v>
      </c>
      <c r="E8994" t="s">
        <v>141</v>
      </c>
      <c r="G8994" s="87">
        <v>56000</v>
      </c>
      <c r="H8994" s="87">
        <v>0</v>
      </c>
    </row>
    <row r="8995" spans="1:8" x14ac:dyDescent="0.3">
      <c r="A8995" t="s">
        <v>37</v>
      </c>
      <c r="B8995" t="s">
        <v>56</v>
      </c>
      <c r="C8995" t="s">
        <v>107</v>
      </c>
      <c r="D8995" t="s">
        <v>203</v>
      </c>
      <c r="E8995" t="s">
        <v>205</v>
      </c>
      <c r="G8995" s="87">
        <v>56000</v>
      </c>
      <c r="H8995" s="87">
        <v>35806.733099630808</v>
      </c>
    </row>
    <row r="8996" spans="1:8" x14ac:dyDescent="0.3">
      <c r="A8996" t="s">
        <v>37</v>
      </c>
      <c r="B8996" t="s">
        <v>56</v>
      </c>
      <c r="C8996" t="s">
        <v>107</v>
      </c>
      <c r="D8996" t="s">
        <v>206</v>
      </c>
      <c r="E8996" t="s">
        <v>207</v>
      </c>
      <c r="G8996" s="87">
        <v>56000</v>
      </c>
      <c r="H8996" s="87">
        <v>56000</v>
      </c>
    </row>
    <row r="8997" spans="1:8" x14ac:dyDescent="0.3">
      <c r="A8997" t="s">
        <v>37</v>
      </c>
      <c r="B8997" t="s">
        <v>56</v>
      </c>
      <c r="C8997" t="s">
        <v>107</v>
      </c>
      <c r="D8997" t="s">
        <v>206</v>
      </c>
      <c r="E8997" t="s">
        <v>208</v>
      </c>
      <c r="G8997" s="87">
        <v>56000</v>
      </c>
      <c r="H8997" s="87">
        <v>56941.111111111109</v>
      </c>
    </row>
    <row r="8998" spans="1:8" x14ac:dyDescent="0.3">
      <c r="A8998" t="s">
        <v>37</v>
      </c>
      <c r="B8998" t="s">
        <v>56</v>
      </c>
      <c r="C8998" t="s">
        <v>107</v>
      </c>
      <c r="D8998" t="s">
        <v>206</v>
      </c>
      <c r="E8998" t="s">
        <v>209</v>
      </c>
      <c r="G8998" s="87">
        <v>56000</v>
      </c>
      <c r="H8998" s="87">
        <v>55551.765134937988</v>
      </c>
    </row>
    <row r="8999" spans="1:8" x14ac:dyDescent="0.3">
      <c r="A8999" t="s">
        <v>37</v>
      </c>
      <c r="B8999" t="s">
        <v>56</v>
      </c>
      <c r="C8999" t="s">
        <v>107</v>
      </c>
      <c r="D8999" t="s">
        <v>210</v>
      </c>
      <c r="E8999" t="s">
        <v>211</v>
      </c>
      <c r="G8999" s="87">
        <v>56000</v>
      </c>
      <c r="H8999" s="87">
        <v>56000</v>
      </c>
    </row>
    <row r="9000" spans="1:8" x14ac:dyDescent="0.3">
      <c r="A9000" t="s">
        <v>37</v>
      </c>
      <c r="B9000" t="s">
        <v>56</v>
      </c>
      <c r="C9000" t="s">
        <v>107</v>
      </c>
      <c r="D9000" t="s">
        <v>210</v>
      </c>
      <c r="E9000" t="s">
        <v>212</v>
      </c>
      <c r="G9000" s="87">
        <v>56000</v>
      </c>
      <c r="H9000" s="87">
        <v>55440</v>
      </c>
    </row>
    <row r="9001" spans="1:8" x14ac:dyDescent="0.3">
      <c r="A9001" t="s">
        <v>37</v>
      </c>
      <c r="B9001" t="s">
        <v>56</v>
      </c>
      <c r="C9001" t="s">
        <v>107</v>
      </c>
      <c r="D9001" t="s">
        <v>210</v>
      </c>
      <c r="E9001" t="s">
        <v>213</v>
      </c>
      <c r="G9001" s="87">
        <v>56000</v>
      </c>
      <c r="H9001" s="87">
        <v>56000</v>
      </c>
    </row>
    <row r="9002" spans="1:8" x14ac:dyDescent="0.3">
      <c r="A9002" t="s">
        <v>37</v>
      </c>
      <c r="B9002" t="s">
        <v>56</v>
      </c>
      <c r="C9002" t="s">
        <v>107</v>
      </c>
      <c r="D9002" t="s">
        <v>214</v>
      </c>
      <c r="E9002" t="s">
        <v>215</v>
      </c>
      <c r="F9002" s="88">
        <v>46388</v>
      </c>
      <c r="G9002" s="87">
        <v>4666.666666666667</v>
      </c>
      <c r="H9002" s="87">
        <v>37.864052490987753</v>
      </c>
    </row>
    <row r="9003" spans="1:8" x14ac:dyDescent="0.3">
      <c r="A9003" t="s">
        <v>37</v>
      </c>
      <c r="B9003" t="s">
        <v>56</v>
      </c>
      <c r="C9003" t="s">
        <v>107</v>
      </c>
      <c r="D9003" t="s">
        <v>214</v>
      </c>
      <c r="E9003" t="s">
        <v>216</v>
      </c>
      <c r="F9003" s="88">
        <v>46388</v>
      </c>
      <c r="G9003" s="87">
        <v>4666.666666666667</v>
      </c>
      <c r="H9003" s="87">
        <v>0</v>
      </c>
    </row>
    <row r="9004" spans="1:8" x14ac:dyDescent="0.3">
      <c r="A9004" t="s">
        <v>37</v>
      </c>
      <c r="B9004" t="s">
        <v>56</v>
      </c>
      <c r="C9004" t="s">
        <v>107</v>
      </c>
      <c r="D9004" t="s">
        <v>214</v>
      </c>
      <c r="E9004" t="s">
        <v>217</v>
      </c>
      <c r="F9004" s="88">
        <v>46388</v>
      </c>
      <c r="G9004" s="87">
        <v>4666.666666666667</v>
      </c>
      <c r="H9004" s="87">
        <v>37.864052490987753</v>
      </c>
    </row>
    <row r="9005" spans="1:8" x14ac:dyDescent="0.3">
      <c r="A9005" t="s">
        <v>37</v>
      </c>
      <c r="B9005" t="s">
        <v>56</v>
      </c>
      <c r="C9005" t="s">
        <v>107</v>
      </c>
      <c r="D9005" t="s">
        <v>214</v>
      </c>
      <c r="E9005" t="s">
        <v>215</v>
      </c>
      <c r="F9005" s="88">
        <v>46419</v>
      </c>
      <c r="G9005" s="87">
        <v>4666.666666666667</v>
      </c>
      <c r="H9005" s="87">
        <v>226.01947498981841</v>
      </c>
    </row>
    <row r="9006" spans="1:8" x14ac:dyDescent="0.3">
      <c r="A9006" t="s">
        <v>37</v>
      </c>
      <c r="B9006" t="s">
        <v>56</v>
      </c>
      <c r="C9006" t="s">
        <v>107</v>
      </c>
      <c r="D9006" t="s">
        <v>214</v>
      </c>
      <c r="E9006" t="s">
        <v>216</v>
      </c>
      <c r="F9006" s="88">
        <v>46419</v>
      </c>
      <c r="G9006" s="87">
        <v>4666.666666666667</v>
      </c>
      <c r="H9006" s="87">
        <v>186.66666666666691</v>
      </c>
    </row>
    <row r="9007" spans="1:8" x14ac:dyDescent="0.3">
      <c r="A9007" t="s">
        <v>37</v>
      </c>
      <c r="B9007" t="s">
        <v>56</v>
      </c>
      <c r="C9007" t="s">
        <v>107</v>
      </c>
      <c r="D9007" t="s">
        <v>214</v>
      </c>
      <c r="E9007" t="s">
        <v>217</v>
      </c>
      <c r="F9007" s="88">
        <v>46419</v>
      </c>
      <c r="G9007" s="87">
        <v>4666.666666666667</v>
      </c>
      <c r="H9007" s="87">
        <v>37.839238772260742</v>
      </c>
    </row>
    <row r="9008" spans="1:8" x14ac:dyDescent="0.3">
      <c r="A9008" t="s">
        <v>37</v>
      </c>
      <c r="B9008" t="s">
        <v>56</v>
      </c>
      <c r="C9008" t="s">
        <v>107</v>
      </c>
      <c r="D9008" t="s">
        <v>214</v>
      </c>
      <c r="E9008" t="s">
        <v>215</v>
      </c>
      <c r="F9008" s="88">
        <v>46447</v>
      </c>
      <c r="G9008" s="87">
        <v>4666.666666666667</v>
      </c>
      <c r="H9008" s="87">
        <v>225.99370252380021</v>
      </c>
    </row>
    <row r="9009" spans="1:8" x14ac:dyDescent="0.3">
      <c r="A9009" t="s">
        <v>37</v>
      </c>
      <c r="B9009" t="s">
        <v>56</v>
      </c>
      <c r="C9009" t="s">
        <v>107</v>
      </c>
      <c r="D9009" t="s">
        <v>214</v>
      </c>
      <c r="E9009" t="s">
        <v>216</v>
      </c>
      <c r="F9009" s="88">
        <v>46447</v>
      </c>
      <c r="G9009" s="87">
        <v>4666.666666666667</v>
      </c>
      <c r="H9009" s="87">
        <v>186.66666666666691</v>
      </c>
    </row>
    <row r="9010" spans="1:8" x14ac:dyDescent="0.3">
      <c r="A9010" t="s">
        <v>37</v>
      </c>
      <c r="B9010" t="s">
        <v>56</v>
      </c>
      <c r="C9010" t="s">
        <v>107</v>
      </c>
      <c r="D9010" t="s">
        <v>214</v>
      </c>
      <c r="E9010" t="s">
        <v>217</v>
      </c>
      <c r="F9010" s="88">
        <v>46447</v>
      </c>
      <c r="G9010" s="87">
        <v>4666.666666666667</v>
      </c>
      <c r="H9010" s="87">
        <v>37.814457554936183</v>
      </c>
    </row>
    <row r="9011" spans="1:8" x14ac:dyDescent="0.3">
      <c r="A9011" t="s">
        <v>37</v>
      </c>
      <c r="B9011" t="s">
        <v>56</v>
      </c>
      <c r="C9011" t="s">
        <v>107</v>
      </c>
      <c r="D9011" t="s">
        <v>214</v>
      </c>
      <c r="E9011" t="s">
        <v>215</v>
      </c>
      <c r="F9011" s="88">
        <v>46478</v>
      </c>
      <c r="G9011" s="87">
        <v>4666.666666666667</v>
      </c>
      <c r="H9011" s="87">
        <v>225.96709188389681</v>
      </c>
    </row>
    <row r="9012" spans="1:8" x14ac:dyDescent="0.3">
      <c r="A9012" t="s">
        <v>37</v>
      </c>
      <c r="B9012" t="s">
        <v>56</v>
      </c>
      <c r="C9012" t="s">
        <v>107</v>
      </c>
      <c r="D9012" t="s">
        <v>214</v>
      </c>
      <c r="E9012" t="s">
        <v>216</v>
      </c>
      <c r="F9012" s="88">
        <v>46478</v>
      </c>
      <c r="G9012" s="87">
        <v>4666.666666666667</v>
      </c>
      <c r="H9012" s="87">
        <v>186.66666666666691</v>
      </c>
    </row>
    <row r="9013" spans="1:8" x14ac:dyDescent="0.3">
      <c r="A9013" t="s">
        <v>37</v>
      </c>
      <c r="B9013" t="s">
        <v>56</v>
      </c>
      <c r="C9013" t="s">
        <v>107</v>
      </c>
      <c r="D9013" t="s">
        <v>214</v>
      </c>
      <c r="E9013" t="s">
        <v>217</v>
      </c>
      <c r="F9013" s="88">
        <v>46478</v>
      </c>
      <c r="G9013" s="87">
        <v>4666.666666666667</v>
      </c>
      <c r="H9013" s="87">
        <v>37.78887040118277</v>
      </c>
    </row>
    <row r="9014" spans="1:8" x14ac:dyDescent="0.3">
      <c r="A9014" t="s">
        <v>37</v>
      </c>
      <c r="B9014" t="s">
        <v>56</v>
      </c>
      <c r="C9014" t="s">
        <v>107</v>
      </c>
      <c r="D9014" t="s">
        <v>214</v>
      </c>
      <c r="E9014" t="s">
        <v>215</v>
      </c>
      <c r="F9014" s="88">
        <v>46508</v>
      </c>
      <c r="G9014" s="87">
        <v>4666.666666666667</v>
      </c>
      <c r="H9014" s="87">
        <v>225.94051723182281</v>
      </c>
    </row>
    <row r="9015" spans="1:8" x14ac:dyDescent="0.3">
      <c r="A9015" t="s">
        <v>37</v>
      </c>
      <c r="B9015" t="s">
        <v>56</v>
      </c>
      <c r="C9015" t="s">
        <v>107</v>
      </c>
      <c r="D9015" t="s">
        <v>214</v>
      </c>
      <c r="E9015" t="s">
        <v>216</v>
      </c>
      <c r="F9015" s="88">
        <v>46508</v>
      </c>
      <c r="G9015" s="87">
        <v>4666.666666666667</v>
      </c>
      <c r="H9015" s="87">
        <v>186.66666666666691</v>
      </c>
    </row>
    <row r="9016" spans="1:8" x14ac:dyDescent="0.3">
      <c r="A9016" t="s">
        <v>37</v>
      </c>
      <c r="B9016" t="s">
        <v>56</v>
      </c>
      <c r="C9016" t="s">
        <v>107</v>
      </c>
      <c r="D9016" t="s">
        <v>214</v>
      </c>
      <c r="E9016" t="s">
        <v>217</v>
      </c>
      <c r="F9016" s="88">
        <v>46508</v>
      </c>
      <c r="G9016" s="87">
        <v>4666.666666666667</v>
      </c>
      <c r="H9016" s="87">
        <v>37.763317851111637</v>
      </c>
    </row>
    <row r="9017" spans="1:8" x14ac:dyDescent="0.3">
      <c r="A9017" t="s">
        <v>37</v>
      </c>
      <c r="B9017" t="s">
        <v>56</v>
      </c>
      <c r="C9017" t="s">
        <v>107</v>
      </c>
      <c r="D9017" t="s">
        <v>214</v>
      </c>
      <c r="E9017" t="s">
        <v>215</v>
      </c>
      <c r="F9017" s="88">
        <v>46539</v>
      </c>
      <c r="G9017" s="87">
        <v>4666.666666666667</v>
      </c>
      <c r="H9017" s="87">
        <v>225.91397849462291</v>
      </c>
    </row>
    <row r="9018" spans="1:8" x14ac:dyDescent="0.3">
      <c r="A9018" t="s">
        <v>37</v>
      </c>
      <c r="B9018" t="s">
        <v>56</v>
      </c>
      <c r="C9018" t="s">
        <v>107</v>
      </c>
      <c r="D9018" t="s">
        <v>214</v>
      </c>
      <c r="E9018" t="s">
        <v>216</v>
      </c>
      <c r="F9018" s="88">
        <v>46539</v>
      </c>
      <c r="G9018" s="87">
        <v>4666.666666666667</v>
      </c>
      <c r="H9018" s="87">
        <v>186.66666666666691</v>
      </c>
    </row>
    <row r="9019" spans="1:8" x14ac:dyDescent="0.3">
      <c r="A9019" t="s">
        <v>37</v>
      </c>
      <c r="B9019" t="s">
        <v>56</v>
      </c>
      <c r="C9019" t="s">
        <v>107</v>
      </c>
      <c r="D9019" t="s">
        <v>214</v>
      </c>
      <c r="E9019" t="s">
        <v>217</v>
      </c>
      <c r="F9019" s="88">
        <v>46539</v>
      </c>
      <c r="G9019" s="87">
        <v>4666.666666666667</v>
      </c>
      <c r="H9019" s="87">
        <v>37.737799834573593</v>
      </c>
    </row>
    <row r="9020" spans="1:8" x14ac:dyDescent="0.3">
      <c r="A9020" t="s">
        <v>37</v>
      </c>
      <c r="B9020" t="s">
        <v>56</v>
      </c>
      <c r="C9020" t="s">
        <v>107</v>
      </c>
      <c r="D9020" t="s">
        <v>214</v>
      </c>
      <c r="E9020" t="s">
        <v>215</v>
      </c>
      <c r="F9020" s="88">
        <v>46569</v>
      </c>
      <c r="G9020" s="87">
        <v>4666.666666666667</v>
      </c>
      <c r="H9020" s="87">
        <v>225.88747559954101</v>
      </c>
    </row>
    <row r="9021" spans="1:8" x14ac:dyDescent="0.3">
      <c r="A9021" t="s">
        <v>37</v>
      </c>
      <c r="B9021" t="s">
        <v>56</v>
      </c>
      <c r="C9021" t="s">
        <v>107</v>
      </c>
      <c r="D9021" t="s">
        <v>214</v>
      </c>
      <c r="E9021" t="s">
        <v>216</v>
      </c>
      <c r="F9021" s="88">
        <v>46569</v>
      </c>
      <c r="G9021" s="87">
        <v>4666.666666666667</v>
      </c>
      <c r="H9021" s="87">
        <v>186.66666666666691</v>
      </c>
    </row>
    <row r="9022" spans="1:8" x14ac:dyDescent="0.3">
      <c r="A9022" t="s">
        <v>37</v>
      </c>
      <c r="B9022" t="s">
        <v>56</v>
      </c>
      <c r="C9022" t="s">
        <v>107</v>
      </c>
      <c r="D9022" t="s">
        <v>214</v>
      </c>
      <c r="E9022" t="s">
        <v>217</v>
      </c>
      <c r="F9022" s="88">
        <v>46569</v>
      </c>
      <c r="G9022" s="87">
        <v>4666.666666666667</v>
      </c>
      <c r="H9022" s="87">
        <v>37.712316281610057</v>
      </c>
    </row>
    <row r="9023" spans="1:8" x14ac:dyDescent="0.3">
      <c r="A9023" t="s">
        <v>37</v>
      </c>
      <c r="B9023" t="s">
        <v>56</v>
      </c>
      <c r="C9023" t="s">
        <v>107</v>
      </c>
      <c r="D9023" t="s">
        <v>214</v>
      </c>
      <c r="E9023" t="s">
        <v>215</v>
      </c>
      <c r="F9023" s="88">
        <v>46600</v>
      </c>
      <c r="G9023" s="87">
        <v>4666.666666666667</v>
      </c>
      <c r="H9023" s="87">
        <v>225.86057488430441</v>
      </c>
    </row>
    <row r="9024" spans="1:8" x14ac:dyDescent="0.3">
      <c r="A9024" t="s">
        <v>37</v>
      </c>
      <c r="B9024" t="s">
        <v>56</v>
      </c>
      <c r="C9024" t="s">
        <v>107</v>
      </c>
      <c r="D9024" t="s">
        <v>214</v>
      </c>
      <c r="E9024" t="s">
        <v>216</v>
      </c>
      <c r="F9024" s="88">
        <v>46600</v>
      </c>
      <c r="G9024" s="87">
        <v>4666.666666666667</v>
      </c>
      <c r="H9024" s="87">
        <v>186.66666666666691</v>
      </c>
    </row>
    <row r="9025" spans="1:8" x14ac:dyDescent="0.3">
      <c r="A9025" t="s">
        <v>37</v>
      </c>
      <c r="B9025" t="s">
        <v>56</v>
      </c>
      <c r="C9025" t="s">
        <v>107</v>
      </c>
      <c r="D9025" t="s">
        <v>214</v>
      </c>
      <c r="E9025" t="s">
        <v>217</v>
      </c>
      <c r="F9025" s="88">
        <v>46600</v>
      </c>
      <c r="G9025" s="87">
        <v>4666.666666666667</v>
      </c>
      <c r="H9025" s="87">
        <v>37.686450209266937</v>
      </c>
    </row>
    <row r="9026" spans="1:8" x14ac:dyDescent="0.3">
      <c r="A9026" t="s">
        <v>37</v>
      </c>
      <c r="B9026" t="s">
        <v>56</v>
      </c>
      <c r="C9026" t="s">
        <v>107</v>
      </c>
      <c r="D9026" t="s">
        <v>214</v>
      </c>
      <c r="E9026" t="s">
        <v>215</v>
      </c>
      <c r="F9026" s="88">
        <v>46631</v>
      </c>
      <c r="G9026" s="87">
        <v>4666.666666666667</v>
      </c>
      <c r="H9026" s="87">
        <v>225.83414404056501</v>
      </c>
    </row>
    <row r="9027" spans="1:8" x14ac:dyDescent="0.3">
      <c r="A9027" t="s">
        <v>37</v>
      </c>
      <c r="B9027" t="s">
        <v>56</v>
      </c>
      <c r="C9027" t="s">
        <v>107</v>
      </c>
      <c r="D9027" t="s">
        <v>214</v>
      </c>
      <c r="E9027" t="s">
        <v>216</v>
      </c>
      <c r="F9027" s="88">
        <v>46631</v>
      </c>
      <c r="G9027" s="87">
        <v>4666.666666666667</v>
      </c>
      <c r="H9027" s="87">
        <v>186.66666666666691</v>
      </c>
    </row>
    <row r="9028" spans="1:8" x14ac:dyDescent="0.3">
      <c r="A9028" t="s">
        <v>37</v>
      </c>
      <c r="B9028" t="s">
        <v>56</v>
      </c>
      <c r="C9028" t="s">
        <v>107</v>
      </c>
      <c r="D9028" t="s">
        <v>214</v>
      </c>
      <c r="E9028" t="s">
        <v>217</v>
      </c>
      <c r="F9028" s="88">
        <v>46631</v>
      </c>
      <c r="G9028" s="87">
        <v>4666.666666666667</v>
      </c>
      <c r="H9028" s="87">
        <v>37.661035936440882</v>
      </c>
    </row>
    <row r="9029" spans="1:8" x14ac:dyDescent="0.3">
      <c r="A9029" t="s">
        <v>37</v>
      </c>
      <c r="B9029" t="s">
        <v>56</v>
      </c>
      <c r="C9029" t="s">
        <v>107</v>
      </c>
      <c r="D9029" t="s">
        <v>214</v>
      </c>
      <c r="E9029" t="s">
        <v>215</v>
      </c>
      <c r="F9029" s="88">
        <v>46661</v>
      </c>
      <c r="G9029" s="87">
        <v>4666.666666666667</v>
      </c>
      <c r="H9029" s="87">
        <v>225.8077488206641</v>
      </c>
    </row>
    <row r="9030" spans="1:8" x14ac:dyDescent="0.3">
      <c r="A9030" t="s">
        <v>37</v>
      </c>
      <c r="B9030" t="s">
        <v>56</v>
      </c>
      <c r="C9030" t="s">
        <v>107</v>
      </c>
      <c r="D9030" t="s">
        <v>214</v>
      </c>
      <c r="E9030" t="s">
        <v>216</v>
      </c>
      <c r="F9030" s="88">
        <v>46661</v>
      </c>
      <c r="G9030" s="87">
        <v>4666.666666666667</v>
      </c>
      <c r="H9030" s="87">
        <v>186.66666666666691</v>
      </c>
    </row>
    <row r="9031" spans="1:8" x14ac:dyDescent="0.3">
      <c r="A9031" t="s">
        <v>37</v>
      </c>
      <c r="B9031" t="s">
        <v>56</v>
      </c>
      <c r="C9031" t="s">
        <v>107</v>
      </c>
      <c r="D9031" t="s">
        <v>214</v>
      </c>
      <c r="E9031" t="s">
        <v>217</v>
      </c>
      <c r="F9031" s="88">
        <v>46661</v>
      </c>
      <c r="G9031" s="87">
        <v>4666.666666666667</v>
      </c>
      <c r="H9031" s="87">
        <v>37.635655917305371</v>
      </c>
    </row>
    <row r="9032" spans="1:8" x14ac:dyDescent="0.3">
      <c r="A9032" t="s">
        <v>37</v>
      </c>
      <c r="B9032" t="s">
        <v>56</v>
      </c>
      <c r="C9032" t="s">
        <v>107</v>
      </c>
      <c r="D9032" t="s">
        <v>214</v>
      </c>
      <c r="E9032" t="s">
        <v>215</v>
      </c>
      <c r="F9032" s="88">
        <v>46692</v>
      </c>
      <c r="G9032" s="87">
        <v>4666.666666666667</v>
      </c>
      <c r="H9032" s="87">
        <v>225.7813891526267</v>
      </c>
    </row>
    <row r="9033" spans="1:8" x14ac:dyDescent="0.3">
      <c r="A9033" t="s">
        <v>37</v>
      </c>
      <c r="B9033" t="s">
        <v>56</v>
      </c>
      <c r="C9033" t="s">
        <v>107</v>
      </c>
      <c r="D9033" t="s">
        <v>214</v>
      </c>
      <c r="E9033" t="s">
        <v>216</v>
      </c>
      <c r="F9033" s="88">
        <v>46692</v>
      </c>
      <c r="G9033" s="87">
        <v>4666.666666666667</v>
      </c>
      <c r="H9033" s="87">
        <v>186.66666666666691</v>
      </c>
    </row>
    <row r="9034" spans="1:8" x14ac:dyDescent="0.3">
      <c r="A9034" t="s">
        <v>37</v>
      </c>
      <c r="B9034" t="s">
        <v>56</v>
      </c>
      <c r="C9034" t="s">
        <v>107</v>
      </c>
      <c r="D9034" t="s">
        <v>214</v>
      </c>
      <c r="E9034" t="s">
        <v>217</v>
      </c>
      <c r="F9034" s="88">
        <v>46692</v>
      </c>
      <c r="G9034" s="87">
        <v>4666.666666666667</v>
      </c>
      <c r="H9034" s="87">
        <v>37.610310082654138</v>
      </c>
    </row>
    <row r="9035" spans="1:8" x14ac:dyDescent="0.3">
      <c r="A9035" t="s">
        <v>37</v>
      </c>
      <c r="B9035" t="s">
        <v>56</v>
      </c>
      <c r="C9035" t="s">
        <v>107</v>
      </c>
      <c r="D9035" t="s">
        <v>214</v>
      </c>
      <c r="E9035" t="s">
        <v>215</v>
      </c>
      <c r="F9035" s="88">
        <v>46722</v>
      </c>
      <c r="G9035" s="87">
        <v>4666.666666666667</v>
      </c>
      <c r="H9035" s="87">
        <v>225.75506496467679</v>
      </c>
    </row>
    <row r="9036" spans="1:8" x14ac:dyDescent="0.3">
      <c r="A9036" t="s">
        <v>37</v>
      </c>
      <c r="B9036" t="s">
        <v>56</v>
      </c>
      <c r="C9036" t="s">
        <v>107</v>
      </c>
      <c r="D9036" t="s">
        <v>214</v>
      </c>
      <c r="E9036" t="s">
        <v>216</v>
      </c>
      <c r="F9036" s="88">
        <v>46722</v>
      </c>
      <c r="G9036" s="87">
        <v>4666.666666666667</v>
      </c>
      <c r="H9036" s="87">
        <v>186.66666666666691</v>
      </c>
    </row>
    <row r="9037" spans="1:8" x14ac:dyDescent="0.3">
      <c r="A9037" t="s">
        <v>37</v>
      </c>
      <c r="B9037" t="s">
        <v>56</v>
      </c>
      <c r="C9037" t="s">
        <v>107</v>
      </c>
      <c r="D9037" t="s">
        <v>214</v>
      </c>
      <c r="E9037" t="s">
        <v>217</v>
      </c>
      <c r="F9037" s="88">
        <v>46722</v>
      </c>
      <c r="G9037" s="87">
        <v>4666.666666666667</v>
      </c>
      <c r="H9037" s="87">
        <v>37.584998363471591</v>
      </c>
    </row>
    <row r="9038" spans="1:8" x14ac:dyDescent="0.3">
      <c r="A9038" t="s">
        <v>37</v>
      </c>
      <c r="B9038" t="s">
        <v>58</v>
      </c>
      <c r="C9038" t="s">
        <v>54</v>
      </c>
      <c r="D9038" t="s">
        <v>198</v>
      </c>
      <c r="E9038" t="s">
        <v>135</v>
      </c>
      <c r="G9038" s="87">
        <v>40000</v>
      </c>
      <c r="H9038" s="87">
        <v>27680</v>
      </c>
    </row>
    <row r="9039" spans="1:8" x14ac:dyDescent="0.3">
      <c r="A9039" t="s">
        <v>37</v>
      </c>
      <c r="B9039" t="s">
        <v>58</v>
      </c>
      <c r="C9039" t="s">
        <v>54</v>
      </c>
      <c r="D9039" t="s">
        <v>198</v>
      </c>
      <c r="E9039" t="s">
        <v>199</v>
      </c>
      <c r="G9039" s="87">
        <v>40000</v>
      </c>
      <c r="H9039" s="87">
        <v>40193.236714975843</v>
      </c>
    </row>
    <row r="9040" spans="1:8" x14ac:dyDescent="0.3">
      <c r="A9040" t="s">
        <v>37</v>
      </c>
      <c r="B9040" t="s">
        <v>58</v>
      </c>
      <c r="C9040" t="s">
        <v>54</v>
      </c>
      <c r="D9040" t="s">
        <v>198</v>
      </c>
      <c r="E9040" t="s">
        <v>200</v>
      </c>
      <c r="G9040" s="87">
        <v>40000</v>
      </c>
      <c r="H9040" s="87">
        <v>40485.658099577078</v>
      </c>
    </row>
    <row r="9041" spans="1:8" x14ac:dyDescent="0.3">
      <c r="A9041" t="s">
        <v>37</v>
      </c>
      <c r="B9041" t="s">
        <v>58</v>
      </c>
      <c r="C9041" t="s">
        <v>54</v>
      </c>
      <c r="D9041" t="s">
        <v>198</v>
      </c>
      <c r="E9041" t="s">
        <v>201</v>
      </c>
      <c r="G9041" s="87">
        <v>40000</v>
      </c>
      <c r="H9041" s="87">
        <v>40000</v>
      </c>
    </row>
    <row r="9042" spans="1:8" x14ac:dyDescent="0.3">
      <c r="A9042" t="s">
        <v>37</v>
      </c>
      <c r="B9042" t="s">
        <v>58</v>
      </c>
      <c r="C9042" t="s">
        <v>54</v>
      </c>
      <c r="D9042" t="s">
        <v>198</v>
      </c>
      <c r="E9042" t="s">
        <v>202</v>
      </c>
      <c r="G9042" s="87">
        <v>40000</v>
      </c>
      <c r="H9042" s="87">
        <v>28151.418764351329</v>
      </c>
    </row>
    <row r="9043" spans="1:8" x14ac:dyDescent="0.3">
      <c r="A9043" t="s">
        <v>37</v>
      </c>
      <c r="B9043" t="s">
        <v>58</v>
      </c>
      <c r="C9043" t="s">
        <v>54</v>
      </c>
      <c r="D9043" t="s">
        <v>198</v>
      </c>
      <c r="E9043" t="s">
        <v>139</v>
      </c>
      <c r="G9043" s="87">
        <v>40000</v>
      </c>
      <c r="H9043" s="87">
        <v>26200</v>
      </c>
    </row>
    <row r="9044" spans="1:8" x14ac:dyDescent="0.3">
      <c r="A9044" t="s">
        <v>37</v>
      </c>
      <c r="B9044" t="s">
        <v>58</v>
      </c>
      <c r="C9044" t="s">
        <v>54</v>
      </c>
      <c r="D9044" t="s">
        <v>198</v>
      </c>
      <c r="E9044" t="s">
        <v>65</v>
      </c>
      <c r="G9044" s="87">
        <v>40000</v>
      </c>
      <c r="H9044" s="87">
        <v>28151.418764351329</v>
      </c>
    </row>
    <row r="9045" spans="1:8" x14ac:dyDescent="0.3">
      <c r="A9045" t="s">
        <v>37</v>
      </c>
      <c r="B9045" t="s">
        <v>58</v>
      </c>
      <c r="C9045" t="s">
        <v>54</v>
      </c>
      <c r="D9045" t="s">
        <v>203</v>
      </c>
      <c r="E9045" t="s">
        <v>204</v>
      </c>
      <c r="G9045" s="87">
        <v>40000</v>
      </c>
      <c r="H9045" s="87">
        <v>28206.225392781569</v>
      </c>
    </row>
    <row r="9046" spans="1:8" x14ac:dyDescent="0.3">
      <c r="A9046" t="s">
        <v>37</v>
      </c>
      <c r="B9046" t="s">
        <v>58</v>
      </c>
      <c r="C9046" t="s">
        <v>54</v>
      </c>
      <c r="D9046" t="s">
        <v>203</v>
      </c>
      <c r="E9046" t="s">
        <v>142</v>
      </c>
      <c r="G9046" s="87">
        <v>40000</v>
      </c>
      <c r="H9046" s="87">
        <v>39999.999999999993</v>
      </c>
    </row>
    <row r="9047" spans="1:8" x14ac:dyDescent="0.3">
      <c r="A9047" t="s">
        <v>37</v>
      </c>
      <c r="B9047" t="s">
        <v>58</v>
      </c>
      <c r="C9047" t="s">
        <v>54</v>
      </c>
      <c r="D9047" t="s">
        <v>203</v>
      </c>
      <c r="E9047" t="s">
        <v>143</v>
      </c>
      <c r="G9047" s="87">
        <v>40000</v>
      </c>
      <c r="H9047" s="87">
        <v>40760.441319048521</v>
      </c>
    </row>
    <row r="9048" spans="1:8" x14ac:dyDescent="0.3">
      <c r="A9048" t="s">
        <v>37</v>
      </c>
      <c r="B9048" t="s">
        <v>58</v>
      </c>
      <c r="C9048" t="s">
        <v>54</v>
      </c>
      <c r="D9048" t="s">
        <v>203</v>
      </c>
      <c r="E9048" t="s">
        <v>141</v>
      </c>
      <c r="G9048" s="87">
        <v>40000</v>
      </c>
      <c r="H9048" s="87">
        <v>0</v>
      </c>
    </row>
    <row r="9049" spans="1:8" x14ac:dyDescent="0.3">
      <c r="A9049" t="s">
        <v>37</v>
      </c>
      <c r="B9049" t="s">
        <v>58</v>
      </c>
      <c r="C9049" t="s">
        <v>54</v>
      </c>
      <c r="D9049" t="s">
        <v>203</v>
      </c>
      <c r="E9049" t="s">
        <v>205</v>
      </c>
      <c r="G9049" s="87">
        <v>40000</v>
      </c>
      <c r="H9049" s="87">
        <v>28206.225392781569</v>
      </c>
    </row>
    <row r="9050" spans="1:8" x14ac:dyDescent="0.3">
      <c r="A9050" t="s">
        <v>37</v>
      </c>
      <c r="B9050" t="s">
        <v>58</v>
      </c>
      <c r="C9050" t="s">
        <v>54</v>
      </c>
      <c r="D9050" t="s">
        <v>206</v>
      </c>
      <c r="E9050" t="s">
        <v>207</v>
      </c>
      <c r="G9050" s="87">
        <v>40000</v>
      </c>
      <c r="H9050" s="87">
        <v>41600</v>
      </c>
    </row>
    <row r="9051" spans="1:8" x14ac:dyDescent="0.3">
      <c r="A9051" t="s">
        <v>37</v>
      </c>
      <c r="B9051" t="s">
        <v>58</v>
      </c>
      <c r="C9051" t="s">
        <v>54</v>
      </c>
      <c r="D9051" t="s">
        <v>206</v>
      </c>
      <c r="E9051" t="s">
        <v>208</v>
      </c>
      <c r="G9051" s="87">
        <v>40000</v>
      </c>
      <c r="H9051" s="87">
        <v>41400.000000000007</v>
      </c>
    </row>
    <row r="9052" spans="1:8" x14ac:dyDescent="0.3">
      <c r="A9052" t="s">
        <v>37</v>
      </c>
      <c r="B9052" t="s">
        <v>58</v>
      </c>
      <c r="C9052" t="s">
        <v>54</v>
      </c>
      <c r="D9052" t="s">
        <v>206</v>
      </c>
      <c r="E9052" t="s">
        <v>209</v>
      </c>
      <c r="G9052" s="87">
        <v>40000</v>
      </c>
      <c r="H9052" s="87">
        <v>39520.167760758573</v>
      </c>
    </row>
    <row r="9053" spans="1:8" x14ac:dyDescent="0.3">
      <c r="A9053" t="s">
        <v>37</v>
      </c>
      <c r="B9053" t="s">
        <v>58</v>
      </c>
      <c r="C9053" t="s">
        <v>54</v>
      </c>
      <c r="D9053" t="s">
        <v>210</v>
      </c>
      <c r="E9053" t="s">
        <v>211</v>
      </c>
      <c r="G9053" s="87">
        <v>40000</v>
      </c>
      <c r="H9053" s="87">
        <v>40000</v>
      </c>
    </row>
    <row r="9054" spans="1:8" x14ac:dyDescent="0.3">
      <c r="A9054" t="s">
        <v>37</v>
      </c>
      <c r="B9054" t="s">
        <v>58</v>
      </c>
      <c r="C9054" t="s">
        <v>54</v>
      </c>
      <c r="D9054" t="s">
        <v>210</v>
      </c>
      <c r="E9054" t="s">
        <v>212</v>
      </c>
      <c r="G9054" s="87">
        <v>40000</v>
      </c>
      <c r="H9054" s="87">
        <v>39600</v>
      </c>
    </row>
    <row r="9055" spans="1:8" x14ac:dyDescent="0.3">
      <c r="A9055" t="s">
        <v>37</v>
      </c>
      <c r="B9055" t="s">
        <v>58</v>
      </c>
      <c r="C9055" t="s">
        <v>54</v>
      </c>
      <c r="D9055" t="s">
        <v>210</v>
      </c>
      <c r="E9055" t="s">
        <v>213</v>
      </c>
      <c r="G9055" s="87">
        <v>40000</v>
      </c>
      <c r="H9055" s="87">
        <v>39200</v>
      </c>
    </row>
    <row r="9056" spans="1:8" x14ac:dyDescent="0.3">
      <c r="A9056" t="s">
        <v>37</v>
      </c>
      <c r="B9056" t="s">
        <v>58</v>
      </c>
      <c r="C9056" t="s">
        <v>54</v>
      </c>
      <c r="D9056" t="s">
        <v>214</v>
      </c>
      <c r="E9056" t="s">
        <v>215</v>
      </c>
      <c r="F9056" s="88">
        <v>46388</v>
      </c>
      <c r="G9056" s="87">
        <v>3333.333333333333</v>
      </c>
      <c r="H9056" s="87">
        <v>105.52411511961439</v>
      </c>
    </row>
    <row r="9057" spans="1:8" x14ac:dyDescent="0.3">
      <c r="A9057" t="s">
        <v>37</v>
      </c>
      <c r="B9057" t="s">
        <v>58</v>
      </c>
      <c r="C9057" t="s">
        <v>54</v>
      </c>
      <c r="D9057" t="s">
        <v>214</v>
      </c>
      <c r="E9057" t="s">
        <v>216</v>
      </c>
      <c r="F9057" s="88">
        <v>46388</v>
      </c>
      <c r="G9057" s="87">
        <v>3333.333333333333</v>
      </c>
      <c r="H9057" s="87">
        <v>133.33333333333351</v>
      </c>
    </row>
    <row r="9058" spans="1:8" x14ac:dyDescent="0.3">
      <c r="A9058" t="s">
        <v>37</v>
      </c>
      <c r="B9058" t="s">
        <v>58</v>
      </c>
      <c r="C9058" t="s">
        <v>54</v>
      </c>
      <c r="D9058" t="s">
        <v>214</v>
      </c>
      <c r="E9058" t="s">
        <v>217</v>
      </c>
      <c r="F9058" s="88">
        <v>46388</v>
      </c>
      <c r="G9058" s="87">
        <v>3333.333333333333</v>
      </c>
      <c r="H9058" s="87">
        <v>-26.739632897806821</v>
      </c>
    </row>
    <row r="9059" spans="1:8" x14ac:dyDescent="0.3">
      <c r="A9059" t="s">
        <v>37</v>
      </c>
      <c r="B9059" t="s">
        <v>58</v>
      </c>
      <c r="C9059" t="s">
        <v>54</v>
      </c>
      <c r="D9059" t="s">
        <v>214</v>
      </c>
      <c r="E9059" t="s">
        <v>215</v>
      </c>
      <c r="F9059" s="88">
        <v>46419</v>
      </c>
      <c r="G9059" s="87">
        <v>3333.333333333333</v>
      </c>
      <c r="H9059" s="87">
        <v>105.50607346807131</v>
      </c>
    </row>
    <row r="9060" spans="1:8" x14ac:dyDescent="0.3">
      <c r="A9060" t="s">
        <v>37</v>
      </c>
      <c r="B9060" t="s">
        <v>58</v>
      </c>
      <c r="C9060" t="s">
        <v>54</v>
      </c>
      <c r="D9060" t="s">
        <v>214</v>
      </c>
      <c r="E9060" t="s">
        <v>216</v>
      </c>
      <c r="F9060" s="88">
        <v>46419</v>
      </c>
      <c r="G9060" s="87">
        <v>3333.333333333333</v>
      </c>
      <c r="H9060" s="87">
        <v>133.33333333333351</v>
      </c>
    </row>
    <row r="9061" spans="1:8" x14ac:dyDescent="0.3">
      <c r="A9061" t="s">
        <v>37</v>
      </c>
      <c r="B9061" t="s">
        <v>58</v>
      </c>
      <c r="C9061" t="s">
        <v>54</v>
      </c>
      <c r="D9061" t="s">
        <v>214</v>
      </c>
      <c r="E9061" t="s">
        <v>217</v>
      </c>
      <c r="F9061" s="88">
        <v>46419</v>
      </c>
      <c r="G9061" s="87">
        <v>3333.333333333333</v>
      </c>
      <c r="H9061" s="87">
        <v>-26.756980639675021</v>
      </c>
    </row>
    <row r="9062" spans="1:8" x14ac:dyDescent="0.3">
      <c r="A9062" t="s">
        <v>37</v>
      </c>
      <c r="B9062" t="s">
        <v>58</v>
      </c>
      <c r="C9062" t="s">
        <v>54</v>
      </c>
      <c r="D9062" t="s">
        <v>214</v>
      </c>
      <c r="E9062" t="s">
        <v>215</v>
      </c>
      <c r="F9062" s="88">
        <v>46447</v>
      </c>
      <c r="G9062" s="87">
        <v>3333.333333333333</v>
      </c>
      <c r="H9062" s="87">
        <v>105.4880083917424</v>
      </c>
    </row>
    <row r="9063" spans="1:8" x14ac:dyDescent="0.3">
      <c r="A9063" t="s">
        <v>37</v>
      </c>
      <c r="B9063" t="s">
        <v>58</v>
      </c>
      <c r="C9063" t="s">
        <v>54</v>
      </c>
      <c r="D9063" t="s">
        <v>214</v>
      </c>
      <c r="E9063" t="s">
        <v>216</v>
      </c>
      <c r="F9063" s="88">
        <v>46447</v>
      </c>
      <c r="G9063" s="87">
        <v>3333.333333333333</v>
      </c>
      <c r="H9063" s="87">
        <v>133.33333333333351</v>
      </c>
    </row>
    <row r="9064" spans="1:8" x14ac:dyDescent="0.3">
      <c r="A9064" t="s">
        <v>37</v>
      </c>
      <c r="B9064" t="s">
        <v>58</v>
      </c>
      <c r="C9064" t="s">
        <v>54</v>
      </c>
      <c r="D9064" t="s">
        <v>214</v>
      </c>
      <c r="E9064" t="s">
        <v>217</v>
      </c>
      <c r="F9064" s="88">
        <v>46447</v>
      </c>
      <c r="G9064" s="87">
        <v>3333.333333333333</v>
      </c>
      <c r="H9064" s="87">
        <v>-26.774350905376391</v>
      </c>
    </row>
    <row r="9065" spans="1:8" x14ac:dyDescent="0.3">
      <c r="A9065" t="s">
        <v>37</v>
      </c>
      <c r="B9065" t="s">
        <v>58</v>
      </c>
      <c r="C9065" t="s">
        <v>54</v>
      </c>
      <c r="D9065" t="s">
        <v>214</v>
      </c>
      <c r="E9065" t="s">
        <v>215</v>
      </c>
      <c r="F9065" s="88">
        <v>46478</v>
      </c>
      <c r="G9065" s="87">
        <v>3333.333333333333</v>
      </c>
      <c r="H9065" s="87">
        <v>105.4693062620656</v>
      </c>
    </row>
    <row r="9066" spans="1:8" x14ac:dyDescent="0.3">
      <c r="A9066" t="s">
        <v>37</v>
      </c>
      <c r="B9066" t="s">
        <v>58</v>
      </c>
      <c r="C9066" t="s">
        <v>54</v>
      </c>
      <c r="D9066" t="s">
        <v>214</v>
      </c>
      <c r="E9066" t="s">
        <v>216</v>
      </c>
      <c r="F9066" s="88">
        <v>46478</v>
      </c>
      <c r="G9066" s="87">
        <v>3333.333333333333</v>
      </c>
      <c r="H9066" s="87">
        <v>133.33333333333351</v>
      </c>
    </row>
    <row r="9067" spans="1:8" x14ac:dyDescent="0.3">
      <c r="A9067" t="s">
        <v>37</v>
      </c>
      <c r="B9067" t="s">
        <v>58</v>
      </c>
      <c r="C9067" t="s">
        <v>54</v>
      </c>
      <c r="D9067" t="s">
        <v>214</v>
      </c>
      <c r="E9067" t="s">
        <v>217</v>
      </c>
      <c r="F9067" s="88">
        <v>46478</v>
      </c>
      <c r="G9067" s="87">
        <v>3333.333333333333</v>
      </c>
      <c r="H9067" s="87">
        <v>-26.792333722372629</v>
      </c>
    </row>
    <row r="9068" spans="1:8" x14ac:dyDescent="0.3">
      <c r="A9068" t="s">
        <v>37</v>
      </c>
      <c r="B9068" t="s">
        <v>58</v>
      </c>
      <c r="C9068" t="s">
        <v>54</v>
      </c>
      <c r="D9068" t="s">
        <v>214</v>
      </c>
      <c r="E9068" t="s">
        <v>215</v>
      </c>
      <c r="F9068" s="88">
        <v>46508</v>
      </c>
      <c r="G9068" s="87">
        <v>3333.333333333333</v>
      </c>
      <c r="H9068" s="87">
        <v>105.4505789931803</v>
      </c>
    </row>
    <row r="9069" spans="1:8" x14ac:dyDescent="0.3">
      <c r="A9069" t="s">
        <v>37</v>
      </c>
      <c r="B9069" t="s">
        <v>58</v>
      </c>
      <c r="C9069" t="s">
        <v>54</v>
      </c>
      <c r="D9069" t="s">
        <v>214</v>
      </c>
      <c r="E9069" t="s">
        <v>216</v>
      </c>
      <c r="F9069" s="88">
        <v>46508</v>
      </c>
      <c r="G9069" s="87">
        <v>3333.333333333333</v>
      </c>
      <c r="H9069" s="87">
        <v>133.33333333333351</v>
      </c>
    </row>
    <row r="9070" spans="1:8" x14ac:dyDescent="0.3">
      <c r="A9070" t="s">
        <v>37</v>
      </c>
      <c r="B9070" t="s">
        <v>58</v>
      </c>
      <c r="C9070" t="s">
        <v>54</v>
      </c>
      <c r="D9070" t="s">
        <v>214</v>
      </c>
      <c r="E9070" t="s">
        <v>217</v>
      </c>
      <c r="F9070" s="88">
        <v>46508</v>
      </c>
      <c r="G9070" s="87">
        <v>3333.333333333333</v>
      </c>
      <c r="H9070" s="87">
        <v>-26.810340711685981</v>
      </c>
    </row>
    <row r="9071" spans="1:8" x14ac:dyDescent="0.3">
      <c r="A9071" t="s">
        <v>37</v>
      </c>
      <c r="B9071" t="s">
        <v>58</v>
      </c>
      <c r="C9071" t="s">
        <v>54</v>
      </c>
      <c r="D9071" t="s">
        <v>214</v>
      </c>
      <c r="E9071" t="s">
        <v>215</v>
      </c>
      <c r="F9071" s="88">
        <v>46539</v>
      </c>
      <c r="G9071" s="87">
        <v>3333.333333333333</v>
      </c>
      <c r="H9071" s="87">
        <v>105.4318265343627</v>
      </c>
    </row>
    <row r="9072" spans="1:8" x14ac:dyDescent="0.3">
      <c r="A9072" t="s">
        <v>37</v>
      </c>
      <c r="B9072" t="s">
        <v>58</v>
      </c>
      <c r="C9072" t="s">
        <v>54</v>
      </c>
      <c r="D9072" t="s">
        <v>214</v>
      </c>
      <c r="E9072" t="s">
        <v>216</v>
      </c>
      <c r="F9072" s="88">
        <v>46539</v>
      </c>
      <c r="G9072" s="87">
        <v>3333.333333333333</v>
      </c>
      <c r="H9072" s="87">
        <v>133.33333333333351</v>
      </c>
    </row>
    <row r="9073" spans="1:8" x14ac:dyDescent="0.3">
      <c r="A9073" t="s">
        <v>37</v>
      </c>
      <c r="B9073" t="s">
        <v>58</v>
      </c>
      <c r="C9073" t="s">
        <v>54</v>
      </c>
      <c r="D9073" t="s">
        <v>214</v>
      </c>
      <c r="E9073" t="s">
        <v>217</v>
      </c>
      <c r="F9073" s="88">
        <v>46539</v>
      </c>
      <c r="G9073" s="87">
        <v>3333.333333333333</v>
      </c>
      <c r="H9073" s="87">
        <v>-26.82837192208742</v>
      </c>
    </row>
    <row r="9074" spans="1:8" x14ac:dyDescent="0.3">
      <c r="A9074" t="s">
        <v>37</v>
      </c>
      <c r="B9074" t="s">
        <v>58</v>
      </c>
      <c r="C9074" t="s">
        <v>54</v>
      </c>
      <c r="D9074" t="s">
        <v>214</v>
      </c>
      <c r="E9074" t="s">
        <v>215</v>
      </c>
      <c r="F9074" s="88">
        <v>46569</v>
      </c>
      <c r="G9074" s="87">
        <v>3333.333333333333</v>
      </c>
      <c r="H9074" s="87">
        <v>-26.846427402479339</v>
      </c>
    </row>
    <row r="9075" spans="1:8" x14ac:dyDescent="0.3">
      <c r="A9075" t="s">
        <v>37</v>
      </c>
      <c r="B9075" t="s">
        <v>58</v>
      </c>
      <c r="C9075" t="s">
        <v>54</v>
      </c>
      <c r="D9075" t="s">
        <v>214</v>
      </c>
      <c r="E9075" t="s">
        <v>216</v>
      </c>
      <c r="F9075" s="88">
        <v>46569</v>
      </c>
      <c r="G9075" s="87">
        <v>3333.333333333333</v>
      </c>
      <c r="H9075" s="87">
        <v>0</v>
      </c>
    </row>
    <row r="9076" spans="1:8" x14ac:dyDescent="0.3">
      <c r="A9076" t="s">
        <v>37</v>
      </c>
      <c r="B9076" t="s">
        <v>58</v>
      </c>
      <c r="C9076" t="s">
        <v>54</v>
      </c>
      <c r="D9076" t="s">
        <v>214</v>
      </c>
      <c r="E9076" t="s">
        <v>217</v>
      </c>
      <c r="F9076" s="88">
        <v>46569</v>
      </c>
      <c r="G9076" s="87">
        <v>3333.333333333333</v>
      </c>
      <c r="H9076" s="87">
        <v>-26.846427402479339</v>
      </c>
    </row>
    <row r="9077" spans="1:8" x14ac:dyDescent="0.3">
      <c r="A9077" t="s">
        <v>37</v>
      </c>
      <c r="B9077" t="s">
        <v>58</v>
      </c>
      <c r="C9077" t="s">
        <v>54</v>
      </c>
      <c r="D9077" t="s">
        <v>214</v>
      </c>
      <c r="E9077" t="s">
        <v>215</v>
      </c>
      <c r="F9077" s="88">
        <v>46600</v>
      </c>
      <c r="G9077" s="87">
        <v>3333.333333333333</v>
      </c>
      <c r="H9077" s="87">
        <v>-26.864803794929649</v>
      </c>
    </row>
    <row r="9078" spans="1:8" x14ac:dyDescent="0.3">
      <c r="A9078" t="s">
        <v>37</v>
      </c>
      <c r="B9078" t="s">
        <v>58</v>
      </c>
      <c r="C9078" t="s">
        <v>54</v>
      </c>
      <c r="D9078" t="s">
        <v>214</v>
      </c>
      <c r="E9078" t="s">
        <v>216</v>
      </c>
      <c r="F9078" s="88">
        <v>46600</v>
      </c>
      <c r="G9078" s="87">
        <v>3333.333333333333</v>
      </c>
      <c r="H9078" s="87">
        <v>0</v>
      </c>
    </row>
    <row r="9079" spans="1:8" x14ac:dyDescent="0.3">
      <c r="A9079" t="s">
        <v>37</v>
      </c>
      <c r="B9079" t="s">
        <v>58</v>
      </c>
      <c r="C9079" t="s">
        <v>54</v>
      </c>
      <c r="D9079" t="s">
        <v>214</v>
      </c>
      <c r="E9079" t="s">
        <v>217</v>
      </c>
      <c r="F9079" s="88">
        <v>46600</v>
      </c>
      <c r="G9079" s="87">
        <v>3333.333333333333</v>
      </c>
      <c r="H9079" s="87">
        <v>-26.864803794929649</v>
      </c>
    </row>
    <row r="9080" spans="1:8" x14ac:dyDescent="0.3">
      <c r="A9080" t="s">
        <v>37</v>
      </c>
      <c r="B9080" t="s">
        <v>58</v>
      </c>
      <c r="C9080" t="s">
        <v>54</v>
      </c>
      <c r="D9080" t="s">
        <v>214</v>
      </c>
      <c r="E9080" t="s">
        <v>215</v>
      </c>
      <c r="F9080" s="88">
        <v>46631</v>
      </c>
      <c r="G9080" s="87">
        <v>3333.333333333333</v>
      </c>
      <c r="H9080" s="87">
        <v>-26.882908362425571</v>
      </c>
    </row>
    <row r="9081" spans="1:8" x14ac:dyDescent="0.3">
      <c r="A9081" t="s">
        <v>37</v>
      </c>
      <c r="B9081" t="s">
        <v>58</v>
      </c>
      <c r="C9081" t="s">
        <v>54</v>
      </c>
      <c r="D9081" t="s">
        <v>214</v>
      </c>
      <c r="E9081" t="s">
        <v>216</v>
      </c>
      <c r="F9081" s="88">
        <v>46631</v>
      </c>
      <c r="G9081" s="87">
        <v>3333.333333333333</v>
      </c>
      <c r="H9081" s="87">
        <v>0</v>
      </c>
    </row>
    <row r="9082" spans="1:8" x14ac:dyDescent="0.3">
      <c r="A9082" t="s">
        <v>37</v>
      </c>
      <c r="B9082" t="s">
        <v>58</v>
      </c>
      <c r="C9082" t="s">
        <v>54</v>
      </c>
      <c r="D9082" t="s">
        <v>214</v>
      </c>
      <c r="E9082" t="s">
        <v>217</v>
      </c>
      <c r="F9082" s="88">
        <v>46631</v>
      </c>
      <c r="G9082" s="87">
        <v>3333.333333333333</v>
      </c>
      <c r="H9082" s="87">
        <v>-26.882908362425571</v>
      </c>
    </row>
    <row r="9083" spans="1:8" x14ac:dyDescent="0.3">
      <c r="A9083" t="s">
        <v>37</v>
      </c>
      <c r="B9083" t="s">
        <v>58</v>
      </c>
      <c r="C9083" t="s">
        <v>54</v>
      </c>
      <c r="D9083" t="s">
        <v>214</v>
      </c>
      <c r="E9083" t="s">
        <v>215</v>
      </c>
      <c r="F9083" s="88">
        <v>46661</v>
      </c>
      <c r="G9083" s="87">
        <v>3333.333333333333</v>
      </c>
      <c r="H9083" s="87">
        <v>-26.901037348221472</v>
      </c>
    </row>
    <row r="9084" spans="1:8" x14ac:dyDescent="0.3">
      <c r="A9084" t="s">
        <v>37</v>
      </c>
      <c r="B9084" t="s">
        <v>58</v>
      </c>
      <c r="C9084" t="s">
        <v>54</v>
      </c>
      <c r="D9084" t="s">
        <v>214</v>
      </c>
      <c r="E9084" t="s">
        <v>216</v>
      </c>
      <c r="F9084" s="88">
        <v>46661</v>
      </c>
      <c r="G9084" s="87">
        <v>3333.333333333333</v>
      </c>
      <c r="H9084" s="87">
        <v>0</v>
      </c>
    </row>
    <row r="9085" spans="1:8" x14ac:dyDescent="0.3">
      <c r="A9085" t="s">
        <v>37</v>
      </c>
      <c r="B9085" t="s">
        <v>58</v>
      </c>
      <c r="C9085" t="s">
        <v>54</v>
      </c>
      <c r="D9085" t="s">
        <v>214</v>
      </c>
      <c r="E9085" t="s">
        <v>217</v>
      </c>
      <c r="F9085" s="88">
        <v>46661</v>
      </c>
      <c r="G9085" s="87">
        <v>3333.333333333333</v>
      </c>
      <c r="H9085" s="87">
        <v>-26.901037348221472</v>
      </c>
    </row>
    <row r="9086" spans="1:8" x14ac:dyDescent="0.3">
      <c r="A9086" t="s">
        <v>37</v>
      </c>
      <c r="B9086" t="s">
        <v>58</v>
      </c>
      <c r="C9086" t="s">
        <v>54</v>
      </c>
      <c r="D9086" t="s">
        <v>214</v>
      </c>
      <c r="E9086" t="s">
        <v>215</v>
      </c>
      <c r="F9086" s="88">
        <v>46692</v>
      </c>
      <c r="G9086" s="87">
        <v>3333.333333333333</v>
      </c>
      <c r="H9086" s="87">
        <v>-26.919190801749281</v>
      </c>
    </row>
    <row r="9087" spans="1:8" x14ac:dyDescent="0.3">
      <c r="A9087" t="s">
        <v>37</v>
      </c>
      <c r="B9087" t="s">
        <v>58</v>
      </c>
      <c r="C9087" t="s">
        <v>54</v>
      </c>
      <c r="D9087" t="s">
        <v>214</v>
      </c>
      <c r="E9087" t="s">
        <v>216</v>
      </c>
      <c r="F9087" s="88">
        <v>46692</v>
      </c>
      <c r="G9087" s="87">
        <v>3333.333333333333</v>
      </c>
      <c r="H9087" s="87">
        <v>0</v>
      </c>
    </row>
    <row r="9088" spans="1:8" x14ac:dyDescent="0.3">
      <c r="A9088" t="s">
        <v>37</v>
      </c>
      <c r="B9088" t="s">
        <v>58</v>
      </c>
      <c r="C9088" t="s">
        <v>54</v>
      </c>
      <c r="D9088" t="s">
        <v>214</v>
      </c>
      <c r="E9088" t="s">
        <v>217</v>
      </c>
      <c r="F9088" s="88">
        <v>46692</v>
      </c>
      <c r="G9088" s="87">
        <v>3333.333333333333</v>
      </c>
      <c r="H9088" s="87">
        <v>-26.919190801749281</v>
      </c>
    </row>
    <row r="9089" spans="1:8" x14ac:dyDescent="0.3">
      <c r="A9089" t="s">
        <v>37</v>
      </c>
      <c r="B9089" t="s">
        <v>58</v>
      </c>
      <c r="C9089" t="s">
        <v>54</v>
      </c>
      <c r="D9089" t="s">
        <v>214</v>
      </c>
      <c r="E9089" t="s">
        <v>215</v>
      </c>
      <c r="F9089" s="88">
        <v>46722</v>
      </c>
      <c r="G9089" s="87">
        <v>3333.333333333333</v>
      </c>
      <c r="H9089" s="87">
        <v>-26.937368772578608</v>
      </c>
    </row>
    <row r="9090" spans="1:8" x14ac:dyDescent="0.3">
      <c r="A9090" t="s">
        <v>37</v>
      </c>
      <c r="B9090" t="s">
        <v>58</v>
      </c>
      <c r="C9090" t="s">
        <v>54</v>
      </c>
      <c r="D9090" t="s">
        <v>214</v>
      </c>
      <c r="E9090" t="s">
        <v>216</v>
      </c>
      <c r="F9090" s="88">
        <v>46722</v>
      </c>
      <c r="G9090" s="87">
        <v>3333.333333333333</v>
      </c>
      <c r="H9090" s="87">
        <v>0</v>
      </c>
    </row>
    <row r="9091" spans="1:8" x14ac:dyDescent="0.3">
      <c r="A9091" t="s">
        <v>37</v>
      </c>
      <c r="B9091" t="s">
        <v>58</v>
      </c>
      <c r="C9091" t="s">
        <v>54</v>
      </c>
      <c r="D9091" t="s">
        <v>214</v>
      </c>
      <c r="E9091" t="s">
        <v>217</v>
      </c>
      <c r="F9091" s="88">
        <v>46722</v>
      </c>
      <c r="G9091" s="87">
        <v>3333.333333333333</v>
      </c>
      <c r="H9091" s="87">
        <v>-26.937368772578608</v>
      </c>
    </row>
    <row r="9092" spans="1:8" x14ac:dyDescent="0.3">
      <c r="A9092" t="s">
        <v>37</v>
      </c>
      <c r="B9092" t="s">
        <v>58</v>
      </c>
      <c r="C9092" t="s">
        <v>57</v>
      </c>
      <c r="D9092" t="s">
        <v>198</v>
      </c>
      <c r="E9092" t="s">
        <v>135</v>
      </c>
      <c r="G9092" s="87">
        <v>92000</v>
      </c>
      <c r="H9092" s="87">
        <v>62192.000000000007</v>
      </c>
    </row>
    <row r="9093" spans="1:8" x14ac:dyDescent="0.3">
      <c r="A9093" t="s">
        <v>37</v>
      </c>
      <c r="B9093" t="s">
        <v>58</v>
      </c>
      <c r="C9093" t="s">
        <v>57</v>
      </c>
      <c r="D9093" t="s">
        <v>198</v>
      </c>
      <c r="E9093" t="s">
        <v>199</v>
      </c>
      <c r="G9093" s="87">
        <v>92000</v>
      </c>
      <c r="H9093" s="87">
        <v>92751.458576429417</v>
      </c>
    </row>
    <row r="9094" spans="1:8" x14ac:dyDescent="0.3">
      <c r="A9094" t="s">
        <v>37</v>
      </c>
      <c r="B9094" t="s">
        <v>58</v>
      </c>
      <c r="C9094" t="s">
        <v>57</v>
      </c>
      <c r="D9094" t="s">
        <v>198</v>
      </c>
      <c r="E9094" t="s">
        <v>200</v>
      </c>
      <c r="G9094" s="87">
        <v>92000</v>
      </c>
      <c r="H9094" s="87">
        <v>92835.716122479309</v>
      </c>
    </row>
    <row r="9095" spans="1:8" x14ac:dyDescent="0.3">
      <c r="A9095" t="s">
        <v>37</v>
      </c>
      <c r="B9095" t="s">
        <v>58</v>
      </c>
      <c r="C9095" t="s">
        <v>57</v>
      </c>
      <c r="D9095" t="s">
        <v>198</v>
      </c>
      <c r="E9095" t="s">
        <v>201</v>
      </c>
      <c r="G9095" s="87">
        <v>92000</v>
      </c>
      <c r="H9095" s="87">
        <v>92000</v>
      </c>
    </row>
    <row r="9096" spans="1:8" x14ac:dyDescent="0.3">
      <c r="A9096" t="s">
        <v>37</v>
      </c>
      <c r="B9096" t="s">
        <v>58</v>
      </c>
      <c r="C9096" t="s">
        <v>57</v>
      </c>
      <c r="D9096" t="s">
        <v>198</v>
      </c>
      <c r="E9096" t="s">
        <v>202</v>
      </c>
      <c r="G9096" s="87">
        <v>92000</v>
      </c>
      <c r="H9096" s="87">
        <v>63269.544575682346</v>
      </c>
    </row>
    <row r="9097" spans="1:8" x14ac:dyDescent="0.3">
      <c r="A9097" t="s">
        <v>37</v>
      </c>
      <c r="B9097" t="s">
        <v>58</v>
      </c>
      <c r="C9097" t="s">
        <v>57</v>
      </c>
      <c r="D9097" t="s">
        <v>198</v>
      </c>
      <c r="E9097" t="s">
        <v>139</v>
      </c>
      <c r="G9097" s="87">
        <v>92000</v>
      </c>
      <c r="H9097" s="87">
        <v>57500</v>
      </c>
    </row>
    <row r="9098" spans="1:8" x14ac:dyDescent="0.3">
      <c r="A9098" t="s">
        <v>37</v>
      </c>
      <c r="B9098" t="s">
        <v>58</v>
      </c>
      <c r="C9098" t="s">
        <v>57</v>
      </c>
      <c r="D9098" t="s">
        <v>198</v>
      </c>
      <c r="E9098" t="s">
        <v>65</v>
      </c>
      <c r="G9098" s="87">
        <v>92000</v>
      </c>
      <c r="H9098" s="87">
        <v>63269.544575682346</v>
      </c>
    </row>
    <row r="9099" spans="1:8" x14ac:dyDescent="0.3">
      <c r="A9099" t="s">
        <v>37</v>
      </c>
      <c r="B9099" t="s">
        <v>58</v>
      </c>
      <c r="C9099" t="s">
        <v>57</v>
      </c>
      <c r="D9099" t="s">
        <v>203</v>
      </c>
      <c r="E9099" t="s">
        <v>204</v>
      </c>
      <c r="G9099" s="87">
        <v>92000</v>
      </c>
      <c r="H9099" s="87">
        <v>62546.754044043002</v>
      </c>
    </row>
    <row r="9100" spans="1:8" x14ac:dyDescent="0.3">
      <c r="A9100" t="s">
        <v>37</v>
      </c>
      <c r="B9100" t="s">
        <v>58</v>
      </c>
      <c r="C9100" t="s">
        <v>57</v>
      </c>
      <c r="D9100" t="s">
        <v>203</v>
      </c>
      <c r="E9100" t="s">
        <v>142</v>
      </c>
      <c r="G9100" s="87">
        <v>92000</v>
      </c>
      <c r="H9100" s="87">
        <v>92000</v>
      </c>
    </row>
    <row r="9101" spans="1:8" x14ac:dyDescent="0.3">
      <c r="A9101" t="s">
        <v>37</v>
      </c>
      <c r="B9101" t="s">
        <v>58</v>
      </c>
      <c r="C9101" t="s">
        <v>57</v>
      </c>
      <c r="D9101" t="s">
        <v>203</v>
      </c>
      <c r="E9101" t="s">
        <v>143</v>
      </c>
      <c r="G9101" s="87">
        <v>92000</v>
      </c>
      <c r="H9101" s="87">
        <v>92524.784088821005</v>
      </c>
    </row>
    <row r="9102" spans="1:8" x14ac:dyDescent="0.3">
      <c r="A9102" t="s">
        <v>37</v>
      </c>
      <c r="B9102" t="s">
        <v>58</v>
      </c>
      <c r="C9102" t="s">
        <v>57</v>
      </c>
      <c r="D9102" t="s">
        <v>203</v>
      </c>
      <c r="E9102" t="s">
        <v>141</v>
      </c>
      <c r="G9102" s="87">
        <v>92000</v>
      </c>
      <c r="H9102" s="87">
        <v>0</v>
      </c>
    </row>
    <row r="9103" spans="1:8" x14ac:dyDescent="0.3">
      <c r="A9103" t="s">
        <v>37</v>
      </c>
      <c r="B9103" t="s">
        <v>58</v>
      </c>
      <c r="C9103" t="s">
        <v>57</v>
      </c>
      <c r="D9103" t="s">
        <v>203</v>
      </c>
      <c r="E9103" t="s">
        <v>205</v>
      </c>
      <c r="G9103" s="87">
        <v>92000</v>
      </c>
      <c r="H9103" s="87">
        <v>62546.754044043002</v>
      </c>
    </row>
    <row r="9104" spans="1:8" x14ac:dyDescent="0.3">
      <c r="A9104" t="s">
        <v>37</v>
      </c>
      <c r="B9104" t="s">
        <v>58</v>
      </c>
      <c r="C9104" t="s">
        <v>57</v>
      </c>
      <c r="D9104" t="s">
        <v>206</v>
      </c>
      <c r="E9104" t="s">
        <v>207</v>
      </c>
      <c r="G9104" s="87">
        <v>92000</v>
      </c>
      <c r="H9104" s="87">
        <v>96600</v>
      </c>
    </row>
    <row r="9105" spans="1:8" x14ac:dyDescent="0.3">
      <c r="A9105" t="s">
        <v>37</v>
      </c>
      <c r="B9105" t="s">
        <v>58</v>
      </c>
      <c r="C9105" t="s">
        <v>57</v>
      </c>
      <c r="D9105" t="s">
        <v>206</v>
      </c>
      <c r="E9105" t="s">
        <v>208</v>
      </c>
      <c r="G9105" s="87">
        <v>92000</v>
      </c>
      <c r="H9105" s="87">
        <v>95817.361111111109</v>
      </c>
    </row>
    <row r="9106" spans="1:8" x14ac:dyDescent="0.3">
      <c r="A9106" t="s">
        <v>37</v>
      </c>
      <c r="B9106" t="s">
        <v>58</v>
      </c>
      <c r="C9106" t="s">
        <v>57</v>
      </c>
      <c r="D9106" t="s">
        <v>206</v>
      </c>
      <c r="E9106" t="s">
        <v>209</v>
      </c>
      <c r="G9106" s="87">
        <v>92000</v>
      </c>
      <c r="H9106" s="87">
        <v>91171.807075127654</v>
      </c>
    </row>
    <row r="9107" spans="1:8" x14ac:dyDescent="0.3">
      <c r="A9107" t="s">
        <v>37</v>
      </c>
      <c r="B9107" t="s">
        <v>58</v>
      </c>
      <c r="C9107" t="s">
        <v>57</v>
      </c>
      <c r="D9107" t="s">
        <v>210</v>
      </c>
      <c r="E9107" t="s">
        <v>211</v>
      </c>
      <c r="G9107" s="87">
        <v>92000</v>
      </c>
      <c r="H9107" s="87">
        <v>92000</v>
      </c>
    </row>
    <row r="9108" spans="1:8" x14ac:dyDescent="0.3">
      <c r="A9108" t="s">
        <v>37</v>
      </c>
      <c r="B9108" t="s">
        <v>58</v>
      </c>
      <c r="C9108" t="s">
        <v>57</v>
      </c>
      <c r="D9108" t="s">
        <v>210</v>
      </c>
      <c r="E9108" t="s">
        <v>212</v>
      </c>
      <c r="G9108" s="87">
        <v>92000</v>
      </c>
      <c r="H9108" s="87">
        <v>91080</v>
      </c>
    </row>
    <row r="9109" spans="1:8" x14ac:dyDescent="0.3">
      <c r="A9109" t="s">
        <v>37</v>
      </c>
      <c r="B9109" t="s">
        <v>58</v>
      </c>
      <c r="C9109" t="s">
        <v>57</v>
      </c>
      <c r="D9109" t="s">
        <v>210</v>
      </c>
      <c r="E9109" t="s">
        <v>213</v>
      </c>
      <c r="G9109" s="87">
        <v>92000</v>
      </c>
      <c r="H9109" s="87">
        <v>91540</v>
      </c>
    </row>
    <row r="9110" spans="1:8" x14ac:dyDescent="0.3">
      <c r="A9110" t="s">
        <v>37</v>
      </c>
      <c r="B9110" t="s">
        <v>58</v>
      </c>
      <c r="C9110" t="s">
        <v>57</v>
      </c>
      <c r="D9110" t="s">
        <v>214</v>
      </c>
      <c r="E9110" t="s">
        <v>215</v>
      </c>
      <c r="F9110" s="88">
        <v>46388</v>
      </c>
      <c r="G9110" s="87">
        <v>7666.666666666667</v>
      </c>
      <c r="H9110" s="87">
        <v>415.89787779544918</v>
      </c>
    </row>
    <row r="9111" spans="1:8" x14ac:dyDescent="0.3">
      <c r="A9111" t="s">
        <v>37</v>
      </c>
      <c r="B9111" t="s">
        <v>58</v>
      </c>
      <c r="C9111" t="s">
        <v>57</v>
      </c>
      <c r="D9111" t="s">
        <v>214</v>
      </c>
      <c r="E9111" t="s">
        <v>216</v>
      </c>
      <c r="F9111" s="88">
        <v>46388</v>
      </c>
      <c r="G9111" s="87">
        <v>7666.666666666667</v>
      </c>
      <c r="H9111" s="87">
        <v>383.33333333333371</v>
      </c>
    </row>
    <row r="9112" spans="1:8" x14ac:dyDescent="0.3">
      <c r="A9112" t="s">
        <v>37</v>
      </c>
      <c r="B9112" t="s">
        <v>58</v>
      </c>
      <c r="C9112" t="s">
        <v>57</v>
      </c>
      <c r="D9112" t="s">
        <v>214</v>
      </c>
      <c r="E9112" t="s">
        <v>217</v>
      </c>
      <c r="F9112" s="88">
        <v>46388</v>
      </c>
      <c r="G9112" s="87">
        <v>7666.666666666667</v>
      </c>
      <c r="H9112" s="87">
        <v>31.013851868681112</v>
      </c>
    </row>
    <row r="9113" spans="1:8" x14ac:dyDescent="0.3">
      <c r="A9113" t="s">
        <v>37</v>
      </c>
      <c r="B9113" t="s">
        <v>58</v>
      </c>
      <c r="C9113" t="s">
        <v>57</v>
      </c>
      <c r="D9113" t="s">
        <v>214</v>
      </c>
      <c r="E9113" t="s">
        <v>215</v>
      </c>
      <c r="F9113" s="88">
        <v>46419</v>
      </c>
      <c r="G9113" s="87">
        <v>7666.666666666667</v>
      </c>
      <c r="H9113" s="87">
        <v>415.88723437257579</v>
      </c>
    </row>
    <row r="9114" spans="1:8" x14ac:dyDescent="0.3">
      <c r="A9114" t="s">
        <v>37</v>
      </c>
      <c r="B9114" t="s">
        <v>58</v>
      </c>
      <c r="C9114" t="s">
        <v>57</v>
      </c>
      <c r="D9114" t="s">
        <v>214</v>
      </c>
      <c r="E9114" t="s">
        <v>216</v>
      </c>
      <c r="F9114" s="88">
        <v>46419</v>
      </c>
      <c r="G9114" s="87">
        <v>7666.666666666667</v>
      </c>
      <c r="H9114" s="87">
        <v>383.33333333333371</v>
      </c>
    </row>
    <row r="9115" spans="1:8" x14ac:dyDescent="0.3">
      <c r="A9115" t="s">
        <v>37</v>
      </c>
      <c r="B9115" t="s">
        <v>58</v>
      </c>
      <c r="C9115" t="s">
        <v>57</v>
      </c>
      <c r="D9115" t="s">
        <v>214</v>
      </c>
      <c r="E9115" t="s">
        <v>217</v>
      </c>
      <c r="F9115" s="88">
        <v>46419</v>
      </c>
      <c r="G9115" s="87">
        <v>7666.666666666667</v>
      </c>
      <c r="H9115" s="87">
        <v>31.00371527546897</v>
      </c>
    </row>
    <row r="9116" spans="1:8" x14ac:dyDescent="0.3">
      <c r="A9116" t="s">
        <v>37</v>
      </c>
      <c r="B9116" t="s">
        <v>58</v>
      </c>
      <c r="C9116" t="s">
        <v>57</v>
      </c>
      <c r="D9116" t="s">
        <v>214</v>
      </c>
      <c r="E9116" t="s">
        <v>215</v>
      </c>
      <c r="F9116" s="88">
        <v>46447</v>
      </c>
      <c r="G9116" s="87">
        <v>7666.666666666667</v>
      </c>
      <c r="H9116" s="87">
        <v>415.87659790484031</v>
      </c>
    </row>
    <row r="9117" spans="1:8" x14ac:dyDescent="0.3">
      <c r="A9117" t="s">
        <v>37</v>
      </c>
      <c r="B9117" t="s">
        <v>58</v>
      </c>
      <c r="C9117" t="s">
        <v>57</v>
      </c>
      <c r="D9117" t="s">
        <v>214</v>
      </c>
      <c r="E9117" t="s">
        <v>216</v>
      </c>
      <c r="F9117" s="88">
        <v>46447</v>
      </c>
      <c r="G9117" s="87">
        <v>7666.666666666667</v>
      </c>
      <c r="H9117" s="87">
        <v>383.33333333333371</v>
      </c>
    </row>
    <row r="9118" spans="1:8" x14ac:dyDescent="0.3">
      <c r="A9118" t="s">
        <v>37</v>
      </c>
      <c r="B9118" t="s">
        <v>58</v>
      </c>
      <c r="C9118" t="s">
        <v>57</v>
      </c>
      <c r="D9118" t="s">
        <v>214</v>
      </c>
      <c r="E9118" t="s">
        <v>217</v>
      </c>
      <c r="F9118" s="88">
        <v>46447</v>
      </c>
      <c r="G9118" s="87">
        <v>7666.666666666667</v>
      </c>
      <c r="H9118" s="87">
        <v>30.993585306197119</v>
      </c>
    </row>
    <row r="9119" spans="1:8" x14ac:dyDescent="0.3">
      <c r="A9119" t="s">
        <v>37</v>
      </c>
      <c r="B9119" t="s">
        <v>58</v>
      </c>
      <c r="C9119" t="s">
        <v>57</v>
      </c>
      <c r="D9119" t="s">
        <v>214</v>
      </c>
      <c r="E9119" t="s">
        <v>215</v>
      </c>
      <c r="F9119" s="88">
        <v>46478</v>
      </c>
      <c r="G9119" s="87">
        <v>7666.666666666667</v>
      </c>
      <c r="H9119" s="87">
        <v>415.86560818441501</v>
      </c>
    </row>
    <row r="9120" spans="1:8" x14ac:dyDescent="0.3">
      <c r="A9120" t="s">
        <v>37</v>
      </c>
      <c r="B9120" t="s">
        <v>58</v>
      </c>
      <c r="C9120" t="s">
        <v>57</v>
      </c>
      <c r="D9120" t="s">
        <v>214</v>
      </c>
      <c r="E9120" t="s">
        <v>216</v>
      </c>
      <c r="F9120" s="88">
        <v>46478</v>
      </c>
      <c r="G9120" s="87">
        <v>7666.666666666667</v>
      </c>
      <c r="H9120" s="87">
        <v>383.33333333333371</v>
      </c>
    </row>
    <row r="9121" spans="1:8" x14ac:dyDescent="0.3">
      <c r="A9121" t="s">
        <v>37</v>
      </c>
      <c r="B9121" t="s">
        <v>58</v>
      </c>
      <c r="C9121" t="s">
        <v>57</v>
      </c>
      <c r="D9121" t="s">
        <v>214</v>
      </c>
      <c r="E9121" t="s">
        <v>217</v>
      </c>
      <c r="F9121" s="88">
        <v>46478</v>
      </c>
      <c r="G9121" s="87">
        <v>7666.666666666667</v>
      </c>
      <c r="H9121" s="87">
        <v>30.983118905791638</v>
      </c>
    </row>
    <row r="9122" spans="1:8" x14ac:dyDescent="0.3">
      <c r="A9122" t="s">
        <v>37</v>
      </c>
      <c r="B9122" t="s">
        <v>58</v>
      </c>
      <c r="C9122" t="s">
        <v>57</v>
      </c>
      <c r="D9122" t="s">
        <v>214</v>
      </c>
      <c r="E9122" t="s">
        <v>215</v>
      </c>
      <c r="F9122" s="88">
        <v>46508</v>
      </c>
      <c r="G9122" s="87">
        <v>7666.666666666667</v>
      </c>
      <c r="H9122" s="87">
        <v>415.85462588384638</v>
      </c>
    </row>
    <row r="9123" spans="1:8" x14ac:dyDescent="0.3">
      <c r="A9123" t="s">
        <v>37</v>
      </c>
      <c r="B9123" t="s">
        <v>58</v>
      </c>
      <c r="C9123" t="s">
        <v>57</v>
      </c>
      <c r="D9123" t="s">
        <v>214</v>
      </c>
      <c r="E9123" t="s">
        <v>216</v>
      </c>
      <c r="F9123" s="88">
        <v>46508</v>
      </c>
      <c r="G9123" s="87">
        <v>7666.666666666667</v>
      </c>
      <c r="H9123" s="87">
        <v>383.33333333333371</v>
      </c>
    </row>
    <row r="9124" spans="1:8" x14ac:dyDescent="0.3">
      <c r="A9124" t="s">
        <v>37</v>
      </c>
      <c r="B9124" t="s">
        <v>58</v>
      </c>
      <c r="C9124" t="s">
        <v>57</v>
      </c>
      <c r="D9124" t="s">
        <v>214</v>
      </c>
      <c r="E9124" t="s">
        <v>217</v>
      </c>
      <c r="F9124" s="88">
        <v>46508</v>
      </c>
      <c r="G9124" s="87">
        <v>7666.666666666667</v>
      </c>
      <c r="H9124" s="87">
        <v>30.97265957191664</v>
      </c>
    </row>
    <row r="9125" spans="1:8" x14ac:dyDescent="0.3">
      <c r="A9125" t="s">
        <v>37</v>
      </c>
      <c r="B9125" t="s">
        <v>58</v>
      </c>
      <c r="C9125" t="s">
        <v>57</v>
      </c>
      <c r="D9125" t="s">
        <v>214</v>
      </c>
      <c r="E9125" t="s">
        <v>215</v>
      </c>
      <c r="F9125" s="88">
        <v>46539</v>
      </c>
      <c r="G9125" s="87">
        <v>7666.666666666667</v>
      </c>
      <c r="H9125" s="87">
        <v>415.84365099562211</v>
      </c>
    </row>
    <row r="9126" spans="1:8" x14ac:dyDescent="0.3">
      <c r="A9126" t="s">
        <v>37</v>
      </c>
      <c r="B9126" t="s">
        <v>58</v>
      </c>
      <c r="C9126" t="s">
        <v>57</v>
      </c>
      <c r="D9126" t="s">
        <v>214</v>
      </c>
      <c r="E9126" t="s">
        <v>216</v>
      </c>
      <c r="F9126" s="88">
        <v>46539</v>
      </c>
      <c r="G9126" s="87">
        <v>7666.666666666667</v>
      </c>
      <c r="H9126" s="87">
        <v>383.33333333333371</v>
      </c>
    </row>
    <row r="9127" spans="1:8" x14ac:dyDescent="0.3">
      <c r="A9127" t="s">
        <v>37</v>
      </c>
      <c r="B9127" t="s">
        <v>58</v>
      </c>
      <c r="C9127" t="s">
        <v>57</v>
      </c>
      <c r="D9127" t="s">
        <v>214</v>
      </c>
      <c r="E9127" t="s">
        <v>217</v>
      </c>
      <c r="F9127" s="88">
        <v>46539</v>
      </c>
      <c r="G9127" s="87">
        <v>7666.666666666667</v>
      </c>
      <c r="H9127" s="87">
        <v>30.962207297417169</v>
      </c>
    </row>
    <row r="9128" spans="1:8" x14ac:dyDescent="0.3">
      <c r="A9128" t="s">
        <v>37</v>
      </c>
      <c r="B9128" t="s">
        <v>58</v>
      </c>
      <c r="C9128" t="s">
        <v>57</v>
      </c>
      <c r="D9128" t="s">
        <v>214</v>
      </c>
      <c r="E9128" t="s">
        <v>215</v>
      </c>
      <c r="F9128" s="88">
        <v>46569</v>
      </c>
      <c r="G9128" s="87">
        <v>7666.666666666667</v>
      </c>
      <c r="H9128" s="87">
        <v>415.83268351224137</v>
      </c>
    </row>
    <row r="9129" spans="1:8" x14ac:dyDescent="0.3">
      <c r="A9129" t="s">
        <v>37</v>
      </c>
      <c r="B9129" t="s">
        <v>58</v>
      </c>
      <c r="C9129" t="s">
        <v>57</v>
      </c>
      <c r="D9129" t="s">
        <v>214</v>
      </c>
      <c r="E9129" t="s">
        <v>216</v>
      </c>
      <c r="F9129" s="88">
        <v>46569</v>
      </c>
      <c r="G9129" s="87">
        <v>7666.666666666667</v>
      </c>
      <c r="H9129" s="87">
        <v>383.33333333333371</v>
      </c>
    </row>
    <row r="9130" spans="1:8" x14ac:dyDescent="0.3">
      <c r="A9130" t="s">
        <v>37</v>
      </c>
      <c r="B9130" t="s">
        <v>58</v>
      </c>
      <c r="C9130" t="s">
        <v>57</v>
      </c>
      <c r="D9130" t="s">
        <v>214</v>
      </c>
      <c r="E9130" t="s">
        <v>217</v>
      </c>
      <c r="F9130" s="88">
        <v>46569</v>
      </c>
      <c r="G9130" s="87">
        <v>7666.666666666667</v>
      </c>
      <c r="H9130" s="87">
        <v>30.951762075150199</v>
      </c>
    </row>
    <row r="9131" spans="1:8" x14ac:dyDescent="0.3">
      <c r="A9131" t="s">
        <v>37</v>
      </c>
      <c r="B9131" t="s">
        <v>58</v>
      </c>
      <c r="C9131" t="s">
        <v>57</v>
      </c>
      <c r="D9131" t="s">
        <v>214</v>
      </c>
      <c r="E9131" t="s">
        <v>215</v>
      </c>
      <c r="F9131" s="88">
        <v>46600</v>
      </c>
      <c r="G9131" s="87">
        <v>7666.666666666667</v>
      </c>
      <c r="H9131" s="87">
        <v>30.941152838975579</v>
      </c>
    </row>
    <row r="9132" spans="1:8" x14ac:dyDescent="0.3">
      <c r="A9132" t="s">
        <v>37</v>
      </c>
      <c r="B9132" t="s">
        <v>58</v>
      </c>
      <c r="C9132" t="s">
        <v>57</v>
      </c>
      <c r="D9132" t="s">
        <v>214</v>
      </c>
      <c r="E9132" t="s">
        <v>216</v>
      </c>
      <c r="F9132" s="88">
        <v>46600</v>
      </c>
      <c r="G9132" s="87">
        <v>7666.666666666667</v>
      </c>
      <c r="H9132" s="87">
        <v>0</v>
      </c>
    </row>
    <row r="9133" spans="1:8" x14ac:dyDescent="0.3">
      <c r="A9133" t="s">
        <v>37</v>
      </c>
      <c r="B9133" t="s">
        <v>58</v>
      </c>
      <c r="C9133" t="s">
        <v>57</v>
      </c>
      <c r="D9133" t="s">
        <v>214</v>
      </c>
      <c r="E9133" t="s">
        <v>217</v>
      </c>
      <c r="F9133" s="88">
        <v>46600</v>
      </c>
      <c r="G9133" s="87">
        <v>7666.666666666667</v>
      </c>
      <c r="H9133" s="87">
        <v>30.941152838975579</v>
      </c>
    </row>
    <row r="9134" spans="1:8" x14ac:dyDescent="0.3">
      <c r="A9134" t="s">
        <v>37</v>
      </c>
      <c r="B9134" t="s">
        <v>58</v>
      </c>
      <c r="C9134" t="s">
        <v>57</v>
      </c>
      <c r="D9134" t="s">
        <v>214</v>
      </c>
      <c r="E9134" t="s">
        <v>215</v>
      </c>
      <c r="F9134" s="88">
        <v>46631</v>
      </c>
      <c r="G9134" s="87">
        <v>7666.666666666667</v>
      </c>
      <c r="H9134" s="87">
        <v>30.930721815093531</v>
      </c>
    </row>
    <row r="9135" spans="1:8" x14ac:dyDescent="0.3">
      <c r="A9135" t="s">
        <v>37</v>
      </c>
      <c r="B9135" t="s">
        <v>58</v>
      </c>
      <c r="C9135" t="s">
        <v>57</v>
      </c>
      <c r="D9135" t="s">
        <v>214</v>
      </c>
      <c r="E9135" t="s">
        <v>216</v>
      </c>
      <c r="F9135" s="88">
        <v>46631</v>
      </c>
      <c r="G9135" s="87">
        <v>7666.666666666667</v>
      </c>
      <c r="H9135" s="87">
        <v>0</v>
      </c>
    </row>
    <row r="9136" spans="1:8" x14ac:dyDescent="0.3">
      <c r="A9136" t="s">
        <v>37</v>
      </c>
      <c r="B9136" t="s">
        <v>58</v>
      </c>
      <c r="C9136" t="s">
        <v>57</v>
      </c>
      <c r="D9136" t="s">
        <v>214</v>
      </c>
      <c r="E9136" t="s">
        <v>217</v>
      </c>
      <c r="F9136" s="88">
        <v>46631</v>
      </c>
      <c r="G9136" s="87">
        <v>7666.666666666667</v>
      </c>
      <c r="H9136" s="87">
        <v>30.930721815093531</v>
      </c>
    </row>
    <row r="9137" spans="1:8" x14ac:dyDescent="0.3">
      <c r="A9137" t="s">
        <v>37</v>
      </c>
      <c r="B9137" t="s">
        <v>58</v>
      </c>
      <c r="C9137" t="s">
        <v>57</v>
      </c>
      <c r="D9137" t="s">
        <v>214</v>
      </c>
      <c r="E9137" t="s">
        <v>215</v>
      </c>
      <c r="F9137" s="88">
        <v>46661</v>
      </c>
      <c r="G9137" s="87">
        <v>7666.666666666667</v>
      </c>
      <c r="H9137" s="87">
        <v>30.920297821951898</v>
      </c>
    </row>
    <row r="9138" spans="1:8" x14ac:dyDescent="0.3">
      <c r="A9138" t="s">
        <v>37</v>
      </c>
      <c r="B9138" t="s">
        <v>58</v>
      </c>
      <c r="C9138" t="s">
        <v>57</v>
      </c>
      <c r="D9138" t="s">
        <v>214</v>
      </c>
      <c r="E9138" t="s">
        <v>216</v>
      </c>
      <c r="F9138" s="88">
        <v>46661</v>
      </c>
      <c r="G9138" s="87">
        <v>7666.666666666667</v>
      </c>
      <c r="H9138" s="87">
        <v>0</v>
      </c>
    </row>
    <row r="9139" spans="1:8" x14ac:dyDescent="0.3">
      <c r="A9139" t="s">
        <v>37</v>
      </c>
      <c r="B9139" t="s">
        <v>58</v>
      </c>
      <c r="C9139" t="s">
        <v>57</v>
      </c>
      <c r="D9139" t="s">
        <v>214</v>
      </c>
      <c r="E9139" t="s">
        <v>217</v>
      </c>
      <c r="F9139" s="88">
        <v>46661</v>
      </c>
      <c r="G9139" s="87">
        <v>7666.666666666667</v>
      </c>
      <c r="H9139" s="87">
        <v>30.920297821951898</v>
      </c>
    </row>
    <row r="9140" spans="1:8" x14ac:dyDescent="0.3">
      <c r="A9140" t="s">
        <v>37</v>
      </c>
      <c r="B9140" t="s">
        <v>58</v>
      </c>
      <c r="C9140" t="s">
        <v>57</v>
      </c>
      <c r="D9140" t="s">
        <v>214</v>
      </c>
      <c r="E9140" t="s">
        <v>215</v>
      </c>
      <c r="F9140" s="88">
        <v>46692</v>
      </c>
      <c r="G9140" s="87">
        <v>7666.666666666667</v>
      </c>
      <c r="H9140" s="87">
        <v>30.909880852441731</v>
      </c>
    </row>
    <row r="9141" spans="1:8" x14ac:dyDescent="0.3">
      <c r="A9141" t="s">
        <v>37</v>
      </c>
      <c r="B9141" t="s">
        <v>58</v>
      </c>
      <c r="C9141" t="s">
        <v>57</v>
      </c>
      <c r="D9141" t="s">
        <v>214</v>
      </c>
      <c r="E9141" t="s">
        <v>216</v>
      </c>
      <c r="F9141" s="88">
        <v>46692</v>
      </c>
      <c r="G9141" s="87">
        <v>7666.666666666667</v>
      </c>
      <c r="H9141" s="87">
        <v>0</v>
      </c>
    </row>
    <row r="9142" spans="1:8" x14ac:dyDescent="0.3">
      <c r="A9142" t="s">
        <v>37</v>
      </c>
      <c r="B9142" t="s">
        <v>58</v>
      </c>
      <c r="C9142" t="s">
        <v>57</v>
      </c>
      <c r="D9142" t="s">
        <v>214</v>
      </c>
      <c r="E9142" t="s">
        <v>217</v>
      </c>
      <c r="F9142" s="88">
        <v>46692</v>
      </c>
      <c r="G9142" s="87">
        <v>7666.666666666667</v>
      </c>
      <c r="H9142" s="87">
        <v>30.909880852441731</v>
      </c>
    </row>
    <row r="9143" spans="1:8" x14ac:dyDescent="0.3">
      <c r="A9143" t="s">
        <v>37</v>
      </c>
      <c r="B9143" t="s">
        <v>58</v>
      </c>
      <c r="C9143" t="s">
        <v>57</v>
      </c>
      <c r="D9143" t="s">
        <v>214</v>
      </c>
      <c r="E9143" t="s">
        <v>215</v>
      </c>
      <c r="F9143" s="88">
        <v>46722</v>
      </c>
      <c r="G9143" s="87">
        <v>7666.666666666667</v>
      </c>
      <c r="H9143" s="87">
        <v>30.899470899471059</v>
      </c>
    </row>
    <row r="9144" spans="1:8" x14ac:dyDescent="0.3">
      <c r="A9144" t="s">
        <v>37</v>
      </c>
      <c r="B9144" t="s">
        <v>58</v>
      </c>
      <c r="C9144" t="s">
        <v>57</v>
      </c>
      <c r="D9144" t="s">
        <v>214</v>
      </c>
      <c r="E9144" t="s">
        <v>216</v>
      </c>
      <c r="F9144" s="88">
        <v>46722</v>
      </c>
      <c r="G9144" s="87">
        <v>7666.666666666667</v>
      </c>
      <c r="H9144" s="87">
        <v>0</v>
      </c>
    </row>
    <row r="9145" spans="1:8" x14ac:dyDescent="0.3">
      <c r="A9145" t="s">
        <v>37</v>
      </c>
      <c r="B9145" t="s">
        <v>58</v>
      </c>
      <c r="C9145" t="s">
        <v>57</v>
      </c>
      <c r="D9145" t="s">
        <v>214</v>
      </c>
      <c r="E9145" t="s">
        <v>217</v>
      </c>
      <c r="F9145" s="88">
        <v>46722</v>
      </c>
      <c r="G9145" s="87">
        <v>7666.666666666667</v>
      </c>
      <c r="H9145" s="87">
        <v>30.899470899471059</v>
      </c>
    </row>
    <row r="9146" spans="1:8" x14ac:dyDescent="0.3">
      <c r="A9146" t="s">
        <v>37</v>
      </c>
      <c r="B9146" t="s">
        <v>58</v>
      </c>
      <c r="C9146" t="s">
        <v>59</v>
      </c>
      <c r="D9146" t="s">
        <v>198</v>
      </c>
      <c r="E9146" t="s">
        <v>135</v>
      </c>
      <c r="G9146" s="87">
        <v>76000</v>
      </c>
      <c r="H9146" s="87">
        <v>50160</v>
      </c>
    </row>
    <row r="9147" spans="1:8" x14ac:dyDescent="0.3">
      <c r="A9147" t="s">
        <v>37</v>
      </c>
      <c r="B9147" t="s">
        <v>58</v>
      </c>
      <c r="C9147" t="s">
        <v>59</v>
      </c>
      <c r="D9147" t="s">
        <v>198</v>
      </c>
      <c r="E9147" t="s">
        <v>199</v>
      </c>
      <c r="G9147" s="87">
        <v>76000</v>
      </c>
      <c r="H9147" s="87">
        <v>76000</v>
      </c>
    </row>
    <row r="9148" spans="1:8" x14ac:dyDescent="0.3">
      <c r="A9148" t="s">
        <v>37</v>
      </c>
      <c r="B9148" t="s">
        <v>58</v>
      </c>
      <c r="C9148" t="s">
        <v>59</v>
      </c>
      <c r="D9148" t="s">
        <v>198</v>
      </c>
      <c r="E9148" t="s">
        <v>200</v>
      </c>
      <c r="G9148" s="87">
        <v>76000</v>
      </c>
      <c r="H9148" s="87">
        <v>76459.397730712444</v>
      </c>
    </row>
    <row r="9149" spans="1:8" x14ac:dyDescent="0.3">
      <c r="A9149" t="s">
        <v>37</v>
      </c>
      <c r="B9149" t="s">
        <v>58</v>
      </c>
      <c r="C9149" t="s">
        <v>59</v>
      </c>
      <c r="D9149" t="s">
        <v>198</v>
      </c>
      <c r="E9149" t="s">
        <v>201</v>
      </c>
      <c r="G9149" s="87">
        <v>76000</v>
      </c>
      <c r="H9149" s="87">
        <v>76000</v>
      </c>
    </row>
    <row r="9150" spans="1:8" x14ac:dyDescent="0.3">
      <c r="A9150" t="s">
        <v>37</v>
      </c>
      <c r="B9150" t="s">
        <v>58</v>
      </c>
      <c r="C9150" t="s">
        <v>59</v>
      </c>
      <c r="D9150" t="s">
        <v>198</v>
      </c>
      <c r="E9150" t="s">
        <v>202</v>
      </c>
      <c r="G9150" s="87">
        <v>76000</v>
      </c>
      <c r="H9150" s="87">
        <v>50463.202502270207</v>
      </c>
    </row>
    <row r="9151" spans="1:8" x14ac:dyDescent="0.3">
      <c r="A9151" t="s">
        <v>37</v>
      </c>
      <c r="B9151" t="s">
        <v>58</v>
      </c>
      <c r="C9151" t="s">
        <v>59</v>
      </c>
      <c r="D9151" t="s">
        <v>198</v>
      </c>
      <c r="E9151" t="s">
        <v>139</v>
      </c>
      <c r="G9151" s="87">
        <v>76000</v>
      </c>
      <c r="H9151" s="87">
        <v>49020</v>
      </c>
    </row>
    <row r="9152" spans="1:8" x14ac:dyDescent="0.3">
      <c r="A9152" t="s">
        <v>37</v>
      </c>
      <c r="B9152" t="s">
        <v>58</v>
      </c>
      <c r="C9152" t="s">
        <v>59</v>
      </c>
      <c r="D9152" t="s">
        <v>198</v>
      </c>
      <c r="E9152" t="s">
        <v>65</v>
      </c>
      <c r="G9152" s="87">
        <v>76000</v>
      </c>
      <c r="H9152" s="87">
        <v>50463.202502270207</v>
      </c>
    </row>
    <row r="9153" spans="1:8" x14ac:dyDescent="0.3">
      <c r="A9153" t="s">
        <v>37</v>
      </c>
      <c r="B9153" t="s">
        <v>58</v>
      </c>
      <c r="C9153" t="s">
        <v>59</v>
      </c>
      <c r="D9153" t="s">
        <v>203</v>
      </c>
      <c r="E9153" t="s">
        <v>204</v>
      </c>
      <c r="G9153" s="87">
        <v>76000</v>
      </c>
      <c r="H9153" s="87">
        <v>49795.857200645027</v>
      </c>
    </row>
    <row r="9154" spans="1:8" x14ac:dyDescent="0.3">
      <c r="A9154" t="s">
        <v>37</v>
      </c>
      <c r="B9154" t="s">
        <v>58</v>
      </c>
      <c r="C9154" t="s">
        <v>59</v>
      </c>
      <c r="D9154" t="s">
        <v>203</v>
      </c>
      <c r="E9154" t="s">
        <v>142</v>
      </c>
      <c r="G9154" s="87">
        <v>76000</v>
      </c>
      <c r="H9154" s="87">
        <v>76000</v>
      </c>
    </row>
    <row r="9155" spans="1:8" x14ac:dyDescent="0.3">
      <c r="A9155" t="s">
        <v>37</v>
      </c>
      <c r="B9155" t="s">
        <v>58</v>
      </c>
      <c r="C9155" t="s">
        <v>59</v>
      </c>
      <c r="D9155" t="s">
        <v>203</v>
      </c>
      <c r="E9155" t="s">
        <v>143</v>
      </c>
      <c r="G9155" s="87">
        <v>76000</v>
      </c>
      <c r="H9155" s="87">
        <v>75448.268485825785</v>
      </c>
    </row>
    <row r="9156" spans="1:8" x14ac:dyDescent="0.3">
      <c r="A9156" t="s">
        <v>37</v>
      </c>
      <c r="B9156" t="s">
        <v>58</v>
      </c>
      <c r="C9156" t="s">
        <v>59</v>
      </c>
      <c r="D9156" t="s">
        <v>203</v>
      </c>
      <c r="E9156" t="s">
        <v>141</v>
      </c>
      <c r="G9156" s="87">
        <v>76000</v>
      </c>
      <c r="H9156" s="87">
        <v>0</v>
      </c>
    </row>
    <row r="9157" spans="1:8" x14ac:dyDescent="0.3">
      <c r="A9157" t="s">
        <v>37</v>
      </c>
      <c r="B9157" t="s">
        <v>58</v>
      </c>
      <c r="C9157" t="s">
        <v>59</v>
      </c>
      <c r="D9157" t="s">
        <v>203</v>
      </c>
      <c r="E9157" t="s">
        <v>205</v>
      </c>
      <c r="G9157" s="87">
        <v>76000</v>
      </c>
      <c r="H9157" s="87">
        <v>49795.857200645027</v>
      </c>
    </row>
    <row r="9158" spans="1:8" x14ac:dyDescent="0.3">
      <c r="A9158" t="s">
        <v>37</v>
      </c>
      <c r="B9158" t="s">
        <v>58</v>
      </c>
      <c r="C9158" t="s">
        <v>59</v>
      </c>
      <c r="D9158" t="s">
        <v>206</v>
      </c>
      <c r="E9158" t="s">
        <v>207</v>
      </c>
      <c r="G9158" s="87">
        <v>76000</v>
      </c>
      <c r="H9158" s="87">
        <v>76000</v>
      </c>
    </row>
    <row r="9159" spans="1:8" x14ac:dyDescent="0.3">
      <c r="A9159" t="s">
        <v>37</v>
      </c>
      <c r="B9159" t="s">
        <v>58</v>
      </c>
      <c r="C9159" t="s">
        <v>59</v>
      </c>
      <c r="D9159" t="s">
        <v>206</v>
      </c>
      <c r="E9159" t="s">
        <v>208</v>
      </c>
      <c r="G9159" s="87">
        <v>76000</v>
      </c>
      <c r="H9159" s="87">
        <v>76000</v>
      </c>
    </row>
    <row r="9160" spans="1:8" x14ac:dyDescent="0.3">
      <c r="A9160" t="s">
        <v>37</v>
      </c>
      <c r="B9160" t="s">
        <v>58</v>
      </c>
      <c r="C9160" t="s">
        <v>59</v>
      </c>
      <c r="D9160" t="s">
        <v>206</v>
      </c>
      <c r="E9160" t="s">
        <v>209</v>
      </c>
      <c r="G9160" s="87">
        <v>76000</v>
      </c>
      <c r="H9160" s="87">
        <v>75543.362509117433</v>
      </c>
    </row>
    <row r="9161" spans="1:8" x14ac:dyDescent="0.3">
      <c r="A9161" t="s">
        <v>37</v>
      </c>
      <c r="B9161" t="s">
        <v>58</v>
      </c>
      <c r="C9161" t="s">
        <v>59</v>
      </c>
      <c r="D9161" t="s">
        <v>210</v>
      </c>
      <c r="E9161" t="s">
        <v>211</v>
      </c>
      <c r="G9161" s="87">
        <v>76000</v>
      </c>
      <c r="H9161" s="87">
        <v>76000</v>
      </c>
    </row>
    <row r="9162" spans="1:8" x14ac:dyDescent="0.3">
      <c r="A9162" t="s">
        <v>37</v>
      </c>
      <c r="B9162" t="s">
        <v>58</v>
      </c>
      <c r="C9162" t="s">
        <v>59</v>
      </c>
      <c r="D9162" t="s">
        <v>210</v>
      </c>
      <c r="E9162" t="s">
        <v>212</v>
      </c>
      <c r="G9162" s="87">
        <v>76000</v>
      </c>
      <c r="H9162" s="87">
        <v>75240</v>
      </c>
    </row>
    <row r="9163" spans="1:8" x14ac:dyDescent="0.3">
      <c r="A9163" t="s">
        <v>37</v>
      </c>
      <c r="B9163" t="s">
        <v>58</v>
      </c>
      <c r="C9163" t="s">
        <v>59</v>
      </c>
      <c r="D9163" t="s">
        <v>210</v>
      </c>
      <c r="E9163" t="s">
        <v>213</v>
      </c>
      <c r="G9163" s="87">
        <v>76000</v>
      </c>
      <c r="H9163" s="87">
        <v>76760</v>
      </c>
    </row>
    <row r="9164" spans="1:8" x14ac:dyDescent="0.3">
      <c r="A9164" t="s">
        <v>37</v>
      </c>
      <c r="B9164" t="s">
        <v>58</v>
      </c>
      <c r="C9164" t="s">
        <v>59</v>
      </c>
      <c r="D9164" t="s">
        <v>214</v>
      </c>
      <c r="E9164" t="s">
        <v>215</v>
      </c>
      <c r="F9164" s="88">
        <v>46388</v>
      </c>
      <c r="G9164" s="87">
        <v>6333.333333333333</v>
      </c>
      <c r="H9164" s="87">
        <v>103.365527931796</v>
      </c>
    </row>
    <row r="9165" spans="1:8" x14ac:dyDescent="0.3">
      <c r="A9165" t="s">
        <v>37</v>
      </c>
      <c r="B9165" t="s">
        <v>58</v>
      </c>
      <c r="C9165" t="s">
        <v>59</v>
      </c>
      <c r="D9165" t="s">
        <v>214</v>
      </c>
      <c r="E9165" t="s">
        <v>216</v>
      </c>
      <c r="F9165" s="88">
        <v>46388</v>
      </c>
      <c r="G9165" s="87">
        <v>6333.333333333333</v>
      </c>
      <c r="H9165" s="87">
        <v>0</v>
      </c>
    </row>
    <row r="9166" spans="1:8" x14ac:dyDescent="0.3">
      <c r="A9166" t="s">
        <v>37</v>
      </c>
      <c r="B9166" t="s">
        <v>58</v>
      </c>
      <c r="C9166" t="s">
        <v>59</v>
      </c>
      <c r="D9166" t="s">
        <v>214</v>
      </c>
      <c r="E9166" t="s">
        <v>217</v>
      </c>
      <c r="F9166" s="88">
        <v>46388</v>
      </c>
      <c r="G9166" s="87">
        <v>6333.333333333333</v>
      </c>
      <c r="H9166" s="87">
        <v>103.365527931796</v>
      </c>
    </row>
    <row r="9167" spans="1:8" x14ac:dyDescent="0.3">
      <c r="A9167" t="s">
        <v>37</v>
      </c>
      <c r="B9167" t="s">
        <v>58</v>
      </c>
      <c r="C9167" t="s">
        <v>59</v>
      </c>
      <c r="D9167" t="s">
        <v>214</v>
      </c>
      <c r="E9167" t="s">
        <v>215</v>
      </c>
      <c r="F9167" s="88">
        <v>46419</v>
      </c>
      <c r="G9167" s="87">
        <v>6333.333333333333</v>
      </c>
      <c r="H9167" s="87">
        <v>103.2293597100347</v>
      </c>
    </row>
    <row r="9168" spans="1:8" x14ac:dyDescent="0.3">
      <c r="A9168" t="s">
        <v>37</v>
      </c>
      <c r="B9168" t="s">
        <v>58</v>
      </c>
      <c r="C9168" t="s">
        <v>59</v>
      </c>
      <c r="D9168" t="s">
        <v>214</v>
      </c>
      <c r="E9168" t="s">
        <v>216</v>
      </c>
      <c r="F9168" s="88">
        <v>46419</v>
      </c>
      <c r="G9168" s="87">
        <v>6333.333333333333</v>
      </c>
      <c r="H9168" s="87">
        <v>0</v>
      </c>
    </row>
    <row r="9169" spans="1:8" x14ac:dyDescent="0.3">
      <c r="A9169" t="s">
        <v>37</v>
      </c>
      <c r="B9169" t="s">
        <v>58</v>
      </c>
      <c r="C9169" t="s">
        <v>59</v>
      </c>
      <c r="D9169" t="s">
        <v>214</v>
      </c>
      <c r="E9169" t="s">
        <v>217</v>
      </c>
      <c r="F9169" s="88">
        <v>46419</v>
      </c>
      <c r="G9169" s="87">
        <v>6333.333333333333</v>
      </c>
      <c r="H9169" s="87">
        <v>103.2293597100347</v>
      </c>
    </row>
    <row r="9170" spans="1:8" x14ac:dyDescent="0.3">
      <c r="A9170" t="s">
        <v>37</v>
      </c>
      <c r="B9170" t="s">
        <v>58</v>
      </c>
      <c r="C9170" t="s">
        <v>59</v>
      </c>
      <c r="D9170" t="s">
        <v>214</v>
      </c>
      <c r="E9170" t="s">
        <v>215</v>
      </c>
      <c r="F9170" s="88">
        <v>46447</v>
      </c>
      <c r="G9170" s="87">
        <v>6333.333333333333</v>
      </c>
      <c r="H9170" s="87">
        <v>103.0935497777584</v>
      </c>
    </row>
    <row r="9171" spans="1:8" x14ac:dyDescent="0.3">
      <c r="A9171" t="s">
        <v>37</v>
      </c>
      <c r="B9171" t="s">
        <v>58</v>
      </c>
      <c r="C9171" t="s">
        <v>59</v>
      </c>
      <c r="D9171" t="s">
        <v>214</v>
      </c>
      <c r="E9171" t="s">
        <v>216</v>
      </c>
      <c r="F9171" s="88">
        <v>46447</v>
      </c>
      <c r="G9171" s="87">
        <v>6333.333333333333</v>
      </c>
      <c r="H9171" s="87">
        <v>0</v>
      </c>
    </row>
    <row r="9172" spans="1:8" x14ac:dyDescent="0.3">
      <c r="A9172" t="s">
        <v>37</v>
      </c>
      <c r="B9172" t="s">
        <v>58</v>
      </c>
      <c r="C9172" t="s">
        <v>59</v>
      </c>
      <c r="D9172" t="s">
        <v>214</v>
      </c>
      <c r="E9172" t="s">
        <v>217</v>
      </c>
      <c r="F9172" s="88">
        <v>46447</v>
      </c>
      <c r="G9172" s="87">
        <v>6333.333333333333</v>
      </c>
      <c r="H9172" s="87">
        <v>103.0935497777584</v>
      </c>
    </row>
    <row r="9173" spans="1:8" x14ac:dyDescent="0.3">
      <c r="A9173" t="s">
        <v>37</v>
      </c>
      <c r="B9173" t="s">
        <v>58</v>
      </c>
      <c r="C9173" t="s">
        <v>59</v>
      </c>
      <c r="D9173" t="s">
        <v>214</v>
      </c>
      <c r="E9173" t="s">
        <v>215</v>
      </c>
      <c r="F9173" s="88">
        <v>46478</v>
      </c>
      <c r="G9173" s="87">
        <v>6333.333333333333</v>
      </c>
      <c r="H9173" s="87">
        <v>102.9535113308243</v>
      </c>
    </row>
    <row r="9174" spans="1:8" x14ac:dyDescent="0.3">
      <c r="A9174" t="s">
        <v>37</v>
      </c>
      <c r="B9174" t="s">
        <v>58</v>
      </c>
      <c r="C9174" t="s">
        <v>59</v>
      </c>
      <c r="D9174" t="s">
        <v>214</v>
      </c>
      <c r="E9174" t="s">
        <v>216</v>
      </c>
      <c r="F9174" s="88">
        <v>46478</v>
      </c>
      <c r="G9174" s="87">
        <v>6333.333333333333</v>
      </c>
      <c r="H9174" s="87">
        <v>0</v>
      </c>
    </row>
    <row r="9175" spans="1:8" x14ac:dyDescent="0.3">
      <c r="A9175" t="s">
        <v>37</v>
      </c>
      <c r="B9175" t="s">
        <v>58</v>
      </c>
      <c r="C9175" t="s">
        <v>59</v>
      </c>
      <c r="D9175" t="s">
        <v>214</v>
      </c>
      <c r="E9175" t="s">
        <v>217</v>
      </c>
      <c r="F9175" s="88">
        <v>46478</v>
      </c>
      <c r="G9175" s="87">
        <v>6333.333333333333</v>
      </c>
      <c r="H9175" s="87">
        <v>102.9535113308243</v>
      </c>
    </row>
    <row r="9176" spans="1:8" x14ac:dyDescent="0.3">
      <c r="A9176" t="s">
        <v>37</v>
      </c>
      <c r="B9176" t="s">
        <v>58</v>
      </c>
      <c r="C9176" t="s">
        <v>59</v>
      </c>
      <c r="D9176" t="s">
        <v>214</v>
      </c>
      <c r="E9176" t="s">
        <v>215</v>
      </c>
      <c r="F9176" s="88">
        <v>46508</v>
      </c>
      <c r="G9176" s="87">
        <v>6333.333333333333</v>
      </c>
      <c r="H9176" s="87">
        <v>102.8138528138537</v>
      </c>
    </row>
    <row r="9177" spans="1:8" x14ac:dyDescent="0.3">
      <c r="A9177" t="s">
        <v>37</v>
      </c>
      <c r="B9177" t="s">
        <v>58</v>
      </c>
      <c r="C9177" t="s">
        <v>59</v>
      </c>
      <c r="D9177" t="s">
        <v>214</v>
      </c>
      <c r="E9177" t="s">
        <v>216</v>
      </c>
      <c r="F9177" s="88">
        <v>46508</v>
      </c>
      <c r="G9177" s="87">
        <v>6333.333333333333</v>
      </c>
      <c r="H9177" s="87">
        <v>0</v>
      </c>
    </row>
    <row r="9178" spans="1:8" x14ac:dyDescent="0.3">
      <c r="A9178" t="s">
        <v>37</v>
      </c>
      <c r="B9178" t="s">
        <v>58</v>
      </c>
      <c r="C9178" t="s">
        <v>59</v>
      </c>
      <c r="D9178" t="s">
        <v>214</v>
      </c>
      <c r="E9178" t="s">
        <v>217</v>
      </c>
      <c r="F9178" s="88">
        <v>46508</v>
      </c>
      <c r="G9178" s="87">
        <v>6333.333333333333</v>
      </c>
      <c r="H9178" s="87">
        <v>102.8138528138537</v>
      </c>
    </row>
    <row r="9179" spans="1:8" x14ac:dyDescent="0.3">
      <c r="A9179" t="s">
        <v>37</v>
      </c>
      <c r="B9179" t="s">
        <v>58</v>
      </c>
      <c r="C9179" t="s">
        <v>59</v>
      </c>
      <c r="D9179" t="s">
        <v>214</v>
      </c>
      <c r="E9179" t="s">
        <v>215</v>
      </c>
      <c r="F9179" s="88">
        <v>46539</v>
      </c>
      <c r="G9179" s="87">
        <v>6333.333333333333</v>
      </c>
      <c r="H9179" s="87">
        <v>102.6745726827891</v>
      </c>
    </row>
    <row r="9180" spans="1:8" x14ac:dyDescent="0.3">
      <c r="A9180" t="s">
        <v>37</v>
      </c>
      <c r="B9180" t="s">
        <v>58</v>
      </c>
      <c r="C9180" t="s">
        <v>59</v>
      </c>
      <c r="D9180" t="s">
        <v>214</v>
      </c>
      <c r="E9180" t="s">
        <v>216</v>
      </c>
      <c r="F9180" s="88">
        <v>46539</v>
      </c>
      <c r="G9180" s="87">
        <v>6333.333333333333</v>
      </c>
      <c r="H9180" s="87">
        <v>0</v>
      </c>
    </row>
    <row r="9181" spans="1:8" x14ac:dyDescent="0.3">
      <c r="A9181" t="s">
        <v>37</v>
      </c>
      <c r="B9181" t="s">
        <v>58</v>
      </c>
      <c r="C9181" t="s">
        <v>59</v>
      </c>
      <c r="D9181" t="s">
        <v>214</v>
      </c>
      <c r="E9181" t="s">
        <v>217</v>
      </c>
      <c r="F9181" s="88">
        <v>46539</v>
      </c>
      <c r="G9181" s="87">
        <v>6333.333333333333</v>
      </c>
      <c r="H9181" s="87">
        <v>102.6745726827891</v>
      </c>
    </row>
    <row r="9182" spans="1:8" x14ac:dyDescent="0.3">
      <c r="A9182" t="s">
        <v>37</v>
      </c>
      <c r="B9182" t="s">
        <v>58</v>
      </c>
      <c r="C9182" t="s">
        <v>59</v>
      </c>
      <c r="D9182" t="s">
        <v>214</v>
      </c>
      <c r="E9182" t="s">
        <v>215</v>
      </c>
      <c r="F9182" s="88">
        <v>46569</v>
      </c>
      <c r="G9182" s="87">
        <v>6333.333333333333</v>
      </c>
      <c r="H9182" s="87">
        <v>102.5356694019377</v>
      </c>
    </row>
    <row r="9183" spans="1:8" x14ac:dyDescent="0.3">
      <c r="A9183" t="s">
        <v>37</v>
      </c>
      <c r="B9183" t="s">
        <v>58</v>
      </c>
      <c r="C9183" t="s">
        <v>59</v>
      </c>
      <c r="D9183" t="s">
        <v>214</v>
      </c>
      <c r="E9183" t="s">
        <v>216</v>
      </c>
      <c r="F9183" s="88">
        <v>46569</v>
      </c>
      <c r="G9183" s="87">
        <v>6333.333333333333</v>
      </c>
      <c r="H9183" s="87">
        <v>0</v>
      </c>
    </row>
    <row r="9184" spans="1:8" x14ac:dyDescent="0.3">
      <c r="A9184" t="s">
        <v>37</v>
      </c>
      <c r="B9184" t="s">
        <v>58</v>
      </c>
      <c r="C9184" t="s">
        <v>59</v>
      </c>
      <c r="D9184" t="s">
        <v>214</v>
      </c>
      <c r="E9184" t="s">
        <v>217</v>
      </c>
      <c r="F9184" s="88">
        <v>46569</v>
      </c>
      <c r="G9184" s="87">
        <v>6333.333333333333</v>
      </c>
      <c r="H9184" s="87">
        <v>102.5356694019377</v>
      </c>
    </row>
    <row r="9185" spans="1:8" x14ac:dyDescent="0.3">
      <c r="A9185" t="s">
        <v>37</v>
      </c>
      <c r="B9185" t="s">
        <v>58</v>
      </c>
      <c r="C9185" t="s">
        <v>59</v>
      </c>
      <c r="D9185" t="s">
        <v>214</v>
      </c>
      <c r="E9185" t="s">
        <v>215</v>
      </c>
      <c r="F9185" s="88">
        <v>46600</v>
      </c>
      <c r="G9185" s="87">
        <v>6333.333333333333</v>
      </c>
      <c r="H9185" s="87">
        <v>102.39487361209611</v>
      </c>
    </row>
    <row r="9186" spans="1:8" x14ac:dyDescent="0.3">
      <c r="A9186" t="s">
        <v>37</v>
      </c>
      <c r="B9186" t="s">
        <v>58</v>
      </c>
      <c r="C9186" t="s">
        <v>59</v>
      </c>
      <c r="D9186" t="s">
        <v>214</v>
      </c>
      <c r="E9186" t="s">
        <v>216</v>
      </c>
      <c r="F9186" s="88">
        <v>46600</v>
      </c>
      <c r="G9186" s="87">
        <v>6333.333333333333</v>
      </c>
      <c r="H9186" s="87">
        <v>0</v>
      </c>
    </row>
    <row r="9187" spans="1:8" x14ac:dyDescent="0.3">
      <c r="A9187" t="s">
        <v>37</v>
      </c>
      <c r="B9187" t="s">
        <v>58</v>
      </c>
      <c r="C9187" t="s">
        <v>59</v>
      </c>
      <c r="D9187" t="s">
        <v>214</v>
      </c>
      <c r="E9187" t="s">
        <v>217</v>
      </c>
      <c r="F9187" s="88">
        <v>46600</v>
      </c>
      <c r="G9187" s="87">
        <v>6333.333333333333</v>
      </c>
      <c r="H9187" s="87">
        <v>102.39487361209611</v>
      </c>
    </row>
    <row r="9188" spans="1:8" x14ac:dyDescent="0.3">
      <c r="A9188" t="s">
        <v>37</v>
      </c>
      <c r="B9188" t="s">
        <v>58</v>
      </c>
      <c r="C9188" t="s">
        <v>59</v>
      </c>
      <c r="D9188" t="s">
        <v>214</v>
      </c>
      <c r="E9188" t="s">
        <v>215</v>
      </c>
      <c r="F9188" s="88">
        <v>46631</v>
      </c>
      <c r="G9188" s="87">
        <v>6333.333333333333</v>
      </c>
      <c r="H9188" s="87">
        <v>102.2567255730284</v>
      </c>
    </row>
    <row r="9189" spans="1:8" x14ac:dyDescent="0.3">
      <c r="A9189" t="s">
        <v>37</v>
      </c>
      <c r="B9189" t="s">
        <v>58</v>
      </c>
      <c r="C9189" t="s">
        <v>59</v>
      </c>
      <c r="D9189" t="s">
        <v>214</v>
      </c>
      <c r="E9189" t="s">
        <v>216</v>
      </c>
      <c r="F9189" s="88">
        <v>46631</v>
      </c>
      <c r="G9189" s="87">
        <v>6333.333333333333</v>
      </c>
      <c r="H9189" s="87">
        <v>0</v>
      </c>
    </row>
    <row r="9190" spans="1:8" x14ac:dyDescent="0.3">
      <c r="A9190" t="s">
        <v>37</v>
      </c>
      <c r="B9190" t="s">
        <v>58</v>
      </c>
      <c r="C9190" t="s">
        <v>59</v>
      </c>
      <c r="D9190" t="s">
        <v>214</v>
      </c>
      <c r="E9190" t="s">
        <v>217</v>
      </c>
      <c r="F9190" s="88">
        <v>46631</v>
      </c>
      <c r="G9190" s="87">
        <v>6333.333333333333</v>
      </c>
      <c r="H9190" s="87">
        <v>102.2567255730284</v>
      </c>
    </row>
    <row r="9191" spans="1:8" x14ac:dyDescent="0.3">
      <c r="A9191" t="s">
        <v>37</v>
      </c>
      <c r="B9191" t="s">
        <v>58</v>
      </c>
      <c r="C9191" t="s">
        <v>59</v>
      </c>
      <c r="D9191" t="s">
        <v>214</v>
      </c>
      <c r="E9191" t="s">
        <v>215</v>
      </c>
      <c r="F9191" s="88">
        <v>46661</v>
      </c>
      <c r="G9191" s="87">
        <v>6333.333333333333</v>
      </c>
      <c r="H9191" s="87">
        <v>102.1189498019472</v>
      </c>
    </row>
    <row r="9192" spans="1:8" x14ac:dyDescent="0.3">
      <c r="A9192" t="s">
        <v>37</v>
      </c>
      <c r="B9192" t="s">
        <v>58</v>
      </c>
      <c r="C9192" t="s">
        <v>59</v>
      </c>
      <c r="D9192" t="s">
        <v>214</v>
      </c>
      <c r="E9192" t="s">
        <v>216</v>
      </c>
      <c r="F9192" s="88">
        <v>46661</v>
      </c>
      <c r="G9192" s="87">
        <v>6333.333333333333</v>
      </c>
      <c r="H9192" s="87">
        <v>0</v>
      </c>
    </row>
    <row r="9193" spans="1:8" x14ac:dyDescent="0.3">
      <c r="A9193" t="s">
        <v>37</v>
      </c>
      <c r="B9193" t="s">
        <v>58</v>
      </c>
      <c r="C9193" t="s">
        <v>59</v>
      </c>
      <c r="D9193" t="s">
        <v>214</v>
      </c>
      <c r="E9193" t="s">
        <v>217</v>
      </c>
      <c r="F9193" s="88">
        <v>46661</v>
      </c>
      <c r="G9193" s="87">
        <v>6333.333333333333</v>
      </c>
      <c r="H9193" s="87">
        <v>102.1189498019472</v>
      </c>
    </row>
    <row r="9194" spans="1:8" x14ac:dyDescent="0.3">
      <c r="A9194" t="s">
        <v>37</v>
      </c>
      <c r="B9194" t="s">
        <v>58</v>
      </c>
      <c r="C9194" t="s">
        <v>59</v>
      </c>
      <c r="D9194" t="s">
        <v>214</v>
      </c>
      <c r="E9194" t="s">
        <v>215</v>
      </c>
      <c r="F9194" s="88">
        <v>46692</v>
      </c>
      <c r="G9194" s="87">
        <v>6333.333333333333</v>
      </c>
      <c r="H9194" s="87">
        <v>101.98154479614681</v>
      </c>
    </row>
    <row r="9195" spans="1:8" x14ac:dyDescent="0.3">
      <c r="A9195" t="s">
        <v>37</v>
      </c>
      <c r="B9195" t="s">
        <v>58</v>
      </c>
      <c r="C9195" t="s">
        <v>59</v>
      </c>
      <c r="D9195" t="s">
        <v>214</v>
      </c>
      <c r="E9195" t="s">
        <v>216</v>
      </c>
      <c r="F9195" s="88">
        <v>46692</v>
      </c>
      <c r="G9195" s="87">
        <v>6333.333333333333</v>
      </c>
      <c r="H9195" s="87">
        <v>0</v>
      </c>
    </row>
    <row r="9196" spans="1:8" x14ac:dyDescent="0.3">
      <c r="A9196" t="s">
        <v>37</v>
      </c>
      <c r="B9196" t="s">
        <v>58</v>
      </c>
      <c r="C9196" t="s">
        <v>59</v>
      </c>
      <c r="D9196" t="s">
        <v>214</v>
      </c>
      <c r="E9196" t="s">
        <v>217</v>
      </c>
      <c r="F9196" s="88">
        <v>46692</v>
      </c>
      <c r="G9196" s="87">
        <v>6333.333333333333</v>
      </c>
      <c r="H9196" s="87">
        <v>101.98154479614681</v>
      </c>
    </row>
    <row r="9197" spans="1:8" x14ac:dyDescent="0.3">
      <c r="A9197" t="s">
        <v>37</v>
      </c>
      <c r="B9197" t="s">
        <v>58</v>
      </c>
      <c r="C9197" t="s">
        <v>59</v>
      </c>
      <c r="D9197" t="s">
        <v>214</v>
      </c>
      <c r="E9197" t="s">
        <v>215</v>
      </c>
      <c r="F9197" s="88">
        <v>46722</v>
      </c>
      <c r="G9197" s="87">
        <v>6333.333333333333</v>
      </c>
      <c r="H9197" s="87">
        <v>101.84450906100351</v>
      </c>
    </row>
    <row r="9198" spans="1:8" x14ac:dyDescent="0.3">
      <c r="A9198" t="s">
        <v>37</v>
      </c>
      <c r="B9198" t="s">
        <v>58</v>
      </c>
      <c r="C9198" t="s">
        <v>59</v>
      </c>
      <c r="D9198" t="s">
        <v>214</v>
      </c>
      <c r="E9198" t="s">
        <v>216</v>
      </c>
      <c r="F9198" s="88">
        <v>46722</v>
      </c>
      <c r="G9198" s="87">
        <v>6333.333333333333</v>
      </c>
      <c r="H9198" s="87">
        <v>0</v>
      </c>
    </row>
    <row r="9199" spans="1:8" x14ac:dyDescent="0.3">
      <c r="A9199" t="s">
        <v>37</v>
      </c>
      <c r="B9199" t="s">
        <v>58</v>
      </c>
      <c r="C9199" t="s">
        <v>59</v>
      </c>
      <c r="D9199" t="s">
        <v>214</v>
      </c>
      <c r="E9199" t="s">
        <v>217</v>
      </c>
      <c r="F9199" s="88">
        <v>46722</v>
      </c>
      <c r="G9199" s="87">
        <v>6333.333333333333</v>
      </c>
      <c r="H9199" s="87">
        <v>101.84450906100351</v>
      </c>
    </row>
    <row r="9200" spans="1:8" x14ac:dyDescent="0.3">
      <c r="A9200" t="s">
        <v>37</v>
      </c>
      <c r="B9200" t="s">
        <v>58</v>
      </c>
      <c r="C9200" t="s">
        <v>61</v>
      </c>
      <c r="D9200" t="s">
        <v>198</v>
      </c>
      <c r="E9200" t="s">
        <v>135</v>
      </c>
      <c r="G9200" s="87">
        <v>60000</v>
      </c>
      <c r="H9200" s="87">
        <v>41280</v>
      </c>
    </row>
    <row r="9201" spans="1:8" x14ac:dyDescent="0.3">
      <c r="A9201" t="s">
        <v>37</v>
      </c>
      <c r="B9201" t="s">
        <v>58</v>
      </c>
      <c r="C9201" t="s">
        <v>61</v>
      </c>
      <c r="D9201" t="s">
        <v>198</v>
      </c>
      <c r="E9201" t="s">
        <v>199</v>
      </c>
      <c r="G9201" s="87">
        <v>60000</v>
      </c>
      <c r="H9201" s="87">
        <v>59922.648868290933</v>
      </c>
    </row>
    <row r="9202" spans="1:8" x14ac:dyDescent="0.3">
      <c r="A9202" t="s">
        <v>37</v>
      </c>
      <c r="B9202" t="s">
        <v>58</v>
      </c>
      <c r="C9202" t="s">
        <v>61</v>
      </c>
      <c r="D9202" t="s">
        <v>198</v>
      </c>
      <c r="E9202" t="s">
        <v>200</v>
      </c>
      <c r="G9202" s="87">
        <v>60000</v>
      </c>
      <c r="H9202" s="87">
        <v>60606.060606060593</v>
      </c>
    </row>
    <row r="9203" spans="1:8" x14ac:dyDescent="0.3">
      <c r="A9203" t="s">
        <v>37</v>
      </c>
      <c r="B9203" t="s">
        <v>58</v>
      </c>
      <c r="C9203" t="s">
        <v>61</v>
      </c>
      <c r="D9203" t="s">
        <v>198</v>
      </c>
      <c r="E9203" t="s">
        <v>201</v>
      </c>
      <c r="G9203" s="87">
        <v>60000</v>
      </c>
      <c r="H9203" s="87">
        <v>60000</v>
      </c>
    </row>
    <row r="9204" spans="1:8" x14ac:dyDescent="0.3">
      <c r="A9204" t="s">
        <v>37</v>
      </c>
      <c r="B9204" t="s">
        <v>58</v>
      </c>
      <c r="C9204" t="s">
        <v>61</v>
      </c>
      <c r="D9204" t="s">
        <v>198</v>
      </c>
      <c r="E9204" t="s">
        <v>202</v>
      </c>
      <c r="G9204" s="87">
        <v>60000</v>
      </c>
      <c r="H9204" s="87">
        <v>41643.214567054703</v>
      </c>
    </row>
    <row r="9205" spans="1:8" x14ac:dyDescent="0.3">
      <c r="A9205" t="s">
        <v>37</v>
      </c>
      <c r="B9205" t="s">
        <v>58</v>
      </c>
      <c r="C9205" t="s">
        <v>61</v>
      </c>
      <c r="D9205" t="s">
        <v>198</v>
      </c>
      <c r="E9205" t="s">
        <v>139</v>
      </c>
      <c r="G9205" s="87">
        <v>60000</v>
      </c>
      <c r="H9205" s="87">
        <v>36900</v>
      </c>
    </row>
    <row r="9206" spans="1:8" x14ac:dyDescent="0.3">
      <c r="A9206" t="s">
        <v>37</v>
      </c>
      <c r="B9206" t="s">
        <v>58</v>
      </c>
      <c r="C9206" t="s">
        <v>61</v>
      </c>
      <c r="D9206" t="s">
        <v>198</v>
      </c>
      <c r="E9206" t="s">
        <v>65</v>
      </c>
      <c r="G9206" s="87">
        <v>60000</v>
      </c>
      <c r="H9206" s="87">
        <v>41643.214567054703</v>
      </c>
    </row>
    <row r="9207" spans="1:8" x14ac:dyDescent="0.3">
      <c r="A9207" t="s">
        <v>37</v>
      </c>
      <c r="B9207" t="s">
        <v>58</v>
      </c>
      <c r="C9207" t="s">
        <v>61</v>
      </c>
      <c r="D9207" t="s">
        <v>203</v>
      </c>
      <c r="E9207" t="s">
        <v>204</v>
      </c>
      <c r="G9207" s="87">
        <v>60000</v>
      </c>
      <c r="H9207" s="87">
        <v>40227.546806670463</v>
      </c>
    </row>
    <row r="9208" spans="1:8" x14ac:dyDescent="0.3">
      <c r="A9208" t="s">
        <v>37</v>
      </c>
      <c r="B9208" t="s">
        <v>58</v>
      </c>
      <c r="C9208" t="s">
        <v>61</v>
      </c>
      <c r="D9208" t="s">
        <v>203</v>
      </c>
      <c r="E9208" t="s">
        <v>142</v>
      </c>
      <c r="G9208" s="87">
        <v>60000</v>
      </c>
      <c r="H9208" s="87">
        <v>57885.568806110117</v>
      </c>
    </row>
    <row r="9209" spans="1:8" x14ac:dyDescent="0.3">
      <c r="A9209" t="s">
        <v>37</v>
      </c>
      <c r="B9209" t="s">
        <v>58</v>
      </c>
      <c r="C9209" t="s">
        <v>61</v>
      </c>
      <c r="D9209" t="s">
        <v>203</v>
      </c>
      <c r="E9209" t="s">
        <v>143</v>
      </c>
      <c r="G9209" s="87">
        <v>60000</v>
      </c>
      <c r="H9209" s="87">
        <v>60606.060606060593</v>
      </c>
    </row>
    <row r="9210" spans="1:8" x14ac:dyDescent="0.3">
      <c r="A9210" t="s">
        <v>37</v>
      </c>
      <c r="B9210" t="s">
        <v>58</v>
      </c>
      <c r="C9210" t="s">
        <v>61</v>
      </c>
      <c r="D9210" t="s">
        <v>203</v>
      </c>
      <c r="E9210" t="s">
        <v>141</v>
      </c>
      <c r="G9210" s="87">
        <v>60000</v>
      </c>
      <c r="H9210" s="87">
        <v>0</v>
      </c>
    </row>
    <row r="9211" spans="1:8" x14ac:dyDescent="0.3">
      <c r="A9211" t="s">
        <v>37</v>
      </c>
      <c r="B9211" t="s">
        <v>58</v>
      </c>
      <c r="C9211" t="s">
        <v>61</v>
      </c>
      <c r="D9211" t="s">
        <v>203</v>
      </c>
      <c r="E9211" t="s">
        <v>205</v>
      </c>
      <c r="G9211" s="87">
        <v>60000</v>
      </c>
      <c r="H9211" s="87">
        <v>40227.546806670463</v>
      </c>
    </row>
    <row r="9212" spans="1:8" x14ac:dyDescent="0.3">
      <c r="A9212" t="s">
        <v>37</v>
      </c>
      <c r="B9212" t="s">
        <v>58</v>
      </c>
      <c r="C9212" t="s">
        <v>61</v>
      </c>
      <c r="D9212" t="s">
        <v>206</v>
      </c>
      <c r="E9212" t="s">
        <v>207</v>
      </c>
      <c r="G9212" s="87">
        <v>60000</v>
      </c>
      <c r="H9212" s="87">
        <v>61200</v>
      </c>
    </row>
    <row r="9213" spans="1:8" x14ac:dyDescent="0.3">
      <c r="A9213" t="s">
        <v>37</v>
      </c>
      <c r="B9213" t="s">
        <v>58</v>
      </c>
      <c r="C9213" t="s">
        <v>61</v>
      </c>
      <c r="D9213" t="s">
        <v>206</v>
      </c>
      <c r="E9213" t="s">
        <v>208</v>
      </c>
      <c r="G9213" s="87">
        <v>60000</v>
      </c>
      <c r="H9213" s="87">
        <v>61279</v>
      </c>
    </row>
    <row r="9214" spans="1:8" x14ac:dyDescent="0.3">
      <c r="A9214" t="s">
        <v>37</v>
      </c>
      <c r="B9214" t="s">
        <v>58</v>
      </c>
      <c r="C9214" t="s">
        <v>61</v>
      </c>
      <c r="D9214" t="s">
        <v>206</v>
      </c>
      <c r="E9214" t="s">
        <v>209</v>
      </c>
      <c r="G9214" s="87">
        <v>60000</v>
      </c>
      <c r="H9214" s="87">
        <v>59400.000000000007</v>
      </c>
    </row>
    <row r="9215" spans="1:8" x14ac:dyDescent="0.3">
      <c r="A9215" t="s">
        <v>37</v>
      </c>
      <c r="B9215" t="s">
        <v>58</v>
      </c>
      <c r="C9215" t="s">
        <v>61</v>
      </c>
      <c r="D9215" t="s">
        <v>210</v>
      </c>
      <c r="E9215" t="s">
        <v>211</v>
      </c>
      <c r="G9215" s="87">
        <v>60000</v>
      </c>
      <c r="H9215" s="87">
        <v>60000</v>
      </c>
    </row>
    <row r="9216" spans="1:8" x14ac:dyDescent="0.3">
      <c r="A9216" t="s">
        <v>37</v>
      </c>
      <c r="B9216" t="s">
        <v>58</v>
      </c>
      <c r="C9216" t="s">
        <v>61</v>
      </c>
      <c r="D9216" t="s">
        <v>210</v>
      </c>
      <c r="E9216" t="s">
        <v>212</v>
      </c>
      <c r="G9216" s="87">
        <v>60000</v>
      </c>
      <c r="H9216" s="87">
        <v>59400</v>
      </c>
    </row>
    <row r="9217" spans="1:8" x14ac:dyDescent="0.3">
      <c r="A9217" t="s">
        <v>37</v>
      </c>
      <c r="B9217" t="s">
        <v>58</v>
      </c>
      <c r="C9217" t="s">
        <v>61</v>
      </c>
      <c r="D9217" t="s">
        <v>210</v>
      </c>
      <c r="E9217" t="s">
        <v>213</v>
      </c>
      <c r="G9217" s="87">
        <v>60000</v>
      </c>
      <c r="H9217" s="87">
        <v>59400</v>
      </c>
    </row>
    <row r="9218" spans="1:8" x14ac:dyDescent="0.3">
      <c r="A9218" t="s">
        <v>37</v>
      </c>
      <c r="B9218" t="s">
        <v>58</v>
      </c>
      <c r="C9218" t="s">
        <v>61</v>
      </c>
      <c r="D9218" t="s">
        <v>214</v>
      </c>
      <c r="E9218" t="s">
        <v>215</v>
      </c>
      <c r="F9218" s="88">
        <v>46388</v>
      </c>
      <c r="G9218" s="87">
        <v>5000</v>
      </c>
      <c r="H9218" s="87">
        <v>100.0000000000001</v>
      </c>
    </row>
    <row r="9219" spans="1:8" x14ac:dyDescent="0.3">
      <c r="A9219" t="s">
        <v>37</v>
      </c>
      <c r="B9219" t="s">
        <v>58</v>
      </c>
      <c r="C9219" t="s">
        <v>61</v>
      </c>
      <c r="D9219" t="s">
        <v>214</v>
      </c>
      <c r="E9219" t="s">
        <v>216</v>
      </c>
      <c r="F9219" s="88">
        <v>46388</v>
      </c>
      <c r="G9219" s="87">
        <v>5000</v>
      </c>
      <c r="H9219" s="87">
        <v>100.0000000000001</v>
      </c>
    </row>
    <row r="9220" spans="1:8" x14ac:dyDescent="0.3">
      <c r="A9220" t="s">
        <v>37</v>
      </c>
      <c r="B9220" t="s">
        <v>58</v>
      </c>
      <c r="C9220" t="s">
        <v>61</v>
      </c>
      <c r="D9220" t="s">
        <v>214</v>
      </c>
      <c r="E9220" t="s">
        <v>217</v>
      </c>
      <c r="F9220" s="88">
        <v>46388</v>
      </c>
      <c r="G9220" s="87">
        <v>5000</v>
      </c>
      <c r="H9220" s="87">
        <v>0</v>
      </c>
    </row>
    <row r="9221" spans="1:8" x14ac:dyDescent="0.3">
      <c r="A9221" t="s">
        <v>37</v>
      </c>
      <c r="B9221" t="s">
        <v>58</v>
      </c>
      <c r="C9221" t="s">
        <v>61</v>
      </c>
      <c r="D9221" t="s">
        <v>214</v>
      </c>
      <c r="E9221" t="s">
        <v>215</v>
      </c>
      <c r="F9221" s="88">
        <v>46419</v>
      </c>
      <c r="G9221" s="87">
        <v>5000</v>
      </c>
      <c r="H9221" s="87">
        <v>100.0000000000001</v>
      </c>
    </row>
    <row r="9222" spans="1:8" x14ac:dyDescent="0.3">
      <c r="A9222" t="s">
        <v>37</v>
      </c>
      <c r="B9222" t="s">
        <v>58</v>
      </c>
      <c r="C9222" t="s">
        <v>61</v>
      </c>
      <c r="D9222" t="s">
        <v>214</v>
      </c>
      <c r="E9222" t="s">
        <v>216</v>
      </c>
      <c r="F9222" s="88">
        <v>46419</v>
      </c>
      <c r="G9222" s="87">
        <v>5000</v>
      </c>
      <c r="H9222" s="87">
        <v>100.0000000000001</v>
      </c>
    </row>
    <row r="9223" spans="1:8" x14ac:dyDescent="0.3">
      <c r="A9223" t="s">
        <v>37</v>
      </c>
      <c r="B9223" t="s">
        <v>58</v>
      </c>
      <c r="C9223" t="s">
        <v>61</v>
      </c>
      <c r="D9223" t="s">
        <v>214</v>
      </c>
      <c r="E9223" t="s">
        <v>217</v>
      </c>
      <c r="F9223" s="88">
        <v>46419</v>
      </c>
      <c r="G9223" s="87">
        <v>5000</v>
      </c>
      <c r="H9223" s="87">
        <v>0</v>
      </c>
    </row>
    <row r="9224" spans="1:8" x14ac:dyDescent="0.3">
      <c r="A9224" t="s">
        <v>37</v>
      </c>
      <c r="B9224" t="s">
        <v>58</v>
      </c>
      <c r="C9224" t="s">
        <v>61</v>
      </c>
      <c r="D9224" t="s">
        <v>214</v>
      </c>
      <c r="E9224" t="s">
        <v>215</v>
      </c>
      <c r="F9224" s="88">
        <v>46447</v>
      </c>
      <c r="G9224" s="87">
        <v>5000</v>
      </c>
      <c r="H9224" s="87">
        <v>100.0000000000001</v>
      </c>
    </row>
    <row r="9225" spans="1:8" x14ac:dyDescent="0.3">
      <c r="A9225" t="s">
        <v>37</v>
      </c>
      <c r="B9225" t="s">
        <v>58</v>
      </c>
      <c r="C9225" t="s">
        <v>61</v>
      </c>
      <c r="D9225" t="s">
        <v>214</v>
      </c>
      <c r="E9225" t="s">
        <v>216</v>
      </c>
      <c r="F9225" s="88">
        <v>46447</v>
      </c>
      <c r="G9225" s="87">
        <v>5000</v>
      </c>
      <c r="H9225" s="87">
        <v>100.0000000000001</v>
      </c>
    </row>
    <row r="9226" spans="1:8" x14ac:dyDescent="0.3">
      <c r="A9226" t="s">
        <v>37</v>
      </c>
      <c r="B9226" t="s">
        <v>58</v>
      </c>
      <c r="C9226" t="s">
        <v>61</v>
      </c>
      <c r="D9226" t="s">
        <v>214</v>
      </c>
      <c r="E9226" t="s">
        <v>217</v>
      </c>
      <c r="F9226" s="88">
        <v>46447</v>
      </c>
      <c r="G9226" s="87">
        <v>5000</v>
      </c>
      <c r="H9226" s="87">
        <v>0</v>
      </c>
    </row>
    <row r="9227" spans="1:8" x14ac:dyDescent="0.3">
      <c r="A9227" t="s">
        <v>37</v>
      </c>
      <c r="B9227" t="s">
        <v>58</v>
      </c>
      <c r="C9227" t="s">
        <v>61</v>
      </c>
      <c r="D9227" t="s">
        <v>214</v>
      </c>
      <c r="E9227" t="s">
        <v>215</v>
      </c>
      <c r="F9227" s="88">
        <v>46478</v>
      </c>
      <c r="G9227" s="87">
        <v>5000</v>
      </c>
      <c r="H9227" s="87">
        <v>100.0000000000001</v>
      </c>
    </row>
    <row r="9228" spans="1:8" x14ac:dyDescent="0.3">
      <c r="A9228" t="s">
        <v>37</v>
      </c>
      <c r="B9228" t="s">
        <v>58</v>
      </c>
      <c r="C9228" t="s">
        <v>61</v>
      </c>
      <c r="D9228" t="s">
        <v>214</v>
      </c>
      <c r="E9228" t="s">
        <v>216</v>
      </c>
      <c r="F9228" s="88">
        <v>46478</v>
      </c>
      <c r="G9228" s="87">
        <v>5000</v>
      </c>
      <c r="H9228" s="87">
        <v>100.0000000000001</v>
      </c>
    </row>
    <row r="9229" spans="1:8" x14ac:dyDescent="0.3">
      <c r="A9229" t="s">
        <v>37</v>
      </c>
      <c r="B9229" t="s">
        <v>58</v>
      </c>
      <c r="C9229" t="s">
        <v>61</v>
      </c>
      <c r="D9229" t="s">
        <v>214</v>
      </c>
      <c r="E9229" t="s">
        <v>217</v>
      </c>
      <c r="F9229" s="88">
        <v>46478</v>
      </c>
      <c r="G9229" s="87">
        <v>5000</v>
      </c>
      <c r="H9229" s="87">
        <v>0</v>
      </c>
    </row>
    <row r="9230" spans="1:8" x14ac:dyDescent="0.3">
      <c r="A9230" t="s">
        <v>37</v>
      </c>
      <c r="B9230" t="s">
        <v>58</v>
      </c>
      <c r="C9230" t="s">
        <v>61</v>
      </c>
      <c r="D9230" t="s">
        <v>214</v>
      </c>
      <c r="E9230" t="s">
        <v>215</v>
      </c>
      <c r="F9230" s="88">
        <v>46508</v>
      </c>
      <c r="G9230" s="87">
        <v>5000</v>
      </c>
      <c r="H9230" s="87">
        <v>100.0000000000001</v>
      </c>
    </row>
    <row r="9231" spans="1:8" x14ac:dyDescent="0.3">
      <c r="A9231" t="s">
        <v>37</v>
      </c>
      <c r="B9231" t="s">
        <v>58</v>
      </c>
      <c r="C9231" t="s">
        <v>61</v>
      </c>
      <c r="D9231" t="s">
        <v>214</v>
      </c>
      <c r="E9231" t="s">
        <v>216</v>
      </c>
      <c r="F9231" s="88">
        <v>46508</v>
      </c>
      <c r="G9231" s="87">
        <v>5000</v>
      </c>
      <c r="H9231" s="87">
        <v>100.0000000000001</v>
      </c>
    </row>
    <row r="9232" spans="1:8" x14ac:dyDescent="0.3">
      <c r="A9232" t="s">
        <v>37</v>
      </c>
      <c r="B9232" t="s">
        <v>58</v>
      </c>
      <c r="C9232" t="s">
        <v>61</v>
      </c>
      <c r="D9232" t="s">
        <v>214</v>
      </c>
      <c r="E9232" t="s">
        <v>217</v>
      </c>
      <c r="F9232" s="88">
        <v>46508</v>
      </c>
      <c r="G9232" s="87">
        <v>5000</v>
      </c>
      <c r="H9232" s="87">
        <v>0</v>
      </c>
    </row>
    <row r="9233" spans="1:8" x14ac:dyDescent="0.3">
      <c r="A9233" t="s">
        <v>37</v>
      </c>
      <c r="B9233" t="s">
        <v>58</v>
      </c>
      <c r="C9233" t="s">
        <v>61</v>
      </c>
      <c r="D9233" t="s">
        <v>214</v>
      </c>
      <c r="E9233" t="s">
        <v>215</v>
      </c>
      <c r="F9233" s="88">
        <v>46539</v>
      </c>
      <c r="G9233" s="87">
        <v>5000</v>
      </c>
      <c r="H9233" s="87">
        <v>303.99999999999977</v>
      </c>
    </row>
    <row r="9234" spans="1:8" x14ac:dyDescent="0.3">
      <c r="A9234" t="s">
        <v>37</v>
      </c>
      <c r="B9234" t="s">
        <v>58</v>
      </c>
      <c r="C9234" t="s">
        <v>61</v>
      </c>
      <c r="D9234" t="s">
        <v>214</v>
      </c>
      <c r="E9234" t="s">
        <v>216</v>
      </c>
      <c r="F9234" s="88">
        <v>46539</v>
      </c>
      <c r="G9234" s="87">
        <v>5000</v>
      </c>
      <c r="H9234" s="87">
        <v>303.99999999999977</v>
      </c>
    </row>
    <row r="9235" spans="1:8" x14ac:dyDescent="0.3">
      <c r="A9235" t="s">
        <v>37</v>
      </c>
      <c r="B9235" t="s">
        <v>58</v>
      </c>
      <c r="C9235" t="s">
        <v>61</v>
      </c>
      <c r="D9235" t="s">
        <v>214</v>
      </c>
      <c r="E9235" t="s">
        <v>217</v>
      </c>
      <c r="F9235" s="88">
        <v>46539</v>
      </c>
      <c r="G9235" s="87">
        <v>5000</v>
      </c>
      <c r="H9235" s="87">
        <v>0</v>
      </c>
    </row>
    <row r="9236" spans="1:8" x14ac:dyDescent="0.3">
      <c r="A9236" t="s">
        <v>37</v>
      </c>
      <c r="B9236" t="s">
        <v>58</v>
      </c>
      <c r="C9236" t="s">
        <v>61</v>
      </c>
      <c r="D9236" t="s">
        <v>214</v>
      </c>
      <c r="E9236" t="s">
        <v>215</v>
      </c>
      <c r="F9236" s="88">
        <v>46569</v>
      </c>
      <c r="G9236" s="87">
        <v>5000</v>
      </c>
      <c r="H9236" s="87">
        <v>303.99999999999977</v>
      </c>
    </row>
    <row r="9237" spans="1:8" x14ac:dyDescent="0.3">
      <c r="A9237" t="s">
        <v>37</v>
      </c>
      <c r="B9237" t="s">
        <v>58</v>
      </c>
      <c r="C9237" t="s">
        <v>61</v>
      </c>
      <c r="D9237" t="s">
        <v>214</v>
      </c>
      <c r="E9237" t="s">
        <v>216</v>
      </c>
      <c r="F9237" s="88">
        <v>46569</v>
      </c>
      <c r="G9237" s="87">
        <v>5000</v>
      </c>
      <c r="H9237" s="87">
        <v>303.99999999999977</v>
      </c>
    </row>
    <row r="9238" spans="1:8" x14ac:dyDescent="0.3">
      <c r="A9238" t="s">
        <v>37</v>
      </c>
      <c r="B9238" t="s">
        <v>58</v>
      </c>
      <c r="C9238" t="s">
        <v>61</v>
      </c>
      <c r="D9238" t="s">
        <v>214</v>
      </c>
      <c r="E9238" t="s">
        <v>217</v>
      </c>
      <c r="F9238" s="88">
        <v>46569</v>
      </c>
      <c r="G9238" s="87">
        <v>5000</v>
      </c>
      <c r="H9238" s="87">
        <v>0</v>
      </c>
    </row>
    <row r="9239" spans="1:8" x14ac:dyDescent="0.3">
      <c r="A9239" t="s">
        <v>37</v>
      </c>
      <c r="B9239" t="s">
        <v>58</v>
      </c>
      <c r="C9239" t="s">
        <v>61</v>
      </c>
      <c r="D9239" t="s">
        <v>214</v>
      </c>
      <c r="E9239" t="s">
        <v>215</v>
      </c>
      <c r="F9239" s="88">
        <v>46600</v>
      </c>
      <c r="G9239" s="87">
        <v>5000</v>
      </c>
      <c r="H9239" s="87">
        <v>303.99999999999977</v>
      </c>
    </row>
    <row r="9240" spans="1:8" x14ac:dyDescent="0.3">
      <c r="A9240" t="s">
        <v>37</v>
      </c>
      <c r="B9240" t="s">
        <v>58</v>
      </c>
      <c r="C9240" t="s">
        <v>61</v>
      </c>
      <c r="D9240" t="s">
        <v>214</v>
      </c>
      <c r="E9240" t="s">
        <v>216</v>
      </c>
      <c r="F9240" s="88">
        <v>46600</v>
      </c>
      <c r="G9240" s="87">
        <v>5000</v>
      </c>
      <c r="H9240" s="87">
        <v>303.99999999999977</v>
      </c>
    </row>
    <row r="9241" spans="1:8" x14ac:dyDescent="0.3">
      <c r="A9241" t="s">
        <v>37</v>
      </c>
      <c r="B9241" t="s">
        <v>58</v>
      </c>
      <c r="C9241" t="s">
        <v>61</v>
      </c>
      <c r="D9241" t="s">
        <v>214</v>
      </c>
      <c r="E9241" t="s">
        <v>217</v>
      </c>
      <c r="F9241" s="88">
        <v>46600</v>
      </c>
      <c r="G9241" s="87">
        <v>5000</v>
      </c>
      <c r="H9241" s="87">
        <v>0</v>
      </c>
    </row>
    <row r="9242" spans="1:8" x14ac:dyDescent="0.3">
      <c r="A9242" t="s">
        <v>37</v>
      </c>
      <c r="B9242" t="s">
        <v>58</v>
      </c>
      <c r="C9242" t="s">
        <v>61</v>
      </c>
      <c r="D9242" t="s">
        <v>214</v>
      </c>
      <c r="E9242" t="s">
        <v>215</v>
      </c>
      <c r="F9242" s="88">
        <v>46631</v>
      </c>
      <c r="G9242" s="87">
        <v>5000</v>
      </c>
      <c r="H9242" s="87">
        <v>303.99999999999977</v>
      </c>
    </row>
    <row r="9243" spans="1:8" x14ac:dyDescent="0.3">
      <c r="A9243" t="s">
        <v>37</v>
      </c>
      <c r="B9243" t="s">
        <v>58</v>
      </c>
      <c r="C9243" t="s">
        <v>61</v>
      </c>
      <c r="D9243" t="s">
        <v>214</v>
      </c>
      <c r="E9243" t="s">
        <v>216</v>
      </c>
      <c r="F9243" s="88">
        <v>46631</v>
      </c>
      <c r="G9243" s="87">
        <v>5000</v>
      </c>
      <c r="H9243" s="87">
        <v>303.99999999999977</v>
      </c>
    </row>
    <row r="9244" spans="1:8" x14ac:dyDescent="0.3">
      <c r="A9244" t="s">
        <v>37</v>
      </c>
      <c r="B9244" t="s">
        <v>58</v>
      </c>
      <c r="C9244" t="s">
        <v>61</v>
      </c>
      <c r="D9244" t="s">
        <v>214</v>
      </c>
      <c r="E9244" t="s">
        <v>217</v>
      </c>
      <c r="F9244" s="88">
        <v>46631</v>
      </c>
      <c r="G9244" s="87">
        <v>5000</v>
      </c>
      <c r="H9244" s="87">
        <v>0</v>
      </c>
    </row>
    <row r="9245" spans="1:8" x14ac:dyDescent="0.3">
      <c r="A9245" t="s">
        <v>37</v>
      </c>
      <c r="B9245" t="s">
        <v>58</v>
      </c>
      <c r="C9245" t="s">
        <v>61</v>
      </c>
      <c r="D9245" t="s">
        <v>214</v>
      </c>
      <c r="E9245" t="s">
        <v>215</v>
      </c>
      <c r="F9245" s="88">
        <v>46661</v>
      </c>
      <c r="G9245" s="87">
        <v>5000</v>
      </c>
      <c r="H9245" s="87">
        <v>200.0000000000002</v>
      </c>
    </row>
    <row r="9246" spans="1:8" x14ac:dyDescent="0.3">
      <c r="A9246" t="s">
        <v>37</v>
      </c>
      <c r="B9246" t="s">
        <v>58</v>
      </c>
      <c r="C9246" t="s">
        <v>61</v>
      </c>
      <c r="D9246" t="s">
        <v>214</v>
      </c>
      <c r="E9246" t="s">
        <v>216</v>
      </c>
      <c r="F9246" s="88">
        <v>46661</v>
      </c>
      <c r="G9246" s="87">
        <v>5000</v>
      </c>
      <c r="H9246" s="87">
        <v>200.0000000000002</v>
      </c>
    </row>
    <row r="9247" spans="1:8" x14ac:dyDescent="0.3">
      <c r="A9247" t="s">
        <v>37</v>
      </c>
      <c r="B9247" t="s">
        <v>58</v>
      </c>
      <c r="C9247" t="s">
        <v>61</v>
      </c>
      <c r="D9247" t="s">
        <v>214</v>
      </c>
      <c r="E9247" t="s">
        <v>217</v>
      </c>
      <c r="F9247" s="88">
        <v>46661</v>
      </c>
      <c r="G9247" s="87">
        <v>5000</v>
      </c>
      <c r="H9247" s="87">
        <v>0</v>
      </c>
    </row>
    <row r="9248" spans="1:8" x14ac:dyDescent="0.3">
      <c r="A9248" t="s">
        <v>37</v>
      </c>
      <c r="B9248" t="s">
        <v>58</v>
      </c>
      <c r="C9248" t="s">
        <v>61</v>
      </c>
      <c r="D9248" t="s">
        <v>214</v>
      </c>
      <c r="E9248" t="s">
        <v>215</v>
      </c>
      <c r="F9248" s="88">
        <v>46692</v>
      </c>
      <c r="G9248" s="87">
        <v>5000</v>
      </c>
      <c r="H9248" s="87">
        <v>200.0000000000002</v>
      </c>
    </row>
    <row r="9249" spans="1:8" x14ac:dyDescent="0.3">
      <c r="A9249" t="s">
        <v>37</v>
      </c>
      <c r="B9249" t="s">
        <v>58</v>
      </c>
      <c r="C9249" t="s">
        <v>61</v>
      </c>
      <c r="D9249" t="s">
        <v>214</v>
      </c>
      <c r="E9249" t="s">
        <v>216</v>
      </c>
      <c r="F9249" s="88">
        <v>46692</v>
      </c>
      <c r="G9249" s="87">
        <v>5000</v>
      </c>
      <c r="H9249" s="87">
        <v>200.0000000000002</v>
      </c>
    </row>
    <row r="9250" spans="1:8" x14ac:dyDescent="0.3">
      <c r="A9250" t="s">
        <v>37</v>
      </c>
      <c r="B9250" t="s">
        <v>58</v>
      </c>
      <c r="C9250" t="s">
        <v>61</v>
      </c>
      <c r="D9250" t="s">
        <v>214</v>
      </c>
      <c r="E9250" t="s">
        <v>217</v>
      </c>
      <c r="F9250" s="88">
        <v>46692</v>
      </c>
      <c r="G9250" s="87">
        <v>5000</v>
      </c>
      <c r="H9250" s="87">
        <v>0</v>
      </c>
    </row>
    <row r="9251" spans="1:8" x14ac:dyDescent="0.3">
      <c r="A9251" t="s">
        <v>37</v>
      </c>
      <c r="B9251" t="s">
        <v>58</v>
      </c>
      <c r="C9251" t="s">
        <v>61</v>
      </c>
      <c r="D9251" t="s">
        <v>214</v>
      </c>
      <c r="E9251" t="s">
        <v>215</v>
      </c>
      <c r="F9251" s="88">
        <v>46722</v>
      </c>
      <c r="G9251" s="87">
        <v>5000</v>
      </c>
      <c r="H9251" s="87">
        <v>200.0000000000002</v>
      </c>
    </row>
    <row r="9252" spans="1:8" x14ac:dyDescent="0.3">
      <c r="A9252" t="s">
        <v>37</v>
      </c>
      <c r="B9252" t="s">
        <v>58</v>
      </c>
      <c r="C9252" t="s">
        <v>61</v>
      </c>
      <c r="D9252" t="s">
        <v>214</v>
      </c>
      <c r="E9252" t="s">
        <v>216</v>
      </c>
      <c r="F9252" s="88">
        <v>46722</v>
      </c>
      <c r="G9252" s="87">
        <v>5000</v>
      </c>
      <c r="H9252" s="87">
        <v>200.0000000000002</v>
      </c>
    </row>
    <row r="9253" spans="1:8" x14ac:dyDescent="0.3">
      <c r="A9253" t="s">
        <v>37</v>
      </c>
      <c r="B9253" t="s">
        <v>58</v>
      </c>
      <c r="C9253" t="s">
        <v>61</v>
      </c>
      <c r="D9253" t="s">
        <v>214</v>
      </c>
      <c r="E9253" t="s">
        <v>217</v>
      </c>
      <c r="F9253" s="88">
        <v>46722</v>
      </c>
      <c r="G9253" s="87">
        <v>5000</v>
      </c>
      <c r="H9253" s="87">
        <v>0</v>
      </c>
    </row>
    <row r="9254" spans="1:8" x14ac:dyDescent="0.3">
      <c r="A9254" t="s">
        <v>37</v>
      </c>
      <c r="B9254" t="s">
        <v>58</v>
      </c>
      <c r="C9254" t="s">
        <v>68</v>
      </c>
      <c r="D9254" t="s">
        <v>198</v>
      </c>
      <c r="E9254" t="s">
        <v>135</v>
      </c>
      <c r="G9254" s="87">
        <v>44000</v>
      </c>
      <c r="H9254" s="87">
        <v>29568</v>
      </c>
    </row>
    <row r="9255" spans="1:8" x14ac:dyDescent="0.3">
      <c r="A9255" t="s">
        <v>37</v>
      </c>
      <c r="B9255" t="s">
        <v>58</v>
      </c>
      <c r="C9255" t="s">
        <v>68</v>
      </c>
      <c r="D9255" t="s">
        <v>198</v>
      </c>
      <c r="E9255" t="s">
        <v>199</v>
      </c>
      <c r="G9255" s="87">
        <v>44000</v>
      </c>
      <c r="H9255" s="87">
        <v>44000</v>
      </c>
    </row>
    <row r="9256" spans="1:8" x14ac:dyDescent="0.3">
      <c r="A9256" t="s">
        <v>37</v>
      </c>
      <c r="B9256" t="s">
        <v>58</v>
      </c>
      <c r="C9256" t="s">
        <v>68</v>
      </c>
      <c r="D9256" t="s">
        <v>198</v>
      </c>
      <c r="E9256" t="s">
        <v>200</v>
      </c>
      <c r="G9256" s="87">
        <v>44000</v>
      </c>
      <c r="H9256" s="87">
        <v>44310.451921765889</v>
      </c>
    </row>
    <row r="9257" spans="1:8" x14ac:dyDescent="0.3">
      <c r="A9257" t="s">
        <v>37</v>
      </c>
      <c r="B9257" t="s">
        <v>58</v>
      </c>
      <c r="C9257" t="s">
        <v>68</v>
      </c>
      <c r="D9257" t="s">
        <v>198</v>
      </c>
      <c r="E9257" t="s">
        <v>201</v>
      </c>
      <c r="G9257" s="87">
        <v>44000</v>
      </c>
      <c r="H9257" s="87">
        <v>44000</v>
      </c>
    </row>
    <row r="9258" spans="1:8" x14ac:dyDescent="0.3">
      <c r="A9258" t="s">
        <v>37</v>
      </c>
      <c r="B9258" t="s">
        <v>58</v>
      </c>
      <c r="C9258" t="s">
        <v>68</v>
      </c>
      <c r="D9258" t="s">
        <v>198</v>
      </c>
      <c r="E9258" t="s">
        <v>202</v>
      </c>
      <c r="G9258" s="87">
        <v>44000</v>
      </c>
      <c r="H9258" s="87">
        <v>29776.623691426681</v>
      </c>
    </row>
    <row r="9259" spans="1:8" x14ac:dyDescent="0.3">
      <c r="A9259" t="s">
        <v>37</v>
      </c>
      <c r="B9259" t="s">
        <v>58</v>
      </c>
      <c r="C9259" t="s">
        <v>68</v>
      </c>
      <c r="D9259" t="s">
        <v>198</v>
      </c>
      <c r="E9259" t="s">
        <v>139</v>
      </c>
      <c r="G9259" s="87">
        <v>44000</v>
      </c>
      <c r="H9259" s="87">
        <v>27940</v>
      </c>
    </row>
    <row r="9260" spans="1:8" x14ac:dyDescent="0.3">
      <c r="A9260" t="s">
        <v>37</v>
      </c>
      <c r="B9260" t="s">
        <v>58</v>
      </c>
      <c r="C9260" t="s">
        <v>68</v>
      </c>
      <c r="D9260" t="s">
        <v>198</v>
      </c>
      <c r="E9260" t="s">
        <v>65</v>
      </c>
      <c r="G9260" s="87">
        <v>44000</v>
      </c>
      <c r="H9260" s="87">
        <v>29776.623691426681</v>
      </c>
    </row>
    <row r="9261" spans="1:8" x14ac:dyDescent="0.3">
      <c r="A9261" t="s">
        <v>37</v>
      </c>
      <c r="B9261" t="s">
        <v>58</v>
      </c>
      <c r="C9261" t="s">
        <v>68</v>
      </c>
      <c r="D9261" t="s">
        <v>203</v>
      </c>
      <c r="E9261" t="s">
        <v>204</v>
      </c>
      <c r="G9261" s="87">
        <v>44000</v>
      </c>
      <c r="H9261" s="87">
        <v>29480.01587394025</v>
      </c>
    </row>
    <row r="9262" spans="1:8" x14ac:dyDescent="0.3">
      <c r="A9262" t="s">
        <v>37</v>
      </c>
      <c r="B9262" t="s">
        <v>58</v>
      </c>
      <c r="C9262" t="s">
        <v>68</v>
      </c>
      <c r="D9262" t="s">
        <v>203</v>
      </c>
      <c r="E9262" t="s">
        <v>142</v>
      </c>
      <c r="G9262" s="87">
        <v>44000</v>
      </c>
      <c r="H9262" s="87">
        <v>44000</v>
      </c>
    </row>
    <row r="9263" spans="1:8" x14ac:dyDescent="0.3">
      <c r="A9263" t="s">
        <v>37</v>
      </c>
      <c r="B9263" t="s">
        <v>58</v>
      </c>
      <c r="C9263" t="s">
        <v>68</v>
      </c>
      <c r="D9263" t="s">
        <v>203</v>
      </c>
      <c r="E9263" t="s">
        <v>143</v>
      </c>
      <c r="G9263" s="87">
        <v>44000</v>
      </c>
      <c r="H9263" s="87">
        <v>43869.071240982506</v>
      </c>
    </row>
    <row r="9264" spans="1:8" x14ac:dyDescent="0.3">
      <c r="A9264" t="s">
        <v>37</v>
      </c>
      <c r="B9264" t="s">
        <v>58</v>
      </c>
      <c r="C9264" t="s">
        <v>68</v>
      </c>
      <c r="D9264" t="s">
        <v>203</v>
      </c>
      <c r="E9264" t="s">
        <v>141</v>
      </c>
      <c r="G9264" s="87">
        <v>44000</v>
      </c>
      <c r="H9264" s="87">
        <v>0</v>
      </c>
    </row>
    <row r="9265" spans="1:8" x14ac:dyDescent="0.3">
      <c r="A9265" t="s">
        <v>37</v>
      </c>
      <c r="B9265" t="s">
        <v>58</v>
      </c>
      <c r="C9265" t="s">
        <v>68</v>
      </c>
      <c r="D9265" t="s">
        <v>203</v>
      </c>
      <c r="E9265" t="s">
        <v>205</v>
      </c>
      <c r="G9265" s="87">
        <v>44000</v>
      </c>
      <c r="H9265" s="87">
        <v>29480.01587394025</v>
      </c>
    </row>
    <row r="9266" spans="1:8" x14ac:dyDescent="0.3">
      <c r="A9266" t="s">
        <v>37</v>
      </c>
      <c r="B9266" t="s">
        <v>58</v>
      </c>
      <c r="C9266" t="s">
        <v>68</v>
      </c>
      <c r="D9266" t="s">
        <v>206</v>
      </c>
      <c r="E9266" t="s">
        <v>207</v>
      </c>
      <c r="G9266" s="87">
        <v>44000</v>
      </c>
      <c r="H9266" s="87">
        <v>44000</v>
      </c>
    </row>
    <row r="9267" spans="1:8" x14ac:dyDescent="0.3">
      <c r="A9267" t="s">
        <v>37</v>
      </c>
      <c r="B9267" t="s">
        <v>58</v>
      </c>
      <c r="C9267" t="s">
        <v>68</v>
      </c>
      <c r="D9267" t="s">
        <v>206</v>
      </c>
      <c r="E9267" t="s">
        <v>208</v>
      </c>
      <c r="G9267" s="87">
        <v>44000</v>
      </c>
      <c r="H9267" s="87">
        <v>44000</v>
      </c>
    </row>
    <row r="9268" spans="1:8" x14ac:dyDescent="0.3">
      <c r="A9268" t="s">
        <v>37</v>
      </c>
      <c r="B9268" t="s">
        <v>58</v>
      </c>
      <c r="C9268" t="s">
        <v>68</v>
      </c>
      <c r="D9268" t="s">
        <v>206</v>
      </c>
      <c r="E9268" t="s">
        <v>209</v>
      </c>
      <c r="G9268" s="87">
        <v>44000</v>
      </c>
      <c r="H9268" s="87">
        <v>43691.723194748352</v>
      </c>
    </row>
    <row r="9269" spans="1:8" x14ac:dyDescent="0.3">
      <c r="A9269" t="s">
        <v>37</v>
      </c>
      <c r="B9269" t="s">
        <v>58</v>
      </c>
      <c r="C9269" t="s">
        <v>68</v>
      </c>
      <c r="D9269" t="s">
        <v>210</v>
      </c>
      <c r="E9269" t="s">
        <v>211</v>
      </c>
      <c r="G9269" s="87">
        <v>44000</v>
      </c>
      <c r="H9269" s="87">
        <v>44000</v>
      </c>
    </row>
    <row r="9270" spans="1:8" x14ac:dyDescent="0.3">
      <c r="A9270" t="s">
        <v>37</v>
      </c>
      <c r="B9270" t="s">
        <v>58</v>
      </c>
      <c r="C9270" t="s">
        <v>68</v>
      </c>
      <c r="D9270" t="s">
        <v>210</v>
      </c>
      <c r="E9270" t="s">
        <v>212</v>
      </c>
      <c r="G9270" s="87">
        <v>44000</v>
      </c>
      <c r="H9270" s="87">
        <v>43560</v>
      </c>
    </row>
    <row r="9271" spans="1:8" x14ac:dyDescent="0.3">
      <c r="A9271" t="s">
        <v>37</v>
      </c>
      <c r="B9271" t="s">
        <v>58</v>
      </c>
      <c r="C9271" t="s">
        <v>68</v>
      </c>
      <c r="D9271" t="s">
        <v>210</v>
      </c>
      <c r="E9271" t="s">
        <v>213</v>
      </c>
      <c r="G9271" s="87">
        <v>44000</v>
      </c>
      <c r="H9271" s="87">
        <v>44219.999999999993</v>
      </c>
    </row>
    <row r="9272" spans="1:8" x14ac:dyDescent="0.3">
      <c r="A9272" t="s">
        <v>37</v>
      </c>
      <c r="B9272" t="s">
        <v>58</v>
      </c>
      <c r="C9272" t="s">
        <v>68</v>
      </c>
      <c r="D9272" t="s">
        <v>214</v>
      </c>
      <c r="E9272" t="s">
        <v>215</v>
      </c>
      <c r="F9272" s="88">
        <v>46388</v>
      </c>
      <c r="G9272" s="87">
        <v>3666.666666666667</v>
      </c>
      <c r="H9272" s="87">
        <v>44.753576663490108</v>
      </c>
    </row>
    <row r="9273" spans="1:8" x14ac:dyDescent="0.3">
      <c r="A9273" t="s">
        <v>37</v>
      </c>
      <c r="B9273" t="s">
        <v>58</v>
      </c>
      <c r="C9273" t="s">
        <v>68</v>
      </c>
      <c r="D9273" t="s">
        <v>214</v>
      </c>
      <c r="E9273" t="s">
        <v>216</v>
      </c>
      <c r="F9273" s="88">
        <v>46388</v>
      </c>
      <c r="G9273" s="87">
        <v>3666.666666666667</v>
      </c>
      <c r="H9273" s="87">
        <v>0</v>
      </c>
    </row>
    <row r="9274" spans="1:8" x14ac:dyDescent="0.3">
      <c r="A9274" t="s">
        <v>37</v>
      </c>
      <c r="B9274" t="s">
        <v>58</v>
      </c>
      <c r="C9274" t="s">
        <v>68</v>
      </c>
      <c r="D9274" t="s">
        <v>214</v>
      </c>
      <c r="E9274" t="s">
        <v>217</v>
      </c>
      <c r="F9274" s="88">
        <v>46388</v>
      </c>
      <c r="G9274" s="87">
        <v>3666.666666666667</v>
      </c>
      <c r="H9274" s="87">
        <v>44.753576663490108</v>
      </c>
    </row>
    <row r="9275" spans="1:8" x14ac:dyDescent="0.3">
      <c r="A9275" t="s">
        <v>37</v>
      </c>
      <c r="B9275" t="s">
        <v>58</v>
      </c>
      <c r="C9275" t="s">
        <v>68</v>
      </c>
      <c r="D9275" t="s">
        <v>214</v>
      </c>
      <c r="E9275" t="s">
        <v>215</v>
      </c>
      <c r="F9275" s="88">
        <v>46419</v>
      </c>
      <c r="G9275" s="87">
        <v>3666.666666666667</v>
      </c>
      <c r="H9275" s="87">
        <v>44.709471949399962</v>
      </c>
    </row>
    <row r="9276" spans="1:8" x14ac:dyDescent="0.3">
      <c r="A9276" t="s">
        <v>37</v>
      </c>
      <c r="B9276" t="s">
        <v>58</v>
      </c>
      <c r="C9276" t="s">
        <v>68</v>
      </c>
      <c r="D9276" t="s">
        <v>214</v>
      </c>
      <c r="E9276" t="s">
        <v>216</v>
      </c>
      <c r="F9276" s="88">
        <v>46419</v>
      </c>
      <c r="G9276" s="87">
        <v>3666.666666666667</v>
      </c>
      <c r="H9276" s="87">
        <v>0</v>
      </c>
    </row>
    <row r="9277" spans="1:8" x14ac:dyDescent="0.3">
      <c r="A9277" t="s">
        <v>37</v>
      </c>
      <c r="B9277" t="s">
        <v>58</v>
      </c>
      <c r="C9277" t="s">
        <v>68</v>
      </c>
      <c r="D9277" t="s">
        <v>214</v>
      </c>
      <c r="E9277" t="s">
        <v>217</v>
      </c>
      <c r="F9277" s="88">
        <v>46419</v>
      </c>
      <c r="G9277" s="87">
        <v>3666.666666666667</v>
      </c>
      <c r="H9277" s="87">
        <v>44.709471949399962</v>
      </c>
    </row>
    <row r="9278" spans="1:8" x14ac:dyDescent="0.3">
      <c r="A9278" t="s">
        <v>37</v>
      </c>
      <c r="B9278" t="s">
        <v>58</v>
      </c>
      <c r="C9278" t="s">
        <v>68</v>
      </c>
      <c r="D9278" t="s">
        <v>214</v>
      </c>
      <c r="E9278" t="s">
        <v>215</v>
      </c>
      <c r="F9278" s="88">
        <v>46447</v>
      </c>
      <c r="G9278" s="87">
        <v>3666.666666666667</v>
      </c>
      <c r="H9278" s="87">
        <v>44.66545408024129</v>
      </c>
    </row>
    <row r="9279" spans="1:8" x14ac:dyDescent="0.3">
      <c r="A9279" t="s">
        <v>37</v>
      </c>
      <c r="B9279" t="s">
        <v>58</v>
      </c>
      <c r="C9279" t="s">
        <v>68</v>
      </c>
      <c r="D9279" t="s">
        <v>214</v>
      </c>
      <c r="E9279" t="s">
        <v>216</v>
      </c>
      <c r="F9279" s="88">
        <v>46447</v>
      </c>
      <c r="G9279" s="87">
        <v>3666.666666666667</v>
      </c>
      <c r="H9279" s="87">
        <v>0</v>
      </c>
    </row>
    <row r="9280" spans="1:8" x14ac:dyDescent="0.3">
      <c r="A9280" t="s">
        <v>37</v>
      </c>
      <c r="B9280" t="s">
        <v>58</v>
      </c>
      <c r="C9280" t="s">
        <v>68</v>
      </c>
      <c r="D9280" t="s">
        <v>214</v>
      </c>
      <c r="E9280" t="s">
        <v>217</v>
      </c>
      <c r="F9280" s="88">
        <v>46447</v>
      </c>
      <c r="G9280" s="87">
        <v>3666.666666666667</v>
      </c>
      <c r="H9280" s="87">
        <v>44.66545408024129</v>
      </c>
    </row>
    <row r="9281" spans="1:8" x14ac:dyDescent="0.3">
      <c r="A9281" t="s">
        <v>37</v>
      </c>
      <c r="B9281" t="s">
        <v>58</v>
      </c>
      <c r="C9281" t="s">
        <v>68</v>
      </c>
      <c r="D9281" t="s">
        <v>214</v>
      </c>
      <c r="E9281" t="s">
        <v>215</v>
      </c>
      <c r="F9281" s="88">
        <v>46478</v>
      </c>
      <c r="G9281" s="87">
        <v>3666.666666666667</v>
      </c>
      <c r="H9281" s="87">
        <v>44.620035118134282</v>
      </c>
    </row>
    <row r="9282" spans="1:8" x14ac:dyDescent="0.3">
      <c r="A9282" t="s">
        <v>37</v>
      </c>
      <c r="B9282" t="s">
        <v>58</v>
      </c>
      <c r="C9282" t="s">
        <v>68</v>
      </c>
      <c r="D9282" t="s">
        <v>214</v>
      </c>
      <c r="E9282" t="s">
        <v>216</v>
      </c>
      <c r="F9282" s="88">
        <v>46478</v>
      </c>
      <c r="G9282" s="87">
        <v>3666.666666666667</v>
      </c>
      <c r="H9282" s="87">
        <v>0</v>
      </c>
    </row>
    <row r="9283" spans="1:8" x14ac:dyDescent="0.3">
      <c r="A9283" t="s">
        <v>37</v>
      </c>
      <c r="B9283" t="s">
        <v>58</v>
      </c>
      <c r="C9283" t="s">
        <v>68</v>
      </c>
      <c r="D9283" t="s">
        <v>214</v>
      </c>
      <c r="E9283" t="s">
        <v>217</v>
      </c>
      <c r="F9283" s="88">
        <v>46478</v>
      </c>
      <c r="G9283" s="87">
        <v>3666.666666666667</v>
      </c>
      <c r="H9283" s="87">
        <v>44.620035118134282</v>
      </c>
    </row>
    <row r="9284" spans="1:8" x14ac:dyDescent="0.3">
      <c r="A9284" t="s">
        <v>37</v>
      </c>
      <c r="B9284" t="s">
        <v>58</v>
      </c>
      <c r="C9284" t="s">
        <v>68</v>
      </c>
      <c r="D9284" t="s">
        <v>214</v>
      </c>
      <c r="E9284" t="s">
        <v>215</v>
      </c>
      <c r="F9284" s="88">
        <v>46508</v>
      </c>
      <c r="G9284" s="87">
        <v>3666.666666666667</v>
      </c>
      <c r="H9284" s="87">
        <v>44.574708432558062</v>
      </c>
    </row>
    <row r="9285" spans="1:8" x14ac:dyDescent="0.3">
      <c r="A9285" t="s">
        <v>37</v>
      </c>
      <c r="B9285" t="s">
        <v>58</v>
      </c>
      <c r="C9285" t="s">
        <v>68</v>
      </c>
      <c r="D9285" t="s">
        <v>214</v>
      </c>
      <c r="E9285" t="s">
        <v>216</v>
      </c>
      <c r="F9285" s="88">
        <v>46508</v>
      </c>
      <c r="G9285" s="87">
        <v>3666.666666666667</v>
      </c>
      <c r="H9285" s="87">
        <v>0</v>
      </c>
    </row>
    <row r="9286" spans="1:8" x14ac:dyDescent="0.3">
      <c r="A9286" t="s">
        <v>37</v>
      </c>
      <c r="B9286" t="s">
        <v>58</v>
      </c>
      <c r="C9286" t="s">
        <v>68</v>
      </c>
      <c r="D9286" t="s">
        <v>214</v>
      </c>
      <c r="E9286" t="s">
        <v>217</v>
      </c>
      <c r="F9286" s="88">
        <v>46508</v>
      </c>
      <c r="G9286" s="87">
        <v>3666.666666666667</v>
      </c>
      <c r="H9286" s="87">
        <v>44.574708432558062</v>
      </c>
    </row>
    <row r="9287" spans="1:8" x14ac:dyDescent="0.3">
      <c r="A9287" t="s">
        <v>37</v>
      </c>
      <c r="B9287" t="s">
        <v>58</v>
      </c>
      <c r="C9287" t="s">
        <v>68</v>
      </c>
      <c r="D9287" t="s">
        <v>214</v>
      </c>
      <c r="E9287" t="s">
        <v>215</v>
      </c>
      <c r="F9287" s="88">
        <v>46539</v>
      </c>
      <c r="G9287" s="87">
        <v>3666.666666666667</v>
      </c>
      <c r="H9287" s="87">
        <v>44.52947374258305</v>
      </c>
    </row>
    <row r="9288" spans="1:8" x14ac:dyDescent="0.3">
      <c r="A9288" t="s">
        <v>37</v>
      </c>
      <c r="B9288" t="s">
        <v>58</v>
      </c>
      <c r="C9288" t="s">
        <v>68</v>
      </c>
      <c r="D9288" t="s">
        <v>214</v>
      </c>
      <c r="E9288" t="s">
        <v>216</v>
      </c>
      <c r="F9288" s="88">
        <v>46539</v>
      </c>
      <c r="G9288" s="87">
        <v>3666.666666666667</v>
      </c>
      <c r="H9288" s="87">
        <v>0</v>
      </c>
    </row>
    <row r="9289" spans="1:8" x14ac:dyDescent="0.3">
      <c r="A9289" t="s">
        <v>37</v>
      </c>
      <c r="B9289" t="s">
        <v>58</v>
      </c>
      <c r="C9289" t="s">
        <v>68</v>
      </c>
      <c r="D9289" t="s">
        <v>214</v>
      </c>
      <c r="E9289" t="s">
        <v>217</v>
      </c>
      <c r="F9289" s="88">
        <v>46539</v>
      </c>
      <c r="G9289" s="87">
        <v>3666.666666666667</v>
      </c>
      <c r="H9289" s="87">
        <v>44.52947374258305</v>
      </c>
    </row>
    <row r="9290" spans="1:8" x14ac:dyDescent="0.3">
      <c r="A9290" t="s">
        <v>37</v>
      </c>
      <c r="B9290" t="s">
        <v>58</v>
      </c>
      <c r="C9290" t="s">
        <v>68</v>
      </c>
      <c r="D9290" t="s">
        <v>214</v>
      </c>
      <c r="E9290" t="s">
        <v>215</v>
      </c>
      <c r="F9290" s="88">
        <v>46569</v>
      </c>
      <c r="G9290" s="87">
        <v>3666.666666666667</v>
      </c>
      <c r="H9290" s="87">
        <v>44.484330768420321</v>
      </c>
    </row>
    <row r="9291" spans="1:8" x14ac:dyDescent="0.3">
      <c r="A9291" t="s">
        <v>37</v>
      </c>
      <c r="B9291" t="s">
        <v>58</v>
      </c>
      <c r="C9291" t="s">
        <v>68</v>
      </c>
      <c r="D9291" t="s">
        <v>214</v>
      </c>
      <c r="E9291" t="s">
        <v>216</v>
      </c>
      <c r="F9291" s="88">
        <v>46569</v>
      </c>
      <c r="G9291" s="87">
        <v>3666.666666666667</v>
      </c>
      <c r="H9291" s="87">
        <v>0</v>
      </c>
    </row>
    <row r="9292" spans="1:8" x14ac:dyDescent="0.3">
      <c r="A9292" t="s">
        <v>37</v>
      </c>
      <c r="B9292" t="s">
        <v>58</v>
      </c>
      <c r="C9292" t="s">
        <v>68</v>
      </c>
      <c r="D9292" t="s">
        <v>214</v>
      </c>
      <c r="E9292" t="s">
        <v>217</v>
      </c>
      <c r="F9292" s="88">
        <v>46569</v>
      </c>
      <c r="G9292" s="87">
        <v>3666.666666666667</v>
      </c>
      <c r="H9292" s="87">
        <v>44.484330768420321</v>
      </c>
    </row>
    <row r="9293" spans="1:8" x14ac:dyDescent="0.3">
      <c r="A9293" t="s">
        <v>37</v>
      </c>
      <c r="B9293" t="s">
        <v>58</v>
      </c>
      <c r="C9293" t="s">
        <v>68</v>
      </c>
      <c r="D9293" t="s">
        <v>214</v>
      </c>
      <c r="E9293" t="s">
        <v>215</v>
      </c>
      <c r="F9293" s="88">
        <v>46600</v>
      </c>
      <c r="G9293" s="87">
        <v>3666.666666666667</v>
      </c>
      <c r="H9293" s="87">
        <v>44.43854144184504</v>
      </c>
    </row>
    <row r="9294" spans="1:8" x14ac:dyDescent="0.3">
      <c r="A9294" t="s">
        <v>37</v>
      </c>
      <c r="B9294" t="s">
        <v>58</v>
      </c>
      <c r="C9294" t="s">
        <v>68</v>
      </c>
      <c r="D9294" t="s">
        <v>214</v>
      </c>
      <c r="E9294" t="s">
        <v>216</v>
      </c>
      <c r="F9294" s="88">
        <v>46600</v>
      </c>
      <c r="G9294" s="87">
        <v>3666.666666666667</v>
      </c>
      <c r="H9294" s="87">
        <v>0</v>
      </c>
    </row>
    <row r="9295" spans="1:8" x14ac:dyDescent="0.3">
      <c r="A9295" t="s">
        <v>37</v>
      </c>
      <c r="B9295" t="s">
        <v>58</v>
      </c>
      <c r="C9295" t="s">
        <v>68</v>
      </c>
      <c r="D9295" t="s">
        <v>214</v>
      </c>
      <c r="E9295" t="s">
        <v>217</v>
      </c>
      <c r="F9295" s="88">
        <v>46600</v>
      </c>
      <c r="G9295" s="87">
        <v>3666.666666666667</v>
      </c>
      <c r="H9295" s="87">
        <v>44.43854144184504</v>
      </c>
    </row>
    <row r="9296" spans="1:8" x14ac:dyDescent="0.3">
      <c r="A9296" t="s">
        <v>37</v>
      </c>
      <c r="B9296" t="s">
        <v>58</v>
      </c>
      <c r="C9296" t="s">
        <v>68</v>
      </c>
      <c r="D9296" t="s">
        <v>214</v>
      </c>
      <c r="E9296" t="s">
        <v>215</v>
      </c>
      <c r="F9296" s="88">
        <v>46631</v>
      </c>
      <c r="G9296" s="87">
        <v>3666.666666666667</v>
      </c>
      <c r="H9296" s="87">
        <v>44.393582556583539</v>
      </c>
    </row>
    <row r="9297" spans="1:8" x14ac:dyDescent="0.3">
      <c r="A9297" t="s">
        <v>37</v>
      </c>
      <c r="B9297" t="s">
        <v>58</v>
      </c>
      <c r="C9297" t="s">
        <v>68</v>
      </c>
      <c r="D9297" t="s">
        <v>214</v>
      </c>
      <c r="E9297" t="s">
        <v>216</v>
      </c>
      <c r="F9297" s="88">
        <v>46631</v>
      </c>
      <c r="G9297" s="87">
        <v>3666.666666666667</v>
      </c>
      <c r="H9297" s="87">
        <v>0</v>
      </c>
    </row>
    <row r="9298" spans="1:8" x14ac:dyDescent="0.3">
      <c r="A9298" t="s">
        <v>37</v>
      </c>
      <c r="B9298" t="s">
        <v>58</v>
      </c>
      <c r="C9298" t="s">
        <v>68</v>
      </c>
      <c r="D9298" t="s">
        <v>214</v>
      </c>
      <c r="E9298" t="s">
        <v>217</v>
      </c>
      <c r="F9298" s="88">
        <v>46631</v>
      </c>
      <c r="G9298" s="87">
        <v>3666.666666666667</v>
      </c>
      <c r="H9298" s="87">
        <v>44.393582556583539</v>
      </c>
    </row>
    <row r="9299" spans="1:8" x14ac:dyDescent="0.3">
      <c r="A9299" t="s">
        <v>37</v>
      </c>
      <c r="B9299" t="s">
        <v>58</v>
      </c>
      <c r="C9299" t="s">
        <v>68</v>
      </c>
      <c r="D9299" t="s">
        <v>214</v>
      </c>
      <c r="E9299" t="s">
        <v>215</v>
      </c>
      <c r="F9299" s="88">
        <v>46661</v>
      </c>
      <c r="G9299" s="87">
        <v>3666.666666666667</v>
      </c>
      <c r="H9299" s="87">
        <v>44.348714550023573</v>
      </c>
    </row>
    <row r="9300" spans="1:8" x14ac:dyDescent="0.3">
      <c r="A9300" t="s">
        <v>37</v>
      </c>
      <c r="B9300" t="s">
        <v>58</v>
      </c>
      <c r="C9300" t="s">
        <v>68</v>
      </c>
      <c r="D9300" t="s">
        <v>214</v>
      </c>
      <c r="E9300" t="s">
        <v>216</v>
      </c>
      <c r="F9300" s="88">
        <v>46661</v>
      </c>
      <c r="G9300" s="87">
        <v>3666.666666666667</v>
      </c>
      <c r="H9300" s="87">
        <v>0</v>
      </c>
    </row>
    <row r="9301" spans="1:8" x14ac:dyDescent="0.3">
      <c r="A9301" t="s">
        <v>37</v>
      </c>
      <c r="B9301" t="s">
        <v>58</v>
      </c>
      <c r="C9301" t="s">
        <v>68</v>
      </c>
      <c r="D9301" t="s">
        <v>214</v>
      </c>
      <c r="E9301" t="s">
        <v>217</v>
      </c>
      <c r="F9301" s="88">
        <v>46661</v>
      </c>
      <c r="G9301" s="87">
        <v>3666.666666666667</v>
      </c>
      <c r="H9301" s="87">
        <v>44.348714550023573</v>
      </c>
    </row>
    <row r="9302" spans="1:8" x14ac:dyDescent="0.3">
      <c r="A9302" t="s">
        <v>37</v>
      </c>
      <c r="B9302" t="s">
        <v>58</v>
      </c>
      <c r="C9302" t="s">
        <v>68</v>
      </c>
      <c r="D9302" t="s">
        <v>214</v>
      </c>
      <c r="E9302" t="s">
        <v>215</v>
      </c>
      <c r="F9302" s="88">
        <v>46692</v>
      </c>
      <c r="G9302" s="87">
        <v>3666.666666666667</v>
      </c>
      <c r="H9302" s="87">
        <v>44.303937146892373</v>
      </c>
    </row>
    <row r="9303" spans="1:8" x14ac:dyDescent="0.3">
      <c r="A9303" t="s">
        <v>37</v>
      </c>
      <c r="B9303" t="s">
        <v>58</v>
      </c>
      <c r="C9303" t="s">
        <v>68</v>
      </c>
      <c r="D9303" t="s">
        <v>214</v>
      </c>
      <c r="E9303" t="s">
        <v>216</v>
      </c>
      <c r="F9303" s="88">
        <v>46692</v>
      </c>
      <c r="G9303" s="87">
        <v>3666.666666666667</v>
      </c>
      <c r="H9303" s="87">
        <v>0</v>
      </c>
    </row>
    <row r="9304" spans="1:8" x14ac:dyDescent="0.3">
      <c r="A9304" t="s">
        <v>37</v>
      </c>
      <c r="B9304" t="s">
        <v>58</v>
      </c>
      <c r="C9304" t="s">
        <v>68</v>
      </c>
      <c r="D9304" t="s">
        <v>214</v>
      </c>
      <c r="E9304" t="s">
        <v>217</v>
      </c>
      <c r="F9304" s="88">
        <v>46692</v>
      </c>
      <c r="G9304" s="87">
        <v>3666.666666666667</v>
      </c>
      <c r="H9304" s="87">
        <v>44.303937146892373</v>
      </c>
    </row>
    <row r="9305" spans="1:8" x14ac:dyDescent="0.3">
      <c r="A9305" t="s">
        <v>37</v>
      </c>
      <c r="B9305" t="s">
        <v>58</v>
      </c>
      <c r="C9305" t="s">
        <v>68</v>
      </c>
      <c r="D9305" t="s">
        <v>214</v>
      </c>
      <c r="E9305" t="s">
        <v>215</v>
      </c>
      <c r="F9305" s="88">
        <v>46722</v>
      </c>
      <c r="G9305" s="87">
        <v>3666.666666666667</v>
      </c>
      <c r="H9305" s="87">
        <v>44.25925007303092</v>
      </c>
    </row>
    <row r="9306" spans="1:8" x14ac:dyDescent="0.3">
      <c r="A9306" t="s">
        <v>37</v>
      </c>
      <c r="B9306" t="s">
        <v>58</v>
      </c>
      <c r="C9306" t="s">
        <v>68</v>
      </c>
      <c r="D9306" t="s">
        <v>214</v>
      </c>
      <c r="E9306" t="s">
        <v>216</v>
      </c>
      <c r="F9306" s="88">
        <v>46722</v>
      </c>
      <c r="G9306" s="87">
        <v>3666.666666666667</v>
      </c>
      <c r="H9306" s="87">
        <v>0</v>
      </c>
    </row>
    <row r="9307" spans="1:8" x14ac:dyDescent="0.3">
      <c r="A9307" t="s">
        <v>37</v>
      </c>
      <c r="B9307" t="s">
        <v>58</v>
      </c>
      <c r="C9307" t="s">
        <v>68</v>
      </c>
      <c r="D9307" t="s">
        <v>214</v>
      </c>
      <c r="E9307" t="s">
        <v>217</v>
      </c>
      <c r="F9307" s="88">
        <v>46722</v>
      </c>
      <c r="G9307" s="87">
        <v>3666.666666666667</v>
      </c>
      <c r="H9307" s="87">
        <v>44.25925007303092</v>
      </c>
    </row>
    <row r="9308" spans="1:8" x14ac:dyDescent="0.3">
      <c r="A9308" t="s">
        <v>37</v>
      </c>
      <c r="B9308" t="s">
        <v>58</v>
      </c>
      <c r="C9308" t="s">
        <v>69</v>
      </c>
      <c r="D9308" t="s">
        <v>198</v>
      </c>
      <c r="E9308" t="s">
        <v>135</v>
      </c>
      <c r="G9308" s="87">
        <v>96000</v>
      </c>
      <c r="H9308" s="87">
        <v>67200</v>
      </c>
    </row>
    <row r="9309" spans="1:8" x14ac:dyDescent="0.3">
      <c r="A9309" t="s">
        <v>37</v>
      </c>
      <c r="B9309" t="s">
        <v>58</v>
      </c>
      <c r="C9309" t="s">
        <v>69</v>
      </c>
      <c r="D9309" t="s">
        <v>198</v>
      </c>
      <c r="E9309" t="s">
        <v>199</v>
      </c>
      <c r="G9309" s="87">
        <v>96000</v>
      </c>
      <c r="H9309" s="87">
        <v>96000</v>
      </c>
    </row>
    <row r="9310" spans="1:8" x14ac:dyDescent="0.3">
      <c r="A9310" t="s">
        <v>37</v>
      </c>
      <c r="B9310" t="s">
        <v>58</v>
      </c>
      <c r="C9310" t="s">
        <v>69</v>
      </c>
      <c r="D9310" t="s">
        <v>198</v>
      </c>
      <c r="E9310" t="s">
        <v>200</v>
      </c>
      <c r="G9310" s="87">
        <v>96000</v>
      </c>
      <c r="H9310" s="87">
        <v>97067.539381647643</v>
      </c>
    </row>
    <row r="9311" spans="1:8" x14ac:dyDescent="0.3">
      <c r="A9311" t="s">
        <v>37</v>
      </c>
      <c r="B9311" t="s">
        <v>58</v>
      </c>
      <c r="C9311" t="s">
        <v>69</v>
      </c>
      <c r="D9311" t="s">
        <v>198</v>
      </c>
      <c r="E9311" t="s">
        <v>201</v>
      </c>
      <c r="G9311" s="87">
        <v>96000</v>
      </c>
      <c r="H9311" s="87">
        <v>96000</v>
      </c>
    </row>
    <row r="9312" spans="1:8" x14ac:dyDescent="0.3">
      <c r="A9312" t="s">
        <v>37</v>
      </c>
      <c r="B9312" t="s">
        <v>58</v>
      </c>
      <c r="C9312" t="s">
        <v>69</v>
      </c>
      <c r="D9312" t="s">
        <v>198</v>
      </c>
      <c r="E9312" t="s">
        <v>202</v>
      </c>
      <c r="G9312" s="87">
        <v>96000</v>
      </c>
      <c r="H9312" s="87">
        <v>67947.277567153345</v>
      </c>
    </row>
    <row r="9313" spans="1:8" x14ac:dyDescent="0.3">
      <c r="A9313" t="s">
        <v>37</v>
      </c>
      <c r="B9313" t="s">
        <v>58</v>
      </c>
      <c r="C9313" t="s">
        <v>69</v>
      </c>
      <c r="D9313" t="s">
        <v>198</v>
      </c>
      <c r="E9313" t="s">
        <v>139</v>
      </c>
      <c r="G9313" s="87">
        <v>96000</v>
      </c>
      <c r="H9313" s="87">
        <v>62880</v>
      </c>
    </row>
    <row r="9314" spans="1:8" x14ac:dyDescent="0.3">
      <c r="A9314" t="s">
        <v>37</v>
      </c>
      <c r="B9314" t="s">
        <v>58</v>
      </c>
      <c r="C9314" t="s">
        <v>69</v>
      </c>
      <c r="D9314" t="s">
        <v>198</v>
      </c>
      <c r="E9314" t="s">
        <v>65</v>
      </c>
      <c r="G9314" s="87">
        <v>96000</v>
      </c>
      <c r="H9314" s="87">
        <v>67947.277567153345</v>
      </c>
    </row>
    <row r="9315" spans="1:8" x14ac:dyDescent="0.3">
      <c r="A9315" t="s">
        <v>37</v>
      </c>
      <c r="B9315" t="s">
        <v>58</v>
      </c>
      <c r="C9315" t="s">
        <v>69</v>
      </c>
      <c r="D9315" t="s">
        <v>203</v>
      </c>
      <c r="E9315" t="s">
        <v>204</v>
      </c>
      <c r="G9315" s="87">
        <v>96000</v>
      </c>
      <c r="H9315" s="87">
        <v>68176.850055691553</v>
      </c>
    </row>
    <row r="9316" spans="1:8" x14ac:dyDescent="0.3">
      <c r="A9316" t="s">
        <v>37</v>
      </c>
      <c r="B9316" t="s">
        <v>58</v>
      </c>
      <c r="C9316" t="s">
        <v>69</v>
      </c>
      <c r="D9316" t="s">
        <v>203</v>
      </c>
      <c r="E9316" t="s">
        <v>142</v>
      </c>
      <c r="G9316" s="87">
        <v>96000</v>
      </c>
      <c r="H9316" s="87">
        <v>96000</v>
      </c>
    </row>
    <row r="9317" spans="1:8" x14ac:dyDescent="0.3">
      <c r="A9317" t="s">
        <v>37</v>
      </c>
      <c r="B9317" t="s">
        <v>58</v>
      </c>
      <c r="C9317" t="s">
        <v>69</v>
      </c>
      <c r="D9317" t="s">
        <v>203</v>
      </c>
      <c r="E9317" t="s">
        <v>143</v>
      </c>
      <c r="G9317" s="87">
        <v>96000</v>
      </c>
      <c r="H9317" s="87">
        <v>97395.500079559366</v>
      </c>
    </row>
    <row r="9318" spans="1:8" x14ac:dyDescent="0.3">
      <c r="A9318" t="s">
        <v>37</v>
      </c>
      <c r="B9318" t="s">
        <v>58</v>
      </c>
      <c r="C9318" t="s">
        <v>69</v>
      </c>
      <c r="D9318" t="s">
        <v>203</v>
      </c>
      <c r="E9318" t="s">
        <v>141</v>
      </c>
      <c r="G9318" s="87">
        <v>96000</v>
      </c>
      <c r="H9318" s="87">
        <v>0</v>
      </c>
    </row>
    <row r="9319" spans="1:8" x14ac:dyDescent="0.3">
      <c r="A9319" t="s">
        <v>37</v>
      </c>
      <c r="B9319" t="s">
        <v>58</v>
      </c>
      <c r="C9319" t="s">
        <v>69</v>
      </c>
      <c r="D9319" t="s">
        <v>203</v>
      </c>
      <c r="E9319" t="s">
        <v>205</v>
      </c>
      <c r="G9319" s="87">
        <v>96000</v>
      </c>
      <c r="H9319" s="87">
        <v>68176.850055691553</v>
      </c>
    </row>
    <row r="9320" spans="1:8" x14ac:dyDescent="0.3">
      <c r="A9320" t="s">
        <v>37</v>
      </c>
      <c r="B9320" t="s">
        <v>58</v>
      </c>
      <c r="C9320" t="s">
        <v>69</v>
      </c>
      <c r="D9320" t="s">
        <v>206</v>
      </c>
      <c r="E9320" t="s">
        <v>207</v>
      </c>
      <c r="G9320" s="87">
        <v>96000</v>
      </c>
      <c r="H9320" s="87">
        <v>96000</v>
      </c>
    </row>
    <row r="9321" spans="1:8" x14ac:dyDescent="0.3">
      <c r="A9321" t="s">
        <v>37</v>
      </c>
      <c r="B9321" t="s">
        <v>58</v>
      </c>
      <c r="C9321" t="s">
        <v>69</v>
      </c>
      <c r="D9321" t="s">
        <v>206</v>
      </c>
      <c r="E9321" t="s">
        <v>208</v>
      </c>
      <c r="G9321" s="87">
        <v>96000</v>
      </c>
      <c r="H9321" s="87">
        <v>96000</v>
      </c>
    </row>
    <row r="9322" spans="1:8" x14ac:dyDescent="0.3">
      <c r="A9322" t="s">
        <v>37</v>
      </c>
      <c r="B9322" t="s">
        <v>58</v>
      </c>
      <c r="C9322" t="s">
        <v>69</v>
      </c>
      <c r="D9322" t="s">
        <v>206</v>
      </c>
      <c r="E9322" t="s">
        <v>209</v>
      </c>
      <c r="G9322" s="87">
        <v>96000</v>
      </c>
      <c r="H9322" s="87">
        <v>94944.201312910271</v>
      </c>
    </row>
    <row r="9323" spans="1:8" x14ac:dyDescent="0.3">
      <c r="A9323" t="s">
        <v>37</v>
      </c>
      <c r="B9323" t="s">
        <v>58</v>
      </c>
      <c r="C9323" t="s">
        <v>69</v>
      </c>
      <c r="D9323" t="s">
        <v>210</v>
      </c>
      <c r="E9323" t="s">
        <v>211</v>
      </c>
      <c r="G9323" s="87">
        <v>96000</v>
      </c>
      <c r="H9323" s="87">
        <v>96000</v>
      </c>
    </row>
    <row r="9324" spans="1:8" x14ac:dyDescent="0.3">
      <c r="A9324" t="s">
        <v>37</v>
      </c>
      <c r="B9324" t="s">
        <v>58</v>
      </c>
      <c r="C9324" t="s">
        <v>69</v>
      </c>
      <c r="D9324" t="s">
        <v>210</v>
      </c>
      <c r="E9324" t="s">
        <v>212</v>
      </c>
      <c r="G9324" s="87">
        <v>96000</v>
      </c>
      <c r="H9324" s="87">
        <v>95040</v>
      </c>
    </row>
    <row r="9325" spans="1:8" x14ac:dyDescent="0.3">
      <c r="A9325" t="s">
        <v>37</v>
      </c>
      <c r="B9325" t="s">
        <v>58</v>
      </c>
      <c r="C9325" t="s">
        <v>69</v>
      </c>
      <c r="D9325" t="s">
        <v>210</v>
      </c>
      <c r="E9325" t="s">
        <v>213</v>
      </c>
      <c r="G9325" s="87">
        <v>96000</v>
      </c>
      <c r="H9325" s="87">
        <v>94560</v>
      </c>
    </row>
    <row r="9326" spans="1:8" x14ac:dyDescent="0.3">
      <c r="A9326" t="s">
        <v>37</v>
      </c>
      <c r="B9326" t="s">
        <v>58</v>
      </c>
      <c r="C9326" t="s">
        <v>69</v>
      </c>
      <c r="D9326" t="s">
        <v>214</v>
      </c>
      <c r="E9326" t="s">
        <v>215</v>
      </c>
      <c r="F9326" s="88">
        <v>46388</v>
      </c>
      <c r="G9326" s="87">
        <v>8000</v>
      </c>
      <c r="H9326" s="87">
        <v>-32.178613344206568</v>
      </c>
    </row>
    <row r="9327" spans="1:8" x14ac:dyDescent="0.3">
      <c r="A9327" t="s">
        <v>37</v>
      </c>
      <c r="B9327" t="s">
        <v>58</v>
      </c>
      <c r="C9327" t="s">
        <v>69</v>
      </c>
      <c r="D9327" t="s">
        <v>214</v>
      </c>
      <c r="E9327" t="s">
        <v>216</v>
      </c>
      <c r="F9327" s="88">
        <v>46388</v>
      </c>
      <c r="G9327" s="87">
        <v>8000</v>
      </c>
      <c r="H9327" s="87">
        <v>0</v>
      </c>
    </row>
    <row r="9328" spans="1:8" x14ac:dyDescent="0.3">
      <c r="A9328" t="s">
        <v>37</v>
      </c>
      <c r="B9328" t="s">
        <v>58</v>
      </c>
      <c r="C9328" t="s">
        <v>69</v>
      </c>
      <c r="D9328" t="s">
        <v>214</v>
      </c>
      <c r="E9328" t="s">
        <v>217</v>
      </c>
      <c r="F9328" s="88">
        <v>46388</v>
      </c>
      <c r="G9328" s="87">
        <v>8000</v>
      </c>
      <c r="H9328" s="87">
        <v>-32.178613344206568</v>
      </c>
    </row>
    <row r="9329" spans="1:8" x14ac:dyDescent="0.3">
      <c r="A9329" t="s">
        <v>37</v>
      </c>
      <c r="B9329" t="s">
        <v>58</v>
      </c>
      <c r="C9329" t="s">
        <v>69</v>
      </c>
      <c r="D9329" t="s">
        <v>214</v>
      </c>
      <c r="E9329" t="s">
        <v>215</v>
      </c>
      <c r="F9329" s="88">
        <v>46419</v>
      </c>
      <c r="G9329" s="87">
        <v>8000</v>
      </c>
      <c r="H9329" s="87">
        <v>-32.189077760874873</v>
      </c>
    </row>
    <row r="9330" spans="1:8" x14ac:dyDescent="0.3">
      <c r="A9330" t="s">
        <v>37</v>
      </c>
      <c r="B9330" t="s">
        <v>58</v>
      </c>
      <c r="C9330" t="s">
        <v>69</v>
      </c>
      <c r="D9330" t="s">
        <v>214</v>
      </c>
      <c r="E9330" t="s">
        <v>216</v>
      </c>
      <c r="F9330" s="88">
        <v>46419</v>
      </c>
      <c r="G9330" s="87">
        <v>8000</v>
      </c>
      <c r="H9330" s="87">
        <v>0</v>
      </c>
    </row>
    <row r="9331" spans="1:8" x14ac:dyDescent="0.3">
      <c r="A9331" t="s">
        <v>37</v>
      </c>
      <c r="B9331" t="s">
        <v>58</v>
      </c>
      <c r="C9331" t="s">
        <v>69</v>
      </c>
      <c r="D9331" t="s">
        <v>214</v>
      </c>
      <c r="E9331" t="s">
        <v>217</v>
      </c>
      <c r="F9331" s="88">
        <v>46419</v>
      </c>
      <c r="G9331" s="87">
        <v>8000</v>
      </c>
      <c r="H9331" s="87">
        <v>-32.189077760874873</v>
      </c>
    </row>
    <row r="9332" spans="1:8" x14ac:dyDescent="0.3">
      <c r="A9332" t="s">
        <v>37</v>
      </c>
      <c r="B9332" t="s">
        <v>58</v>
      </c>
      <c r="C9332" t="s">
        <v>69</v>
      </c>
      <c r="D9332" t="s">
        <v>214</v>
      </c>
      <c r="E9332" t="s">
        <v>215</v>
      </c>
      <c r="F9332" s="88">
        <v>46447</v>
      </c>
      <c r="G9332" s="87">
        <v>8000</v>
      </c>
      <c r="H9332" s="87">
        <v>-32.199548985769162</v>
      </c>
    </row>
    <row r="9333" spans="1:8" x14ac:dyDescent="0.3">
      <c r="A9333" t="s">
        <v>37</v>
      </c>
      <c r="B9333" t="s">
        <v>58</v>
      </c>
      <c r="C9333" t="s">
        <v>69</v>
      </c>
      <c r="D9333" t="s">
        <v>214</v>
      </c>
      <c r="E9333" t="s">
        <v>216</v>
      </c>
      <c r="F9333" s="88">
        <v>46447</v>
      </c>
      <c r="G9333" s="87">
        <v>8000</v>
      </c>
      <c r="H9333" s="87">
        <v>0</v>
      </c>
    </row>
    <row r="9334" spans="1:8" x14ac:dyDescent="0.3">
      <c r="A9334" t="s">
        <v>37</v>
      </c>
      <c r="B9334" t="s">
        <v>58</v>
      </c>
      <c r="C9334" t="s">
        <v>69</v>
      </c>
      <c r="D9334" t="s">
        <v>214</v>
      </c>
      <c r="E9334" t="s">
        <v>217</v>
      </c>
      <c r="F9334" s="88">
        <v>46447</v>
      </c>
      <c r="G9334" s="87">
        <v>8000</v>
      </c>
      <c r="H9334" s="87">
        <v>-32.199548985769162</v>
      </c>
    </row>
    <row r="9335" spans="1:8" x14ac:dyDescent="0.3">
      <c r="A9335" t="s">
        <v>37</v>
      </c>
      <c r="B9335" t="s">
        <v>58</v>
      </c>
      <c r="C9335" t="s">
        <v>69</v>
      </c>
      <c r="D9335" t="s">
        <v>214</v>
      </c>
      <c r="E9335" t="s">
        <v>215</v>
      </c>
      <c r="F9335" s="88">
        <v>46478</v>
      </c>
      <c r="G9335" s="87">
        <v>8000</v>
      </c>
      <c r="H9335" s="87">
        <v>-32.210382332825922</v>
      </c>
    </row>
    <row r="9336" spans="1:8" x14ac:dyDescent="0.3">
      <c r="A9336" t="s">
        <v>37</v>
      </c>
      <c r="B9336" t="s">
        <v>58</v>
      </c>
      <c r="C9336" t="s">
        <v>69</v>
      </c>
      <c r="D9336" t="s">
        <v>214</v>
      </c>
      <c r="E9336" t="s">
        <v>216</v>
      </c>
      <c r="F9336" s="88">
        <v>46478</v>
      </c>
      <c r="G9336" s="87">
        <v>8000</v>
      </c>
      <c r="H9336" s="87">
        <v>0</v>
      </c>
    </row>
    <row r="9337" spans="1:8" x14ac:dyDescent="0.3">
      <c r="A9337" t="s">
        <v>37</v>
      </c>
      <c r="B9337" t="s">
        <v>58</v>
      </c>
      <c r="C9337" t="s">
        <v>69</v>
      </c>
      <c r="D9337" t="s">
        <v>214</v>
      </c>
      <c r="E9337" t="s">
        <v>217</v>
      </c>
      <c r="F9337" s="88">
        <v>46478</v>
      </c>
      <c r="G9337" s="87">
        <v>8000</v>
      </c>
      <c r="H9337" s="87">
        <v>-32.210382332825922</v>
      </c>
    </row>
    <row r="9338" spans="1:8" x14ac:dyDescent="0.3">
      <c r="A9338" t="s">
        <v>37</v>
      </c>
      <c r="B9338" t="s">
        <v>58</v>
      </c>
      <c r="C9338" t="s">
        <v>69</v>
      </c>
      <c r="D9338" t="s">
        <v>214</v>
      </c>
      <c r="E9338" t="s">
        <v>215</v>
      </c>
      <c r="F9338" s="88">
        <v>46508</v>
      </c>
      <c r="G9338" s="87">
        <v>8000</v>
      </c>
      <c r="H9338" s="87">
        <v>-32.221222971966057</v>
      </c>
    </row>
    <row r="9339" spans="1:8" x14ac:dyDescent="0.3">
      <c r="A9339" t="s">
        <v>37</v>
      </c>
      <c r="B9339" t="s">
        <v>58</v>
      </c>
      <c r="C9339" t="s">
        <v>69</v>
      </c>
      <c r="D9339" t="s">
        <v>214</v>
      </c>
      <c r="E9339" t="s">
        <v>216</v>
      </c>
      <c r="F9339" s="88">
        <v>46508</v>
      </c>
      <c r="G9339" s="87">
        <v>8000</v>
      </c>
      <c r="H9339" s="87">
        <v>0</v>
      </c>
    </row>
    <row r="9340" spans="1:8" x14ac:dyDescent="0.3">
      <c r="A9340" t="s">
        <v>37</v>
      </c>
      <c r="B9340" t="s">
        <v>58</v>
      </c>
      <c r="C9340" t="s">
        <v>69</v>
      </c>
      <c r="D9340" t="s">
        <v>214</v>
      </c>
      <c r="E9340" t="s">
        <v>217</v>
      </c>
      <c r="F9340" s="88">
        <v>46508</v>
      </c>
      <c r="G9340" s="87">
        <v>8000</v>
      </c>
      <c r="H9340" s="87">
        <v>-32.221222971966057</v>
      </c>
    </row>
    <row r="9341" spans="1:8" x14ac:dyDescent="0.3">
      <c r="A9341" t="s">
        <v>37</v>
      </c>
      <c r="B9341" t="s">
        <v>58</v>
      </c>
      <c r="C9341" t="s">
        <v>69</v>
      </c>
      <c r="D9341" t="s">
        <v>214</v>
      </c>
      <c r="E9341" t="s">
        <v>215</v>
      </c>
      <c r="F9341" s="88">
        <v>46539</v>
      </c>
      <c r="G9341" s="87">
        <v>8000</v>
      </c>
      <c r="H9341" s="87">
        <v>-32.232070910556132</v>
      </c>
    </row>
    <row r="9342" spans="1:8" x14ac:dyDescent="0.3">
      <c r="A9342" t="s">
        <v>37</v>
      </c>
      <c r="B9342" t="s">
        <v>58</v>
      </c>
      <c r="C9342" t="s">
        <v>69</v>
      </c>
      <c r="D9342" t="s">
        <v>214</v>
      </c>
      <c r="E9342" t="s">
        <v>216</v>
      </c>
      <c r="F9342" s="88">
        <v>46539</v>
      </c>
      <c r="G9342" s="87">
        <v>8000</v>
      </c>
      <c r="H9342" s="87">
        <v>0</v>
      </c>
    </row>
    <row r="9343" spans="1:8" x14ac:dyDescent="0.3">
      <c r="A9343" t="s">
        <v>37</v>
      </c>
      <c r="B9343" t="s">
        <v>58</v>
      </c>
      <c r="C9343" t="s">
        <v>69</v>
      </c>
      <c r="D9343" t="s">
        <v>214</v>
      </c>
      <c r="E9343" t="s">
        <v>217</v>
      </c>
      <c r="F9343" s="88">
        <v>46539</v>
      </c>
      <c r="G9343" s="87">
        <v>8000</v>
      </c>
      <c r="H9343" s="87">
        <v>-32.232070910556132</v>
      </c>
    </row>
    <row r="9344" spans="1:8" x14ac:dyDescent="0.3">
      <c r="A9344" t="s">
        <v>37</v>
      </c>
      <c r="B9344" t="s">
        <v>58</v>
      </c>
      <c r="C9344" t="s">
        <v>69</v>
      </c>
      <c r="D9344" t="s">
        <v>214</v>
      </c>
      <c r="E9344" t="s">
        <v>215</v>
      </c>
      <c r="F9344" s="88">
        <v>46569</v>
      </c>
      <c r="G9344" s="87">
        <v>8000</v>
      </c>
      <c r="H9344" s="87">
        <v>-32.242926155969798</v>
      </c>
    </row>
    <row r="9345" spans="1:8" x14ac:dyDescent="0.3">
      <c r="A9345" t="s">
        <v>37</v>
      </c>
      <c r="B9345" t="s">
        <v>58</v>
      </c>
      <c r="C9345" t="s">
        <v>69</v>
      </c>
      <c r="D9345" t="s">
        <v>214</v>
      </c>
      <c r="E9345" t="s">
        <v>216</v>
      </c>
      <c r="F9345" s="88">
        <v>46569</v>
      </c>
      <c r="G9345" s="87">
        <v>8000</v>
      </c>
      <c r="H9345" s="87">
        <v>0</v>
      </c>
    </row>
    <row r="9346" spans="1:8" x14ac:dyDescent="0.3">
      <c r="A9346" t="s">
        <v>37</v>
      </c>
      <c r="B9346" t="s">
        <v>58</v>
      </c>
      <c r="C9346" t="s">
        <v>69</v>
      </c>
      <c r="D9346" t="s">
        <v>214</v>
      </c>
      <c r="E9346" t="s">
        <v>217</v>
      </c>
      <c r="F9346" s="88">
        <v>46569</v>
      </c>
      <c r="G9346" s="87">
        <v>8000</v>
      </c>
      <c r="H9346" s="87">
        <v>-32.242926155969798</v>
      </c>
    </row>
    <row r="9347" spans="1:8" x14ac:dyDescent="0.3">
      <c r="A9347" t="s">
        <v>37</v>
      </c>
      <c r="B9347" t="s">
        <v>58</v>
      </c>
      <c r="C9347" t="s">
        <v>69</v>
      </c>
      <c r="D9347" t="s">
        <v>214</v>
      </c>
      <c r="E9347" t="s">
        <v>215</v>
      </c>
      <c r="F9347" s="88">
        <v>46600</v>
      </c>
      <c r="G9347" s="87">
        <v>8000</v>
      </c>
      <c r="H9347" s="87">
        <v>-32.253966851317102</v>
      </c>
    </row>
    <row r="9348" spans="1:8" x14ac:dyDescent="0.3">
      <c r="A9348" t="s">
        <v>37</v>
      </c>
      <c r="B9348" t="s">
        <v>58</v>
      </c>
      <c r="C9348" t="s">
        <v>69</v>
      </c>
      <c r="D9348" t="s">
        <v>214</v>
      </c>
      <c r="E9348" t="s">
        <v>216</v>
      </c>
      <c r="F9348" s="88">
        <v>46600</v>
      </c>
      <c r="G9348" s="87">
        <v>8000</v>
      </c>
      <c r="H9348" s="87">
        <v>0</v>
      </c>
    </row>
    <row r="9349" spans="1:8" x14ac:dyDescent="0.3">
      <c r="A9349" t="s">
        <v>37</v>
      </c>
      <c r="B9349" t="s">
        <v>58</v>
      </c>
      <c r="C9349" t="s">
        <v>69</v>
      </c>
      <c r="D9349" t="s">
        <v>214</v>
      </c>
      <c r="E9349" t="s">
        <v>217</v>
      </c>
      <c r="F9349" s="88">
        <v>46600</v>
      </c>
      <c r="G9349" s="87">
        <v>8000</v>
      </c>
      <c r="H9349" s="87">
        <v>-32.253966851317102</v>
      </c>
    </row>
    <row r="9350" spans="1:8" x14ac:dyDescent="0.3">
      <c r="A9350" t="s">
        <v>37</v>
      </c>
      <c r="B9350" t="s">
        <v>58</v>
      </c>
      <c r="C9350" t="s">
        <v>69</v>
      </c>
      <c r="D9350" t="s">
        <v>214</v>
      </c>
      <c r="E9350" t="s">
        <v>215</v>
      </c>
      <c r="F9350" s="88">
        <v>46631</v>
      </c>
      <c r="G9350" s="87">
        <v>8000</v>
      </c>
      <c r="H9350" s="87">
        <v>-32.264836852632151</v>
      </c>
    </row>
    <row r="9351" spans="1:8" x14ac:dyDescent="0.3">
      <c r="A9351" t="s">
        <v>37</v>
      </c>
      <c r="B9351" t="s">
        <v>58</v>
      </c>
      <c r="C9351" t="s">
        <v>69</v>
      </c>
      <c r="D9351" t="s">
        <v>214</v>
      </c>
      <c r="E9351" t="s">
        <v>216</v>
      </c>
      <c r="F9351" s="88">
        <v>46631</v>
      </c>
      <c r="G9351" s="87">
        <v>8000</v>
      </c>
      <c r="H9351" s="87">
        <v>0</v>
      </c>
    </row>
    <row r="9352" spans="1:8" x14ac:dyDescent="0.3">
      <c r="A9352" t="s">
        <v>37</v>
      </c>
      <c r="B9352" t="s">
        <v>58</v>
      </c>
      <c r="C9352" t="s">
        <v>69</v>
      </c>
      <c r="D9352" t="s">
        <v>214</v>
      </c>
      <c r="E9352" t="s">
        <v>217</v>
      </c>
      <c r="F9352" s="88">
        <v>46631</v>
      </c>
      <c r="G9352" s="87">
        <v>8000</v>
      </c>
      <c r="H9352" s="87">
        <v>-32.264836852632151</v>
      </c>
    </row>
    <row r="9353" spans="1:8" x14ac:dyDescent="0.3">
      <c r="A9353" t="s">
        <v>37</v>
      </c>
      <c r="B9353" t="s">
        <v>58</v>
      </c>
      <c r="C9353" t="s">
        <v>69</v>
      </c>
      <c r="D9353" t="s">
        <v>214</v>
      </c>
      <c r="E9353" t="s">
        <v>215</v>
      </c>
      <c r="F9353" s="88">
        <v>46661</v>
      </c>
      <c r="G9353" s="87">
        <v>8000</v>
      </c>
      <c r="H9353" s="87">
        <v>-32.275714183076509</v>
      </c>
    </row>
    <row r="9354" spans="1:8" x14ac:dyDescent="0.3">
      <c r="A9354" t="s">
        <v>37</v>
      </c>
      <c r="B9354" t="s">
        <v>58</v>
      </c>
      <c r="C9354" t="s">
        <v>69</v>
      </c>
      <c r="D9354" t="s">
        <v>214</v>
      </c>
      <c r="E9354" t="s">
        <v>216</v>
      </c>
      <c r="F9354" s="88">
        <v>46661</v>
      </c>
      <c r="G9354" s="87">
        <v>8000</v>
      </c>
      <c r="H9354" s="87">
        <v>0</v>
      </c>
    </row>
    <row r="9355" spans="1:8" x14ac:dyDescent="0.3">
      <c r="A9355" t="s">
        <v>37</v>
      </c>
      <c r="B9355" t="s">
        <v>58</v>
      </c>
      <c r="C9355" t="s">
        <v>69</v>
      </c>
      <c r="D9355" t="s">
        <v>214</v>
      </c>
      <c r="E9355" t="s">
        <v>217</v>
      </c>
      <c r="F9355" s="88">
        <v>46661</v>
      </c>
      <c r="G9355" s="87">
        <v>8000</v>
      </c>
      <c r="H9355" s="87">
        <v>-32.275714183076509</v>
      </c>
    </row>
    <row r="9356" spans="1:8" x14ac:dyDescent="0.3">
      <c r="A9356" t="s">
        <v>37</v>
      </c>
      <c r="B9356" t="s">
        <v>58</v>
      </c>
      <c r="C9356" t="s">
        <v>69</v>
      </c>
      <c r="D9356" t="s">
        <v>214</v>
      </c>
      <c r="E9356" t="s">
        <v>215</v>
      </c>
      <c r="F9356" s="88">
        <v>46692</v>
      </c>
      <c r="G9356" s="87">
        <v>8000</v>
      </c>
      <c r="H9356" s="87">
        <v>-32.286598850066461</v>
      </c>
    </row>
    <row r="9357" spans="1:8" x14ac:dyDescent="0.3">
      <c r="A9357" t="s">
        <v>37</v>
      </c>
      <c r="B9357" t="s">
        <v>58</v>
      </c>
      <c r="C9357" t="s">
        <v>69</v>
      </c>
      <c r="D9357" t="s">
        <v>214</v>
      </c>
      <c r="E9357" t="s">
        <v>216</v>
      </c>
      <c r="F9357" s="88">
        <v>46692</v>
      </c>
      <c r="G9357" s="87">
        <v>8000</v>
      </c>
      <c r="H9357" s="87">
        <v>0</v>
      </c>
    </row>
    <row r="9358" spans="1:8" x14ac:dyDescent="0.3">
      <c r="A9358" t="s">
        <v>37</v>
      </c>
      <c r="B9358" t="s">
        <v>58</v>
      </c>
      <c r="C9358" t="s">
        <v>69</v>
      </c>
      <c r="D9358" t="s">
        <v>214</v>
      </c>
      <c r="E9358" t="s">
        <v>217</v>
      </c>
      <c r="F9358" s="88">
        <v>46692</v>
      </c>
      <c r="G9358" s="87">
        <v>8000</v>
      </c>
      <c r="H9358" s="87">
        <v>-32.286598850066461</v>
      </c>
    </row>
    <row r="9359" spans="1:8" x14ac:dyDescent="0.3">
      <c r="A9359" t="s">
        <v>37</v>
      </c>
      <c r="B9359" t="s">
        <v>58</v>
      </c>
      <c r="C9359" t="s">
        <v>69</v>
      </c>
      <c r="D9359" t="s">
        <v>214</v>
      </c>
      <c r="E9359" t="s">
        <v>215</v>
      </c>
      <c r="F9359" s="88">
        <v>46722</v>
      </c>
      <c r="G9359" s="87">
        <v>8000</v>
      </c>
      <c r="H9359" s="87">
        <v>-32.29749086102629</v>
      </c>
    </row>
    <row r="9360" spans="1:8" x14ac:dyDescent="0.3">
      <c r="A9360" t="s">
        <v>37</v>
      </c>
      <c r="B9360" t="s">
        <v>58</v>
      </c>
      <c r="C9360" t="s">
        <v>69</v>
      </c>
      <c r="D9360" t="s">
        <v>214</v>
      </c>
      <c r="E9360" t="s">
        <v>216</v>
      </c>
      <c r="F9360" s="88">
        <v>46722</v>
      </c>
      <c r="G9360" s="87">
        <v>8000</v>
      </c>
      <c r="H9360" s="87">
        <v>0</v>
      </c>
    </row>
    <row r="9361" spans="1:8" x14ac:dyDescent="0.3">
      <c r="A9361" t="s">
        <v>37</v>
      </c>
      <c r="B9361" t="s">
        <v>58</v>
      </c>
      <c r="C9361" t="s">
        <v>69</v>
      </c>
      <c r="D9361" t="s">
        <v>214</v>
      </c>
      <c r="E9361" t="s">
        <v>217</v>
      </c>
      <c r="F9361" s="88">
        <v>46722</v>
      </c>
      <c r="G9361" s="87">
        <v>8000</v>
      </c>
      <c r="H9361" s="87">
        <v>-32.29749086102629</v>
      </c>
    </row>
    <row r="9362" spans="1:8" x14ac:dyDescent="0.3">
      <c r="A9362" t="s">
        <v>37</v>
      </c>
      <c r="B9362" t="s">
        <v>58</v>
      </c>
      <c r="C9362" t="s">
        <v>76</v>
      </c>
      <c r="D9362" t="s">
        <v>198</v>
      </c>
      <c r="E9362" t="s">
        <v>135</v>
      </c>
      <c r="G9362" s="87">
        <v>80000</v>
      </c>
      <c r="H9362" s="87">
        <v>54720.000000000007</v>
      </c>
    </row>
    <row r="9363" spans="1:8" x14ac:dyDescent="0.3">
      <c r="A9363" t="s">
        <v>37</v>
      </c>
      <c r="B9363" t="s">
        <v>58</v>
      </c>
      <c r="C9363" t="s">
        <v>76</v>
      </c>
      <c r="D9363" t="s">
        <v>198</v>
      </c>
      <c r="E9363" t="s">
        <v>199</v>
      </c>
      <c r="G9363" s="87">
        <v>80000</v>
      </c>
      <c r="H9363" s="87">
        <v>75694.855115316372</v>
      </c>
    </row>
    <row r="9364" spans="1:8" x14ac:dyDescent="0.3">
      <c r="A9364" t="s">
        <v>37</v>
      </c>
      <c r="B9364" t="s">
        <v>58</v>
      </c>
      <c r="C9364" t="s">
        <v>76</v>
      </c>
      <c r="D9364" t="s">
        <v>198</v>
      </c>
      <c r="E9364" t="s">
        <v>200</v>
      </c>
      <c r="G9364" s="87">
        <v>80000</v>
      </c>
      <c r="H9364" s="87">
        <v>80263.947843037065</v>
      </c>
    </row>
    <row r="9365" spans="1:8" x14ac:dyDescent="0.3">
      <c r="A9365" t="s">
        <v>37</v>
      </c>
      <c r="B9365" t="s">
        <v>58</v>
      </c>
      <c r="C9365" t="s">
        <v>76</v>
      </c>
      <c r="D9365" t="s">
        <v>198</v>
      </c>
      <c r="E9365" t="s">
        <v>201</v>
      </c>
      <c r="G9365" s="87">
        <v>80000</v>
      </c>
      <c r="H9365" s="87">
        <v>80000</v>
      </c>
    </row>
    <row r="9366" spans="1:8" x14ac:dyDescent="0.3">
      <c r="A9366" t="s">
        <v>37</v>
      </c>
      <c r="B9366" t="s">
        <v>58</v>
      </c>
      <c r="C9366" t="s">
        <v>76</v>
      </c>
      <c r="D9366" t="s">
        <v>198</v>
      </c>
      <c r="E9366" t="s">
        <v>202</v>
      </c>
      <c r="G9366" s="87">
        <v>80000</v>
      </c>
      <c r="H9366" s="87">
        <v>51946.105570325119</v>
      </c>
    </row>
    <row r="9367" spans="1:8" x14ac:dyDescent="0.3">
      <c r="A9367" t="s">
        <v>37</v>
      </c>
      <c r="B9367" t="s">
        <v>58</v>
      </c>
      <c r="C9367" t="s">
        <v>76</v>
      </c>
      <c r="D9367" t="s">
        <v>198</v>
      </c>
      <c r="E9367" t="s">
        <v>139</v>
      </c>
      <c r="G9367" s="87">
        <v>80000</v>
      </c>
      <c r="H9367" s="87">
        <v>50000</v>
      </c>
    </row>
    <row r="9368" spans="1:8" x14ac:dyDescent="0.3">
      <c r="A9368" t="s">
        <v>37</v>
      </c>
      <c r="B9368" t="s">
        <v>58</v>
      </c>
      <c r="C9368" t="s">
        <v>76</v>
      </c>
      <c r="D9368" t="s">
        <v>198</v>
      </c>
      <c r="E9368" t="s">
        <v>65</v>
      </c>
      <c r="G9368" s="87">
        <v>80000</v>
      </c>
      <c r="H9368" s="87">
        <v>51946.105570325119</v>
      </c>
    </row>
    <row r="9369" spans="1:8" x14ac:dyDescent="0.3">
      <c r="A9369" t="s">
        <v>37</v>
      </c>
      <c r="B9369" t="s">
        <v>58</v>
      </c>
      <c r="C9369" t="s">
        <v>76</v>
      </c>
      <c r="D9369" t="s">
        <v>203</v>
      </c>
      <c r="E9369" t="s">
        <v>204</v>
      </c>
      <c r="G9369" s="87">
        <v>80000</v>
      </c>
      <c r="H9369" s="87">
        <v>50668.270510301358</v>
      </c>
    </row>
    <row r="9370" spans="1:8" x14ac:dyDescent="0.3">
      <c r="A9370" t="s">
        <v>37</v>
      </c>
      <c r="B9370" t="s">
        <v>58</v>
      </c>
      <c r="C9370" t="s">
        <v>76</v>
      </c>
      <c r="D9370" t="s">
        <v>203</v>
      </c>
      <c r="E9370" t="s">
        <v>142</v>
      </c>
      <c r="G9370" s="87">
        <v>80000</v>
      </c>
      <c r="H9370" s="87">
        <v>75117.370892018778</v>
      </c>
    </row>
    <row r="9371" spans="1:8" x14ac:dyDescent="0.3">
      <c r="A9371" t="s">
        <v>37</v>
      </c>
      <c r="B9371" t="s">
        <v>58</v>
      </c>
      <c r="C9371" t="s">
        <v>76</v>
      </c>
      <c r="D9371" t="s">
        <v>203</v>
      </c>
      <c r="E9371" t="s">
        <v>143</v>
      </c>
      <c r="G9371" s="87">
        <v>80000</v>
      </c>
      <c r="H9371" s="87">
        <v>78891.386101565702</v>
      </c>
    </row>
    <row r="9372" spans="1:8" x14ac:dyDescent="0.3">
      <c r="A9372" t="s">
        <v>37</v>
      </c>
      <c r="B9372" t="s">
        <v>58</v>
      </c>
      <c r="C9372" t="s">
        <v>76</v>
      </c>
      <c r="D9372" t="s">
        <v>203</v>
      </c>
      <c r="E9372" t="s">
        <v>141</v>
      </c>
      <c r="G9372" s="87">
        <v>80000</v>
      </c>
      <c r="H9372" s="87">
        <v>0</v>
      </c>
    </row>
    <row r="9373" spans="1:8" x14ac:dyDescent="0.3">
      <c r="A9373" t="s">
        <v>37</v>
      </c>
      <c r="B9373" t="s">
        <v>58</v>
      </c>
      <c r="C9373" t="s">
        <v>76</v>
      </c>
      <c r="D9373" t="s">
        <v>203</v>
      </c>
      <c r="E9373" t="s">
        <v>205</v>
      </c>
      <c r="G9373" s="87">
        <v>80000</v>
      </c>
      <c r="H9373" s="87">
        <v>50668.270510301358</v>
      </c>
    </row>
    <row r="9374" spans="1:8" x14ac:dyDescent="0.3">
      <c r="A9374" t="s">
        <v>37</v>
      </c>
      <c r="B9374" t="s">
        <v>58</v>
      </c>
      <c r="C9374" t="s">
        <v>76</v>
      </c>
      <c r="D9374" t="s">
        <v>206</v>
      </c>
      <c r="E9374" t="s">
        <v>207</v>
      </c>
      <c r="G9374" s="87">
        <v>80000</v>
      </c>
      <c r="H9374" s="87">
        <v>80000</v>
      </c>
    </row>
    <row r="9375" spans="1:8" x14ac:dyDescent="0.3">
      <c r="A9375" t="s">
        <v>37</v>
      </c>
      <c r="B9375" t="s">
        <v>58</v>
      </c>
      <c r="C9375" t="s">
        <v>76</v>
      </c>
      <c r="D9375" t="s">
        <v>206</v>
      </c>
      <c r="E9375" t="s">
        <v>208</v>
      </c>
      <c r="G9375" s="87">
        <v>80000</v>
      </c>
      <c r="H9375" s="87">
        <v>84550</v>
      </c>
    </row>
    <row r="9376" spans="1:8" x14ac:dyDescent="0.3">
      <c r="A9376" t="s">
        <v>37</v>
      </c>
      <c r="B9376" t="s">
        <v>58</v>
      </c>
      <c r="C9376" t="s">
        <v>76</v>
      </c>
      <c r="D9376" t="s">
        <v>206</v>
      </c>
      <c r="E9376" t="s">
        <v>209</v>
      </c>
      <c r="G9376" s="87">
        <v>80000</v>
      </c>
      <c r="H9376" s="87">
        <v>79736.920148953315</v>
      </c>
    </row>
    <row r="9377" spans="1:8" x14ac:dyDescent="0.3">
      <c r="A9377" t="s">
        <v>37</v>
      </c>
      <c r="B9377" t="s">
        <v>58</v>
      </c>
      <c r="C9377" t="s">
        <v>76</v>
      </c>
      <c r="D9377" t="s">
        <v>210</v>
      </c>
      <c r="E9377" t="s">
        <v>211</v>
      </c>
      <c r="G9377" s="87">
        <v>80000</v>
      </c>
      <c r="H9377" s="87">
        <v>80000</v>
      </c>
    </row>
    <row r="9378" spans="1:8" x14ac:dyDescent="0.3">
      <c r="A9378" t="s">
        <v>37</v>
      </c>
      <c r="B9378" t="s">
        <v>58</v>
      </c>
      <c r="C9378" t="s">
        <v>76</v>
      </c>
      <c r="D9378" t="s">
        <v>210</v>
      </c>
      <c r="E9378" t="s">
        <v>212</v>
      </c>
      <c r="G9378" s="87">
        <v>80000</v>
      </c>
      <c r="H9378" s="87">
        <v>79200</v>
      </c>
    </row>
    <row r="9379" spans="1:8" x14ac:dyDescent="0.3">
      <c r="A9379" t="s">
        <v>37</v>
      </c>
      <c r="B9379" t="s">
        <v>58</v>
      </c>
      <c r="C9379" t="s">
        <v>76</v>
      </c>
      <c r="D9379" t="s">
        <v>210</v>
      </c>
      <c r="E9379" t="s">
        <v>213</v>
      </c>
      <c r="G9379" s="87">
        <v>80000</v>
      </c>
      <c r="H9379" s="87">
        <v>80000</v>
      </c>
    </row>
    <row r="9380" spans="1:8" x14ac:dyDescent="0.3">
      <c r="A9380" t="s">
        <v>37</v>
      </c>
      <c r="B9380" t="s">
        <v>58</v>
      </c>
      <c r="C9380" t="s">
        <v>76</v>
      </c>
      <c r="D9380" t="s">
        <v>214</v>
      </c>
      <c r="E9380" t="s">
        <v>215</v>
      </c>
      <c r="F9380" s="88">
        <v>46388</v>
      </c>
      <c r="G9380" s="87">
        <v>6666.666666666667</v>
      </c>
      <c r="H9380" s="87">
        <v>571.51024120425689</v>
      </c>
    </row>
    <row r="9381" spans="1:8" x14ac:dyDescent="0.3">
      <c r="A9381" t="s">
        <v>37</v>
      </c>
      <c r="B9381" t="s">
        <v>58</v>
      </c>
      <c r="C9381" t="s">
        <v>76</v>
      </c>
      <c r="D9381" t="s">
        <v>214</v>
      </c>
      <c r="E9381" t="s">
        <v>216</v>
      </c>
      <c r="F9381" s="88">
        <v>46388</v>
      </c>
      <c r="G9381" s="87">
        <v>6666.666666666667</v>
      </c>
      <c r="H9381" s="87">
        <v>433.33333333333297</v>
      </c>
    </row>
    <row r="9382" spans="1:8" x14ac:dyDescent="0.3">
      <c r="A9382" t="s">
        <v>37</v>
      </c>
      <c r="B9382" t="s">
        <v>58</v>
      </c>
      <c r="C9382" t="s">
        <v>76</v>
      </c>
      <c r="D9382" t="s">
        <v>214</v>
      </c>
      <c r="E9382" t="s">
        <v>217</v>
      </c>
      <c r="F9382" s="88">
        <v>46388</v>
      </c>
      <c r="G9382" s="87">
        <v>6666.666666666667</v>
      </c>
      <c r="H9382" s="87">
        <v>129.74357546565659</v>
      </c>
    </row>
    <row r="9383" spans="1:8" x14ac:dyDescent="0.3">
      <c r="A9383" t="s">
        <v>37</v>
      </c>
      <c r="B9383" t="s">
        <v>58</v>
      </c>
      <c r="C9383" t="s">
        <v>76</v>
      </c>
      <c r="D9383" t="s">
        <v>214</v>
      </c>
      <c r="E9383" t="s">
        <v>215</v>
      </c>
      <c r="F9383" s="88">
        <v>46419</v>
      </c>
      <c r="G9383" s="87">
        <v>6666.666666666667</v>
      </c>
      <c r="H9383" s="87">
        <v>559.63975983989394</v>
      </c>
    </row>
    <row r="9384" spans="1:8" x14ac:dyDescent="0.3">
      <c r="A9384" t="s">
        <v>37</v>
      </c>
      <c r="B9384" t="s">
        <v>58</v>
      </c>
      <c r="C9384" t="s">
        <v>76</v>
      </c>
      <c r="D9384" t="s">
        <v>214</v>
      </c>
      <c r="E9384" t="s">
        <v>216</v>
      </c>
      <c r="F9384" s="88">
        <v>46419</v>
      </c>
      <c r="G9384" s="87">
        <v>6666.666666666667</v>
      </c>
      <c r="H9384" s="87">
        <v>433.33333333333297</v>
      </c>
    </row>
    <row r="9385" spans="1:8" x14ac:dyDescent="0.3">
      <c r="A9385" t="s">
        <v>37</v>
      </c>
      <c r="B9385" t="s">
        <v>58</v>
      </c>
      <c r="C9385" t="s">
        <v>76</v>
      </c>
      <c r="D9385" t="s">
        <v>214</v>
      </c>
      <c r="E9385" t="s">
        <v>217</v>
      </c>
      <c r="F9385" s="88">
        <v>46419</v>
      </c>
      <c r="G9385" s="87">
        <v>6666.666666666667</v>
      </c>
      <c r="H9385" s="87">
        <v>118.5975835742352</v>
      </c>
    </row>
    <row r="9386" spans="1:8" x14ac:dyDescent="0.3">
      <c r="A9386" t="s">
        <v>37</v>
      </c>
      <c r="B9386" t="s">
        <v>58</v>
      </c>
      <c r="C9386" t="s">
        <v>76</v>
      </c>
      <c r="D9386" t="s">
        <v>214</v>
      </c>
      <c r="E9386" t="s">
        <v>215</v>
      </c>
      <c r="F9386" s="88">
        <v>46447</v>
      </c>
      <c r="G9386" s="87">
        <v>6666.666666666667</v>
      </c>
      <c r="H9386" s="87">
        <v>547.80814948429827</v>
      </c>
    </row>
    <row r="9387" spans="1:8" x14ac:dyDescent="0.3">
      <c r="A9387" t="s">
        <v>37</v>
      </c>
      <c r="B9387" t="s">
        <v>58</v>
      </c>
      <c r="C9387" t="s">
        <v>76</v>
      </c>
      <c r="D9387" t="s">
        <v>214</v>
      </c>
      <c r="E9387" t="s">
        <v>216</v>
      </c>
      <c r="F9387" s="88">
        <v>46447</v>
      </c>
      <c r="G9387" s="87">
        <v>6666.666666666667</v>
      </c>
      <c r="H9387" s="87">
        <v>433.33333333333297</v>
      </c>
    </row>
    <row r="9388" spans="1:8" x14ac:dyDescent="0.3">
      <c r="A9388" t="s">
        <v>37</v>
      </c>
      <c r="B9388" t="s">
        <v>58</v>
      </c>
      <c r="C9388" t="s">
        <v>76</v>
      </c>
      <c r="D9388" t="s">
        <v>214</v>
      </c>
      <c r="E9388" t="s">
        <v>217</v>
      </c>
      <c r="F9388" s="88">
        <v>46447</v>
      </c>
      <c r="G9388" s="87">
        <v>6666.666666666667</v>
      </c>
      <c r="H9388" s="87">
        <v>107.4880902825962</v>
      </c>
    </row>
    <row r="9389" spans="1:8" x14ac:dyDescent="0.3">
      <c r="A9389" t="s">
        <v>37</v>
      </c>
      <c r="B9389" t="s">
        <v>58</v>
      </c>
      <c r="C9389" t="s">
        <v>76</v>
      </c>
      <c r="D9389" t="s">
        <v>214</v>
      </c>
      <c r="E9389" t="s">
        <v>215</v>
      </c>
      <c r="F9389" s="88">
        <v>46478</v>
      </c>
      <c r="G9389" s="87">
        <v>6666.666666666667</v>
      </c>
      <c r="H9389" s="87">
        <v>612.44048463357035</v>
      </c>
    </row>
    <row r="9390" spans="1:8" x14ac:dyDescent="0.3">
      <c r="A9390" t="s">
        <v>37</v>
      </c>
      <c r="B9390" t="s">
        <v>58</v>
      </c>
      <c r="C9390" t="s">
        <v>76</v>
      </c>
      <c r="D9390" t="s">
        <v>214</v>
      </c>
      <c r="E9390" t="s">
        <v>216</v>
      </c>
      <c r="F9390" s="88">
        <v>46478</v>
      </c>
      <c r="G9390" s="87">
        <v>6666.666666666667</v>
      </c>
      <c r="H9390" s="87">
        <v>433.33333333333297</v>
      </c>
    </row>
    <row r="9391" spans="1:8" x14ac:dyDescent="0.3">
      <c r="A9391" t="s">
        <v>37</v>
      </c>
      <c r="B9391" t="s">
        <v>58</v>
      </c>
      <c r="C9391" t="s">
        <v>76</v>
      </c>
      <c r="D9391" t="s">
        <v>214</v>
      </c>
      <c r="E9391" t="s">
        <v>217</v>
      </c>
      <c r="F9391" s="88">
        <v>46478</v>
      </c>
      <c r="G9391" s="87">
        <v>6666.666666666667</v>
      </c>
      <c r="H9391" s="87">
        <v>168.17572892040999</v>
      </c>
    </row>
    <row r="9392" spans="1:8" x14ac:dyDescent="0.3">
      <c r="A9392" t="s">
        <v>37</v>
      </c>
      <c r="B9392" t="s">
        <v>58</v>
      </c>
      <c r="C9392" t="s">
        <v>76</v>
      </c>
      <c r="D9392" t="s">
        <v>214</v>
      </c>
      <c r="E9392" t="s">
        <v>215</v>
      </c>
      <c r="F9392" s="88">
        <v>46508</v>
      </c>
      <c r="G9392" s="87">
        <v>6666.666666666667</v>
      </c>
      <c r="H9392" s="87">
        <v>667.26789648846079</v>
      </c>
    </row>
    <row r="9393" spans="1:8" x14ac:dyDescent="0.3">
      <c r="A9393" t="s">
        <v>37</v>
      </c>
      <c r="B9393" t="s">
        <v>58</v>
      </c>
      <c r="C9393" t="s">
        <v>76</v>
      </c>
      <c r="D9393" t="s">
        <v>214</v>
      </c>
      <c r="E9393" t="s">
        <v>216</v>
      </c>
      <c r="F9393" s="88">
        <v>46508</v>
      </c>
      <c r="G9393" s="87">
        <v>6666.666666666667</v>
      </c>
      <c r="H9393" s="87">
        <v>433.33333333333297</v>
      </c>
    </row>
    <row r="9394" spans="1:8" x14ac:dyDescent="0.3">
      <c r="A9394" t="s">
        <v>37</v>
      </c>
      <c r="B9394" t="s">
        <v>58</v>
      </c>
      <c r="C9394" t="s">
        <v>76</v>
      </c>
      <c r="D9394" t="s">
        <v>214</v>
      </c>
      <c r="E9394" t="s">
        <v>217</v>
      </c>
      <c r="F9394" s="88">
        <v>46508</v>
      </c>
      <c r="G9394" s="87">
        <v>6666.666666666667</v>
      </c>
      <c r="H9394" s="87">
        <v>219.656866812327</v>
      </c>
    </row>
    <row r="9395" spans="1:8" x14ac:dyDescent="0.3">
      <c r="A9395" t="s">
        <v>37</v>
      </c>
      <c r="B9395" t="s">
        <v>58</v>
      </c>
      <c r="C9395" t="s">
        <v>76</v>
      </c>
      <c r="D9395" t="s">
        <v>214</v>
      </c>
      <c r="E9395" t="s">
        <v>215</v>
      </c>
      <c r="F9395" s="88">
        <v>46539</v>
      </c>
      <c r="G9395" s="87">
        <v>6666.666666666667</v>
      </c>
      <c r="H9395" s="87">
        <v>654.91575091574998</v>
      </c>
    </row>
    <row r="9396" spans="1:8" x14ac:dyDescent="0.3">
      <c r="A9396" t="s">
        <v>37</v>
      </c>
      <c r="B9396" t="s">
        <v>58</v>
      </c>
      <c r="C9396" t="s">
        <v>76</v>
      </c>
      <c r="D9396" t="s">
        <v>214</v>
      </c>
      <c r="E9396" t="s">
        <v>216</v>
      </c>
      <c r="F9396" s="88">
        <v>46539</v>
      </c>
      <c r="G9396" s="87">
        <v>6666.666666666667</v>
      </c>
      <c r="H9396" s="87">
        <v>433.33333333333297</v>
      </c>
    </row>
    <row r="9397" spans="1:8" x14ac:dyDescent="0.3">
      <c r="A9397" t="s">
        <v>37</v>
      </c>
      <c r="B9397" t="s">
        <v>58</v>
      </c>
      <c r="C9397" t="s">
        <v>76</v>
      </c>
      <c r="D9397" t="s">
        <v>214</v>
      </c>
      <c r="E9397" t="s">
        <v>217</v>
      </c>
      <c r="F9397" s="88">
        <v>46539</v>
      </c>
      <c r="G9397" s="87">
        <v>6666.666666666667</v>
      </c>
      <c r="H9397" s="87">
        <v>208.05860805860701</v>
      </c>
    </row>
    <row r="9398" spans="1:8" x14ac:dyDescent="0.3">
      <c r="A9398" t="s">
        <v>37</v>
      </c>
      <c r="B9398" t="s">
        <v>58</v>
      </c>
      <c r="C9398" t="s">
        <v>76</v>
      </c>
      <c r="D9398" t="s">
        <v>214</v>
      </c>
      <c r="E9398" t="s">
        <v>215</v>
      </c>
      <c r="F9398" s="88">
        <v>46569</v>
      </c>
      <c r="G9398" s="87">
        <v>6666.666666666667</v>
      </c>
      <c r="H9398" s="87">
        <v>196.49935224234309</v>
      </c>
    </row>
    <row r="9399" spans="1:8" x14ac:dyDescent="0.3">
      <c r="A9399" t="s">
        <v>37</v>
      </c>
      <c r="B9399" t="s">
        <v>58</v>
      </c>
      <c r="C9399" t="s">
        <v>76</v>
      </c>
      <c r="D9399" t="s">
        <v>214</v>
      </c>
      <c r="E9399" t="s">
        <v>216</v>
      </c>
      <c r="F9399" s="88">
        <v>46569</v>
      </c>
      <c r="G9399" s="87">
        <v>6666.666666666667</v>
      </c>
      <c r="H9399" s="87">
        <v>0</v>
      </c>
    </row>
    <row r="9400" spans="1:8" x14ac:dyDescent="0.3">
      <c r="A9400" t="s">
        <v>37</v>
      </c>
      <c r="B9400" t="s">
        <v>58</v>
      </c>
      <c r="C9400" t="s">
        <v>76</v>
      </c>
      <c r="D9400" t="s">
        <v>214</v>
      </c>
      <c r="E9400" t="s">
        <v>217</v>
      </c>
      <c r="F9400" s="88">
        <v>46569</v>
      </c>
      <c r="G9400" s="87">
        <v>6666.666666666667</v>
      </c>
      <c r="H9400" s="87">
        <v>196.49935224234309</v>
      </c>
    </row>
    <row r="9401" spans="1:8" x14ac:dyDescent="0.3">
      <c r="A9401" t="s">
        <v>37</v>
      </c>
      <c r="B9401" t="s">
        <v>58</v>
      </c>
      <c r="C9401" t="s">
        <v>76</v>
      </c>
      <c r="D9401" t="s">
        <v>214</v>
      </c>
      <c r="E9401" t="s">
        <v>215</v>
      </c>
      <c r="F9401" s="88">
        <v>46600</v>
      </c>
      <c r="G9401" s="87">
        <v>6666.666666666667</v>
      </c>
      <c r="H9401" s="87">
        <v>184.7903653357541</v>
      </c>
    </row>
    <row r="9402" spans="1:8" x14ac:dyDescent="0.3">
      <c r="A9402" t="s">
        <v>37</v>
      </c>
      <c r="B9402" t="s">
        <v>58</v>
      </c>
      <c r="C9402" t="s">
        <v>76</v>
      </c>
      <c r="D9402" t="s">
        <v>214</v>
      </c>
      <c r="E9402" t="s">
        <v>216</v>
      </c>
      <c r="F9402" s="88">
        <v>46600</v>
      </c>
      <c r="G9402" s="87">
        <v>6666.666666666667</v>
      </c>
      <c r="H9402" s="87">
        <v>0</v>
      </c>
    </row>
    <row r="9403" spans="1:8" x14ac:dyDescent="0.3">
      <c r="A9403" t="s">
        <v>37</v>
      </c>
      <c r="B9403" t="s">
        <v>58</v>
      </c>
      <c r="C9403" t="s">
        <v>76</v>
      </c>
      <c r="D9403" t="s">
        <v>214</v>
      </c>
      <c r="E9403" t="s">
        <v>217</v>
      </c>
      <c r="F9403" s="88">
        <v>46600</v>
      </c>
      <c r="G9403" s="87">
        <v>6666.666666666667</v>
      </c>
      <c r="H9403" s="87">
        <v>184.7903653357541</v>
      </c>
    </row>
    <row r="9404" spans="1:8" x14ac:dyDescent="0.3">
      <c r="A9404" t="s">
        <v>37</v>
      </c>
      <c r="B9404" t="s">
        <v>58</v>
      </c>
      <c r="C9404" t="s">
        <v>76</v>
      </c>
      <c r="D9404" t="s">
        <v>214</v>
      </c>
      <c r="E9404" t="s">
        <v>215</v>
      </c>
      <c r="F9404" s="88">
        <v>46631</v>
      </c>
      <c r="G9404" s="87">
        <v>6666.666666666667</v>
      </c>
      <c r="H9404" s="87">
        <v>173.3091588374262</v>
      </c>
    </row>
    <row r="9405" spans="1:8" x14ac:dyDescent="0.3">
      <c r="A9405" t="s">
        <v>37</v>
      </c>
      <c r="B9405" t="s">
        <v>58</v>
      </c>
      <c r="C9405" t="s">
        <v>76</v>
      </c>
      <c r="D9405" t="s">
        <v>214</v>
      </c>
      <c r="E9405" t="s">
        <v>216</v>
      </c>
      <c r="F9405" s="88">
        <v>46631</v>
      </c>
      <c r="G9405" s="87">
        <v>6666.666666666667</v>
      </c>
      <c r="H9405" s="87">
        <v>0</v>
      </c>
    </row>
    <row r="9406" spans="1:8" x14ac:dyDescent="0.3">
      <c r="A9406" t="s">
        <v>37</v>
      </c>
      <c r="B9406" t="s">
        <v>58</v>
      </c>
      <c r="C9406" t="s">
        <v>76</v>
      </c>
      <c r="D9406" t="s">
        <v>214</v>
      </c>
      <c r="E9406" t="s">
        <v>217</v>
      </c>
      <c r="F9406" s="88">
        <v>46631</v>
      </c>
      <c r="G9406" s="87">
        <v>6666.666666666667</v>
      </c>
      <c r="H9406" s="87">
        <v>173.3091588374262</v>
      </c>
    </row>
    <row r="9407" spans="1:8" x14ac:dyDescent="0.3">
      <c r="A9407" t="s">
        <v>37</v>
      </c>
      <c r="B9407" t="s">
        <v>58</v>
      </c>
      <c r="C9407" t="s">
        <v>76</v>
      </c>
      <c r="D9407" t="s">
        <v>214</v>
      </c>
      <c r="E9407" t="s">
        <v>215</v>
      </c>
      <c r="F9407" s="88">
        <v>46661</v>
      </c>
      <c r="G9407" s="87">
        <v>6666.666666666667</v>
      </c>
      <c r="H9407" s="87">
        <v>161.86636681933209</v>
      </c>
    </row>
    <row r="9408" spans="1:8" x14ac:dyDescent="0.3">
      <c r="A9408" t="s">
        <v>37</v>
      </c>
      <c r="B9408" t="s">
        <v>58</v>
      </c>
      <c r="C9408" t="s">
        <v>76</v>
      </c>
      <c r="D9408" t="s">
        <v>214</v>
      </c>
      <c r="E9408" t="s">
        <v>216</v>
      </c>
      <c r="F9408" s="88">
        <v>46661</v>
      </c>
      <c r="G9408" s="87">
        <v>6666.666666666667</v>
      </c>
      <c r="H9408" s="87">
        <v>0</v>
      </c>
    </row>
    <row r="9409" spans="1:8" x14ac:dyDescent="0.3">
      <c r="A9409" t="s">
        <v>37</v>
      </c>
      <c r="B9409" t="s">
        <v>58</v>
      </c>
      <c r="C9409" t="s">
        <v>76</v>
      </c>
      <c r="D9409" t="s">
        <v>214</v>
      </c>
      <c r="E9409" t="s">
        <v>217</v>
      </c>
      <c r="F9409" s="88">
        <v>46661</v>
      </c>
      <c r="G9409" s="87">
        <v>6666.666666666667</v>
      </c>
      <c r="H9409" s="87">
        <v>161.86636681933209</v>
      </c>
    </row>
    <row r="9410" spans="1:8" x14ac:dyDescent="0.3">
      <c r="A9410" t="s">
        <v>37</v>
      </c>
      <c r="B9410" t="s">
        <v>58</v>
      </c>
      <c r="C9410" t="s">
        <v>76</v>
      </c>
      <c r="D9410" t="s">
        <v>214</v>
      </c>
      <c r="E9410" t="s">
        <v>215</v>
      </c>
      <c r="F9410" s="88">
        <v>46692</v>
      </c>
      <c r="G9410" s="87">
        <v>6666.666666666667</v>
      </c>
      <c r="H9410" s="87">
        <v>150.46179680940389</v>
      </c>
    </row>
    <row r="9411" spans="1:8" x14ac:dyDescent="0.3">
      <c r="A9411" t="s">
        <v>37</v>
      </c>
      <c r="B9411" t="s">
        <v>58</v>
      </c>
      <c r="C9411" t="s">
        <v>76</v>
      </c>
      <c r="D9411" t="s">
        <v>214</v>
      </c>
      <c r="E9411" t="s">
        <v>216</v>
      </c>
      <c r="F9411" s="88">
        <v>46692</v>
      </c>
      <c r="G9411" s="87">
        <v>6666.666666666667</v>
      </c>
      <c r="H9411" s="87">
        <v>0</v>
      </c>
    </row>
    <row r="9412" spans="1:8" x14ac:dyDescent="0.3">
      <c r="A9412" t="s">
        <v>37</v>
      </c>
      <c r="B9412" t="s">
        <v>58</v>
      </c>
      <c r="C9412" t="s">
        <v>76</v>
      </c>
      <c r="D9412" t="s">
        <v>214</v>
      </c>
      <c r="E9412" t="s">
        <v>217</v>
      </c>
      <c r="F9412" s="88">
        <v>46692</v>
      </c>
      <c r="G9412" s="87">
        <v>6666.666666666667</v>
      </c>
      <c r="H9412" s="87">
        <v>150.46179680940389</v>
      </c>
    </row>
    <row r="9413" spans="1:8" x14ac:dyDescent="0.3">
      <c r="A9413" t="s">
        <v>37</v>
      </c>
      <c r="B9413" t="s">
        <v>58</v>
      </c>
      <c r="C9413" t="s">
        <v>76</v>
      </c>
      <c r="D9413" t="s">
        <v>214</v>
      </c>
      <c r="E9413" t="s">
        <v>215</v>
      </c>
      <c r="F9413" s="88">
        <v>46722</v>
      </c>
      <c r="G9413" s="87">
        <v>6666.666666666667</v>
      </c>
      <c r="H9413" s="87">
        <v>139.09525761924169</v>
      </c>
    </row>
    <row r="9414" spans="1:8" x14ac:dyDescent="0.3">
      <c r="A9414" t="s">
        <v>37</v>
      </c>
      <c r="B9414" t="s">
        <v>58</v>
      </c>
      <c r="C9414" t="s">
        <v>76</v>
      </c>
      <c r="D9414" t="s">
        <v>214</v>
      </c>
      <c r="E9414" t="s">
        <v>216</v>
      </c>
      <c r="F9414" s="88">
        <v>46722</v>
      </c>
      <c r="G9414" s="87">
        <v>6666.666666666667</v>
      </c>
      <c r="H9414" s="87">
        <v>0</v>
      </c>
    </row>
    <row r="9415" spans="1:8" x14ac:dyDescent="0.3">
      <c r="A9415" t="s">
        <v>37</v>
      </c>
      <c r="B9415" t="s">
        <v>58</v>
      </c>
      <c r="C9415" t="s">
        <v>76</v>
      </c>
      <c r="D9415" t="s">
        <v>214</v>
      </c>
      <c r="E9415" t="s">
        <v>217</v>
      </c>
      <c r="F9415" s="88">
        <v>46722</v>
      </c>
      <c r="G9415" s="87">
        <v>6666.666666666667</v>
      </c>
      <c r="H9415" s="87">
        <v>139.09525761924169</v>
      </c>
    </row>
    <row r="9416" spans="1:8" x14ac:dyDescent="0.3">
      <c r="A9416" t="s">
        <v>37</v>
      </c>
      <c r="B9416" t="s">
        <v>58</v>
      </c>
      <c r="C9416" t="s">
        <v>77</v>
      </c>
      <c r="D9416" t="s">
        <v>198</v>
      </c>
      <c r="E9416" t="s">
        <v>135</v>
      </c>
      <c r="G9416" s="87">
        <v>64000</v>
      </c>
      <c r="H9416" s="87">
        <v>42752</v>
      </c>
    </row>
    <row r="9417" spans="1:8" x14ac:dyDescent="0.3">
      <c r="A9417" t="s">
        <v>37</v>
      </c>
      <c r="B9417" t="s">
        <v>58</v>
      </c>
      <c r="C9417" t="s">
        <v>77</v>
      </c>
      <c r="D9417" t="s">
        <v>198</v>
      </c>
      <c r="E9417" t="s">
        <v>199</v>
      </c>
      <c r="G9417" s="87">
        <v>64000</v>
      </c>
      <c r="H9417" s="87">
        <v>63932.649567279746</v>
      </c>
    </row>
    <row r="9418" spans="1:8" x14ac:dyDescent="0.3">
      <c r="A9418" t="s">
        <v>37</v>
      </c>
      <c r="B9418" t="s">
        <v>58</v>
      </c>
      <c r="C9418" t="s">
        <v>77</v>
      </c>
      <c r="D9418" t="s">
        <v>198</v>
      </c>
      <c r="E9418" t="s">
        <v>200</v>
      </c>
      <c r="G9418" s="87">
        <v>64000</v>
      </c>
      <c r="H9418" s="87">
        <v>64777.05295932333</v>
      </c>
    </row>
    <row r="9419" spans="1:8" x14ac:dyDescent="0.3">
      <c r="A9419" t="s">
        <v>37</v>
      </c>
      <c r="B9419" t="s">
        <v>58</v>
      </c>
      <c r="C9419" t="s">
        <v>77</v>
      </c>
      <c r="D9419" t="s">
        <v>198</v>
      </c>
      <c r="E9419" t="s">
        <v>201</v>
      </c>
      <c r="G9419" s="87">
        <v>64000</v>
      </c>
      <c r="H9419" s="87">
        <v>64000</v>
      </c>
    </row>
    <row r="9420" spans="1:8" x14ac:dyDescent="0.3">
      <c r="A9420" t="s">
        <v>37</v>
      </c>
      <c r="B9420" t="s">
        <v>58</v>
      </c>
      <c r="C9420" t="s">
        <v>77</v>
      </c>
      <c r="D9420" t="s">
        <v>198</v>
      </c>
      <c r="E9420" t="s">
        <v>202</v>
      </c>
      <c r="G9420" s="87">
        <v>64000</v>
      </c>
      <c r="H9420" s="87">
        <v>43225.535042742078</v>
      </c>
    </row>
    <row r="9421" spans="1:8" x14ac:dyDescent="0.3">
      <c r="A9421" t="s">
        <v>37</v>
      </c>
      <c r="B9421" t="s">
        <v>58</v>
      </c>
      <c r="C9421" t="s">
        <v>77</v>
      </c>
      <c r="D9421" t="s">
        <v>198</v>
      </c>
      <c r="E9421" t="s">
        <v>139</v>
      </c>
      <c r="G9421" s="87">
        <v>64000</v>
      </c>
      <c r="H9421" s="87">
        <v>41280</v>
      </c>
    </row>
    <row r="9422" spans="1:8" x14ac:dyDescent="0.3">
      <c r="A9422" t="s">
        <v>37</v>
      </c>
      <c r="B9422" t="s">
        <v>58</v>
      </c>
      <c r="C9422" t="s">
        <v>77</v>
      </c>
      <c r="D9422" t="s">
        <v>198</v>
      </c>
      <c r="E9422" t="s">
        <v>65</v>
      </c>
      <c r="G9422" s="87">
        <v>64000</v>
      </c>
      <c r="H9422" s="87">
        <v>43225.535042742078</v>
      </c>
    </row>
    <row r="9423" spans="1:8" x14ac:dyDescent="0.3">
      <c r="A9423" t="s">
        <v>37</v>
      </c>
      <c r="B9423" t="s">
        <v>58</v>
      </c>
      <c r="C9423" t="s">
        <v>77</v>
      </c>
      <c r="D9423" t="s">
        <v>203</v>
      </c>
      <c r="E9423" t="s">
        <v>204</v>
      </c>
      <c r="G9423" s="87">
        <v>64000</v>
      </c>
      <c r="H9423" s="87">
        <v>42347.275510861778</v>
      </c>
    </row>
    <row r="9424" spans="1:8" x14ac:dyDescent="0.3">
      <c r="A9424" t="s">
        <v>37</v>
      </c>
      <c r="B9424" t="s">
        <v>58</v>
      </c>
      <c r="C9424" t="s">
        <v>77</v>
      </c>
      <c r="D9424" t="s">
        <v>203</v>
      </c>
      <c r="E9424" t="s">
        <v>142</v>
      </c>
      <c r="G9424" s="87">
        <v>64000</v>
      </c>
      <c r="H9424" s="87">
        <v>62211.421628189542</v>
      </c>
    </row>
    <row r="9425" spans="1:8" x14ac:dyDescent="0.3">
      <c r="A9425" t="s">
        <v>37</v>
      </c>
      <c r="B9425" t="s">
        <v>58</v>
      </c>
      <c r="C9425" t="s">
        <v>77</v>
      </c>
      <c r="D9425" t="s">
        <v>203</v>
      </c>
      <c r="E9425" t="s">
        <v>143</v>
      </c>
      <c r="G9425" s="87">
        <v>64000</v>
      </c>
      <c r="H9425" s="87">
        <v>65216.706110477629</v>
      </c>
    </row>
    <row r="9426" spans="1:8" x14ac:dyDescent="0.3">
      <c r="A9426" t="s">
        <v>37</v>
      </c>
      <c r="B9426" t="s">
        <v>58</v>
      </c>
      <c r="C9426" t="s">
        <v>77</v>
      </c>
      <c r="D9426" t="s">
        <v>203</v>
      </c>
      <c r="E9426" t="s">
        <v>141</v>
      </c>
      <c r="G9426" s="87">
        <v>64000</v>
      </c>
      <c r="H9426" s="87">
        <v>0</v>
      </c>
    </row>
    <row r="9427" spans="1:8" x14ac:dyDescent="0.3">
      <c r="A9427" t="s">
        <v>37</v>
      </c>
      <c r="B9427" t="s">
        <v>58</v>
      </c>
      <c r="C9427" t="s">
        <v>77</v>
      </c>
      <c r="D9427" t="s">
        <v>203</v>
      </c>
      <c r="E9427" t="s">
        <v>205</v>
      </c>
      <c r="G9427" s="87">
        <v>64000</v>
      </c>
      <c r="H9427" s="87">
        <v>42347.275510861778</v>
      </c>
    </row>
    <row r="9428" spans="1:8" x14ac:dyDescent="0.3">
      <c r="A9428" t="s">
        <v>37</v>
      </c>
      <c r="B9428" t="s">
        <v>58</v>
      </c>
      <c r="C9428" t="s">
        <v>77</v>
      </c>
      <c r="D9428" t="s">
        <v>206</v>
      </c>
      <c r="E9428" t="s">
        <v>207</v>
      </c>
      <c r="G9428" s="87">
        <v>64000</v>
      </c>
      <c r="H9428" s="87">
        <v>67840</v>
      </c>
    </row>
    <row r="9429" spans="1:8" x14ac:dyDescent="0.3">
      <c r="A9429" t="s">
        <v>37</v>
      </c>
      <c r="B9429" t="s">
        <v>58</v>
      </c>
      <c r="C9429" t="s">
        <v>77</v>
      </c>
      <c r="D9429" t="s">
        <v>206</v>
      </c>
      <c r="E9429" t="s">
        <v>208</v>
      </c>
      <c r="G9429" s="87">
        <v>64000</v>
      </c>
      <c r="H9429" s="87">
        <v>67911.466666666674</v>
      </c>
    </row>
    <row r="9430" spans="1:8" x14ac:dyDescent="0.3">
      <c r="A9430" t="s">
        <v>37</v>
      </c>
      <c r="B9430" t="s">
        <v>58</v>
      </c>
      <c r="C9430" t="s">
        <v>77</v>
      </c>
      <c r="D9430" t="s">
        <v>206</v>
      </c>
      <c r="E9430" t="s">
        <v>209</v>
      </c>
      <c r="G9430" s="87">
        <v>64000</v>
      </c>
      <c r="H9430" s="87">
        <v>63232.268417213701</v>
      </c>
    </row>
    <row r="9431" spans="1:8" x14ac:dyDescent="0.3">
      <c r="A9431" t="s">
        <v>37</v>
      </c>
      <c r="B9431" t="s">
        <v>58</v>
      </c>
      <c r="C9431" t="s">
        <v>77</v>
      </c>
      <c r="D9431" t="s">
        <v>210</v>
      </c>
      <c r="E9431" t="s">
        <v>211</v>
      </c>
      <c r="G9431" s="87">
        <v>64000</v>
      </c>
      <c r="H9431" s="87">
        <v>64000</v>
      </c>
    </row>
    <row r="9432" spans="1:8" x14ac:dyDescent="0.3">
      <c r="A9432" t="s">
        <v>37</v>
      </c>
      <c r="B9432" t="s">
        <v>58</v>
      </c>
      <c r="C9432" t="s">
        <v>77</v>
      </c>
      <c r="D9432" t="s">
        <v>210</v>
      </c>
      <c r="E9432" t="s">
        <v>212</v>
      </c>
      <c r="G9432" s="87">
        <v>64000</v>
      </c>
      <c r="H9432" s="87">
        <v>63360</v>
      </c>
    </row>
    <row r="9433" spans="1:8" x14ac:dyDescent="0.3">
      <c r="A9433" t="s">
        <v>37</v>
      </c>
      <c r="B9433" t="s">
        <v>58</v>
      </c>
      <c r="C9433" t="s">
        <v>77</v>
      </c>
      <c r="D9433" t="s">
        <v>210</v>
      </c>
      <c r="E9433" t="s">
        <v>213</v>
      </c>
      <c r="G9433" s="87">
        <v>64000</v>
      </c>
      <c r="H9433" s="87">
        <v>62720</v>
      </c>
    </row>
    <row r="9434" spans="1:8" x14ac:dyDescent="0.3">
      <c r="A9434" t="s">
        <v>37</v>
      </c>
      <c r="B9434" t="s">
        <v>58</v>
      </c>
      <c r="C9434" t="s">
        <v>77</v>
      </c>
      <c r="D9434" t="s">
        <v>214</v>
      </c>
      <c r="E9434" t="s">
        <v>215</v>
      </c>
      <c r="F9434" s="88">
        <v>46388</v>
      </c>
      <c r="G9434" s="87">
        <v>5333.333333333333</v>
      </c>
      <c r="H9434" s="87">
        <v>274.64958260531938</v>
      </c>
    </row>
    <row r="9435" spans="1:8" x14ac:dyDescent="0.3">
      <c r="A9435" t="s">
        <v>37</v>
      </c>
      <c r="B9435" t="s">
        <v>58</v>
      </c>
      <c r="C9435" t="s">
        <v>77</v>
      </c>
      <c r="D9435" t="s">
        <v>214</v>
      </c>
      <c r="E9435" t="s">
        <v>216</v>
      </c>
      <c r="F9435" s="88">
        <v>46388</v>
      </c>
      <c r="G9435" s="87">
        <v>5333.333333333333</v>
      </c>
      <c r="H9435" s="87">
        <v>320.00000000000028</v>
      </c>
    </row>
    <row r="9436" spans="1:8" x14ac:dyDescent="0.3">
      <c r="A9436" t="s">
        <v>37</v>
      </c>
      <c r="B9436" t="s">
        <v>58</v>
      </c>
      <c r="C9436" t="s">
        <v>77</v>
      </c>
      <c r="D9436" t="s">
        <v>214</v>
      </c>
      <c r="E9436" t="s">
        <v>217</v>
      </c>
      <c r="F9436" s="88">
        <v>46388</v>
      </c>
      <c r="G9436" s="87">
        <v>5333.333333333333</v>
      </c>
      <c r="H9436" s="87">
        <v>-42.783412636490922</v>
      </c>
    </row>
    <row r="9437" spans="1:8" x14ac:dyDescent="0.3">
      <c r="A9437" t="s">
        <v>37</v>
      </c>
      <c r="B9437" t="s">
        <v>58</v>
      </c>
      <c r="C9437" t="s">
        <v>77</v>
      </c>
      <c r="D9437" t="s">
        <v>214</v>
      </c>
      <c r="E9437" t="s">
        <v>215</v>
      </c>
      <c r="F9437" s="88">
        <v>46419</v>
      </c>
      <c r="G9437" s="87">
        <v>5333.333333333333</v>
      </c>
      <c r="H9437" s="87">
        <v>-42.811169023480034</v>
      </c>
    </row>
    <row r="9438" spans="1:8" x14ac:dyDescent="0.3">
      <c r="A9438" t="s">
        <v>37</v>
      </c>
      <c r="B9438" t="s">
        <v>58</v>
      </c>
      <c r="C9438" t="s">
        <v>77</v>
      </c>
      <c r="D9438" t="s">
        <v>214</v>
      </c>
      <c r="E9438" t="s">
        <v>216</v>
      </c>
      <c r="F9438" s="88">
        <v>46419</v>
      </c>
      <c r="G9438" s="87">
        <v>5333.333333333333</v>
      </c>
      <c r="H9438" s="87">
        <v>0</v>
      </c>
    </row>
    <row r="9439" spans="1:8" x14ac:dyDescent="0.3">
      <c r="A9439" t="s">
        <v>37</v>
      </c>
      <c r="B9439" t="s">
        <v>58</v>
      </c>
      <c r="C9439" t="s">
        <v>77</v>
      </c>
      <c r="D9439" t="s">
        <v>214</v>
      </c>
      <c r="E9439" t="s">
        <v>217</v>
      </c>
      <c r="F9439" s="88">
        <v>46419</v>
      </c>
      <c r="G9439" s="87">
        <v>5333.333333333333</v>
      </c>
      <c r="H9439" s="87">
        <v>-42.811169023480034</v>
      </c>
    </row>
    <row r="9440" spans="1:8" x14ac:dyDescent="0.3">
      <c r="A9440" t="s">
        <v>37</v>
      </c>
      <c r="B9440" t="s">
        <v>58</v>
      </c>
      <c r="C9440" t="s">
        <v>77</v>
      </c>
      <c r="D9440" t="s">
        <v>214</v>
      </c>
      <c r="E9440" t="s">
        <v>215</v>
      </c>
      <c r="F9440" s="88">
        <v>46447</v>
      </c>
      <c r="G9440" s="87">
        <v>5333.333333333333</v>
      </c>
      <c r="H9440" s="87">
        <v>-42.83896144860222</v>
      </c>
    </row>
    <row r="9441" spans="1:8" x14ac:dyDescent="0.3">
      <c r="A9441" t="s">
        <v>37</v>
      </c>
      <c r="B9441" t="s">
        <v>58</v>
      </c>
      <c r="C9441" t="s">
        <v>77</v>
      </c>
      <c r="D9441" t="s">
        <v>214</v>
      </c>
      <c r="E9441" t="s">
        <v>216</v>
      </c>
      <c r="F9441" s="88">
        <v>46447</v>
      </c>
      <c r="G9441" s="87">
        <v>5333.333333333333</v>
      </c>
      <c r="H9441" s="87">
        <v>0</v>
      </c>
    </row>
    <row r="9442" spans="1:8" x14ac:dyDescent="0.3">
      <c r="A9442" t="s">
        <v>37</v>
      </c>
      <c r="B9442" t="s">
        <v>58</v>
      </c>
      <c r="C9442" t="s">
        <v>77</v>
      </c>
      <c r="D9442" t="s">
        <v>214</v>
      </c>
      <c r="E9442" t="s">
        <v>217</v>
      </c>
      <c r="F9442" s="88">
        <v>46447</v>
      </c>
      <c r="G9442" s="87">
        <v>5333.333333333333</v>
      </c>
      <c r="H9442" s="87">
        <v>-42.83896144860222</v>
      </c>
    </row>
    <row r="9443" spans="1:8" x14ac:dyDescent="0.3">
      <c r="A9443" t="s">
        <v>37</v>
      </c>
      <c r="B9443" t="s">
        <v>58</v>
      </c>
      <c r="C9443" t="s">
        <v>77</v>
      </c>
      <c r="D9443" t="s">
        <v>214</v>
      </c>
      <c r="E9443" t="s">
        <v>215</v>
      </c>
      <c r="F9443" s="88">
        <v>46478</v>
      </c>
      <c r="G9443" s="87">
        <v>5333.333333333333</v>
      </c>
      <c r="H9443" s="87">
        <v>-42.867733955796197</v>
      </c>
    </row>
    <row r="9444" spans="1:8" x14ac:dyDescent="0.3">
      <c r="A9444" t="s">
        <v>37</v>
      </c>
      <c r="B9444" t="s">
        <v>58</v>
      </c>
      <c r="C9444" t="s">
        <v>77</v>
      </c>
      <c r="D9444" t="s">
        <v>214</v>
      </c>
      <c r="E9444" t="s">
        <v>216</v>
      </c>
      <c r="F9444" s="88">
        <v>46478</v>
      </c>
      <c r="G9444" s="87">
        <v>5333.333333333333</v>
      </c>
      <c r="H9444" s="87">
        <v>0</v>
      </c>
    </row>
    <row r="9445" spans="1:8" x14ac:dyDescent="0.3">
      <c r="A9445" t="s">
        <v>37</v>
      </c>
      <c r="B9445" t="s">
        <v>58</v>
      </c>
      <c r="C9445" t="s">
        <v>77</v>
      </c>
      <c r="D9445" t="s">
        <v>214</v>
      </c>
      <c r="E9445" t="s">
        <v>217</v>
      </c>
      <c r="F9445" s="88">
        <v>46478</v>
      </c>
      <c r="G9445" s="87">
        <v>5333.333333333333</v>
      </c>
      <c r="H9445" s="87">
        <v>-42.867733955796197</v>
      </c>
    </row>
    <row r="9446" spans="1:8" x14ac:dyDescent="0.3">
      <c r="A9446" t="s">
        <v>37</v>
      </c>
      <c r="B9446" t="s">
        <v>58</v>
      </c>
      <c r="C9446" t="s">
        <v>77</v>
      </c>
      <c r="D9446" t="s">
        <v>214</v>
      </c>
      <c r="E9446" t="s">
        <v>215</v>
      </c>
      <c r="F9446" s="88">
        <v>46508</v>
      </c>
      <c r="G9446" s="87">
        <v>5333.333333333333</v>
      </c>
      <c r="H9446" s="87">
        <v>-42.896545138697562</v>
      </c>
    </row>
    <row r="9447" spans="1:8" x14ac:dyDescent="0.3">
      <c r="A9447" t="s">
        <v>37</v>
      </c>
      <c r="B9447" t="s">
        <v>58</v>
      </c>
      <c r="C9447" t="s">
        <v>77</v>
      </c>
      <c r="D9447" t="s">
        <v>214</v>
      </c>
      <c r="E9447" t="s">
        <v>216</v>
      </c>
      <c r="F9447" s="88">
        <v>46508</v>
      </c>
      <c r="G9447" s="87">
        <v>5333.333333333333</v>
      </c>
      <c r="H9447" s="87">
        <v>0</v>
      </c>
    </row>
    <row r="9448" spans="1:8" x14ac:dyDescent="0.3">
      <c r="A9448" t="s">
        <v>37</v>
      </c>
      <c r="B9448" t="s">
        <v>58</v>
      </c>
      <c r="C9448" t="s">
        <v>77</v>
      </c>
      <c r="D9448" t="s">
        <v>214</v>
      </c>
      <c r="E9448" t="s">
        <v>217</v>
      </c>
      <c r="F9448" s="88">
        <v>46508</v>
      </c>
      <c r="G9448" s="87">
        <v>5333.333333333333</v>
      </c>
      <c r="H9448" s="87">
        <v>-42.896545138697562</v>
      </c>
    </row>
    <row r="9449" spans="1:8" x14ac:dyDescent="0.3">
      <c r="A9449" t="s">
        <v>37</v>
      </c>
      <c r="B9449" t="s">
        <v>58</v>
      </c>
      <c r="C9449" t="s">
        <v>77</v>
      </c>
      <c r="D9449" t="s">
        <v>214</v>
      </c>
      <c r="E9449" t="s">
        <v>215</v>
      </c>
      <c r="F9449" s="88">
        <v>46539</v>
      </c>
      <c r="G9449" s="87">
        <v>5333.333333333333</v>
      </c>
      <c r="H9449" s="87">
        <v>-42.925395075339878</v>
      </c>
    </row>
    <row r="9450" spans="1:8" x14ac:dyDescent="0.3">
      <c r="A9450" t="s">
        <v>37</v>
      </c>
      <c r="B9450" t="s">
        <v>58</v>
      </c>
      <c r="C9450" t="s">
        <v>77</v>
      </c>
      <c r="D9450" t="s">
        <v>214</v>
      </c>
      <c r="E9450" t="s">
        <v>216</v>
      </c>
      <c r="F9450" s="88">
        <v>46539</v>
      </c>
      <c r="G9450" s="87">
        <v>5333.333333333333</v>
      </c>
      <c r="H9450" s="87">
        <v>0</v>
      </c>
    </row>
    <row r="9451" spans="1:8" x14ac:dyDescent="0.3">
      <c r="A9451" t="s">
        <v>37</v>
      </c>
      <c r="B9451" t="s">
        <v>58</v>
      </c>
      <c r="C9451" t="s">
        <v>77</v>
      </c>
      <c r="D9451" t="s">
        <v>214</v>
      </c>
      <c r="E9451" t="s">
        <v>217</v>
      </c>
      <c r="F9451" s="88">
        <v>46539</v>
      </c>
      <c r="G9451" s="87">
        <v>5333.333333333333</v>
      </c>
      <c r="H9451" s="87">
        <v>-42.925395075339878</v>
      </c>
    </row>
    <row r="9452" spans="1:8" x14ac:dyDescent="0.3">
      <c r="A9452" t="s">
        <v>37</v>
      </c>
      <c r="B9452" t="s">
        <v>58</v>
      </c>
      <c r="C9452" t="s">
        <v>77</v>
      </c>
      <c r="D9452" t="s">
        <v>214</v>
      </c>
      <c r="E9452" t="s">
        <v>215</v>
      </c>
      <c r="F9452" s="88">
        <v>46569</v>
      </c>
      <c r="G9452" s="87">
        <v>5333.333333333333</v>
      </c>
      <c r="H9452" s="87">
        <v>-42.954283843966927</v>
      </c>
    </row>
    <row r="9453" spans="1:8" x14ac:dyDescent="0.3">
      <c r="A9453" t="s">
        <v>37</v>
      </c>
      <c r="B9453" t="s">
        <v>58</v>
      </c>
      <c r="C9453" t="s">
        <v>77</v>
      </c>
      <c r="D9453" t="s">
        <v>214</v>
      </c>
      <c r="E9453" t="s">
        <v>216</v>
      </c>
      <c r="F9453" s="88">
        <v>46569</v>
      </c>
      <c r="G9453" s="87">
        <v>5333.333333333333</v>
      </c>
      <c r="H9453" s="87">
        <v>0</v>
      </c>
    </row>
    <row r="9454" spans="1:8" x14ac:dyDescent="0.3">
      <c r="A9454" t="s">
        <v>37</v>
      </c>
      <c r="B9454" t="s">
        <v>58</v>
      </c>
      <c r="C9454" t="s">
        <v>77</v>
      </c>
      <c r="D9454" t="s">
        <v>214</v>
      </c>
      <c r="E9454" t="s">
        <v>217</v>
      </c>
      <c r="F9454" s="88">
        <v>46569</v>
      </c>
      <c r="G9454" s="87">
        <v>5333.333333333333</v>
      </c>
      <c r="H9454" s="87">
        <v>-42.954283843966927</v>
      </c>
    </row>
    <row r="9455" spans="1:8" x14ac:dyDescent="0.3">
      <c r="A9455" t="s">
        <v>37</v>
      </c>
      <c r="B9455" t="s">
        <v>58</v>
      </c>
      <c r="C9455" t="s">
        <v>77</v>
      </c>
      <c r="D9455" t="s">
        <v>214</v>
      </c>
      <c r="E9455" t="s">
        <v>215</v>
      </c>
      <c r="F9455" s="88">
        <v>46600</v>
      </c>
      <c r="G9455" s="87">
        <v>5333.333333333333</v>
      </c>
      <c r="H9455" s="87">
        <v>-42.983686071887441</v>
      </c>
    </row>
    <row r="9456" spans="1:8" x14ac:dyDescent="0.3">
      <c r="A9456" t="s">
        <v>37</v>
      </c>
      <c r="B9456" t="s">
        <v>58</v>
      </c>
      <c r="C9456" t="s">
        <v>77</v>
      </c>
      <c r="D9456" t="s">
        <v>214</v>
      </c>
      <c r="E9456" t="s">
        <v>216</v>
      </c>
      <c r="F9456" s="88">
        <v>46600</v>
      </c>
      <c r="G9456" s="87">
        <v>5333.333333333333</v>
      </c>
      <c r="H9456" s="87">
        <v>0</v>
      </c>
    </row>
    <row r="9457" spans="1:8" x14ac:dyDescent="0.3">
      <c r="A9457" t="s">
        <v>37</v>
      </c>
      <c r="B9457" t="s">
        <v>58</v>
      </c>
      <c r="C9457" t="s">
        <v>77</v>
      </c>
      <c r="D9457" t="s">
        <v>214</v>
      </c>
      <c r="E9457" t="s">
        <v>217</v>
      </c>
      <c r="F9457" s="88">
        <v>46600</v>
      </c>
      <c r="G9457" s="87">
        <v>5333.333333333333</v>
      </c>
      <c r="H9457" s="87">
        <v>-42.983686071887441</v>
      </c>
    </row>
    <row r="9458" spans="1:8" x14ac:dyDescent="0.3">
      <c r="A9458" t="s">
        <v>37</v>
      </c>
      <c r="B9458" t="s">
        <v>58</v>
      </c>
      <c r="C9458" t="s">
        <v>77</v>
      </c>
      <c r="D9458" t="s">
        <v>214</v>
      </c>
      <c r="E9458" t="s">
        <v>215</v>
      </c>
      <c r="F9458" s="88">
        <v>46631</v>
      </c>
      <c r="G9458" s="87">
        <v>5333.333333333333</v>
      </c>
      <c r="H9458" s="87">
        <v>-43.012653379880923</v>
      </c>
    </row>
    <row r="9459" spans="1:8" x14ac:dyDescent="0.3">
      <c r="A9459" t="s">
        <v>37</v>
      </c>
      <c r="B9459" t="s">
        <v>58</v>
      </c>
      <c r="C9459" t="s">
        <v>77</v>
      </c>
      <c r="D9459" t="s">
        <v>214</v>
      </c>
      <c r="E9459" t="s">
        <v>216</v>
      </c>
      <c r="F9459" s="88">
        <v>46631</v>
      </c>
      <c r="G9459" s="87">
        <v>5333.333333333333</v>
      </c>
      <c r="H9459" s="87">
        <v>0</v>
      </c>
    </row>
    <row r="9460" spans="1:8" x14ac:dyDescent="0.3">
      <c r="A9460" t="s">
        <v>37</v>
      </c>
      <c r="B9460" t="s">
        <v>58</v>
      </c>
      <c r="C9460" t="s">
        <v>77</v>
      </c>
      <c r="D9460" t="s">
        <v>214</v>
      </c>
      <c r="E9460" t="s">
        <v>217</v>
      </c>
      <c r="F9460" s="88">
        <v>46631</v>
      </c>
      <c r="G9460" s="87">
        <v>5333.333333333333</v>
      </c>
      <c r="H9460" s="87">
        <v>-43.012653379880923</v>
      </c>
    </row>
    <row r="9461" spans="1:8" x14ac:dyDescent="0.3">
      <c r="A9461" t="s">
        <v>37</v>
      </c>
      <c r="B9461" t="s">
        <v>58</v>
      </c>
      <c r="C9461" t="s">
        <v>77</v>
      </c>
      <c r="D9461" t="s">
        <v>214</v>
      </c>
      <c r="E9461" t="s">
        <v>215</v>
      </c>
      <c r="F9461" s="88">
        <v>46661</v>
      </c>
      <c r="G9461" s="87">
        <v>5333.333333333333</v>
      </c>
      <c r="H9461" s="87">
        <v>168.5700071858929</v>
      </c>
    </row>
    <row r="9462" spans="1:8" x14ac:dyDescent="0.3">
      <c r="A9462" t="s">
        <v>37</v>
      </c>
      <c r="B9462" t="s">
        <v>58</v>
      </c>
      <c r="C9462" t="s">
        <v>77</v>
      </c>
      <c r="D9462" t="s">
        <v>214</v>
      </c>
      <c r="E9462" t="s">
        <v>216</v>
      </c>
      <c r="F9462" s="88">
        <v>46661</v>
      </c>
      <c r="G9462" s="87">
        <v>5333.333333333333</v>
      </c>
      <c r="H9462" s="87">
        <v>213.33333333333351</v>
      </c>
    </row>
    <row r="9463" spans="1:8" x14ac:dyDescent="0.3">
      <c r="A9463" t="s">
        <v>37</v>
      </c>
      <c r="B9463" t="s">
        <v>58</v>
      </c>
      <c r="C9463" t="s">
        <v>77</v>
      </c>
      <c r="D9463" t="s">
        <v>214</v>
      </c>
      <c r="E9463" t="s">
        <v>217</v>
      </c>
      <c r="F9463" s="88">
        <v>46661</v>
      </c>
      <c r="G9463" s="87">
        <v>5333.333333333333</v>
      </c>
      <c r="H9463" s="87">
        <v>-43.041659757154349</v>
      </c>
    </row>
    <row r="9464" spans="1:8" x14ac:dyDescent="0.3">
      <c r="A9464" t="s">
        <v>37</v>
      </c>
      <c r="B9464" t="s">
        <v>58</v>
      </c>
      <c r="C9464" t="s">
        <v>77</v>
      </c>
      <c r="D9464" t="s">
        <v>214</v>
      </c>
      <c r="E9464" t="s">
        <v>215</v>
      </c>
      <c r="F9464" s="88">
        <v>46692</v>
      </c>
      <c r="G9464" s="87">
        <v>5333.333333333333</v>
      </c>
      <c r="H9464" s="87">
        <v>168.53979983922329</v>
      </c>
    </row>
    <row r="9465" spans="1:8" x14ac:dyDescent="0.3">
      <c r="A9465" t="s">
        <v>37</v>
      </c>
      <c r="B9465" t="s">
        <v>58</v>
      </c>
      <c r="C9465" t="s">
        <v>77</v>
      </c>
      <c r="D9465" t="s">
        <v>214</v>
      </c>
      <c r="E9465" t="s">
        <v>216</v>
      </c>
      <c r="F9465" s="88">
        <v>46692</v>
      </c>
      <c r="G9465" s="87">
        <v>5333.333333333333</v>
      </c>
      <c r="H9465" s="87">
        <v>213.33333333333351</v>
      </c>
    </row>
    <row r="9466" spans="1:8" x14ac:dyDescent="0.3">
      <c r="A9466" t="s">
        <v>37</v>
      </c>
      <c r="B9466" t="s">
        <v>58</v>
      </c>
      <c r="C9466" t="s">
        <v>77</v>
      </c>
      <c r="D9466" t="s">
        <v>214</v>
      </c>
      <c r="E9466" t="s">
        <v>217</v>
      </c>
      <c r="F9466" s="88">
        <v>46692</v>
      </c>
      <c r="G9466" s="87">
        <v>5333.333333333333</v>
      </c>
      <c r="H9466" s="87">
        <v>-43.070705282798841</v>
      </c>
    </row>
    <row r="9467" spans="1:8" x14ac:dyDescent="0.3">
      <c r="A9467" t="s">
        <v>37</v>
      </c>
      <c r="B9467" t="s">
        <v>58</v>
      </c>
      <c r="C9467" t="s">
        <v>77</v>
      </c>
      <c r="D9467" t="s">
        <v>214</v>
      </c>
      <c r="E9467" t="s">
        <v>215</v>
      </c>
      <c r="F9467" s="88">
        <v>46722</v>
      </c>
      <c r="G9467" s="87">
        <v>5333.333333333333</v>
      </c>
      <c r="H9467" s="87">
        <v>168.50955169576309</v>
      </c>
    </row>
    <row r="9468" spans="1:8" x14ac:dyDescent="0.3">
      <c r="A9468" t="s">
        <v>37</v>
      </c>
      <c r="B9468" t="s">
        <v>58</v>
      </c>
      <c r="C9468" t="s">
        <v>77</v>
      </c>
      <c r="D9468" t="s">
        <v>214</v>
      </c>
      <c r="E9468" t="s">
        <v>216</v>
      </c>
      <c r="F9468" s="88">
        <v>46722</v>
      </c>
      <c r="G9468" s="87">
        <v>5333.333333333333</v>
      </c>
      <c r="H9468" s="87">
        <v>213.33333333333351</v>
      </c>
    </row>
    <row r="9469" spans="1:8" x14ac:dyDescent="0.3">
      <c r="A9469" t="s">
        <v>37</v>
      </c>
      <c r="B9469" t="s">
        <v>58</v>
      </c>
      <c r="C9469" t="s">
        <v>77</v>
      </c>
      <c r="D9469" t="s">
        <v>214</v>
      </c>
      <c r="E9469" t="s">
        <v>217</v>
      </c>
      <c r="F9469" s="88">
        <v>46722</v>
      </c>
      <c r="G9469" s="87">
        <v>5333.333333333333</v>
      </c>
      <c r="H9469" s="87">
        <v>-43.099790036125768</v>
      </c>
    </row>
    <row r="9470" spans="1:8" x14ac:dyDescent="0.3">
      <c r="A9470" t="s">
        <v>37</v>
      </c>
      <c r="B9470" t="s">
        <v>58</v>
      </c>
      <c r="C9470" t="s">
        <v>78</v>
      </c>
      <c r="D9470" t="s">
        <v>198</v>
      </c>
      <c r="E9470" t="s">
        <v>135</v>
      </c>
      <c r="G9470" s="87">
        <v>48000</v>
      </c>
      <c r="H9470" s="87">
        <v>33408</v>
      </c>
    </row>
    <row r="9471" spans="1:8" x14ac:dyDescent="0.3">
      <c r="A9471" t="s">
        <v>37</v>
      </c>
      <c r="B9471" t="s">
        <v>58</v>
      </c>
      <c r="C9471" t="s">
        <v>78</v>
      </c>
      <c r="D9471" t="s">
        <v>198</v>
      </c>
      <c r="E9471" t="s">
        <v>199</v>
      </c>
      <c r="G9471" s="87">
        <v>48000</v>
      </c>
      <c r="H9471" s="87">
        <v>45134.406352387508</v>
      </c>
    </row>
    <row r="9472" spans="1:8" x14ac:dyDescent="0.3">
      <c r="A9472" t="s">
        <v>37</v>
      </c>
      <c r="B9472" t="s">
        <v>58</v>
      </c>
      <c r="C9472" t="s">
        <v>78</v>
      </c>
      <c r="D9472" t="s">
        <v>198</v>
      </c>
      <c r="E9472" t="s">
        <v>200</v>
      </c>
      <c r="G9472" s="87">
        <v>48000</v>
      </c>
      <c r="H9472" s="87">
        <v>48000</v>
      </c>
    </row>
    <row r="9473" spans="1:8" x14ac:dyDescent="0.3">
      <c r="A9473" t="s">
        <v>37</v>
      </c>
      <c r="B9473" t="s">
        <v>58</v>
      </c>
      <c r="C9473" t="s">
        <v>78</v>
      </c>
      <c r="D9473" t="s">
        <v>198</v>
      </c>
      <c r="E9473" t="s">
        <v>201</v>
      </c>
      <c r="G9473" s="87">
        <v>48000</v>
      </c>
      <c r="H9473" s="87">
        <v>48000</v>
      </c>
    </row>
    <row r="9474" spans="1:8" x14ac:dyDescent="0.3">
      <c r="A9474" t="s">
        <v>37</v>
      </c>
      <c r="B9474" t="s">
        <v>58</v>
      </c>
      <c r="C9474" t="s">
        <v>78</v>
      </c>
      <c r="D9474" t="s">
        <v>198</v>
      </c>
      <c r="E9474" t="s">
        <v>202</v>
      </c>
      <c r="G9474" s="87">
        <v>48000</v>
      </c>
      <c r="H9474" s="87">
        <v>31413.546821261709</v>
      </c>
    </row>
    <row r="9475" spans="1:8" x14ac:dyDescent="0.3">
      <c r="A9475" t="s">
        <v>37</v>
      </c>
      <c r="B9475" t="s">
        <v>58</v>
      </c>
      <c r="C9475" t="s">
        <v>78</v>
      </c>
      <c r="D9475" t="s">
        <v>198</v>
      </c>
      <c r="E9475" t="s">
        <v>139</v>
      </c>
      <c r="G9475" s="87">
        <v>48000</v>
      </c>
      <c r="H9475" s="87">
        <v>29520</v>
      </c>
    </row>
    <row r="9476" spans="1:8" x14ac:dyDescent="0.3">
      <c r="A9476" t="s">
        <v>37</v>
      </c>
      <c r="B9476" t="s">
        <v>58</v>
      </c>
      <c r="C9476" t="s">
        <v>78</v>
      </c>
      <c r="D9476" t="s">
        <v>198</v>
      </c>
      <c r="E9476" t="s">
        <v>65</v>
      </c>
      <c r="G9476" s="87">
        <v>48000</v>
      </c>
      <c r="H9476" s="87">
        <v>31091.97506009752</v>
      </c>
    </row>
    <row r="9477" spans="1:8" x14ac:dyDescent="0.3">
      <c r="A9477" t="s">
        <v>37</v>
      </c>
      <c r="B9477" t="s">
        <v>58</v>
      </c>
      <c r="C9477" t="s">
        <v>78</v>
      </c>
      <c r="D9477" t="s">
        <v>203</v>
      </c>
      <c r="E9477" t="s">
        <v>204</v>
      </c>
      <c r="G9477" s="87">
        <v>48000</v>
      </c>
      <c r="H9477" s="87">
        <v>28557.769837510641</v>
      </c>
    </row>
    <row r="9478" spans="1:8" x14ac:dyDescent="0.3">
      <c r="A9478" t="s">
        <v>37</v>
      </c>
      <c r="B9478" t="s">
        <v>58</v>
      </c>
      <c r="C9478" t="s">
        <v>78</v>
      </c>
      <c r="D9478" t="s">
        <v>203</v>
      </c>
      <c r="E9478" t="s">
        <v>142</v>
      </c>
      <c r="G9478" s="87">
        <v>48000</v>
      </c>
      <c r="H9478" s="87">
        <v>41031.278502170462</v>
      </c>
    </row>
    <row r="9479" spans="1:8" x14ac:dyDescent="0.3">
      <c r="A9479" t="s">
        <v>37</v>
      </c>
      <c r="B9479" t="s">
        <v>58</v>
      </c>
      <c r="C9479" t="s">
        <v>78</v>
      </c>
      <c r="D9479" t="s">
        <v>203</v>
      </c>
      <c r="E9479" t="s">
        <v>143</v>
      </c>
      <c r="G9479" s="87">
        <v>48000</v>
      </c>
      <c r="H9479" s="87">
        <v>48000</v>
      </c>
    </row>
    <row r="9480" spans="1:8" x14ac:dyDescent="0.3">
      <c r="A9480" t="s">
        <v>37</v>
      </c>
      <c r="B9480" t="s">
        <v>58</v>
      </c>
      <c r="C9480" t="s">
        <v>78</v>
      </c>
      <c r="D9480" t="s">
        <v>203</v>
      </c>
      <c r="E9480" t="s">
        <v>141</v>
      </c>
      <c r="G9480" s="87">
        <v>48000</v>
      </c>
      <c r="H9480" s="87">
        <v>0</v>
      </c>
    </row>
    <row r="9481" spans="1:8" x14ac:dyDescent="0.3">
      <c r="A9481" t="s">
        <v>37</v>
      </c>
      <c r="B9481" t="s">
        <v>58</v>
      </c>
      <c r="C9481" t="s">
        <v>78</v>
      </c>
      <c r="D9481" t="s">
        <v>203</v>
      </c>
      <c r="E9481" t="s">
        <v>205</v>
      </c>
      <c r="G9481" s="87">
        <v>48000</v>
      </c>
      <c r="H9481" s="87">
        <v>29404.71727324411</v>
      </c>
    </row>
    <row r="9482" spans="1:8" x14ac:dyDescent="0.3">
      <c r="A9482" t="s">
        <v>37</v>
      </c>
      <c r="B9482" t="s">
        <v>58</v>
      </c>
      <c r="C9482" t="s">
        <v>78</v>
      </c>
      <c r="D9482" t="s">
        <v>206</v>
      </c>
      <c r="E9482" t="s">
        <v>207</v>
      </c>
      <c r="G9482" s="87">
        <v>48000</v>
      </c>
      <c r="H9482" s="87">
        <v>48000</v>
      </c>
    </row>
    <row r="9483" spans="1:8" x14ac:dyDescent="0.3">
      <c r="A9483" t="s">
        <v>37</v>
      </c>
      <c r="B9483" t="s">
        <v>58</v>
      </c>
      <c r="C9483" t="s">
        <v>78</v>
      </c>
      <c r="D9483" t="s">
        <v>206</v>
      </c>
      <c r="E9483" t="s">
        <v>208</v>
      </c>
      <c r="G9483" s="87">
        <v>48000</v>
      </c>
      <c r="H9483" s="87">
        <v>51047.530835156838</v>
      </c>
    </row>
    <row r="9484" spans="1:8" x14ac:dyDescent="0.3">
      <c r="A9484" t="s">
        <v>37</v>
      </c>
      <c r="B9484" t="s">
        <v>58</v>
      </c>
      <c r="C9484" t="s">
        <v>78</v>
      </c>
      <c r="D9484" t="s">
        <v>206</v>
      </c>
      <c r="E9484" t="s">
        <v>209</v>
      </c>
      <c r="G9484" s="87">
        <v>48000</v>
      </c>
      <c r="H9484" s="87">
        <v>47567.899343544857</v>
      </c>
    </row>
    <row r="9485" spans="1:8" x14ac:dyDescent="0.3">
      <c r="A9485" t="s">
        <v>37</v>
      </c>
      <c r="B9485" t="s">
        <v>58</v>
      </c>
      <c r="C9485" t="s">
        <v>78</v>
      </c>
      <c r="D9485" t="s">
        <v>210</v>
      </c>
      <c r="E9485" t="s">
        <v>211</v>
      </c>
      <c r="G9485" s="87">
        <v>48000</v>
      </c>
      <c r="H9485" s="87">
        <v>48000</v>
      </c>
    </row>
    <row r="9486" spans="1:8" x14ac:dyDescent="0.3">
      <c r="A9486" t="s">
        <v>37</v>
      </c>
      <c r="B9486" t="s">
        <v>58</v>
      </c>
      <c r="C9486" t="s">
        <v>78</v>
      </c>
      <c r="D9486" t="s">
        <v>210</v>
      </c>
      <c r="E9486" t="s">
        <v>212</v>
      </c>
      <c r="G9486" s="87">
        <v>48000</v>
      </c>
      <c r="H9486" s="87">
        <v>47520</v>
      </c>
    </row>
    <row r="9487" spans="1:8" x14ac:dyDescent="0.3">
      <c r="A9487" t="s">
        <v>37</v>
      </c>
      <c r="B9487" t="s">
        <v>58</v>
      </c>
      <c r="C9487" t="s">
        <v>78</v>
      </c>
      <c r="D9487" t="s">
        <v>210</v>
      </c>
      <c r="E9487" t="s">
        <v>213</v>
      </c>
      <c r="G9487" s="87">
        <v>48000</v>
      </c>
      <c r="H9487" s="87">
        <v>47760</v>
      </c>
    </row>
    <row r="9488" spans="1:8" x14ac:dyDescent="0.3">
      <c r="A9488" t="s">
        <v>37</v>
      </c>
      <c r="B9488" t="s">
        <v>58</v>
      </c>
      <c r="C9488" t="s">
        <v>78</v>
      </c>
      <c r="D9488" t="s">
        <v>214</v>
      </c>
      <c r="E9488" t="s">
        <v>215</v>
      </c>
      <c r="F9488" s="88">
        <v>46388</v>
      </c>
      <c r="G9488" s="87">
        <v>4000</v>
      </c>
      <c r="H9488" s="87">
        <v>417.79925411593939</v>
      </c>
    </row>
    <row r="9489" spans="1:8" x14ac:dyDescent="0.3">
      <c r="A9489" t="s">
        <v>37</v>
      </c>
      <c r="B9489" t="s">
        <v>58</v>
      </c>
      <c r="C9489" t="s">
        <v>78</v>
      </c>
      <c r="D9489" t="s">
        <v>214</v>
      </c>
      <c r="E9489" t="s">
        <v>216</v>
      </c>
      <c r="F9489" s="88">
        <v>46388</v>
      </c>
      <c r="G9489" s="87">
        <v>4000</v>
      </c>
      <c r="H9489" s="87">
        <v>400.00000000000028</v>
      </c>
    </row>
    <row r="9490" spans="1:8" x14ac:dyDescent="0.3">
      <c r="A9490" t="s">
        <v>37</v>
      </c>
      <c r="B9490" t="s">
        <v>58</v>
      </c>
      <c r="C9490" t="s">
        <v>78</v>
      </c>
      <c r="D9490" t="s">
        <v>214</v>
      </c>
      <c r="E9490" t="s">
        <v>217</v>
      </c>
      <c r="F9490" s="88">
        <v>46388</v>
      </c>
      <c r="G9490" s="87">
        <v>4000</v>
      </c>
      <c r="H9490" s="87">
        <v>16.181140105398839</v>
      </c>
    </row>
    <row r="9491" spans="1:8" x14ac:dyDescent="0.3">
      <c r="A9491" t="s">
        <v>37</v>
      </c>
      <c r="B9491" t="s">
        <v>58</v>
      </c>
      <c r="C9491" t="s">
        <v>78</v>
      </c>
      <c r="D9491" t="s">
        <v>214</v>
      </c>
      <c r="E9491" t="s">
        <v>215</v>
      </c>
      <c r="F9491" s="88">
        <v>46419</v>
      </c>
      <c r="G9491" s="87">
        <v>4000</v>
      </c>
      <c r="H9491" s="87">
        <v>417.79343659287792</v>
      </c>
    </row>
    <row r="9492" spans="1:8" x14ac:dyDescent="0.3">
      <c r="A9492" t="s">
        <v>37</v>
      </c>
      <c r="B9492" t="s">
        <v>58</v>
      </c>
      <c r="C9492" t="s">
        <v>78</v>
      </c>
      <c r="D9492" t="s">
        <v>214</v>
      </c>
      <c r="E9492" t="s">
        <v>216</v>
      </c>
      <c r="F9492" s="88">
        <v>46419</v>
      </c>
      <c r="G9492" s="87">
        <v>4000</v>
      </c>
      <c r="H9492" s="87">
        <v>400.00000000000028</v>
      </c>
    </row>
    <row r="9493" spans="1:8" x14ac:dyDescent="0.3">
      <c r="A9493" t="s">
        <v>37</v>
      </c>
      <c r="B9493" t="s">
        <v>58</v>
      </c>
      <c r="C9493" t="s">
        <v>78</v>
      </c>
      <c r="D9493" t="s">
        <v>214</v>
      </c>
      <c r="E9493" t="s">
        <v>217</v>
      </c>
      <c r="F9493" s="88">
        <v>46419</v>
      </c>
      <c r="G9493" s="87">
        <v>4000</v>
      </c>
      <c r="H9493" s="87">
        <v>16.17585144807077</v>
      </c>
    </row>
    <row r="9494" spans="1:8" x14ac:dyDescent="0.3">
      <c r="A9494" t="s">
        <v>37</v>
      </c>
      <c r="B9494" t="s">
        <v>58</v>
      </c>
      <c r="C9494" t="s">
        <v>78</v>
      </c>
      <c r="D9494" t="s">
        <v>214</v>
      </c>
      <c r="E9494" t="s">
        <v>215</v>
      </c>
      <c r="F9494" s="88">
        <v>46447</v>
      </c>
      <c r="G9494" s="87">
        <v>4000</v>
      </c>
      <c r="H9494" s="87">
        <v>417.78762287138352</v>
      </c>
    </row>
    <row r="9495" spans="1:8" x14ac:dyDescent="0.3">
      <c r="A9495" t="s">
        <v>37</v>
      </c>
      <c r="B9495" t="s">
        <v>58</v>
      </c>
      <c r="C9495" t="s">
        <v>78</v>
      </c>
      <c r="D9495" t="s">
        <v>214</v>
      </c>
      <c r="E9495" t="s">
        <v>216</v>
      </c>
      <c r="F9495" s="88">
        <v>46447</v>
      </c>
      <c r="G9495" s="87">
        <v>4000</v>
      </c>
      <c r="H9495" s="87">
        <v>400.00000000000028</v>
      </c>
    </row>
    <row r="9496" spans="1:8" x14ac:dyDescent="0.3">
      <c r="A9496" t="s">
        <v>37</v>
      </c>
      <c r="B9496" t="s">
        <v>58</v>
      </c>
      <c r="C9496" t="s">
        <v>78</v>
      </c>
      <c r="D9496" t="s">
        <v>214</v>
      </c>
      <c r="E9496" t="s">
        <v>217</v>
      </c>
      <c r="F9496" s="88">
        <v>46447</v>
      </c>
      <c r="G9496" s="87">
        <v>4000</v>
      </c>
      <c r="H9496" s="87">
        <v>16.170566246711541</v>
      </c>
    </row>
    <row r="9497" spans="1:8" x14ac:dyDescent="0.3">
      <c r="A9497" t="s">
        <v>37</v>
      </c>
      <c r="B9497" t="s">
        <v>58</v>
      </c>
      <c r="C9497" t="s">
        <v>78</v>
      </c>
      <c r="D9497" t="s">
        <v>214</v>
      </c>
      <c r="E9497" t="s">
        <v>215</v>
      </c>
      <c r="F9497" s="88">
        <v>46478</v>
      </c>
      <c r="G9497" s="87">
        <v>4000</v>
      </c>
      <c r="H9497" s="87">
        <v>594.49288071037904</v>
      </c>
    </row>
    <row r="9498" spans="1:8" x14ac:dyDescent="0.3">
      <c r="A9498" t="s">
        <v>37</v>
      </c>
      <c r="B9498" t="s">
        <v>58</v>
      </c>
      <c r="C9498" t="s">
        <v>78</v>
      </c>
      <c r="D9498" t="s">
        <v>214</v>
      </c>
      <c r="E9498" t="s">
        <v>216</v>
      </c>
      <c r="F9498" s="88">
        <v>46478</v>
      </c>
      <c r="G9498" s="87">
        <v>4000</v>
      </c>
      <c r="H9498" s="87">
        <v>576.00000000000045</v>
      </c>
    </row>
    <row r="9499" spans="1:8" x14ac:dyDescent="0.3">
      <c r="A9499" t="s">
        <v>37</v>
      </c>
      <c r="B9499" t="s">
        <v>58</v>
      </c>
      <c r="C9499" t="s">
        <v>78</v>
      </c>
      <c r="D9499" t="s">
        <v>214</v>
      </c>
      <c r="E9499" t="s">
        <v>217</v>
      </c>
      <c r="F9499" s="88">
        <v>46478</v>
      </c>
      <c r="G9499" s="87">
        <v>4000</v>
      </c>
      <c r="H9499" s="87">
        <v>16.1651055160652</v>
      </c>
    </row>
    <row r="9500" spans="1:8" x14ac:dyDescent="0.3">
      <c r="A9500" t="s">
        <v>37</v>
      </c>
      <c r="B9500" t="s">
        <v>58</v>
      </c>
      <c r="C9500" t="s">
        <v>78</v>
      </c>
      <c r="D9500" t="s">
        <v>214</v>
      </c>
      <c r="E9500" t="s">
        <v>215</v>
      </c>
      <c r="F9500" s="88">
        <v>46508</v>
      </c>
      <c r="G9500" s="87">
        <v>4000</v>
      </c>
      <c r="H9500" s="87">
        <v>594.48663785231656</v>
      </c>
    </row>
    <row r="9501" spans="1:8" x14ac:dyDescent="0.3">
      <c r="A9501" t="s">
        <v>37</v>
      </c>
      <c r="B9501" t="s">
        <v>58</v>
      </c>
      <c r="C9501" t="s">
        <v>78</v>
      </c>
      <c r="D9501" t="s">
        <v>214</v>
      </c>
      <c r="E9501" t="s">
        <v>216</v>
      </c>
      <c r="F9501" s="88">
        <v>46508</v>
      </c>
      <c r="G9501" s="87">
        <v>4000</v>
      </c>
      <c r="H9501" s="87">
        <v>576.00000000000045</v>
      </c>
    </row>
    <row r="9502" spans="1:8" x14ac:dyDescent="0.3">
      <c r="A9502" t="s">
        <v>37</v>
      </c>
      <c r="B9502" t="s">
        <v>58</v>
      </c>
      <c r="C9502" t="s">
        <v>78</v>
      </c>
      <c r="D9502" t="s">
        <v>214</v>
      </c>
      <c r="E9502" t="s">
        <v>217</v>
      </c>
      <c r="F9502" s="88">
        <v>46508</v>
      </c>
      <c r="G9502" s="87">
        <v>4000</v>
      </c>
      <c r="H9502" s="87">
        <v>16.15964847230433</v>
      </c>
    </row>
    <row r="9503" spans="1:8" x14ac:dyDescent="0.3">
      <c r="A9503" t="s">
        <v>37</v>
      </c>
      <c r="B9503" t="s">
        <v>58</v>
      </c>
      <c r="C9503" t="s">
        <v>78</v>
      </c>
      <c r="D9503" t="s">
        <v>214</v>
      </c>
      <c r="E9503" t="s">
        <v>215</v>
      </c>
      <c r="F9503" s="88">
        <v>46539</v>
      </c>
      <c r="G9503" s="87">
        <v>4000</v>
      </c>
      <c r="H9503" s="87">
        <v>594.48039920778047</v>
      </c>
    </row>
    <row r="9504" spans="1:8" x14ac:dyDescent="0.3">
      <c r="A9504" t="s">
        <v>37</v>
      </c>
      <c r="B9504" t="s">
        <v>58</v>
      </c>
      <c r="C9504" t="s">
        <v>78</v>
      </c>
      <c r="D9504" t="s">
        <v>214</v>
      </c>
      <c r="E9504" t="s">
        <v>216</v>
      </c>
      <c r="F9504" s="88">
        <v>46539</v>
      </c>
      <c r="G9504" s="87">
        <v>4000</v>
      </c>
      <c r="H9504" s="87">
        <v>576.00000000000045</v>
      </c>
    </row>
    <row r="9505" spans="1:8" x14ac:dyDescent="0.3">
      <c r="A9505" t="s">
        <v>37</v>
      </c>
      <c r="B9505" t="s">
        <v>58</v>
      </c>
      <c r="C9505" t="s">
        <v>78</v>
      </c>
      <c r="D9505" t="s">
        <v>214</v>
      </c>
      <c r="E9505" t="s">
        <v>217</v>
      </c>
      <c r="F9505" s="88">
        <v>46539</v>
      </c>
      <c r="G9505" s="87">
        <v>4000</v>
      </c>
      <c r="H9505" s="87">
        <v>16.154195111695909</v>
      </c>
    </row>
    <row r="9506" spans="1:8" x14ac:dyDescent="0.3">
      <c r="A9506" t="s">
        <v>37</v>
      </c>
      <c r="B9506" t="s">
        <v>58</v>
      </c>
      <c r="C9506" t="s">
        <v>78</v>
      </c>
      <c r="D9506" t="s">
        <v>214</v>
      </c>
      <c r="E9506" t="s">
        <v>215</v>
      </c>
      <c r="F9506" s="88">
        <v>46569</v>
      </c>
      <c r="G9506" s="87">
        <v>4000</v>
      </c>
      <c r="H9506" s="87">
        <v>594.47416477250761</v>
      </c>
    </row>
    <row r="9507" spans="1:8" x14ac:dyDescent="0.3">
      <c r="A9507" t="s">
        <v>37</v>
      </c>
      <c r="B9507" t="s">
        <v>58</v>
      </c>
      <c r="C9507" t="s">
        <v>78</v>
      </c>
      <c r="D9507" t="s">
        <v>214</v>
      </c>
      <c r="E9507" t="s">
        <v>216</v>
      </c>
      <c r="F9507" s="88">
        <v>46569</v>
      </c>
      <c r="G9507" s="87">
        <v>4000</v>
      </c>
      <c r="H9507" s="87">
        <v>576.00000000000045</v>
      </c>
    </row>
    <row r="9508" spans="1:8" x14ac:dyDescent="0.3">
      <c r="A9508" t="s">
        <v>37</v>
      </c>
      <c r="B9508" t="s">
        <v>58</v>
      </c>
      <c r="C9508" t="s">
        <v>78</v>
      </c>
      <c r="D9508" t="s">
        <v>214</v>
      </c>
      <c r="E9508" t="s">
        <v>217</v>
      </c>
      <c r="F9508" s="88">
        <v>46569</v>
      </c>
      <c r="G9508" s="87">
        <v>4000</v>
      </c>
      <c r="H9508" s="87">
        <v>16.148745430513149</v>
      </c>
    </row>
    <row r="9509" spans="1:8" x14ac:dyDescent="0.3">
      <c r="A9509" t="s">
        <v>37</v>
      </c>
      <c r="B9509" t="s">
        <v>58</v>
      </c>
      <c r="C9509" t="s">
        <v>78</v>
      </c>
      <c r="D9509" t="s">
        <v>214</v>
      </c>
      <c r="E9509" t="s">
        <v>215</v>
      </c>
      <c r="F9509" s="88">
        <v>46600</v>
      </c>
      <c r="G9509" s="87">
        <v>4000</v>
      </c>
      <c r="H9509" s="87">
        <v>594.46783244232472</v>
      </c>
    </row>
    <row r="9510" spans="1:8" x14ac:dyDescent="0.3">
      <c r="A9510" t="s">
        <v>37</v>
      </c>
      <c r="B9510" t="s">
        <v>58</v>
      </c>
      <c r="C9510" t="s">
        <v>78</v>
      </c>
      <c r="D9510" t="s">
        <v>214</v>
      </c>
      <c r="E9510" t="s">
        <v>216</v>
      </c>
      <c r="F9510" s="88">
        <v>46600</v>
      </c>
      <c r="G9510" s="87">
        <v>4000</v>
      </c>
      <c r="H9510" s="87">
        <v>576.00000000000045</v>
      </c>
    </row>
    <row r="9511" spans="1:8" x14ac:dyDescent="0.3">
      <c r="A9511" t="s">
        <v>37</v>
      </c>
      <c r="B9511" t="s">
        <v>58</v>
      </c>
      <c r="C9511" t="s">
        <v>78</v>
      </c>
      <c r="D9511" t="s">
        <v>214</v>
      </c>
      <c r="E9511" t="s">
        <v>217</v>
      </c>
      <c r="F9511" s="88">
        <v>46600</v>
      </c>
      <c r="G9511" s="87">
        <v>4000</v>
      </c>
      <c r="H9511" s="87">
        <v>16.143210176856829</v>
      </c>
    </row>
    <row r="9512" spans="1:8" x14ac:dyDescent="0.3">
      <c r="A9512" t="s">
        <v>37</v>
      </c>
      <c r="B9512" t="s">
        <v>58</v>
      </c>
      <c r="C9512" t="s">
        <v>78</v>
      </c>
      <c r="D9512" t="s">
        <v>214</v>
      </c>
      <c r="E9512" t="s">
        <v>215</v>
      </c>
      <c r="F9512" s="88">
        <v>46631</v>
      </c>
      <c r="G9512" s="87">
        <v>4000</v>
      </c>
      <c r="H9512" s="87">
        <v>594.4616064816355</v>
      </c>
    </row>
    <row r="9513" spans="1:8" x14ac:dyDescent="0.3">
      <c r="A9513" t="s">
        <v>37</v>
      </c>
      <c r="B9513" t="s">
        <v>58</v>
      </c>
      <c r="C9513" t="s">
        <v>78</v>
      </c>
      <c r="D9513" t="s">
        <v>214</v>
      </c>
      <c r="E9513" t="s">
        <v>216</v>
      </c>
      <c r="F9513" s="88">
        <v>46631</v>
      </c>
      <c r="G9513" s="87">
        <v>4000</v>
      </c>
      <c r="H9513" s="87">
        <v>576.00000000000045</v>
      </c>
    </row>
    <row r="9514" spans="1:8" x14ac:dyDescent="0.3">
      <c r="A9514" t="s">
        <v>37</v>
      </c>
      <c r="B9514" t="s">
        <v>58</v>
      </c>
      <c r="C9514" t="s">
        <v>78</v>
      </c>
      <c r="D9514" t="s">
        <v>214</v>
      </c>
      <c r="E9514" t="s">
        <v>217</v>
      </c>
      <c r="F9514" s="88">
        <v>46631</v>
      </c>
      <c r="G9514" s="87">
        <v>4000</v>
      </c>
      <c r="H9514" s="87">
        <v>16.13776790352706</v>
      </c>
    </row>
    <row r="9515" spans="1:8" x14ac:dyDescent="0.3">
      <c r="A9515" t="s">
        <v>37</v>
      </c>
      <c r="B9515" t="s">
        <v>58</v>
      </c>
      <c r="C9515" t="s">
        <v>78</v>
      </c>
      <c r="D9515" t="s">
        <v>214</v>
      </c>
      <c r="E9515" t="s">
        <v>215</v>
      </c>
      <c r="F9515" s="88">
        <v>46661</v>
      </c>
      <c r="G9515" s="87">
        <v>4000</v>
      </c>
      <c r="H9515" s="87">
        <v>176.7776224703459</v>
      </c>
    </row>
    <row r="9516" spans="1:8" x14ac:dyDescent="0.3">
      <c r="A9516" t="s">
        <v>37</v>
      </c>
      <c r="B9516" t="s">
        <v>58</v>
      </c>
      <c r="C9516" t="s">
        <v>78</v>
      </c>
      <c r="D9516" t="s">
        <v>214</v>
      </c>
      <c r="E9516" t="s">
        <v>216</v>
      </c>
      <c r="F9516" s="88">
        <v>46661</v>
      </c>
      <c r="G9516" s="87">
        <v>4000</v>
      </c>
      <c r="H9516" s="87">
        <v>160.00000000000011</v>
      </c>
    </row>
    <row r="9517" spans="1:8" x14ac:dyDescent="0.3">
      <c r="A9517" t="s">
        <v>37</v>
      </c>
      <c r="B9517" t="s">
        <v>58</v>
      </c>
      <c r="C9517" t="s">
        <v>78</v>
      </c>
      <c r="D9517" t="s">
        <v>214</v>
      </c>
      <c r="E9517" t="s">
        <v>217</v>
      </c>
      <c r="F9517" s="88">
        <v>46661</v>
      </c>
      <c r="G9517" s="87">
        <v>4000</v>
      </c>
      <c r="H9517" s="87">
        <v>16.13232929840969</v>
      </c>
    </row>
    <row r="9518" spans="1:8" x14ac:dyDescent="0.3">
      <c r="A9518" t="s">
        <v>37</v>
      </c>
      <c r="B9518" t="s">
        <v>58</v>
      </c>
      <c r="C9518" t="s">
        <v>78</v>
      </c>
      <c r="D9518" t="s">
        <v>214</v>
      </c>
      <c r="E9518" t="s">
        <v>215</v>
      </c>
      <c r="F9518" s="88">
        <v>46692</v>
      </c>
      <c r="G9518" s="87">
        <v>4000</v>
      </c>
      <c r="H9518" s="87">
        <v>176.77197013210761</v>
      </c>
    </row>
    <row r="9519" spans="1:8" x14ac:dyDescent="0.3">
      <c r="A9519" t="s">
        <v>37</v>
      </c>
      <c r="B9519" t="s">
        <v>58</v>
      </c>
      <c r="C9519" t="s">
        <v>78</v>
      </c>
      <c r="D9519" t="s">
        <v>214</v>
      </c>
      <c r="E9519" t="s">
        <v>216</v>
      </c>
      <c r="F9519" s="88">
        <v>46692</v>
      </c>
      <c r="G9519" s="87">
        <v>4000</v>
      </c>
      <c r="H9519" s="87">
        <v>160.00000000000011</v>
      </c>
    </row>
    <row r="9520" spans="1:8" x14ac:dyDescent="0.3">
      <c r="A9520" t="s">
        <v>37</v>
      </c>
      <c r="B9520" t="s">
        <v>58</v>
      </c>
      <c r="C9520" t="s">
        <v>78</v>
      </c>
      <c r="D9520" t="s">
        <v>214</v>
      </c>
      <c r="E9520" t="s">
        <v>217</v>
      </c>
      <c r="F9520" s="88">
        <v>46692</v>
      </c>
      <c r="G9520" s="87">
        <v>4000</v>
      </c>
      <c r="H9520" s="87">
        <v>16.126894357795681</v>
      </c>
    </row>
    <row r="9521" spans="1:8" x14ac:dyDescent="0.3">
      <c r="A9521" t="s">
        <v>37</v>
      </c>
      <c r="B9521" t="s">
        <v>58</v>
      </c>
      <c r="C9521" t="s">
        <v>78</v>
      </c>
      <c r="D9521" t="s">
        <v>214</v>
      </c>
      <c r="E9521" t="s">
        <v>215</v>
      </c>
      <c r="F9521" s="88">
        <v>46722</v>
      </c>
      <c r="G9521" s="87">
        <v>4000</v>
      </c>
      <c r="H9521" s="87">
        <v>176.76632160110461</v>
      </c>
    </row>
    <row r="9522" spans="1:8" x14ac:dyDescent="0.3">
      <c r="A9522" t="s">
        <v>37</v>
      </c>
      <c r="B9522" t="s">
        <v>58</v>
      </c>
      <c r="C9522" t="s">
        <v>78</v>
      </c>
      <c r="D9522" t="s">
        <v>214</v>
      </c>
      <c r="E9522" t="s">
        <v>216</v>
      </c>
      <c r="F9522" s="88">
        <v>46722</v>
      </c>
      <c r="G9522" s="87">
        <v>4000</v>
      </c>
      <c r="H9522" s="87">
        <v>160.00000000000011</v>
      </c>
    </row>
    <row r="9523" spans="1:8" x14ac:dyDescent="0.3">
      <c r="A9523" t="s">
        <v>37</v>
      </c>
      <c r="B9523" t="s">
        <v>58</v>
      </c>
      <c r="C9523" t="s">
        <v>78</v>
      </c>
      <c r="D9523" t="s">
        <v>214</v>
      </c>
      <c r="E9523" t="s">
        <v>217</v>
      </c>
      <c r="F9523" s="88">
        <v>46722</v>
      </c>
      <c r="G9523" s="87">
        <v>4000</v>
      </c>
      <c r="H9523" s="87">
        <v>16.121463077984899</v>
      </c>
    </row>
    <row r="9524" spans="1:8" x14ac:dyDescent="0.3">
      <c r="A9524" t="s">
        <v>37</v>
      </c>
      <c r="B9524" t="s">
        <v>58</v>
      </c>
      <c r="C9524" t="s">
        <v>84</v>
      </c>
      <c r="D9524" t="s">
        <v>198</v>
      </c>
      <c r="E9524" t="s">
        <v>135</v>
      </c>
      <c r="G9524" s="87">
        <v>32000</v>
      </c>
      <c r="H9524" s="87">
        <v>21760</v>
      </c>
    </row>
    <row r="9525" spans="1:8" x14ac:dyDescent="0.3">
      <c r="A9525" t="s">
        <v>37</v>
      </c>
      <c r="B9525" t="s">
        <v>58</v>
      </c>
      <c r="C9525" t="s">
        <v>84</v>
      </c>
      <c r="D9525" t="s">
        <v>198</v>
      </c>
      <c r="E9525" t="s">
        <v>199</v>
      </c>
      <c r="G9525" s="87">
        <v>32000</v>
      </c>
      <c r="H9525" s="87">
        <v>32029.15274825387</v>
      </c>
    </row>
    <row r="9526" spans="1:8" x14ac:dyDescent="0.3">
      <c r="A9526" t="s">
        <v>37</v>
      </c>
      <c r="B9526" t="s">
        <v>58</v>
      </c>
      <c r="C9526" t="s">
        <v>84</v>
      </c>
      <c r="D9526" t="s">
        <v>198</v>
      </c>
      <c r="E9526" t="s">
        <v>200</v>
      </c>
      <c r="G9526" s="87">
        <v>32000</v>
      </c>
      <c r="H9526" s="87">
        <v>32193.430623457869</v>
      </c>
    </row>
    <row r="9527" spans="1:8" x14ac:dyDescent="0.3">
      <c r="A9527" t="s">
        <v>37</v>
      </c>
      <c r="B9527" t="s">
        <v>58</v>
      </c>
      <c r="C9527" t="s">
        <v>84</v>
      </c>
      <c r="D9527" t="s">
        <v>198</v>
      </c>
      <c r="E9527" t="s">
        <v>201</v>
      </c>
      <c r="G9527" s="87">
        <v>32000</v>
      </c>
      <c r="H9527" s="87">
        <v>32000</v>
      </c>
    </row>
    <row r="9528" spans="1:8" x14ac:dyDescent="0.3">
      <c r="A9528" t="s">
        <v>37</v>
      </c>
      <c r="B9528" t="s">
        <v>58</v>
      </c>
      <c r="C9528" t="s">
        <v>84</v>
      </c>
      <c r="D9528" t="s">
        <v>198</v>
      </c>
      <c r="E9528" t="s">
        <v>202</v>
      </c>
      <c r="G9528" s="87">
        <v>32000</v>
      </c>
      <c r="H9528" s="87">
        <v>21911.476522242221</v>
      </c>
    </row>
    <row r="9529" spans="1:8" x14ac:dyDescent="0.3">
      <c r="A9529" t="s">
        <v>37</v>
      </c>
      <c r="B9529" t="s">
        <v>58</v>
      </c>
      <c r="C9529" t="s">
        <v>84</v>
      </c>
      <c r="D9529" t="s">
        <v>198</v>
      </c>
      <c r="E9529" t="s">
        <v>139</v>
      </c>
      <c r="G9529" s="87">
        <v>32000</v>
      </c>
      <c r="H9529" s="87">
        <v>20320</v>
      </c>
    </row>
    <row r="9530" spans="1:8" x14ac:dyDescent="0.3">
      <c r="A9530" t="s">
        <v>37</v>
      </c>
      <c r="B9530" t="s">
        <v>58</v>
      </c>
      <c r="C9530" t="s">
        <v>84</v>
      </c>
      <c r="D9530" t="s">
        <v>198</v>
      </c>
      <c r="E9530" t="s">
        <v>65</v>
      </c>
      <c r="G9530" s="87">
        <v>32000</v>
      </c>
      <c r="H9530" s="87">
        <v>21911.476522242221</v>
      </c>
    </row>
    <row r="9531" spans="1:8" x14ac:dyDescent="0.3">
      <c r="A9531" t="s">
        <v>37</v>
      </c>
      <c r="B9531" t="s">
        <v>58</v>
      </c>
      <c r="C9531" t="s">
        <v>84</v>
      </c>
      <c r="D9531" t="s">
        <v>203</v>
      </c>
      <c r="E9531" t="s">
        <v>204</v>
      </c>
      <c r="G9531" s="87">
        <v>32000</v>
      </c>
      <c r="H9531" s="87">
        <v>21602.030555941699</v>
      </c>
    </row>
    <row r="9532" spans="1:8" x14ac:dyDescent="0.3">
      <c r="A9532" t="s">
        <v>37</v>
      </c>
      <c r="B9532" t="s">
        <v>58</v>
      </c>
      <c r="C9532" t="s">
        <v>84</v>
      </c>
      <c r="D9532" t="s">
        <v>203</v>
      </c>
      <c r="E9532" t="s">
        <v>142</v>
      </c>
      <c r="G9532" s="87">
        <v>32000</v>
      </c>
      <c r="H9532" s="87">
        <v>31999.999999999989</v>
      </c>
    </row>
    <row r="9533" spans="1:8" x14ac:dyDescent="0.3">
      <c r="A9533" t="s">
        <v>37</v>
      </c>
      <c r="B9533" t="s">
        <v>58</v>
      </c>
      <c r="C9533" t="s">
        <v>84</v>
      </c>
      <c r="D9533" t="s">
        <v>203</v>
      </c>
      <c r="E9533" t="s">
        <v>143</v>
      </c>
      <c r="G9533" s="87">
        <v>32000</v>
      </c>
      <c r="H9533" s="87">
        <v>31767.691994031909</v>
      </c>
    </row>
    <row r="9534" spans="1:8" x14ac:dyDescent="0.3">
      <c r="A9534" t="s">
        <v>37</v>
      </c>
      <c r="B9534" t="s">
        <v>58</v>
      </c>
      <c r="C9534" t="s">
        <v>84</v>
      </c>
      <c r="D9534" t="s">
        <v>203</v>
      </c>
      <c r="E9534" t="s">
        <v>141</v>
      </c>
      <c r="G9534" s="87">
        <v>32000</v>
      </c>
      <c r="H9534" s="87">
        <v>0</v>
      </c>
    </row>
    <row r="9535" spans="1:8" x14ac:dyDescent="0.3">
      <c r="A9535" t="s">
        <v>37</v>
      </c>
      <c r="B9535" t="s">
        <v>58</v>
      </c>
      <c r="C9535" t="s">
        <v>84</v>
      </c>
      <c r="D9535" t="s">
        <v>203</v>
      </c>
      <c r="E9535" t="s">
        <v>205</v>
      </c>
      <c r="G9535" s="87">
        <v>32000</v>
      </c>
      <c r="H9535" s="87">
        <v>21602.030555941699</v>
      </c>
    </row>
    <row r="9536" spans="1:8" x14ac:dyDescent="0.3">
      <c r="A9536" t="s">
        <v>37</v>
      </c>
      <c r="B9536" t="s">
        <v>58</v>
      </c>
      <c r="C9536" t="s">
        <v>84</v>
      </c>
      <c r="D9536" t="s">
        <v>206</v>
      </c>
      <c r="E9536" t="s">
        <v>207</v>
      </c>
      <c r="G9536" s="87">
        <v>32000</v>
      </c>
      <c r="H9536" s="87">
        <v>32960</v>
      </c>
    </row>
    <row r="9537" spans="1:8" x14ac:dyDescent="0.3">
      <c r="A9537" t="s">
        <v>37</v>
      </c>
      <c r="B9537" t="s">
        <v>58</v>
      </c>
      <c r="C9537" t="s">
        <v>84</v>
      </c>
      <c r="D9537" t="s">
        <v>206</v>
      </c>
      <c r="E9537" t="s">
        <v>208</v>
      </c>
      <c r="G9537" s="87">
        <v>32000</v>
      </c>
      <c r="H9537" s="87">
        <v>32930.000000000007</v>
      </c>
    </row>
    <row r="9538" spans="1:8" x14ac:dyDescent="0.3">
      <c r="A9538" t="s">
        <v>37</v>
      </c>
      <c r="B9538" t="s">
        <v>58</v>
      </c>
      <c r="C9538" t="s">
        <v>84</v>
      </c>
      <c r="D9538" t="s">
        <v>206</v>
      </c>
      <c r="E9538" t="s">
        <v>209</v>
      </c>
      <c r="G9538" s="87">
        <v>32000</v>
      </c>
      <c r="H9538" s="87">
        <v>31807.73158278628</v>
      </c>
    </row>
    <row r="9539" spans="1:8" x14ac:dyDescent="0.3">
      <c r="A9539" t="s">
        <v>37</v>
      </c>
      <c r="B9539" t="s">
        <v>58</v>
      </c>
      <c r="C9539" t="s">
        <v>84</v>
      </c>
      <c r="D9539" t="s">
        <v>210</v>
      </c>
      <c r="E9539" t="s">
        <v>211</v>
      </c>
      <c r="G9539" s="87">
        <v>32000</v>
      </c>
      <c r="H9539" s="87">
        <v>32000</v>
      </c>
    </row>
    <row r="9540" spans="1:8" x14ac:dyDescent="0.3">
      <c r="A9540" t="s">
        <v>37</v>
      </c>
      <c r="B9540" t="s">
        <v>58</v>
      </c>
      <c r="C9540" t="s">
        <v>84</v>
      </c>
      <c r="D9540" t="s">
        <v>210</v>
      </c>
      <c r="E9540" t="s">
        <v>212</v>
      </c>
      <c r="G9540" s="87">
        <v>32000</v>
      </c>
      <c r="H9540" s="87">
        <v>31680</v>
      </c>
    </row>
    <row r="9541" spans="1:8" x14ac:dyDescent="0.3">
      <c r="A9541" t="s">
        <v>37</v>
      </c>
      <c r="B9541" t="s">
        <v>58</v>
      </c>
      <c r="C9541" t="s">
        <v>84</v>
      </c>
      <c r="D9541" t="s">
        <v>210</v>
      </c>
      <c r="E9541" t="s">
        <v>213</v>
      </c>
      <c r="G9541" s="87">
        <v>32000</v>
      </c>
      <c r="H9541" s="87">
        <v>32320</v>
      </c>
    </row>
    <row r="9542" spans="1:8" x14ac:dyDescent="0.3">
      <c r="A9542" t="s">
        <v>37</v>
      </c>
      <c r="B9542" t="s">
        <v>58</v>
      </c>
      <c r="C9542" t="s">
        <v>84</v>
      </c>
      <c r="D9542" t="s">
        <v>214</v>
      </c>
      <c r="E9542" t="s">
        <v>215</v>
      </c>
      <c r="F9542" s="88">
        <v>46388</v>
      </c>
      <c r="G9542" s="87">
        <v>2666.666666666667</v>
      </c>
      <c r="H9542" s="87">
        <v>124.8279973767368</v>
      </c>
    </row>
    <row r="9543" spans="1:8" x14ac:dyDescent="0.3">
      <c r="A9543" t="s">
        <v>37</v>
      </c>
      <c r="B9543" t="s">
        <v>58</v>
      </c>
      <c r="C9543" t="s">
        <v>84</v>
      </c>
      <c r="D9543" t="s">
        <v>214</v>
      </c>
      <c r="E9543" t="s">
        <v>216</v>
      </c>
      <c r="F9543" s="88">
        <v>46388</v>
      </c>
      <c r="G9543" s="87">
        <v>2666.666666666667</v>
      </c>
      <c r="H9543" s="87">
        <v>80.000000000000071</v>
      </c>
    </row>
    <row r="9544" spans="1:8" x14ac:dyDescent="0.3">
      <c r="A9544" t="s">
        <v>37</v>
      </c>
      <c r="B9544" t="s">
        <v>58</v>
      </c>
      <c r="C9544" t="s">
        <v>84</v>
      </c>
      <c r="D9544" t="s">
        <v>214</v>
      </c>
      <c r="E9544" t="s">
        <v>217</v>
      </c>
      <c r="F9544" s="88">
        <v>46388</v>
      </c>
      <c r="G9544" s="87">
        <v>2666.666666666667</v>
      </c>
      <c r="H9544" s="87">
        <v>43.522327550229889</v>
      </c>
    </row>
    <row r="9545" spans="1:8" x14ac:dyDescent="0.3">
      <c r="A9545" t="s">
        <v>37</v>
      </c>
      <c r="B9545" t="s">
        <v>58</v>
      </c>
      <c r="C9545" t="s">
        <v>84</v>
      </c>
      <c r="D9545" t="s">
        <v>214</v>
      </c>
      <c r="E9545" t="s">
        <v>215</v>
      </c>
      <c r="F9545" s="88">
        <v>46419</v>
      </c>
      <c r="G9545" s="87">
        <v>2666.666666666667</v>
      </c>
      <c r="H9545" s="87">
        <v>124.7689433689837</v>
      </c>
    </row>
    <row r="9546" spans="1:8" x14ac:dyDescent="0.3">
      <c r="A9546" t="s">
        <v>37</v>
      </c>
      <c r="B9546" t="s">
        <v>58</v>
      </c>
      <c r="C9546" t="s">
        <v>84</v>
      </c>
      <c r="D9546" t="s">
        <v>214</v>
      </c>
      <c r="E9546" t="s">
        <v>216</v>
      </c>
      <c r="F9546" s="88">
        <v>46419</v>
      </c>
      <c r="G9546" s="87">
        <v>2666.666666666667</v>
      </c>
      <c r="H9546" s="87">
        <v>80.000000000000071</v>
      </c>
    </row>
    <row r="9547" spans="1:8" x14ac:dyDescent="0.3">
      <c r="A9547" t="s">
        <v>37</v>
      </c>
      <c r="B9547" t="s">
        <v>58</v>
      </c>
      <c r="C9547" t="s">
        <v>84</v>
      </c>
      <c r="D9547" t="s">
        <v>214</v>
      </c>
      <c r="E9547" t="s">
        <v>217</v>
      </c>
      <c r="F9547" s="88">
        <v>46419</v>
      </c>
      <c r="G9547" s="87">
        <v>2666.666666666667</v>
      </c>
      <c r="H9547" s="87">
        <v>43.464993562119858</v>
      </c>
    </row>
    <row r="9548" spans="1:8" x14ac:dyDescent="0.3">
      <c r="A9548" t="s">
        <v>37</v>
      </c>
      <c r="B9548" t="s">
        <v>58</v>
      </c>
      <c r="C9548" t="s">
        <v>84</v>
      </c>
      <c r="D9548" t="s">
        <v>214</v>
      </c>
      <c r="E9548" t="s">
        <v>215</v>
      </c>
      <c r="F9548" s="88">
        <v>46447</v>
      </c>
      <c r="G9548" s="87">
        <v>2666.666666666667</v>
      </c>
      <c r="H9548" s="87">
        <v>124.7100447457227</v>
      </c>
    </row>
    <row r="9549" spans="1:8" x14ac:dyDescent="0.3">
      <c r="A9549" t="s">
        <v>37</v>
      </c>
      <c r="B9549" t="s">
        <v>58</v>
      </c>
      <c r="C9549" t="s">
        <v>84</v>
      </c>
      <c r="D9549" t="s">
        <v>214</v>
      </c>
      <c r="E9549" t="s">
        <v>216</v>
      </c>
      <c r="F9549" s="88">
        <v>46447</v>
      </c>
      <c r="G9549" s="87">
        <v>2666.666666666667</v>
      </c>
      <c r="H9549" s="87">
        <v>80.000000000000071</v>
      </c>
    </row>
    <row r="9550" spans="1:8" x14ac:dyDescent="0.3">
      <c r="A9550" t="s">
        <v>37</v>
      </c>
      <c r="B9550" t="s">
        <v>58</v>
      </c>
      <c r="C9550" t="s">
        <v>84</v>
      </c>
      <c r="D9550" t="s">
        <v>214</v>
      </c>
      <c r="E9550" t="s">
        <v>217</v>
      </c>
      <c r="F9550" s="88">
        <v>46447</v>
      </c>
      <c r="G9550" s="87">
        <v>2666.666666666667</v>
      </c>
      <c r="H9550" s="87">
        <v>43.407810432740369</v>
      </c>
    </row>
    <row r="9551" spans="1:8" x14ac:dyDescent="0.3">
      <c r="A9551" t="s">
        <v>37</v>
      </c>
      <c r="B9551" t="s">
        <v>58</v>
      </c>
      <c r="C9551" t="s">
        <v>84</v>
      </c>
      <c r="D9551" t="s">
        <v>214</v>
      </c>
      <c r="E9551" t="s">
        <v>215</v>
      </c>
      <c r="F9551" s="88">
        <v>46478</v>
      </c>
      <c r="G9551" s="87">
        <v>2666.666666666667</v>
      </c>
      <c r="H9551" s="87">
        <v>43.348846876136562</v>
      </c>
    </row>
    <row r="9552" spans="1:8" x14ac:dyDescent="0.3">
      <c r="A9552" t="s">
        <v>37</v>
      </c>
      <c r="B9552" t="s">
        <v>58</v>
      </c>
      <c r="C9552" t="s">
        <v>84</v>
      </c>
      <c r="D9552" t="s">
        <v>214</v>
      </c>
      <c r="E9552" t="s">
        <v>216</v>
      </c>
      <c r="F9552" s="88">
        <v>46478</v>
      </c>
      <c r="G9552" s="87">
        <v>2666.666666666667</v>
      </c>
      <c r="H9552" s="87">
        <v>0</v>
      </c>
    </row>
    <row r="9553" spans="1:8" x14ac:dyDescent="0.3">
      <c r="A9553" t="s">
        <v>37</v>
      </c>
      <c r="B9553" t="s">
        <v>58</v>
      </c>
      <c r="C9553" t="s">
        <v>84</v>
      </c>
      <c r="D9553" t="s">
        <v>214</v>
      </c>
      <c r="E9553" t="s">
        <v>217</v>
      </c>
      <c r="F9553" s="88">
        <v>46478</v>
      </c>
      <c r="G9553" s="87">
        <v>2666.666666666667</v>
      </c>
      <c r="H9553" s="87">
        <v>43.348846876136562</v>
      </c>
    </row>
    <row r="9554" spans="1:8" x14ac:dyDescent="0.3">
      <c r="A9554" t="s">
        <v>37</v>
      </c>
      <c r="B9554" t="s">
        <v>58</v>
      </c>
      <c r="C9554" t="s">
        <v>84</v>
      </c>
      <c r="D9554" t="s">
        <v>214</v>
      </c>
      <c r="E9554" t="s">
        <v>215</v>
      </c>
      <c r="F9554" s="88">
        <v>46508</v>
      </c>
      <c r="G9554" s="87">
        <v>2666.666666666667</v>
      </c>
      <c r="H9554" s="87">
        <v>43.29004329004367</v>
      </c>
    </row>
    <row r="9555" spans="1:8" x14ac:dyDescent="0.3">
      <c r="A9555" t="s">
        <v>37</v>
      </c>
      <c r="B9555" t="s">
        <v>58</v>
      </c>
      <c r="C9555" t="s">
        <v>84</v>
      </c>
      <c r="D9555" t="s">
        <v>214</v>
      </c>
      <c r="E9555" t="s">
        <v>216</v>
      </c>
      <c r="F9555" s="88">
        <v>46508</v>
      </c>
      <c r="G9555" s="87">
        <v>2666.666666666667</v>
      </c>
      <c r="H9555" s="87">
        <v>0</v>
      </c>
    </row>
    <row r="9556" spans="1:8" x14ac:dyDescent="0.3">
      <c r="A9556" t="s">
        <v>37</v>
      </c>
      <c r="B9556" t="s">
        <v>58</v>
      </c>
      <c r="C9556" t="s">
        <v>84</v>
      </c>
      <c r="D9556" t="s">
        <v>214</v>
      </c>
      <c r="E9556" t="s">
        <v>217</v>
      </c>
      <c r="F9556" s="88">
        <v>46508</v>
      </c>
      <c r="G9556" s="87">
        <v>2666.666666666667</v>
      </c>
      <c r="H9556" s="87">
        <v>43.29004329004367</v>
      </c>
    </row>
    <row r="9557" spans="1:8" x14ac:dyDescent="0.3">
      <c r="A9557" t="s">
        <v>37</v>
      </c>
      <c r="B9557" t="s">
        <v>58</v>
      </c>
      <c r="C9557" t="s">
        <v>84</v>
      </c>
      <c r="D9557" t="s">
        <v>214</v>
      </c>
      <c r="E9557" t="s">
        <v>215</v>
      </c>
      <c r="F9557" s="88">
        <v>46539</v>
      </c>
      <c r="G9557" s="87">
        <v>2666.666666666667</v>
      </c>
      <c r="H9557" s="87">
        <v>43.231399024332262</v>
      </c>
    </row>
    <row r="9558" spans="1:8" x14ac:dyDescent="0.3">
      <c r="A9558" t="s">
        <v>37</v>
      </c>
      <c r="B9558" t="s">
        <v>58</v>
      </c>
      <c r="C9558" t="s">
        <v>84</v>
      </c>
      <c r="D9558" t="s">
        <v>214</v>
      </c>
      <c r="E9558" t="s">
        <v>216</v>
      </c>
      <c r="F9558" s="88">
        <v>46539</v>
      </c>
      <c r="G9558" s="87">
        <v>2666.666666666667</v>
      </c>
      <c r="H9558" s="87">
        <v>0</v>
      </c>
    </row>
    <row r="9559" spans="1:8" x14ac:dyDescent="0.3">
      <c r="A9559" t="s">
        <v>37</v>
      </c>
      <c r="B9559" t="s">
        <v>58</v>
      </c>
      <c r="C9559" t="s">
        <v>84</v>
      </c>
      <c r="D9559" t="s">
        <v>214</v>
      </c>
      <c r="E9559" t="s">
        <v>217</v>
      </c>
      <c r="F9559" s="88">
        <v>46539</v>
      </c>
      <c r="G9559" s="87">
        <v>2666.666666666667</v>
      </c>
      <c r="H9559" s="87">
        <v>43.231399024332262</v>
      </c>
    </row>
    <row r="9560" spans="1:8" x14ac:dyDescent="0.3">
      <c r="A9560" t="s">
        <v>37</v>
      </c>
      <c r="B9560" t="s">
        <v>58</v>
      </c>
      <c r="C9560" t="s">
        <v>84</v>
      </c>
      <c r="D9560" t="s">
        <v>214</v>
      </c>
      <c r="E9560" t="s">
        <v>215</v>
      </c>
      <c r="F9560" s="88">
        <v>46569</v>
      </c>
      <c r="G9560" s="87">
        <v>2666.666666666667</v>
      </c>
      <c r="H9560" s="87">
        <v>43.172913432394822</v>
      </c>
    </row>
    <row r="9561" spans="1:8" x14ac:dyDescent="0.3">
      <c r="A9561" t="s">
        <v>37</v>
      </c>
      <c r="B9561" t="s">
        <v>58</v>
      </c>
      <c r="C9561" t="s">
        <v>84</v>
      </c>
      <c r="D9561" t="s">
        <v>214</v>
      </c>
      <c r="E9561" t="s">
        <v>216</v>
      </c>
      <c r="F9561" s="88">
        <v>46569</v>
      </c>
      <c r="G9561" s="87">
        <v>2666.666666666667</v>
      </c>
      <c r="H9561" s="87">
        <v>0</v>
      </c>
    </row>
    <row r="9562" spans="1:8" x14ac:dyDescent="0.3">
      <c r="A9562" t="s">
        <v>37</v>
      </c>
      <c r="B9562" t="s">
        <v>58</v>
      </c>
      <c r="C9562" t="s">
        <v>84</v>
      </c>
      <c r="D9562" t="s">
        <v>214</v>
      </c>
      <c r="E9562" t="s">
        <v>217</v>
      </c>
      <c r="F9562" s="88">
        <v>46569</v>
      </c>
      <c r="G9562" s="87">
        <v>2666.666666666667</v>
      </c>
      <c r="H9562" s="87">
        <v>43.172913432394822</v>
      </c>
    </row>
    <row r="9563" spans="1:8" x14ac:dyDescent="0.3">
      <c r="A9563" t="s">
        <v>37</v>
      </c>
      <c r="B9563" t="s">
        <v>58</v>
      </c>
      <c r="C9563" t="s">
        <v>84</v>
      </c>
      <c r="D9563" t="s">
        <v>214</v>
      </c>
      <c r="E9563" t="s">
        <v>215</v>
      </c>
      <c r="F9563" s="88">
        <v>46600</v>
      </c>
      <c r="G9563" s="87">
        <v>2666.666666666667</v>
      </c>
      <c r="H9563" s="87">
        <v>43.113630994566783</v>
      </c>
    </row>
    <row r="9564" spans="1:8" x14ac:dyDescent="0.3">
      <c r="A9564" t="s">
        <v>37</v>
      </c>
      <c r="B9564" t="s">
        <v>58</v>
      </c>
      <c r="C9564" t="s">
        <v>84</v>
      </c>
      <c r="D9564" t="s">
        <v>214</v>
      </c>
      <c r="E9564" t="s">
        <v>216</v>
      </c>
      <c r="F9564" s="88">
        <v>46600</v>
      </c>
      <c r="G9564" s="87">
        <v>2666.666666666667</v>
      </c>
      <c r="H9564" s="87">
        <v>0</v>
      </c>
    </row>
    <row r="9565" spans="1:8" x14ac:dyDescent="0.3">
      <c r="A9565" t="s">
        <v>37</v>
      </c>
      <c r="B9565" t="s">
        <v>58</v>
      </c>
      <c r="C9565" t="s">
        <v>84</v>
      </c>
      <c r="D9565" t="s">
        <v>214</v>
      </c>
      <c r="E9565" t="s">
        <v>217</v>
      </c>
      <c r="F9565" s="88">
        <v>46600</v>
      </c>
      <c r="G9565" s="87">
        <v>2666.666666666667</v>
      </c>
      <c r="H9565" s="87">
        <v>43.113630994566783</v>
      </c>
    </row>
    <row r="9566" spans="1:8" x14ac:dyDescent="0.3">
      <c r="A9566" t="s">
        <v>37</v>
      </c>
      <c r="B9566" t="s">
        <v>58</v>
      </c>
      <c r="C9566" t="s">
        <v>84</v>
      </c>
      <c r="D9566" t="s">
        <v>214</v>
      </c>
      <c r="E9566" t="s">
        <v>215</v>
      </c>
      <c r="F9566" s="88">
        <v>46631</v>
      </c>
      <c r="G9566" s="87">
        <v>2666.666666666667</v>
      </c>
      <c r="H9566" s="87">
        <v>43.055463399169838</v>
      </c>
    </row>
    <row r="9567" spans="1:8" x14ac:dyDescent="0.3">
      <c r="A9567" t="s">
        <v>37</v>
      </c>
      <c r="B9567" t="s">
        <v>58</v>
      </c>
      <c r="C9567" t="s">
        <v>84</v>
      </c>
      <c r="D9567" t="s">
        <v>214</v>
      </c>
      <c r="E9567" t="s">
        <v>216</v>
      </c>
      <c r="F9567" s="88">
        <v>46631</v>
      </c>
      <c r="G9567" s="87">
        <v>2666.666666666667</v>
      </c>
      <c r="H9567" s="87">
        <v>0</v>
      </c>
    </row>
    <row r="9568" spans="1:8" x14ac:dyDescent="0.3">
      <c r="A9568" t="s">
        <v>37</v>
      </c>
      <c r="B9568" t="s">
        <v>58</v>
      </c>
      <c r="C9568" t="s">
        <v>84</v>
      </c>
      <c r="D9568" t="s">
        <v>214</v>
      </c>
      <c r="E9568" t="s">
        <v>217</v>
      </c>
      <c r="F9568" s="88">
        <v>46631</v>
      </c>
      <c r="G9568" s="87">
        <v>2666.666666666667</v>
      </c>
      <c r="H9568" s="87">
        <v>43.055463399169838</v>
      </c>
    </row>
    <row r="9569" spans="1:8" x14ac:dyDescent="0.3">
      <c r="A9569" t="s">
        <v>37</v>
      </c>
      <c r="B9569" t="s">
        <v>58</v>
      </c>
      <c r="C9569" t="s">
        <v>84</v>
      </c>
      <c r="D9569" t="s">
        <v>214</v>
      </c>
      <c r="E9569" t="s">
        <v>215</v>
      </c>
      <c r="F9569" s="88">
        <v>46661</v>
      </c>
      <c r="G9569" s="87">
        <v>2666.666666666667</v>
      </c>
      <c r="H9569" s="87">
        <v>42.997452548188278</v>
      </c>
    </row>
    <row r="9570" spans="1:8" x14ac:dyDescent="0.3">
      <c r="A9570" t="s">
        <v>37</v>
      </c>
      <c r="B9570" t="s">
        <v>58</v>
      </c>
      <c r="C9570" t="s">
        <v>84</v>
      </c>
      <c r="D9570" t="s">
        <v>214</v>
      </c>
      <c r="E9570" t="s">
        <v>216</v>
      </c>
      <c r="F9570" s="88">
        <v>46661</v>
      </c>
      <c r="G9570" s="87">
        <v>2666.666666666667</v>
      </c>
      <c r="H9570" s="87">
        <v>0</v>
      </c>
    </row>
    <row r="9571" spans="1:8" x14ac:dyDescent="0.3">
      <c r="A9571" t="s">
        <v>37</v>
      </c>
      <c r="B9571" t="s">
        <v>58</v>
      </c>
      <c r="C9571" t="s">
        <v>84</v>
      </c>
      <c r="D9571" t="s">
        <v>214</v>
      </c>
      <c r="E9571" t="s">
        <v>217</v>
      </c>
      <c r="F9571" s="88">
        <v>46661</v>
      </c>
      <c r="G9571" s="87">
        <v>2666.666666666667</v>
      </c>
      <c r="H9571" s="87">
        <v>42.997452548188278</v>
      </c>
    </row>
    <row r="9572" spans="1:8" x14ac:dyDescent="0.3">
      <c r="A9572" t="s">
        <v>37</v>
      </c>
      <c r="B9572" t="s">
        <v>58</v>
      </c>
      <c r="C9572" t="s">
        <v>84</v>
      </c>
      <c r="D9572" t="s">
        <v>214</v>
      </c>
      <c r="E9572" t="s">
        <v>215</v>
      </c>
      <c r="F9572" s="88">
        <v>46692</v>
      </c>
      <c r="G9572" s="87">
        <v>2666.666666666667</v>
      </c>
      <c r="H9572" s="87">
        <v>42.939597808903919</v>
      </c>
    </row>
    <row r="9573" spans="1:8" x14ac:dyDescent="0.3">
      <c r="A9573" t="s">
        <v>37</v>
      </c>
      <c r="B9573" t="s">
        <v>58</v>
      </c>
      <c r="C9573" t="s">
        <v>84</v>
      </c>
      <c r="D9573" t="s">
        <v>214</v>
      </c>
      <c r="E9573" t="s">
        <v>216</v>
      </c>
      <c r="F9573" s="88">
        <v>46692</v>
      </c>
      <c r="G9573" s="87">
        <v>2666.666666666667</v>
      </c>
      <c r="H9573" s="87">
        <v>0</v>
      </c>
    </row>
    <row r="9574" spans="1:8" x14ac:dyDescent="0.3">
      <c r="A9574" t="s">
        <v>37</v>
      </c>
      <c r="B9574" t="s">
        <v>58</v>
      </c>
      <c r="C9574" t="s">
        <v>84</v>
      </c>
      <c r="D9574" t="s">
        <v>214</v>
      </c>
      <c r="E9574" t="s">
        <v>217</v>
      </c>
      <c r="F9574" s="88">
        <v>46692</v>
      </c>
      <c r="G9574" s="87">
        <v>2666.666666666667</v>
      </c>
      <c r="H9574" s="87">
        <v>42.939597808903919</v>
      </c>
    </row>
    <row r="9575" spans="1:8" x14ac:dyDescent="0.3">
      <c r="A9575" t="s">
        <v>37</v>
      </c>
      <c r="B9575" t="s">
        <v>58</v>
      </c>
      <c r="C9575" t="s">
        <v>84</v>
      </c>
      <c r="D9575" t="s">
        <v>214</v>
      </c>
      <c r="E9575" t="s">
        <v>215</v>
      </c>
      <c r="F9575" s="88">
        <v>46722</v>
      </c>
      <c r="G9575" s="87">
        <v>2666.666666666667</v>
      </c>
      <c r="H9575" s="87">
        <v>42.881898552001488</v>
      </c>
    </row>
    <row r="9576" spans="1:8" x14ac:dyDescent="0.3">
      <c r="A9576" t="s">
        <v>37</v>
      </c>
      <c r="B9576" t="s">
        <v>58</v>
      </c>
      <c r="C9576" t="s">
        <v>84</v>
      </c>
      <c r="D9576" t="s">
        <v>214</v>
      </c>
      <c r="E9576" t="s">
        <v>216</v>
      </c>
      <c r="F9576" s="88">
        <v>46722</v>
      </c>
      <c r="G9576" s="87">
        <v>2666.666666666667</v>
      </c>
      <c r="H9576" s="87">
        <v>0</v>
      </c>
    </row>
    <row r="9577" spans="1:8" x14ac:dyDescent="0.3">
      <c r="A9577" t="s">
        <v>37</v>
      </c>
      <c r="B9577" t="s">
        <v>58</v>
      </c>
      <c r="C9577" t="s">
        <v>84</v>
      </c>
      <c r="D9577" t="s">
        <v>214</v>
      </c>
      <c r="E9577" t="s">
        <v>217</v>
      </c>
      <c r="F9577" s="88">
        <v>46722</v>
      </c>
      <c r="G9577" s="87">
        <v>2666.666666666667</v>
      </c>
      <c r="H9577" s="87">
        <v>42.881898552001488</v>
      </c>
    </row>
    <row r="9578" spans="1:8" x14ac:dyDescent="0.3">
      <c r="A9578" t="s">
        <v>37</v>
      </c>
      <c r="B9578" t="s">
        <v>58</v>
      </c>
      <c r="C9578" t="s">
        <v>89</v>
      </c>
      <c r="D9578" t="s">
        <v>198</v>
      </c>
      <c r="E9578" t="s">
        <v>135</v>
      </c>
      <c r="G9578" s="87">
        <v>84000</v>
      </c>
      <c r="H9578" s="87">
        <v>55776</v>
      </c>
    </row>
    <row r="9579" spans="1:8" x14ac:dyDescent="0.3">
      <c r="A9579" t="s">
        <v>37</v>
      </c>
      <c r="B9579" t="s">
        <v>58</v>
      </c>
      <c r="C9579" t="s">
        <v>89</v>
      </c>
      <c r="D9579" t="s">
        <v>198</v>
      </c>
      <c r="E9579" t="s">
        <v>199</v>
      </c>
      <c r="G9579" s="87">
        <v>84000</v>
      </c>
      <c r="H9579" s="87">
        <v>84179.871520342611</v>
      </c>
    </row>
    <row r="9580" spans="1:8" x14ac:dyDescent="0.3">
      <c r="A9580" t="s">
        <v>37</v>
      </c>
      <c r="B9580" t="s">
        <v>58</v>
      </c>
      <c r="C9580" t="s">
        <v>89</v>
      </c>
      <c r="D9580" t="s">
        <v>198</v>
      </c>
      <c r="E9580" t="s">
        <v>200</v>
      </c>
      <c r="G9580" s="87">
        <v>84000</v>
      </c>
      <c r="H9580" s="87">
        <v>84848.484848484833</v>
      </c>
    </row>
    <row r="9581" spans="1:8" x14ac:dyDescent="0.3">
      <c r="A9581" t="s">
        <v>37</v>
      </c>
      <c r="B9581" t="s">
        <v>58</v>
      </c>
      <c r="C9581" t="s">
        <v>89</v>
      </c>
      <c r="D9581" t="s">
        <v>198</v>
      </c>
      <c r="E9581" t="s">
        <v>201</v>
      </c>
      <c r="G9581" s="87">
        <v>84000</v>
      </c>
      <c r="H9581" s="87">
        <v>84000</v>
      </c>
    </row>
    <row r="9582" spans="1:8" x14ac:dyDescent="0.3">
      <c r="A9582" t="s">
        <v>37</v>
      </c>
      <c r="B9582" t="s">
        <v>58</v>
      </c>
      <c r="C9582" t="s">
        <v>89</v>
      </c>
      <c r="D9582" t="s">
        <v>198</v>
      </c>
      <c r="E9582" t="s">
        <v>202</v>
      </c>
      <c r="G9582" s="87">
        <v>84000</v>
      </c>
      <c r="H9582" s="87">
        <v>56460.035039906557</v>
      </c>
    </row>
    <row r="9583" spans="1:8" x14ac:dyDescent="0.3">
      <c r="A9583" t="s">
        <v>37</v>
      </c>
      <c r="B9583" t="s">
        <v>58</v>
      </c>
      <c r="C9583" t="s">
        <v>89</v>
      </c>
      <c r="D9583" t="s">
        <v>198</v>
      </c>
      <c r="E9583" t="s">
        <v>139</v>
      </c>
      <c r="G9583" s="87">
        <v>84000</v>
      </c>
      <c r="H9583" s="87">
        <v>55020</v>
      </c>
    </row>
    <row r="9584" spans="1:8" x14ac:dyDescent="0.3">
      <c r="A9584" t="s">
        <v>37</v>
      </c>
      <c r="B9584" t="s">
        <v>58</v>
      </c>
      <c r="C9584" t="s">
        <v>89</v>
      </c>
      <c r="D9584" t="s">
        <v>198</v>
      </c>
      <c r="E9584" t="s">
        <v>65</v>
      </c>
      <c r="G9584" s="87">
        <v>84000</v>
      </c>
      <c r="H9584" s="87">
        <v>56460.035039906557</v>
      </c>
    </row>
    <row r="9585" spans="1:8" x14ac:dyDescent="0.3">
      <c r="A9585" t="s">
        <v>37</v>
      </c>
      <c r="B9585" t="s">
        <v>58</v>
      </c>
      <c r="C9585" t="s">
        <v>89</v>
      </c>
      <c r="D9585" t="s">
        <v>203</v>
      </c>
      <c r="E9585" t="s">
        <v>204</v>
      </c>
      <c r="G9585" s="87">
        <v>84000</v>
      </c>
      <c r="H9585" s="87">
        <v>56339.393939393922</v>
      </c>
    </row>
    <row r="9586" spans="1:8" x14ac:dyDescent="0.3">
      <c r="A9586" t="s">
        <v>37</v>
      </c>
      <c r="B9586" t="s">
        <v>58</v>
      </c>
      <c r="C9586" t="s">
        <v>89</v>
      </c>
      <c r="D9586" t="s">
        <v>203</v>
      </c>
      <c r="E9586" t="s">
        <v>142</v>
      </c>
      <c r="G9586" s="87">
        <v>84000</v>
      </c>
      <c r="H9586" s="87">
        <v>83999.999999999985</v>
      </c>
    </row>
    <row r="9587" spans="1:8" x14ac:dyDescent="0.3">
      <c r="A9587" t="s">
        <v>37</v>
      </c>
      <c r="B9587" t="s">
        <v>58</v>
      </c>
      <c r="C9587" t="s">
        <v>89</v>
      </c>
      <c r="D9587" t="s">
        <v>203</v>
      </c>
      <c r="E9587" t="s">
        <v>143</v>
      </c>
      <c r="G9587" s="87">
        <v>84000</v>
      </c>
      <c r="H9587" s="87">
        <v>84848.484848484833</v>
      </c>
    </row>
    <row r="9588" spans="1:8" x14ac:dyDescent="0.3">
      <c r="A9588" t="s">
        <v>37</v>
      </c>
      <c r="B9588" t="s">
        <v>58</v>
      </c>
      <c r="C9588" t="s">
        <v>89</v>
      </c>
      <c r="D9588" t="s">
        <v>203</v>
      </c>
      <c r="E9588" t="s">
        <v>141</v>
      </c>
      <c r="G9588" s="87">
        <v>84000</v>
      </c>
      <c r="H9588" s="87">
        <v>0</v>
      </c>
    </row>
    <row r="9589" spans="1:8" x14ac:dyDescent="0.3">
      <c r="A9589" t="s">
        <v>37</v>
      </c>
      <c r="B9589" t="s">
        <v>58</v>
      </c>
      <c r="C9589" t="s">
        <v>89</v>
      </c>
      <c r="D9589" t="s">
        <v>203</v>
      </c>
      <c r="E9589" t="s">
        <v>205</v>
      </c>
      <c r="G9589" s="87">
        <v>84000</v>
      </c>
      <c r="H9589" s="87">
        <v>56339.393939393922</v>
      </c>
    </row>
    <row r="9590" spans="1:8" x14ac:dyDescent="0.3">
      <c r="A9590" t="s">
        <v>37</v>
      </c>
      <c r="B9590" t="s">
        <v>58</v>
      </c>
      <c r="C9590" t="s">
        <v>89</v>
      </c>
      <c r="D9590" t="s">
        <v>206</v>
      </c>
      <c r="E9590" t="s">
        <v>207</v>
      </c>
      <c r="G9590" s="87">
        <v>84000</v>
      </c>
      <c r="H9590" s="87">
        <v>87360</v>
      </c>
    </row>
    <row r="9591" spans="1:8" x14ac:dyDescent="0.3">
      <c r="A9591" t="s">
        <v>37</v>
      </c>
      <c r="B9591" t="s">
        <v>58</v>
      </c>
      <c r="C9591" t="s">
        <v>89</v>
      </c>
      <c r="D9591" t="s">
        <v>206</v>
      </c>
      <c r="E9591" t="s">
        <v>208</v>
      </c>
      <c r="G9591" s="87">
        <v>84000</v>
      </c>
      <c r="H9591" s="87">
        <v>87173.333333333343</v>
      </c>
    </row>
    <row r="9592" spans="1:8" x14ac:dyDescent="0.3">
      <c r="A9592" t="s">
        <v>37</v>
      </c>
      <c r="B9592" t="s">
        <v>58</v>
      </c>
      <c r="C9592" t="s">
        <v>89</v>
      </c>
      <c r="D9592" t="s">
        <v>206</v>
      </c>
      <c r="E9592" t="s">
        <v>209</v>
      </c>
      <c r="G9592" s="87">
        <v>84000</v>
      </c>
      <c r="H9592" s="87">
        <v>83160.000000000015</v>
      </c>
    </row>
    <row r="9593" spans="1:8" x14ac:dyDescent="0.3">
      <c r="A9593" t="s">
        <v>37</v>
      </c>
      <c r="B9593" t="s">
        <v>58</v>
      </c>
      <c r="C9593" t="s">
        <v>89</v>
      </c>
      <c r="D9593" t="s">
        <v>210</v>
      </c>
      <c r="E9593" t="s">
        <v>211</v>
      </c>
      <c r="G9593" s="87">
        <v>84000</v>
      </c>
      <c r="H9593" s="87">
        <v>84000</v>
      </c>
    </row>
    <row r="9594" spans="1:8" x14ac:dyDescent="0.3">
      <c r="A9594" t="s">
        <v>37</v>
      </c>
      <c r="B9594" t="s">
        <v>58</v>
      </c>
      <c r="C9594" t="s">
        <v>89</v>
      </c>
      <c r="D9594" t="s">
        <v>210</v>
      </c>
      <c r="E9594" t="s">
        <v>212</v>
      </c>
      <c r="G9594" s="87">
        <v>84000</v>
      </c>
      <c r="H9594" s="87">
        <v>83160</v>
      </c>
    </row>
    <row r="9595" spans="1:8" x14ac:dyDescent="0.3">
      <c r="A9595" t="s">
        <v>37</v>
      </c>
      <c r="B9595" t="s">
        <v>58</v>
      </c>
      <c r="C9595" t="s">
        <v>89</v>
      </c>
      <c r="D9595" t="s">
        <v>210</v>
      </c>
      <c r="E9595" t="s">
        <v>213</v>
      </c>
      <c r="G9595" s="87">
        <v>84000</v>
      </c>
      <c r="H9595" s="87">
        <v>83160</v>
      </c>
    </row>
    <row r="9596" spans="1:8" x14ac:dyDescent="0.3">
      <c r="A9596" t="s">
        <v>37</v>
      </c>
      <c r="B9596" t="s">
        <v>58</v>
      </c>
      <c r="C9596" t="s">
        <v>89</v>
      </c>
      <c r="D9596" t="s">
        <v>214</v>
      </c>
      <c r="E9596" t="s">
        <v>215</v>
      </c>
      <c r="F9596" s="88">
        <v>46388</v>
      </c>
      <c r="G9596" s="87">
        <v>7000</v>
      </c>
      <c r="H9596" s="87">
        <v>280.00000000000023</v>
      </c>
    </row>
    <row r="9597" spans="1:8" x14ac:dyDescent="0.3">
      <c r="A9597" t="s">
        <v>37</v>
      </c>
      <c r="B9597" t="s">
        <v>58</v>
      </c>
      <c r="C9597" t="s">
        <v>89</v>
      </c>
      <c r="D9597" t="s">
        <v>214</v>
      </c>
      <c r="E9597" t="s">
        <v>216</v>
      </c>
      <c r="F9597" s="88">
        <v>46388</v>
      </c>
      <c r="G9597" s="87">
        <v>7000</v>
      </c>
      <c r="H9597" s="87">
        <v>280.00000000000023</v>
      </c>
    </row>
    <row r="9598" spans="1:8" x14ac:dyDescent="0.3">
      <c r="A9598" t="s">
        <v>37</v>
      </c>
      <c r="B9598" t="s">
        <v>58</v>
      </c>
      <c r="C9598" t="s">
        <v>89</v>
      </c>
      <c r="D9598" t="s">
        <v>214</v>
      </c>
      <c r="E9598" t="s">
        <v>217</v>
      </c>
      <c r="F9598" s="88">
        <v>46388</v>
      </c>
      <c r="G9598" s="87">
        <v>7000</v>
      </c>
      <c r="H9598" s="87">
        <v>0</v>
      </c>
    </row>
    <row r="9599" spans="1:8" x14ac:dyDescent="0.3">
      <c r="A9599" t="s">
        <v>37</v>
      </c>
      <c r="B9599" t="s">
        <v>58</v>
      </c>
      <c r="C9599" t="s">
        <v>89</v>
      </c>
      <c r="D9599" t="s">
        <v>214</v>
      </c>
      <c r="E9599" t="s">
        <v>215</v>
      </c>
      <c r="F9599" s="88">
        <v>46419</v>
      </c>
      <c r="G9599" s="87">
        <v>7000</v>
      </c>
      <c r="H9599" s="87">
        <v>280.00000000000023</v>
      </c>
    </row>
    <row r="9600" spans="1:8" x14ac:dyDescent="0.3">
      <c r="A9600" t="s">
        <v>37</v>
      </c>
      <c r="B9600" t="s">
        <v>58</v>
      </c>
      <c r="C9600" t="s">
        <v>89</v>
      </c>
      <c r="D9600" t="s">
        <v>214</v>
      </c>
      <c r="E9600" t="s">
        <v>216</v>
      </c>
      <c r="F9600" s="88">
        <v>46419</v>
      </c>
      <c r="G9600" s="87">
        <v>7000</v>
      </c>
      <c r="H9600" s="87">
        <v>280.00000000000023</v>
      </c>
    </row>
    <row r="9601" spans="1:8" x14ac:dyDescent="0.3">
      <c r="A9601" t="s">
        <v>37</v>
      </c>
      <c r="B9601" t="s">
        <v>58</v>
      </c>
      <c r="C9601" t="s">
        <v>89</v>
      </c>
      <c r="D9601" t="s">
        <v>214</v>
      </c>
      <c r="E9601" t="s">
        <v>217</v>
      </c>
      <c r="F9601" s="88">
        <v>46419</v>
      </c>
      <c r="G9601" s="87">
        <v>7000</v>
      </c>
      <c r="H9601" s="87">
        <v>0</v>
      </c>
    </row>
    <row r="9602" spans="1:8" x14ac:dyDescent="0.3">
      <c r="A9602" t="s">
        <v>37</v>
      </c>
      <c r="B9602" t="s">
        <v>58</v>
      </c>
      <c r="C9602" t="s">
        <v>89</v>
      </c>
      <c r="D9602" t="s">
        <v>214</v>
      </c>
      <c r="E9602" t="s">
        <v>215</v>
      </c>
      <c r="F9602" s="88">
        <v>46447</v>
      </c>
      <c r="G9602" s="87">
        <v>7000</v>
      </c>
      <c r="H9602" s="87">
        <v>280.00000000000023</v>
      </c>
    </row>
    <row r="9603" spans="1:8" x14ac:dyDescent="0.3">
      <c r="A9603" t="s">
        <v>37</v>
      </c>
      <c r="B9603" t="s">
        <v>58</v>
      </c>
      <c r="C9603" t="s">
        <v>89</v>
      </c>
      <c r="D9603" t="s">
        <v>214</v>
      </c>
      <c r="E9603" t="s">
        <v>216</v>
      </c>
      <c r="F9603" s="88">
        <v>46447</v>
      </c>
      <c r="G9603" s="87">
        <v>7000</v>
      </c>
      <c r="H9603" s="87">
        <v>280.00000000000023</v>
      </c>
    </row>
    <row r="9604" spans="1:8" x14ac:dyDescent="0.3">
      <c r="A9604" t="s">
        <v>37</v>
      </c>
      <c r="B9604" t="s">
        <v>58</v>
      </c>
      <c r="C9604" t="s">
        <v>89</v>
      </c>
      <c r="D9604" t="s">
        <v>214</v>
      </c>
      <c r="E9604" t="s">
        <v>217</v>
      </c>
      <c r="F9604" s="88">
        <v>46447</v>
      </c>
      <c r="G9604" s="87">
        <v>7000</v>
      </c>
      <c r="H9604" s="87">
        <v>0</v>
      </c>
    </row>
    <row r="9605" spans="1:8" x14ac:dyDescent="0.3">
      <c r="A9605" t="s">
        <v>37</v>
      </c>
      <c r="B9605" t="s">
        <v>58</v>
      </c>
      <c r="C9605" t="s">
        <v>89</v>
      </c>
      <c r="D9605" t="s">
        <v>214</v>
      </c>
      <c r="E9605" t="s">
        <v>215</v>
      </c>
      <c r="F9605" s="88">
        <v>46478</v>
      </c>
      <c r="G9605" s="87">
        <v>7000</v>
      </c>
      <c r="H9605" s="87">
        <v>280.00000000000023</v>
      </c>
    </row>
    <row r="9606" spans="1:8" x14ac:dyDescent="0.3">
      <c r="A9606" t="s">
        <v>37</v>
      </c>
      <c r="B9606" t="s">
        <v>58</v>
      </c>
      <c r="C9606" t="s">
        <v>89</v>
      </c>
      <c r="D9606" t="s">
        <v>214</v>
      </c>
      <c r="E9606" t="s">
        <v>216</v>
      </c>
      <c r="F9606" s="88">
        <v>46478</v>
      </c>
      <c r="G9606" s="87">
        <v>7000</v>
      </c>
      <c r="H9606" s="87">
        <v>280.00000000000023</v>
      </c>
    </row>
    <row r="9607" spans="1:8" x14ac:dyDescent="0.3">
      <c r="A9607" t="s">
        <v>37</v>
      </c>
      <c r="B9607" t="s">
        <v>58</v>
      </c>
      <c r="C9607" t="s">
        <v>89</v>
      </c>
      <c r="D9607" t="s">
        <v>214</v>
      </c>
      <c r="E9607" t="s">
        <v>217</v>
      </c>
      <c r="F9607" s="88">
        <v>46478</v>
      </c>
      <c r="G9607" s="87">
        <v>7000</v>
      </c>
      <c r="H9607" s="87">
        <v>0</v>
      </c>
    </row>
    <row r="9608" spans="1:8" x14ac:dyDescent="0.3">
      <c r="A9608" t="s">
        <v>37</v>
      </c>
      <c r="B9608" t="s">
        <v>58</v>
      </c>
      <c r="C9608" t="s">
        <v>89</v>
      </c>
      <c r="D9608" t="s">
        <v>214</v>
      </c>
      <c r="E9608" t="s">
        <v>215</v>
      </c>
      <c r="F9608" s="88">
        <v>46508</v>
      </c>
      <c r="G9608" s="87">
        <v>7000</v>
      </c>
      <c r="H9608" s="87">
        <v>0</v>
      </c>
    </row>
    <row r="9609" spans="1:8" x14ac:dyDescent="0.3">
      <c r="A9609" t="s">
        <v>37</v>
      </c>
      <c r="B9609" t="s">
        <v>58</v>
      </c>
      <c r="C9609" t="s">
        <v>89</v>
      </c>
      <c r="D9609" t="s">
        <v>214</v>
      </c>
      <c r="E9609" t="s">
        <v>216</v>
      </c>
      <c r="F9609" s="88">
        <v>46508</v>
      </c>
      <c r="G9609" s="87">
        <v>7000</v>
      </c>
      <c r="H9609" s="87">
        <v>0</v>
      </c>
    </row>
    <row r="9610" spans="1:8" x14ac:dyDescent="0.3">
      <c r="A9610" t="s">
        <v>37</v>
      </c>
      <c r="B9610" t="s">
        <v>58</v>
      </c>
      <c r="C9610" t="s">
        <v>89</v>
      </c>
      <c r="D9610" t="s">
        <v>214</v>
      </c>
      <c r="E9610" t="s">
        <v>217</v>
      </c>
      <c r="F9610" s="88">
        <v>46508</v>
      </c>
      <c r="G9610" s="87">
        <v>7000</v>
      </c>
      <c r="H9610" s="87">
        <v>0</v>
      </c>
    </row>
    <row r="9611" spans="1:8" x14ac:dyDescent="0.3">
      <c r="A9611" t="s">
        <v>37</v>
      </c>
      <c r="B9611" t="s">
        <v>58</v>
      </c>
      <c r="C9611" t="s">
        <v>89</v>
      </c>
      <c r="D9611" t="s">
        <v>214</v>
      </c>
      <c r="E9611" t="s">
        <v>215</v>
      </c>
      <c r="F9611" s="88">
        <v>46539</v>
      </c>
      <c r="G9611" s="87">
        <v>7000</v>
      </c>
      <c r="H9611" s="87">
        <v>0</v>
      </c>
    </row>
    <row r="9612" spans="1:8" x14ac:dyDescent="0.3">
      <c r="A9612" t="s">
        <v>37</v>
      </c>
      <c r="B9612" t="s">
        <v>58</v>
      </c>
      <c r="C9612" t="s">
        <v>89</v>
      </c>
      <c r="D9612" t="s">
        <v>214</v>
      </c>
      <c r="E9612" t="s">
        <v>216</v>
      </c>
      <c r="F9612" s="88">
        <v>46539</v>
      </c>
      <c r="G9612" s="87">
        <v>7000</v>
      </c>
      <c r="H9612" s="87">
        <v>0</v>
      </c>
    </row>
    <row r="9613" spans="1:8" x14ac:dyDescent="0.3">
      <c r="A9613" t="s">
        <v>37</v>
      </c>
      <c r="B9613" t="s">
        <v>58</v>
      </c>
      <c r="C9613" t="s">
        <v>89</v>
      </c>
      <c r="D9613" t="s">
        <v>214</v>
      </c>
      <c r="E9613" t="s">
        <v>217</v>
      </c>
      <c r="F9613" s="88">
        <v>46539</v>
      </c>
      <c r="G9613" s="87">
        <v>7000</v>
      </c>
      <c r="H9613" s="87">
        <v>0</v>
      </c>
    </row>
    <row r="9614" spans="1:8" x14ac:dyDescent="0.3">
      <c r="A9614" t="s">
        <v>37</v>
      </c>
      <c r="B9614" t="s">
        <v>58</v>
      </c>
      <c r="C9614" t="s">
        <v>89</v>
      </c>
      <c r="D9614" t="s">
        <v>214</v>
      </c>
      <c r="E9614" t="s">
        <v>215</v>
      </c>
      <c r="F9614" s="88">
        <v>46569</v>
      </c>
      <c r="G9614" s="87">
        <v>7000</v>
      </c>
      <c r="H9614" s="87">
        <v>0</v>
      </c>
    </row>
    <row r="9615" spans="1:8" x14ac:dyDescent="0.3">
      <c r="A9615" t="s">
        <v>37</v>
      </c>
      <c r="B9615" t="s">
        <v>58</v>
      </c>
      <c r="C9615" t="s">
        <v>89</v>
      </c>
      <c r="D9615" t="s">
        <v>214</v>
      </c>
      <c r="E9615" t="s">
        <v>216</v>
      </c>
      <c r="F9615" s="88">
        <v>46569</v>
      </c>
      <c r="G9615" s="87">
        <v>7000</v>
      </c>
      <c r="H9615" s="87">
        <v>0</v>
      </c>
    </row>
    <row r="9616" spans="1:8" x14ac:dyDescent="0.3">
      <c r="A9616" t="s">
        <v>37</v>
      </c>
      <c r="B9616" t="s">
        <v>58</v>
      </c>
      <c r="C9616" t="s">
        <v>89</v>
      </c>
      <c r="D9616" t="s">
        <v>214</v>
      </c>
      <c r="E9616" t="s">
        <v>217</v>
      </c>
      <c r="F9616" s="88">
        <v>46569</v>
      </c>
      <c r="G9616" s="87">
        <v>7000</v>
      </c>
      <c r="H9616" s="87">
        <v>0</v>
      </c>
    </row>
    <row r="9617" spans="1:8" x14ac:dyDescent="0.3">
      <c r="A9617" t="s">
        <v>37</v>
      </c>
      <c r="B9617" t="s">
        <v>58</v>
      </c>
      <c r="C9617" t="s">
        <v>89</v>
      </c>
      <c r="D9617" t="s">
        <v>214</v>
      </c>
      <c r="E9617" t="s">
        <v>215</v>
      </c>
      <c r="F9617" s="88">
        <v>46600</v>
      </c>
      <c r="G9617" s="87">
        <v>7000</v>
      </c>
      <c r="H9617" s="87">
        <v>0</v>
      </c>
    </row>
    <row r="9618" spans="1:8" x14ac:dyDescent="0.3">
      <c r="A9618" t="s">
        <v>37</v>
      </c>
      <c r="B9618" t="s">
        <v>58</v>
      </c>
      <c r="C9618" t="s">
        <v>89</v>
      </c>
      <c r="D9618" t="s">
        <v>214</v>
      </c>
      <c r="E9618" t="s">
        <v>216</v>
      </c>
      <c r="F9618" s="88">
        <v>46600</v>
      </c>
      <c r="G9618" s="87">
        <v>7000</v>
      </c>
      <c r="H9618" s="87">
        <v>0</v>
      </c>
    </row>
    <row r="9619" spans="1:8" x14ac:dyDescent="0.3">
      <c r="A9619" t="s">
        <v>37</v>
      </c>
      <c r="B9619" t="s">
        <v>58</v>
      </c>
      <c r="C9619" t="s">
        <v>89</v>
      </c>
      <c r="D9619" t="s">
        <v>214</v>
      </c>
      <c r="E9619" t="s">
        <v>217</v>
      </c>
      <c r="F9619" s="88">
        <v>46600</v>
      </c>
      <c r="G9619" s="87">
        <v>7000</v>
      </c>
      <c r="H9619" s="87">
        <v>0</v>
      </c>
    </row>
    <row r="9620" spans="1:8" x14ac:dyDescent="0.3">
      <c r="A9620" t="s">
        <v>37</v>
      </c>
      <c r="B9620" t="s">
        <v>58</v>
      </c>
      <c r="C9620" t="s">
        <v>89</v>
      </c>
      <c r="D9620" t="s">
        <v>214</v>
      </c>
      <c r="E9620" t="s">
        <v>215</v>
      </c>
      <c r="F9620" s="88">
        <v>46631</v>
      </c>
      <c r="G9620" s="87">
        <v>7000</v>
      </c>
      <c r="H9620" s="87">
        <v>0</v>
      </c>
    </row>
    <row r="9621" spans="1:8" x14ac:dyDescent="0.3">
      <c r="A9621" t="s">
        <v>37</v>
      </c>
      <c r="B9621" t="s">
        <v>58</v>
      </c>
      <c r="C9621" t="s">
        <v>89</v>
      </c>
      <c r="D9621" t="s">
        <v>214</v>
      </c>
      <c r="E9621" t="s">
        <v>216</v>
      </c>
      <c r="F9621" s="88">
        <v>46631</v>
      </c>
      <c r="G9621" s="87">
        <v>7000</v>
      </c>
      <c r="H9621" s="87">
        <v>0</v>
      </c>
    </row>
    <row r="9622" spans="1:8" x14ac:dyDescent="0.3">
      <c r="A9622" t="s">
        <v>37</v>
      </c>
      <c r="B9622" t="s">
        <v>58</v>
      </c>
      <c r="C9622" t="s">
        <v>89</v>
      </c>
      <c r="D9622" t="s">
        <v>214</v>
      </c>
      <c r="E9622" t="s">
        <v>217</v>
      </c>
      <c r="F9622" s="88">
        <v>46631</v>
      </c>
      <c r="G9622" s="87">
        <v>7000</v>
      </c>
      <c r="H9622" s="87">
        <v>0</v>
      </c>
    </row>
    <row r="9623" spans="1:8" x14ac:dyDescent="0.3">
      <c r="A9623" t="s">
        <v>37</v>
      </c>
      <c r="B9623" t="s">
        <v>58</v>
      </c>
      <c r="C9623" t="s">
        <v>89</v>
      </c>
      <c r="D9623" t="s">
        <v>214</v>
      </c>
      <c r="E9623" t="s">
        <v>215</v>
      </c>
      <c r="F9623" s="88">
        <v>46661</v>
      </c>
      <c r="G9623" s="87">
        <v>7000</v>
      </c>
      <c r="H9623" s="87">
        <v>0</v>
      </c>
    </row>
    <row r="9624" spans="1:8" x14ac:dyDescent="0.3">
      <c r="A9624" t="s">
        <v>37</v>
      </c>
      <c r="B9624" t="s">
        <v>58</v>
      </c>
      <c r="C9624" t="s">
        <v>89</v>
      </c>
      <c r="D9624" t="s">
        <v>214</v>
      </c>
      <c r="E9624" t="s">
        <v>216</v>
      </c>
      <c r="F9624" s="88">
        <v>46661</v>
      </c>
      <c r="G9624" s="87">
        <v>7000</v>
      </c>
      <c r="H9624" s="87">
        <v>0</v>
      </c>
    </row>
    <row r="9625" spans="1:8" x14ac:dyDescent="0.3">
      <c r="A9625" t="s">
        <v>37</v>
      </c>
      <c r="B9625" t="s">
        <v>58</v>
      </c>
      <c r="C9625" t="s">
        <v>89</v>
      </c>
      <c r="D9625" t="s">
        <v>214</v>
      </c>
      <c r="E9625" t="s">
        <v>217</v>
      </c>
      <c r="F9625" s="88">
        <v>46661</v>
      </c>
      <c r="G9625" s="87">
        <v>7000</v>
      </c>
      <c r="H9625" s="87">
        <v>0</v>
      </c>
    </row>
    <row r="9626" spans="1:8" x14ac:dyDescent="0.3">
      <c r="A9626" t="s">
        <v>37</v>
      </c>
      <c r="B9626" t="s">
        <v>58</v>
      </c>
      <c r="C9626" t="s">
        <v>89</v>
      </c>
      <c r="D9626" t="s">
        <v>214</v>
      </c>
      <c r="E9626" t="s">
        <v>215</v>
      </c>
      <c r="F9626" s="88">
        <v>46692</v>
      </c>
      <c r="G9626" s="87">
        <v>7000</v>
      </c>
      <c r="H9626" s="87">
        <v>0</v>
      </c>
    </row>
    <row r="9627" spans="1:8" x14ac:dyDescent="0.3">
      <c r="A9627" t="s">
        <v>37</v>
      </c>
      <c r="B9627" t="s">
        <v>58</v>
      </c>
      <c r="C9627" t="s">
        <v>89</v>
      </c>
      <c r="D9627" t="s">
        <v>214</v>
      </c>
      <c r="E9627" t="s">
        <v>216</v>
      </c>
      <c r="F9627" s="88">
        <v>46692</v>
      </c>
      <c r="G9627" s="87">
        <v>7000</v>
      </c>
      <c r="H9627" s="87">
        <v>0</v>
      </c>
    </row>
    <row r="9628" spans="1:8" x14ac:dyDescent="0.3">
      <c r="A9628" t="s">
        <v>37</v>
      </c>
      <c r="B9628" t="s">
        <v>58</v>
      </c>
      <c r="C9628" t="s">
        <v>89</v>
      </c>
      <c r="D9628" t="s">
        <v>214</v>
      </c>
      <c r="E9628" t="s">
        <v>217</v>
      </c>
      <c r="F9628" s="88">
        <v>46692</v>
      </c>
      <c r="G9628" s="87">
        <v>7000</v>
      </c>
      <c r="H9628" s="87">
        <v>0</v>
      </c>
    </row>
    <row r="9629" spans="1:8" x14ac:dyDescent="0.3">
      <c r="A9629" t="s">
        <v>37</v>
      </c>
      <c r="B9629" t="s">
        <v>58</v>
      </c>
      <c r="C9629" t="s">
        <v>89</v>
      </c>
      <c r="D9629" t="s">
        <v>214</v>
      </c>
      <c r="E9629" t="s">
        <v>215</v>
      </c>
      <c r="F9629" s="88">
        <v>46722</v>
      </c>
      <c r="G9629" s="87">
        <v>7000</v>
      </c>
      <c r="H9629" s="87">
        <v>0</v>
      </c>
    </row>
    <row r="9630" spans="1:8" x14ac:dyDescent="0.3">
      <c r="A9630" t="s">
        <v>37</v>
      </c>
      <c r="B9630" t="s">
        <v>58</v>
      </c>
      <c r="C9630" t="s">
        <v>89</v>
      </c>
      <c r="D9630" t="s">
        <v>214</v>
      </c>
      <c r="E9630" t="s">
        <v>216</v>
      </c>
      <c r="F9630" s="88">
        <v>46722</v>
      </c>
      <c r="G9630" s="87">
        <v>7000</v>
      </c>
      <c r="H9630" s="87">
        <v>0</v>
      </c>
    </row>
    <row r="9631" spans="1:8" x14ac:dyDescent="0.3">
      <c r="A9631" t="s">
        <v>37</v>
      </c>
      <c r="B9631" t="s">
        <v>58</v>
      </c>
      <c r="C9631" t="s">
        <v>89</v>
      </c>
      <c r="D9631" t="s">
        <v>214</v>
      </c>
      <c r="E9631" t="s">
        <v>217</v>
      </c>
      <c r="F9631" s="88">
        <v>46722</v>
      </c>
      <c r="G9631" s="87">
        <v>7000</v>
      </c>
      <c r="H9631" s="87">
        <v>0</v>
      </c>
    </row>
    <row r="9632" spans="1:8" x14ac:dyDescent="0.3">
      <c r="A9632" t="s">
        <v>37</v>
      </c>
      <c r="B9632" t="s">
        <v>58</v>
      </c>
      <c r="C9632" t="s">
        <v>91</v>
      </c>
      <c r="D9632" t="s">
        <v>198</v>
      </c>
      <c r="E9632" t="s">
        <v>135</v>
      </c>
      <c r="G9632" s="87">
        <v>68000</v>
      </c>
      <c r="H9632" s="87">
        <v>47056</v>
      </c>
    </row>
    <row r="9633" spans="1:8" x14ac:dyDescent="0.3">
      <c r="A9633" t="s">
        <v>37</v>
      </c>
      <c r="B9633" t="s">
        <v>58</v>
      </c>
      <c r="C9633" t="s">
        <v>91</v>
      </c>
      <c r="D9633" t="s">
        <v>198</v>
      </c>
      <c r="E9633" t="s">
        <v>199</v>
      </c>
      <c r="G9633" s="87">
        <v>68000</v>
      </c>
      <c r="H9633" s="87">
        <v>67243.510506798513</v>
      </c>
    </row>
    <row r="9634" spans="1:8" x14ac:dyDescent="0.3">
      <c r="A9634" t="s">
        <v>37</v>
      </c>
      <c r="B9634" t="s">
        <v>58</v>
      </c>
      <c r="C9634" t="s">
        <v>91</v>
      </c>
      <c r="D9634" t="s">
        <v>198</v>
      </c>
      <c r="E9634" t="s">
        <v>200</v>
      </c>
      <c r="G9634" s="87">
        <v>68000</v>
      </c>
      <c r="H9634" s="87">
        <v>68479.789333638182</v>
      </c>
    </row>
    <row r="9635" spans="1:8" x14ac:dyDescent="0.3">
      <c r="A9635" t="s">
        <v>37</v>
      </c>
      <c r="B9635" t="s">
        <v>58</v>
      </c>
      <c r="C9635" t="s">
        <v>91</v>
      </c>
      <c r="D9635" t="s">
        <v>198</v>
      </c>
      <c r="E9635" t="s">
        <v>201</v>
      </c>
      <c r="G9635" s="87">
        <v>68000</v>
      </c>
      <c r="H9635" s="87">
        <v>68000</v>
      </c>
    </row>
    <row r="9636" spans="1:8" x14ac:dyDescent="0.3">
      <c r="A9636" t="s">
        <v>37</v>
      </c>
      <c r="B9636" t="s">
        <v>58</v>
      </c>
      <c r="C9636" t="s">
        <v>91</v>
      </c>
      <c r="D9636" t="s">
        <v>198</v>
      </c>
      <c r="E9636" t="s">
        <v>202</v>
      </c>
      <c r="G9636" s="87">
        <v>68000</v>
      </c>
      <c r="H9636" s="87">
        <v>46860.829882697282</v>
      </c>
    </row>
    <row r="9637" spans="1:8" x14ac:dyDescent="0.3">
      <c r="A9637" t="s">
        <v>37</v>
      </c>
      <c r="B9637" t="s">
        <v>58</v>
      </c>
      <c r="C9637" t="s">
        <v>91</v>
      </c>
      <c r="D9637" t="s">
        <v>198</v>
      </c>
      <c r="E9637" t="s">
        <v>139</v>
      </c>
      <c r="G9637" s="87">
        <v>68000</v>
      </c>
      <c r="H9637" s="87">
        <v>42500</v>
      </c>
    </row>
    <row r="9638" spans="1:8" x14ac:dyDescent="0.3">
      <c r="A9638" t="s">
        <v>37</v>
      </c>
      <c r="B9638" t="s">
        <v>58</v>
      </c>
      <c r="C9638" t="s">
        <v>91</v>
      </c>
      <c r="D9638" t="s">
        <v>198</v>
      </c>
      <c r="E9638" t="s">
        <v>65</v>
      </c>
      <c r="G9638" s="87">
        <v>68000</v>
      </c>
      <c r="H9638" s="87">
        <v>46860.829882697282</v>
      </c>
    </row>
    <row r="9639" spans="1:8" x14ac:dyDescent="0.3">
      <c r="A9639" t="s">
        <v>37</v>
      </c>
      <c r="B9639" t="s">
        <v>58</v>
      </c>
      <c r="C9639" t="s">
        <v>91</v>
      </c>
      <c r="D9639" t="s">
        <v>203</v>
      </c>
      <c r="E9639" t="s">
        <v>204</v>
      </c>
      <c r="G9639" s="87">
        <v>68000</v>
      </c>
      <c r="H9639" s="87">
        <v>45165.802785596163</v>
      </c>
    </row>
    <row r="9640" spans="1:8" x14ac:dyDescent="0.3">
      <c r="A9640" t="s">
        <v>37</v>
      </c>
      <c r="B9640" t="s">
        <v>58</v>
      </c>
      <c r="C9640" t="s">
        <v>91</v>
      </c>
      <c r="D9640" t="s">
        <v>203</v>
      </c>
      <c r="E9640" t="s">
        <v>142</v>
      </c>
      <c r="G9640" s="87">
        <v>68000</v>
      </c>
      <c r="H9640" s="87">
        <v>65463.297232250297</v>
      </c>
    </row>
    <row r="9641" spans="1:8" x14ac:dyDescent="0.3">
      <c r="A9641" t="s">
        <v>37</v>
      </c>
      <c r="B9641" t="s">
        <v>58</v>
      </c>
      <c r="C9641" t="s">
        <v>91</v>
      </c>
      <c r="D9641" t="s">
        <v>203</v>
      </c>
      <c r="E9641" t="s">
        <v>143</v>
      </c>
      <c r="G9641" s="87">
        <v>68000</v>
      </c>
      <c r="H9641" s="87">
        <v>67797.655554245692</v>
      </c>
    </row>
    <row r="9642" spans="1:8" x14ac:dyDescent="0.3">
      <c r="A9642" t="s">
        <v>37</v>
      </c>
      <c r="B9642" t="s">
        <v>58</v>
      </c>
      <c r="C9642" t="s">
        <v>91</v>
      </c>
      <c r="D9642" t="s">
        <v>203</v>
      </c>
      <c r="E9642" t="s">
        <v>141</v>
      </c>
      <c r="G9642" s="87">
        <v>68000</v>
      </c>
      <c r="H9642" s="87">
        <v>0</v>
      </c>
    </row>
    <row r="9643" spans="1:8" x14ac:dyDescent="0.3">
      <c r="A9643" t="s">
        <v>37</v>
      </c>
      <c r="B9643" t="s">
        <v>58</v>
      </c>
      <c r="C9643" t="s">
        <v>91</v>
      </c>
      <c r="D9643" t="s">
        <v>203</v>
      </c>
      <c r="E9643" t="s">
        <v>205</v>
      </c>
      <c r="G9643" s="87">
        <v>68000</v>
      </c>
      <c r="H9643" s="87">
        <v>45165.802785596163</v>
      </c>
    </row>
    <row r="9644" spans="1:8" x14ac:dyDescent="0.3">
      <c r="A9644" t="s">
        <v>37</v>
      </c>
      <c r="B9644" t="s">
        <v>58</v>
      </c>
      <c r="C9644" t="s">
        <v>91</v>
      </c>
      <c r="D9644" t="s">
        <v>206</v>
      </c>
      <c r="E9644" t="s">
        <v>207</v>
      </c>
      <c r="G9644" s="87">
        <v>68000</v>
      </c>
      <c r="H9644" s="87">
        <v>68000</v>
      </c>
    </row>
    <row r="9645" spans="1:8" x14ac:dyDescent="0.3">
      <c r="A9645" t="s">
        <v>37</v>
      </c>
      <c r="B9645" t="s">
        <v>58</v>
      </c>
      <c r="C9645" t="s">
        <v>91</v>
      </c>
      <c r="D9645" t="s">
        <v>206</v>
      </c>
      <c r="E9645" t="s">
        <v>208</v>
      </c>
      <c r="G9645" s="87">
        <v>68000</v>
      </c>
      <c r="H9645" s="87">
        <v>68765</v>
      </c>
    </row>
    <row r="9646" spans="1:8" x14ac:dyDescent="0.3">
      <c r="A9646" t="s">
        <v>37</v>
      </c>
      <c r="B9646" t="s">
        <v>58</v>
      </c>
      <c r="C9646" t="s">
        <v>91</v>
      </c>
      <c r="D9646" t="s">
        <v>206</v>
      </c>
      <c r="E9646" t="s">
        <v>209</v>
      </c>
      <c r="G9646" s="87">
        <v>68000</v>
      </c>
      <c r="H9646" s="87">
        <v>67523.572210065628</v>
      </c>
    </row>
    <row r="9647" spans="1:8" x14ac:dyDescent="0.3">
      <c r="A9647" t="s">
        <v>37</v>
      </c>
      <c r="B9647" t="s">
        <v>58</v>
      </c>
      <c r="C9647" t="s">
        <v>91</v>
      </c>
      <c r="D9647" t="s">
        <v>210</v>
      </c>
      <c r="E9647" t="s">
        <v>211</v>
      </c>
      <c r="G9647" s="87">
        <v>68000</v>
      </c>
      <c r="H9647" s="87">
        <v>68000</v>
      </c>
    </row>
    <row r="9648" spans="1:8" x14ac:dyDescent="0.3">
      <c r="A9648" t="s">
        <v>37</v>
      </c>
      <c r="B9648" t="s">
        <v>58</v>
      </c>
      <c r="C9648" t="s">
        <v>91</v>
      </c>
      <c r="D9648" t="s">
        <v>210</v>
      </c>
      <c r="E9648" t="s">
        <v>212</v>
      </c>
      <c r="G9648" s="87">
        <v>68000</v>
      </c>
      <c r="H9648" s="87">
        <v>67320</v>
      </c>
    </row>
    <row r="9649" spans="1:8" x14ac:dyDescent="0.3">
      <c r="A9649" t="s">
        <v>37</v>
      </c>
      <c r="B9649" t="s">
        <v>58</v>
      </c>
      <c r="C9649" t="s">
        <v>91</v>
      </c>
      <c r="D9649" t="s">
        <v>210</v>
      </c>
      <c r="E9649" t="s">
        <v>213</v>
      </c>
      <c r="G9649" s="87">
        <v>68000</v>
      </c>
      <c r="H9649" s="87">
        <v>68340</v>
      </c>
    </row>
    <row r="9650" spans="1:8" x14ac:dyDescent="0.3">
      <c r="A9650" t="s">
        <v>37</v>
      </c>
      <c r="B9650" t="s">
        <v>58</v>
      </c>
      <c r="C9650" t="s">
        <v>91</v>
      </c>
      <c r="D9650" t="s">
        <v>214</v>
      </c>
      <c r="E9650" t="s">
        <v>215</v>
      </c>
      <c r="F9650" s="88">
        <v>46388</v>
      </c>
      <c r="G9650" s="87">
        <v>5666.666666666667</v>
      </c>
      <c r="H9650" s="87">
        <v>69.164618479939264</v>
      </c>
    </row>
    <row r="9651" spans="1:8" x14ac:dyDescent="0.3">
      <c r="A9651" t="s">
        <v>37</v>
      </c>
      <c r="B9651" t="s">
        <v>58</v>
      </c>
      <c r="C9651" t="s">
        <v>91</v>
      </c>
      <c r="D9651" t="s">
        <v>214</v>
      </c>
      <c r="E9651" t="s">
        <v>216</v>
      </c>
      <c r="F9651" s="88">
        <v>46388</v>
      </c>
      <c r="G9651" s="87">
        <v>5666.666666666667</v>
      </c>
      <c r="H9651" s="87">
        <v>0</v>
      </c>
    </row>
    <row r="9652" spans="1:8" x14ac:dyDescent="0.3">
      <c r="A9652" t="s">
        <v>37</v>
      </c>
      <c r="B9652" t="s">
        <v>58</v>
      </c>
      <c r="C9652" t="s">
        <v>91</v>
      </c>
      <c r="D9652" t="s">
        <v>214</v>
      </c>
      <c r="E9652" t="s">
        <v>217</v>
      </c>
      <c r="F9652" s="88">
        <v>46388</v>
      </c>
      <c r="G9652" s="87">
        <v>5666.666666666667</v>
      </c>
      <c r="H9652" s="87">
        <v>69.164618479939264</v>
      </c>
    </row>
    <row r="9653" spans="1:8" x14ac:dyDescent="0.3">
      <c r="A9653" t="s">
        <v>37</v>
      </c>
      <c r="B9653" t="s">
        <v>58</v>
      </c>
      <c r="C9653" t="s">
        <v>91</v>
      </c>
      <c r="D9653" t="s">
        <v>214</v>
      </c>
      <c r="E9653" t="s">
        <v>215</v>
      </c>
      <c r="F9653" s="88">
        <v>46419</v>
      </c>
      <c r="G9653" s="87">
        <v>5666.666666666667</v>
      </c>
      <c r="H9653" s="87">
        <v>69.096456649072678</v>
      </c>
    </row>
    <row r="9654" spans="1:8" x14ac:dyDescent="0.3">
      <c r="A9654" t="s">
        <v>37</v>
      </c>
      <c r="B9654" t="s">
        <v>58</v>
      </c>
      <c r="C9654" t="s">
        <v>91</v>
      </c>
      <c r="D9654" t="s">
        <v>214</v>
      </c>
      <c r="E9654" t="s">
        <v>216</v>
      </c>
      <c r="F9654" s="88">
        <v>46419</v>
      </c>
      <c r="G9654" s="87">
        <v>5666.666666666667</v>
      </c>
      <c r="H9654" s="87">
        <v>0</v>
      </c>
    </row>
    <row r="9655" spans="1:8" x14ac:dyDescent="0.3">
      <c r="A9655" t="s">
        <v>37</v>
      </c>
      <c r="B9655" t="s">
        <v>58</v>
      </c>
      <c r="C9655" t="s">
        <v>91</v>
      </c>
      <c r="D9655" t="s">
        <v>214</v>
      </c>
      <c r="E9655" t="s">
        <v>217</v>
      </c>
      <c r="F9655" s="88">
        <v>46419</v>
      </c>
      <c r="G9655" s="87">
        <v>5666.666666666667</v>
      </c>
      <c r="H9655" s="87">
        <v>69.096456649072678</v>
      </c>
    </row>
    <row r="9656" spans="1:8" x14ac:dyDescent="0.3">
      <c r="A9656" t="s">
        <v>37</v>
      </c>
      <c r="B9656" t="s">
        <v>58</v>
      </c>
      <c r="C9656" t="s">
        <v>91</v>
      </c>
      <c r="D9656" t="s">
        <v>214</v>
      </c>
      <c r="E9656" t="s">
        <v>215</v>
      </c>
      <c r="F9656" s="88">
        <v>46447</v>
      </c>
      <c r="G9656" s="87">
        <v>5666.666666666667</v>
      </c>
      <c r="H9656" s="87">
        <v>69.028429033100181</v>
      </c>
    </row>
    <row r="9657" spans="1:8" x14ac:dyDescent="0.3">
      <c r="A9657" t="s">
        <v>37</v>
      </c>
      <c r="B9657" t="s">
        <v>58</v>
      </c>
      <c r="C9657" t="s">
        <v>91</v>
      </c>
      <c r="D9657" t="s">
        <v>214</v>
      </c>
      <c r="E9657" t="s">
        <v>216</v>
      </c>
      <c r="F9657" s="88">
        <v>46447</v>
      </c>
      <c r="G9657" s="87">
        <v>5666.666666666667</v>
      </c>
      <c r="H9657" s="87">
        <v>0</v>
      </c>
    </row>
    <row r="9658" spans="1:8" x14ac:dyDescent="0.3">
      <c r="A9658" t="s">
        <v>37</v>
      </c>
      <c r="B9658" t="s">
        <v>58</v>
      </c>
      <c r="C9658" t="s">
        <v>91</v>
      </c>
      <c r="D9658" t="s">
        <v>214</v>
      </c>
      <c r="E9658" t="s">
        <v>217</v>
      </c>
      <c r="F9658" s="88">
        <v>46447</v>
      </c>
      <c r="G9658" s="87">
        <v>5666.666666666667</v>
      </c>
      <c r="H9658" s="87">
        <v>69.028429033100181</v>
      </c>
    </row>
    <row r="9659" spans="1:8" x14ac:dyDescent="0.3">
      <c r="A9659" t="s">
        <v>37</v>
      </c>
      <c r="B9659" t="s">
        <v>58</v>
      </c>
      <c r="C9659" t="s">
        <v>91</v>
      </c>
      <c r="D9659" t="s">
        <v>214</v>
      </c>
      <c r="E9659" t="s">
        <v>215</v>
      </c>
      <c r="F9659" s="88">
        <v>46478</v>
      </c>
      <c r="G9659" s="87">
        <v>5666.666666666667</v>
      </c>
      <c r="H9659" s="87">
        <v>298.3832322019955</v>
      </c>
    </row>
    <row r="9660" spans="1:8" x14ac:dyDescent="0.3">
      <c r="A9660" t="s">
        <v>37</v>
      </c>
      <c r="B9660" t="s">
        <v>58</v>
      </c>
      <c r="C9660" t="s">
        <v>91</v>
      </c>
      <c r="D9660" t="s">
        <v>214</v>
      </c>
      <c r="E9660" t="s">
        <v>216</v>
      </c>
      <c r="F9660" s="88">
        <v>46478</v>
      </c>
      <c r="G9660" s="87">
        <v>5666.666666666667</v>
      </c>
      <c r="H9660" s="87">
        <v>226.66666666666691</v>
      </c>
    </row>
    <row r="9661" spans="1:8" x14ac:dyDescent="0.3">
      <c r="A9661" t="s">
        <v>37</v>
      </c>
      <c r="B9661" t="s">
        <v>58</v>
      </c>
      <c r="C9661" t="s">
        <v>91</v>
      </c>
      <c r="D9661" t="s">
        <v>214</v>
      </c>
      <c r="E9661" t="s">
        <v>217</v>
      </c>
      <c r="F9661" s="88">
        <v>46478</v>
      </c>
      <c r="G9661" s="87">
        <v>5666.666666666667</v>
      </c>
      <c r="H9661" s="87">
        <v>68.958236091662073</v>
      </c>
    </row>
    <row r="9662" spans="1:8" x14ac:dyDescent="0.3">
      <c r="A9662" t="s">
        <v>37</v>
      </c>
      <c r="B9662" t="s">
        <v>58</v>
      </c>
      <c r="C9662" t="s">
        <v>91</v>
      </c>
      <c r="D9662" t="s">
        <v>214</v>
      </c>
      <c r="E9662" t="s">
        <v>215</v>
      </c>
      <c r="F9662" s="88">
        <v>46508</v>
      </c>
      <c r="G9662" s="87">
        <v>5666.666666666667</v>
      </c>
      <c r="H9662" s="87">
        <v>298.31037985645162</v>
      </c>
    </row>
    <row r="9663" spans="1:8" x14ac:dyDescent="0.3">
      <c r="A9663" t="s">
        <v>37</v>
      </c>
      <c r="B9663" t="s">
        <v>58</v>
      </c>
      <c r="C9663" t="s">
        <v>91</v>
      </c>
      <c r="D9663" t="s">
        <v>214</v>
      </c>
      <c r="E9663" t="s">
        <v>216</v>
      </c>
      <c r="F9663" s="88">
        <v>46508</v>
      </c>
      <c r="G9663" s="87">
        <v>5666.666666666667</v>
      </c>
      <c r="H9663" s="87">
        <v>226.66666666666691</v>
      </c>
    </row>
    <row r="9664" spans="1:8" x14ac:dyDescent="0.3">
      <c r="A9664" t="s">
        <v>37</v>
      </c>
      <c r="B9664" t="s">
        <v>58</v>
      </c>
      <c r="C9664" t="s">
        <v>91</v>
      </c>
      <c r="D9664" t="s">
        <v>214</v>
      </c>
      <c r="E9664" t="s">
        <v>217</v>
      </c>
      <c r="F9664" s="88">
        <v>46508</v>
      </c>
      <c r="G9664" s="87">
        <v>5666.666666666667</v>
      </c>
      <c r="H9664" s="87">
        <v>68.888185759407918</v>
      </c>
    </row>
    <row r="9665" spans="1:8" x14ac:dyDescent="0.3">
      <c r="A9665" t="s">
        <v>37</v>
      </c>
      <c r="B9665" t="s">
        <v>58</v>
      </c>
      <c r="C9665" t="s">
        <v>91</v>
      </c>
      <c r="D9665" t="s">
        <v>214</v>
      </c>
      <c r="E9665" t="s">
        <v>215</v>
      </c>
      <c r="F9665" s="88">
        <v>46539</v>
      </c>
      <c r="G9665" s="87">
        <v>5666.666666666667</v>
      </c>
      <c r="H9665" s="87">
        <v>298.23767537292821</v>
      </c>
    </row>
    <row r="9666" spans="1:8" x14ac:dyDescent="0.3">
      <c r="A9666" t="s">
        <v>37</v>
      </c>
      <c r="B9666" t="s">
        <v>58</v>
      </c>
      <c r="C9666" t="s">
        <v>91</v>
      </c>
      <c r="D9666" t="s">
        <v>214</v>
      </c>
      <c r="E9666" t="s">
        <v>216</v>
      </c>
      <c r="F9666" s="88">
        <v>46539</v>
      </c>
      <c r="G9666" s="87">
        <v>5666.666666666667</v>
      </c>
      <c r="H9666" s="87">
        <v>226.66666666666691</v>
      </c>
    </row>
    <row r="9667" spans="1:8" x14ac:dyDescent="0.3">
      <c r="A9667" t="s">
        <v>37</v>
      </c>
      <c r="B9667" t="s">
        <v>58</v>
      </c>
      <c r="C9667" t="s">
        <v>91</v>
      </c>
      <c r="D9667" t="s">
        <v>214</v>
      </c>
      <c r="E9667" t="s">
        <v>217</v>
      </c>
      <c r="F9667" s="88">
        <v>46539</v>
      </c>
      <c r="G9667" s="87">
        <v>5666.666666666667</v>
      </c>
      <c r="H9667" s="87">
        <v>68.818277602173822</v>
      </c>
    </row>
    <row r="9668" spans="1:8" x14ac:dyDescent="0.3">
      <c r="A9668" t="s">
        <v>37</v>
      </c>
      <c r="B9668" t="s">
        <v>58</v>
      </c>
      <c r="C9668" t="s">
        <v>91</v>
      </c>
      <c r="D9668" t="s">
        <v>214</v>
      </c>
      <c r="E9668" t="s">
        <v>215</v>
      </c>
      <c r="F9668" s="88">
        <v>46569</v>
      </c>
      <c r="G9668" s="87">
        <v>5666.666666666667</v>
      </c>
      <c r="H9668" s="87">
        <v>298.16511830172828</v>
      </c>
    </row>
    <row r="9669" spans="1:8" x14ac:dyDescent="0.3">
      <c r="A9669" t="s">
        <v>37</v>
      </c>
      <c r="B9669" t="s">
        <v>58</v>
      </c>
      <c r="C9669" t="s">
        <v>91</v>
      </c>
      <c r="D9669" t="s">
        <v>214</v>
      </c>
      <c r="E9669" t="s">
        <v>216</v>
      </c>
      <c r="F9669" s="88">
        <v>46569</v>
      </c>
      <c r="G9669" s="87">
        <v>5666.666666666667</v>
      </c>
      <c r="H9669" s="87">
        <v>226.66666666666691</v>
      </c>
    </row>
    <row r="9670" spans="1:8" x14ac:dyDescent="0.3">
      <c r="A9670" t="s">
        <v>37</v>
      </c>
      <c r="B9670" t="s">
        <v>58</v>
      </c>
      <c r="C9670" t="s">
        <v>91</v>
      </c>
      <c r="D9670" t="s">
        <v>214</v>
      </c>
      <c r="E9670" t="s">
        <v>217</v>
      </c>
      <c r="F9670" s="88">
        <v>46569</v>
      </c>
      <c r="G9670" s="87">
        <v>5666.666666666667</v>
      </c>
      <c r="H9670" s="87">
        <v>68.748511187558691</v>
      </c>
    </row>
    <row r="9671" spans="1:8" x14ac:dyDescent="0.3">
      <c r="A9671" t="s">
        <v>37</v>
      </c>
      <c r="B9671" t="s">
        <v>58</v>
      </c>
      <c r="C9671" t="s">
        <v>91</v>
      </c>
      <c r="D9671" t="s">
        <v>214</v>
      </c>
      <c r="E9671" t="s">
        <v>215</v>
      </c>
      <c r="F9671" s="88">
        <v>46600</v>
      </c>
      <c r="G9671" s="87">
        <v>5666.666666666667</v>
      </c>
      <c r="H9671" s="87">
        <v>298.09152236592348</v>
      </c>
    </row>
    <row r="9672" spans="1:8" x14ac:dyDescent="0.3">
      <c r="A9672" t="s">
        <v>37</v>
      </c>
      <c r="B9672" t="s">
        <v>58</v>
      </c>
      <c r="C9672" t="s">
        <v>91</v>
      </c>
      <c r="D9672" t="s">
        <v>214</v>
      </c>
      <c r="E9672" t="s">
        <v>216</v>
      </c>
      <c r="F9672" s="88">
        <v>46600</v>
      </c>
      <c r="G9672" s="87">
        <v>5666.666666666667</v>
      </c>
      <c r="H9672" s="87">
        <v>226.66666666666691</v>
      </c>
    </row>
    <row r="9673" spans="1:8" x14ac:dyDescent="0.3">
      <c r="A9673" t="s">
        <v>37</v>
      </c>
      <c r="B9673" t="s">
        <v>58</v>
      </c>
      <c r="C9673" t="s">
        <v>91</v>
      </c>
      <c r="D9673" t="s">
        <v>214</v>
      </c>
      <c r="E9673" t="s">
        <v>217</v>
      </c>
      <c r="F9673" s="88">
        <v>46600</v>
      </c>
      <c r="G9673" s="87">
        <v>5666.666666666667</v>
      </c>
      <c r="H9673" s="87">
        <v>68.677745864669618</v>
      </c>
    </row>
    <row r="9674" spans="1:8" x14ac:dyDescent="0.3">
      <c r="A9674" t="s">
        <v>37</v>
      </c>
      <c r="B9674" t="s">
        <v>58</v>
      </c>
      <c r="C9674" t="s">
        <v>91</v>
      </c>
      <c r="D9674" t="s">
        <v>214</v>
      </c>
      <c r="E9674" t="s">
        <v>215</v>
      </c>
      <c r="F9674" s="88">
        <v>46631</v>
      </c>
      <c r="G9674" s="87">
        <v>5666.666666666667</v>
      </c>
      <c r="H9674" s="87">
        <v>298.01926117579347</v>
      </c>
    </row>
    <row r="9675" spans="1:8" x14ac:dyDescent="0.3">
      <c r="A9675" t="s">
        <v>37</v>
      </c>
      <c r="B9675" t="s">
        <v>58</v>
      </c>
      <c r="C9675" t="s">
        <v>91</v>
      </c>
      <c r="D9675" t="s">
        <v>214</v>
      </c>
      <c r="E9675" t="s">
        <v>216</v>
      </c>
      <c r="F9675" s="88">
        <v>46631</v>
      </c>
      <c r="G9675" s="87">
        <v>5666.666666666667</v>
      </c>
      <c r="H9675" s="87">
        <v>226.66666666666691</v>
      </c>
    </row>
    <row r="9676" spans="1:8" x14ac:dyDescent="0.3">
      <c r="A9676" t="s">
        <v>37</v>
      </c>
      <c r="B9676" t="s">
        <v>58</v>
      </c>
      <c r="C9676" t="s">
        <v>91</v>
      </c>
      <c r="D9676" t="s">
        <v>214</v>
      </c>
      <c r="E9676" t="s">
        <v>217</v>
      </c>
      <c r="F9676" s="88">
        <v>46631</v>
      </c>
      <c r="G9676" s="87">
        <v>5666.666666666667</v>
      </c>
      <c r="H9676" s="87">
        <v>68.608263951083657</v>
      </c>
    </row>
    <row r="9677" spans="1:8" x14ac:dyDescent="0.3">
      <c r="A9677" t="s">
        <v>37</v>
      </c>
      <c r="B9677" t="s">
        <v>58</v>
      </c>
      <c r="C9677" t="s">
        <v>91</v>
      </c>
      <c r="D9677" t="s">
        <v>214</v>
      </c>
      <c r="E9677" t="s">
        <v>215</v>
      </c>
      <c r="F9677" s="88">
        <v>46661</v>
      </c>
      <c r="G9677" s="87">
        <v>5666.666666666667</v>
      </c>
      <c r="H9677" s="87">
        <v>297.94714605252352</v>
      </c>
    </row>
    <row r="9678" spans="1:8" x14ac:dyDescent="0.3">
      <c r="A9678" t="s">
        <v>37</v>
      </c>
      <c r="B9678" t="s">
        <v>58</v>
      </c>
      <c r="C9678" t="s">
        <v>91</v>
      </c>
      <c r="D9678" t="s">
        <v>214</v>
      </c>
      <c r="E9678" t="s">
        <v>216</v>
      </c>
      <c r="F9678" s="88">
        <v>46661</v>
      </c>
      <c r="G9678" s="87">
        <v>5666.666666666667</v>
      </c>
      <c r="H9678" s="87">
        <v>226.66666666666691</v>
      </c>
    </row>
    <row r="9679" spans="1:8" x14ac:dyDescent="0.3">
      <c r="A9679" t="s">
        <v>37</v>
      </c>
      <c r="B9679" t="s">
        <v>58</v>
      </c>
      <c r="C9679" t="s">
        <v>91</v>
      </c>
      <c r="D9679" t="s">
        <v>214</v>
      </c>
      <c r="E9679" t="s">
        <v>217</v>
      </c>
      <c r="F9679" s="88">
        <v>46661</v>
      </c>
      <c r="G9679" s="87">
        <v>5666.666666666667</v>
      </c>
      <c r="H9679" s="87">
        <v>68.538922486400068</v>
      </c>
    </row>
    <row r="9680" spans="1:8" x14ac:dyDescent="0.3">
      <c r="A9680" t="s">
        <v>37</v>
      </c>
      <c r="B9680" t="s">
        <v>58</v>
      </c>
      <c r="C9680" t="s">
        <v>91</v>
      </c>
      <c r="D9680" t="s">
        <v>214</v>
      </c>
      <c r="E9680" t="s">
        <v>215</v>
      </c>
      <c r="F9680" s="88">
        <v>46692</v>
      </c>
      <c r="G9680" s="87">
        <v>5666.666666666667</v>
      </c>
      <c r="H9680" s="87">
        <v>297.87517655367151</v>
      </c>
    </row>
    <row r="9681" spans="1:8" x14ac:dyDescent="0.3">
      <c r="A9681" t="s">
        <v>37</v>
      </c>
      <c r="B9681" t="s">
        <v>58</v>
      </c>
      <c r="C9681" t="s">
        <v>91</v>
      </c>
      <c r="D9681" t="s">
        <v>214</v>
      </c>
      <c r="E9681" t="s">
        <v>216</v>
      </c>
      <c r="F9681" s="88">
        <v>46692</v>
      </c>
      <c r="G9681" s="87">
        <v>5666.666666666667</v>
      </c>
      <c r="H9681" s="87">
        <v>226.66666666666691</v>
      </c>
    </row>
    <row r="9682" spans="1:8" x14ac:dyDescent="0.3">
      <c r="A9682" t="s">
        <v>37</v>
      </c>
      <c r="B9682" t="s">
        <v>58</v>
      </c>
      <c r="C9682" t="s">
        <v>91</v>
      </c>
      <c r="D9682" t="s">
        <v>214</v>
      </c>
      <c r="E9682" t="s">
        <v>217</v>
      </c>
      <c r="F9682" s="88">
        <v>46692</v>
      </c>
      <c r="G9682" s="87">
        <v>5666.666666666667</v>
      </c>
      <c r="H9682" s="87">
        <v>68.469721045197289</v>
      </c>
    </row>
    <row r="9683" spans="1:8" x14ac:dyDescent="0.3">
      <c r="A9683" t="s">
        <v>37</v>
      </c>
      <c r="B9683" t="s">
        <v>58</v>
      </c>
      <c r="C9683" t="s">
        <v>91</v>
      </c>
      <c r="D9683" t="s">
        <v>214</v>
      </c>
      <c r="E9683" t="s">
        <v>215</v>
      </c>
      <c r="F9683" s="88">
        <v>46722</v>
      </c>
      <c r="G9683" s="87">
        <v>5666.666666666667</v>
      </c>
      <c r="H9683" s="87">
        <v>297.80335223859248</v>
      </c>
    </row>
    <row r="9684" spans="1:8" x14ac:dyDescent="0.3">
      <c r="A9684" t="s">
        <v>37</v>
      </c>
      <c r="B9684" t="s">
        <v>58</v>
      </c>
      <c r="C9684" t="s">
        <v>91</v>
      </c>
      <c r="D9684" t="s">
        <v>214</v>
      </c>
      <c r="E9684" t="s">
        <v>216</v>
      </c>
      <c r="F9684" s="88">
        <v>46722</v>
      </c>
      <c r="G9684" s="87">
        <v>5666.666666666667</v>
      </c>
      <c r="H9684" s="87">
        <v>226.66666666666691</v>
      </c>
    </row>
    <row r="9685" spans="1:8" x14ac:dyDescent="0.3">
      <c r="A9685" t="s">
        <v>37</v>
      </c>
      <c r="B9685" t="s">
        <v>58</v>
      </c>
      <c r="C9685" t="s">
        <v>91</v>
      </c>
      <c r="D9685" t="s">
        <v>214</v>
      </c>
      <c r="E9685" t="s">
        <v>217</v>
      </c>
      <c r="F9685" s="88">
        <v>46722</v>
      </c>
      <c r="G9685" s="87">
        <v>5666.666666666667</v>
      </c>
      <c r="H9685" s="87">
        <v>68.400659203775064</v>
      </c>
    </row>
    <row r="9686" spans="1:8" x14ac:dyDescent="0.3">
      <c r="A9686" t="s">
        <v>37</v>
      </c>
      <c r="B9686" t="s">
        <v>58</v>
      </c>
      <c r="C9686" t="s">
        <v>93</v>
      </c>
      <c r="D9686" t="s">
        <v>198</v>
      </c>
      <c r="E9686" t="s">
        <v>135</v>
      </c>
      <c r="G9686" s="87">
        <v>52000</v>
      </c>
      <c r="H9686" s="87">
        <v>35152</v>
      </c>
    </row>
    <row r="9687" spans="1:8" x14ac:dyDescent="0.3">
      <c r="A9687" t="s">
        <v>37</v>
      </c>
      <c r="B9687" t="s">
        <v>58</v>
      </c>
      <c r="C9687" t="s">
        <v>93</v>
      </c>
      <c r="D9687" t="s">
        <v>198</v>
      </c>
      <c r="E9687" t="s">
        <v>199</v>
      </c>
      <c r="G9687" s="87">
        <v>52000</v>
      </c>
      <c r="H9687" s="87">
        <v>52370.546318289773</v>
      </c>
    </row>
    <row r="9688" spans="1:8" x14ac:dyDescent="0.3">
      <c r="A9688" t="s">
        <v>37</v>
      </c>
      <c r="B9688" t="s">
        <v>58</v>
      </c>
      <c r="C9688" t="s">
        <v>93</v>
      </c>
      <c r="D9688" t="s">
        <v>198</v>
      </c>
      <c r="E9688" t="s">
        <v>200</v>
      </c>
      <c r="G9688" s="87">
        <v>52000</v>
      </c>
      <c r="H9688" s="87">
        <v>52578.250498392466</v>
      </c>
    </row>
    <row r="9689" spans="1:8" x14ac:dyDescent="0.3">
      <c r="A9689" t="s">
        <v>37</v>
      </c>
      <c r="B9689" t="s">
        <v>58</v>
      </c>
      <c r="C9689" t="s">
        <v>93</v>
      </c>
      <c r="D9689" t="s">
        <v>198</v>
      </c>
      <c r="E9689" t="s">
        <v>201</v>
      </c>
      <c r="G9689" s="87">
        <v>52000</v>
      </c>
      <c r="H9689" s="87">
        <v>52000</v>
      </c>
    </row>
    <row r="9690" spans="1:8" x14ac:dyDescent="0.3">
      <c r="A9690" t="s">
        <v>37</v>
      </c>
      <c r="B9690" t="s">
        <v>58</v>
      </c>
      <c r="C9690" t="s">
        <v>93</v>
      </c>
      <c r="D9690" t="s">
        <v>198</v>
      </c>
      <c r="E9690" t="s">
        <v>202</v>
      </c>
      <c r="G9690" s="87">
        <v>52000</v>
      </c>
      <c r="H9690" s="87">
        <v>35796.172139789167</v>
      </c>
    </row>
    <row r="9691" spans="1:8" x14ac:dyDescent="0.3">
      <c r="A9691" t="s">
        <v>37</v>
      </c>
      <c r="B9691" t="s">
        <v>58</v>
      </c>
      <c r="C9691" t="s">
        <v>93</v>
      </c>
      <c r="D9691" t="s">
        <v>198</v>
      </c>
      <c r="E9691" t="s">
        <v>139</v>
      </c>
      <c r="G9691" s="87">
        <v>52000</v>
      </c>
      <c r="H9691" s="87">
        <v>33540</v>
      </c>
    </row>
    <row r="9692" spans="1:8" x14ac:dyDescent="0.3">
      <c r="A9692" t="s">
        <v>37</v>
      </c>
      <c r="B9692" t="s">
        <v>58</v>
      </c>
      <c r="C9692" t="s">
        <v>93</v>
      </c>
      <c r="D9692" t="s">
        <v>198</v>
      </c>
      <c r="E9692" t="s">
        <v>65</v>
      </c>
      <c r="G9692" s="87">
        <v>52000</v>
      </c>
      <c r="H9692" s="87">
        <v>35796.172139789167</v>
      </c>
    </row>
    <row r="9693" spans="1:8" x14ac:dyDescent="0.3">
      <c r="A9693" t="s">
        <v>37</v>
      </c>
      <c r="B9693" t="s">
        <v>58</v>
      </c>
      <c r="C9693" t="s">
        <v>93</v>
      </c>
      <c r="D9693" t="s">
        <v>203</v>
      </c>
      <c r="E9693" t="s">
        <v>204</v>
      </c>
      <c r="G9693" s="87">
        <v>52000</v>
      </c>
      <c r="H9693" s="87">
        <v>35662.985612465323</v>
      </c>
    </row>
    <row r="9694" spans="1:8" x14ac:dyDescent="0.3">
      <c r="A9694" t="s">
        <v>37</v>
      </c>
      <c r="B9694" t="s">
        <v>58</v>
      </c>
      <c r="C9694" t="s">
        <v>93</v>
      </c>
      <c r="D9694" t="s">
        <v>203</v>
      </c>
      <c r="E9694" t="s">
        <v>142</v>
      </c>
      <c r="G9694" s="87">
        <v>52000</v>
      </c>
      <c r="H9694" s="87">
        <v>51999.999999999993</v>
      </c>
    </row>
    <row r="9695" spans="1:8" x14ac:dyDescent="0.3">
      <c r="A9695" t="s">
        <v>37</v>
      </c>
      <c r="B9695" t="s">
        <v>58</v>
      </c>
      <c r="C9695" t="s">
        <v>93</v>
      </c>
      <c r="D9695" t="s">
        <v>203</v>
      </c>
      <c r="E9695" t="s">
        <v>143</v>
      </c>
      <c r="G9695" s="87">
        <v>52000</v>
      </c>
      <c r="H9695" s="87">
        <v>52755.895876427989</v>
      </c>
    </row>
    <row r="9696" spans="1:8" x14ac:dyDescent="0.3">
      <c r="A9696" t="s">
        <v>37</v>
      </c>
      <c r="B9696" t="s">
        <v>58</v>
      </c>
      <c r="C9696" t="s">
        <v>93</v>
      </c>
      <c r="D9696" t="s">
        <v>203</v>
      </c>
      <c r="E9696" t="s">
        <v>141</v>
      </c>
      <c r="G9696" s="87">
        <v>52000</v>
      </c>
      <c r="H9696" s="87">
        <v>0</v>
      </c>
    </row>
    <row r="9697" spans="1:8" x14ac:dyDescent="0.3">
      <c r="A9697" t="s">
        <v>37</v>
      </c>
      <c r="B9697" t="s">
        <v>58</v>
      </c>
      <c r="C9697" t="s">
        <v>93</v>
      </c>
      <c r="D9697" t="s">
        <v>203</v>
      </c>
      <c r="E9697" t="s">
        <v>205</v>
      </c>
      <c r="G9697" s="87">
        <v>52000</v>
      </c>
      <c r="H9697" s="87">
        <v>35662.985612465323</v>
      </c>
    </row>
    <row r="9698" spans="1:8" x14ac:dyDescent="0.3">
      <c r="A9698" t="s">
        <v>37</v>
      </c>
      <c r="B9698" t="s">
        <v>58</v>
      </c>
      <c r="C9698" t="s">
        <v>93</v>
      </c>
      <c r="D9698" t="s">
        <v>206</v>
      </c>
      <c r="E9698" t="s">
        <v>207</v>
      </c>
      <c r="G9698" s="87">
        <v>52000</v>
      </c>
      <c r="H9698" s="87">
        <v>55120</v>
      </c>
    </row>
    <row r="9699" spans="1:8" x14ac:dyDescent="0.3">
      <c r="A9699" t="s">
        <v>37</v>
      </c>
      <c r="B9699" t="s">
        <v>58</v>
      </c>
      <c r="C9699" t="s">
        <v>93</v>
      </c>
      <c r="D9699" t="s">
        <v>206</v>
      </c>
      <c r="E9699" t="s">
        <v>208</v>
      </c>
      <c r="G9699" s="87">
        <v>52000</v>
      </c>
      <c r="H9699" s="87">
        <v>54730.000000000007</v>
      </c>
    </row>
    <row r="9700" spans="1:8" x14ac:dyDescent="0.3">
      <c r="A9700" t="s">
        <v>37</v>
      </c>
      <c r="B9700" t="s">
        <v>58</v>
      </c>
      <c r="C9700" t="s">
        <v>93</v>
      </c>
      <c r="D9700" t="s">
        <v>206</v>
      </c>
      <c r="E9700" t="s">
        <v>209</v>
      </c>
      <c r="G9700" s="87">
        <v>52000</v>
      </c>
      <c r="H9700" s="87">
        <v>51428.10904449306</v>
      </c>
    </row>
    <row r="9701" spans="1:8" x14ac:dyDescent="0.3">
      <c r="A9701" t="s">
        <v>37</v>
      </c>
      <c r="B9701" t="s">
        <v>58</v>
      </c>
      <c r="C9701" t="s">
        <v>93</v>
      </c>
      <c r="D9701" t="s">
        <v>210</v>
      </c>
      <c r="E9701" t="s">
        <v>211</v>
      </c>
      <c r="G9701" s="87">
        <v>52000</v>
      </c>
      <c r="H9701" s="87">
        <v>52000</v>
      </c>
    </row>
    <row r="9702" spans="1:8" x14ac:dyDescent="0.3">
      <c r="A9702" t="s">
        <v>37</v>
      </c>
      <c r="B9702" t="s">
        <v>58</v>
      </c>
      <c r="C9702" t="s">
        <v>93</v>
      </c>
      <c r="D9702" t="s">
        <v>210</v>
      </c>
      <c r="E9702" t="s">
        <v>212</v>
      </c>
      <c r="G9702" s="87">
        <v>52000</v>
      </c>
      <c r="H9702" s="87">
        <v>51480</v>
      </c>
    </row>
    <row r="9703" spans="1:8" x14ac:dyDescent="0.3">
      <c r="A9703" t="s">
        <v>37</v>
      </c>
      <c r="B9703" t="s">
        <v>58</v>
      </c>
      <c r="C9703" t="s">
        <v>93</v>
      </c>
      <c r="D9703" t="s">
        <v>210</v>
      </c>
      <c r="E9703" t="s">
        <v>213</v>
      </c>
      <c r="G9703" s="87">
        <v>52000</v>
      </c>
      <c r="H9703" s="87">
        <v>51220</v>
      </c>
    </row>
    <row r="9704" spans="1:8" x14ac:dyDescent="0.3">
      <c r="A9704" t="s">
        <v>37</v>
      </c>
      <c r="B9704" t="s">
        <v>58</v>
      </c>
      <c r="C9704" t="s">
        <v>93</v>
      </c>
      <c r="D9704" t="s">
        <v>214</v>
      </c>
      <c r="E9704" t="s">
        <v>215</v>
      </c>
      <c r="F9704" s="88">
        <v>46388</v>
      </c>
      <c r="G9704" s="87">
        <v>4333.333333333333</v>
      </c>
      <c r="H9704" s="87">
        <v>241.52411283820109</v>
      </c>
    </row>
    <row r="9705" spans="1:8" x14ac:dyDescent="0.3">
      <c r="A9705" t="s">
        <v>37</v>
      </c>
      <c r="B9705" t="s">
        <v>58</v>
      </c>
      <c r="C9705" t="s">
        <v>93</v>
      </c>
      <c r="D9705" t="s">
        <v>214</v>
      </c>
      <c r="E9705" t="s">
        <v>216</v>
      </c>
      <c r="F9705" s="88">
        <v>46388</v>
      </c>
      <c r="G9705" s="87">
        <v>4333.333333333333</v>
      </c>
      <c r="H9705" s="87">
        <v>260.00000000000023</v>
      </c>
    </row>
    <row r="9706" spans="1:8" x14ac:dyDescent="0.3">
      <c r="A9706" t="s">
        <v>37</v>
      </c>
      <c r="B9706" t="s">
        <v>58</v>
      </c>
      <c r="C9706" t="s">
        <v>93</v>
      </c>
      <c r="D9706" t="s">
        <v>214</v>
      </c>
      <c r="E9706" t="s">
        <v>217</v>
      </c>
      <c r="F9706" s="88">
        <v>46388</v>
      </c>
      <c r="G9706" s="87">
        <v>4333.333333333333</v>
      </c>
      <c r="H9706" s="87">
        <v>-17.430082228111889</v>
      </c>
    </row>
    <row r="9707" spans="1:8" x14ac:dyDescent="0.3">
      <c r="A9707" t="s">
        <v>37</v>
      </c>
      <c r="B9707" t="s">
        <v>58</v>
      </c>
      <c r="C9707" t="s">
        <v>93</v>
      </c>
      <c r="D9707" t="s">
        <v>214</v>
      </c>
      <c r="E9707" t="s">
        <v>215</v>
      </c>
      <c r="F9707" s="88">
        <v>46419</v>
      </c>
      <c r="G9707" s="87">
        <v>4333.333333333333</v>
      </c>
      <c r="H9707" s="87">
        <v>241.51810451896461</v>
      </c>
    </row>
    <row r="9708" spans="1:8" x14ac:dyDescent="0.3">
      <c r="A9708" t="s">
        <v>37</v>
      </c>
      <c r="B9708" t="s">
        <v>58</v>
      </c>
      <c r="C9708" t="s">
        <v>93</v>
      </c>
      <c r="D9708" t="s">
        <v>214</v>
      </c>
      <c r="E9708" t="s">
        <v>216</v>
      </c>
      <c r="F9708" s="88">
        <v>46419</v>
      </c>
      <c r="G9708" s="87">
        <v>4333.333333333333</v>
      </c>
      <c r="H9708" s="87">
        <v>260.00000000000023</v>
      </c>
    </row>
    <row r="9709" spans="1:8" x14ac:dyDescent="0.3">
      <c r="A9709" t="s">
        <v>37</v>
      </c>
      <c r="B9709" t="s">
        <v>58</v>
      </c>
      <c r="C9709" t="s">
        <v>93</v>
      </c>
      <c r="D9709" t="s">
        <v>214</v>
      </c>
      <c r="E9709" t="s">
        <v>217</v>
      </c>
      <c r="F9709" s="88">
        <v>46419</v>
      </c>
      <c r="G9709" s="87">
        <v>4333.333333333333</v>
      </c>
      <c r="H9709" s="87">
        <v>-17.43575045380722</v>
      </c>
    </row>
    <row r="9710" spans="1:8" x14ac:dyDescent="0.3">
      <c r="A9710" t="s">
        <v>37</v>
      </c>
      <c r="B9710" t="s">
        <v>58</v>
      </c>
      <c r="C9710" t="s">
        <v>93</v>
      </c>
      <c r="D9710" t="s">
        <v>214</v>
      </c>
      <c r="E9710" t="s">
        <v>215</v>
      </c>
      <c r="F9710" s="88">
        <v>46447</v>
      </c>
      <c r="G9710" s="87">
        <v>4333.333333333333</v>
      </c>
      <c r="H9710" s="87">
        <v>241.51209229067069</v>
      </c>
    </row>
    <row r="9711" spans="1:8" x14ac:dyDescent="0.3">
      <c r="A9711" t="s">
        <v>37</v>
      </c>
      <c r="B9711" t="s">
        <v>58</v>
      </c>
      <c r="C9711" t="s">
        <v>93</v>
      </c>
      <c r="D9711" t="s">
        <v>214</v>
      </c>
      <c r="E9711" t="s">
        <v>216</v>
      </c>
      <c r="F9711" s="88">
        <v>46447</v>
      </c>
      <c r="G9711" s="87">
        <v>4333.333333333333</v>
      </c>
      <c r="H9711" s="87">
        <v>260.00000000000023</v>
      </c>
    </row>
    <row r="9712" spans="1:8" x14ac:dyDescent="0.3">
      <c r="A9712" t="s">
        <v>37</v>
      </c>
      <c r="B9712" t="s">
        <v>58</v>
      </c>
      <c r="C9712" t="s">
        <v>93</v>
      </c>
      <c r="D9712" t="s">
        <v>214</v>
      </c>
      <c r="E9712" t="s">
        <v>217</v>
      </c>
      <c r="F9712" s="88">
        <v>46447</v>
      </c>
      <c r="G9712" s="87">
        <v>4333.333333333333</v>
      </c>
      <c r="H9712" s="87">
        <v>-17.441422367291629</v>
      </c>
    </row>
    <row r="9713" spans="1:8" x14ac:dyDescent="0.3">
      <c r="A9713" t="s">
        <v>37</v>
      </c>
      <c r="B9713" t="s">
        <v>58</v>
      </c>
      <c r="C9713" t="s">
        <v>93</v>
      </c>
      <c r="D9713" t="s">
        <v>214</v>
      </c>
      <c r="E9713" t="s">
        <v>215</v>
      </c>
      <c r="F9713" s="88">
        <v>46478</v>
      </c>
      <c r="G9713" s="87">
        <v>4333.333333333333</v>
      </c>
      <c r="H9713" s="87">
        <v>241.50587214390251</v>
      </c>
    </row>
    <row r="9714" spans="1:8" x14ac:dyDescent="0.3">
      <c r="A9714" t="s">
        <v>37</v>
      </c>
      <c r="B9714" t="s">
        <v>58</v>
      </c>
      <c r="C9714" t="s">
        <v>93</v>
      </c>
      <c r="D9714" t="s">
        <v>214</v>
      </c>
      <c r="E9714" t="s">
        <v>216</v>
      </c>
      <c r="F9714" s="88">
        <v>46478</v>
      </c>
      <c r="G9714" s="87">
        <v>4333.333333333333</v>
      </c>
      <c r="H9714" s="87">
        <v>260.00000000000023</v>
      </c>
    </row>
    <row r="9715" spans="1:8" x14ac:dyDescent="0.3">
      <c r="A9715" t="s">
        <v>37</v>
      </c>
      <c r="B9715" t="s">
        <v>58</v>
      </c>
      <c r="C9715" t="s">
        <v>93</v>
      </c>
      <c r="D9715" t="s">
        <v>214</v>
      </c>
      <c r="E9715" t="s">
        <v>217</v>
      </c>
      <c r="F9715" s="88">
        <v>46478</v>
      </c>
      <c r="G9715" s="87">
        <v>4333.333333333333</v>
      </c>
      <c r="H9715" s="87">
        <v>-17.447290430280699</v>
      </c>
    </row>
    <row r="9716" spans="1:8" x14ac:dyDescent="0.3">
      <c r="A9716" t="s">
        <v>37</v>
      </c>
      <c r="B9716" t="s">
        <v>58</v>
      </c>
      <c r="C9716" t="s">
        <v>93</v>
      </c>
      <c r="D9716" t="s">
        <v>214</v>
      </c>
      <c r="E9716" t="s">
        <v>215</v>
      </c>
      <c r="F9716" s="88">
        <v>46508</v>
      </c>
      <c r="G9716" s="87">
        <v>4333.333333333333</v>
      </c>
      <c r="H9716" s="87">
        <v>241.49964781026279</v>
      </c>
    </row>
    <row r="9717" spans="1:8" x14ac:dyDescent="0.3">
      <c r="A9717" t="s">
        <v>37</v>
      </c>
      <c r="B9717" t="s">
        <v>58</v>
      </c>
      <c r="C9717" t="s">
        <v>93</v>
      </c>
      <c r="D9717" t="s">
        <v>214</v>
      </c>
      <c r="E9717" t="s">
        <v>216</v>
      </c>
      <c r="F9717" s="88">
        <v>46508</v>
      </c>
      <c r="G9717" s="87">
        <v>4333.333333333333</v>
      </c>
      <c r="H9717" s="87">
        <v>260.00000000000023</v>
      </c>
    </row>
    <row r="9718" spans="1:8" x14ac:dyDescent="0.3">
      <c r="A9718" t="s">
        <v>37</v>
      </c>
      <c r="B9718" t="s">
        <v>58</v>
      </c>
      <c r="C9718" t="s">
        <v>93</v>
      </c>
      <c r="D9718" t="s">
        <v>214</v>
      </c>
      <c r="E9718" t="s">
        <v>217</v>
      </c>
      <c r="F9718" s="88">
        <v>46508</v>
      </c>
      <c r="G9718" s="87">
        <v>4333.333333333333</v>
      </c>
      <c r="H9718" s="87">
        <v>-17.45316244314828</v>
      </c>
    </row>
    <row r="9719" spans="1:8" x14ac:dyDescent="0.3">
      <c r="A9719" t="s">
        <v>37</v>
      </c>
      <c r="B9719" t="s">
        <v>58</v>
      </c>
      <c r="C9719" t="s">
        <v>93</v>
      </c>
      <c r="D9719" t="s">
        <v>214</v>
      </c>
      <c r="E9719" t="s">
        <v>215</v>
      </c>
      <c r="F9719" s="88">
        <v>46539</v>
      </c>
      <c r="G9719" s="87">
        <v>4333.333333333333</v>
      </c>
      <c r="H9719" s="87">
        <v>241.49341928552269</v>
      </c>
    </row>
    <row r="9720" spans="1:8" x14ac:dyDescent="0.3">
      <c r="A9720" t="s">
        <v>37</v>
      </c>
      <c r="B9720" t="s">
        <v>58</v>
      </c>
      <c r="C9720" t="s">
        <v>93</v>
      </c>
      <c r="D9720" t="s">
        <v>214</v>
      </c>
      <c r="E9720" t="s">
        <v>216</v>
      </c>
      <c r="F9720" s="88">
        <v>46539</v>
      </c>
      <c r="G9720" s="87">
        <v>4333.333333333333</v>
      </c>
      <c r="H9720" s="87">
        <v>260.00000000000023</v>
      </c>
    </row>
    <row r="9721" spans="1:8" x14ac:dyDescent="0.3">
      <c r="A9721" t="s">
        <v>37</v>
      </c>
      <c r="B9721" t="s">
        <v>58</v>
      </c>
      <c r="C9721" t="s">
        <v>93</v>
      </c>
      <c r="D9721" t="s">
        <v>214</v>
      </c>
      <c r="E9721" t="s">
        <v>217</v>
      </c>
      <c r="F9721" s="88">
        <v>46539</v>
      </c>
      <c r="G9721" s="87">
        <v>4333.333333333333</v>
      </c>
      <c r="H9721" s="87">
        <v>-17.45903840988457</v>
      </c>
    </row>
    <row r="9722" spans="1:8" x14ac:dyDescent="0.3">
      <c r="A9722" t="s">
        <v>37</v>
      </c>
      <c r="B9722" t="s">
        <v>58</v>
      </c>
      <c r="C9722" t="s">
        <v>93</v>
      </c>
      <c r="D9722" t="s">
        <v>214</v>
      </c>
      <c r="E9722" t="s">
        <v>215</v>
      </c>
      <c r="F9722" s="88">
        <v>46569</v>
      </c>
      <c r="G9722" s="87">
        <v>4333.333333333333</v>
      </c>
      <c r="H9722" s="87">
        <v>-17.464918334483642</v>
      </c>
    </row>
    <row r="9723" spans="1:8" x14ac:dyDescent="0.3">
      <c r="A9723" t="s">
        <v>37</v>
      </c>
      <c r="B9723" t="s">
        <v>58</v>
      </c>
      <c r="C9723" t="s">
        <v>93</v>
      </c>
      <c r="D9723" t="s">
        <v>214</v>
      </c>
      <c r="E9723" t="s">
        <v>216</v>
      </c>
      <c r="F9723" s="88">
        <v>46569</v>
      </c>
      <c r="G9723" s="87">
        <v>4333.333333333333</v>
      </c>
      <c r="H9723" s="87">
        <v>0</v>
      </c>
    </row>
    <row r="9724" spans="1:8" x14ac:dyDescent="0.3">
      <c r="A9724" t="s">
        <v>37</v>
      </c>
      <c r="B9724" t="s">
        <v>58</v>
      </c>
      <c r="C9724" t="s">
        <v>93</v>
      </c>
      <c r="D9724" t="s">
        <v>214</v>
      </c>
      <c r="E9724" t="s">
        <v>217</v>
      </c>
      <c r="F9724" s="88">
        <v>46569</v>
      </c>
      <c r="G9724" s="87">
        <v>4333.333333333333</v>
      </c>
      <c r="H9724" s="87">
        <v>-17.464918334483642</v>
      </c>
    </row>
    <row r="9725" spans="1:8" x14ac:dyDescent="0.3">
      <c r="A9725" t="s">
        <v>37</v>
      </c>
      <c r="B9725" t="s">
        <v>58</v>
      </c>
      <c r="C9725" t="s">
        <v>93</v>
      </c>
      <c r="D9725" t="s">
        <v>214</v>
      </c>
      <c r="E9725" t="s">
        <v>215</v>
      </c>
      <c r="F9725" s="88">
        <v>46600</v>
      </c>
      <c r="G9725" s="87">
        <v>4333.333333333333</v>
      </c>
      <c r="H9725" s="87">
        <v>-17.47089871113009</v>
      </c>
    </row>
    <row r="9726" spans="1:8" x14ac:dyDescent="0.3">
      <c r="A9726" t="s">
        <v>37</v>
      </c>
      <c r="B9726" t="s">
        <v>58</v>
      </c>
      <c r="C9726" t="s">
        <v>93</v>
      </c>
      <c r="D9726" t="s">
        <v>214</v>
      </c>
      <c r="E9726" t="s">
        <v>216</v>
      </c>
      <c r="F9726" s="88">
        <v>46600</v>
      </c>
      <c r="G9726" s="87">
        <v>4333.333333333333</v>
      </c>
      <c r="H9726" s="87">
        <v>0</v>
      </c>
    </row>
    <row r="9727" spans="1:8" x14ac:dyDescent="0.3">
      <c r="A9727" t="s">
        <v>37</v>
      </c>
      <c r="B9727" t="s">
        <v>58</v>
      </c>
      <c r="C9727" t="s">
        <v>93</v>
      </c>
      <c r="D9727" t="s">
        <v>214</v>
      </c>
      <c r="E9727" t="s">
        <v>217</v>
      </c>
      <c r="F9727" s="88">
        <v>46600</v>
      </c>
      <c r="G9727" s="87">
        <v>4333.333333333333</v>
      </c>
      <c r="H9727" s="87">
        <v>-17.47089871113009</v>
      </c>
    </row>
    <row r="9728" spans="1:8" x14ac:dyDescent="0.3">
      <c r="A9728" t="s">
        <v>37</v>
      </c>
      <c r="B9728" t="s">
        <v>58</v>
      </c>
      <c r="C9728" t="s">
        <v>93</v>
      </c>
      <c r="D9728" t="s">
        <v>214</v>
      </c>
      <c r="E9728" t="s">
        <v>215</v>
      </c>
      <c r="F9728" s="88">
        <v>46631</v>
      </c>
      <c r="G9728" s="87">
        <v>4333.333333333333</v>
      </c>
      <c r="H9728" s="87">
        <v>-17.476786628509078</v>
      </c>
    </row>
    <row r="9729" spans="1:8" x14ac:dyDescent="0.3">
      <c r="A9729" t="s">
        <v>37</v>
      </c>
      <c r="B9729" t="s">
        <v>58</v>
      </c>
      <c r="C9729" t="s">
        <v>93</v>
      </c>
      <c r="D9729" t="s">
        <v>214</v>
      </c>
      <c r="E9729" t="s">
        <v>216</v>
      </c>
      <c r="F9729" s="88">
        <v>46631</v>
      </c>
      <c r="G9729" s="87">
        <v>4333.333333333333</v>
      </c>
      <c r="H9729" s="87">
        <v>0</v>
      </c>
    </row>
    <row r="9730" spans="1:8" x14ac:dyDescent="0.3">
      <c r="A9730" t="s">
        <v>37</v>
      </c>
      <c r="B9730" t="s">
        <v>58</v>
      </c>
      <c r="C9730" t="s">
        <v>93</v>
      </c>
      <c r="D9730" t="s">
        <v>214</v>
      </c>
      <c r="E9730" t="s">
        <v>217</v>
      </c>
      <c r="F9730" s="88">
        <v>46631</v>
      </c>
      <c r="G9730" s="87">
        <v>4333.333333333333</v>
      </c>
      <c r="H9730" s="87">
        <v>-17.476786628509078</v>
      </c>
    </row>
    <row r="9731" spans="1:8" x14ac:dyDescent="0.3">
      <c r="A9731" t="s">
        <v>37</v>
      </c>
      <c r="B9731" t="s">
        <v>58</v>
      </c>
      <c r="C9731" t="s">
        <v>93</v>
      </c>
      <c r="D9731" t="s">
        <v>214</v>
      </c>
      <c r="E9731" t="s">
        <v>215</v>
      </c>
      <c r="F9731" s="88">
        <v>46661</v>
      </c>
      <c r="G9731" s="87">
        <v>4333.333333333333</v>
      </c>
      <c r="H9731" s="87">
        <v>-17.482678515833111</v>
      </c>
    </row>
    <row r="9732" spans="1:8" x14ac:dyDescent="0.3">
      <c r="A9732" t="s">
        <v>37</v>
      </c>
      <c r="B9732" t="s">
        <v>58</v>
      </c>
      <c r="C9732" t="s">
        <v>93</v>
      </c>
      <c r="D9732" t="s">
        <v>214</v>
      </c>
      <c r="E9732" t="s">
        <v>216</v>
      </c>
      <c r="F9732" s="88">
        <v>46661</v>
      </c>
      <c r="G9732" s="87">
        <v>4333.333333333333</v>
      </c>
      <c r="H9732" s="87">
        <v>0</v>
      </c>
    </row>
    <row r="9733" spans="1:8" x14ac:dyDescent="0.3">
      <c r="A9733" t="s">
        <v>37</v>
      </c>
      <c r="B9733" t="s">
        <v>58</v>
      </c>
      <c r="C9733" t="s">
        <v>93</v>
      </c>
      <c r="D9733" t="s">
        <v>214</v>
      </c>
      <c r="E9733" t="s">
        <v>217</v>
      </c>
      <c r="F9733" s="88">
        <v>46661</v>
      </c>
      <c r="G9733" s="87">
        <v>4333.333333333333</v>
      </c>
      <c r="H9733" s="87">
        <v>-17.482678515833111</v>
      </c>
    </row>
    <row r="9734" spans="1:8" x14ac:dyDescent="0.3">
      <c r="A9734" t="s">
        <v>37</v>
      </c>
      <c r="B9734" t="s">
        <v>58</v>
      </c>
      <c r="C9734" t="s">
        <v>93</v>
      </c>
      <c r="D9734" t="s">
        <v>214</v>
      </c>
      <c r="E9734" t="s">
        <v>215</v>
      </c>
      <c r="F9734" s="88">
        <v>46692</v>
      </c>
      <c r="G9734" s="87">
        <v>4333.333333333333</v>
      </c>
      <c r="H9734" s="87">
        <v>-17.488574377119331</v>
      </c>
    </row>
    <row r="9735" spans="1:8" x14ac:dyDescent="0.3">
      <c r="A9735" t="s">
        <v>37</v>
      </c>
      <c r="B9735" t="s">
        <v>58</v>
      </c>
      <c r="C9735" t="s">
        <v>93</v>
      </c>
      <c r="D9735" t="s">
        <v>214</v>
      </c>
      <c r="E9735" t="s">
        <v>216</v>
      </c>
      <c r="F9735" s="88">
        <v>46692</v>
      </c>
      <c r="G9735" s="87">
        <v>4333.333333333333</v>
      </c>
      <c r="H9735" s="87">
        <v>0</v>
      </c>
    </row>
    <row r="9736" spans="1:8" x14ac:dyDescent="0.3">
      <c r="A9736" t="s">
        <v>37</v>
      </c>
      <c r="B9736" t="s">
        <v>58</v>
      </c>
      <c r="C9736" t="s">
        <v>93</v>
      </c>
      <c r="D9736" t="s">
        <v>214</v>
      </c>
      <c r="E9736" t="s">
        <v>217</v>
      </c>
      <c r="F9736" s="88">
        <v>46692</v>
      </c>
      <c r="G9736" s="87">
        <v>4333.333333333333</v>
      </c>
      <c r="H9736" s="87">
        <v>-17.488574377119331</v>
      </c>
    </row>
    <row r="9737" spans="1:8" x14ac:dyDescent="0.3">
      <c r="A9737" t="s">
        <v>37</v>
      </c>
      <c r="B9737" t="s">
        <v>58</v>
      </c>
      <c r="C9737" t="s">
        <v>93</v>
      </c>
      <c r="D9737" t="s">
        <v>214</v>
      </c>
      <c r="E9737" t="s">
        <v>215</v>
      </c>
      <c r="F9737" s="88">
        <v>46722</v>
      </c>
      <c r="G9737" s="87">
        <v>4333.333333333333</v>
      </c>
      <c r="H9737" s="87">
        <v>-17.494474216389239</v>
      </c>
    </row>
    <row r="9738" spans="1:8" x14ac:dyDescent="0.3">
      <c r="A9738" t="s">
        <v>37</v>
      </c>
      <c r="B9738" t="s">
        <v>58</v>
      </c>
      <c r="C9738" t="s">
        <v>93</v>
      </c>
      <c r="D9738" t="s">
        <v>214</v>
      </c>
      <c r="E9738" t="s">
        <v>216</v>
      </c>
      <c r="F9738" s="88">
        <v>46722</v>
      </c>
      <c r="G9738" s="87">
        <v>4333.333333333333</v>
      </c>
      <c r="H9738" s="87">
        <v>0</v>
      </c>
    </row>
    <row r="9739" spans="1:8" x14ac:dyDescent="0.3">
      <c r="A9739" t="s">
        <v>37</v>
      </c>
      <c r="B9739" t="s">
        <v>58</v>
      </c>
      <c r="C9739" t="s">
        <v>93</v>
      </c>
      <c r="D9739" t="s">
        <v>214</v>
      </c>
      <c r="E9739" t="s">
        <v>217</v>
      </c>
      <c r="F9739" s="88">
        <v>46722</v>
      </c>
      <c r="G9739" s="87">
        <v>4333.333333333333</v>
      </c>
      <c r="H9739" s="87">
        <v>-17.494474216389239</v>
      </c>
    </row>
    <row r="9740" spans="1:8" x14ac:dyDescent="0.3">
      <c r="A9740" t="s">
        <v>37</v>
      </c>
      <c r="B9740" t="s">
        <v>58</v>
      </c>
      <c r="C9740" t="s">
        <v>95</v>
      </c>
      <c r="D9740" t="s">
        <v>198</v>
      </c>
      <c r="E9740" t="s">
        <v>135</v>
      </c>
      <c r="G9740" s="87">
        <v>36000</v>
      </c>
      <c r="H9740" s="87">
        <v>23760</v>
      </c>
    </row>
    <row r="9741" spans="1:8" x14ac:dyDescent="0.3">
      <c r="A9741" t="s">
        <v>37</v>
      </c>
      <c r="B9741" t="s">
        <v>58</v>
      </c>
      <c r="C9741" t="s">
        <v>95</v>
      </c>
      <c r="D9741" t="s">
        <v>198</v>
      </c>
      <c r="E9741" t="s">
        <v>199</v>
      </c>
      <c r="G9741" s="87">
        <v>36000</v>
      </c>
      <c r="H9741" s="87">
        <v>36120.500034155339</v>
      </c>
    </row>
    <row r="9742" spans="1:8" x14ac:dyDescent="0.3">
      <c r="A9742" t="s">
        <v>37</v>
      </c>
      <c r="B9742" t="s">
        <v>58</v>
      </c>
      <c r="C9742" t="s">
        <v>95</v>
      </c>
      <c r="D9742" t="s">
        <v>198</v>
      </c>
      <c r="E9742" t="s">
        <v>200</v>
      </c>
      <c r="G9742" s="87">
        <v>36000</v>
      </c>
      <c r="H9742" s="87">
        <v>36290.476011032893</v>
      </c>
    </row>
    <row r="9743" spans="1:8" x14ac:dyDescent="0.3">
      <c r="A9743" t="s">
        <v>37</v>
      </c>
      <c r="B9743" t="s">
        <v>58</v>
      </c>
      <c r="C9743" t="s">
        <v>95</v>
      </c>
      <c r="D9743" t="s">
        <v>198</v>
      </c>
      <c r="E9743" t="s">
        <v>201</v>
      </c>
      <c r="G9743" s="87">
        <v>36000</v>
      </c>
      <c r="H9743" s="87">
        <v>36000</v>
      </c>
    </row>
    <row r="9744" spans="1:8" x14ac:dyDescent="0.3">
      <c r="A9744" t="s">
        <v>37</v>
      </c>
      <c r="B9744" t="s">
        <v>58</v>
      </c>
      <c r="C9744" t="s">
        <v>95</v>
      </c>
      <c r="D9744" t="s">
        <v>198</v>
      </c>
      <c r="E9744" t="s">
        <v>202</v>
      </c>
      <c r="G9744" s="87">
        <v>36000</v>
      </c>
      <c r="H9744" s="87">
        <v>24031.885899927162</v>
      </c>
    </row>
    <row r="9745" spans="1:8" x14ac:dyDescent="0.3">
      <c r="A9745" t="s">
        <v>37</v>
      </c>
      <c r="B9745" t="s">
        <v>58</v>
      </c>
      <c r="C9745" t="s">
        <v>95</v>
      </c>
      <c r="D9745" t="s">
        <v>198</v>
      </c>
      <c r="E9745" t="s">
        <v>139</v>
      </c>
      <c r="G9745" s="87">
        <v>36000</v>
      </c>
      <c r="H9745" s="87">
        <v>22140</v>
      </c>
    </row>
    <row r="9746" spans="1:8" x14ac:dyDescent="0.3">
      <c r="A9746" t="s">
        <v>37</v>
      </c>
      <c r="B9746" t="s">
        <v>58</v>
      </c>
      <c r="C9746" t="s">
        <v>95</v>
      </c>
      <c r="D9746" t="s">
        <v>198</v>
      </c>
      <c r="E9746" t="s">
        <v>65</v>
      </c>
      <c r="G9746" s="87">
        <v>36000</v>
      </c>
      <c r="H9746" s="87">
        <v>24031.885899927162</v>
      </c>
    </row>
    <row r="9747" spans="1:8" x14ac:dyDescent="0.3">
      <c r="A9747" t="s">
        <v>37</v>
      </c>
      <c r="B9747" t="s">
        <v>58</v>
      </c>
      <c r="C9747" t="s">
        <v>95</v>
      </c>
      <c r="D9747" t="s">
        <v>203</v>
      </c>
      <c r="E9747" t="s">
        <v>204</v>
      </c>
      <c r="G9747" s="87">
        <v>36000</v>
      </c>
      <c r="H9747" s="87">
        <v>23791.967926148041</v>
      </c>
    </row>
    <row r="9748" spans="1:8" x14ac:dyDescent="0.3">
      <c r="A9748" t="s">
        <v>37</v>
      </c>
      <c r="B9748" t="s">
        <v>58</v>
      </c>
      <c r="C9748" t="s">
        <v>95</v>
      </c>
      <c r="D9748" t="s">
        <v>203</v>
      </c>
      <c r="E9748" t="s">
        <v>142</v>
      </c>
      <c r="G9748" s="87">
        <v>36000</v>
      </c>
      <c r="H9748" s="87">
        <v>36000.000000000007</v>
      </c>
    </row>
    <row r="9749" spans="1:8" x14ac:dyDescent="0.3">
      <c r="A9749" t="s">
        <v>37</v>
      </c>
      <c r="B9749" t="s">
        <v>58</v>
      </c>
      <c r="C9749" t="s">
        <v>95</v>
      </c>
      <c r="D9749" t="s">
        <v>203</v>
      </c>
      <c r="E9749" t="s">
        <v>143</v>
      </c>
      <c r="G9749" s="87">
        <v>36000</v>
      </c>
      <c r="H9749" s="87">
        <v>36048.436251739447</v>
      </c>
    </row>
    <row r="9750" spans="1:8" x14ac:dyDescent="0.3">
      <c r="A9750" t="s">
        <v>37</v>
      </c>
      <c r="B9750" t="s">
        <v>58</v>
      </c>
      <c r="C9750" t="s">
        <v>95</v>
      </c>
      <c r="D9750" t="s">
        <v>203</v>
      </c>
      <c r="E9750" t="s">
        <v>141</v>
      </c>
      <c r="G9750" s="87">
        <v>36000</v>
      </c>
      <c r="H9750" s="87">
        <v>0</v>
      </c>
    </row>
    <row r="9751" spans="1:8" x14ac:dyDescent="0.3">
      <c r="A9751" t="s">
        <v>37</v>
      </c>
      <c r="B9751" t="s">
        <v>58</v>
      </c>
      <c r="C9751" t="s">
        <v>95</v>
      </c>
      <c r="D9751" t="s">
        <v>203</v>
      </c>
      <c r="E9751" t="s">
        <v>205</v>
      </c>
      <c r="G9751" s="87">
        <v>36000</v>
      </c>
      <c r="H9751" s="87">
        <v>23791.967926148041</v>
      </c>
    </row>
    <row r="9752" spans="1:8" x14ac:dyDescent="0.3">
      <c r="A9752" t="s">
        <v>37</v>
      </c>
      <c r="B9752" t="s">
        <v>58</v>
      </c>
      <c r="C9752" t="s">
        <v>95</v>
      </c>
      <c r="D9752" t="s">
        <v>206</v>
      </c>
      <c r="E9752" t="s">
        <v>207</v>
      </c>
      <c r="G9752" s="87">
        <v>36000</v>
      </c>
      <c r="H9752" s="87">
        <v>36720</v>
      </c>
    </row>
    <row r="9753" spans="1:8" x14ac:dyDescent="0.3">
      <c r="A9753" t="s">
        <v>37</v>
      </c>
      <c r="B9753" t="s">
        <v>58</v>
      </c>
      <c r="C9753" t="s">
        <v>95</v>
      </c>
      <c r="D9753" t="s">
        <v>206</v>
      </c>
      <c r="E9753" t="s">
        <v>208</v>
      </c>
      <c r="G9753" s="87">
        <v>36000</v>
      </c>
      <c r="H9753" s="87">
        <v>36597.5</v>
      </c>
    </row>
    <row r="9754" spans="1:8" x14ac:dyDescent="0.3">
      <c r="A9754" t="s">
        <v>37</v>
      </c>
      <c r="B9754" t="s">
        <v>58</v>
      </c>
      <c r="C9754" t="s">
        <v>95</v>
      </c>
      <c r="D9754" t="s">
        <v>206</v>
      </c>
      <c r="E9754" t="s">
        <v>209</v>
      </c>
      <c r="G9754" s="87">
        <v>36000</v>
      </c>
      <c r="H9754" s="87">
        <v>35711.849015317282</v>
      </c>
    </row>
    <row r="9755" spans="1:8" x14ac:dyDescent="0.3">
      <c r="A9755" t="s">
        <v>37</v>
      </c>
      <c r="B9755" t="s">
        <v>58</v>
      </c>
      <c r="C9755" t="s">
        <v>95</v>
      </c>
      <c r="D9755" t="s">
        <v>210</v>
      </c>
      <c r="E9755" t="s">
        <v>211</v>
      </c>
      <c r="G9755" s="87">
        <v>36000</v>
      </c>
      <c r="H9755" s="87">
        <v>36000</v>
      </c>
    </row>
    <row r="9756" spans="1:8" x14ac:dyDescent="0.3">
      <c r="A9756" t="s">
        <v>37</v>
      </c>
      <c r="B9756" t="s">
        <v>58</v>
      </c>
      <c r="C9756" t="s">
        <v>95</v>
      </c>
      <c r="D9756" t="s">
        <v>210</v>
      </c>
      <c r="E9756" t="s">
        <v>212</v>
      </c>
      <c r="G9756" s="87">
        <v>36000</v>
      </c>
      <c r="H9756" s="87">
        <v>35640</v>
      </c>
    </row>
    <row r="9757" spans="1:8" x14ac:dyDescent="0.3">
      <c r="A9757" t="s">
        <v>37</v>
      </c>
      <c r="B9757" t="s">
        <v>58</v>
      </c>
      <c r="C9757" t="s">
        <v>95</v>
      </c>
      <c r="D9757" t="s">
        <v>210</v>
      </c>
      <c r="E9757" t="s">
        <v>213</v>
      </c>
      <c r="G9757" s="87">
        <v>36000</v>
      </c>
      <c r="H9757" s="87">
        <v>36000</v>
      </c>
    </row>
    <row r="9758" spans="1:8" x14ac:dyDescent="0.3">
      <c r="A9758" t="s">
        <v>37</v>
      </c>
      <c r="B9758" t="s">
        <v>58</v>
      </c>
      <c r="C9758" t="s">
        <v>95</v>
      </c>
      <c r="D9758" t="s">
        <v>214</v>
      </c>
      <c r="E9758" t="s">
        <v>215</v>
      </c>
      <c r="F9758" s="88">
        <v>46388</v>
      </c>
      <c r="G9758" s="87">
        <v>3000</v>
      </c>
      <c r="H9758" s="87">
        <v>84.828000133376548</v>
      </c>
    </row>
    <row r="9759" spans="1:8" x14ac:dyDescent="0.3">
      <c r="A9759" t="s">
        <v>37</v>
      </c>
      <c r="B9759" t="s">
        <v>58</v>
      </c>
      <c r="C9759" t="s">
        <v>95</v>
      </c>
      <c r="D9759" t="s">
        <v>214</v>
      </c>
      <c r="E9759" t="s">
        <v>216</v>
      </c>
      <c r="F9759" s="88">
        <v>46388</v>
      </c>
      <c r="G9759" s="87">
        <v>3000</v>
      </c>
      <c r="H9759" s="87">
        <v>60.000000000000057</v>
      </c>
    </row>
    <row r="9760" spans="1:8" x14ac:dyDescent="0.3">
      <c r="A9760" t="s">
        <v>37</v>
      </c>
      <c r="B9760" t="s">
        <v>58</v>
      </c>
      <c r="C9760" t="s">
        <v>95</v>
      </c>
      <c r="D9760" t="s">
        <v>214</v>
      </c>
      <c r="E9760" t="s">
        <v>217</v>
      </c>
      <c r="F9760" s="88">
        <v>46388</v>
      </c>
      <c r="G9760" s="87">
        <v>3000</v>
      </c>
      <c r="H9760" s="87">
        <v>24.341176601349272</v>
      </c>
    </row>
    <row r="9761" spans="1:8" x14ac:dyDescent="0.3">
      <c r="A9761" t="s">
        <v>37</v>
      </c>
      <c r="B9761" t="s">
        <v>58</v>
      </c>
      <c r="C9761" t="s">
        <v>95</v>
      </c>
      <c r="D9761" t="s">
        <v>214</v>
      </c>
      <c r="E9761" t="s">
        <v>215</v>
      </c>
      <c r="F9761" s="88">
        <v>46419</v>
      </c>
      <c r="G9761" s="87">
        <v>3000</v>
      </c>
      <c r="H9761" s="87">
        <v>84.811729423525108</v>
      </c>
    </row>
    <row r="9762" spans="1:8" x14ac:dyDescent="0.3">
      <c r="A9762" t="s">
        <v>37</v>
      </c>
      <c r="B9762" t="s">
        <v>58</v>
      </c>
      <c r="C9762" t="s">
        <v>95</v>
      </c>
      <c r="D9762" t="s">
        <v>214</v>
      </c>
      <c r="E9762" t="s">
        <v>216</v>
      </c>
      <c r="F9762" s="88">
        <v>46419</v>
      </c>
      <c r="G9762" s="87">
        <v>3000</v>
      </c>
      <c r="H9762" s="87">
        <v>60.000000000000057</v>
      </c>
    </row>
    <row r="9763" spans="1:8" x14ac:dyDescent="0.3">
      <c r="A9763" t="s">
        <v>37</v>
      </c>
      <c r="B9763" t="s">
        <v>58</v>
      </c>
      <c r="C9763" t="s">
        <v>95</v>
      </c>
      <c r="D9763" t="s">
        <v>214</v>
      </c>
      <c r="E9763" t="s">
        <v>217</v>
      </c>
      <c r="F9763" s="88">
        <v>46419</v>
      </c>
      <c r="G9763" s="87">
        <v>3000</v>
      </c>
      <c r="H9763" s="87">
        <v>24.325224925024759</v>
      </c>
    </row>
    <row r="9764" spans="1:8" x14ac:dyDescent="0.3">
      <c r="A9764" t="s">
        <v>37</v>
      </c>
      <c r="B9764" t="s">
        <v>58</v>
      </c>
      <c r="C9764" t="s">
        <v>95</v>
      </c>
      <c r="D9764" t="s">
        <v>214</v>
      </c>
      <c r="E9764" t="s">
        <v>215</v>
      </c>
      <c r="F9764" s="88">
        <v>46447</v>
      </c>
      <c r="G9764" s="87">
        <v>3000</v>
      </c>
      <c r="H9764" s="87">
        <v>84.795480025308123</v>
      </c>
    </row>
    <row r="9765" spans="1:8" x14ac:dyDescent="0.3">
      <c r="A9765" t="s">
        <v>37</v>
      </c>
      <c r="B9765" t="s">
        <v>58</v>
      </c>
      <c r="C9765" t="s">
        <v>95</v>
      </c>
      <c r="D9765" t="s">
        <v>214</v>
      </c>
      <c r="E9765" t="s">
        <v>216</v>
      </c>
      <c r="F9765" s="88">
        <v>46447</v>
      </c>
      <c r="G9765" s="87">
        <v>3000</v>
      </c>
      <c r="H9765" s="87">
        <v>60.000000000000057</v>
      </c>
    </row>
    <row r="9766" spans="1:8" x14ac:dyDescent="0.3">
      <c r="A9766" t="s">
        <v>37</v>
      </c>
      <c r="B9766" t="s">
        <v>58</v>
      </c>
      <c r="C9766" t="s">
        <v>95</v>
      </c>
      <c r="D9766" t="s">
        <v>214</v>
      </c>
      <c r="E9766" t="s">
        <v>217</v>
      </c>
      <c r="F9766" s="88">
        <v>46447</v>
      </c>
      <c r="G9766" s="87">
        <v>3000</v>
      </c>
      <c r="H9766" s="87">
        <v>24.30929414245897</v>
      </c>
    </row>
    <row r="9767" spans="1:8" x14ac:dyDescent="0.3">
      <c r="A9767" t="s">
        <v>37</v>
      </c>
      <c r="B9767" t="s">
        <v>58</v>
      </c>
      <c r="C9767" t="s">
        <v>95</v>
      </c>
      <c r="D9767" t="s">
        <v>214</v>
      </c>
      <c r="E9767" t="s">
        <v>215</v>
      </c>
      <c r="F9767" s="88">
        <v>46478</v>
      </c>
      <c r="G9767" s="87">
        <v>3000</v>
      </c>
      <c r="H9767" s="87">
        <v>84.778702163061268</v>
      </c>
    </row>
    <row r="9768" spans="1:8" x14ac:dyDescent="0.3">
      <c r="A9768" t="s">
        <v>37</v>
      </c>
      <c r="B9768" t="s">
        <v>58</v>
      </c>
      <c r="C9768" t="s">
        <v>95</v>
      </c>
      <c r="D9768" t="s">
        <v>214</v>
      </c>
      <c r="E9768" t="s">
        <v>216</v>
      </c>
      <c r="F9768" s="88">
        <v>46478</v>
      </c>
      <c r="G9768" s="87">
        <v>3000</v>
      </c>
      <c r="H9768" s="87">
        <v>60.000000000000057</v>
      </c>
    </row>
    <row r="9769" spans="1:8" x14ac:dyDescent="0.3">
      <c r="A9769" t="s">
        <v>37</v>
      </c>
      <c r="B9769" t="s">
        <v>58</v>
      </c>
      <c r="C9769" t="s">
        <v>95</v>
      </c>
      <c r="D9769" t="s">
        <v>214</v>
      </c>
      <c r="E9769" t="s">
        <v>217</v>
      </c>
      <c r="F9769" s="88">
        <v>46478</v>
      </c>
      <c r="G9769" s="87">
        <v>3000</v>
      </c>
      <c r="H9769" s="87">
        <v>24.29284525790321</v>
      </c>
    </row>
    <row r="9770" spans="1:8" x14ac:dyDescent="0.3">
      <c r="A9770" t="s">
        <v>37</v>
      </c>
      <c r="B9770" t="s">
        <v>58</v>
      </c>
      <c r="C9770" t="s">
        <v>95</v>
      </c>
      <c r="D9770" t="s">
        <v>214</v>
      </c>
      <c r="E9770" t="s">
        <v>215</v>
      </c>
      <c r="F9770" s="88">
        <v>46508</v>
      </c>
      <c r="G9770" s="87">
        <v>3000</v>
      </c>
      <c r="H9770" s="87">
        <v>84.761946990943528</v>
      </c>
    </row>
    <row r="9771" spans="1:8" x14ac:dyDescent="0.3">
      <c r="A9771" t="s">
        <v>37</v>
      </c>
      <c r="B9771" t="s">
        <v>58</v>
      </c>
      <c r="C9771" t="s">
        <v>95</v>
      </c>
      <c r="D9771" t="s">
        <v>214</v>
      </c>
      <c r="E9771" t="s">
        <v>216</v>
      </c>
      <c r="F9771" s="88">
        <v>46508</v>
      </c>
      <c r="G9771" s="87">
        <v>3000</v>
      </c>
      <c r="H9771" s="87">
        <v>60.000000000000057</v>
      </c>
    </row>
    <row r="9772" spans="1:8" x14ac:dyDescent="0.3">
      <c r="A9772" t="s">
        <v>37</v>
      </c>
      <c r="B9772" t="s">
        <v>58</v>
      </c>
      <c r="C9772" t="s">
        <v>95</v>
      </c>
      <c r="D9772" t="s">
        <v>214</v>
      </c>
      <c r="E9772" t="s">
        <v>217</v>
      </c>
      <c r="F9772" s="88">
        <v>46508</v>
      </c>
      <c r="G9772" s="87">
        <v>3000</v>
      </c>
      <c r="H9772" s="87">
        <v>24.276418618571771</v>
      </c>
    </row>
    <row r="9773" spans="1:8" x14ac:dyDescent="0.3">
      <c r="A9773" t="s">
        <v>37</v>
      </c>
      <c r="B9773" t="s">
        <v>58</v>
      </c>
      <c r="C9773" t="s">
        <v>95</v>
      </c>
      <c r="D9773" t="s">
        <v>214</v>
      </c>
      <c r="E9773" t="s">
        <v>215</v>
      </c>
      <c r="F9773" s="88">
        <v>46539</v>
      </c>
      <c r="G9773" s="87">
        <v>3000</v>
      </c>
      <c r="H9773" s="87">
        <v>84.745214462956355</v>
      </c>
    </row>
    <row r="9774" spans="1:8" x14ac:dyDescent="0.3">
      <c r="A9774" t="s">
        <v>37</v>
      </c>
      <c r="B9774" t="s">
        <v>58</v>
      </c>
      <c r="C9774" t="s">
        <v>95</v>
      </c>
      <c r="D9774" t="s">
        <v>214</v>
      </c>
      <c r="E9774" t="s">
        <v>216</v>
      </c>
      <c r="F9774" s="88">
        <v>46539</v>
      </c>
      <c r="G9774" s="87">
        <v>3000</v>
      </c>
      <c r="H9774" s="87">
        <v>60.000000000000057</v>
      </c>
    </row>
    <row r="9775" spans="1:8" x14ac:dyDescent="0.3">
      <c r="A9775" t="s">
        <v>37</v>
      </c>
      <c r="B9775" t="s">
        <v>58</v>
      </c>
      <c r="C9775" t="s">
        <v>95</v>
      </c>
      <c r="D9775" t="s">
        <v>214</v>
      </c>
      <c r="E9775" t="s">
        <v>217</v>
      </c>
      <c r="F9775" s="88">
        <v>46539</v>
      </c>
      <c r="G9775" s="87">
        <v>3000</v>
      </c>
      <c r="H9775" s="87">
        <v>24.260014179368738</v>
      </c>
    </row>
    <row r="9776" spans="1:8" x14ac:dyDescent="0.3">
      <c r="A9776" t="s">
        <v>37</v>
      </c>
      <c r="B9776" t="s">
        <v>58</v>
      </c>
      <c r="C9776" t="s">
        <v>95</v>
      </c>
      <c r="D9776" t="s">
        <v>214</v>
      </c>
      <c r="E9776" t="s">
        <v>215</v>
      </c>
      <c r="F9776" s="88">
        <v>46569</v>
      </c>
      <c r="G9776" s="87">
        <v>3000</v>
      </c>
      <c r="H9776" s="87">
        <v>84.72850453322711</v>
      </c>
    </row>
    <row r="9777" spans="1:8" x14ac:dyDescent="0.3">
      <c r="A9777" t="s">
        <v>37</v>
      </c>
      <c r="B9777" t="s">
        <v>58</v>
      </c>
      <c r="C9777" t="s">
        <v>95</v>
      </c>
      <c r="D9777" t="s">
        <v>214</v>
      </c>
      <c r="E9777" t="s">
        <v>216</v>
      </c>
      <c r="F9777" s="88">
        <v>46569</v>
      </c>
      <c r="G9777" s="87">
        <v>3000</v>
      </c>
      <c r="H9777" s="87">
        <v>60.000000000000057</v>
      </c>
    </row>
    <row r="9778" spans="1:8" x14ac:dyDescent="0.3">
      <c r="A9778" t="s">
        <v>37</v>
      </c>
      <c r="B9778" t="s">
        <v>58</v>
      </c>
      <c r="C9778" t="s">
        <v>95</v>
      </c>
      <c r="D9778" t="s">
        <v>214</v>
      </c>
      <c r="E9778" t="s">
        <v>217</v>
      </c>
      <c r="F9778" s="88">
        <v>46569</v>
      </c>
      <c r="G9778" s="87">
        <v>3000</v>
      </c>
      <c r="H9778" s="87">
        <v>24.24363189532075</v>
      </c>
    </row>
    <row r="9779" spans="1:8" x14ac:dyDescent="0.3">
      <c r="A9779" t="s">
        <v>37</v>
      </c>
      <c r="B9779" t="s">
        <v>58</v>
      </c>
      <c r="C9779" t="s">
        <v>95</v>
      </c>
      <c r="D9779" t="s">
        <v>214</v>
      </c>
      <c r="E9779" t="s">
        <v>215</v>
      </c>
      <c r="F9779" s="88">
        <v>46600</v>
      </c>
      <c r="G9779" s="87">
        <v>3000</v>
      </c>
      <c r="H9779" s="87">
        <v>24.227003705957319</v>
      </c>
    </row>
    <row r="9780" spans="1:8" x14ac:dyDescent="0.3">
      <c r="A9780" t="s">
        <v>37</v>
      </c>
      <c r="B9780" t="s">
        <v>58</v>
      </c>
      <c r="C9780" t="s">
        <v>95</v>
      </c>
      <c r="D9780" t="s">
        <v>214</v>
      </c>
      <c r="E9780" t="s">
        <v>216</v>
      </c>
      <c r="F9780" s="88">
        <v>46600</v>
      </c>
      <c r="G9780" s="87">
        <v>3000</v>
      </c>
      <c r="H9780" s="87">
        <v>0</v>
      </c>
    </row>
    <row r="9781" spans="1:8" x14ac:dyDescent="0.3">
      <c r="A9781" t="s">
        <v>37</v>
      </c>
      <c r="B9781" t="s">
        <v>58</v>
      </c>
      <c r="C9781" t="s">
        <v>95</v>
      </c>
      <c r="D9781" t="s">
        <v>214</v>
      </c>
      <c r="E9781" t="s">
        <v>217</v>
      </c>
      <c r="F9781" s="88">
        <v>46600</v>
      </c>
      <c r="G9781" s="87">
        <v>3000</v>
      </c>
      <c r="H9781" s="87">
        <v>24.227003705957319</v>
      </c>
    </row>
    <row r="9782" spans="1:8" x14ac:dyDescent="0.3">
      <c r="A9782" t="s">
        <v>37</v>
      </c>
      <c r="B9782" t="s">
        <v>58</v>
      </c>
      <c r="C9782" t="s">
        <v>95</v>
      </c>
      <c r="D9782" t="s">
        <v>214</v>
      </c>
      <c r="E9782" t="s">
        <v>215</v>
      </c>
      <c r="F9782" s="88">
        <v>46631</v>
      </c>
      <c r="G9782" s="87">
        <v>3000</v>
      </c>
      <c r="H9782" s="87">
        <v>24.21066595914056</v>
      </c>
    </row>
    <row r="9783" spans="1:8" x14ac:dyDescent="0.3">
      <c r="A9783" t="s">
        <v>37</v>
      </c>
      <c r="B9783" t="s">
        <v>58</v>
      </c>
      <c r="C9783" t="s">
        <v>95</v>
      </c>
      <c r="D9783" t="s">
        <v>214</v>
      </c>
      <c r="E9783" t="s">
        <v>216</v>
      </c>
      <c r="F9783" s="88">
        <v>46631</v>
      </c>
      <c r="G9783" s="87">
        <v>3000</v>
      </c>
      <c r="H9783" s="87">
        <v>0</v>
      </c>
    </row>
    <row r="9784" spans="1:8" x14ac:dyDescent="0.3">
      <c r="A9784" t="s">
        <v>37</v>
      </c>
      <c r="B9784" t="s">
        <v>58</v>
      </c>
      <c r="C9784" t="s">
        <v>95</v>
      </c>
      <c r="D9784" t="s">
        <v>214</v>
      </c>
      <c r="E9784" t="s">
        <v>217</v>
      </c>
      <c r="F9784" s="88">
        <v>46631</v>
      </c>
      <c r="G9784" s="87">
        <v>3000</v>
      </c>
      <c r="H9784" s="87">
        <v>24.21066595914056</v>
      </c>
    </row>
    <row r="9785" spans="1:8" x14ac:dyDescent="0.3">
      <c r="A9785" t="s">
        <v>37</v>
      </c>
      <c r="B9785" t="s">
        <v>58</v>
      </c>
      <c r="C9785" t="s">
        <v>95</v>
      </c>
      <c r="D9785" t="s">
        <v>214</v>
      </c>
      <c r="E9785" t="s">
        <v>215</v>
      </c>
      <c r="F9785" s="88">
        <v>46661</v>
      </c>
      <c r="G9785" s="87">
        <v>3000</v>
      </c>
      <c r="H9785" s="87">
        <v>24.19435023255345</v>
      </c>
    </row>
    <row r="9786" spans="1:8" x14ac:dyDescent="0.3">
      <c r="A9786" t="s">
        <v>37</v>
      </c>
      <c r="B9786" t="s">
        <v>58</v>
      </c>
      <c r="C9786" t="s">
        <v>95</v>
      </c>
      <c r="D9786" t="s">
        <v>214</v>
      </c>
      <c r="E9786" t="s">
        <v>216</v>
      </c>
      <c r="F9786" s="88">
        <v>46661</v>
      </c>
      <c r="G9786" s="87">
        <v>3000</v>
      </c>
      <c r="H9786" s="87">
        <v>0</v>
      </c>
    </row>
    <row r="9787" spans="1:8" x14ac:dyDescent="0.3">
      <c r="A9787" t="s">
        <v>37</v>
      </c>
      <c r="B9787" t="s">
        <v>58</v>
      </c>
      <c r="C9787" t="s">
        <v>95</v>
      </c>
      <c r="D9787" t="s">
        <v>214</v>
      </c>
      <c r="E9787" t="s">
        <v>217</v>
      </c>
      <c r="F9787" s="88">
        <v>46661</v>
      </c>
      <c r="G9787" s="87">
        <v>3000</v>
      </c>
      <c r="H9787" s="87">
        <v>24.19435023255345</v>
      </c>
    </row>
    <row r="9788" spans="1:8" x14ac:dyDescent="0.3">
      <c r="A9788" t="s">
        <v>37</v>
      </c>
      <c r="B9788" t="s">
        <v>58</v>
      </c>
      <c r="C9788" t="s">
        <v>95</v>
      </c>
      <c r="D9788" t="s">
        <v>214</v>
      </c>
      <c r="E9788" t="s">
        <v>215</v>
      </c>
      <c r="F9788" s="88">
        <v>46692</v>
      </c>
      <c r="G9788" s="87">
        <v>3000</v>
      </c>
      <c r="H9788" s="87">
        <v>24.178056481706239</v>
      </c>
    </row>
    <row r="9789" spans="1:8" x14ac:dyDescent="0.3">
      <c r="A9789" t="s">
        <v>37</v>
      </c>
      <c r="B9789" t="s">
        <v>58</v>
      </c>
      <c r="C9789" t="s">
        <v>95</v>
      </c>
      <c r="D9789" t="s">
        <v>214</v>
      </c>
      <c r="E9789" t="s">
        <v>216</v>
      </c>
      <c r="F9789" s="88">
        <v>46692</v>
      </c>
      <c r="G9789" s="87">
        <v>3000</v>
      </c>
      <c r="H9789" s="87">
        <v>0</v>
      </c>
    </row>
    <row r="9790" spans="1:8" x14ac:dyDescent="0.3">
      <c r="A9790" t="s">
        <v>37</v>
      </c>
      <c r="B9790" t="s">
        <v>58</v>
      </c>
      <c r="C9790" t="s">
        <v>95</v>
      </c>
      <c r="D9790" t="s">
        <v>214</v>
      </c>
      <c r="E9790" t="s">
        <v>217</v>
      </c>
      <c r="F9790" s="88">
        <v>46692</v>
      </c>
      <c r="G9790" s="87">
        <v>3000</v>
      </c>
      <c r="H9790" s="87">
        <v>24.178056481706239</v>
      </c>
    </row>
    <row r="9791" spans="1:8" x14ac:dyDescent="0.3">
      <c r="A9791" t="s">
        <v>37</v>
      </c>
      <c r="B9791" t="s">
        <v>58</v>
      </c>
      <c r="C9791" t="s">
        <v>95</v>
      </c>
      <c r="D9791" t="s">
        <v>214</v>
      </c>
      <c r="E9791" t="s">
        <v>215</v>
      </c>
      <c r="F9791" s="88">
        <v>46722</v>
      </c>
      <c r="G9791" s="87">
        <v>3000</v>
      </c>
      <c r="H9791" s="87">
        <v>24.161784662231732</v>
      </c>
    </row>
    <row r="9792" spans="1:8" x14ac:dyDescent="0.3">
      <c r="A9792" t="s">
        <v>37</v>
      </c>
      <c r="B9792" t="s">
        <v>58</v>
      </c>
      <c r="C9792" t="s">
        <v>95</v>
      </c>
      <c r="D9792" t="s">
        <v>214</v>
      </c>
      <c r="E9792" t="s">
        <v>216</v>
      </c>
      <c r="F9792" s="88">
        <v>46722</v>
      </c>
      <c r="G9792" s="87">
        <v>3000</v>
      </c>
      <c r="H9792" s="87">
        <v>0</v>
      </c>
    </row>
    <row r="9793" spans="1:8" x14ac:dyDescent="0.3">
      <c r="A9793" t="s">
        <v>37</v>
      </c>
      <c r="B9793" t="s">
        <v>58</v>
      </c>
      <c r="C9793" t="s">
        <v>95</v>
      </c>
      <c r="D9793" t="s">
        <v>214</v>
      </c>
      <c r="E9793" t="s">
        <v>217</v>
      </c>
      <c r="F9793" s="88">
        <v>46722</v>
      </c>
      <c r="G9793" s="87">
        <v>3000</v>
      </c>
      <c r="H9793" s="87">
        <v>24.161784662231732</v>
      </c>
    </row>
    <row r="9794" spans="1:8" x14ac:dyDescent="0.3">
      <c r="A9794" t="s">
        <v>37</v>
      </c>
      <c r="B9794" t="s">
        <v>58</v>
      </c>
      <c r="C9794" t="s">
        <v>98</v>
      </c>
      <c r="D9794" t="s">
        <v>198</v>
      </c>
      <c r="E9794" t="s">
        <v>135</v>
      </c>
      <c r="G9794" s="87">
        <v>88000</v>
      </c>
      <c r="H9794" s="87">
        <v>60543.999999999993</v>
      </c>
    </row>
    <row r="9795" spans="1:8" x14ac:dyDescent="0.3">
      <c r="A9795" t="s">
        <v>37</v>
      </c>
      <c r="B9795" t="s">
        <v>58</v>
      </c>
      <c r="C9795" t="s">
        <v>98</v>
      </c>
      <c r="D9795" t="s">
        <v>198</v>
      </c>
      <c r="E9795" t="s">
        <v>199</v>
      </c>
      <c r="G9795" s="87">
        <v>88000</v>
      </c>
      <c r="H9795" s="87">
        <v>88000</v>
      </c>
    </row>
    <row r="9796" spans="1:8" x14ac:dyDescent="0.3">
      <c r="A9796" t="s">
        <v>37</v>
      </c>
      <c r="B9796" t="s">
        <v>58</v>
      </c>
      <c r="C9796" t="s">
        <v>98</v>
      </c>
      <c r="D9796" t="s">
        <v>198</v>
      </c>
      <c r="E9796" t="s">
        <v>200</v>
      </c>
      <c r="G9796" s="87">
        <v>88000</v>
      </c>
      <c r="H9796" s="87">
        <v>89068.447819069581</v>
      </c>
    </row>
    <row r="9797" spans="1:8" x14ac:dyDescent="0.3">
      <c r="A9797" t="s">
        <v>37</v>
      </c>
      <c r="B9797" t="s">
        <v>58</v>
      </c>
      <c r="C9797" t="s">
        <v>98</v>
      </c>
      <c r="D9797" t="s">
        <v>198</v>
      </c>
      <c r="E9797" t="s">
        <v>201</v>
      </c>
      <c r="G9797" s="87">
        <v>88000</v>
      </c>
      <c r="H9797" s="87">
        <v>88000</v>
      </c>
    </row>
    <row r="9798" spans="1:8" x14ac:dyDescent="0.3">
      <c r="A9798" t="s">
        <v>37</v>
      </c>
      <c r="B9798" t="s">
        <v>58</v>
      </c>
      <c r="C9798" t="s">
        <v>98</v>
      </c>
      <c r="D9798" t="s">
        <v>198</v>
      </c>
      <c r="E9798" t="s">
        <v>202</v>
      </c>
      <c r="G9798" s="87">
        <v>88000</v>
      </c>
      <c r="H9798" s="87">
        <v>61279.092099519861</v>
      </c>
    </row>
    <row r="9799" spans="1:8" x14ac:dyDescent="0.3">
      <c r="A9799" t="s">
        <v>37</v>
      </c>
      <c r="B9799" t="s">
        <v>58</v>
      </c>
      <c r="C9799" t="s">
        <v>98</v>
      </c>
      <c r="D9799" t="s">
        <v>198</v>
      </c>
      <c r="E9799" t="s">
        <v>139</v>
      </c>
      <c r="G9799" s="87">
        <v>88000</v>
      </c>
      <c r="H9799" s="87">
        <v>55880</v>
      </c>
    </row>
    <row r="9800" spans="1:8" x14ac:dyDescent="0.3">
      <c r="A9800" t="s">
        <v>37</v>
      </c>
      <c r="B9800" t="s">
        <v>58</v>
      </c>
      <c r="C9800" t="s">
        <v>98</v>
      </c>
      <c r="D9800" t="s">
        <v>198</v>
      </c>
      <c r="E9800" t="s">
        <v>65</v>
      </c>
      <c r="G9800" s="87">
        <v>88000</v>
      </c>
      <c r="H9800" s="87">
        <v>61279.092099519861</v>
      </c>
    </row>
    <row r="9801" spans="1:8" x14ac:dyDescent="0.3">
      <c r="A9801" t="s">
        <v>37</v>
      </c>
      <c r="B9801" t="s">
        <v>58</v>
      </c>
      <c r="C9801" t="s">
        <v>98</v>
      </c>
      <c r="D9801" t="s">
        <v>203</v>
      </c>
      <c r="E9801" t="s">
        <v>204</v>
      </c>
      <c r="G9801" s="87">
        <v>88000</v>
      </c>
      <c r="H9801" s="87">
        <v>61695.003980511843</v>
      </c>
    </row>
    <row r="9802" spans="1:8" x14ac:dyDescent="0.3">
      <c r="A9802" t="s">
        <v>37</v>
      </c>
      <c r="B9802" t="s">
        <v>58</v>
      </c>
      <c r="C9802" t="s">
        <v>98</v>
      </c>
      <c r="D9802" t="s">
        <v>203</v>
      </c>
      <c r="E9802" t="s">
        <v>142</v>
      </c>
      <c r="G9802" s="87">
        <v>88000</v>
      </c>
      <c r="H9802" s="87">
        <v>88000</v>
      </c>
    </row>
    <row r="9803" spans="1:8" x14ac:dyDescent="0.3">
      <c r="A9803" t="s">
        <v>37</v>
      </c>
      <c r="B9803" t="s">
        <v>58</v>
      </c>
      <c r="C9803" t="s">
        <v>98</v>
      </c>
      <c r="D9803" t="s">
        <v>203</v>
      </c>
      <c r="E9803" t="s">
        <v>143</v>
      </c>
      <c r="G9803" s="87">
        <v>88000</v>
      </c>
      <c r="H9803" s="87">
        <v>89672.970901906738</v>
      </c>
    </row>
    <row r="9804" spans="1:8" x14ac:dyDescent="0.3">
      <c r="A9804" t="s">
        <v>37</v>
      </c>
      <c r="B9804" t="s">
        <v>58</v>
      </c>
      <c r="C9804" t="s">
        <v>98</v>
      </c>
      <c r="D9804" t="s">
        <v>203</v>
      </c>
      <c r="E9804" t="s">
        <v>141</v>
      </c>
      <c r="G9804" s="87">
        <v>88000</v>
      </c>
      <c r="H9804" s="87">
        <v>0</v>
      </c>
    </row>
    <row r="9805" spans="1:8" x14ac:dyDescent="0.3">
      <c r="A9805" t="s">
        <v>37</v>
      </c>
      <c r="B9805" t="s">
        <v>58</v>
      </c>
      <c r="C9805" t="s">
        <v>98</v>
      </c>
      <c r="D9805" t="s">
        <v>203</v>
      </c>
      <c r="E9805" t="s">
        <v>205</v>
      </c>
      <c r="G9805" s="87">
        <v>88000</v>
      </c>
      <c r="H9805" s="87">
        <v>61695.003980511843</v>
      </c>
    </row>
    <row r="9806" spans="1:8" x14ac:dyDescent="0.3">
      <c r="A9806" t="s">
        <v>37</v>
      </c>
      <c r="B9806" t="s">
        <v>58</v>
      </c>
      <c r="C9806" t="s">
        <v>98</v>
      </c>
      <c r="D9806" t="s">
        <v>206</v>
      </c>
      <c r="E9806" t="s">
        <v>207</v>
      </c>
      <c r="G9806" s="87">
        <v>88000</v>
      </c>
      <c r="H9806" s="87">
        <v>88000</v>
      </c>
    </row>
    <row r="9807" spans="1:8" x14ac:dyDescent="0.3">
      <c r="A9807" t="s">
        <v>37</v>
      </c>
      <c r="B9807" t="s">
        <v>58</v>
      </c>
      <c r="C9807" t="s">
        <v>98</v>
      </c>
      <c r="D9807" t="s">
        <v>206</v>
      </c>
      <c r="E9807" t="s">
        <v>208</v>
      </c>
      <c r="G9807" s="87">
        <v>88000</v>
      </c>
      <c r="H9807" s="87">
        <v>88000</v>
      </c>
    </row>
    <row r="9808" spans="1:8" x14ac:dyDescent="0.3">
      <c r="A9808" t="s">
        <v>37</v>
      </c>
      <c r="B9808" t="s">
        <v>58</v>
      </c>
      <c r="C9808" t="s">
        <v>98</v>
      </c>
      <c r="D9808" t="s">
        <v>206</v>
      </c>
      <c r="E9808" t="s">
        <v>209</v>
      </c>
      <c r="G9808" s="87">
        <v>88000</v>
      </c>
      <c r="H9808" s="87">
        <v>86944.369073668844</v>
      </c>
    </row>
    <row r="9809" spans="1:8" x14ac:dyDescent="0.3">
      <c r="A9809" t="s">
        <v>37</v>
      </c>
      <c r="B9809" t="s">
        <v>58</v>
      </c>
      <c r="C9809" t="s">
        <v>98</v>
      </c>
      <c r="D9809" t="s">
        <v>210</v>
      </c>
      <c r="E9809" t="s">
        <v>211</v>
      </c>
      <c r="G9809" s="87">
        <v>88000</v>
      </c>
      <c r="H9809" s="87">
        <v>88000</v>
      </c>
    </row>
    <row r="9810" spans="1:8" x14ac:dyDescent="0.3">
      <c r="A9810" t="s">
        <v>37</v>
      </c>
      <c r="B9810" t="s">
        <v>58</v>
      </c>
      <c r="C9810" t="s">
        <v>98</v>
      </c>
      <c r="D9810" t="s">
        <v>210</v>
      </c>
      <c r="E9810" t="s">
        <v>212</v>
      </c>
      <c r="G9810" s="87">
        <v>88000</v>
      </c>
      <c r="H9810" s="87">
        <v>87120</v>
      </c>
    </row>
    <row r="9811" spans="1:8" x14ac:dyDescent="0.3">
      <c r="A9811" t="s">
        <v>37</v>
      </c>
      <c r="B9811" t="s">
        <v>58</v>
      </c>
      <c r="C9811" t="s">
        <v>98</v>
      </c>
      <c r="D9811" t="s">
        <v>210</v>
      </c>
      <c r="E9811" t="s">
        <v>213</v>
      </c>
      <c r="G9811" s="87">
        <v>88000</v>
      </c>
      <c r="H9811" s="87">
        <v>86240</v>
      </c>
    </row>
    <row r="9812" spans="1:8" x14ac:dyDescent="0.3">
      <c r="A9812" t="s">
        <v>37</v>
      </c>
      <c r="B9812" t="s">
        <v>58</v>
      </c>
      <c r="C9812" t="s">
        <v>98</v>
      </c>
      <c r="D9812" t="s">
        <v>214</v>
      </c>
      <c r="E9812" t="s">
        <v>215</v>
      </c>
      <c r="F9812" s="88">
        <v>46388</v>
      </c>
      <c r="G9812" s="87">
        <v>7333.333333333333</v>
      </c>
      <c r="H9812" s="87">
        <v>-58.827192375175009</v>
      </c>
    </row>
    <row r="9813" spans="1:8" x14ac:dyDescent="0.3">
      <c r="A9813" t="s">
        <v>37</v>
      </c>
      <c r="B9813" t="s">
        <v>58</v>
      </c>
      <c r="C9813" t="s">
        <v>98</v>
      </c>
      <c r="D9813" t="s">
        <v>214</v>
      </c>
      <c r="E9813" t="s">
        <v>216</v>
      </c>
      <c r="F9813" s="88">
        <v>46388</v>
      </c>
      <c r="G9813" s="87">
        <v>7333.333333333333</v>
      </c>
      <c r="H9813" s="87">
        <v>0</v>
      </c>
    </row>
    <row r="9814" spans="1:8" x14ac:dyDescent="0.3">
      <c r="A9814" t="s">
        <v>37</v>
      </c>
      <c r="B9814" t="s">
        <v>58</v>
      </c>
      <c r="C9814" t="s">
        <v>98</v>
      </c>
      <c r="D9814" t="s">
        <v>214</v>
      </c>
      <c r="E9814" t="s">
        <v>217</v>
      </c>
      <c r="F9814" s="88">
        <v>46388</v>
      </c>
      <c r="G9814" s="87">
        <v>7333.333333333333</v>
      </c>
      <c r="H9814" s="87">
        <v>-58.827192375175009</v>
      </c>
    </row>
    <row r="9815" spans="1:8" x14ac:dyDescent="0.3">
      <c r="A9815" t="s">
        <v>37</v>
      </c>
      <c r="B9815" t="s">
        <v>58</v>
      </c>
      <c r="C9815" t="s">
        <v>98</v>
      </c>
      <c r="D9815" t="s">
        <v>214</v>
      </c>
      <c r="E9815" t="s">
        <v>215</v>
      </c>
      <c r="F9815" s="88">
        <v>46419</v>
      </c>
      <c r="G9815" s="87">
        <v>7333.333333333333</v>
      </c>
      <c r="H9815" s="87">
        <v>-58.865357407285053</v>
      </c>
    </row>
    <row r="9816" spans="1:8" x14ac:dyDescent="0.3">
      <c r="A9816" t="s">
        <v>37</v>
      </c>
      <c r="B9816" t="s">
        <v>58</v>
      </c>
      <c r="C9816" t="s">
        <v>98</v>
      </c>
      <c r="D9816" t="s">
        <v>214</v>
      </c>
      <c r="E9816" t="s">
        <v>216</v>
      </c>
      <c r="F9816" s="88">
        <v>46419</v>
      </c>
      <c r="G9816" s="87">
        <v>7333.333333333333</v>
      </c>
      <c r="H9816" s="87">
        <v>0</v>
      </c>
    </row>
    <row r="9817" spans="1:8" x14ac:dyDescent="0.3">
      <c r="A9817" t="s">
        <v>37</v>
      </c>
      <c r="B9817" t="s">
        <v>58</v>
      </c>
      <c r="C9817" t="s">
        <v>98</v>
      </c>
      <c r="D9817" t="s">
        <v>214</v>
      </c>
      <c r="E9817" t="s">
        <v>217</v>
      </c>
      <c r="F9817" s="88">
        <v>46419</v>
      </c>
      <c r="G9817" s="87">
        <v>7333.333333333333</v>
      </c>
      <c r="H9817" s="87">
        <v>-58.865357407285053</v>
      </c>
    </row>
    <row r="9818" spans="1:8" x14ac:dyDescent="0.3">
      <c r="A9818" t="s">
        <v>37</v>
      </c>
      <c r="B9818" t="s">
        <v>58</v>
      </c>
      <c r="C9818" t="s">
        <v>98</v>
      </c>
      <c r="D9818" t="s">
        <v>214</v>
      </c>
      <c r="E9818" t="s">
        <v>215</v>
      </c>
      <c r="F9818" s="88">
        <v>46447</v>
      </c>
      <c r="G9818" s="87">
        <v>7333.333333333333</v>
      </c>
      <c r="H9818" s="87">
        <v>-58.903571991828052</v>
      </c>
    </row>
    <row r="9819" spans="1:8" x14ac:dyDescent="0.3">
      <c r="A9819" t="s">
        <v>37</v>
      </c>
      <c r="B9819" t="s">
        <v>58</v>
      </c>
      <c r="C9819" t="s">
        <v>98</v>
      </c>
      <c r="D9819" t="s">
        <v>214</v>
      </c>
      <c r="E9819" t="s">
        <v>216</v>
      </c>
      <c r="F9819" s="88">
        <v>46447</v>
      </c>
      <c r="G9819" s="87">
        <v>7333.333333333333</v>
      </c>
      <c r="H9819" s="87">
        <v>0</v>
      </c>
    </row>
    <row r="9820" spans="1:8" x14ac:dyDescent="0.3">
      <c r="A9820" t="s">
        <v>37</v>
      </c>
      <c r="B9820" t="s">
        <v>58</v>
      </c>
      <c r="C9820" t="s">
        <v>98</v>
      </c>
      <c r="D9820" t="s">
        <v>214</v>
      </c>
      <c r="E9820" t="s">
        <v>217</v>
      </c>
      <c r="F9820" s="88">
        <v>46447</v>
      </c>
      <c r="G9820" s="87">
        <v>7333.333333333333</v>
      </c>
      <c r="H9820" s="87">
        <v>-58.903571991828052</v>
      </c>
    </row>
    <row r="9821" spans="1:8" x14ac:dyDescent="0.3">
      <c r="A9821" t="s">
        <v>37</v>
      </c>
      <c r="B9821" t="s">
        <v>58</v>
      </c>
      <c r="C9821" t="s">
        <v>98</v>
      </c>
      <c r="D9821" t="s">
        <v>214</v>
      </c>
      <c r="E9821" t="s">
        <v>215</v>
      </c>
      <c r="F9821" s="88">
        <v>46478</v>
      </c>
      <c r="G9821" s="87">
        <v>7333.333333333333</v>
      </c>
      <c r="H9821" s="87">
        <v>-58.943134189219784</v>
      </c>
    </row>
    <row r="9822" spans="1:8" x14ac:dyDescent="0.3">
      <c r="A9822" t="s">
        <v>37</v>
      </c>
      <c r="B9822" t="s">
        <v>58</v>
      </c>
      <c r="C9822" t="s">
        <v>98</v>
      </c>
      <c r="D9822" t="s">
        <v>214</v>
      </c>
      <c r="E9822" t="s">
        <v>216</v>
      </c>
      <c r="F9822" s="88">
        <v>46478</v>
      </c>
      <c r="G9822" s="87">
        <v>7333.333333333333</v>
      </c>
      <c r="H9822" s="87">
        <v>0</v>
      </c>
    </row>
    <row r="9823" spans="1:8" x14ac:dyDescent="0.3">
      <c r="A9823" t="s">
        <v>37</v>
      </c>
      <c r="B9823" t="s">
        <v>58</v>
      </c>
      <c r="C9823" t="s">
        <v>98</v>
      </c>
      <c r="D9823" t="s">
        <v>214</v>
      </c>
      <c r="E9823" t="s">
        <v>217</v>
      </c>
      <c r="F9823" s="88">
        <v>46478</v>
      </c>
      <c r="G9823" s="87">
        <v>7333.333333333333</v>
      </c>
      <c r="H9823" s="87">
        <v>-58.943134189219784</v>
      </c>
    </row>
    <row r="9824" spans="1:8" x14ac:dyDescent="0.3">
      <c r="A9824" t="s">
        <v>37</v>
      </c>
      <c r="B9824" t="s">
        <v>58</v>
      </c>
      <c r="C9824" t="s">
        <v>98</v>
      </c>
      <c r="D9824" t="s">
        <v>214</v>
      </c>
      <c r="E9824" t="s">
        <v>215</v>
      </c>
      <c r="F9824" s="88">
        <v>46508</v>
      </c>
      <c r="G9824" s="87">
        <v>7333.333333333333</v>
      </c>
      <c r="H9824" s="87">
        <v>-58.982749565709142</v>
      </c>
    </row>
    <row r="9825" spans="1:8" x14ac:dyDescent="0.3">
      <c r="A9825" t="s">
        <v>37</v>
      </c>
      <c r="B9825" t="s">
        <v>58</v>
      </c>
      <c r="C9825" t="s">
        <v>98</v>
      </c>
      <c r="D9825" t="s">
        <v>214</v>
      </c>
      <c r="E9825" t="s">
        <v>216</v>
      </c>
      <c r="F9825" s="88">
        <v>46508</v>
      </c>
      <c r="G9825" s="87">
        <v>7333.333333333333</v>
      </c>
      <c r="H9825" s="87">
        <v>0</v>
      </c>
    </row>
    <row r="9826" spans="1:8" x14ac:dyDescent="0.3">
      <c r="A9826" t="s">
        <v>37</v>
      </c>
      <c r="B9826" t="s">
        <v>58</v>
      </c>
      <c r="C9826" t="s">
        <v>98</v>
      </c>
      <c r="D9826" t="s">
        <v>214</v>
      </c>
      <c r="E9826" t="s">
        <v>217</v>
      </c>
      <c r="F9826" s="88">
        <v>46508</v>
      </c>
      <c r="G9826" s="87">
        <v>7333.333333333333</v>
      </c>
      <c r="H9826" s="87">
        <v>-58.982749565709142</v>
      </c>
    </row>
    <row r="9827" spans="1:8" x14ac:dyDescent="0.3">
      <c r="A9827" t="s">
        <v>37</v>
      </c>
      <c r="B9827" t="s">
        <v>58</v>
      </c>
      <c r="C9827" t="s">
        <v>98</v>
      </c>
      <c r="D9827" t="s">
        <v>214</v>
      </c>
      <c r="E9827" t="s">
        <v>215</v>
      </c>
      <c r="F9827" s="88">
        <v>46539</v>
      </c>
      <c r="G9827" s="87">
        <v>7333.333333333333</v>
      </c>
      <c r="H9827" s="87">
        <v>-59.022418228592329</v>
      </c>
    </row>
    <row r="9828" spans="1:8" x14ac:dyDescent="0.3">
      <c r="A9828" t="s">
        <v>37</v>
      </c>
      <c r="B9828" t="s">
        <v>58</v>
      </c>
      <c r="C9828" t="s">
        <v>98</v>
      </c>
      <c r="D9828" t="s">
        <v>214</v>
      </c>
      <c r="E9828" t="s">
        <v>216</v>
      </c>
      <c r="F9828" s="88">
        <v>46539</v>
      </c>
      <c r="G9828" s="87">
        <v>7333.333333333333</v>
      </c>
      <c r="H9828" s="87">
        <v>0</v>
      </c>
    </row>
    <row r="9829" spans="1:8" x14ac:dyDescent="0.3">
      <c r="A9829" t="s">
        <v>37</v>
      </c>
      <c r="B9829" t="s">
        <v>58</v>
      </c>
      <c r="C9829" t="s">
        <v>98</v>
      </c>
      <c r="D9829" t="s">
        <v>214</v>
      </c>
      <c r="E9829" t="s">
        <v>217</v>
      </c>
      <c r="F9829" s="88">
        <v>46539</v>
      </c>
      <c r="G9829" s="87">
        <v>7333.333333333333</v>
      </c>
      <c r="H9829" s="87">
        <v>-59.022418228592329</v>
      </c>
    </row>
    <row r="9830" spans="1:8" x14ac:dyDescent="0.3">
      <c r="A9830" t="s">
        <v>37</v>
      </c>
      <c r="B9830" t="s">
        <v>58</v>
      </c>
      <c r="C9830" t="s">
        <v>98</v>
      </c>
      <c r="D9830" t="s">
        <v>214</v>
      </c>
      <c r="E9830" t="s">
        <v>215</v>
      </c>
      <c r="F9830" s="88">
        <v>46569</v>
      </c>
      <c r="G9830" s="87">
        <v>7333.333333333333</v>
      </c>
      <c r="H9830" s="87">
        <v>-59.062140285454532</v>
      </c>
    </row>
    <row r="9831" spans="1:8" x14ac:dyDescent="0.3">
      <c r="A9831" t="s">
        <v>37</v>
      </c>
      <c r="B9831" t="s">
        <v>58</v>
      </c>
      <c r="C9831" t="s">
        <v>98</v>
      </c>
      <c r="D9831" t="s">
        <v>214</v>
      </c>
      <c r="E9831" t="s">
        <v>216</v>
      </c>
      <c r="F9831" s="88">
        <v>46569</v>
      </c>
      <c r="G9831" s="87">
        <v>7333.333333333333</v>
      </c>
      <c r="H9831" s="87">
        <v>0</v>
      </c>
    </row>
    <row r="9832" spans="1:8" x14ac:dyDescent="0.3">
      <c r="A9832" t="s">
        <v>37</v>
      </c>
      <c r="B9832" t="s">
        <v>58</v>
      </c>
      <c r="C9832" t="s">
        <v>98</v>
      </c>
      <c r="D9832" t="s">
        <v>214</v>
      </c>
      <c r="E9832" t="s">
        <v>217</v>
      </c>
      <c r="F9832" s="88">
        <v>46569</v>
      </c>
      <c r="G9832" s="87">
        <v>7333.333333333333</v>
      </c>
      <c r="H9832" s="87">
        <v>-59.062140285454532</v>
      </c>
    </row>
    <row r="9833" spans="1:8" x14ac:dyDescent="0.3">
      <c r="A9833" t="s">
        <v>37</v>
      </c>
      <c r="B9833" t="s">
        <v>58</v>
      </c>
      <c r="C9833" t="s">
        <v>98</v>
      </c>
      <c r="D9833" t="s">
        <v>214</v>
      </c>
      <c r="E9833" t="s">
        <v>215</v>
      </c>
      <c r="F9833" s="88">
        <v>46600</v>
      </c>
      <c r="G9833" s="87">
        <v>7333.333333333333</v>
      </c>
      <c r="H9833" s="87">
        <v>-59.102568348845232</v>
      </c>
    </row>
    <row r="9834" spans="1:8" x14ac:dyDescent="0.3">
      <c r="A9834" t="s">
        <v>37</v>
      </c>
      <c r="B9834" t="s">
        <v>58</v>
      </c>
      <c r="C9834" t="s">
        <v>98</v>
      </c>
      <c r="D9834" t="s">
        <v>214</v>
      </c>
      <c r="E9834" t="s">
        <v>216</v>
      </c>
      <c r="F9834" s="88">
        <v>46600</v>
      </c>
      <c r="G9834" s="87">
        <v>7333.333333333333</v>
      </c>
      <c r="H9834" s="87">
        <v>0</v>
      </c>
    </row>
    <row r="9835" spans="1:8" x14ac:dyDescent="0.3">
      <c r="A9835" t="s">
        <v>37</v>
      </c>
      <c r="B9835" t="s">
        <v>58</v>
      </c>
      <c r="C9835" t="s">
        <v>98</v>
      </c>
      <c r="D9835" t="s">
        <v>214</v>
      </c>
      <c r="E9835" t="s">
        <v>217</v>
      </c>
      <c r="F9835" s="88">
        <v>46600</v>
      </c>
      <c r="G9835" s="87">
        <v>7333.333333333333</v>
      </c>
      <c r="H9835" s="87">
        <v>-59.102568348845232</v>
      </c>
    </row>
    <row r="9836" spans="1:8" x14ac:dyDescent="0.3">
      <c r="A9836" t="s">
        <v>37</v>
      </c>
      <c r="B9836" t="s">
        <v>58</v>
      </c>
      <c r="C9836" t="s">
        <v>98</v>
      </c>
      <c r="D9836" t="s">
        <v>214</v>
      </c>
      <c r="E9836" t="s">
        <v>215</v>
      </c>
      <c r="F9836" s="88">
        <v>46631</v>
      </c>
      <c r="G9836" s="87">
        <v>7333.333333333333</v>
      </c>
      <c r="H9836" s="87">
        <v>-59.142398397336258</v>
      </c>
    </row>
    <row r="9837" spans="1:8" x14ac:dyDescent="0.3">
      <c r="A9837" t="s">
        <v>37</v>
      </c>
      <c r="B9837" t="s">
        <v>58</v>
      </c>
      <c r="C9837" t="s">
        <v>98</v>
      </c>
      <c r="D9837" t="s">
        <v>214</v>
      </c>
      <c r="E9837" t="s">
        <v>216</v>
      </c>
      <c r="F9837" s="88">
        <v>46631</v>
      </c>
      <c r="G9837" s="87">
        <v>7333.333333333333</v>
      </c>
      <c r="H9837" s="87">
        <v>0</v>
      </c>
    </row>
    <row r="9838" spans="1:8" x14ac:dyDescent="0.3">
      <c r="A9838" t="s">
        <v>37</v>
      </c>
      <c r="B9838" t="s">
        <v>58</v>
      </c>
      <c r="C9838" t="s">
        <v>98</v>
      </c>
      <c r="D9838" t="s">
        <v>214</v>
      </c>
      <c r="E9838" t="s">
        <v>217</v>
      </c>
      <c r="F9838" s="88">
        <v>46631</v>
      </c>
      <c r="G9838" s="87">
        <v>7333.333333333333</v>
      </c>
      <c r="H9838" s="87">
        <v>-59.142398397336258</v>
      </c>
    </row>
    <row r="9839" spans="1:8" x14ac:dyDescent="0.3">
      <c r="A9839" t="s">
        <v>37</v>
      </c>
      <c r="B9839" t="s">
        <v>58</v>
      </c>
      <c r="C9839" t="s">
        <v>98</v>
      </c>
      <c r="D9839" t="s">
        <v>214</v>
      </c>
      <c r="E9839" t="s">
        <v>215</v>
      </c>
      <c r="F9839" s="88">
        <v>46661</v>
      </c>
      <c r="G9839" s="87">
        <v>7333.333333333333</v>
      </c>
      <c r="H9839" s="87">
        <v>-59.182282166087226</v>
      </c>
    </row>
    <row r="9840" spans="1:8" x14ac:dyDescent="0.3">
      <c r="A9840" t="s">
        <v>37</v>
      </c>
      <c r="B9840" t="s">
        <v>58</v>
      </c>
      <c r="C9840" t="s">
        <v>98</v>
      </c>
      <c r="D9840" t="s">
        <v>214</v>
      </c>
      <c r="E9840" t="s">
        <v>216</v>
      </c>
      <c r="F9840" s="88">
        <v>46661</v>
      </c>
      <c r="G9840" s="87">
        <v>7333.333333333333</v>
      </c>
      <c r="H9840" s="87">
        <v>0</v>
      </c>
    </row>
    <row r="9841" spans="1:8" x14ac:dyDescent="0.3">
      <c r="A9841" t="s">
        <v>37</v>
      </c>
      <c r="B9841" t="s">
        <v>58</v>
      </c>
      <c r="C9841" t="s">
        <v>98</v>
      </c>
      <c r="D9841" t="s">
        <v>214</v>
      </c>
      <c r="E9841" t="s">
        <v>217</v>
      </c>
      <c r="F9841" s="88">
        <v>46661</v>
      </c>
      <c r="G9841" s="87">
        <v>7333.333333333333</v>
      </c>
      <c r="H9841" s="87">
        <v>-59.182282166087226</v>
      </c>
    </row>
    <row r="9842" spans="1:8" x14ac:dyDescent="0.3">
      <c r="A9842" t="s">
        <v>37</v>
      </c>
      <c r="B9842" t="s">
        <v>58</v>
      </c>
      <c r="C9842" t="s">
        <v>98</v>
      </c>
      <c r="D9842" t="s">
        <v>214</v>
      </c>
      <c r="E9842" t="s">
        <v>215</v>
      </c>
      <c r="F9842" s="88">
        <v>46692</v>
      </c>
      <c r="G9842" s="87">
        <v>7333.333333333333</v>
      </c>
      <c r="H9842" s="87">
        <v>-59.222219763848408</v>
      </c>
    </row>
    <row r="9843" spans="1:8" x14ac:dyDescent="0.3">
      <c r="A9843" t="s">
        <v>37</v>
      </c>
      <c r="B9843" t="s">
        <v>58</v>
      </c>
      <c r="C9843" t="s">
        <v>98</v>
      </c>
      <c r="D9843" t="s">
        <v>214</v>
      </c>
      <c r="E9843" t="s">
        <v>216</v>
      </c>
      <c r="F9843" s="88">
        <v>46692</v>
      </c>
      <c r="G9843" s="87">
        <v>7333.333333333333</v>
      </c>
      <c r="H9843" s="87">
        <v>0</v>
      </c>
    </row>
    <row r="9844" spans="1:8" x14ac:dyDescent="0.3">
      <c r="A9844" t="s">
        <v>37</v>
      </c>
      <c r="B9844" t="s">
        <v>58</v>
      </c>
      <c r="C9844" t="s">
        <v>98</v>
      </c>
      <c r="D9844" t="s">
        <v>214</v>
      </c>
      <c r="E9844" t="s">
        <v>217</v>
      </c>
      <c r="F9844" s="88">
        <v>46692</v>
      </c>
      <c r="G9844" s="87">
        <v>7333.333333333333</v>
      </c>
      <c r="H9844" s="87">
        <v>-59.222219763848408</v>
      </c>
    </row>
    <row r="9845" spans="1:8" x14ac:dyDescent="0.3">
      <c r="A9845" t="s">
        <v>37</v>
      </c>
      <c r="B9845" t="s">
        <v>58</v>
      </c>
      <c r="C9845" t="s">
        <v>98</v>
      </c>
      <c r="D9845" t="s">
        <v>214</v>
      </c>
      <c r="E9845" t="s">
        <v>215</v>
      </c>
      <c r="F9845" s="88">
        <v>46722</v>
      </c>
      <c r="G9845" s="87">
        <v>7333.333333333333</v>
      </c>
      <c r="H9845" s="87">
        <v>-59.262211299672941</v>
      </c>
    </row>
    <row r="9846" spans="1:8" x14ac:dyDescent="0.3">
      <c r="A9846" t="s">
        <v>37</v>
      </c>
      <c r="B9846" t="s">
        <v>58</v>
      </c>
      <c r="C9846" t="s">
        <v>98</v>
      </c>
      <c r="D9846" t="s">
        <v>214</v>
      </c>
      <c r="E9846" t="s">
        <v>216</v>
      </c>
      <c r="F9846" s="88">
        <v>46722</v>
      </c>
      <c r="G9846" s="87">
        <v>7333.333333333333</v>
      </c>
      <c r="H9846" s="87">
        <v>0</v>
      </c>
    </row>
    <row r="9847" spans="1:8" x14ac:dyDescent="0.3">
      <c r="A9847" t="s">
        <v>37</v>
      </c>
      <c r="B9847" t="s">
        <v>58</v>
      </c>
      <c r="C9847" t="s">
        <v>98</v>
      </c>
      <c r="D9847" t="s">
        <v>214</v>
      </c>
      <c r="E9847" t="s">
        <v>217</v>
      </c>
      <c r="F9847" s="88">
        <v>46722</v>
      </c>
      <c r="G9847" s="87">
        <v>7333.333333333333</v>
      </c>
      <c r="H9847" s="87">
        <v>-59.262211299672941</v>
      </c>
    </row>
    <row r="9848" spans="1:8" x14ac:dyDescent="0.3">
      <c r="A9848" t="s">
        <v>37</v>
      </c>
      <c r="B9848" t="s">
        <v>58</v>
      </c>
      <c r="C9848" t="s">
        <v>100</v>
      </c>
      <c r="D9848" t="s">
        <v>198</v>
      </c>
      <c r="E9848" t="s">
        <v>135</v>
      </c>
      <c r="G9848" s="87">
        <v>72000</v>
      </c>
      <c r="H9848" s="87">
        <v>48384</v>
      </c>
    </row>
    <row r="9849" spans="1:8" x14ac:dyDescent="0.3">
      <c r="A9849" t="s">
        <v>37</v>
      </c>
      <c r="B9849" t="s">
        <v>58</v>
      </c>
      <c r="C9849" t="s">
        <v>100</v>
      </c>
      <c r="D9849" t="s">
        <v>198</v>
      </c>
      <c r="E9849" t="s">
        <v>199</v>
      </c>
      <c r="G9849" s="87">
        <v>72000</v>
      </c>
      <c r="H9849" s="87">
        <v>72532.759316561293</v>
      </c>
    </row>
    <row r="9850" spans="1:8" x14ac:dyDescent="0.3">
      <c r="A9850" t="s">
        <v>37</v>
      </c>
      <c r="B9850" t="s">
        <v>58</v>
      </c>
      <c r="C9850" t="s">
        <v>100</v>
      </c>
      <c r="D9850" t="s">
        <v>198</v>
      </c>
      <c r="E9850" t="s">
        <v>200</v>
      </c>
      <c r="G9850" s="87">
        <v>72000</v>
      </c>
      <c r="H9850" s="87">
        <v>72654.038704549021</v>
      </c>
    </row>
    <row r="9851" spans="1:8" x14ac:dyDescent="0.3">
      <c r="A9851" t="s">
        <v>37</v>
      </c>
      <c r="B9851" t="s">
        <v>58</v>
      </c>
      <c r="C9851" t="s">
        <v>100</v>
      </c>
      <c r="D9851" t="s">
        <v>198</v>
      </c>
      <c r="E9851" t="s">
        <v>201</v>
      </c>
      <c r="G9851" s="87">
        <v>72000</v>
      </c>
      <c r="H9851" s="87">
        <v>72000</v>
      </c>
    </row>
    <row r="9852" spans="1:8" x14ac:dyDescent="0.3">
      <c r="A9852" t="s">
        <v>37</v>
      </c>
      <c r="B9852" t="s">
        <v>58</v>
      </c>
      <c r="C9852" t="s">
        <v>100</v>
      </c>
      <c r="D9852" t="s">
        <v>198</v>
      </c>
      <c r="E9852" t="s">
        <v>202</v>
      </c>
      <c r="G9852" s="87">
        <v>72000</v>
      </c>
      <c r="H9852" s="87">
        <v>49184.780425509707</v>
      </c>
    </row>
    <row r="9853" spans="1:8" x14ac:dyDescent="0.3">
      <c r="A9853" t="s">
        <v>37</v>
      </c>
      <c r="B9853" t="s">
        <v>58</v>
      </c>
      <c r="C9853" t="s">
        <v>100</v>
      </c>
      <c r="D9853" t="s">
        <v>198</v>
      </c>
      <c r="E9853" t="s">
        <v>139</v>
      </c>
      <c r="G9853" s="87">
        <v>72000</v>
      </c>
      <c r="H9853" s="87">
        <v>47160</v>
      </c>
    </row>
    <row r="9854" spans="1:8" x14ac:dyDescent="0.3">
      <c r="A9854" t="s">
        <v>37</v>
      </c>
      <c r="B9854" t="s">
        <v>58</v>
      </c>
      <c r="C9854" t="s">
        <v>100</v>
      </c>
      <c r="D9854" t="s">
        <v>198</v>
      </c>
      <c r="E9854" t="s">
        <v>65</v>
      </c>
      <c r="G9854" s="87">
        <v>72000</v>
      </c>
      <c r="H9854" s="87">
        <v>49184.780425509707</v>
      </c>
    </row>
    <row r="9855" spans="1:8" x14ac:dyDescent="0.3">
      <c r="A9855" t="s">
        <v>37</v>
      </c>
      <c r="B9855" t="s">
        <v>58</v>
      </c>
      <c r="C9855" t="s">
        <v>100</v>
      </c>
      <c r="D9855" t="s">
        <v>203</v>
      </c>
      <c r="E9855" t="s">
        <v>204</v>
      </c>
      <c r="G9855" s="87">
        <v>72000</v>
      </c>
      <c r="H9855" s="87">
        <v>47096.643868894993</v>
      </c>
    </row>
    <row r="9856" spans="1:8" x14ac:dyDescent="0.3">
      <c r="A9856" t="s">
        <v>37</v>
      </c>
      <c r="B9856" t="s">
        <v>58</v>
      </c>
      <c r="C9856" t="s">
        <v>100</v>
      </c>
      <c r="D9856" t="s">
        <v>203</v>
      </c>
      <c r="E9856" t="s">
        <v>142</v>
      </c>
      <c r="G9856" s="87">
        <v>72000</v>
      </c>
      <c r="H9856" s="87">
        <v>69686.785858314266</v>
      </c>
    </row>
    <row r="9857" spans="1:8" x14ac:dyDescent="0.3">
      <c r="A9857" t="s">
        <v>37</v>
      </c>
      <c r="B9857" t="s">
        <v>58</v>
      </c>
      <c r="C9857" t="s">
        <v>100</v>
      </c>
      <c r="D9857" t="s">
        <v>203</v>
      </c>
      <c r="E9857" t="s">
        <v>143</v>
      </c>
      <c r="G9857" s="87">
        <v>72000</v>
      </c>
      <c r="H9857" s="87">
        <v>72410.700591251225</v>
      </c>
    </row>
    <row r="9858" spans="1:8" x14ac:dyDescent="0.3">
      <c r="A9858" t="s">
        <v>37</v>
      </c>
      <c r="B9858" t="s">
        <v>58</v>
      </c>
      <c r="C9858" t="s">
        <v>100</v>
      </c>
      <c r="D9858" t="s">
        <v>203</v>
      </c>
      <c r="E9858" t="s">
        <v>141</v>
      </c>
      <c r="G9858" s="87">
        <v>72000</v>
      </c>
      <c r="H9858" s="87">
        <v>0</v>
      </c>
    </row>
    <row r="9859" spans="1:8" x14ac:dyDescent="0.3">
      <c r="A9859" t="s">
        <v>37</v>
      </c>
      <c r="B9859" t="s">
        <v>58</v>
      </c>
      <c r="C9859" t="s">
        <v>100</v>
      </c>
      <c r="D9859" t="s">
        <v>203</v>
      </c>
      <c r="E9859" t="s">
        <v>205</v>
      </c>
      <c r="G9859" s="87">
        <v>72000</v>
      </c>
      <c r="H9859" s="87">
        <v>47096.643868894993</v>
      </c>
    </row>
    <row r="9860" spans="1:8" x14ac:dyDescent="0.3">
      <c r="A9860" t="s">
        <v>37</v>
      </c>
      <c r="B9860" t="s">
        <v>58</v>
      </c>
      <c r="C9860" t="s">
        <v>100</v>
      </c>
      <c r="D9860" t="s">
        <v>206</v>
      </c>
      <c r="E9860" t="s">
        <v>207</v>
      </c>
      <c r="G9860" s="87">
        <v>72000</v>
      </c>
      <c r="H9860" s="87">
        <v>74880</v>
      </c>
    </row>
    <row r="9861" spans="1:8" x14ac:dyDescent="0.3">
      <c r="A9861" t="s">
        <v>37</v>
      </c>
      <c r="B9861" t="s">
        <v>58</v>
      </c>
      <c r="C9861" t="s">
        <v>100</v>
      </c>
      <c r="D9861" t="s">
        <v>206</v>
      </c>
      <c r="E9861" t="s">
        <v>208</v>
      </c>
      <c r="G9861" s="87">
        <v>72000</v>
      </c>
      <c r="H9861" s="87">
        <v>74330</v>
      </c>
    </row>
    <row r="9862" spans="1:8" x14ac:dyDescent="0.3">
      <c r="A9862" t="s">
        <v>37</v>
      </c>
      <c r="B9862" t="s">
        <v>58</v>
      </c>
      <c r="C9862" t="s">
        <v>100</v>
      </c>
      <c r="D9862" t="s">
        <v>206</v>
      </c>
      <c r="E9862" t="s">
        <v>209</v>
      </c>
      <c r="G9862" s="87">
        <v>72000</v>
      </c>
      <c r="H9862" s="87">
        <v>71351.84901531729</v>
      </c>
    </row>
    <row r="9863" spans="1:8" x14ac:dyDescent="0.3">
      <c r="A9863" t="s">
        <v>37</v>
      </c>
      <c r="B9863" t="s">
        <v>58</v>
      </c>
      <c r="C9863" t="s">
        <v>100</v>
      </c>
      <c r="D9863" t="s">
        <v>210</v>
      </c>
      <c r="E9863" t="s">
        <v>211</v>
      </c>
      <c r="G9863" s="87">
        <v>72000</v>
      </c>
      <c r="H9863" s="87">
        <v>72000</v>
      </c>
    </row>
    <row r="9864" spans="1:8" x14ac:dyDescent="0.3">
      <c r="A9864" t="s">
        <v>37</v>
      </c>
      <c r="B9864" t="s">
        <v>58</v>
      </c>
      <c r="C9864" t="s">
        <v>100</v>
      </c>
      <c r="D9864" t="s">
        <v>210</v>
      </c>
      <c r="E9864" t="s">
        <v>212</v>
      </c>
      <c r="G9864" s="87">
        <v>72000</v>
      </c>
      <c r="H9864" s="87">
        <v>71280</v>
      </c>
    </row>
    <row r="9865" spans="1:8" x14ac:dyDescent="0.3">
      <c r="A9865" t="s">
        <v>37</v>
      </c>
      <c r="B9865" t="s">
        <v>58</v>
      </c>
      <c r="C9865" t="s">
        <v>100</v>
      </c>
      <c r="D9865" t="s">
        <v>210</v>
      </c>
      <c r="E9865" t="s">
        <v>213</v>
      </c>
      <c r="G9865" s="87">
        <v>72000</v>
      </c>
      <c r="H9865" s="87">
        <v>71640</v>
      </c>
    </row>
    <row r="9866" spans="1:8" x14ac:dyDescent="0.3">
      <c r="A9866" t="s">
        <v>37</v>
      </c>
      <c r="B9866" t="s">
        <v>58</v>
      </c>
      <c r="C9866" t="s">
        <v>100</v>
      </c>
      <c r="D9866" t="s">
        <v>214</v>
      </c>
      <c r="E9866" t="s">
        <v>215</v>
      </c>
      <c r="F9866" s="88">
        <v>46388</v>
      </c>
      <c r="G9866" s="87">
        <v>6000</v>
      </c>
      <c r="H9866" s="87">
        <v>265.24257856442227</v>
      </c>
    </row>
    <row r="9867" spans="1:8" x14ac:dyDescent="0.3">
      <c r="A9867" t="s">
        <v>37</v>
      </c>
      <c r="B9867" t="s">
        <v>58</v>
      </c>
      <c r="C9867" t="s">
        <v>100</v>
      </c>
      <c r="D9867" t="s">
        <v>214</v>
      </c>
      <c r="E9867" t="s">
        <v>216</v>
      </c>
      <c r="F9867" s="88">
        <v>46388</v>
      </c>
      <c r="G9867" s="87">
        <v>6000</v>
      </c>
      <c r="H9867" s="87">
        <v>240.0000000000002</v>
      </c>
    </row>
    <row r="9868" spans="1:8" x14ac:dyDescent="0.3">
      <c r="A9868" t="s">
        <v>37</v>
      </c>
      <c r="B9868" t="s">
        <v>58</v>
      </c>
      <c r="C9868" t="s">
        <v>100</v>
      </c>
      <c r="D9868" t="s">
        <v>214</v>
      </c>
      <c r="E9868" t="s">
        <v>217</v>
      </c>
      <c r="F9868" s="88">
        <v>46388</v>
      </c>
      <c r="G9868" s="87">
        <v>6000</v>
      </c>
      <c r="H9868" s="87">
        <v>24.271710158098259</v>
      </c>
    </row>
    <row r="9869" spans="1:8" x14ac:dyDescent="0.3">
      <c r="A9869" t="s">
        <v>37</v>
      </c>
      <c r="B9869" t="s">
        <v>58</v>
      </c>
      <c r="C9869" t="s">
        <v>100</v>
      </c>
      <c r="D9869" t="s">
        <v>214</v>
      </c>
      <c r="E9869" t="s">
        <v>215</v>
      </c>
      <c r="F9869" s="88">
        <v>46419</v>
      </c>
      <c r="G9869" s="87">
        <v>6000</v>
      </c>
      <c r="H9869" s="87">
        <v>265.23432825899022</v>
      </c>
    </row>
    <row r="9870" spans="1:8" x14ac:dyDescent="0.3">
      <c r="A9870" t="s">
        <v>37</v>
      </c>
      <c r="B9870" t="s">
        <v>58</v>
      </c>
      <c r="C9870" t="s">
        <v>100</v>
      </c>
      <c r="D9870" t="s">
        <v>214</v>
      </c>
      <c r="E9870" t="s">
        <v>216</v>
      </c>
      <c r="F9870" s="88">
        <v>46419</v>
      </c>
      <c r="G9870" s="87">
        <v>6000</v>
      </c>
      <c r="H9870" s="87">
        <v>240.0000000000002</v>
      </c>
    </row>
    <row r="9871" spans="1:8" x14ac:dyDescent="0.3">
      <c r="A9871" t="s">
        <v>37</v>
      </c>
      <c r="B9871" t="s">
        <v>58</v>
      </c>
      <c r="C9871" t="s">
        <v>100</v>
      </c>
      <c r="D9871" t="s">
        <v>214</v>
      </c>
      <c r="E9871" t="s">
        <v>217</v>
      </c>
      <c r="F9871" s="88">
        <v>46419</v>
      </c>
      <c r="G9871" s="87">
        <v>6000</v>
      </c>
      <c r="H9871" s="87">
        <v>24.263777172106149</v>
      </c>
    </row>
    <row r="9872" spans="1:8" x14ac:dyDescent="0.3">
      <c r="A9872" t="s">
        <v>37</v>
      </c>
      <c r="B9872" t="s">
        <v>58</v>
      </c>
      <c r="C9872" t="s">
        <v>100</v>
      </c>
      <c r="D9872" t="s">
        <v>214</v>
      </c>
      <c r="E9872" t="s">
        <v>215</v>
      </c>
      <c r="F9872" s="88">
        <v>46447</v>
      </c>
      <c r="G9872" s="87">
        <v>6000</v>
      </c>
      <c r="H9872" s="87">
        <v>265.22608334487069</v>
      </c>
    </row>
    <row r="9873" spans="1:8" x14ac:dyDescent="0.3">
      <c r="A9873" t="s">
        <v>37</v>
      </c>
      <c r="B9873" t="s">
        <v>58</v>
      </c>
      <c r="C9873" t="s">
        <v>100</v>
      </c>
      <c r="D9873" t="s">
        <v>214</v>
      </c>
      <c r="E9873" t="s">
        <v>216</v>
      </c>
      <c r="F9873" s="88">
        <v>46447</v>
      </c>
      <c r="G9873" s="87">
        <v>6000</v>
      </c>
      <c r="H9873" s="87">
        <v>240.0000000000002</v>
      </c>
    </row>
    <row r="9874" spans="1:8" x14ac:dyDescent="0.3">
      <c r="A9874" t="s">
        <v>37</v>
      </c>
      <c r="B9874" t="s">
        <v>58</v>
      </c>
      <c r="C9874" t="s">
        <v>100</v>
      </c>
      <c r="D9874" t="s">
        <v>214</v>
      </c>
      <c r="E9874" t="s">
        <v>217</v>
      </c>
      <c r="F9874" s="88">
        <v>46447</v>
      </c>
      <c r="G9874" s="87">
        <v>6000</v>
      </c>
      <c r="H9874" s="87">
        <v>24.25584937006731</v>
      </c>
    </row>
    <row r="9875" spans="1:8" x14ac:dyDescent="0.3">
      <c r="A9875" t="s">
        <v>37</v>
      </c>
      <c r="B9875" t="s">
        <v>58</v>
      </c>
      <c r="C9875" t="s">
        <v>100</v>
      </c>
      <c r="D9875" t="s">
        <v>214</v>
      </c>
      <c r="E9875" t="s">
        <v>215</v>
      </c>
      <c r="F9875" s="88">
        <v>46478</v>
      </c>
      <c r="G9875" s="87">
        <v>6000</v>
      </c>
      <c r="H9875" s="87">
        <v>265.21756460506248</v>
      </c>
    </row>
    <row r="9876" spans="1:8" x14ac:dyDescent="0.3">
      <c r="A9876" t="s">
        <v>37</v>
      </c>
      <c r="B9876" t="s">
        <v>58</v>
      </c>
      <c r="C9876" t="s">
        <v>100</v>
      </c>
      <c r="D9876" t="s">
        <v>214</v>
      </c>
      <c r="E9876" t="s">
        <v>216</v>
      </c>
      <c r="F9876" s="88">
        <v>46478</v>
      </c>
      <c r="G9876" s="87">
        <v>6000</v>
      </c>
      <c r="H9876" s="87">
        <v>240.0000000000002</v>
      </c>
    </row>
    <row r="9877" spans="1:8" x14ac:dyDescent="0.3">
      <c r="A9877" t="s">
        <v>37</v>
      </c>
      <c r="B9877" t="s">
        <v>58</v>
      </c>
      <c r="C9877" t="s">
        <v>100</v>
      </c>
      <c r="D9877" t="s">
        <v>214</v>
      </c>
      <c r="E9877" t="s">
        <v>217</v>
      </c>
      <c r="F9877" s="88">
        <v>46478</v>
      </c>
      <c r="G9877" s="87">
        <v>6000</v>
      </c>
      <c r="H9877" s="87">
        <v>24.247658274097809</v>
      </c>
    </row>
    <row r="9878" spans="1:8" x14ac:dyDescent="0.3">
      <c r="A9878" t="s">
        <v>37</v>
      </c>
      <c r="B9878" t="s">
        <v>58</v>
      </c>
      <c r="C9878" t="s">
        <v>100</v>
      </c>
      <c r="D9878" t="s">
        <v>214</v>
      </c>
      <c r="E9878" t="s">
        <v>215</v>
      </c>
      <c r="F9878" s="88">
        <v>46508</v>
      </c>
      <c r="G9878" s="87">
        <v>6000</v>
      </c>
      <c r="H9878" s="87">
        <v>265.20905161679491</v>
      </c>
    </row>
    <row r="9879" spans="1:8" x14ac:dyDescent="0.3">
      <c r="A9879" t="s">
        <v>37</v>
      </c>
      <c r="B9879" t="s">
        <v>58</v>
      </c>
      <c r="C9879" t="s">
        <v>100</v>
      </c>
      <c r="D9879" t="s">
        <v>214</v>
      </c>
      <c r="E9879" t="s">
        <v>216</v>
      </c>
      <c r="F9879" s="88">
        <v>46508</v>
      </c>
      <c r="G9879" s="87">
        <v>6000</v>
      </c>
      <c r="H9879" s="87">
        <v>240.0000000000002</v>
      </c>
    </row>
    <row r="9880" spans="1:8" x14ac:dyDescent="0.3">
      <c r="A9880" t="s">
        <v>37</v>
      </c>
      <c r="B9880" t="s">
        <v>58</v>
      </c>
      <c r="C9880" t="s">
        <v>100</v>
      </c>
      <c r="D9880" t="s">
        <v>214</v>
      </c>
      <c r="E9880" t="s">
        <v>217</v>
      </c>
      <c r="F9880" s="88">
        <v>46508</v>
      </c>
      <c r="G9880" s="87">
        <v>6000</v>
      </c>
      <c r="H9880" s="87">
        <v>24.2394727084565</v>
      </c>
    </row>
    <row r="9881" spans="1:8" x14ac:dyDescent="0.3">
      <c r="A9881" t="s">
        <v>37</v>
      </c>
      <c r="B9881" t="s">
        <v>58</v>
      </c>
      <c r="C9881" t="s">
        <v>100</v>
      </c>
      <c r="D9881" t="s">
        <v>214</v>
      </c>
      <c r="E9881" t="s">
        <v>215</v>
      </c>
      <c r="F9881" s="88">
        <v>46539</v>
      </c>
      <c r="G9881" s="87">
        <v>6000</v>
      </c>
      <c r="H9881" s="87">
        <v>265.20054437424579</v>
      </c>
    </row>
    <row r="9882" spans="1:8" x14ac:dyDescent="0.3">
      <c r="A9882" t="s">
        <v>37</v>
      </c>
      <c r="B9882" t="s">
        <v>58</v>
      </c>
      <c r="C9882" t="s">
        <v>100</v>
      </c>
      <c r="D9882" t="s">
        <v>214</v>
      </c>
      <c r="E9882" t="s">
        <v>216</v>
      </c>
      <c r="F9882" s="88">
        <v>46539</v>
      </c>
      <c r="G9882" s="87">
        <v>6000</v>
      </c>
      <c r="H9882" s="87">
        <v>240.0000000000002</v>
      </c>
    </row>
    <row r="9883" spans="1:8" x14ac:dyDescent="0.3">
      <c r="A9883" t="s">
        <v>37</v>
      </c>
      <c r="B9883" t="s">
        <v>58</v>
      </c>
      <c r="C9883" t="s">
        <v>100</v>
      </c>
      <c r="D9883" t="s">
        <v>214</v>
      </c>
      <c r="E9883" t="s">
        <v>217</v>
      </c>
      <c r="F9883" s="88">
        <v>46539</v>
      </c>
      <c r="G9883" s="87">
        <v>6000</v>
      </c>
      <c r="H9883" s="87">
        <v>24.231292667543869</v>
      </c>
    </row>
    <row r="9884" spans="1:8" x14ac:dyDescent="0.3">
      <c r="A9884" t="s">
        <v>37</v>
      </c>
      <c r="B9884" t="s">
        <v>58</v>
      </c>
      <c r="C9884" t="s">
        <v>100</v>
      </c>
      <c r="D9884" t="s">
        <v>214</v>
      </c>
      <c r="E9884" t="s">
        <v>215</v>
      </c>
      <c r="F9884" s="88">
        <v>46569</v>
      </c>
      <c r="G9884" s="87">
        <v>6000</v>
      </c>
      <c r="H9884" s="87">
        <v>265.19204287160119</v>
      </c>
    </row>
    <row r="9885" spans="1:8" x14ac:dyDescent="0.3">
      <c r="A9885" t="s">
        <v>37</v>
      </c>
      <c r="B9885" t="s">
        <v>58</v>
      </c>
      <c r="C9885" t="s">
        <v>100</v>
      </c>
      <c r="D9885" t="s">
        <v>214</v>
      </c>
      <c r="E9885" t="s">
        <v>216</v>
      </c>
      <c r="F9885" s="88">
        <v>46569</v>
      </c>
      <c r="G9885" s="87">
        <v>6000</v>
      </c>
      <c r="H9885" s="87">
        <v>240.0000000000002</v>
      </c>
    </row>
    <row r="9886" spans="1:8" x14ac:dyDescent="0.3">
      <c r="A9886" t="s">
        <v>37</v>
      </c>
      <c r="B9886" t="s">
        <v>58</v>
      </c>
      <c r="C9886" t="s">
        <v>100</v>
      </c>
      <c r="D9886" t="s">
        <v>214</v>
      </c>
      <c r="E9886" t="s">
        <v>217</v>
      </c>
      <c r="F9886" s="88">
        <v>46569</v>
      </c>
      <c r="G9886" s="87">
        <v>6000</v>
      </c>
      <c r="H9886" s="87">
        <v>24.223118145769721</v>
      </c>
    </row>
    <row r="9887" spans="1:8" x14ac:dyDescent="0.3">
      <c r="A9887" t="s">
        <v>37</v>
      </c>
      <c r="B9887" t="s">
        <v>58</v>
      </c>
      <c r="C9887" t="s">
        <v>100</v>
      </c>
      <c r="D9887" t="s">
        <v>214</v>
      </c>
      <c r="E9887" t="s">
        <v>215</v>
      </c>
      <c r="F9887" s="88">
        <v>46600</v>
      </c>
      <c r="G9887" s="87">
        <v>6000</v>
      </c>
      <c r="H9887" s="87">
        <v>515.79074419093331</v>
      </c>
    </row>
    <row r="9888" spans="1:8" x14ac:dyDescent="0.3">
      <c r="A9888" t="s">
        <v>37</v>
      </c>
      <c r="B9888" t="s">
        <v>58</v>
      </c>
      <c r="C9888" t="s">
        <v>100</v>
      </c>
      <c r="D9888" t="s">
        <v>214</v>
      </c>
      <c r="E9888" t="s">
        <v>216</v>
      </c>
      <c r="F9888" s="88">
        <v>46600</v>
      </c>
      <c r="G9888" s="87">
        <v>6000</v>
      </c>
      <c r="H9888" s="87">
        <v>489.6000000000007</v>
      </c>
    </row>
    <row r="9889" spans="1:8" x14ac:dyDescent="0.3">
      <c r="A9889" t="s">
        <v>37</v>
      </c>
      <c r="B9889" t="s">
        <v>58</v>
      </c>
      <c r="C9889" t="s">
        <v>100</v>
      </c>
      <c r="D9889" t="s">
        <v>214</v>
      </c>
      <c r="E9889" t="s">
        <v>217</v>
      </c>
      <c r="F9889" s="88">
        <v>46600</v>
      </c>
      <c r="G9889" s="87">
        <v>6000</v>
      </c>
      <c r="H9889" s="87">
        <v>24.214815265285239</v>
      </c>
    </row>
    <row r="9890" spans="1:8" x14ac:dyDescent="0.3">
      <c r="A9890" t="s">
        <v>37</v>
      </c>
      <c r="B9890" t="s">
        <v>58</v>
      </c>
      <c r="C9890" t="s">
        <v>100</v>
      </c>
      <c r="D9890" t="s">
        <v>214</v>
      </c>
      <c r="E9890" t="s">
        <v>215</v>
      </c>
      <c r="F9890" s="88">
        <v>46631</v>
      </c>
      <c r="G9890" s="87">
        <v>6000</v>
      </c>
      <c r="H9890" s="87">
        <v>515.78191464668294</v>
      </c>
    </row>
    <row r="9891" spans="1:8" x14ac:dyDescent="0.3">
      <c r="A9891" t="s">
        <v>37</v>
      </c>
      <c r="B9891" t="s">
        <v>58</v>
      </c>
      <c r="C9891" t="s">
        <v>100</v>
      </c>
      <c r="D9891" t="s">
        <v>214</v>
      </c>
      <c r="E9891" t="s">
        <v>216</v>
      </c>
      <c r="F9891" s="88">
        <v>46631</v>
      </c>
      <c r="G9891" s="87">
        <v>6000</v>
      </c>
      <c r="H9891" s="87">
        <v>489.6000000000007</v>
      </c>
    </row>
    <row r="9892" spans="1:8" x14ac:dyDescent="0.3">
      <c r="A9892" t="s">
        <v>37</v>
      </c>
      <c r="B9892" t="s">
        <v>58</v>
      </c>
      <c r="C9892" t="s">
        <v>100</v>
      </c>
      <c r="D9892" t="s">
        <v>214</v>
      </c>
      <c r="E9892" t="s">
        <v>217</v>
      </c>
      <c r="F9892" s="88">
        <v>46631</v>
      </c>
      <c r="G9892" s="87">
        <v>6000</v>
      </c>
      <c r="H9892" s="87">
        <v>24.20665185529058</v>
      </c>
    </row>
    <row r="9893" spans="1:8" x14ac:dyDescent="0.3">
      <c r="A9893" t="s">
        <v>37</v>
      </c>
      <c r="B9893" t="s">
        <v>58</v>
      </c>
      <c r="C9893" t="s">
        <v>100</v>
      </c>
      <c r="D9893" t="s">
        <v>214</v>
      </c>
      <c r="E9893" t="s">
        <v>215</v>
      </c>
      <c r="F9893" s="88">
        <v>46661</v>
      </c>
      <c r="G9893" s="87">
        <v>6000</v>
      </c>
      <c r="H9893" s="87">
        <v>265.16643370551878</v>
      </c>
    </row>
    <row r="9894" spans="1:8" x14ac:dyDescent="0.3">
      <c r="A9894" t="s">
        <v>37</v>
      </c>
      <c r="B9894" t="s">
        <v>58</v>
      </c>
      <c r="C9894" t="s">
        <v>100</v>
      </c>
      <c r="D9894" t="s">
        <v>214</v>
      </c>
      <c r="E9894" t="s">
        <v>216</v>
      </c>
      <c r="F9894" s="88">
        <v>46661</v>
      </c>
      <c r="G9894" s="87">
        <v>6000</v>
      </c>
      <c r="H9894" s="87">
        <v>240.0000000000002</v>
      </c>
    </row>
    <row r="9895" spans="1:8" x14ac:dyDescent="0.3">
      <c r="A9895" t="s">
        <v>37</v>
      </c>
      <c r="B9895" t="s">
        <v>58</v>
      </c>
      <c r="C9895" t="s">
        <v>100</v>
      </c>
      <c r="D9895" t="s">
        <v>214</v>
      </c>
      <c r="E9895" t="s">
        <v>217</v>
      </c>
      <c r="F9895" s="88">
        <v>46661</v>
      </c>
      <c r="G9895" s="87">
        <v>6000</v>
      </c>
      <c r="H9895" s="87">
        <v>24.19849394761453</v>
      </c>
    </row>
    <row r="9896" spans="1:8" x14ac:dyDescent="0.3">
      <c r="A9896" t="s">
        <v>37</v>
      </c>
      <c r="B9896" t="s">
        <v>58</v>
      </c>
      <c r="C9896" t="s">
        <v>100</v>
      </c>
      <c r="D9896" t="s">
        <v>214</v>
      </c>
      <c r="E9896" t="s">
        <v>215</v>
      </c>
      <c r="F9896" s="88">
        <v>46692</v>
      </c>
      <c r="G9896" s="87">
        <v>6000</v>
      </c>
      <c r="H9896" s="87">
        <v>265.15795519816129</v>
      </c>
    </row>
    <row r="9897" spans="1:8" x14ac:dyDescent="0.3">
      <c r="A9897" t="s">
        <v>37</v>
      </c>
      <c r="B9897" t="s">
        <v>58</v>
      </c>
      <c r="C9897" t="s">
        <v>100</v>
      </c>
      <c r="D9897" t="s">
        <v>214</v>
      </c>
      <c r="E9897" t="s">
        <v>216</v>
      </c>
      <c r="F9897" s="88">
        <v>46692</v>
      </c>
      <c r="G9897" s="87">
        <v>6000</v>
      </c>
      <c r="H9897" s="87">
        <v>240.0000000000002</v>
      </c>
    </row>
    <row r="9898" spans="1:8" x14ac:dyDescent="0.3">
      <c r="A9898" t="s">
        <v>37</v>
      </c>
      <c r="B9898" t="s">
        <v>58</v>
      </c>
      <c r="C9898" t="s">
        <v>100</v>
      </c>
      <c r="D9898" t="s">
        <v>214</v>
      </c>
      <c r="E9898" t="s">
        <v>217</v>
      </c>
      <c r="F9898" s="88">
        <v>46692</v>
      </c>
      <c r="G9898" s="87">
        <v>6000</v>
      </c>
      <c r="H9898" s="87">
        <v>24.190341536693531</v>
      </c>
    </row>
    <row r="9899" spans="1:8" x14ac:dyDescent="0.3">
      <c r="A9899" t="s">
        <v>37</v>
      </c>
      <c r="B9899" t="s">
        <v>58</v>
      </c>
      <c r="C9899" t="s">
        <v>100</v>
      </c>
      <c r="D9899" t="s">
        <v>214</v>
      </c>
      <c r="E9899" t="s">
        <v>215</v>
      </c>
      <c r="F9899" s="88">
        <v>46722</v>
      </c>
      <c r="G9899" s="87">
        <v>6000</v>
      </c>
      <c r="H9899" s="87">
        <v>265.14948240165688</v>
      </c>
    </row>
    <row r="9900" spans="1:8" x14ac:dyDescent="0.3">
      <c r="A9900" t="s">
        <v>37</v>
      </c>
      <c r="B9900" t="s">
        <v>58</v>
      </c>
      <c r="C9900" t="s">
        <v>100</v>
      </c>
      <c r="D9900" t="s">
        <v>214</v>
      </c>
      <c r="E9900" t="s">
        <v>216</v>
      </c>
      <c r="F9900" s="88">
        <v>46722</v>
      </c>
      <c r="G9900" s="87">
        <v>6000</v>
      </c>
      <c r="H9900" s="87">
        <v>240.0000000000002</v>
      </c>
    </row>
    <row r="9901" spans="1:8" x14ac:dyDescent="0.3">
      <c r="A9901" t="s">
        <v>37</v>
      </c>
      <c r="B9901" t="s">
        <v>58</v>
      </c>
      <c r="C9901" t="s">
        <v>100</v>
      </c>
      <c r="D9901" t="s">
        <v>214</v>
      </c>
      <c r="E9901" t="s">
        <v>217</v>
      </c>
      <c r="F9901" s="88">
        <v>46722</v>
      </c>
      <c r="G9901" s="87">
        <v>6000</v>
      </c>
      <c r="H9901" s="87">
        <v>24.182194616977348</v>
      </c>
    </row>
    <row r="9902" spans="1:8" x14ac:dyDescent="0.3">
      <c r="A9902" t="s">
        <v>37</v>
      </c>
      <c r="B9902" t="s">
        <v>58</v>
      </c>
      <c r="C9902" t="s">
        <v>102</v>
      </c>
      <c r="D9902" t="s">
        <v>198</v>
      </c>
      <c r="E9902" t="s">
        <v>135</v>
      </c>
      <c r="G9902" s="87">
        <v>56000</v>
      </c>
      <c r="H9902" s="87">
        <v>39200</v>
      </c>
    </row>
    <row r="9903" spans="1:8" x14ac:dyDescent="0.3">
      <c r="A9903" t="s">
        <v>37</v>
      </c>
      <c r="B9903" t="s">
        <v>58</v>
      </c>
      <c r="C9903" t="s">
        <v>102</v>
      </c>
      <c r="D9903" t="s">
        <v>198</v>
      </c>
      <c r="E9903" t="s">
        <v>199</v>
      </c>
      <c r="G9903" s="87">
        <v>56000</v>
      </c>
      <c r="H9903" s="87">
        <v>56941.492938802963</v>
      </c>
    </row>
    <row r="9904" spans="1:8" x14ac:dyDescent="0.3">
      <c r="A9904" t="s">
        <v>37</v>
      </c>
      <c r="B9904" t="s">
        <v>58</v>
      </c>
      <c r="C9904" t="s">
        <v>102</v>
      </c>
      <c r="D9904" t="s">
        <v>198</v>
      </c>
      <c r="E9904" t="s">
        <v>200</v>
      </c>
      <c r="G9904" s="87">
        <v>56000</v>
      </c>
      <c r="H9904" s="87">
        <v>56338.503591051267</v>
      </c>
    </row>
    <row r="9905" spans="1:8" x14ac:dyDescent="0.3">
      <c r="A9905" t="s">
        <v>37</v>
      </c>
      <c r="B9905" t="s">
        <v>58</v>
      </c>
      <c r="C9905" t="s">
        <v>102</v>
      </c>
      <c r="D9905" t="s">
        <v>198</v>
      </c>
      <c r="E9905" t="s">
        <v>201</v>
      </c>
      <c r="G9905" s="87">
        <v>56000</v>
      </c>
      <c r="H9905" s="87">
        <v>56000</v>
      </c>
    </row>
    <row r="9906" spans="1:8" x14ac:dyDescent="0.3">
      <c r="A9906" t="s">
        <v>37</v>
      </c>
      <c r="B9906" t="s">
        <v>58</v>
      </c>
      <c r="C9906" t="s">
        <v>102</v>
      </c>
      <c r="D9906" t="s">
        <v>198</v>
      </c>
      <c r="E9906" t="s">
        <v>202</v>
      </c>
      <c r="G9906" s="87">
        <v>56000</v>
      </c>
      <c r="H9906" s="87">
        <v>40099.98130515714</v>
      </c>
    </row>
    <row r="9907" spans="1:8" x14ac:dyDescent="0.3">
      <c r="A9907" t="s">
        <v>37</v>
      </c>
      <c r="B9907" t="s">
        <v>58</v>
      </c>
      <c r="C9907" t="s">
        <v>102</v>
      </c>
      <c r="D9907" t="s">
        <v>198</v>
      </c>
      <c r="E9907" t="s">
        <v>139</v>
      </c>
      <c r="G9907" s="87">
        <v>56000</v>
      </c>
      <c r="H9907" s="87">
        <v>35000</v>
      </c>
    </row>
    <row r="9908" spans="1:8" x14ac:dyDescent="0.3">
      <c r="A9908" t="s">
        <v>37</v>
      </c>
      <c r="B9908" t="s">
        <v>58</v>
      </c>
      <c r="C9908" t="s">
        <v>102</v>
      </c>
      <c r="D9908" t="s">
        <v>198</v>
      </c>
      <c r="E9908" t="s">
        <v>65</v>
      </c>
      <c r="G9908" s="87">
        <v>56000</v>
      </c>
      <c r="H9908" s="87">
        <v>40099.98130515714</v>
      </c>
    </row>
    <row r="9909" spans="1:8" x14ac:dyDescent="0.3">
      <c r="A9909" t="s">
        <v>37</v>
      </c>
      <c r="B9909" t="s">
        <v>58</v>
      </c>
      <c r="C9909" t="s">
        <v>102</v>
      </c>
      <c r="D9909" t="s">
        <v>203</v>
      </c>
      <c r="E9909" t="s">
        <v>204</v>
      </c>
      <c r="G9909" s="87">
        <v>56000</v>
      </c>
      <c r="H9909" s="87">
        <v>38915.422692689077</v>
      </c>
    </row>
    <row r="9910" spans="1:8" x14ac:dyDescent="0.3">
      <c r="A9910" t="s">
        <v>37</v>
      </c>
      <c r="B9910" t="s">
        <v>58</v>
      </c>
      <c r="C9910" t="s">
        <v>102</v>
      </c>
      <c r="D9910" t="s">
        <v>203</v>
      </c>
      <c r="E9910" t="s">
        <v>142</v>
      </c>
      <c r="G9910" s="87">
        <v>56000</v>
      </c>
      <c r="H9910" s="87">
        <v>56000</v>
      </c>
    </row>
    <row r="9911" spans="1:8" x14ac:dyDescent="0.3">
      <c r="A9911" t="s">
        <v>37</v>
      </c>
      <c r="B9911" t="s">
        <v>58</v>
      </c>
      <c r="C9911" t="s">
        <v>102</v>
      </c>
      <c r="D9911" t="s">
        <v>203</v>
      </c>
      <c r="E9911" t="s">
        <v>143</v>
      </c>
      <c r="G9911" s="87">
        <v>56000</v>
      </c>
      <c r="H9911" s="87">
        <v>55593.460989555853</v>
      </c>
    </row>
    <row r="9912" spans="1:8" x14ac:dyDescent="0.3">
      <c r="A9912" t="s">
        <v>37</v>
      </c>
      <c r="B9912" t="s">
        <v>58</v>
      </c>
      <c r="C9912" t="s">
        <v>102</v>
      </c>
      <c r="D9912" t="s">
        <v>203</v>
      </c>
      <c r="E9912" t="s">
        <v>141</v>
      </c>
      <c r="G9912" s="87">
        <v>56000</v>
      </c>
      <c r="H9912" s="87">
        <v>0</v>
      </c>
    </row>
    <row r="9913" spans="1:8" x14ac:dyDescent="0.3">
      <c r="A9913" t="s">
        <v>37</v>
      </c>
      <c r="B9913" t="s">
        <v>58</v>
      </c>
      <c r="C9913" t="s">
        <v>102</v>
      </c>
      <c r="D9913" t="s">
        <v>203</v>
      </c>
      <c r="E9913" t="s">
        <v>205</v>
      </c>
      <c r="G9913" s="87">
        <v>56000</v>
      </c>
      <c r="H9913" s="87">
        <v>38915.422692689077</v>
      </c>
    </row>
    <row r="9914" spans="1:8" x14ac:dyDescent="0.3">
      <c r="A9914" t="s">
        <v>37</v>
      </c>
      <c r="B9914" t="s">
        <v>58</v>
      </c>
      <c r="C9914" t="s">
        <v>102</v>
      </c>
      <c r="D9914" t="s">
        <v>206</v>
      </c>
      <c r="E9914" t="s">
        <v>207</v>
      </c>
      <c r="G9914" s="87">
        <v>56000</v>
      </c>
      <c r="H9914" s="87">
        <v>58800</v>
      </c>
    </row>
    <row r="9915" spans="1:8" x14ac:dyDescent="0.3">
      <c r="A9915" t="s">
        <v>37</v>
      </c>
      <c r="B9915" t="s">
        <v>58</v>
      </c>
      <c r="C9915" t="s">
        <v>102</v>
      </c>
      <c r="D9915" t="s">
        <v>206</v>
      </c>
      <c r="E9915" t="s">
        <v>208</v>
      </c>
      <c r="G9915" s="87">
        <v>56000</v>
      </c>
      <c r="H9915" s="87">
        <v>57827.777777777781</v>
      </c>
    </row>
    <row r="9916" spans="1:8" x14ac:dyDescent="0.3">
      <c r="A9916" t="s">
        <v>37</v>
      </c>
      <c r="B9916" t="s">
        <v>58</v>
      </c>
      <c r="C9916" t="s">
        <v>102</v>
      </c>
      <c r="D9916" t="s">
        <v>206</v>
      </c>
      <c r="E9916" t="s">
        <v>209</v>
      </c>
      <c r="G9916" s="87">
        <v>56000</v>
      </c>
      <c r="H9916" s="87">
        <v>55663.530269875999</v>
      </c>
    </row>
    <row r="9917" spans="1:8" x14ac:dyDescent="0.3">
      <c r="A9917" t="s">
        <v>37</v>
      </c>
      <c r="B9917" t="s">
        <v>58</v>
      </c>
      <c r="C9917" t="s">
        <v>102</v>
      </c>
      <c r="D9917" t="s">
        <v>210</v>
      </c>
      <c r="E9917" t="s">
        <v>211</v>
      </c>
      <c r="G9917" s="87">
        <v>56000</v>
      </c>
      <c r="H9917" s="87">
        <v>56000</v>
      </c>
    </row>
    <row r="9918" spans="1:8" x14ac:dyDescent="0.3">
      <c r="A9918" t="s">
        <v>37</v>
      </c>
      <c r="B9918" t="s">
        <v>58</v>
      </c>
      <c r="C9918" t="s">
        <v>102</v>
      </c>
      <c r="D9918" t="s">
        <v>210</v>
      </c>
      <c r="E9918" t="s">
        <v>212</v>
      </c>
      <c r="G9918" s="87">
        <v>56000</v>
      </c>
      <c r="H9918" s="87">
        <v>55440</v>
      </c>
    </row>
    <row r="9919" spans="1:8" x14ac:dyDescent="0.3">
      <c r="A9919" t="s">
        <v>37</v>
      </c>
      <c r="B9919" t="s">
        <v>58</v>
      </c>
      <c r="C9919" t="s">
        <v>102</v>
      </c>
      <c r="D9919" t="s">
        <v>210</v>
      </c>
      <c r="E9919" t="s">
        <v>213</v>
      </c>
      <c r="G9919" s="87">
        <v>56000</v>
      </c>
      <c r="H9919" s="87">
        <v>56560</v>
      </c>
    </row>
    <row r="9920" spans="1:8" x14ac:dyDescent="0.3">
      <c r="A9920" t="s">
        <v>37</v>
      </c>
      <c r="B9920" t="s">
        <v>58</v>
      </c>
      <c r="C9920" t="s">
        <v>102</v>
      </c>
      <c r="D9920" t="s">
        <v>214</v>
      </c>
      <c r="E9920" t="s">
        <v>215</v>
      </c>
      <c r="F9920" s="88">
        <v>46388</v>
      </c>
      <c r="G9920" s="87">
        <v>4666.666666666667</v>
      </c>
      <c r="H9920" s="87">
        <v>313.3056102068806</v>
      </c>
    </row>
    <row r="9921" spans="1:8" x14ac:dyDescent="0.3">
      <c r="A9921" t="s">
        <v>37</v>
      </c>
      <c r="B9921" t="s">
        <v>58</v>
      </c>
      <c r="C9921" t="s">
        <v>102</v>
      </c>
      <c r="D9921" t="s">
        <v>214</v>
      </c>
      <c r="E9921" t="s">
        <v>216</v>
      </c>
      <c r="F9921" s="88">
        <v>46388</v>
      </c>
      <c r="G9921" s="87">
        <v>4666.666666666667</v>
      </c>
      <c r="H9921" s="87">
        <v>233.33333333333351</v>
      </c>
    </row>
    <row r="9922" spans="1:8" x14ac:dyDescent="0.3">
      <c r="A9922" t="s">
        <v>37</v>
      </c>
      <c r="B9922" t="s">
        <v>58</v>
      </c>
      <c r="C9922" t="s">
        <v>102</v>
      </c>
      <c r="D9922" t="s">
        <v>214</v>
      </c>
      <c r="E9922" t="s">
        <v>217</v>
      </c>
      <c r="F9922" s="88">
        <v>46388</v>
      </c>
      <c r="G9922" s="87">
        <v>4666.666666666667</v>
      </c>
      <c r="H9922" s="87">
        <v>76.164073212902309</v>
      </c>
    </row>
    <row r="9923" spans="1:8" x14ac:dyDescent="0.3">
      <c r="A9923" t="s">
        <v>37</v>
      </c>
      <c r="B9923" t="s">
        <v>58</v>
      </c>
      <c r="C9923" t="s">
        <v>102</v>
      </c>
      <c r="D9923" t="s">
        <v>214</v>
      </c>
      <c r="E9923" t="s">
        <v>215</v>
      </c>
      <c r="F9923" s="88">
        <v>46419</v>
      </c>
      <c r="G9923" s="87">
        <v>4666.666666666667</v>
      </c>
      <c r="H9923" s="87">
        <v>313.20025900372877</v>
      </c>
    </row>
    <row r="9924" spans="1:8" x14ac:dyDescent="0.3">
      <c r="A9924" t="s">
        <v>37</v>
      </c>
      <c r="B9924" t="s">
        <v>58</v>
      </c>
      <c r="C9924" t="s">
        <v>102</v>
      </c>
      <c r="D9924" t="s">
        <v>214</v>
      </c>
      <c r="E9924" t="s">
        <v>216</v>
      </c>
      <c r="F9924" s="88">
        <v>46419</v>
      </c>
      <c r="G9924" s="87">
        <v>4666.666666666667</v>
      </c>
      <c r="H9924" s="87">
        <v>233.33333333333351</v>
      </c>
    </row>
    <row r="9925" spans="1:8" x14ac:dyDescent="0.3">
      <c r="A9925" t="s">
        <v>37</v>
      </c>
      <c r="B9925" t="s">
        <v>58</v>
      </c>
      <c r="C9925" t="s">
        <v>102</v>
      </c>
      <c r="D9925" t="s">
        <v>214</v>
      </c>
      <c r="E9925" t="s">
        <v>217</v>
      </c>
      <c r="F9925" s="88">
        <v>46419</v>
      </c>
      <c r="G9925" s="87">
        <v>4666.666666666667</v>
      </c>
      <c r="H9925" s="87">
        <v>76.063738733709755</v>
      </c>
    </row>
    <row r="9926" spans="1:8" x14ac:dyDescent="0.3">
      <c r="A9926" t="s">
        <v>37</v>
      </c>
      <c r="B9926" t="s">
        <v>58</v>
      </c>
      <c r="C9926" t="s">
        <v>102</v>
      </c>
      <c r="D9926" t="s">
        <v>214</v>
      </c>
      <c r="E9926" t="s">
        <v>215</v>
      </c>
      <c r="F9926" s="88">
        <v>46447</v>
      </c>
      <c r="G9926" s="87">
        <v>4666.666666666667</v>
      </c>
      <c r="H9926" s="87">
        <v>313.09518500349412</v>
      </c>
    </row>
    <row r="9927" spans="1:8" x14ac:dyDescent="0.3">
      <c r="A9927" t="s">
        <v>37</v>
      </c>
      <c r="B9927" t="s">
        <v>58</v>
      </c>
      <c r="C9927" t="s">
        <v>102</v>
      </c>
      <c r="D9927" t="s">
        <v>214</v>
      </c>
      <c r="E9927" t="s">
        <v>216</v>
      </c>
      <c r="F9927" s="88">
        <v>46447</v>
      </c>
      <c r="G9927" s="87">
        <v>4666.666666666667</v>
      </c>
      <c r="H9927" s="87">
        <v>233.33333333333351</v>
      </c>
    </row>
    <row r="9928" spans="1:8" x14ac:dyDescent="0.3">
      <c r="A9928" t="s">
        <v>37</v>
      </c>
      <c r="B9928" t="s">
        <v>58</v>
      </c>
      <c r="C9928" t="s">
        <v>102</v>
      </c>
      <c r="D9928" t="s">
        <v>214</v>
      </c>
      <c r="E9928" t="s">
        <v>217</v>
      </c>
      <c r="F9928" s="88">
        <v>46447</v>
      </c>
      <c r="G9928" s="87">
        <v>4666.666666666667</v>
      </c>
      <c r="H9928" s="87">
        <v>75.963668257295652</v>
      </c>
    </row>
    <row r="9929" spans="1:8" x14ac:dyDescent="0.3">
      <c r="A9929" t="s">
        <v>37</v>
      </c>
      <c r="B9929" t="s">
        <v>58</v>
      </c>
      <c r="C9929" t="s">
        <v>102</v>
      </c>
      <c r="D9929" t="s">
        <v>214</v>
      </c>
      <c r="E9929" t="s">
        <v>215</v>
      </c>
      <c r="F9929" s="88">
        <v>46478</v>
      </c>
      <c r="G9929" s="87">
        <v>4666.666666666667</v>
      </c>
      <c r="H9929" s="87">
        <v>312.98683946823422</v>
      </c>
    </row>
    <row r="9930" spans="1:8" x14ac:dyDescent="0.3">
      <c r="A9930" t="s">
        <v>37</v>
      </c>
      <c r="B9930" t="s">
        <v>58</v>
      </c>
      <c r="C9930" t="s">
        <v>102</v>
      </c>
      <c r="D9930" t="s">
        <v>214</v>
      </c>
      <c r="E9930" t="s">
        <v>216</v>
      </c>
      <c r="F9930" s="88">
        <v>46478</v>
      </c>
      <c r="G9930" s="87">
        <v>4666.666666666667</v>
      </c>
      <c r="H9930" s="87">
        <v>233.33333333333351</v>
      </c>
    </row>
    <row r="9931" spans="1:8" x14ac:dyDescent="0.3">
      <c r="A9931" t="s">
        <v>37</v>
      </c>
      <c r="B9931" t="s">
        <v>58</v>
      </c>
      <c r="C9931" t="s">
        <v>102</v>
      </c>
      <c r="D9931" t="s">
        <v>214</v>
      </c>
      <c r="E9931" t="s">
        <v>217</v>
      </c>
      <c r="F9931" s="88">
        <v>46478</v>
      </c>
      <c r="G9931" s="87">
        <v>4666.666666666667</v>
      </c>
      <c r="H9931" s="87">
        <v>75.860482033238995</v>
      </c>
    </row>
    <row r="9932" spans="1:8" x14ac:dyDescent="0.3">
      <c r="A9932" t="s">
        <v>37</v>
      </c>
      <c r="B9932" t="s">
        <v>58</v>
      </c>
      <c r="C9932" t="s">
        <v>102</v>
      </c>
      <c r="D9932" t="s">
        <v>214</v>
      </c>
      <c r="E9932" t="s">
        <v>215</v>
      </c>
      <c r="F9932" s="88">
        <v>46508</v>
      </c>
      <c r="G9932" s="87">
        <v>4666.666666666667</v>
      </c>
      <c r="H9932" s="87">
        <v>312.87878787878941</v>
      </c>
    </row>
    <row r="9933" spans="1:8" x14ac:dyDescent="0.3">
      <c r="A9933" t="s">
        <v>37</v>
      </c>
      <c r="B9933" t="s">
        <v>58</v>
      </c>
      <c r="C9933" t="s">
        <v>102</v>
      </c>
      <c r="D9933" t="s">
        <v>214</v>
      </c>
      <c r="E9933" t="s">
        <v>216</v>
      </c>
      <c r="F9933" s="88">
        <v>46508</v>
      </c>
      <c r="G9933" s="87">
        <v>4666.666666666667</v>
      </c>
      <c r="H9933" s="87">
        <v>233.33333333333351</v>
      </c>
    </row>
    <row r="9934" spans="1:8" x14ac:dyDescent="0.3">
      <c r="A9934" t="s">
        <v>37</v>
      </c>
      <c r="B9934" t="s">
        <v>58</v>
      </c>
      <c r="C9934" t="s">
        <v>102</v>
      </c>
      <c r="D9934" t="s">
        <v>214</v>
      </c>
      <c r="E9934" t="s">
        <v>217</v>
      </c>
      <c r="F9934" s="88">
        <v>46508</v>
      </c>
      <c r="G9934" s="87">
        <v>4666.666666666667</v>
      </c>
      <c r="H9934" s="87">
        <v>75.757575757576433</v>
      </c>
    </row>
    <row r="9935" spans="1:8" x14ac:dyDescent="0.3">
      <c r="A9935" t="s">
        <v>37</v>
      </c>
      <c r="B9935" t="s">
        <v>58</v>
      </c>
      <c r="C9935" t="s">
        <v>102</v>
      </c>
      <c r="D9935" t="s">
        <v>214</v>
      </c>
      <c r="E9935" t="s">
        <v>215</v>
      </c>
      <c r="F9935" s="88">
        <v>46539</v>
      </c>
      <c r="G9935" s="87">
        <v>4666.666666666667</v>
      </c>
      <c r="H9935" s="87">
        <v>312.77102904054419</v>
      </c>
    </row>
    <row r="9936" spans="1:8" x14ac:dyDescent="0.3">
      <c r="A9936" t="s">
        <v>37</v>
      </c>
      <c r="B9936" t="s">
        <v>58</v>
      </c>
      <c r="C9936" t="s">
        <v>102</v>
      </c>
      <c r="D9936" t="s">
        <v>214</v>
      </c>
      <c r="E9936" t="s">
        <v>216</v>
      </c>
      <c r="F9936" s="88">
        <v>46539</v>
      </c>
      <c r="G9936" s="87">
        <v>4666.666666666667</v>
      </c>
      <c r="H9936" s="87">
        <v>233.33333333333351</v>
      </c>
    </row>
    <row r="9937" spans="1:8" x14ac:dyDescent="0.3">
      <c r="A9937" t="s">
        <v>37</v>
      </c>
      <c r="B9937" t="s">
        <v>58</v>
      </c>
      <c r="C9937" t="s">
        <v>102</v>
      </c>
      <c r="D9937" t="s">
        <v>214</v>
      </c>
      <c r="E9937" t="s">
        <v>217</v>
      </c>
      <c r="F9937" s="88">
        <v>46539</v>
      </c>
      <c r="G9937" s="87">
        <v>4666.666666666667</v>
      </c>
      <c r="H9937" s="87">
        <v>75.654948292581466</v>
      </c>
    </row>
    <row r="9938" spans="1:8" x14ac:dyDescent="0.3">
      <c r="A9938" t="s">
        <v>37</v>
      </c>
      <c r="B9938" t="s">
        <v>58</v>
      </c>
      <c r="C9938" t="s">
        <v>102</v>
      </c>
      <c r="D9938" t="s">
        <v>214</v>
      </c>
      <c r="E9938" t="s">
        <v>215</v>
      </c>
      <c r="F9938" s="88">
        <v>46569</v>
      </c>
      <c r="G9938" s="87">
        <v>4666.666666666667</v>
      </c>
      <c r="H9938" s="87">
        <v>312.66356176535868</v>
      </c>
    </row>
    <row r="9939" spans="1:8" x14ac:dyDescent="0.3">
      <c r="A9939" t="s">
        <v>37</v>
      </c>
      <c r="B9939" t="s">
        <v>58</v>
      </c>
      <c r="C9939" t="s">
        <v>102</v>
      </c>
      <c r="D9939" t="s">
        <v>214</v>
      </c>
      <c r="E9939" t="s">
        <v>216</v>
      </c>
      <c r="F9939" s="88">
        <v>46569</v>
      </c>
      <c r="G9939" s="87">
        <v>4666.666666666667</v>
      </c>
      <c r="H9939" s="87">
        <v>233.33333333333351</v>
      </c>
    </row>
    <row r="9940" spans="1:8" x14ac:dyDescent="0.3">
      <c r="A9940" t="s">
        <v>37</v>
      </c>
      <c r="B9940" t="s">
        <v>58</v>
      </c>
      <c r="C9940" t="s">
        <v>102</v>
      </c>
      <c r="D9940" t="s">
        <v>214</v>
      </c>
      <c r="E9940" t="s">
        <v>217</v>
      </c>
      <c r="F9940" s="88">
        <v>46569</v>
      </c>
      <c r="G9940" s="87">
        <v>4666.666666666667</v>
      </c>
      <c r="H9940" s="87">
        <v>75.552598506690941</v>
      </c>
    </row>
    <row r="9941" spans="1:8" x14ac:dyDescent="0.3">
      <c r="A9941" t="s">
        <v>37</v>
      </c>
      <c r="B9941" t="s">
        <v>58</v>
      </c>
      <c r="C9941" t="s">
        <v>102</v>
      </c>
      <c r="D9941" t="s">
        <v>214</v>
      </c>
      <c r="E9941" t="s">
        <v>215</v>
      </c>
      <c r="F9941" s="88">
        <v>46600</v>
      </c>
      <c r="G9941" s="87">
        <v>4666.666666666667</v>
      </c>
      <c r="H9941" s="87">
        <v>312.55463028584973</v>
      </c>
    </row>
    <row r="9942" spans="1:8" x14ac:dyDescent="0.3">
      <c r="A9942" t="s">
        <v>37</v>
      </c>
      <c r="B9942" t="s">
        <v>58</v>
      </c>
      <c r="C9942" t="s">
        <v>102</v>
      </c>
      <c r="D9942" t="s">
        <v>214</v>
      </c>
      <c r="E9942" t="s">
        <v>216</v>
      </c>
      <c r="F9942" s="88">
        <v>46600</v>
      </c>
      <c r="G9942" s="87">
        <v>4666.666666666667</v>
      </c>
      <c r="H9942" s="87">
        <v>233.33333333333351</v>
      </c>
    </row>
    <row r="9943" spans="1:8" x14ac:dyDescent="0.3">
      <c r="A9943" t="s">
        <v>37</v>
      </c>
      <c r="B9943" t="s">
        <v>58</v>
      </c>
      <c r="C9943" t="s">
        <v>102</v>
      </c>
      <c r="D9943" t="s">
        <v>214</v>
      </c>
      <c r="E9943" t="s">
        <v>217</v>
      </c>
      <c r="F9943" s="88">
        <v>46600</v>
      </c>
      <c r="G9943" s="87">
        <v>4666.666666666667</v>
      </c>
      <c r="H9943" s="87">
        <v>75.448854240491869</v>
      </c>
    </row>
    <row r="9944" spans="1:8" x14ac:dyDescent="0.3">
      <c r="A9944" t="s">
        <v>37</v>
      </c>
      <c r="B9944" t="s">
        <v>58</v>
      </c>
      <c r="C9944" t="s">
        <v>102</v>
      </c>
      <c r="D9944" t="s">
        <v>214</v>
      </c>
      <c r="E9944" t="s">
        <v>215</v>
      </c>
      <c r="F9944" s="88">
        <v>46631</v>
      </c>
      <c r="G9944" s="87">
        <v>4666.666666666667</v>
      </c>
      <c r="H9944" s="87">
        <v>312.44774732930779</v>
      </c>
    </row>
    <row r="9945" spans="1:8" x14ac:dyDescent="0.3">
      <c r="A9945" t="s">
        <v>37</v>
      </c>
      <c r="B9945" t="s">
        <v>58</v>
      </c>
      <c r="C9945" t="s">
        <v>102</v>
      </c>
      <c r="D9945" t="s">
        <v>214</v>
      </c>
      <c r="E9945" t="s">
        <v>216</v>
      </c>
      <c r="F9945" s="88">
        <v>46631</v>
      </c>
      <c r="G9945" s="87">
        <v>4666.666666666667</v>
      </c>
      <c r="H9945" s="87">
        <v>233.33333333333351</v>
      </c>
    </row>
    <row r="9946" spans="1:8" x14ac:dyDescent="0.3">
      <c r="A9946" t="s">
        <v>37</v>
      </c>
      <c r="B9946" t="s">
        <v>58</v>
      </c>
      <c r="C9946" t="s">
        <v>102</v>
      </c>
      <c r="D9946" t="s">
        <v>214</v>
      </c>
      <c r="E9946" t="s">
        <v>217</v>
      </c>
      <c r="F9946" s="88">
        <v>46631</v>
      </c>
      <c r="G9946" s="87">
        <v>4666.666666666667</v>
      </c>
      <c r="H9946" s="87">
        <v>75.347060948547224</v>
      </c>
    </row>
    <row r="9947" spans="1:8" x14ac:dyDescent="0.3">
      <c r="A9947" t="s">
        <v>37</v>
      </c>
      <c r="B9947" t="s">
        <v>58</v>
      </c>
      <c r="C9947" t="s">
        <v>102</v>
      </c>
      <c r="D9947" t="s">
        <v>214</v>
      </c>
      <c r="E9947" t="s">
        <v>215</v>
      </c>
      <c r="F9947" s="88">
        <v>46661</v>
      </c>
      <c r="G9947" s="87">
        <v>4666.666666666667</v>
      </c>
      <c r="H9947" s="87">
        <v>312.34115239062987</v>
      </c>
    </row>
    <row r="9948" spans="1:8" x14ac:dyDescent="0.3">
      <c r="A9948" t="s">
        <v>37</v>
      </c>
      <c r="B9948" t="s">
        <v>58</v>
      </c>
      <c r="C9948" t="s">
        <v>102</v>
      </c>
      <c r="D9948" t="s">
        <v>214</v>
      </c>
      <c r="E9948" t="s">
        <v>216</v>
      </c>
      <c r="F9948" s="88">
        <v>46661</v>
      </c>
      <c r="G9948" s="87">
        <v>4666.666666666667</v>
      </c>
      <c r="H9948" s="87">
        <v>233.33333333333351</v>
      </c>
    </row>
    <row r="9949" spans="1:8" x14ac:dyDescent="0.3">
      <c r="A9949" t="s">
        <v>37</v>
      </c>
      <c r="B9949" t="s">
        <v>58</v>
      </c>
      <c r="C9949" t="s">
        <v>102</v>
      </c>
      <c r="D9949" t="s">
        <v>214</v>
      </c>
      <c r="E9949" t="s">
        <v>217</v>
      </c>
      <c r="F9949" s="88">
        <v>46661</v>
      </c>
      <c r="G9949" s="87">
        <v>4666.666666666667</v>
      </c>
      <c r="H9949" s="87">
        <v>75.245541959329501</v>
      </c>
    </row>
    <row r="9950" spans="1:8" x14ac:dyDescent="0.3">
      <c r="A9950" t="s">
        <v>37</v>
      </c>
      <c r="B9950" t="s">
        <v>58</v>
      </c>
      <c r="C9950" t="s">
        <v>102</v>
      </c>
      <c r="D9950" t="s">
        <v>214</v>
      </c>
      <c r="E9950" t="s">
        <v>215</v>
      </c>
      <c r="F9950" s="88">
        <v>46692</v>
      </c>
      <c r="G9950" s="87">
        <v>4666.666666666667</v>
      </c>
      <c r="H9950" s="87">
        <v>75.144296165581864</v>
      </c>
    </row>
    <row r="9951" spans="1:8" x14ac:dyDescent="0.3">
      <c r="A9951" t="s">
        <v>37</v>
      </c>
      <c r="B9951" t="s">
        <v>58</v>
      </c>
      <c r="C9951" t="s">
        <v>102</v>
      </c>
      <c r="D9951" t="s">
        <v>214</v>
      </c>
      <c r="E9951" t="s">
        <v>216</v>
      </c>
      <c r="F9951" s="88">
        <v>46692</v>
      </c>
      <c r="G9951" s="87">
        <v>4666.666666666667</v>
      </c>
      <c r="H9951" s="87">
        <v>0</v>
      </c>
    </row>
    <row r="9952" spans="1:8" x14ac:dyDescent="0.3">
      <c r="A9952" t="s">
        <v>37</v>
      </c>
      <c r="B9952" t="s">
        <v>58</v>
      </c>
      <c r="C9952" t="s">
        <v>102</v>
      </c>
      <c r="D9952" t="s">
        <v>214</v>
      </c>
      <c r="E9952" t="s">
        <v>217</v>
      </c>
      <c r="F9952" s="88">
        <v>46692</v>
      </c>
      <c r="G9952" s="87">
        <v>4666.666666666667</v>
      </c>
      <c r="H9952" s="87">
        <v>75.144296165581864</v>
      </c>
    </row>
    <row r="9953" spans="1:8" x14ac:dyDescent="0.3">
      <c r="A9953" t="s">
        <v>37</v>
      </c>
      <c r="B9953" t="s">
        <v>58</v>
      </c>
      <c r="C9953" t="s">
        <v>102</v>
      </c>
      <c r="D9953" t="s">
        <v>214</v>
      </c>
      <c r="E9953" t="s">
        <v>215</v>
      </c>
      <c r="F9953" s="88">
        <v>46722</v>
      </c>
      <c r="G9953" s="87">
        <v>4666.666666666667</v>
      </c>
      <c r="H9953" s="87">
        <v>75.043322466002621</v>
      </c>
    </row>
    <row r="9954" spans="1:8" x14ac:dyDescent="0.3">
      <c r="A9954" t="s">
        <v>37</v>
      </c>
      <c r="B9954" t="s">
        <v>58</v>
      </c>
      <c r="C9954" t="s">
        <v>102</v>
      </c>
      <c r="D9954" t="s">
        <v>214</v>
      </c>
      <c r="E9954" t="s">
        <v>216</v>
      </c>
      <c r="F9954" s="88">
        <v>46722</v>
      </c>
      <c r="G9954" s="87">
        <v>4666.666666666667</v>
      </c>
      <c r="H9954" s="87">
        <v>0</v>
      </c>
    </row>
    <row r="9955" spans="1:8" x14ac:dyDescent="0.3">
      <c r="A9955" t="s">
        <v>37</v>
      </c>
      <c r="B9955" t="s">
        <v>58</v>
      </c>
      <c r="C9955" t="s">
        <v>102</v>
      </c>
      <c r="D9955" t="s">
        <v>214</v>
      </c>
      <c r="E9955" t="s">
        <v>217</v>
      </c>
      <c r="F9955" s="88">
        <v>46722</v>
      </c>
      <c r="G9955" s="87">
        <v>4666.666666666667</v>
      </c>
      <c r="H9955" s="87">
        <v>75.043322466002621</v>
      </c>
    </row>
    <row r="9956" spans="1:8" x14ac:dyDescent="0.3">
      <c r="A9956" t="s">
        <v>37</v>
      </c>
      <c r="B9956" t="s">
        <v>58</v>
      </c>
      <c r="C9956" t="s">
        <v>103</v>
      </c>
      <c r="D9956" t="s">
        <v>198</v>
      </c>
      <c r="E9956" t="s">
        <v>135</v>
      </c>
      <c r="G9956" s="87">
        <v>40000</v>
      </c>
      <c r="H9956" s="87">
        <v>27360</v>
      </c>
    </row>
    <row r="9957" spans="1:8" x14ac:dyDescent="0.3">
      <c r="A9957" t="s">
        <v>37</v>
      </c>
      <c r="B9957" t="s">
        <v>58</v>
      </c>
      <c r="C9957" t="s">
        <v>103</v>
      </c>
      <c r="D9957" t="s">
        <v>198</v>
      </c>
      <c r="E9957" t="s">
        <v>199</v>
      </c>
      <c r="G9957" s="87">
        <v>40000</v>
      </c>
      <c r="H9957" s="87">
        <v>40000</v>
      </c>
    </row>
    <row r="9958" spans="1:8" x14ac:dyDescent="0.3">
      <c r="A9958" t="s">
        <v>37</v>
      </c>
      <c r="B9958" t="s">
        <v>58</v>
      </c>
      <c r="C9958" t="s">
        <v>103</v>
      </c>
      <c r="D9958" t="s">
        <v>198</v>
      </c>
      <c r="E9958" t="s">
        <v>200</v>
      </c>
      <c r="G9958" s="87">
        <v>40000</v>
      </c>
      <c r="H9958" s="87">
        <v>40404.040404040403</v>
      </c>
    </row>
    <row r="9959" spans="1:8" x14ac:dyDescent="0.3">
      <c r="A9959" t="s">
        <v>37</v>
      </c>
      <c r="B9959" t="s">
        <v>58</v>
      </c>
      <c r="C9959" t="s">
        <v>103</v>
      </c>
      <c r="D9959" t="s">
        <v>198</v>
      </c>
      <c r="E9959" t="s">
        <v>201</v>
      </c>
      <c r="G9959" s="87">
        <v>40000</v>
      </c>
      <c r="H9959" s="87">
        <v>40000</v>
      </c>
    </row>
    <row r="9960" spans="1:8" x14ac:dyDescent="0.3">
      <c r="A9960" t="s">
        <v>37</v>
      </c>
      <c r="B9960" t="s">
        <v>58</v>
      </c>
      <c r="C9960" t="s">
        <v>103</v>
      </c>
      <c r="D9960" t="s">
        <v>198</v>
      </c>
      <c r="E9960" t="s">
        <v>202</v>
      </c>
      <c r="G9960" s="87">
        <v>40000</v>
      </c>
      <c r="H9960" s="87">
        <v>27636.363636363629</v>
      </c>
    </row>
    <row r="9961" spans="1:8" x14ac:dyDescent="0.3">
      <c r="A9961" t="s">
        <v>37</v>
      </c>
      <c r="B9961" t="s">
        <v>58</v>
      </c>
      <c r="C9961" t="s">
        <v>103</v>
      </c>
      <c r="D9961" t="s">
        <v>198</v>
      </c>
      <c r="E9961" t="s">
        <v>139</v>
      </c>
      <c r="G9961" s="87">
        <v>40000</v>
      </c>
      <c r="H9961" s="87">
        <v>25800</v>
      </c>
    </row>
    <row r="9962" spans="1:8" x14ac:dyDescent="0.3">
      <c r="A9962" t="s">
        <v>37</v>
      </c>
      <c r="B9962" t="s">
        <v>58</v>
      </c>
      <c r="C9962" t="s">
        <v>103</v>
      </c>
      <c r="D9962" t="s">
        <v>198</v>
      </c>
      <c r="E9962" t="s">
        <v>65</v>
      </c>
      <c r="G9962" s="87">
        <v>40000</v>
      </c>
      <c r="H9962" s="87">
        <v>27636.363636363629</v>
      </c>
    </row>
    <row r="9963" spans="1:8" x14ac:dyDescent="0.3">
      <c r="A9963" t="s">
        <v>37</v>
      </c>
      <c r="B9963" t="s">
        <v>58</v>
      </c>
      <c r="C9963" t="s">
        <v>103</v>
      </c>
      <c r="D9963" t="s">
        <v>203</v>
      </c>
      <c r="E9963" t="s">
        <v>204</v>
      </c>
      <c r="G9963" s="87">
        <v>40000</v>
      </c>
      <c r="H9963" s="87">
        <v>27636.363636363629</v>
      </c>
    </row>
    <row r="9964" spans="1:8" x14ac:dyDescent="0.3">
      <c r="A9964" t="s">
        <v>37</v>
      </c>
      <c r="B9964" t="s">
        <v>58</v>
      </c>
      <c r="C9964" t="s">
        <v>103</v>
      </c>
      <c r="D9964" t="s">
        <v>203</v>
      </c>
      <c r="E9964" t="s">
        <v>142</v>
      </c>
      <c r="G9964" s="87">
        <v>40000</v>
      </c>
      <c r="H9964" s="87">
        <v>40000</v>
      </c>
    </row>
    <row r="9965" spans="1:8" x14ac:dyDescent="0.3">
      <c r="A9965" t="s">
        <v>37</v>
      </c>
      <c r="B9965" t="s">
        <v>58</v>
      </c>
      <c r="C9965" t="s">
        <v>103</v>
      </c>
      <c r="D9965" t="s">
        <v>203</v>
      </c>
      <c r="E9965" t="s">
        <v>143</v>
      </c>
      <c r="G9965" s="87">
        <v>40000</v>
      </c>
      <c r="H9965" s="87">
        <v>40404.040404040403</v>
      </c>
    </row>
    <row r="9966" spans="1:8" x14ac:dyDescent="0.3">
      <c r="A9966" t="s">
        <v>37</v>
      </c>
      <c r="B9966" t="s">
        <v>58</v>
      </c>
      <c r="C9966" t="s">
        <v>103</v>
      </c>
      <c r="D9966" t="s">
        <v>203</v>
      </c>
      <c r="E9966" t="s">
        <v>141</v>
      </c>
      <c r="G9966" s="87">
        <v>40000</v>
      </c>
      <c r="H9966" s="87">
        <v>0</v>
      </c>
    </row>
    <row r="9967" spans="1:8" x14ac:dyDescent="0.3">
      <c r="A9967" t="s">
        <v>37</v>
      </c>
      <c r="B9967" t="s">
        <v>58</v>
      </c>
      <c r="C9967" t="s">
        <v>103</v>
      </c>
      <c r="D9967" t="s">
        <v>203</v>
      </c>
      <c r="E9967" t="s">
        <v>205</v>
      </c>
      <c r="G9967" s="87">
        <v>40000</v>
      </c>
      <c r="H9967" s="87">
        <v>27636.363636363629</v>
      </c>
    </row>
    <row r="9968" spans="1:8" x14ac:dyDescent="0.3">
      <c r="A9968" t="s">
        <v>37</v>
      </c>
      <c r="B9968" t="s">
        <v>58</v>
      </c>
      <c r="C9968" t="s">
        <v>103</v>
      </c>
      <c r="D9968" t="s">
        <v>206</v>
      </c>
      <c r="E9968" t="s">
        <v>207</v>
      </c>
      <c r="G9968" s="87">
        <v>40000</v>
      </c>
      <c r="H9968" s="87">
        <v>40000</v>
      </c>
    </row>
    <row r="9969" spans="1:8" x14ac:dyDescent="0.3">
      <c r="A9969" t="s">
        <v>37</v>
      </c>
      <c r="B9969" t="s">
        <v>58</v>
      </c>
      <c r="C9969" t="s">
        <v>103</v>
      </c>
      <c r="D9969" t="s">
        <v>206</v>
      </c>
      <c r="E9969" t="s">
        <v>208</v>
      </c>
      <c r="G9969" s="87">
        <v>40000</v>
      </c>
      <c r="H9969" s="87">
        <v>40000</v>
      </c>
    </row>
    <row r="9970" spans="1:8" x14ac:dyDescent="0.3">
      <c r="A9970" t="s">
        <v>37</v>
      </c>
      <c r="B9970" t="s">
        <v>58</v>
      </c>
      <c r="C9970" t="s">
        <v>103</v>
      </c>
      <c r="D9970" t="s">
        <v>206</v>
      </c>
      <c r="E9970" t="s">
        <v>209</v>
      </c>
      <c r="G9970" s="87">
        <v>40000</v>
      </c>
      <c r="H9970" s="87">
        <v>39600.000000000007</v>
      </c>
    </row>
    <row r="9971" spans="1:8" x14ac:dyDescent="0.3">
      <c r="A9971" t="s">
        <v>37</v>
      </c>
      <c r="B9971" t="s">
        <v>58</v>
      </c>
      <c r="C9971" t="s">
        <v>103</v>
      </c>
      <c r="D9971" t="s">
        <v>210</v>
      </c>
      <c r="E9971" t="s">
        <v>211</v>
      </c>
      <c r="G9971" s="87">
        <v>40000</v>
      </c>
      <c r="H9971" s="87">
        <v>40000</v>
      </c>
    </row>
    <row r="9972" spans="1:8" x14ac:dyDescent="0.3">
      <c r="A9972" t="s">
        <v>37</v>
      </c>
      <c r="B9972" t="s">
        <v>58</v>
      </c>
      <c r="C9972" t="s">
        <v>103</v>
      </c>
      <c r="D9972" t="s">
        <v>210</v>
      </c>
      <c r="E9972" t="s">
        <v>212</v>
      </c>
      <c r="G9972" s="87">
        <v>40000</v>
      </c>
      <c r="H9972" s="87">
        <v>39600</v>
      </c>
    </row>
    <row r="9973" spans="1:8" x14ac:dyDescent="0.3">
      <c r="A9973" t="s">
        <v>37</v>
      </c>
      <c r="B9973" t="s">
        <v>58</v>
      </c>
      <c r="C9973" t="s">
        <v>103</v>
      </c>
      <c r="D9973" t="s">
        <v>210</v>
      </c>
      <c r="E9973" t="s">
        <v>213</v>
      </c>
      <c r="G9973" s="87">
        <v>40000</v>
      </c>
      <c r="H9973" s="87">
        <v>39600</v>
      </c>
    </row>
    <row r="9974" spans="1:8" x14ac:dyDescent="0.3">
      <c r="A9974" t="s">
        <v>37</v>
      </c>
      <c r="B9974" t="s">
        <v>58</v>
      </c>
      <c r="C9974" t="s">
        <v>103</v>
      </c>
      <c r="D9974" t="s">
        <v>214</v>
      </c>
      <c r="E9974" t="s">
        <v>215</v>
      </c>
      <c r="F9974" s="88">
        <v>46388</v>
      </c>
      <c r="G9974" s="87">
        <v>3333.333333333333</v>
      </c>
      <c r="H9974" s="87">
        <v>0</v>
      </c>
    </row>
    <row r="9975" spans="1:8" x14ac:dyDescent="0.3">
      <c r="A9975" t="s">
        <v>37</v>
      </c>
      <c r="B9975" t="s">
        <v>58</v>
      </c>
      <c r="C9975" t="s">
        <v>103</v>
      </c>
      <c r="D9975" t="s">
        <v>214</v>
      </c>
      <c r="E9975" t="s">
        <v>216</v>
      </c>
      <c r="F9975" s="88">
        <v>46388</v>
      </c>
      <c r="G9975" s="87">
        <v>3333.333333333333</v>
      </c>
      <c r="H9975" s="87">
        <v>0</v>
      </c>
    </row>
    <row r="9976" spans="1:8" x14ac:dyDescent="0.3">
      <c r="A9976" t="s">
        <v>37</v>
      </c>
      <c r="B9976" t="s">
        <v>58</v>
      </c>
      <c r="C9976" t="s">
        <v>103</v>
      </c>
      <c r="D9976" t="s">
        <v>214</v>
      </c>
      <c r="E9976" t="s">
        <v>217</v>
      </c>
      <c r="F9976" s="88">
        <v>46388</v>
      </c>
      <c r="G9976" s="87">
        <v>3333.333333333333</v>
      </c>
      <c r="H9976" s="87">
        <v>0</v>
      </c>
    </row>
    <row r="9977" spans="1:8" x14ac:dyDescent="0.3">
      <c r="A9977" t="s">
        <v>37</v>
      </c>
      <c r="B9977" t="s">
        <v>58</v>
      </c>
      <c r="C9977" t="s">
        <v>103</v>
      </c>
      <c r="D9977" t="s">
        <v>214</v>
      </c>
      <c r="E9977" t="s">
        <v>215</v>
      </c>
      <c r="F9977" s="88">
        <v>46419</v>
      </c>
      <c r="G9977" s="87">
        <v>3333.333333333333</v>
      </c>
      <c r="H9977" s="87">
        <v>0</v>
      </c>
    </row>
    <row r="9978" spans="1:8" x14ac:dyDescent="0.3">
      <c r="A9978" t="s">
        <v>37</v>
      </c>
      <c r="B9978" t="s">
        <v>58</v>
      </c>
      <c r="C9978" t="s">
        <v>103</v>
      </c>
      <c r="D9978" t="s">
        <v>214</v>
      </c>
      <c r="E9978" t="s">
        <v>216</v>
      </c>
      <c r="F9978" s="88">
        <v>46419</v>
      </c>
      <c r="G9978" s="87">
        <v>3333.333333333333</v>
      </c>
      <c r="H9978" s="87">
        <v>0</v>
      </c>
    </row>
    <row r="9979" spans="1:8" x14ac:dyDescent="0.3">
      <c r="A9979" t="s">
        <v>37</v>
      </c>
      <c r="B9979" t="s">
        <v>58</v>
      </c>
      <c r="C9979" t="s">
        <v>103</v>
      </c>
      <c r="D9979" t="s">
        <v>214</v>
      </c>
      <c r="E9979" t="s">
        <v>217</v>
      </c>
      <c r="F9979" s="88">
        <v>46419</v>
      </c>
      <c r="G9979" s="87">
        <v>3333.333333333333</v>
      </c>
      <c r="H9979" s="87">
        <v>0</v>
      </c>
    </row>
    <row r="9980" spans="1:8" x14ac:dyDescent="0.3">
      <c r="A9980" t="s">
        <v>37</v>
      </c>
      <c r="B9980" t="s">
        <v>58</v>
      </c>
      <c r="C9980" t="s">
        <v>103</v>
      </c>
      <c r="D9980" t="s">
        <v>214</v>
      </c>
      <c r="E9980" t="s">
        <v>215</v>
      </c>
      <c r="F9980" s="88">
        <v>46447</v>
      </c>
      <c r="G9980" s="87">
        <v>3333.333333333333</v>
      </c>
      <c r="H9980" s="87">
        <v>0</v>
      </c>
    </row>
    <row r="9981" spans="1:8" x14ac:dyDescent="0.3">
      <c r="A9981" t="s">
        <v>37</v>
      </c>
      <c r="B9981" t="s">
        <v>58</v>
      </c>
      <c r="C9981" t="s">
        <v>103</v>
      </c>
      <c r="D9981" t="s">
        <v>214</v>
      </c>
      <c r="E9981" t="s">
        <v>216</v>
      </c>
      <c r="F9981" s="88">
        <v>46447</v>
      </c>
      <c r="G9981" s="87">
        <v>3333.333333333333</v>
      </c>
      <c r="H9981" s="87">
        <v>0</v>
      </c>
    </row>
    <row r="9982" spans="1:8" x14ac:dyDescent="0.3">
      <c r="A9982" t="s">
        <v>37</v>
      </c>
      <c r="B9982" t="s">
        <v>58</v>
      </c>
      <c r="C9982" t="s">
        <v>103</v>
      </c>
      <c r="D9982" t="s">
        <v>214</v>
      </c>
      <c r="E9982" t="s">
        <v>217</v>
      </c>
      <c r="F9982" s="88">
        <v>46447</v>
      </c>
      <c r="G9982" s="87">
        <v>3333.333333333333</v>
      </c>
      <c r="H9982" s="87">
        <v>0</v>
      </c>
    </row>
    <row r="9983" spans="1:8" x14ac:dyDescent="0.3">
      <c r="A9983" t="s">
        <v>37</v>
      </c>
      <c r="B9983" t="s">
        <v>58</v>
      </c>
      <c r="C9983" t="s">
        <v>103</v>
      </c>
      <c r="D9983" t="s">
        <v>214</v>
      </c>
      <c r="E9983" t="s">
        <v>215</v>
      </c>
      <c r="F9983" s="88">
        <v>46478</v>
      </c>
      <c r="G9983" s="87">
        <v>3333.333333333333</v>
      </c>
      <c r="H9983" s="87">
        <v>0</v>
      </c>
    </row>
    <row r="9984" spans="1:8" x14ac:dyDescent="0.3">
      <c r="A9984" t="s">
        <v>37</v>
      </c>
      <c r="B9984" t="s">
        <v>58</v>
      </c>
      <c r="C9984" t="s">
        <v>103</v>
      </c>
      <c r="D9984" t="s">
        <v>214</v>
      </c>
      <c r="E9984" t="s">
        <v>216</v>
      </c>
      <c r="F9984" s="88">
        <v>46478</v>
      </c>
      <c r="G9984" s="87">
        <v>3333.333333333333</v>
      </c>
      <c r="H9984" s="87">
        <v>0</v>
      </c>
    </row>
    <row r="9985" spans="1:8" x14ac:dyDescent="0.3">
      <c r="A9985" t="s">
        <v>37</v>
      </c>
      <c r="B9985" t="s">
        <v>58</v>
      </c>
      <c r="C9985" t="s">
        <v>103</v>
      </c>
      <c r="D9985" t="s">
        <v>214</v>
      </c>
      <c r="E9985" t="s">
        <v>217</v>
      </c>
      <c r="F9985" s="88">
        <v>46478</v>
      </c>
      <c r="G9985" s="87">
        <v>3333.333333333333</v>
      </c>
      <c r="H9985" s="87">
        <v>0</v>
      </c>
    </row>
    <row r="9986" spans="1:8" x14ac:dyDescent="0.3">
      <c r="A9986" t="s">
        <v>37</v>
      </c>
      <c r="B9986" t="s">
        <v>58</v>
      </c>
      <c r="C9986" t="s">
        <v>103</v>
      </c>
      <c r="D9986" t="s">
        <v>214</v>
      </c>
      <c r="E9986" t="s">
        <v>215</v>
      </c>
      <c r="F9986" s="88">
        <v>46508</v>
      </c>
      <c r="G9986" s="87">
        <v>3333.333333333333</v>
      </c>
      <c r="H9986" s="87">
        <v>0</v>
      </c>
    </row>
    <row r="9987" spans="1:8" x14ac:dyDescent="0.3">
      <c r="A9987" t="s">
        <v>37</v>
      </c>
      <c r="B9987" t="s">
        <v>58</v>
      </c>
      <c r="C9987" t="s">
        <v>103</v>
      </c>
      <c r="D9987" t="s">
        <v>214</v>
      </c>
      <c r="E9987" t="s">
        <v>216</v>
      </c>
      <c r="F9987" s="88">
        <v>46508</v>
      </c>
      <c r="G9987" s="87">
        <v>3333.333333333333</v>
      </c>
      <c r="H9987" s="87">
        <v>0</v>
      </c>
    </row>
    <row r="9988" spans="1:8" x14ac:dyDescent="0.3">
      <c r="A9988" t="s">
        <v>37</v>
      </c>
      <c r="B9988" t="s">
        <v>58</v>
      </c>
      <c r="C9988" t="s">
        <v>103</v>
      </c>
      <c r="D9988" t="s">
        <v>214</v>
      </c>
      <c r="E9988" t="s">
        <v>217</v>
      </c>
      <c r="F9988" s="88">
        <v>46508</v>
      </c>
      <c r="G9988" s="87">
        <v>3333.333333333333</v>
      </c>
      <c r="H9988" s="87">
        <v>0</v>
      </c>
    </row>
    <row r="9989" spans="1:8" x14ac:dyDescent="0.3">
      <c r="A9989" t="s">
        <v>37</v>
      </c>
      <c r="B9989" t="s">
        <v>58</v>
      </c>
      <c r="C9989" t="s">
        <v>103</v>
      </c>
      <c r="D9989" t="s">
        <v>214</v>
      </c>
      <c r="E9989" t="s">
        <v>215</v>
      </c>
      <c r="F9989" s="88">
        <v>46539</v>
      </c>
      <c r="G9989" s="87">
        <v>3333.333333333333</v>
      </c>
      <c r="H9989" s="87">
        <v>0</v>
      </c>
    </row>
    <row r="9990" spans="1:8" x14ac:dyDescent="0.3">
      <c r="A9990" t="s">
        <v>37</v>
      </c>
      <c r="B9990" t="s">
        <v>58</v>
      </c>
      <c r="C9990" t="s">
        <v>103</v>
      </c>
      <c r="D9990" t="s">
        <v>214</v>
      </c>
      <c r="E9990" t="s">
        <v>216</v>
      </c>
      <c r="F9990" s="88">
        <v>46539</v>
      </c>
      <c r="G9990" s="87">
        <v>3333.333333333333</v>
      </c>
      <c r="H9990" s="87">
        <v>0</v>
      </c>
    </row>
    <row r="9991" spans="1:8" x14ac:dyDescent="0.3">
      <c r="A9991" t="s">
        <v>37</v>
      </c>
      <c r="B9991" t="s">
        <v>58</v>
      </c>
      <c r="C9991" t="s">
        <v>103</v>
      </c>
      <c r="D9991" t="s">
        <v>214</v>
      </c>
      <c r="E9991" t="s">
        <v>217</v>
      </c>
      <c r="F9991" s="88">
        <v>46539</v>
      </c>
      <c r="G9991" s="87">
        <v>3333.333333333333</v>
      </c>
      <c r="H9991" s="87">
        <v>0</v>
      </c>
    </row>
    <row r="9992" spans="1:8" x14ac:dyDescent="0.3">
      <c r="A9992" t="s">
        <v>37</v>
      </c>
      <c r="B9992" t="s">
        <v>58</v>
      </c>
      <c r="C9992" t="s">
        <v>103</v>
      </c>
      <c r="D9992" t="s">
        <v>214</v>
      </c>
      <c r="E9992" t="s">
        <v>215</v>
      </c>
      <c r="F9992" s="88">
        <v>46569</v>
      </c>
      <c r="G9992" s="87">
        <v>3333.333333333333</v>
      </c>
      <c r="H9992" s="87">
        <v>0</v>
      </c>
    </row>
    <row r="9993" spans="1:8" x14ac:dyDescent="0.3">
      <c r="A9993" t="s">
        <v>37</v>
      </c>
      <c r="B9993" t="s">
        <v>58</v>
      </c>
      <c r="C9993" t="s">
        <v>103</v>
      </c>
      <c r="D9993" t="s">
        <v>214</v>
      </c>
      <c r="E9993" t="s">
        <v>216</v>
      </c>
      <c r="F9993" s="88">
        <v>46569</v>
      </c>
      <c r="G9993" s="87">
        <v>3333.333333333333</v>
      </c>
      <c r="H9993" s="87">
        <v>0</v>
      </c>
    </row>
    <row r="9994" spans="1:8" x14ac:dyDescent="0.3">
      <c r="A9994" t="s">
        <v>37</v>
      </c>
      <c r="B9994" t="s">
        <v>58</v>
      </c>
      <c r="C9994" t="s">
        <v>103</v>
      </c>
      <c r="D9994" t="s">
        <v>214</v>
      </c>
      <c r="E9994" t="s">
        <v>217</v>
      </c>
      <c r="F9994" s="88">
        <v>46569</v>
      </c>
      <c r="G9994" s="87">
        <v>3333.333333333333</v>
      </c>
      <c r="H9994" s="87">
        <v>0</v>
      </c>
    </row>
    <row r="9995" spans="1:8" x14ac:dyDescent="0.3">
      <c r="A9995" t="s">
        <v>37</v>
      </c>
      <c r="B9995" t="s">
        <v>58</v>
      </c>
      <c r="C9995" t="s">
        <v>103</v>
      </c>
      <c r="D9995" t="s">
        <v>214</v>
      </c>
      <c r="E9995" t="s">
        <v>215</v>
      </c>
      <c r="F9995" s="88">
        <v>46600</v>
      </c>
      <c r="G9995" s="87">
        <v>3333.333333333333</v>
      </c>
      <c r="H9995" s="87">
        <v>0</v>
      </c>
    </row>
    <row r="9996" spans="1:8" x14ac:dyDescent="0.3">
      <c r="A9996" t="s">
        <v>37</v>
      </c>
      <c r="B9996" t="s">
        <v>58</v>
      </c>
      <c r="C9996" t="s">
        <v>103</v>
      </c>
      <c r="D9996" t="s">
        <v>214</v>
      </c>
      <c r="E9996" t="s">
        <v>216</v>
      </c>
      <c r="F9996" s="88">
        <v>46600</v>
      </c>
      <c r="G9996" s="87">
        <v>3333.333333333333</v>
      </c>
      <c r="H9996" s="87">
        <v>0</v>
      </c>
    </row>
    <row r="9997" spans="1:8" x14ac:dyDescent="0.3">
      <c r="A9997" t="s">
        <v>37</v>
      </c>
      <c r="B9997" t="s">
        <v>58</v>
      </c>
      <c r="C9997" t="s">
        <v>103</v>
      </c>
      <c r="D9997" t="s">
        <v>214</v>
      </c>
      <c r="E9997" t="s">
        <v>217</v>
      </c>
      <c r="F9997" s="88">
        <v>46600</v>
      </c>
      <c r="G9997" s="87">
        <v>3333.333333333333</v>
      </c>
      <c r="H9997" s="87">
        <v>0</v>
      </c>
    </row>
    <row r="9998" spans="1:8" x14ac:dyDescent="0.3">
      <c r="A9998" t="s">
        <v>37</v>
      </c>
      <c r="B9998" t="s">
        <v>58</v>
      </c>
      <c r="C9998" t="s">
        <v>103</v>
      </c>
      <c r="D9998" t="s">
        <v>214</v>
      </c>
      <c r="E9998" t="s">
        <v>215</v>
      </c>
      <c r="F9998" s="88">
        <v>46631</v>
      </c>
      <c r="G9998" s="87">
        <v>3333.333333333333</v>
      </c>
      <c r="H9998" s="87">
        <v>0</v>
      </c>
    </row>
    <row r="9999" spans="1:8" x14ac:dyDescent="0.3">
      <c r="A9999" t="s">
        <v>37</v>
      </c>
      <c r="B9999" t="s">
        <v>58</v>
      </c>
      <c r="C9999" t="s">
        <v>103</v>
      </c>
      <c r="D9999" t="s">
        <v>214</v>
      </c>
      <c r="E9999" t="s">
        <v>216</v>
      </c>
      <c r="F9999" s="88">
        <v>46631</v>
      </c>
      <c r="G9999" s="87">
        <v>3333.333333333333</v>
      </c>
      <c r="H9999" s="87">
        <v>0</v>
      </c>
    </row>
    <row r="10000" spans="1:8" x14ac:dyDescent="0.3">
      <c r="A10000" t="s">
        <v>37</v>
      </c>
      <c r="B10000" t="s">
        <v>58</v>
      </c>
      <c r="C10000" t="s">
        <v>103</v>
      </c>
      <c r="D10000" t="s">
        <v>214</v>
      </c>
      <c r="E10000" t="s">
        <v>217</v>
      </c>
      <c r="F10000" s="88">
        <v>46631</v>
      </c>
      <c r="G10000" s="87">
        <v>3333.333333333333</v>
      </c>
      <c r="H10000" s="87">
        <v>0</v>
      </c>
    </row>
    <row r="10001" spans="1:8" x14ac:dyDescent="0.3">
      <c r="A10001" t="s">
        <v>37</v>
      </c>
      <c r="B10001" t="s">
        <v>58</v>
      </c>
      <c r="C10001" t="s">
        <v>103</v>
      </c>
      <c r="D10001" t="s">
        <v>214</v>
      </c>
      <c r="E10001" t="s">
        <v>215</v>
      </c>
      <c r="F10001" s="88">
        <v>46661</v>
      </c>
      <c r="G10001" s="87">
        <v>3333.333333333333</v>
      </c>
      <c r="H10001" s="87">
        <v>0</v>
      </c>
    </row>
    <row r="10002" spans="1:8" x14ac:dyDescent="0.3">
      <c r="A10002" t="s">
        <v>37</v>
      </c>
      <c r="B10002" t="s">
        <v>58</v>
      </c>
      <c r="C10002" t="s">
        <v>103</v>
      </c>
      <c r="D10002" t="s">
        <v>214</v>
      </c>
      <c r="E10002" t="s">
        <v>216</v>
      </c>
      <c r="F10002" s="88">
        <v>46661</v>
      </c>
      <c r="G10002" s="87">
        <v>3333.333333333333</v>
      </c>
      <c r="H10002" s="87">
        <v>0</v>
      </c>
    </row>
    <row r="10003" spans="1:8" x14ac:dyDescent="0.3">
      <c r="A10003" t="s">
        <v>37</v>
      </c>
      <c r="B10003" t="s">
        <v>58</v>
      </c>
      <c r="C10003" t="s">
        <v>103</v>
      </c>
      <c r="D10003" t="s">
        <v>214</v>
      </c>
      <c r="E10003" t="s">
        <v>217</v>
      </c>
      <c r="F10003" s="88">
        <v>46661</v>
      </c>
      <c r="G10003" s="87">
        <v>3333.333333333333</v>
      </c>
      <c r="H10003" s="87">
        <v>0</v>
      </c>
    </row>
    <row r="10004" spans="1:8" x14ac:dyDescent="0.3">
      <c r="A10004" t="s">
        <v>37</v>
      </c>
      <c r="B10004" t="s">
        <v>58</v>
      </c>
      <c r="C10004" t="s">
        <v>103</v>
      </c>
      <c r="D10004" t="s">
        <v>214</v>
      </c>
      <c r="E10004" t="s">
        <v>215</v>
      </c>
      <c r="F10004" s="88">
        <v>46692</v>
      </c>
      <c r="G10004" s="87">
        <v>3333.333333333333</v>
      </c>
      <c r="H10004" s="87">
        <v>0</v>
      </c>
    </row>
    <row r="10005" spans="1:8" x14ac:dyDescent="0.3">
      <c r="A10005" t="s">
        <v>37</v>
      </c>
      <c r="B10005" t="s">
        <v>58</v>
      </c>
      <c r="C10005" t="s">
        <v>103</v>
      </c>
      <c r="D10005" t="s">
        <v>214</v>
      </c>
      <c r="E10005" t="s">
        <v>216</v>
      </c>
      <c r="F10005" s="88">
        <v>46692</v>
      </c>
      <c r="G10005" s="87">
        <v>3333.333333333333</v>
      </c>
      <c r="H10005" s="87">
        <v>0</v>
      </c>
    </row>
    <row r="10006" spans="1:8" x14ac:dyDescent="0.3">
      <c r="A10006" t="s">
        <v>37</v>
      </c>
      <c r="B10006" t="s">
        <v>58</v>
      </c>
      <c r="C10006" t="s">
        <v>103</v>
      </c>
      <c r="D10006" t="s">
        <v>214</v>
      </c>
      <c r="E10006" t="s">
        <v>217</v>
      </c>
      <c r="F10006" s="88">
        <v>46692</v>
      </c>
      <c r="G10006" s="87">
        <v>3333.333333333333</v>
      </c>
      <c r="H10006" s="87">
        <v>0</v>
      </c>
    </row>
    <row r="10007" spans="1:8" x14ac:dyDescent="0.3">
      <c r="A10007" t="s">
        <v>37</v>
      </c>
      <c r="B10007" t="s">
        <v>58</v>
      </c>
      <c r="C10007" t="s">
        <v>103</v>
      </c>
      <c r="D10007" t="s">
        <v>214</v>
      </c>
      <c r="E10007" t="s">
        <v>215</v>
      </c>
      <c r="F10007" s="88">
        <v>46722</v>
      </c>
      <c r="G10007" s="87">
        <v>3333.333333333333</v>
      </c>
      <c r="H10007" s="87">
        <v>0</v>
      </c>
    </row>
    <row r="10008" spans="1:8" x14ac:dyDescent="0.3">
      <c r="A10008" t="s">
        <v>37</v>
      </c>
      <c r="B10008" t="s">
        <v>58</v>
      </c>
      <c r="C10008" t="s">
        <v>103</v>
      </c>
      <c r="D10008" t="s">
        <v>214</v>
      </c>
      <c r="E10008" t="s">
        <v>216</v>
      </c>
      <c r="F10008" s="88">
        <v>46722</v>
      </c>
      <c r="G10008" s="87">
        <v>3333.333333333333</v>
      </c>
      <c r="H10008" s="87">
        <v>0</v>
      </c>
    </row>
    <row r="10009" spans="1:8" x14ac:dyDescent="0.3">
      <c r="A10009" t="s">
        <v>37</v>
      </c>
      <c r="B10009" t="s">
        <v>58</v>
      </c>
      <c r="C10009" t="s">
        <v>103</v>
      </c>
      <c r="D10009" t="s">
        <v>214</v>
      </c>
      <c r="E10009" t="s">
        <v>217</v>
      </c>
      <c r="F10009" s="88">
        <v>46722</v>
      </c>
      <c r="G10009" s="87">
        <v>3333.333333333333</v>
      </c>
      <c r="H10009" s="87">
        <v>0</v>
      </c>
    </row>
    <row r="10010" spans="1:8" x14ac:dyDescent="0.3">
      <c r="A10010" t="s">
        <v>37</v>
      </c>
      <c r="B10010" t="s">
        <v>58</v>
      </c>
      <c r="C10010" t="s">
        <v>105</v>
      </c>
      <c r="D10010" t="s">
        <v>198</v>
      </c>
      <c r="E10010" t="s">
        <v>135</v>
      </c>
      <c r="G10010" s="87">
        <v>92000</v>
      </c>
      <c r="H10010" s="87">
        <v>61456</v>
      </c>
    </row>
    <row r="10011" spans="1:8" x14ac:dyDescent="0.3">
      <c r="A10011" t="s">
        <v>37</v>
      </c>
      <c r="B10011" t="s">
        <v>58</v>
      </c>
      <c r="C10011" t="s">
        <v>105</v>
      </c>
      <c r="D10011" t="s">
        <v>198</v>
      </c>
      <c r="E10011" t="s">
        <v>199</v>
      </c>
      <c r="G10011" s="87">
        <v>92000</v>
      </c>
      <c r="H10011" s="87">
        <v>92000.000000000015</v>
      </c>
    </row>
    <row r="10012" spans="1:8" x14ac:dyDescent="0.3">
      <c r="A10012" t="s">
        <v>37</v>
      </c>
      <c r="B10012" t="s">
        <v>58</v>
      </c>
      <c r="C10012" t="s">
        <v>105</v>
      </c>
      <c r="D10012" t="s">
        <v>198</v>
      </c>
      <c r="E10012" t="s">
        <v>200</v>
      </c>
      <c r="G10012" s="87">
        <v>92000</v>
      </c>
      <c r="H10012" s="87">
        <v>92649.126745510497</v>
      </c>
    </row>
    <row r="10013" spans="1:8" x14ac:dyDescent="0.3">
      <c r="A10013" t="s">
        <v>37</v>
      </c>
      <c r="B10013" t="s">
        <v>58</v>
      </c>
      <c r="C10013" t="s">
        <v>105</v>
      </c>
      <c r="D10013" t="s">
        <v>198</v>
      </c>
      <c r="E10013" t="s">
        <v>201</v>
      </c>
      <c r="G10013" s="87">
        <v>92000</v>
      </c>
      <c r="H10013" s="87">
        <v>92000</v>
      </c>
    </row>
    <row r="10014" spans="1:8" x14ac:dyDescent="0.3">
      <c r="A10014" t="s">
        <v>37</v>
      </c>
      <c r="B10014" t="s">
        <v>58</v>
      </c>
      <c r="C10014" t="s">
        <v>105</v>
      </c>
      <c r="D10014" t="s">
        <v>198</v>
      </c>
      <c r="E10014" t="s">
        <v>202</v>
      </c>
      <c r="G10014" s="87">
        <v>92000</v>
      </c>
      <c r="H10014" s="87">
        <v>61889.616666001028</v>
      </c>
    </row>
    <row r="10015" spans="1:8" x14ac:dyDescent="0.3">
      <c r="A10015" t="s">
        <v>37</v>
      </c>
      <c r="B10015" t="s">
        <v>58</v>
      </c>
      <c r="C10015" t="s">
        <v>105</v>
      </c>
      <c r="D10015" t="s">
        <v>198</v>
      </c>
      <c r="E10015" t="s">
        <v>139</v>
      </c>
      <c r="G10015" s="87">
        <v>92000</v>
      </c>
      <c r="H10015" s="87">
        <v>56580</v>
      </c>
    </row>
    <row r="10016" spans="1:8" x14ac:dyDescent="0.3">
      <c r="A10016" t="s">
        <v>37</v>
      </c>
      <c r="B10016" t="s">
        <v>58</v>
      </c>
      <c r="C10016" t="s">
        <v>105</v>
      </c>
      <c r="D10016" t="s">
        <v>198</v>
      </c>
      <c r="E10016" t="s">
        <v>65</v>
      </c>
      <c r="G10016" s="87">
        <v>92000</v>
      </c>
      <c r="H10016" s="87">
        <v>61889.616666001028</v>
      </c>
    </row>
    <row r="10017" spans="1:8" x14ac:dyDescent="0.3">
      <c r="A10017" t="s">
        <v>37</v>
      </c>
      <c r="B10017" t="s">
        <v>58</v>
      </c>
      <c r="C10017" t="s">
        <v>105</v>
      </c>
      <c r="D10017" t="s">
        <v>203</v>
      </c>
      <c r="E10017" t="s">
        <v>204</v>
      </c>
      <c r="G10017" s="87">
        <v>92000</v>
      </c>
      <c r="H10017" s="87">
        <v>61273.128231495939</v>
      </c>
    </row>
    <row r="10018" spans="1:8" x14ac:dyDescent="0.3">
      <c r="A10018" t="s">
        <v>37</v>
      </c>
      <c r="B10018" t="s">
        <v>58</v>
      </c>
      <c r="C10018" t="s">
        <v>105</v>
      </c>
      <c r="D10018" t="s">
        <v>203</v>
      </c>
      <c r="E10018" t="s">
        <v>142</v>
      </c>
      <c r="G10018" s="87">
        <v>92000</v>
      </c>
      <c r="H10018" s="87">
        <v>92000.000000000015</v>
      </c>
    </row>
    <row r="10019" spans="1:8" x14ac:dyDescent="0.3">
      <c r="A10019" t="s">
        <v>37</v>
      </c>
      <c r="B10019" t="s">
        <v>58</v>
      </c>
      <c r="C10019" t="s">
        <v>105</v>
      </c>
      <c r="D10019" t="s">
        <v>203</v>
      </c>
      <c r="E10019" t="s">
        <v>143</v>
      </c>
      <c r="G10019" s="87">
        <v>92000</v>
      </c>
      <c r="H10019" s="87">
        <v>91726.239867508877</v>
      </c>
    </row>
    <row r="10020" spans="1:8" x14ac:dyDescent="0.3">
      <c r="A10020" t="s">
        <v>37</v>
      </c>
      <c r="B10020" t="s">
        <v>58</v>
      </c>
      <c r="C10020" t="s">
        <v>105</v>
      </c>
      <c r="D10020" t="s">
        <v>203</v>
      </c>
      <c r="E10020" t="s">
        <v>141</v>
      </c>
      <c r="G10020" s="87">
        <v>92000</v>
      </c>
      <c r="H10020" s="87">
        <v>0</v>
      </c>
    </row>
    <row r="10021" spans="1:8" x14ac:dyDescent="0.3">
      <c r="A10021" t="s">
        <v>37</v>
      </c>
      <c r="B10021" t="s">
        <v>58</v>
      </c>
      <c r="C10021" t="s">
        <v>105</v>
      </c>
      <c r="D10021" t="s">
        <v>203</v>
      </c>
      <c r="E10021" t="s">
        <v>205</v>
      </c>
      <c r="G10021" s="87">
        <v>92000</v>
      </c>
      <c r="H10021" s="87">
        <v>61273.128231495939</v>
      </c>
    </row>
    <row r="10022" spans="1:8" x14ac:dyDescent="0.3">
      <c r="A10022" t="s">
        <v>37</v>
      </c>
      <c r="B10022" t="s">
        <v>58</v>
      </c>
      <c r="C10022" t="s">
        <v>105</v>
      </c>
      <c r="D10022" t="s">
        <v>206</v>
      </c>
      <c r="E10022" t="s">
        <v>207</v>
      </c>
      <c r="G10022" s="87">
        <v>92000</v>
      </c>
      <c r="H10022" s="87">
        <v>93840</v>
      </c>
    </row>
    <row r="10023" spans="1:8" x14ac:dyDescent="0.3">
      <c r="A10023" t="s">
        <v>37</v>
      </c>
      <c r="B10023" t="s">
        <v>58</v>
      </c>
      <c r="C10023" t="s">
        <v>105</v>
      </c>
      <c r="D10023" t="s">
        <v>206</v>
      </c>
      <c r="E10023" t="s">
        <v>208</v>
      </c>
      <c r="G10023" s="87">
        <v>92000</v>
      </c>
      <c r="H10023" s="87">
        <v>93839.999999999985</v>
      </c>
    </row>
    <row r="10024" spans="1:8" x14ac:dyDescent="0.3">
      <c r="A10024" t="s">
        <v>37</v>
      </c>
      <c r="B10024" t="s">
        <v>58</v>
      </c>
      <c r="C10024" t="s">
        <v>105</v>
      </c>
      <c r="D10024" t="s">
        <v>206</v>
      </c>
      <c r="E10024" t="s">
        <v>209</v>
      </c>
      <c r="G10024" s="87">
        <v>92000</v>
      </c>
      <c r="H10024" s="87">
        <v>91355.421225382903</v>
      </c>
    </row>
    <row r="10025" spans="1:8" x14ac:dyDescent="0.3">
      <c r="A10025" t="s">
        <v>37</v>
      </c>
      <c r="B10025" t="s">
        <v>58</v>
      </c>
      <c r="C10025" t="s">
        <v>105</v>
      </c>
      <c r="D10025" t="s">
        <v>210</v>
      </c>
      <c r="E10025" t="s">
        <v>211</v>
      </c>
      <c r="G10025" s="87">
        <v>92000</v>
      </c>
      <c r="H10025" s="87">
        <v>92000</v>
      </c>
    </row>
    <row r="10026" spans="1:8" x14ac:dyDescent="0.3">
      <c r="A10026" t="s">
        <v>37</v>
      </c>
      <c r="B10026" t="s">
        <v>58</v>
      </c>
      <c r="C10026" t="s">
        <v>105</v>
      </c>
      <c r="D10026" t="s">
        <v>210</v>
      </c>
      <c r="E10026" t="s">
        <v>212</v>
      </c>
      <c r="G10026" s="87">
        <v>92000</v>
      </c>
      <c r="H10026" s="87">
        <v>91080</v>
      </c>
    </row>
    <row r="10027" spans="1:8" x14ac:dyDescent="0.3">
      <c r="A10027" t="s">
        <v>37</v>
      </c>
      <c r="B10027" t="s">
        <v>58</v>
      </c>
      <c r="C10027" t="s">
        <v>105</v>
      </c>
      <c r="D10027" t="s">
        <v>210</v>
      </c>
      <c r="E10027" t="s">
        <v>213</v>
      </c>
      <c r="G10027" s="87">
        <v>92000</v>
      </c>
      <c r="H10027" s="87">
        <v>92459.999999999985</v>
      </c>
    </row>
    <row r="10028" spans="1:8" x14ac:dyDescent="0.3">
      <c r="A10028" t="s">
        <v>37</v>
      </c>
      <c r="B10028" t="s">
        <v>58</v>
      </c>
      <c r="C10028" t="s">
        <v>105</v>
      </c>
      <c r="D10028" t="s">
        <v>214</v>
      </c>
      <c r="E10028" t="s">
        <v>215</v>
      </c>
      <c r="F10028" s="88">
        <v>46388</v>
      </c>
      <c r="G10028" s="87">
        <v>7666.666666666667</v>
      </c>
      <c r="H10028" s="87">
        <v>93.575660296388421</v>
      </c>
    </row>
    <row r="10029" spans="1:8" x14ac:dyDescent="0.3">
      <c r="A10029" t="s">
        <v>37</v>
      </c>
      <c r="B10029" t="s">
        <v>58</v>
      </c>
      <c r="C10029" t="s">
        <v>105</v>
      </c>
      <c r="D10029" t="s">
        <v>214</v>
      </c>
      <c r="E10029" t="s">
        <v>216</v>
      </c>
      <c r="F10029" s="88">
        <v>46388</v>
      </c>
      <c r="G10029" s="87">
        <v>7666.666666666667</v>
      </c>
      <c r="H10029" s="87">
        <v>0</v>
      </c>
    </row>
    <row r="10030" spans="1:8" x14ac:dyDescent="0.3">
      <c r="A10030" t="s">
        <v>37</v>
      </c>
      <c r="B10030" t="s">
        <v>58</v>
      </c>
      <c r="C10030" t="s">
        <v>105</v>
      </c>
      <c r="D10030" t="s">
        <v>214</v>
      </c>
      <c r="E10030" t="s">
        <v>217</v>
      </c>
      <c r="F10030" s="88">
        <v>46388</v>
      </c>
      <c r="G10030" s="87">
        <v>7666.666666666667</v>
      </c>
      <c r="H10030" s="87">
        <v>93.575660296388421</v>
      </c>
    </row>
    <row r="10031" spans="1:8" x14ac:dyDescent="0.3">
      <c r="A10031" t="s">
        <v>37</v>
      </c>
      <c r="B10031" t="s">
        <v>58</v>
      </c>
      <c r="C10031" t="s">
        <v>105</v>
      </c>
      <c r="D10031" t="s">
        <v>214</v>
      </c>
      <c r="E10031" t="s">
        <v>215</v>
      </c>
      <c r="F10031" s="88">
        <v>46419</v>
      </c>
      <c r="G10031" s="87">
        <v>7666.666666666667</v>
      </c>
      <c r="H10031" s="87">
        <v>93.483441348745387</v>
      </c>
    </row>
    <row r="10032" spans="1:8" x14ac:dyDescent="0.3">
      <c r="A10032" t="s">
        <v>37</v>
      </c>
      <c r="B10032" t="s">
        <v>58</v>
      </c>
      <c r="C10032" t="s">
        <v>105</v>
      </c>
      <c r="D10032" t="s">
        <v>214</v>
      </c>
      <c r="E10032" t="s">
        <v>216</v>
      </c>
      <c r="F10032" s="88">
        <v>46419</v>
      </c>
      <c r="G10032" s="87">
        <v>7666.666666666667</v>
      </c>
      <c r="H10032" s="87">
        <v>0</v>
      </c>
    </row>
    <row r="10033" spans="1:8" x14ac:dyDescent="0.3">
      <c r="A10033" t="s">
        <v>37</v>
      </c>
      <c r="B10033" t="s">
        <v>58</v>
      </c>
      <c r="C10033" t="s">
        <v>105</v>
      </c>
      <c r="D10033" t="s">
        <v>214</v>
      </c>
      <c r="E10033" t="s">
        <v>217</v>
      </c>
      <c r="F10033" s="88">
        <v>46419</v>
      </c>
      <c r="G10033" s="87">
        <v>7666.666666666667</v>
      </c>
      <c r="H10033" s="87">
        <v>93.483441348745387</v>
      </c>
    </row>
    <row r="10034" spans="1:8" x14ac:dyDescent="0.3">
      <c r="A10034" t="s">
        <v>37</v>
      </c>
      <c r="B10034" t="s">
        <v>58</v>
      </c>
      <c r="C10034" t="s">
        <v>105</v>
      </c>
      <c r="D10034" t="s">
        <v>214</v>
      </c>
      <c r="E10034" t="s">
        <v>215</v>
      </c>
      <c r="F10034" s="88">
        <v>46447</v>
      </c>
      <c r="G10034" s="87">
        <v>7666.666666666667</v>
      </c>
      <c r="H10034" s="87">
        <v>93.391403985959059</v>
      </c>
    </row>
    <row r="10035" spans="1:8" x14ac:dyDescent="0.3">
      <c r="A10035" t="s">
        <v>37</v>
      </c>
      <c r="B10035" t="s">
        <v>58</v>
      </c>
      <c r="C10035" t="s">
        <v>105</v>
      </c>
      <c r="D10035" t="s">
        <v>214</v>
      </c>
      <c r="E10035" t="s">
        <v>216</v>
      </c>
      <c r="F10035" s="88">
        <v>46447</v>
      </c>
      <c r="G10035" s="87">
        <v>7666.666666666667</v>
      </c>
      <c r="H10035" s="87">
        <v>0</v>
      </c>
    </row>
    <row r="10036" spans="1:8" x14ac:dyDescent="0.3">
      <c r="A10036" t="s">
        <v>37</v>
      </c>
      <c r="B10036" t="s">
        <v>58</v>
      </c>
      <c r="C10036" t="s">
        <v>105</v>
      </c>
      <c r="D10036" t="s">
        <v>214</v>
      </c>
      <c r="E10036" t="s">
        <v>217</v>
      </c>
      <c r="F10036" s="88">
        <v>46447</v>
      </c>
      <c r="G10036" s="87">
        <v>7666.666666666667</v>
      </c>
      <c r="H10036" s="87">
        <v>93.391403985959059</v>
      </c>
    </row>
    <row r="10037" spans="1:8" x14ac:dyDescent="0.3">
      <c r="A10037" t="s">
        <v>37</v>
      </c>
      <c r="B10037" t="s">
        <v>58</v>
      </c>
      <c r="C10037" t="s">
        <v>105</v>
      </c>
      <c r="D10037" t="s">
        <v>214</v>
      </c>
      <c r="E10037" t="s">
        <v>215</v>
      </c>
      <c r="F10037" s="88">
        <v>46478</v>
      </c>
      <c r="G10037" s="87">
        <v>7666.666666666667</v>
      </c>
      <c r="H10037" s="87">
        <v>93.296437065189863</v>
      </c>
    </row>
    <row r="10038" spans="1:8" x14ac:dyDescent="0.3">
      <c r="A10038" t="s">
        <v>37</v>
      </c>
      <c r="B10038" t="s">
        <v>58</v>
      </c>
      <c r="C10038" t="s">
        <v>105</v>
      </c>
      <c r="D10038" t="s">
        <v>214</v>
      </c>
      <c r="E10038" t="s">
        <v>216</v>
      </c>
      <c r="F10038" s="88">
        <v>46478</v>
      </c>
      <c r="G10038" s="87">
        <v>7666.666666666667</v>
      </c>
      <c r="H10038" s="87">
        <v>0</v>
      </c>
    </row>
    <row r="10039" spans="1:8" x14ac:dyDescent="0.3">
      <c r="A10039" t="s">
        <v>37</v>
      </c>
      <c r="B10039" t="s">
        <v>58</v>
      </c>
      <c r="C10039" t="s">
        <v>105</v>
      </c>
      <c r="D10039" t="s">
        <v>214</v>
      </c>
      <c r="E10039" t="s">
        <v>217</v>
      </c>
      <c r="F10039" s="88">
        <v>46478</v>
      </c>
      <c r="G10039" s="87">
        <v>7666.666666666667</v>
      </c>
      <c r="H10039" s="87">
        <v>93.296437065189863</v>
      </c>
    </row>
    <row r="10040" spans="1:8" x14ac:dyDescent="0.3">
      <c r="A10040" t="s">
        <v>37</v>
      </c>
      <c r="B10040" t="s">
        <v>58</v>
      </c>
      <c r="C10040" t="s">
        <v>105</v>
      </c>
      <c r="D10040" t="s">
        <v>214</v>
      </c>
      <c r="E10040" t="s">
        <v>215</v>
      </c>
      <c r="F10040" s="88">
        <v>46508</v>
      </c>
      <c r="G10040" s="87">
        <v>7666.666666666667</v>
      </c>
      <c r="H10040" s="87">
        <v>93.201663086257767</v>
      </c>
    </row>
    <row r="10041" spans="1:8" x14ac:dyDescent="0.3">
      <c r="A10041" t="s">
        <v>37</v>
      </c>
      <c r="B10041" t="s">
        <v>58</v>
      </c>
      <c r="C10041" t="s">
        <v>105</v>
      </c>
      <c r="D10041" t="s">
        <v>214</v>
      </c>
      <c r="E10041" t="s">
        <v>216</v>
      </c>
      <c r="F10041" s="88">
        <v>46508</v>
      </c>
      <c r="G10041" s="87">
        <v>7666.666666666667</v>
      </c>
      <c r="H10041" s="87">
        <v>0</v>
      </c>
    </row>
    <row r="10042" spans="1:8" x14ac:dyDescent="0.3">
      <c r="A10042" t="s">
        <v>37</v>
      </c>
      <c r="B10042" t="s">
        <v>58</v>
      </c>
      <c r="C10042" t="s">
        <v>105</v>
      </c>
      <c r="D10042" t="s">
        <v>214</v>
      </c>
      <c r="E10042" t="s">
        <v>217</v>
      </c>
      <c r="F10042" s="88">
        <v>46508</v>
      </c>
      <c r="G10042" s="87">
        <v>7666.666666666667</v>
      </c>
      <c r="H10042" s="87">
        <v>93.201663086257767</v>
      </c>
    </row>
    <row r="10043" spans="1:8" x14ac:dyDescent="0.3">
      <c r="A10043" t="s">
        <v>37</v>
      </c>
      <c r="B10043" t="s">
        <v>58</v>
      </c>
      <c r="C10043" t="s">
        <v>105</v>
      </c>
      <c r="D10043" t="s">
        <v>214</v>
      </c>
      <c r="E10043" t="s">
        <v>215</v>
      </c>
      <c r="F10043" s="88">
        <v>46539</v>
      </c>
      <c r="G10043" s="87">
        <v>7666.666666666667</v>
      </c>
      <c r="H10043" s="87">
        <v>93.107081461764579</v>
      </c>
    </row>
    <row r="10044" spans="1:8" x14ac:dyDescent="0.3">
      <c r="A10044" t="s">
        <v>37</v>
      </c>
      <c r="B10044" t="s">
        <v>58</v>
      </c>
      <c r="C10044" t="s">
        <v>105</v>
      </c>
      <c r="D10044" t="s">
        <v>214</v>
      </c>
      <c r="E10044" t="s">
        <v>216</v>
      </c>
      <c r="F10044" s="88">
        <v>46539</v>
      </c>
      <c r="G10044" s="87">
        <v>7666.666666666667</v>
      </c>
      <c r="H10044" s="87">
        <v>0</v>
      </c>
    </row>
    <row r="10045" spans="1:8" x14ac:dyDescent="0.3">
      <c r="A10045" t="s">
        <v>37</v>
      </c>
      <c r="B10045" t="s">
        <v>58</v>
      </c>
      <c r="C10045" t="s">
        <v>105</v>
      </c>
      <c r="D10045" t="s">
        <v>214</v>
      </c>
      <c r="E10045" t="s">
        <v>217</v>
      </c>
      <c r="F10045" s="88">
        <v>46539</v>
      </c>
      <c r="G10045" s="87">
        <v>7666.666666666667</v>
      </c>
      <c r="H10045" s="87">
        <v>93.107081461764579</v>
      </c>
    </row>
    <row r="10046" spans="1:8" x14ac:dyDescent="0.3">
      <c r="A10046" t="s">
        <v>37</v>
      </c>
      <c r="B10046" t="s">
        <v>58</v>
      </c>
      <c r="C10046" t="s">
        <v>105</v>
      </c>
      <c r="D10046" t="s">
        <v>214</v>
      </c>
      <c r="E10046" t="s">
        <v>215</v>
      </c>
      <c r="F10046" s="88">
        <v>46569</v>
      </c>
      <c r="G10046" s="87">
        <v>7666.666666666667</v>
      </c>
      <c r="H10046" s="87">
        <v>93.012691606697047</v>
      </c>
    </row>
    <row r="10047" spans="1:8" x14ac:dyDescent="0.3">
      <c r="A10047" t="s">
        <v>37</v>
      </c>
      <c r="B10047" t="s">
        <v>58</v>
      </c>
      <c r="C10047" t="s">
        <v>105</v>
      </c>
      <c r="D10047" t="s">
        <v>214</v>
      </c>
      <c r="E10047" t="s">
        <v>216</v>
      </c>
      <c r="F10047" s="88">
        <v>46569</v>
      </c>
      <c r="G10047" s="87">
        <v>7666.666666666667</v>
      </c>
      <c r="H10047" s="87">
        <v>0</v>
      </c>
    </row>
    <row r="10048" spans="1:8" x14ac:dyDescent="0.3">
      <c r="A10048" t="s">
        <v>37</v>
      </c>
      <c r="B10048" t="s">
        <v>58</v>
      </c>
      <c r="C10048" t="s">
        <v>105</v>
      </c>
      <c r="D10048" t="s">
        <v>214</v>
      </c>
      <c r="E10048" t="s">
        <v>217</v>
      </c>
      <c r="F10048" s="88">
        <v>46569</v>
      </c>
      <c r="G10048" s="87">
        <v>7666.666666666667</v>
      </c>
      <c r="H10048" s="87">
        <v>93.012691606697047</v>
      </c>
    </row>
    <row r="10049" spans="1:8" x14ac:dyDescent="0.3">
      <c r="A10049" t="s">
        <v>37</v>
      </c>
      <c r="B10049" t="s">
        <v>58</v>
      </c>
      <c r="C10049" t="s">
        <v>105</v>
      </c>
      <c r="D10049" t="s">
        <v>214</v>
      </c>
      <c r="E10049" t="s">
        <v>215</v>
      </c>
      <c r="F10049" s="88">
        <v>46600</v>
      </c>
      <c r="G10049" s="87">
        <v>7666.666666666667</v>
      </c>
      <c r="H10049" s="87">
        <v>92.916950287494174</v>
      </c>
    </row>
    <row r="10050" spans="1:8" x14ac:dyDescent="0.3">
      <c r="A10050" t="s">
        <v>37</v>
      </c>
      <c r="B10050" t="s">
        <v>58</v>
      </c>
      <c r="C10050" t="s">
        <v>105</v>
      </c>
      <c r="D10050" t="s">
        <v>214</v>
      </c>
      <c r="E10050" t="s">
        <v>216</v>
      </c>
      <c r="F10050" s="88">
        <v>46600</v>
      </c>
      <c r="G10050" s="87">
        <v>7666.666666666667</v>
      </c>
      <c r="H10050" s="87">
        <v>0</v>
      </c>
    </row>
    <row r="10051" spans="1:8" x14ac:dyDescent="0.3">
      <c r="A10051" t="s">
        <v>37</v>
      </c>
      <c r="B10051" t="s">
        <v>58</v>
      </c>
      <c r="C10051" t="s">
        <v>105</v>
      </c>
      <c r="D10051" t="s">
        <v>214</v>
      </c>
      <c r="E10051" t="s">
        <v>217</v>
      </c>
      <c r="F10051" s="88">
        <v>46600</v>
      </c>
      <c r="G10051" s="87">
        <v>7666.666666666667</v>
      </c>
      <c r="H10051" s="87">
        <v>92.916950287494174</v>
      </c>
    </row>
    <row r="10052" spans="1:8" x14ac:dyDescent="0.3">
      <c r="A10052" t="s">
        <v>37</v>
      </c>
      <c r="B10052" t="s">
        <v>58</v>
      </c>
      <c r="C10052" t="s">
        <v>105</v>
      </c>
      <c r="D10052" t="s">
        <v>214</v>
      </c>
      <c r="E10052" t="s">
        <v>215</v>
      </c>
      <c r="F10052" s="88">
        <v>46631</v>
      </c>
      <c r="G10052" s="87">
        <v>7666.666666666667</v>
      </c>
      <c r="H10052" s="87">
        <v>92.822945345583776</v>
      </c>
    </row>
    <row r="10053" spans="1:8" x14ac:dyDescent="0.3">
      <c r="A10053" t="s">
        <v>37</v>
      </c>
      <c r="B10053" t="s">
        <v>58</v>
      </c>
      <c r="C10053" t="s">
        <v>105</v>
      </c>
      <c r="D10053" t="s">
        <v>214</v>
      </c>
      <c r="E10053" t="s">
        <v>216</v>
      </c>
      <c r="F10053" s="88">
        <v>46631</v>
      </c>
      <c r="G10053" s="87">
        <v>7666.666666666667</v>
      </c>
      <c r="H10053" s="87">
        <v>0</v>
      </c>
    </row>
    <row r="10054" spans="1:8" x14ac:dyDescent="0.3">
      <c r="A10054" t="s">
        <v>37</v>
      </c>
      <c r="B10054" t="s">
        <v>58</v>
      </c>
      <c r="C10054" t="s">
        <v>105</v>
      </c>
      <c r="D10054" t="s">
        <v>214</v>
      </c>
      <c r="E10054" t="s">
        <v>217</v>
      </c>
      <c r="F10054" s="88">
        <v>46631</v>
      </c>
      <c r="G10054" s="87">
        <v>7666.666666666667</v>
      </c>
      <c r="H10054" s="87">
        <v>92.822945345583776</v>
      </c>
    </row>
    <row r="10055" spans="1:8" x14ac:dyDescent="0.3">
      <c r="A10055" t="s">
        <v>37</v>
      </c>
      <c r="B10055" t="s">
        <v>58</v>
      </c>
      <c r="C10055" t="s">
        <v>105</v>
      </c>
      <c r="D10055" t="s">
        <v>214</v>
      </c>
      <c r="E10055" t="s">
        <v>215</v>
      </c>
      <c r="F10055" s="88">
        <v>46661</v>
      </c>
      <c r="G10055" s="87">
        <v>7666.666666666667</v>
      </c>
      <c r="H10055" s="87">
        <v>92.729130422776564</v>
      </c>
    </row>
    <row r="10056" spans="1:8" x14ac:dyDescent="0.3">
      <c r="A10056" t="s">
        <v>37</v>
      </c>
      <c r="B10056" t="s">
        <v>58</v>
      </c>
      <c r="C10056" t="s">
        <v>105</v>
      </c>
      <c r="D10056" t="s">
        <v>214</v>
      </c>
      <c r="E10056" t="s">
        <v>216</v>
      </c>
      <c r="F10056" s="88">
        <v>46661</v>
      </c>
      <c r="G10056" s="87">
        <v>7666.666666666667</v>
      </c>
      <c r="H10056" s="87">
        <v>0</v>
      </c>
    </row>
    <row r="10057" spans="1:8" x14ac:dyDescent="0.3">
      <c r="A10057" t="s">
        <v>37</v>
      </c>
      <c r="B10057" t="s">
        <v>58</v>
      </c>
      <c r="C10057" t="s">
        <v>105</v>
      </c>
      <c r="D10057" t="s">
        <v>214</v>
      </c>
      <c r="E10057" t="s">
        <v>217</v>
      </c>
      <c r="F10057" s="88">
        <v>46661</v>
      </c>
      <c r="G10057" s="87">
        <v>7666.666666666667</v>
      </c>
      <c r="H10057" s="87">
        <v>92.729130422776564</v>
      </c>
    </row>
    <row r="10058" spans="1:8" x14ac:dyDescent="0.3">
      <c r="A10058" t="s">
        <v>37</v>
      </c>
      <c r="B10058" t="s">
        <v>58</v>
      </c>
      <c r="C10058" t="s">
        <v>105</v>
      </c>
      <c r="D10058" t="s">
        <v>214</v>
      </c>
      <c r="E10058" t="s">
        <v>215</v>
      </c>
      <c r="F10058" s="88">
        <v>46692</v>
      </c>
      <c r="G10058" s="87">
        <v>7666.666666666667</v>
      </c>
      <c r="H10058" s="87">
        <v>92.635504943502227</v>
      </c>
    </row>
    <row r="10059" spans="1:8" x14ac:dyDescent="0.3">
      <c r="A10059" t="s">
        <v>37</v>
      </c>
      <c r="B10059" t="s">
        <v>58</v>
      </c>
      <c r="C10059" t="s">
        <v>105</v>
      </c>
      <c r="D10059" t="s">
        <v>214</v>
      </c>
      <c r="E10059" t="s">
        <v>216</v>
      </c>
      <c r="F10059" s="88">
        <v>46692</v>
      </c>
      <c r="G10059" s="87">
        <v>7666.666666666667</v>
      </c>
      <c r="H10059" s="87">
        <v>0</v>
      </c>
    </row>
    <row r="10060" spans="1:8" x14ac:dyDescent="0.3">
      <c r="A10060" t="s">
        <v>37</v>
      </c>
      <c r="B10060" t="s">
        <v>58</v>
      </c>
      <c r="C10060" t="s">
        <v>105</v>
      </c>
      <c r="D10060" t="s">
        <v>214</v>
      </c>
      <c r="E10060" t="s">
        <v>217</v>
      </c>
      <c r="F10060" s="88">
        <v>46692</v>
      </c>
      <c r="G10060" s="87">
        <v>7666.666666666667</v>
      </c>
      <c r="H10060" s="87">
        <v>92.635504943502227</v>
      </c>
    </row>
    <row r="10061" spans="1:8" x14ac:dyDescent="0.3">
      <c r="A10061" t="s">
        <v>37</v>
      </c>
      <c r="B10061" t="s">
        <v>58</v>
      </c>
      <c r="C10061" t="s">
        <v>105</v>
      </c>
      <c r="D10061" t="s">
        <v>214</v>
      </c>
      <c r="E10061" t="s">
        <v>215</v>
      </c>
      <c r="F10061" s="88">
        <v>46722</v>
      </c>
      <c r="G10061" s="87">
        <v>7666.666666666667</v>
      </c>
      <c r="H10061" s="87">
        <v>92.542068334519215</v>
      </c>
    </row>
    <row r="10062" spans="1:8" x14ac:dyDescent="0.3">
      <c r="A10062" t="s">
        <v>37</v>
      </c>
      <c r="B10062" t="s">
        <v>58</v>
      </c>
      <c r="C10062" t="s">
        <v>105</v>
      </c>
      <c r="D10062" t="s">
        <v>214</v>
      </c>
      <c r="E10062" t="s">
        <v>216</v>
      </c>
      <c r="F10062" s="88">
        <v>46722</v>
      </c>
      <c r="G10062" s="87">
        <v>7666.666666666667</v>
      </c>
      <c r="H10062" s="87">
        <v>0</v>
      </c>
    </row>
    <row r="10063" spans="1:8" x14ac:dyDescent="0.3">
      <c r="A10063" t="s">
        <v>37</v>
      </c>
      <c r="B10063" t="s">
        <v>58</v>
      </c>
      <c r="C10063" t="s">
        <v>105</v>
      </c>
      <c r="D10063" t="s">
        <v>214</v>
      </c>
      <c r="E10063" t="s">
        <v>217</v>
      </c>
      <c r="F10063" s="88">
        <v>46722</v>
      </c>
      <c r="G10063" s="87">
        <v>7666.666666666667</v>
      </c>
      <c r="H10063" s="87">
        <v>92.542068334519215</v>
      </c>
    </row>
    <row r="10064" spans="1:8" x14ac:dyDescent="0.3">
      <c r="A10064" t="s">
        <v>37</v>
      </c>
      <c r="B10064" t="s">
        <v>58</v>
      </c>
      <c r="C10064" t="s">
        <v>106</v>
      </c>
      <c r="D10064" t="s">
        <v>198</v>
      </c>
      <c r="E10064" t="s">
        <v>135</v>
      </c>
      <c r="G10064" s="87">
        <v>76000</v>
      </c>
      <c r="H10064" s="87">
        <v>52895.999999999993</v>
      </c>
    </row>
    <row r="10065" spans="1:8" x14ac:dyDescent="0.3">
      <c r="A10065" t="s">
        <v>37</v>
      </c>
      <c r="B10065" t="s">
        <v>58</v>
      </c>
      <c r="C10065" t="s">
        <v>106</v>
      </c>
      <c r="D10065" t="s">
        <v>198</v>
      </c>
      <c r="E10065" t="s">
        <v>199</v>
      </c>
      <c r="G10065" s="87">
        <v>76000</v>
      </c>
      <c r="H10065" s="87">
        <v>74751.322302211716</v>
      </c>
    </row>
    <row r="10066" spans="1:8" x14ac:dyDescent="0.3">
      <c r="A10066" t="s">
        <v>37</v>
      </c>
      <c r="B10066" t="s">
        <v>58</v>
      </c>
      <c r="C10066" t="s">
        <v>106</v>
      </c>
      <c r="D10066" t="s">
        <v>198</v>
      </c>
      <c r="E10066" t="s">
        <v>200</v>
      </c>
      <c r="G10066" s="87">
        <v>76000</v>
      </c>
      <c r="H10066" s="87">
        <v>76845.135343804388</v>
      </c>
    </row>
    <row r="10067" spans="1:8" x14ac:dyDescent="0.3">
      <c r="A10067" t="s">
        <v>37</v>
      </c>
      <c r="B10067" t="s">
        <v>58</v>
      </c>
      <c r="C10067" t="s">
        <v>106</v>
      </c>
      <c r="D10067" t="s">
        <v>198</v>
      </c>
      <c r="E10067" t="s">
        <v>201</v>
      </c>
      <c r="G10067" s="87">
        <v>76000</v>
      </c>
      <c r="H10067" s="87">
        <v>76000</v>
      </c>
    </row>
    <row r="10068" spans="1:8" x14ac:dyDescent="0.3">
      <c r="A10068" t="s">
        <v>37</v>
      </c>
      <c r="B10068" t="s">
        <v>58</v>
      </c>
      <c r="C10068" t="s">
        <v>106</v>
      </c>
      <c r="D10068" t="s">
        <v>198</v>
      </c>
      <c r="E10068" t="s">
        <v>202</v>
      </c>
      <c r="G10068" s="87">
        <v>76000</v>
      </c>
      <c r="H10068" s="87">
        <v>52605.470180151227</v>
      </c>
    </row>
    <row r="10069" spans="1:8" x14ac:dyDescent="0.3">
      <c r="A10069" t="s">
        <v>37</v>
      </c>
      <c r="B10069" t="s">
        <v>58</v>
      </c>
      <c r="C10069" t="s">
        <v>106</v>
      </c>
      <c r="D10069" t="s">
        <v>198</v>
      </c>
      <c r="E10069" t="s">
        <v>139</v>
      </c>
      <c r="G10069" s="87">
        <v>76000</v>
      </c>
      <c r="H10069" s="87">
        <v>48260</v>
      </c>
    </row>
    <row r="10070" spans="1:8" x14ac:dyDescent="0.3">
      <c r="A10070" t="s">
        <v>37</v>
      </c>
      <c r="B10070" t="s">
        <v>58</v>
      </c>
      <c r="C10070" t="s">
        <v>106</v>
      </c>
      <c r="D10070" t="s">
        <v>198</v>
      </c>
      <c r="E10070" t="s">
        <v>65</v>
      </c>
      <c r="G10070" s="87">
        <v>76000</v>
      </c>
      <c r="H10070" s="87">
        <v>52605.470180151227</v>
      </c>
    </row>
    <row r="10071" spans="1:8" x14ac:dyDescent="0.3">
      <c r="A10071" t="s">
        <v>37</v>
      </c>
      <c r="B10071" t="s">
        <v>58</v>
      </c>
      <c r="C10071" t="s">
        <v>106</v>
      </c>
      <c r="D10071" t="s">
        <v>203</v>
      </c>
      <c r="E10071" t="s">
        <v>204</v>
      </c>
      <c r="G10071" s="87">
        <v>76000</v>
      </c>
      <c r="H10071" s="87">
        <v>51607.777202568162</v>
      </c>
    </row>
    <row r="10072" spans="1:8" x14ac:dyDescent="0.3">
      <c r="A10072" t="s">
        <v>37</v>
      </c>
      <c r="B10072" t="s">
        <v>58</v>
      </c>
      <c r="C10072" t="s">
        <v>106</v>
      </c>
      <c r="D10072" t="s">
        <v>203</v>
      </c>
      <c r="E10072" t="s">
        <v>142</v>
      </c>
      <c r="G10072" s="87">
        <v>76000</v>
      </c>
      <c r="H10072" s="87">
        <v>73086.683584880448</v>
      </c>
    </row>
    <row r="10073" spans="1:8" x14ac:dyDescent="0.3">
      <c r="A10073" t="s">
        <v>37</v>
      </c>
      <c r="B10073" t="s">
        <v>58</v>
      </c>
      <c r="C10073" t="s">
        <v>106</v>
      </c>
      <c r="D10073" t="s">
        <v>203</v>
      </c>
      <c r="E10073" t="s">
        <v>143</v>
      </c>
      <c r="G10073" s="87">
        <v>76000</v>
      </c>
      <c r="H10073" s="87">
        <v>77104.77089631783</v>
      </c>
    </row>
    <row r="10074" spans="1:8" x14ac:dyDescent="0.3">
      <c r="A10074" t="s">
        <v>37</v>
      </c>
      <c r="B10074" t="s">
        <v>58</v>
      </c>
      <c r="C10074" t="s">
        <v>106</v>
      </c>
      <c r="D10074" t="s">
        <v>203</v>
      </c>
      <c r="E10074" t="s">
        <v>141</v>
      </c>
      <c r="G10074" s="87">
        <v>76000</v>
      </c>
      <c r="H10074" s="87">
        <v>0</v>
      </c>
    </row>
    <row r="10075" spans="1:8" x14ac:dyDescent="0.3">
      <c r="A10075" t="s">
        <v>37</v>
      </c>
      <c r="B10075" t="s">
        <v>58</v>
      </c>
      <c r="C10075" t="s">
        <v>106</v>
      </c>
      <c r="D10075" t="s">
        <v>203</v>
      </c>
      <c r="E10075" t="s">
        <v>205</v>
      </c>
      <c r="G10075" s="87">
        <v>76000</v>
      </c>
      <c r="H10075" s="87">
        <v>51607.777202568162</v>
      </c>
    </row>
    <row r="10076" spans="1:8" x14ac:dyDescent="0.3">
      <c r="A10076" t="s">
        <v>37</v>
      </c>
      <c r="B10076" t="s">
        <v>58</v>
      </c>
      <c r="C10076" t="s">
        <v>106</v>
      </c>
      <c r="D10076" t="s">
        <v>206</v>
      </c>
      <c r="E10076" t="s">
        <v>207</v>
      </c>
      <c r="G10076" s="87">
        <v>76000</v>
      </c>
      <c r="H10076" s="87">
        <v>78280</v>
      </c>
    </row>
    <row r="10077" spans="1:8" x14ac:dyDescent="0.3">
      <c r="A10077" t="s">
        <v>37</v>
      </c>
      <c r="B10077" t="s">
        <v>58</v>
      </c>
      <c r="C10077" t="s">
        <v>106</v>
      </c>
      <c r="D10077" t="s">
        <v>206</v>
      </c>
      <c r="E10077" t="s">
        <v>208</v>
      </c>
      <c r="G10077" s="87">
        <v>76000</v>
      </c>
      <c r="H10077" s="87">
        <v>79587.622222222213</v>
      </c>
    </row>
    <row r="10078" spans="1:8" x14ac:dyDescent="0.3">
      <c r="A10078" t="s">
        <v>37</v>
      </c>
      <c r="B10078" t="s">
        <v>58</v>
      </c>
      <c r="C10078" t="s">
        <v>106</v>
      </c>
      <c r="D10078" t="s">
        <v>206</v>
      </c>
      <c r="E10078" t="s">
        <v>209</v>
      </c>
      <c r="G10078" s="87">
        <v>76000</v>
      </c>
      <c r="H10078" s="87">
        <v>75164.159372720635</v>
      </c>
    </row>
    <row r="10079" spans="1:8" x14ac:dyDescent="0.3">
      <c r="A10079" t="s">
        <v>37</v>
      </c>
      <c r="B10079" t="s">
        <v>58</v>
      </c>
      <c r="C10079" t="s">
        <v>106</v>
      </c>
      <c r="D10079" t="s">
        <v>210</v>
      </c>
      <c r="E10079" t="s">
        <v>211</v>
      </c>
      <c r="G10079" s="87">
        <v>76000</v>
      </c>
      <c r="H10079" s="87">
        <v>76000</v>
      </c>
    </row>
    <row r="10080" spans="1:8" x14ac:dyDescent="0.3">
      <c r="A10080" t="s">
        <v>37</v>
      </c>
      <c r="B10080" t="s">
        <v>58</v>
      </c>
      <c r="C10080" t="s">
        <v>106</v>
      </c>
      <c r="D10080" t="s">
        <v>210</v>
      </c>
      <c r="E10080" t="s">
        <v>212</v>
      </c>
      <c r="G10080" s="87">
        <v>76000</v>
      </c>
      <c r="H10080" s="87">
        <v>75240</v>
      </c>
    </row>
    <row r="10081" spans="1:8" x14ac:dyDescent="0.3">
      <c r="A10081" t="s">
        <v>37</v>
      </c>
      <c r="B10081" t="s">
        <v>58</v>
      </c>
      <c r="C10081" t="s">
        <v>106</v>
      </c>
      <c r="D10081" t="s">
        <v>210</v>
      </c>
      <c r="E10081" t="s">
        <v>213</v>
      </c>
      <c r="G10081" s="87">
        <v>76000</v>
      </c>
      <c r="H10081" s="87">
        <v>74860</v>
      </c>
    </row>
    <row r="10082" spans="1:8" x14ac:dyDescent="0.3">
      <c r="A10082" t="s">
        <v>37</v>
      </c>
      <c r="B10082" t="s">
        <v>58</v>
      </c>
      <c r="C10082" t="s">
        <v>106</v>
      </c>
      <c r="D10082" t="s">
        <v>214</v>
      </c>
      <c r="E10082" t="s">
        <v>215</v>
      </c>
      <c r="F10082" s="88">
        <v>46388</v>
      </c>
      <c r="G10082" s="87">
        <v>6333.333333333333</v>
      </c>
      <c r="H10082" s="87">
        <v>163.76102236891171</v>
      </c>
    </row>
    <row r="10083" spans="1:8" x14ac:dyDescent="0.3">
      <c r="A10083" t="s">
        <v>37</v>
      </c>
      <c r="B10083" t="s">
        <v>58</v>
      </c>
      <c r="C10083" t="s">
        <v>106</v>
      </c>
      <c r="D10083" t="s">
        <v>214</v>
      </c>
      <c r="E10083" t="s">
        <v>216</v>
      </c>
      <c r="F10083" s="88">
        <v>46388</v>
      </c>
      <c r="G10083" s="87">
        <v>6333.333333333333</v>
      </c>
      <c r="H10083" s="87">
        <v>190.0000000000002</v>
      </c>
    </row>
    <row r="10084" spans="1:8" x14ac:dyDescent="0.3">
      <c r="A10084" t="s">
        <v>37</v>
      </c>
      <c r="B10084" t="s">
        <v>58</v>
      </c>
      <c r="C10084" t="s">
        <v>106</v>
      </c>
      <c r="D10084" t="s">
        <v>214</v>
      </c>
      <c r="E10084" t="s">
        <v>217</v>
      </c>
      <c r="F10084" s="88">
        <v>46388</v>
      </c>
      <c r="G10084" s="87">
        <v>6333.333333333333</v>
      </c>
      <c r="H10084" s="87">
        <v>-25.474735564163542</v>
      </c>
    </row>
    <row r="10085" spans="1:8" x14ac:dyDescent="0.3">
      <c r="A10085" t="s">
        <v>37</v>
      </c>
      <c r="B10085" t="s">
        <v>58</v>
      </c>
      <c r="C10085" t="s">
        <v>106</v>
      </c>
      <c r="D10085" t="s">
        <v>214</v>
      </c>
      <c r="E10085" t="s">
        <v>215</v>
      </c>
      <c r="F10085" s="88">
        <v>46419</v>
      </c>
      <c r="G10085" s="87">
        <v>6333.333333333333</v>
      </c>
      <c r="H10085" s="87">
        <v>226.83099264354641</v>
      </c>
    </row>
    <row r="10086" spans="1:8" x14ac:dyDescent="0.3">
      <c r="A10086" t="s">
        <v>37</v>
      </c>
      <c r="B10086" t="s">
        <v>58</v>
      </c>
      <c r="C10086" t="s">
        <v>106</v>
      </c>
      <c r="D10086" t="s">
        <v>214</v>
      </c>
      <c r="E10086" t="s">
        <v>216</v>
      </c>
      <c r="F10086" s="88">
        <v>46419</v>
      </c>
      <c r="G10086" s="87">
        <v>6333.333333333333</v>
      </c>
      <c r="H10086" s="87">
        <v>253.33333333333351</v>
      </c>
    </row>
    <row r="10087" spans="1:8" x14ac:dyDescent="0.3">
      <c r="A10087" t="s">
        <v>37</v>
      </c>
      <c r="B10087" t="s">
        <v>58</v>
      </c>
      <c r="C10087" t="s">
        <v>106</v>
      </c>
      <c r="D10087" t="s">
        <v>214</v>
      </c>
      <c r="E10087" t="s">
        <v>217</v>
      </c>
      <c r="F10087" s="88">
        <v>46419</v>
      </c>
      <c r="G10087" s="87">
        <v>6333.333333333333</v>
      </c>
      <c r="H10087" s="87">
        <v>-25.48301989402594</v>
      </c>
    </row>
    <row r="10088" spans="1:8" x14ac:dyDescent="0.3">
      <c r="A10088" t="s">
        <v>37</v>
      </c>
      <c r="B10088" t="s">
        <v>58</v>
      </c>
      <c r="C10088" t="s">
        <v>106</v>
      </c>
      <c r="D10088" t="s">
        <v>214</v>
      </c>
      <c r="E10088" t="s">
        <v>215</v>
      </c>
      <c r="F10088" s="88">
        <v>46447</v>
      </c>
      <c r="G10088" s="87">
        <v>6333.333333333333</v>
      </c>
      <c r="H10088" s="87">
        <v>226.82237133505029</v>
      </c>
    </row>
    <row r="10089" spans="1:8" x14ac:dyDescent="0.3">
      <c r="A10089" t="s">
        <v>37</v>
      </c>
      <c r="B10089" t="s">
        <v>58</v>
      </c>
      <c r="C10089" t="s">
        <v>106</v>
      </c>
      <c r="D10089" t="s">
        <v>214</v>
      </c>
      <c r="E10089" t="s">
        <v>216</v>
      </c>
      <c r="F10089" s="88">
        <v>46447</v>
      </c>
      <c r="G10089" s="87">
        <v>6333.333333333333</v>
      </c>
      <c r="H10089" s="87">
        <v>253.33333333333351</v>
      </c>
    </row>
    <row r="10090" spans="1:8" x14ac:dyDescent="0.3">
      <c r="A10090" t="s">
        <v>37</v>
      </c>
      <c r="B10090" t="s">
        <v>58</v>
      </c>
      <c r="C10090" t="s">
        <v>106</v>
      </c>
      <c r="D10090" t="s">
        <v>214</v>
      </c>
      <c r="E10090" t="s">
        <v>217</v>
      </c>
      <c r="F10090" s="88">
        <v>46447</v>
      </c>
      <c r="G10090" s="87">
        <v>6333.333333333333</v>
      </c>
      <c r="H10090" s="87">
        <v>-25.491309613733911</v>
      </c>
    </row>
    <row r="10091" spans="1:8" x14ac:dyDescent="0.3">
      <c r="A10091" t="s">
        <v>37</v>
      </c>
      <c r="B10091" t="s">
        <v>58</v>
      </c>
      <c r="C10091" t="s">
        <v>106</v>
      </c>
      <c r="D10091" t="s">
        <v>214</v>
      </c>
      <c r="E10091" t="s">
        <v>215</v>
      </c>
      <c r="F10091" s="88">
        <v>46478</v>
      </c>
      <c r="G10091" s="87">
        <v>6333.333333333333</v>
      </c>
      <c r="H10091" s="87">
        <v>226.81345187930671</v>
      </c>
    </row>
    <row r="10092" spans="1:8" x14ac:dyDescent="0.3">
      <c r="A10092" t="s">
        <v>37</v>
      </c>
      <c r="B10092" t="s">
        <v>58</v>
      </c>
      <c r="C10092" t="s">
        <v>106</v>
      </c>
      <c r="D10092" t="s">
        <v>214</v>
      </c>
      <c r="E10092" t="s">
        <v>216</v>
      </c>
      <c r="F10092" s="88">
        <v>46478</v>
      </c>
      <c r="G10092" s="87">
        <v>6333.333333333333</v>
      </c>
      <c r="H10092" s="87">
        <v>253.33333333333351</v>
      </c>
    </row>
    <row r="10093" spans="1:8" x14ac:dyDescent="0.3">
      <c r="A10093" t="s">
        <v>37</v>
      </c>
      <c r="B10093" t="s">
        <v>58</v>
      </c>
      <c r="C10093" t="s">
        <v>106</v>
      </c>
      <c r="D10093" t="s">
        <v>214</v>
      </c>
      <c r="E10093" t="s">
        <v>217</v>
      </c>
      <c r="F10093" s="88">
        <v>46478</v>
      </c>
      <c r="G10093" s="87">
        <v>6333.333333333333</v>
      </c>
      <c r="H10093" s="87">
        <v>-25.499886013487181</v>
      </c>
    </row>
    <row r="10094" spans="1:8" x14ac:dyDescent="0.3">
      <c r="A10094" t="s">
        <v>37</v>
      </c>
      <c r="B10094" t="s">
        <v>58</v>
      </c>
      <c r="C10094" t="s">
        <v>106</v>
      </c>
      <c r="D10094" t="s">
        <v>214</v>
      </c>
      <c r="E10094" t="s">
        <v>215</v>
      </c>
      <c r="F10094" s="88">
        <v>46508</v>
      </c>
      <c r="G10094" s="87">
        <v>6333.333333333333</v>
      </c>
      <c r="H10094" s="87">
        <v>226.8045264197479</v>
      </c>
    </row>
    <row r="10095" spans="1:8" x14ac:dyDescent="0.3">
      <c r="A10095" t="s">
        <v>37</v>
      </c>
      <c r="B10095" t="s">
        <v>58</v>
      </c>
      <c r="C10095" t="s">
        <v>106</v>
      </c>
      <c r="D10095" t="s">
        <v>214</v>
      </c>
      <c r="E10095" t="s">
        <v>216</v>
      </c>
      <c r="F10095" s="88">
        <v>46508</v>
      </c>
      <c r="G10095" s="87">
        <v>6333.333333333333</v>
      </c>
      <c r="H10095" s="87">
        <v>253.33333333333351</v>
      </c>
    </row>
    <row r="10096" spans="1:8" x14ac:dyDescent="0.3">
      <c r="A10096" t="s">
        <v>37</v>
      </c>
      <c r="B10096" t="s">
        <v>58</v>
      </c>
      <c r="C10096" t="s">
        <v>106</v>
      </c>
      <c r="D10096" t="s">
        <v>214</v>
      </c>
      <c r="E10096" t="s">
        <v>217</v>
      </c>
      <c r="F10096" s="88">
        <v>46508</v>
      </c>
      <c r="G10096" s="87">
        <v>6333.333333333333</v>
      </c>
      <c r="H10096" s="87">
        <v>-25.50846818613979</v>
      </c>
    </row>
    <row r="10097" spans="1:8" x14ac:dyDescent="0.3">
      <c r="A10097" t="s">
        <v>37</v>
      </c>
      <c r="B10097" t="s">
        <v>58</v>
      </c>
      <c r="C10097" t="s">
        <v>106</v>
      </c>
      <c r="D10097" t="s">
        <v>214</v>
      </c>
      <c r="E10097" t="s">
        <v>215</v>
      </c>
      <c r="F10097" s="88">
        <v>46539</v>
      </c>
      <c r="G10097" s="87">
        <v>6333.333333333333</v>
      </c>
      <c r="H10097" s="87">
        <v>226.7955949503087</v>
      </c>
    </row>
    <row r="10098" spans="1:8" x14ac:dyDescent="0.3">
      <c r="A10098" t="s">
        <v>37</v>
      </c>
      <c r="B10098" t="s">
        <v>58</v>
      </c>
      <c r="C10098" t="s">
        <v>106</v>
      </c>
      <c r="D10098" t="s">
        <v>214</v>
      </c>
      <c r="E10098" t="s">
        <v>216</v>
      </c>
      <c r="F10098" s="88">
        <v>46539</v>
      </c>
      <c r="G10098" s="87">
        <v>6333.333333333333</v>
      </c>
      <c r="H10098" s="87">
        <v>253.33333333333351</v>
      </c>
    </row>
    <row r="10099" spans="1:8" x14ac:dyDescent="0.3">
      <c r="A10099" t="s">
        <v>37</v>
      </c>
      <c r="B10099" t="s">
        <v>58</v>
      </c>
      <c r="C10099" t="s">
        <v>106</v>
      </c>
      <c r="D10099" t="s">
        <v>214</v>
      </c>
      <c r="E10099" t="s">
        <v>217</v>
      </c>
      <c r="F10099" s="88">
        <v>46539</v>
      </c>
      <c r="G10099" s="87">
        <v>6333.333333333333</v>
      </c>
      <c r="H10099" s="87">
        <v>-25.5170561375236</v>
      </c>
    </row>
    <row r="10100" spans="1:8" x14ac:dyDescent="0.3">
      <c r="A10100" t="s">
        <v>37</v>
      </c>
      <c r="B10100" t="s">
        <v>58</v>
      </c>
      <c r="C10100" t="s">
        <v>106</v>
      </c>
      <c r="D10100" t="s">
        <v>214</v>
      </c>
      <c r="E10100" t="s">
        <v>215</v>
      </c>
      <c r="F10100" s="88">
        <v>46569</v>
      </c>
      <c r="G10100" s="87">
        <v>6333.333333333333</v>
      </c>
      <c r="H10100" s="87">
        <v>226.78665746491811</v>
      </c>
    </row>
    <row r="10101" spans="1:8" x14ac:dyDescent="0.3">
      <c r="A10101" t="s">
        <v>37</v>
      </c>
      <c r="B10101" t="s">
        <v>58</v>
      </c>
      <c r="C10101" t="s">
        <v>106</v>
      </c>
      <c r="D10101" t="s">
        <v>214</v>
      </c>
      <c r="E10101" t="s">
        <v>216</v>
      </c>
      <c r="F10101" s="88">
        <v>46569</v>
      </c>
      <c r="G10101" s="87">
        <v>6333.333333333333</v>
      </c>
      <c r="H10101" s="87">
        <v>253.33333333333351</v>
      </c>
    </row>
    <row r="10102" spans="1:8" x14ac:dyDescent="0.3">
      <c r="A10102" t="s">
        <v>37</v>
      </c>
      <c r="B10102" t="s">
        <v>58</v>
      </c>
      <c r="C10102" t="s">
        <v>106</v>
      </c>
      <c r="D10102" t="s">
        <v>214</v>
      </c>
      <c r="E10102" t="s">
        <v>217</v>
      </c>
      <c r="F10102" s="88">
        <v>46569</v>
      </c>
      <c r="G10102" s="87">
        <v>6333.333333333333</v>
      </c>
      <c r="H10102" s="87">
        <v>-25.525649873476091</v>
      </c>
    </row>
    <row r="10103" spans="1:8" x14ac:dyDescent="0.3">
      <c r="A10103" t="s">
        <v>37</v>
      </c>
      <c r="B10103" t="s">
        <v>58</v>
      </c>
      <c r="C10103" t="s">
        <v>106</v>
      </c>
      <c r="D10103" t="s">
        <v>214</v>
      </c>
      <c r="E10103" t="s">
        <v>215</v>
      </c>
      <c r="F10103" s="88">
        <v>46600</v>
      </c>
      <c r="G10103" s="87">
        <v>6333.333333333333</v>
      </c>
      <c r="H10103" s="87">
        <v>226.7775672924152</v>
      </c>
    </row>
    <row r="10104" spans="1:8" x14ac:dyDescent="0.3">
      <c r="A10104" t="s">
        <v>37</v>
      </c>
      <c r="B10104" t="s">
        <v>58</v>
      </c>
      <c r="C10104" t="s">
        <v>106</v>
      </c>
      <c r="D10104" t="s">
        <v>214</v>
      </c>
      <c r="E10104" t="s">
        <v>216</v>
      </c>
      <c r="F10104" s="88">
        <v>46600</v>
      </c>
      <c r="G10104" s="87">
        <v>6333.333333333333</v>
      </c>
      <c r="H10104" s="87">
        <v>253.33333333333351</v>
      </c>
    </row>
    <row r="10105" spans="1:8" x14ac:dyDescent="0.3">
      <c r="A10105" t="s">
        <v>37</v>
      </c>
      <c r="B10105" t="s">
        <v>58</v>
      </c>
      <c r="C10105" t="s">
        <v>106</v>
      </c>
      <c r="D10105" t="s">
        <v>214</v>
      </c>
      <c r="E10105" t="s">
        <v>217</v>
      </c>
      <c r="F10105" s="88">
        <v>46600</v>
      </c>
      <c r="G10105" s="87">
        <v>6333.333333333333</v>
      </c>
      <c r="H10105" s="87">
        <v>-25.534390423959369</v>
      </c>
    </row>
    <row r="10106" spans="1:8" x14ac:dyDescent="0.3">
      <c r="A10106" t="s">
        <v>37</v>
      </c>
      <c r="B10106" t="s">
        <v>58</v>
      </c>
      <c r="C10106" t="s">
        <v>106</v>
      </c>
      <c r="D10106" t="s">
        <v>214</v>
      </c>
      <c r="E10106" t="s">
        <v>215</v>
      </c>
      <c r="F10106" s="88">
        <v>46631</v>
      </c>
      <c r="G10106" s="87">
        <v>6333.333333333333</v>
      </c>
      <c r="H10106" s="87">
        <v>226.76861765799961</v>
      </c>
    </row>
    <row r="10107" spans="1:8" x14ac:dyDescent="0.3">
      <c r="A10107" t="s">
        <v>37</v>
      </c>
      <c r="B10107" t="s">
        <v>58</v>
      </c>
      <c r="C10107" t="s">
        <v>106</v>
      </c>
      <c r="D10107" t="s">
        <v>214</v>
      </c>
      <c r="E10107" t="s">
        <v>216</v>
      </c>
      <c r="F10107" s="88">
        <v>46631</v>
      </c>
      <c r="G10107" s="87">
        <v>6333.333333333333</v>
      </c>
      <c r="H10107" s="87">
        <v>253.33333333333351</v>
      </c>
    </row>
    <row r="10108" spans="1:8" x14ac:dyDescent="0.3">
      <c r="A10108" t="s">
        <v>37</v>
      </c>
      <c r="B10108" t="s">
        <v>58</v>
      </c>
      <c r="C10108" t="s">
        <v>106</v>
      </c>
      <c r="D10108" t="s">
        <v>214</v>
      </c>
      <c r="E10108" t="s">
        <v>217</v>
      </c>
      <c r="F10108" s="88">
        <v>46631</v>
      </c>
      <c r="G10108" s="87">
        <v>6333.333333333333</v>
      </c>
      <c r="H10108" s="87">
        <v>-25.542995841667121</v>
      </c>
    </row>
    <row r="10109" spans="1:8" x14ac:dyDescent="0.3">
      <c r="A10109" t="s">
        <v>37</v>
      </c>
      <c r="B10109" t="s">
        <v>58</v>
      </c>
      <c r="C10109" t="s">
        <v>106</v>
      </c>
      <c r="D10109" t="s">
        <v>214</v>
      </c>
      <c r="E10109" t="s">
        <v>215</v>
      </c>
      <c r="F10109" s="88">
        <v>46661</v>
      </c>
      <c r="G10109" s="87">
        <v>6333.333333333333</v>
      </c>
      <c r="H10109" s="87">
        <v>226.75966198926659</v>
      </c>
    </row>
    <row r="10110" spans="1:8" x14ac:dyDescent="0.3">
      <c r="A10110" t="s">
        <v>37</v>
      </c>
      <c r="B10110" t="s">
        <v>58</v>
      </c>
      <c r="C10110" t="s">
        <v>106</v>
      </c>
      <c r="D10110" t="s">
        <v>214</v>
      </c>
      <c r="E10110" t="s">
        <v>216</v>
      </c>
      <c r="F10110" s="88">
        <v>46661</v>
      </c>
      <c r="G10110" s="87">
        <v>6333.333333333333</v>
      </c>
      <c r="H10110" s="87">
        <v>253.33333333333351</v>
      </c>
    </row>
    <row r="10111" spans="1:8" x14ac:dyDescent="0.3">
      <c r="A10111" t="s">
        <v>37</v>
      </c>
      <c r="B10111" t="s">
        <v>58</v>
      </c>
      <c r="C10111" t="s">
        <v>106</v>
      </c>
      <c r="D10111" t="s">
        <v>214</v>
      </c>
      <c r="E10111" t="s">
        <v>217</v>
      </c>
      <c r="F10111" s="88">
        <v>46661</v>
      </c>
      <c r="G10111" s="87">
        <v>6333.333333333333</v>
      </c>
      <c r="H10111" s="87">
        <v>-25.55160706160224</v>
      </c>
    </row>
    <row r="10112" spans="1:8" x14ac:dyDescent="0.3">
      <c r="A10112" t="s">
        <v>37</v>
      </c>
      <c r="B10112" t="s">
        <v>58</v>
      </c>
      <c r="C10112" t="s">
        <v>106</v>
      </c>
      <c r="D10112" t="s">
        <v>214</v>
      </c>
      <c r="E10112" t="s">
        <v>215</v>
      </c>
      <c r="F10112" s="88">
        <v>46692</v>
      </c>
      <c r="G10112" s="87">
        <v>6333.333333333333</v>
      </c>
      <c r="H10112" s="87">
        <v>226.7507002801116</v>
      </c>
    </row>
    <row r="10113" spans="1:8" x14ac:dyDescent="0.3">
      <c r="A10113" t="s">
        <v>37</v>
      </c>
      <c r="B10113" t="s">
        <v>58</v>
      </c>
      <c r="C10113" t="s">
        <v>106</v>
      </c>
      <c r="D10113" t="s">
        <v>214</v>
      </c>
      <c r="E10113" t="s">
        <v>216</v>
      </c>
      <c r="F10113" s="88">
        <v>46692</v>
      </c>
      <c r="G10113" s="87">
        <v>6333.333333333333</v>
      </c>
      <c r="H10113" s="87">
        <v>253.33333333333351</v>
      </c>
    </row>
    <row r="10114" spans="1:8" x14ac:dyDescent="0.3">
      <c r="A10114" t="s">
        <v>37</v>
      </c>
      <c r="B10114" t="s">
        <v>58</v>
      </c>
      <c r="C10114" t="s">
        <v>106</v>
      </c>
      <c r="D10114" t="s">
        <v>214</v>
      </c>
      <c r="E10114" t="s">
        <v>217</v>
      </c>
      <c r="F10114" s="88">
        <v>46692</v>
      </c>
      <c r="G10114" s="87">
        <v>6333.333333333333</v>
      </c>
      <c r="H10114" s="87">
        <v>-25.560224089635948</v>
      </c>
    </row>
    <row r="10115" spans="1:8" x14ac:dyDescent="0.3">
      <c r="A10115" t="s">
        <v>37</v>
      </c>
      <c r="B10115" t="s">
        <v>58</v>
      </c>
      <c r="C10115" t="s">
        <v>106</v>
      </c>
      <c r="D10115" t="s">
        <v>214</v>
      </c>
      <c r="E10115" t="s">
        <v>215</v>
      </c>
      <c r="F10115" s="88">
        <v>46722</v>
      </c>
      <c r="G10115" s="87">
        <v>6333.333333333333</v>
      </c>
      <c r="H10115" s="87">
        <v>226.74173252442131</v>
      </c>
    </row>
    <row r="10116" spans="1:8" x14ac:dyDescent="0.3">
      <c r="A10116" t="s">
        <v>37</v>
      </c>
      <c r="B10116" t="s">
        <v>58</v>
      </c>
      <c r="C10116" t="s">
        <v>106</v>
      </c>
      <c r="D10116" t="s">
        <v>214</v>
      </c>
      <c r="E10116" t="s">
        <v>216</v>
      </c>
      <c r="F10116" s="88">
        <v>46722</v>
      </c>
      <c r="G10116" s="87">
        <v>6333.333333333333</v>
      </c>
      <c r="H10116" s="87">
        <v>253.33333333333351</v>
      </c>
    </row>
    <row r="10117" spans="1:8" x14ac:dyDescent="0.3">
      <c r="A10117" t="s">
        <v>37</v>
      </c>
      <c r="B10117" t="s">
        <v>58</v>
      </c>
      <c r="C10117" t="s">
        <v>106</v>
      </c>
      <c r="D10117" t="s">
        <v>214</v>
      </c>
      <c r="E10117" t="s">
        <v>217</v>
      </c>
      <c r="F10117" s="88">
        <v>46722</v>
      </c>
      <c r="G10117" s="87">
        <v>6333.333333333333</v>
      </c>
      <c r="H10117" s="87">
        <v>-25.568846931645808</v>
      </c>
    </row>
    <row r="10118" spans="1:8" x14ac:dyDescent="0.3">
      <c r="A10118" t="s">
        <v>37</v>
      </c>
      <c r="B10118" t="s">
        <v>58</v>
      </c>
      <c r="C10118" t="s">
        <v>107</v>
      </c>
      <c r="D10118" t="s">
        <v>198</v>
      </c>
      <c r="E10118" t="s">
        <v>135</v>
      </c>
      <c r="G10118" s="87">
        <v>60000</v>
      </c>
      <c r="H10118" s="87">
        <v>40800</v>
      </c>
    </row>
    <row r="10119" spans="1:8" x14ac:dyDescent="0.3">
      <c r="A10119" t="s">
        <v>37</v>
      </c>
      <c r="B10119" t="s">
        <v>58</v>
      </c>
      <c r="C10119" t="s">
        <v>107</v>
      </c>
      <c r="D10119" t="s">
        <v>198</v>
      </c>
      <c r="E10119" t="s">
        <v>199</v>
      </c>
      <c r="G10119" s="87">
        <v>60000</v>
      </c>
      <c r="H10119" s="87">
        <v>60000</v>
      </c>
    </row>
    <row r="10120" spans="1:8" x14ac:dyDescent="0.3">
      <c r="A10120" t="s">
        <v>37</v>
      </c>
      <c r="B10120" t="s">
        <v>58</v>
      </c>
      <c r="C10120" t="s">
        <v>107</v>
      </c>
      <c r="D10120" t="s">
        <v>198</v>
      </c>
      <c r="E10120" t="s">
        <v>200</v>
      </c>
      <c r="G10120" s="87">
        <v>60000</v>
      </c>
      <c r="H10120" s="87">
        <v>60484.126685054813</v>
      </c>
    </row>
    <row r="10121" spans="1:8" x14ac:dyDescent="0.3">
      <c r="A10121" t="s">
        <v>37</v>
      </c>
      <c r="B10121" t="s">
        <v>58</v>
      </c>
      <c r="C10121" t="s">
        <v>107</v>
      </c>
      <c r="D10121" t="s">
        <v>198</v>
      </c>
      <c r="E10121" t="s">
        <v>201</v>
      </c>
      <c r="G10121" s="87">
        <v>60000</v>
      </c>
      <c r="H10121" s="87">
        <v>60000</v>
      </c>
    </row>
    <row r="10122" spans="1:8" x14ac:dyDescent="0.3">
      <c r="A10122" t="s">
        <v>37</v>
      </c>
      <c r="B10122" t="s">
        <v>58</v>
      </c>
      <c r="C10122" t="s">
        <v>107</v>
      </c>
      <c r="D10122" t="s">
        <v>198</v>
      </c>
      <c r="E10122" t="s">
        <v>202</v>
      </c>
      <c r="G10122" s="87">
        <v>60000</v>
      </c>
      <c r="H10122" s="87">
        <v>41129.206145837277</v>
      </c>
    </row>
    <row r="10123" spans="1:8" x14ac:dyDescent="0.3">
      <c r="A10123" t="s">
        <v>37</v>
      </c>
      <c r="B10123" t="s">
        <v>58</v>
      </c>
      <c r="C10123" t="s">
        <v>107</v>
      </c>
      <c r="D10123" t="s">
        <v>198</v>
      </c>
      <c r="E10123" t="s">
        <v>139</v>
      </c>
      <c r="G10123" s="87">
        <v>60000</v>
      </c>
      <c r="H10123" s="87">
        <v>39300</v>
      </c>
    </row>
    <row r="10124" spans="1:8" x14ac:dyDescent="0.3">
      <c r="A10124" t="s">
        <v>37</v>
      </c>
      <c r="B10124" t="s">
        <v>58</v>
      </c>
      <c r="C10124" t="s">
        <v>107</v>
      </c>
      <c r="D10124" t="s">
        <v>198</v>
      </c>
      <c r="E10124" t="s">
        <v>65</v>
      </c>
      <c r="G10124" s="87">
        <v>60000</v>
      </c>
      <c r="H10124" s="87">
        <v>41129.206145837277</v>
      </c>
    </row>
    <row r="10125" spans="1:8" x14ac:dyDescent="0.3">
      <c r="A10125" t="s">
        <v>37</v>
      </c>
      <c r="B10125" t="s">
        <v>58</v>
      </c>
      <c r="C10125" t="s">
        <v>107</v>
      </c>
      <c r="D10125" t="s">
        <v>203</v>
      </c>
      <c r="E10125" t="s">
        <v>204</v>
      </c>
      <c r="G10125" s="87">
        <v>60000</v>
      </c>
      <c r="H10125" s="87">
        <v>40854.894418638047</v>
      </c>
    </row>
    <row r="10126" spans="1:8" x14ac:dyDescent="0.3">
      <c r="A10126" t="s">
        <v>37</v>
      </c>
      <c r="B10126" t="s">
        <v>58</v>
      </c>
      <c r="C10126" t="s">
        <v>107</v>
      </c>
      <c r="D10126" t="s">
        <v>203</v>
      </c>
      <c r="E10126" t="s">
        <v>142</v>
      </c>
      <c r="G10126" s="87">
        <v>60000</v>
      </c>
      <c r="H10126" s="87">
        <v>60000</v>
      </c>
    </row>
    <row r="10127" spans="1:8" x14ac:dyDescent="0.3">
      <c r="A10127" t="s">
        <v>37</v>
      </c>
      <c r="B10127" t="s">
        <v>58</v>
      </c>
      <c r="C10127" t="s">
        <v>107</v>
      </c>
      <c r="D10127" t="s">
        <v>203</v>
      </c>
      <c r="E10127" t="s">
        <v>143</v>
      </c>
      <c r="G10127" s="87">
        <v>60000</v>
      </c>
      <c r="H10127" s="87">
        <v>60080.727086232408</v>
      </c>
    </row>
    <row r="10128" spans="1:8" x14ac:dyDescent="0.3">
      <c r="A10128" t="s">
        <v>37</v>
      </c>
      <c r="B10128" t="s">
        <v>58</v>
      </c>
      <c r="C10128" t="s">
        <v>107</v>
      </c>
      <c r="D10128" t="s">
        <v>203</v>
      </c>
      <c r="E10128" t="s">
        <v>141</v>
      </c>
      <c r="G10128" s="87">
        <v>60000</v>
      </c>
      <c r="H10128" s="87">
        <v>0</v>
      </c>
    </row>
    <row r="10129" spans="1:8" x14ac:dyDescent="0.3">
      <c r="A10129" t="s">
        <v>37</v>
      </c>
      <c r="B10129" t="s">
        <v>58</v>
      </c>
      <c r="C10129" t="s">
        <v>107</v>
      </c>
      <c r="D10129" t="s">
        <v>203</v>
      </c>
      <c r="E10129" t="s">
        <v>205</v>
      </c>
      <c r="G10129" s="87">
        <v>60000</v>
      </c>
      <c r="H10129" s="87">
        <v>40854.894418638047</v>
      </c>
    </row>
    <row r="10130" spans="1:8" x14ac:dyDescent="0.3">
      <c r="A10130" t="s">
        <v>37</v>
      </c>
      <c r="B10130" t="s">
        <v>58</v>
      </c>
      <c r="C10130" t="s">
        <v>107</v>
      </c>
      <c r="D10130" t="s">
        <v>206</v>
      </c>
      <c r="E10130" t="s">
        <v>207</v>
      </c>
      <c r="G10130" s="87">
        <v>60000</v>
      </c>
      <c r="H10130" s="87">
        <v>60000</v>
      </c>
    </row>
    <row r="10131" spans="1:8" x14ac:dyDescent="0.3">
      <c r="A10131" t="s">
        <v>37</v>
      </c>
      <c r="B10131" t="s">
        <v>58</v>
      </c>
      <c r="C10131" t="s">
        <v>107</v>
      </c>
      <c r="D10131" t="s">
        <v>206</v>
      </c>
      <c r="E10131" t="s">
        <v>208</v>
      </c>
      <c r="G10131" s="87">
        <v>60000</v>
      </c>
      <c r="H10131" s="87">
        <v>60000</v>
      </c>
    </row>
    <row r="10132" spans="1:8" x14ac:dyDescent="0.3">
      <c r="A10132" t="s">
        <v>37</v>
      </c>
      <c r="B10132" t="s">
        <v>58</v>
      </c>
      <c r="C10132" t="s">
        <v>107</v>
      </c>
      <c r="D10132" t="s">
        <v>206</v>
      </c>
      <c r="E10132" t="s">
        <v>209</v>
      </c>
      <c r="G10132" s="87">
        <v>60000</v>
      </c>
      <c r="H10132" s="87">
        <v>59519.748358862133</v>
      </c>
    </row>
    <row r="10133" spans="1:8" x14ac:dyDescent="0.3">
      <c r="A10133" t="s">
        <v>37</v>
      </c>
      <c r="B10133" t="s">
        <v>58</v>
      </c>
      <c r="C10133" t="s">
        <v>107</v>
      </c>
      <c r="D10133" t="s">
        <v>210</v>
      </c>
      <c r="E10133" t="s">
        <v>211</v>
      </c>
      <c r="G10133" s="87">
        <v>60000</v>
      </c>
      <c r="H10133" s="87">
        <v>60000</v>
      </c>
    </row>
    <row r="10134" spans="1:8" x14ac:dyDescent="0.3">
      <c r="A10134" t="s">
        <v>37</v>
      </c>
      <c r="B10134" t="s">
        <v>58</v>
      </c>
      <c r="C10134" t="s">
        <v>107</v>
      </c>
      <c r="D10134" t="s">
        <v>210</v>
      </c>
      <c r="E10134" t="s">
        <v>212</v>
      </c>
      <c r="G10134" s="87">
        <v>60000</v>
      </c>
      <c r="H10134" s="87">
        <v>59400</v>
      </c>
    </row>
    <row r="10135" spans="1:8" x14ac:dyDescent="0.3">
      <c r="A10135" t="s">
        <v>37</v>
      </c>
      <c r="B10135" t="s">
        <v>58</v>
      </c>
      <c r="C10135" t="s">
        <v>107</v>
      </c>
      <c r="D10135" t="s">
        <v>210</v>
      </c>
      <c r="E10135" t="s">
        <v>213</v>
      </c>
      <c r="G10135" s="87">
        <v>60000</v>
      </c>
      <c r="H10135" s="87">
        <v>60000</v>
      </c>
    </row>
    <row r="10136" spans="1:8" x14ac:dyDescent="0.3">
      <c r="A10136" t="s">
        <v>37</v>
      </c>
      <c r="B10136" t="s">
        <v>58</v>
      </c>
      <c r="C10136" t="s">
        <v>107</v>
      </c>
      <c r="D10136" t="s">
        <v>214</v>
      </c>
      <c r="E10136" t="s">
        <v>215</v>
      </c>
      <c r="F10136" s="88">
        <v>46388</v>
      </c>
      <c r="G10136" s="87">
        <v>5000</v>
      </c>
      <c r="H10136" s="87">
        <v>40.568627668915447</v>
      </c>
    </row>
    <row r="10137" spans="1:8" x14ac:dyDescent="0.3">
      <c r="A10137" t="s">
        <v>37</v>
      </c>
      <c r="B10137" t="s">
        <v>58</v>
      </c>
      <c r="C10137" t="s">
        <v>107</v>
      </c>
      <c r="D10137" t="s">
        <v>214</v>
      </c>
      <c r="E10137" t="s">
        <v>216</v>
      </c>
      <c r="F10137" s="88">
        <v>46388</v>
      </c>
      <c r="G10137" s="87">
        <v>5000</v>
      </c>
      <c r="H10137" s="87">
        <v>0</v>
      </c>
    </row>
    <row r="10138" spans="1:8" x14ac:dyDescent="0.3">
      <c r="A10138" t="s">
        <v>37</v>
      </c>
      <c r="B10138" t="s">
        <v>58</v>
      </c>
      <c r="C10138" t="s">
        <v>107</v>
      </c>
      <c r="D10138" t="s">
        <v>214</v>
      </c>
      <c r="E10138" t="s">
        <v>217</v>
      </c>
      <c r="F10138" s="88">
        <v>46388</v>
      </c>
      <c r="G10138" s="87">
        <v>5000</v>
      </c>
      <c r="H10138" s="87">
        <v>40.568627668915447</v>
      </c>
    </row>
    <row r="10139" spans="1:8" x14ac:dyDescent="0.3">
      <c r="A10139" t="s">
        <v>37</v>
      </c>
      <c r="B10139" t="s">
        <v>58</v>
      </c>
      <c r="C10139" t="s">
        <v>107</v>
      </c>
      <c r="D10139" t="s">
        <v>214</v>
      </c>
      <c r="E10139" t="s">
        <v>215</v>
      </c>
      <c r="F10139" s="88">
        <v>46419</v>
      </c>
      <c r="G10139" s="87">
        <v>5000</v>
      </c>
      <c r="H10139" s="87">
        <v>40.542041541707931</v>
      </c>
    </row>
    <row r="10140" spans="1:8" x14ac:dyDescent="0.3">
      <c r="A10140" t="s">
        <v>37</v>
      </c>
      <c r="B10140" t="s">
        <v>58</v>
      </c>
      <c r="C10140" t="s">
        <v>107</v>
      </c>
      <c r="D10140" t="s">
        <v>214</v>
      </c>
      <c r="E10140" t="s">
        <v>216</v>
      </c>
      <c r="F10140" s="88">
        <v>46419</v>
      </c>
      <c r="G10140" s="87">
        <v>5000</v>
      </c>
      <c r="H10140" s="87">
        <v>0</v>
      </c>
    </row>
    <row r="10141" spans="1:8" x14ac:dyDescent="0.3">
      <c r="A10141" t="s">
        <v>37</v>
      </c>
      <c r="B10141" t="s">
        <v>58</v>
      </c>
      <c r="C10141" t="s">
        <v>107</v>
      </c>
      <c r="D10141" t="s">
        <v>214</v>
      </c>
      <c r="E10141" t="s">
        <v>217</v>
      </c>
      <c r="F10141" s="88">
        <v>46419</v>
      </c>
      <c r="G10141" s="87">
        <v>5000</v>
      </c>
      <c r="H10141" s="87">
        <v>40.542041541707931</v>
      </c>
    </row>
    <row r="10142" spans="1:8" x14ac:dyDescent="0.3">
      <c r="A10142" t="s">
        <v>37</v>
      </c>
      <c r="B10142" t="s">
        <v>58</v>
      </c>
      <c r="C10142" t="s">
        <v>107</v>
      </c>
      <c r="D10142" t="s">
        <v>214</v>
      </c>
      <c r="E10142" t="s">
        <v>215</v>
      </c>
      <c r="F10142" s="88">
        <v>46447</v>
      </c>
      <c r="G10142" s="87">
        <v>5000</v>
      </c>
      <c r="H10142" s="87">
        <v>40.515490237431621</v>
      </c>
    </row>
    <row r="10143" spans="1:8" x14ac:dyDescent="0.3">
      <c r="A10143" t="s">
        <v>37</v>
      </c>
      <c r="B10143" t="s">
        <v>58</v>
      </c>
      <c r="C10143" t="s">
        <v>107</v>
      </c>
      <c r="D10143" t="s">
        <v>214</v>
      </c>
      <c r="E10143" t="s">
        <v>216</v>
      </c>
      <c r="F10143" s="88">
        <v>46447</v>
      </c>
      <c r="G10143" s="87">
        <v>5000</v>
      </c>
      <c r="H10143" s="87">
        <v>0</v>
      </c>
    </row>
    <row r="10144" spans="1:8" x14ac:dyDescent="0.3">
      <c r="A10144" t="s">
        <v>37</v>
      </c>
      <c r="B10144" t="s">
        <v>58</v>
      </c>
      <c r="C10144" t="s">
        <v>107</v>
      </c>
      <c r="D10144" t="s">
        <v>214</v>
      </c>
      <c r="E10144" t="s">
        <v>217</v>
      </c>
      <c r="F10144" s="88">
        <v>46447</v>
      </c>
      <c r="G10144" s="87">
        <v>5000</v>
      </c>
      <c r="H10144" s="87">
        <v>40.515490237431621</v>
      </c>
    </row>
    <row r="10145" spans="1:8" x14ac:dyDescent="0.3">
      <c r="A10145" t="s">
        <v>37</v>
      </c>
      <c r="B10145" t="s">
        <v>58</v>
      </c>
      <c r="C10145" t="s">
        <v>107</v>
      </c>
      <c r="D10145" t="s">
        <v>214</v>
      </c>
      <c r="E10145" t="s">
        <v>215</v>
      </c>
      <c r="F10145" s="88">
        <v>46478</v>
      </c>
      <c r="G10145" s="87">
        <v>5000</v>
      </c>
      <c r="H10145" s="87">
        <v>40.488075429838673</v>
      </c>
    </row>
    <row r="10146" spans="1:8" x14ac:dyDescent="0.3">
      <c r="A10146" t="s">
        <v>37</v>
      </c>
      <c r="B10146" t="s">
        <v>58</v>
      </c>
      <c r="C10146" t="s">
        <v>107</v>
      </c>
      <c r="D10146" t="s">
        <v>214</v>
      </c>
      <c r="E10146" t="s">
        <v>216</v>
      </c>
      <c r="F10146" s="88">
        <v>46478</v>
      </c>
      <c r="G10146" s="87">
        <v>5000</v>
      </c>
      <c r="H10146" s="87">
        <v>0</v>
      </c>
    </row>
    <row r="10147" spans="1:8" x14ac:dyDescent="0.3">
      <c r="A10147" t="s">
        <v>37</v>
      </c>
      <c r="B10147" t="s">
        <v>58</v>
      </c>
      <c r="C10147" t="s">
        <v>107</v>
      </c>
      <c r="D10147" t="s">
        <v>214</v>
      </c>
      <c r="E10147" t="s">
        <v>217</v>
      </c>
      <c r="F10147" s="88">
        <v>46478</v>
      </c>
      <c r="G10147" s="87">
        <v>5000</v>
      </c>
      <c r="H10147" s="87">
        <v>40.488075429838673</v>
      </c>
    </row>
    <row r="10148" spans="1:8" x14ac:dyDescent="0.3">
      <c r="A10148" t="s">
        <v>37</v>
      </c>
      <c r="B10148" t="s">
        <v>58</v>
      </c>
      <c r="C10148" t="s">
        <v>107</v>
      </c>
      <c r="D10148" t="s">
        <v>214</v>
      </c>
      <c r="E10148" t="s">
        <v>215</v>
      </c>
      <c r="F10148" s="88">
        <v>46508</v>
      </c>
      <c r="G10148" s="87">
        <v>5000</v>
      </c>
      <c r="H10148" s="87">
        <v>40.460697697619622</v>
      </c>
    </row>
    <row r="10149" spans="1:8" x14ac:dyDescent="0.3">
      <c r="A10149" t="s">
        <v>37</v>
      </c>
      <c r="B10149" t="s">
        <v>58</v>
      </c>
      <c r="C10149" t="s">
        <v>107</v>
      </c>
      <c r="D10149" t="s">
        <v>214</v>
      </c>
      <c r="E10149" t="s">
        <v>216</v>
      </c>
      <c r="F10149" s="88">
        <v>46508</v>
      </c>
      <c r="G10149" s="87">
        <v>5000</v>
      </c>
      <c r="H10149" s="87">
        <v>0</v>
      </c>
    </row>
    <row r="10150" spans="1:8" x14ac:dyDescent="0.3">
      <c r="A10150" t="s">
        <v>37</v>
      </c>
      <c r="B10150" t="s">
        <v>58</v>
      </c>
      <c r="C10150" t="s">
        <v>107</v>
      </c>
      <c r="D10150" t="s">
        <v>214</v>
      </c>
      <c r="E10150" t="s">
        <v>217</v>
      </c>
      <c r="F10150" s="88">
        <v>46508</v>
      </c>
      <c r="G10150" s="87">
        <v>5000</v>
      </c>
      <c r="H10150" s="87">
        <v>40.460697697619622</v>
      </c>
    </row>
    <row r="10151" spans="1:8" x14ac:dyDescent="0.3">
      <c r="A10151" t="s">
        <v>37</v>
      </c>
      <c r="B10151" t="s">
        <v>58</v>
      </c>
      <c r="C10151" t="s">
        <v>107</v>
      </c>
      <c r="D10151" t="s">
        <v>214</v>
      </c>
      <c r="E10151" t="s">
        <v>215</v>
      </c>
      <c r="F10151" s="88">
        <v>46539</v>
      </c>
      <c r="G10151" s="87">
        <v>5000</v>
      </c>
      <c r="H10151" s="87">
        <v>40.433356965614557</v>
      </c>
    </row>
    <row r="10152" spans="1:8" x14ac:dyDescent="0.3">
      <c r="A10152" t="s">
        <v>37</v>
      </c>
      <c r="B10152" t="s">
        <v>58</v>
      </c>
      <c r="C10152" t="s">
        <v>107</v>
      </c>
      <c r="D10152" t="s">
        <v>214</v>
      </c>
      <c r="E10152" t="s">
        <v>216</v>
      </c>
      <c r="F10152" s="88">
        <v>46539</v>
      </c>
      <c r="G10152" s="87">
        <v>5000</v>
      </c>
      <c r="H10152" s="87">
        <v>0</v>
      </c>
    </row>
    <row r="10153" spans="1:8" x14ac:dyDescent="0.3">
      <c r="A10153" t="s">
        <v>37</v>
      </c>
      <c r="B10153" t="s">
        <v>58</v>
      </c>
      <c r="C10153" t="s">
        <v>107</v>
      </c>
      <c r="D10153" t="s">
        <v>214</v>
      </c>
      <c r="E10153" t="s">
        <v>217</v>
      </c>
      <c r="F10153" s="88">
        <v>46539</v>
      </c>
      <c r="G10153" s="87">
        <v>5000</v>
      </c>
      <c r="H10153" s="87">
        <v>40.433356965614557</v>
      </c>
    </row>
    <row r="10154" spans="1:8" x14ac:dyDescent="0.3">
      <c r="A10154" t="s">
        <v>37</v>
      </c>
      <c r="B10154" t="s">
        <v>58</v>
      </c>
      <c r="C10154" t="s">
        <v>107</v>
      </c>
      <c r="D10154" t="s">
        <v>214</v>
      </c>
      <c r="E10154" t="s">
        <v>215</v>
      </c>
      <c r="F10154" s="88">
        <v>46569</v>
      </c>
      <c r="G10154" s="87">
        <v>5000</v>
      </c>
      <c r="H10154" s="87">
        <v>40.40605315886792</v>
      </c>
    </row>
    <row r="10155" spans="1:8" x14ac:dyDescent="0.3">
      <c r="A10155" t="s">
        <v>37</v>
      </c>
      <c r="B10155" t="s">
        <v>58</v>
      </c>
      <c r="C10155" t="s">
        <v>107</v>
      </c>
      <c r="D10155" t="s">
        <v>214</v>
      </c>
      <c r="E10155" t="s">
        <v>216</v>
      </c>
      <c r="F10155" s="88">
        <v>46569</v>
      </c>
      <c r="G10155" s="87">
        <v>5000</v>
      </c>
      <c r="H10155" s="87">
        <v>0</v>
      </c>
    </row>
    <row r="10156" spans="1:8" x14ac:dyDescent="0.3">
      <c r="A10156" t="s">
        <v>37</v>
      </c>
      <c r="B10156" t="s">
        <v>58</v>
      </c>
      <c r="C10156" t="s">
        <v>107</v>
      </c>
      <c r="D10156" t="s">
        <v>214</v>
      </c>
      <c r="E10156" t="s">
        <v>217</v>
      </c>
      <c r="F10156" s="88">
        <v>46569</v>
      </c>
      <c r="G10156" s="87">
        <v>5000</v>
      </c>
      <c r="H10156" s="87">
        <v>40.40605315886792</v>
      </c>
    </row>
    <row r="10157" spans="1:8" x14ac:dyDescent="0.3">
      <c r="A10157" t="s">
        <v>37</v>
      </c>
      <c r="B10157" t="s">
        <v>58</v>
      </c>
      <c r="C10157" t="s">
        <v>107</v>
      </c>
      <c r="D10157" t="s">
        <v>214</v>
      </c>
      <c r="E10157" t="s">
        <v>215</v>
      </c>
      <c r="F10157" s="88">
        <v>46600</v>
      </c>
      <c r="G10157" s="87">
        <v>5000</v>
      </c>
      <c r="H10157" s="87">
        <v>40.378339509928857</v>
      </c>
    </row>
    <row r="10158" spans="1:8" x14ac:dyDescent="0.3">
      <c r="A10158" t="s">
        <v>37</v>
      </c>
      <c r="B10158" t="s">
        <v>58</v>
      </c>
      <c r="C10158" t="s">
        <v>107</v>
      </c>
      <c r="D10158" t="s">
        <v>214</v>
      </c>
      <c r="E10158" t="s">
        <v>216</v>
      </c>
      <c r="F10158" s="88">
        <v>46600</v>
      </c>
      <c r="G10158" s="87">
        <v>5000</v>
      </c>
      <c r="H10158" s="87">
        <v>0</v>
      </c>
    </row>
    <row r="10159" spans="1:8" x14ac:dyDescent="0.3">
      <c r="A10159" t="s">
        <v>37</v>
      </c>
      <c r="B10159" t="s">
        <v>58</v>
      </c>
      <c r="C10159" t="s">
        <v>107</v>
      </c>
      <c r="D10159" t="s">
        <v>214</v>
      </c>
      <c r="E10159" t="s">
        <v>217</v>
      </c>
      <c r="F10159" s="88">
        <v>46600</v>
      </c>
      <c r="G10159" s="87">
        <v>5000</v>
      </c>
      <c r="H10159" s="87">
        <v>40.378339509928857</v>
      </c>
    </row>
    <row r="10160" spans="1:8" x14ac:dyDescent="0.3">
      <c r="A10160" t="s">
        <v>37</v>
      </c>
      <c r="B10160" t="s">
        <v>58</v>
      </c>
      <c r="C10160" t="s">
        <v>107</v>
      </c>
      <c r="D10160" t="s">
        <v>214</v>
      </c>
      <c r="E10160" t="s">
        <v>215</v>
      </c>
      <c r="F10160" s="88">
        <v>46631</v>
      </c>
      <c r="G10160" s="87">
        <v>5000</v>
      </c>
      <c r="H10160" s="87">
        <v>40.351109931900943</v>
      </c>
    </row>
    <row r="10161" spans="1:8" x14ac:dyDescent="0.3">
      <c r="A10161" t="s">
        <v>37</v>
      </c>
      <c r="B10161" t="s">
        <v>58</v>
      </c>
      <c r="C10161" t="s">
        <v>107</v>
      </c>
      <c r="D10161" t="s">
        <v>214</v>
      </c>
      <c r="E10161" t="s">
        <v>216</v>
      </c>
      <c r="F10161" s="88">
        <v>46631</v>
      </c>
      <c r="G10161" s="87">
        <v>5000</v>
      </c>
      <c r="H10161" s="87">
        <v>0</v>
      </c>
    </row>
    <row r="10162" spans="1:8" x14ac:dyDescent="0.3">
      <c r="A10162" t="s">
        <v>37</v>
      </c>
      <c r="B10162" t="s">
        <v>58</v>
      </c>
      <c r="C10162" t="s">
        <v>107</v>
      </c>
      <c r="D10162" t="s">
        <v>214</v>
      </c>
      <c r="E10162" t="s">
        <v>217</v>
      </c>
      <c r="F10162" s="88">
        <v>46631</v>
      </c>
      <c r="G10162" s="87">
        <v>5000</v>
      </c>
      <c r="H10162" s="87">
        <v>40.351109931900943</v>
      </c>
    </row>
    <row r="10163" spans="1:8" x14ac:dyDescent="0.3">
      <c r="A10163" t="s">
        <v>37</v>
      </c>
      <c r="B10163" t="s">
        <v>58</v>
      </c>
      <c r="C10163" t="s">
        <v>107</v>
      </c>
      <c r="D10163" t="s">
        <v>214</v>
      </c>
      <c r="E10163" t="s">
        <v>215</v>
      </c>
      <c r="F10163" s="88">
        <v>46661</v>
      </c>
      <c r="G10163" s="87">
        <v>5000</v>
      </c>
      <c r="H10163" s="87">
        <v>40.323917054255752</v>
      </c>
    </row>
    <row r="10164" spans="1:8" x14ac:dyDescent="0.3">
      <c r="A10164" t="s">
        <v>37</v>
      </c>
      <c r="B10164" t="s">
        <v>58</v>
      </c>
      <c r="C10164" t="s">
        <v>107</v>
      </c>
      <c r="D10164" t="s">
        <v>214</v>
      </c>
      <c r="E10164" t="s">
        <v>216</v>
      </c>
      <c r="F10164" s="88">
        <v>46661</v>
      </c>
      <c r="G10164" s="87">
        <v>5000</v>
      </c>
      <c r="H10164" s="87">
        <v>0</v>
      </c>
    </row>
    <row r="10165" spans="1:8" x14ac:dyDescent="0.3">
      <c r="A10165" t="s">
        <v>37</v>
      </c>
      <c r="B10165" t="s">
        <v>58</v>
      </c>
      <c r="C10165" t="s">
        <v>107</v>
      </c>
      <c r="D10165" t="s">
        <v>214</v>
      </c>
      <c r="E10165" t="s">
        <v>217</v>
      </c>
      <c r="F10165" s="88">
        <v>46661</v>
      </c>
      <c r="G10165" s="87">
        <v>5000</v>
      </c>
      <c r="H10165" s="87">
        <v>40.323917054255752</v>
      </c>
    </row>
    <row r="10166" spans="1:8" x14ac:dyDescent="0.3">
      <c r="A10166" t="s">
        <v>37</v>
      </c>
      <c r="B10166" t="s">
        <v>58</v>
      </c>
      <c r="C10166" t="s">
        <v>107</v>
      </c>
      <c r="D10166" t="s">
        <v>214</v>
      </c>
      <c r="E10166" t="s">
        <v>215</v>
      </c>
      <c r="F10166" s="88">
        <v>46692</v>
      </c>
      <c r="G10166" s="87">
        <v>5000</v>
      </c>
      <c r="H10166" s="87">
        <v>40.296760802843721</v>
      </c>
    </row>
    <row r="10167" spans="1:8" x14ac:dyDescent="0.3">
      <c r="A10167" t="s">
        <v>37</v>
      </c>
      <c r="B10167" t="s">
        <v>58</v>
      </c>
      <c r="C10167" t="s">
        <v>107</v>
      </c>
      <c r="D10167" t="s">
        <v>214</v>
      </c>
      <c r="E10167" t="s">
        <v>216</v>
      </c>
      <c r="F10167" s="88">
        <v>46692</v>
      </c>
      <c r="G10167" s="87">
        <v>5000</v>
      </c>
      <c r="H10167" s="87">
        <v>0</v>
      </c>
    </row>
    <row r="10168" spans="1:8" x14ac:dyDescent="0.3">
      <c r="A10168" t="s">
        <v>37</v>
      </c>
      <c r="B10168" t="s">
        <v>58</v>
      </c>
      <c r="C10168" t="s">
        <v>107</v>
      </c>
      <c r="D10168" t="s">
        <v>214</v>
      </c>
      <c r="E10168" t="s">
        <v>217</v>
      </c>
      <c r="F10168" s="88">
        <v>46692</v>
      </c>
      <c r="G10168" s="87">
        <v>5000</v>
      </c>
      <c r="H10168" s="87">
        <v>40.296760802843721</v>
      </c>
    </row>
    <row r="10169" spans="1:8" x14ac:dyDescent="0.3">
      <c r="A10169" t="s">
        <v>37</v>
      </c>
      <c r="B10169" t="s">
        <v>58</v>
      </c>
      <c r="C10169" t="s">
        <v>107</v>
      </c>
      <c r="D10169" t="s">
        <v>214</v>
      </c>
      <c r="E10169" t="s">
        <v>215</v>
      </c>
      <c r="F10169" s="88">
        <v>46722</v>
      </c>
      <c r="G10169" s="87">
        <v>5000</v>
      </c>
      <c r="H10169" s="87">
        <v>40.269641103719557</v>
      </c>
    </row>
    <row r="10170" spans="1:8" x14ac:dyDescent="0.3">
      <c r="A10170" t="s">
        <v>37</v>
      </c>
      <c r="B10170" t="s">
        <v>58</v>
      </c>
      <c r="C10170" t="s">
        <v>107</v>
      </c>
      <c r="D10170" t="s">
        <v>214</v>
      </c>
      <c r="E10170" t="s">
        <v>216</v>
      </c>
      <c r="F10170" s="88">
        <v>46722</v>
      </c>
      <c r="G10170" s="87">
        <v>5000</v>
      </c>
      <c r="H10170" s="87">
        <v>0</v>
      </c>
    </row>
    <row r="10171" spans="1:8" x14ac:dyDescent="0.3">
      <c r="A10171" t="s">
        <v>37</v>
      </c>
      <c r="B10171" t="s">
        <v>58</v>
      </c>
      <c r="C10171" t="s">
        <v>107</v>
      </c>
      <c r="D10171" t="s">
        <v>214</v>
      </c>
      <c r="E10171" t="s">
        <v>217</v>
      </c>
      <c r="F10171" s="88">
        <v>46722</v>
      </c>
      <c r="G10171" s="87">
        <v>5000</v>
      </c>
      <c r="H10171" s="87">
        <v>40.269641103719557</v>
      </c>
    </row>
    <row r="10172" spans="1:8" x14ac:dyDescent="0.3">
      <c r="A10172" t="s">
        <v>39</v>
      </c>
      <c r="B10172" t="s">
        <v>53</v>
      </c>
      <c r="C10172" t="s">
        <v>54</v>
      </c>
      <c r="D10172" t="s">
        <v>198</v>
      </c>
      <c r="E10172" t="s">
        <v>135</v>
      </c>
      <c r="G10172" s="87">
        <v>24000</v>
      </c>
      <c r="H10172" s="87">
        <v>15600</v>
      </c>
    </row>
    <row r="10173" spans="1:8" x14ac:dyDescent="0.3">
      <c r="A10173" t="s">
        <v>39</v>
      </c>
      <c r="B10173" t="s">
        <v>53</v>
      </c>
      <c r="C10173" t="s">
        <v>54</v>
      </c>
      <c r="D10173" t="s">
        <v>198</v>
      </c>
      <c r="E10173" t="s">
        <v>199</v>
      </c>
      <c r="G10173" s="87">
        <v>24000</v>
      </c>
      <c r="H10173" s="87">
        <v>23833.474836783091</v>
      </c>
    </row>
    <row r="10174" spans="1:8" x14ac:dyDescent="0.3">
      <c r="A10174" t="s">
        <v>39</v>
      </c>
      <c r="B10174" t="s">
        <v>53</v>
      </c>
      <c r="C10174" t="s">
        <v>54</v>
      </c>
      <c r="D10174" t="s">
        <v>198</v>
      </c>
      <c r="E10174" t="s">
        <v>200</v>
      </c>
      <c r="G10174" s="87">
        <v>24000</v>
      </c>
      <c r="H10174" s="87">
        <v>23556.924243142079</v>
      </c>
    </row>
    <row r="10175" spans="1:8" x14ac:dyDescent="0.3">
      <c r="A10175" t="s">
        <v>39</v>
      </c>
      <c r="B10175" t="s">
        <v>53</v>
      </c>
      <c r="C10175" t="s">
        <v>54</v>
      </c>
      <c r="D10175" t="s">
        <v>198</v>
      </c>
      <c r="E10175" t="s">
        <v>201</v>
      </c>
      <c r="G10175" s="87">
        <v>24000</v>
      </c>
      <c r="H10175" s="87">
        <v>24000</v>
      </c>
    </row>
    <row r="10176" spans="1:8" x14ac:dyDescent="0.3">
      <c r="A10176" t="s">
        <v>39</v>
      </c>
      <c r="B10176" t="s">
        <v>53</v>
      </c>
      <c r="C10176" t="s">
        <v>54</v>
      </c>
      <c r="D10176" t="s">
        <v>198</v>
      </c>
      <c r="E10176" t="s">
        <v>202</v>
      </c>
      <c r="G10176" s="87">
        <v>24000</v>
      </c>
      <c r="H10176" s="87">
        <v>15205.75769865025</v>
      </c>
    </row>
    <row r="10177" spans="1:8" x14ac:dyDescent="0.3">
      <c r="A10177" t="s">
        <v>39</v>
      </c>
      <c r="B10177" t="s">
        <v>53</v>
      </c>
      <c r="C10177" t="s">
        <v>54</v>
      </c>
      <c r="D10177" t="s">
        <v>198</v>
      </c>
      <c r="E10177" t="s">
        <v>139</v>
      </c>
      <c r="G10177" s="87">
        <v>24000</v>
      </c>
      <c r="H10177" s="87">
        <v>14760</v>
      </c>
    </row>
    <row r="10178" spans="1:8" x14ac:dyDescent="0.3">
      <c r="A10178" t="s">
        <v>39</v>
      </c>
      <c r="B10178" t="s">
        <v>53</v>
      </c>
      <c r="C10178" t="s">
        <v>54</v>
      </c>
      <c r="D10178" t="s">
        <v>198</v>
      </c>
      <c r="E10178" t="s">
        <v>65</v>
      </c>
      <c r="G10178" s="87">
        <v>24000</v>
      </c>
      <c r="H10178" s="87">
        <v>15205.75769865025</v>
      </c>
    </row>
    <row r="10179" spans="1:8" x14ac:dyDescent="0.3">
      <c r="A10179" t="s">
        <v>39</v>
      </c>
      <c r="B10179" t="s">
        <v>53</v>
      </c>
      <c r="C10179" t="s">
        <v>54</v>
      </c>
      <c r="D10179" t="s">
        <v>203</v>
      </c>
      <c r="E10179" t="s">
        <v>204</v>
      </c>
      <c r="G10179" s="87">
        <v>24000</v>
      </c>
      <c r="H10179" s="87">
        <v>14275.20710741396</v>
      </c>
    </row>
    <row r="10180" spans="1:8" x14ac:dyDescent="0.3">
      <c r="A10180" t="s">
        <v>39</v>
      </c>
      <c r="B10180" t="s">
        <v>53</v>
      </c>
      <c r="C10180" t="s">
        <v>54</v>
      </c>
      <c r="D10180" t="s">
        <v>203</v>
      </c>
      <c r="E10180" t="s">
        <v>142</v>
      </c>
      <c r="G10180" s="87">
        <v>24000</v>
      </c>
      <c r="H10180" s="87">
        <v>22891.207153502241</v>
      </c>
    </row>
    <row r="10181" spans="1:8" x14ac:dyDescent="0.3">
      <c r="A10181" t="s">
        <v>39</v>
      </c>
      <c r="B10181" t="s">
        <v>53</v>
      </c>
      <c r="C10181" t="s">
        <v>54</v>
      </c>
      <c r="D10181" t="s">
        <v>203</v>
      </c>
      <c r="E10181" t="s">
        <v>143</v>
      </c>
      <c r="G10181" s="87">
        <v>24000</v>
      </c>
      <c r="H10181" s="87">
        <v>23025.63454104511</v>
      </c>
    </row>
    <row r="10182" spans="1:8" x14ac:dyDescent="0.3">
      <c r="A10182" t="s">
        <v>39</v>
      </c>
      <c r="B10182" t="s">
        <v>53</v>
      </c>
      <c r="C10182" t="s">
        <v>54</v>
      </c>
      <c r="D10182" t="s">
        <v>203</v>
      </c>
      <c r="E10182" t="s">
        <v>141</v>
      </c>
      <c r="G10182" s="87">
        <v>24000</v>
      </c>
      <c r="H10182" s="87">
        <v>0</v>
      </c>
    </row>
    <row r="10183" spans="1:8" x14ac:dyDescent="0.3">
      <c r="A10183" t="s">
        <v>39</v>
      </c>
      <c r="B10183" t="s">
        <v>53</v>
      </c>
      <c r="C10183" t="s">
        <v>54</v>
      </c>
      <c r="D10183" t="s">
        <v>203</v>
      </c>
      <c r="E10183" t="s">
        <v>205</v>
      </c>
      <c r="G10183" s="87">
        <v>24000</v>
      </c>
      <c r="H10183" s="87">
        <v>14275.20710741396</v>
      </c>
    </row>
    <row r="10184" spans="1:8" x14ac:dyDescent="0.3">
      <c r="A10184" t="s">
        <v>39</v>
      </c>
      <c r="B10184" t="s">
        <v>53</v>
      </c>
      <c r="C10184" t="s">
        <v>54</v>
      </c>
      <c r="D10184" t="s">
        <v>206</v>
      </c>
      <c r="E10184" t="s">
        <v>207</v>
      </c>
      <c r="G10184" s="87">
        <v>24000</v>
      </c>
      <c r="H10184" s="87">
        <v>26457.599999999999</v>
      </c>
    </row>
    <row r="10185" spans="1:8" x14ac:dyDescent="0.3">
      <c r="A10185" t="s">
        <v>39</v>
      </c>
      <c r="B10185" t="s">
        <v>53</v>
      </c>
      <c r="C10185" t="s">
        <v>54</v>
      </c>
      <c r="D10185" t="s">
        <v>206</v>
      </c>
      <c r="E10185" t="s">
        <v>208</v>
      </c>
      <c r="G10185" s="87">
        <v>24000</v>
      </c>
      <c r="H10185" s="87">
        <v>26642.46000000001</v>
      </c>
    </row>
    <row r="10186" spans="1:8" x14ac:dyDescent="0.3">
      <c r="A10186" t="s">
        <v>39</v>
      </c>
      <c r="B10186" t="s">
        <v>53</v>
      </c>
      <c r="C10186" t="s">
        <v>54</v>
      </c>
      <c r="D10186" t="s">
        <v>206</v>
      </c>
      <c r="E10186" t="s">
        <v>209</v>
      </c>
      <c r="G10186" s="87">
        <v>24000</v>
      </c>
      <c r="H10186" s="87">
        <v>20783.698030634579</v>
      </c>
    </row>
    <row r="10187" spans="1:8" x14ac:dyDescent="0.3">
      <c r="A10187" t="s">
        <v>39</v>
      </c>
      <c r="B10187" t="s">
        <v>53</v>
      </c>
      <c r="C10187" t="s">
        <v>54</v>
      </c>
      <c r="D10187" t="s">
        <v>210</v>
      </c>
      <c r="E10187" t="s">
        <v>211</v>
      </c>
      <c r="G10187" s="87">
        <v>24000</v>
      </c>
      <c r="H10187" s="87">
        <v>20400</v>
      </c>
    </row>
    <row r="10188" spans="1:8" x14ac:dyDescent="0.3">
      <c r="A10188" t="s">
        <v>39</v>
      </c>
      <c r="B10188" t="s">
        <v>53</v>
      </c>
      <c r="C10188" t="s">
        <v>54</v>
      </c>
      <c r="D10188" t="s">
        <v>210</v>
      </c>
      <c r="E10188" t="s">
        <v>212</v>
      </c>
      <c r="G10188" s="87">
        <v>24000</v>
      </c>
      <c r="H10188" s="87">
        <v>20640</v>
      </c>
    </row>
    <row r="10189" spans="1:8" x14ac:dyDescent="0.3">
      <c r="A10189" t="s">
        <v>39</v>
      </c>
      <c r="B10189" t="s">
        <v>53</v>
      </c>
      <c r="C10189" t="s">
        <v>54</v>
      </c>
      <c r="D10189" t="s">
        <v>210</v>
      </c>
      <c r="E10189" t="s">
        <v>213</v>
      </c>
      <c r="G10189" s="87">
        <v>24000</v>
      </c>
      <c r="H10189" s="87">
        <v>21360</v>
      </c>
    </row>
    <row r="10190" spans="1:8" x14ac:dyDescent="0.3">
      <c r="A10190" t="s">
        <v>39</v>
      </c>
      <c r="B10190" t="s">
        <v>53</v>
      </c>
      <c r="C10190" t="s">
        <v>54</v>
      </c>
      <c r="D10190" t="s">
        <v>214</v>
      </c>
      <c r="E10190" t="s">
        <v>215</v>
      </c>
      <c r="F10190" s="88">
        <v>46388</v>
      </c>
      <c r="G10190" s="87">
        <v>2000</v>
      </c>
      <c r="H10190" s="87">
        <v>180.24993835892019</v>
      </c>
    </row>
    <row r="10191" spans="1:8" x14ac:dyDescent="0.3">
      <c r="A10191" t="s">
        <v>39</v>
      </c>
      <c r="B10191" t="s">
        <v>53</v>
      </c>
      <c r="C10191" t="s">
        <v>54</v>
      </c>
      <c r="D10191" t="s">
        <v>214</v>
      </c>
      <c r="E10191" t="s">
        <v>216</v>
      </c>
      <c r="F10191" s="88">
        <v>46388</v>
      </c>
      <c r="G10191" s="87">
        <v>2000</v>
      </c>
      <c r="H10191" s="87">
        <v>120.0000000000001</v>
      </c>
    </row>
    <row r="10192" spans="1:8" x14ac:dyDescent="0.3">
      <c r="A10192" t="s">
        <v>39</v>
      </c>
      <c r="B10192" t="s">
        <v>53</v>
      </c>
      <c r="C10192" t="s">
        <v>54</v>
      </c>
      <c r="D10192" t="s">
        <v>214</v>
      </c>
      <c r="E10192" t="s">
        <v>217</v>
      </c>
      <c r="F10192" s="88">
        <v>46388</v>
      </c>
      <c r="G10192" s="87">
        <v>2000</v>
      </c>
      <c r="H10192" s="87">
        <v>56.839564489547193</v>
      </c>
    </row>
    <row r="10193" spans="1:8" x14ac:dyDescent="0.3">
      <c r="A10193" t="s">
        <v>39</v>
      </c>
      <c r="B10193" t="s">
        <v>53</v>
      </c>
      <c r="C10193" t="s">
        <v>54</v>
      </c>
      <c r="D10193" t="s">
        <v>214</v>
      </c>
      <c r="E10193" t="s">
        <v>215</v>
      </c>
      <c r="F10193" s="88">
        <v>46419</v>
      </c>
      <c r="G10193" s="87">
        <v>2000</v>
      </c>
      <c r="H10193" s="87">
        <v>180.11186493345079</v>
      </c>
    </row>
    <row r="10194" spans="1:8" x14ac:dyDescent="0.3">
      <c r="A10194" t="s">
        <v>39</v>
      </c>
      <c r="B10194" t="s">
        <v>53</v>
      </c>
      <c r="C10194" t="s">
        <v>54</v>
      </c>
      <c r="D10194" t="s">
        <v>214</v>
      </c>
      <c r="E10194" t="s">
        <v>216</v>
      </c>
      <c r="F10194" s="88">
        <v>46419</v>
      </c>
      <c r="G10194" s="87">
        <v>2000</v>
      </c>
      <c r="H10194" s="87">
        <v>120.0000000000001</v>
      </c>
    </row>
    <row r="10195" spans="1:8" x14ac:dyDescent="0.3">
      <c r="A10195" t="s">
        <v>39</v>
      </c>
      <c r="B10195" t="s">
        <v>53</v>
      </c>
      <c r="C10195" t="s">
        <v>54</v>
      </c>
      <c r="D10195" t="s">
        <v>214</v>
      </c>
      <c r="E10195" t="s">
        <v>217</v>
      </c>
      <c r="F10195" s="88">
        <v>46419</v>
      </c>
      <c r="G10195" s="87">
        <v>2000</v>
      </c>
      <c r="H10195" s="87">
        <v>56.709306540991378</v>
      </c>
    </row>
    <row r="10196" spans="1:8" x14ac:dyDescent="0.3">
      <c r="A10196" t="s">
        <v>39</v>
      </c>
      <c r="B10196" t="s">
        <v>53</v>
      </c>
      <c r="C10196" t="s">
        <v>54</v>
      </c>
      <c r="D10196" t="s">
        <v>214</v>
      </c>
      <c r="E10196" t="s">
        <v>215</v>
      </c>
      <c r="F10196" s="88">
        <v>46447</v>
      </c>
      <c r="G10196" s="87">
        <v>2000</v>
      </c>
      <c r="H10196" s="87">
        <v>179.9744229005467</v>
      </c>
    </row>
    <row r="10197" spans="1:8" x14ac:dyDescent="0.3">
      <c r="A10197" t="s">
        <v>39</v>
      </c>
      <c r="B10197" t="s">
        <v>53</v>
      </c>
      <c r="C10197" t="s">
        <v>54</v>
      </c>
      <c r="D10197" t="s">
        <v>214</v>
      </c>
      <c r="E10197" t="s">
        <v>216</v>
      </c>
      <c r="F10197" s="88">
        <v>46447</v>
      </c>
      <c r="G10197" s="87">
        <v>2000</v>
      </c>
      <c r="H10197" s="87">
        <v>120.0000000000001</v>
      </c>
    </row>
    <row r="10198" spans="1:8" x14ac:dyDescent="0.3">
      <c r="A10198" t="s">
        <v>39</v>
      </c>
      <c r="B10198" t="s">
        <v>53</v>
      </c>
      <c r="C10198" t="s">
        <v>54</v>
      </c>
      <c r="D10198" t="s">
        <v>214</v>
      </c>
      <c r="E10198" t="s">
        <v>217</v>
      </c>
      <c r="F10198" s="88">
        <v>46447</v>
      </c>
      <c r="G10198" s="87">
        <v>2000</v>
      </c>
      <c r="H10198" s="87">
        <v>56.579644245798647</v>
      </c>
    </row>
    <row r="10199" spans="1:8" x14ac:dyDescent="0.3">
      <c r="A10199" t="s">
        <v>39</v>
      </c>
      <c r="B10199" t="s">
        <v>53</v>
      </c>
      <c r="C10199" t="s">
        <v>54</v>
      </c>
      <c r="D10199" t="s">
        <v>214</v>
      </c>
      <c r="E10199" t="s">
        <v>215</v>
      </c>
      <c r="F10199" s="88">
        <v>46478</v>
      </c>
      <c r="G10199" s="87">
        <v>2000</v>
      </c>
      <c r="H10199" s="87">
        <v>288.8246301355739</v>
      </c>
    </row>
    <row r="10200" spans="1:8" x14ac:dyDescent="0.3">
      <c r="A10200" t="s">
        <v>39</v>
      </c>
      <c r="B10200" t="s">
        <v>53</v>
      </c>
      <c r="C10200" t="s">
        <v>54</v>
      </c>
      <c r="D10200" t="s">
        <v>214</v>
      </c>
      <c r="E10200" t="s">
        <v>216</v>
      </c>
      <c r="F10200" s="88">
        <v>46478</v>
      </c>
      <c r="G10200" s="87">
        <v>2000</v>
      </c>
      <c r="H10200" s="87">
        <v>226</v>
      </c>
    </row>
    <row r="10201" spans="1:8" x14ac:dyDescent="0.3">
      <c r="A10201" t="s">
        <v>39</v>
      </c>
      <c r="B10201" t="s">
        <v>53</v>
      </c>
      <c r="C10201" t="s">
        <v>54</v>
      </c>
      <c r="D10201" t="s">
        <v>214</v>
      </c>
      <c r="E10201" t="s">
        <v>217</v>
      </c>
      <c r="F10201" s="88">
        <v>46478</v>
      </c>
      <c r="G10201" s="87">
        <v>2000</v>
      </c>
      <c r="H10201" s="87">
        <v>56.446208567451983</v>
      </c>
    </row>
    <row r="10202" spans="1:8" x14ac:dyDescent="0.3">
      <c r="A10202" t="s">
        <v>39</v>
      </c>
      <c r="B10202" t="s">
        <v>53</v>
      </c>
      <c r="C10202" t="s">
        <v>54</v>
      </c>
      <c r="D10202" t="s">
        <v>214</v>
      </c>
      <c r="E10202" t="s">
        <v>215</v>
      </c>
      <c r="F10202" s="88">
        <v>46508</v>
      </c>
      <c r="G10202" s="87">
        <v>2000</v>
      </c>
      <c r="H10202" s="87">
        <v>288.67681507862028</v>
      </c>
    </row>
    <row r="10203" spans="1:8" x14ac:dyDescent="0.3">
      <c r="A10203" t="s">
        <v>39</v>
      </c>
      <c r="B10203" t="s">
        <v>53</v>
      </c>
      <c r="C10203" t="s">
        <v>54</v>
      </c>
      <c r="D10203" t="s">
        <v>214</v>
      </c>
      <c r="E10203" t="s">
        <v>216</v>
      </c>
      <c r="F10203" s="88">
        <v>46508</v>
      </c>
      <c r="G10203" s="87">
        <v>2000</v>
      </c>
      <c r="H10203" s="87">
        <v>226</v>
      </c>
    </row>
    <row r="10204" spans="1:8" x14ac:dyDescent="0.3">
      <c r="A10204" t="s">
        <v>39</v>
      </c>
      <c r="B10204" t="s">
        <v>53</v>
      </c>
      <c r="C10204" t="s">
        <v>54</v>
      </c>
      <c r="D10204" t="s">
        <v>214</v>
      </c>
      <c r="E10204" t="s">
        <v>217</v>
      </c>
      <c r="F10204" s="88">
        <v>46508</v>
      </c>
      <c r="G10204" s="87">
        <v>2000</v>
      </c>
      <c r="H10204" s="87">
        <v>56.313400789416157</v>
      </c>
    </row>
    <row r="10205" spans="1:8" x14ac:dyDescent="0.3">
      <c r="A10205" t="s">
        <v>39</v>
      </c>
      <c r="B10205" t="s">
        <v>53</v>
      </c>
      <c r="C10205" t="s">
        <v>54</v>
      </c>
      <c r="D10205" t="s">
        <v>214</v>
      </c>
      <c r="E10205" t="s">
        <v>215</v>
      </c>
      <c r="F10205" s="88">
        <v>46539</v>
      </c>
      <c r="G10205" s="87">
        <v>2000</v>
      </c>
      <c r="H10205" s="87">
        <v>288.52969395346452</v>
      </c>
    </row>
    <row r="10206" spans="1:8" x14ac:dyDescent="0.3">
      <c r="A10206" t="s">
        <v>39</v>
      </c>
      <c r="B10206" t="s">
        <v>53</v>
      </c>
      <c r="C10206" t="s">
        <v>54</v>
      </c>
      <c r="D10206" t="s">
        <v>214</v>
      </c>
      <c r="E10206" t="s">
        <v>216</v>
      </c>
      <c r="F10206" s="88">
        <v>46539</v>
      </c>
      <c r="G10206" s="87">
        <v>2000</v>
      </c>
      <c r="H10206" s="87">
        <v>226</v>
      </c>
    </row>
    <row r="10207" spans="1:8" x14ac:dyDescent="0.3">
      <c r="A10207" t="s">
        <v>39</v>
      </c>
      <c r="B10207" t="s">
        <v>53</v>
      </c>
      <c r="C10207" t="s">
        <v>54</v>
      </c>
      <c r="D10207" t="s">
        <v>214</v>
      </c>
      <c r="E10207" t="s">
        <v>217</v>
      </c>
      <c r="F10207" s="88">
        <v>46539</v>
      </c>
      <c r="G10207" s="87">
        <v>2000</v>
      </c>
      <c r="H10207" s="87">
        <v>56.181216490085014</v>
      </c>
    </row>
    <row r="10208" spans="1:8" x14ac:dyDescent="0.3">
      <c r="A10208" t="s">
        <v>39</v>
      </c>
      <c r="B10208" t="s">
        <v>53</v>
      </c>
      <c r="C10208" t="s">
        <v>54</v>
      </c>
      <c r="D10208" t="s">
        <v>214</v>
      </c>
      <c r="E10208" t="s">
        <v>215</v>
      </c>
      <c r="F10208" s="88">
        <v>46569</v>
      </c>
      <c r="G10208" s="87">
        <v>2000</v>
      </c>
      <c r="H10208" s="87">
        <v>158.85213385373339</v>
      </c>
    </row>
    <row r="10209" spans="1:8" x14ac:dyDescent="0.3">
      <c r="A10209" t="s">
        <v>39</v>
      </c>
      <c r="B10209" t="s">
        <v>53</v>
      </c>
      <c r="C10209" t="s">
        <v>54</v>
      </c>
      <c r="D10209" t="s">
        <v>214</v>
      </c>
      <c r="E10209" t="s">
        <v>216</v>
      </c>
      <c r="F10209" s="88">
        <v>46569</v>
      </c>
      <c r="G10209" s="87">
        <v>2000</v>
      </c>
      <c r="H10209" s="87">
        <v>100.0000000000001</v>
      </c>
    </row>
    <row r="10210" spans="1:8" x14ac:dyDescent="0.3">
      <c r="A10210" t="s">
        <v>39</v>
      </c>
      <c r="B10210" t="s">
        <v>53</v>
      </c>
      <c r="C10210" t="s">
        <v>54</v>
      </c>
      <c r="D10210" t="s">
        <v>214</v>
      </c>
      <c r="E10210" t="s">
        <v>217</v>
      </c>
      <c r="F10210" s="88">
        <v>46569</v>
      </c>
      <c r="G10210" s="87">
        <v>2000</v>
      </c>
      <c r="H10210" s="87">
        <v>56.04965128926986</v>
      </c>
    </row>
    <row r="10211" spans="1:8" x14ac:dyDescent="0.3">
      <c r="A10211" t="s">
        <v>39</v>
      </c>
      <c r="B10211" t="s">
        <v>53</v>
      </c>
      <c r="C10211" t="s">
        <v>54</v>
      </c>
      <c r="D10211" t="s">
        <v>214</v>
      </c>
      <c r="E10211" t="s">
        <v>215</v>
      </c>
      <c r="F10211" s="88">
        <v>46600</v>
      </c>
      <c r="G10211" s="87">
        <v>2000</v>
      </c>
      <c r="H10211" s="87">
        <v>158.71238717749091</v>
      </c>
    </row>
    <row r="10212" spans="1:8" x14ac:dyDescent="0.3">
      <c r="A10212" t="s">
        <v>39</v>
      </c>
      <c r="B10212" t="s">
        <v>53</v>
      </c>
      <c r="C10212" t="s">
        <v>54</v>
      </c>
      <c r="D10212" t="s">
        <v>214</v>
      </c>
      <c r="E10212" t="s">
        <v>216</v>
      </c>
      <c r="F10212" s="88">
        <v>46600</v>
      </c>
      <c r="G10212" s="87">
        <v>2000</v>
      </c>
      <c r="H10212" s="87">
        <v>100.0000000000001</v>
      </c>
    </row>
    <row r="10213" spans="1:8" x14ac:dyDescent="0.3">
      <c r="A10213" t="s">
        <v>39</v>
      </c>
      <c r="B10213" t="s">
        <v>53</v>
      </c>
      <c r="C10213" t="s">
        <v>54</v>
      </c>
      <c r="D10213" t="s">
        <v>214</v>
      </c>
      <c r="E10213" t="s">
        <v>217</v>
      </c>
      <c r="F10213" s="88">
        <v>46600</v>
      </c>
      <c r="G10213" s="87">
        <v>2000</v>
      </c>
      <c r="H10213" s="87">
        <v>55.916559216657717</v>
      </c>
    </row>
    <row r="10214" spans="1:8" x14ac:dyDescent="0.3">
      <c r="A10214" t="s">
        <v>39</v>
      </c>
      <c r="B10214" t="s">
        <v>53</v>
      </c>
      <c r="C10214" t="s">
        <v>54</v>
      </c>
      <c r="D10214" t="s">
        <v>214</v>
      </c>
      <c r="E10214" t="s">
        <v>215</v>
      </c>
      <c r="F10214" s="88">
        <v>46631</v>
      </c>
      <c r="G10214" s="87">
        <v>2000</v>
      </c>
      <c r="H10214" s="87">
        <v>158.57554066790641</v>
      </c>
    </row>
    <row r="10215" spans="1:8" x14ac:dyDescent="0.3">
      <c r="A10215" t="s">
        <v>39</v>
      </c>
      <c r="B10215" t="s">
        <v>53</v>
      </c>
      <c r="C10215" t="s">
        <v>54</v>
      </c>
      <c r="D10215" t="s">
        <v>214</v>
      </c>
      <c r="E10215" t="s">
        <v>216</v>
      </c>
      <c r="F10215" s="88">
        <v>46631</v>
      </c>
      <c r="G10215" s="87">
        <v>2000</v>
      </c>
      <c r="H10215" s="87">
        <v>100.0000000000001</v>
      </c>
    </row>
    <row r="10216" spans="1:8" x14ac:dyDescent="0.3">
      <c r="A10216" t="s">
        <v>39</v>
      </c>
      <c r="B10216" t="s">
        <v>53</v>
      </c>
      <c r="C10216" t="s">
        <v>54</v>
      </c>
      <c r="D10216" t="s">
        <v>214</v>
      </c>
      <c r="E10216" t="s">
        <v>217</v>
      </c>
      <c r="F10216" s="88">
        <v>46631</v>
      </c>
      <c r="G10216" s="87">
        <v>2000</v>
      </c>
      <c r="H10216" s="87">
        <v>55.786229207529743</v>
      </c>
    </row>
    <row r="10217" spans="1:8" x14ac:dyDescent="0.3">
      <c r="A10217" t="s">
        <v>39</v>
      </c>
      <c r="B10217" t="s">
        <v>53</v>
      </c>
      <c r="C10217" t="s">
        <v>54</v>
      </c>
      <c r="D10217" t="s">
        <v>214</v>
      </c>
      <c r="E10217" t="s">
        <v>215</v>
      </c>
      <c r="F10217" s="88">
        <v>46661</v>
      </c>
      <c r="G10217" s="87">
        <v>2000</v>
      </c>
      <c r="H10217" s="87">
        <v>158.43933059710039</v>
      </c>
    </row>
    <row r="10218" spans="1:8" x14ac:dyDescent="0.3">
      <c r="A10218" t="s">
        <v>39</v>
      </c>
      <c r="B10218" t="s">
        <v>53</v>
      </c>
      <c r="C10218" t="s">
        <v>54</v>
      </c>
      <c r="D10218" t="s">
        <v>214</v>
      </c>
      <c r="E10218" t="s">
        <v>216</v>
      </c>
      <c r="F10218" s="88">
        <v>46661</v>
      </c>
      <c r="G10218" s="87">
        <v>2000</v>
      </c>
      <c r="H10218" s="87">
        <v>100.0000000000001</v>
      </c>
    </row>
    <row r="10219" spans="1:8" x14ac:dyDescent="0.3">
      <c r="A10219" t="s">
        <v>39</v>
      </c>
      <c r="B10219" t="s">
        <v>53</v>
      </c>
      <c r="C10219" t="s">
        <v>54</v>
      </c>
      <c r="D10219" t="s">
        <v>214</v>
      </c>
      <c r="E10219" t="s">
        <v>217</v>
      </c>
      <c r="F10219" s="88">
        <v>46661</v>
      </c>
      <c r="G10219" s="87">
        <v>2000</v>
      </c>
      <c r="H10219" s="87">
        <v>55.656505330571527</v>
      </c>
    </row>
    <row r="10220" spans="1:8" x14ac:dyDescent="0.3">
      <c r="A10220" t="s">
        <v>39</v>
      </c>
      <c r="B10220" t="s">
        <v>53</v>
      </c>
      <c r="C10220" t="s">
        <v>54</v>
      </c>
      <c r="D10220" t="s">
        <v>214</v>
      </c>
      <c r="E10220" t="s">
        <v>215</v>
      </c>
      <c r="F10220" s="88">
        <v>46692</v>
      </c>
      <c r="G10220" s="87">
        <v>2000</v>
      </c>
      <c r="H10220" s="87">
        <v>158.30375253549761</v>
      </c>
    </row>
    <row r="10221" spans="1:8" x14ac:dyDescent="0.3">
      <c r="A10221" t="s">
        <v>39</v>
      </c>
      <c r="B10221" t="s">
        <v>53</v>
      </c>
      <c r="C10221" t="s">
        <v>54</v>
      </c>
      <c r="D10221" t="s">
        <v>214</v>
      </c>
      <c r="E10221" t="s">
        <v>216</v>
      </c>
      <c r="F10221" s="88">
        <v>46692</v>
      </c>
      <c r="G10221" s="87">
        <v>2000</v>
      </c>
      <c r="H10221" s="87">
        <v>100.0000000000001</v>
      </c>
    </row>
    <row r="10222" spans="1:8" x14ac:dyDescent="0.3">
      <c r="A10222" t="s">
        <v>39</v>
      </c>
      <c r="B10222" t="s">
        <v>53</v>
      </c>
      <c r="C10222" t="s">
        <v>54</v>
      </c>
      <c r="D10222" t="s">
        <v>214</v>
      </c>
      <c r="E10222" t="s">
        <v>217</v>
      </c>
      <c r="F10222" s="88">
        <v>46692</v>
      </c>
      <c r="G10222" s="87">
        <v>2000</v>
      </c>
      <c r="H10222" s="87">
        <v>55.527383367140359</v>
      </c>
    </row>
    <row r="10223" spans="1:8" x14ac:dyDescent="0.3">
      <c r="A10223" t="s">
        <v>39</v>
      </c>
      <c r="B10223" t="s">
        <v>53</v>
      </c>
      <c r="C10223" t="s">
        <v>54</v>
      </c>
      <c r="D10223" t="s">
        <v>214</v>
      </c>
      <c r="E10223" t="s">
        <v>215</v>
      </c>
      <c r="F10223" s="88">
        <v>46722</v>
      </c>
      <c r="G10223" s="87">
        <v>2000</v>
      </c>
      <c r="H10223" s="87">
        <v>158.1688020945324</v>
      </c>
    </row>
    <row r="10224" spans="1:8" x14ac:dyDescent="0.3">
      <c r="A10224" t="s">
        <v>39</v>
      </c>
      <c r="B10224" t="s">
        <v>53</v>
      </c>
      <c r="C10224" t="s">
        <v>54</v>
      </c>
      <c r="D10224" t="s">
        <v>214</v>
      </c>
      <c r="E10224" t="s">
        <v>216</v>
      </c>
      <c r="F10224" s="88">
        <v>46722</v>
      </c>
      <c r="G10224" s="87">
        <v>2000</v>
      </c>
      <c r="H10224" s="87">
        <v>100.0000000000001</v>
      </c>
    </row>
    <row r="10225" spans="1:8" x14ac:dyDescent="0.3">
      <c r="A10225" t="s">
        <v>39</v>
      </c>
      <c r="B10225" t="s">
        <v>53</v>
      </c>
      <c r="C10225" t="s">
        <v>54</v>
      </c>
      <c r="D10225" t="s">
        <v>214</v>
      </c>
      <c r="E10225" t="s">
        <v>217</v>
      </c>
      <c r="F10225" s="88">
        <v>46722</v>
      </c>
      <c r="G10225" s="87">
        <v>2000</v>
      </c>
      <c r="H10225" s="87">
        <v>55.398859137649751</v>
      </c>
    </row>
    <row r="10226" spans="1:8" x14ac:dyDescent="0.3">
      <c r="A10226" t="s">
        <v>39</v>
      </c>
      <c r="B10226" t="s">
        <v>53</v>
      </c>
      <c r="C10226" t="s">
        <v>57</v>
      </c>
      <c r="D10226" t="s">
        <v>198</v>
      </c>
      <c r="E10226" t="s">
        <v>135</v>
      </c>
      <c r="G10226" s="87">
        <v>63000</v>
      </c>
      <c r="H10226" s="87">
        <v>38304</v>
      </c>
    </row>
    <row r="10227" spans="1:8" x14ac:dyDescent="0.3">
      <c r="A10227" t="s">
        <v>39</v>
      </c>
      <c r="B10227" t="s">
        <v>53</v>
      </c>
      <c r="C10227" t="s">
        <v>57</v>
      </c>
      <c r="D10227" t="s">
        <v>198</v>
      </c>
      <c r="E10227" t="s">
        <v>199</v>
      </c>
      <c r="G10227" s="87">
        <v>63000</v>
      </c>
      <c r="H10227" s="87">
        <v>61964.911908412338</v>
      </c>
    </row>
    <row r="10228" spans="1:8" x14ac:dyDescent="0.3">
      <c r="A10228" t="s">
        <v>39</v>
      </c>
      <c r="B10228" t="s">
        <v>53</v>
      </c>
      <c r="C10228" t="s">
        <v>57</v>
      </c>
      <c r="D10228" t="s">
        <v>198</v>
      </c>
      <c r="E10228" t="s">
        <v>200</v>
      </c>
      <c r="G10228" s="87">
        <v>63000</v>
      </c>
      <c r="H10228" s="87">
        <v>63636.513407824947</v>
      </c>
    </row>
    <row r="10229" spans="1:8" x14ac:dyDescent="0.3">
      <c r="A10229" t="s">
        <v>39</v>
      </c>
      <c r="B10229" t="s">
        <v>53</v>
      </c>
      <c r="C10229" t="s">
        <v>57</v>
      </c>
      <c r="D10229" t="s">
        <v>198</v>
      </c>
      <c r="E10229" t="s">
        <v>201</v>
      </c>
      <c r="G10229" s="87">
        <v>63000</v>
      </c>
      <c r="H10229" s="87">
        <v>63000</v>
      </c>
    </row>
    <row r="10230" spans="1:8" x14ac:dyDescent="0.3">
      <c r="A10230" t="s">
        <v>39</v>
      </c>
      <c r="B10230" t="s">
        <v>53</v>
      </c>
      <c r="C10230" t="s">
        <v>57</v>
      </c>
      <c r="D10230" t="s">
        <v>198</v>
      </c>
      <c r="E10230" t="s">
        <v>202</v>
      </c>
      <c r="G10230" s="87">
        <v>63000</v>
      </c>
      <c r="H10230" s="87">
        <v>38055.308191498712</v>
      </c>
    </row>
    <row r="10231" spans="1:8" x14ac:dyDescent="0.3">
      <c r="A10231" t="s">
        <v>39</v>
      </c>
      <c r="B10231" t="s">
        <v>53</v>
      </c>
      <c r="C10231" t="s">
        <v>57</v>
      </c>
      <c r="D10231" t="s">
        <v>198</v>
      </c>
      <c r="E10231" t="s">
        <v>139</v>
      </c>
      <c r="G10231" s="87">
        <v>63000</v>
      </c>
      <c r="H10231" s="87">
        <v>40005</v>
      </c>
    </row>
    <row r="10232" spans="1:8" x14ac:dyDescent="0.3">
      <c r="A10232" t="s">
        <v>39</v>
      </c>
      <c r="B10232" t="s">
        <v>53</v>
      </c>
      <c r="C10232" t="s">
        <v>57</v>
      </c>
      <c r="D10232" t="s">
        <v>198</v>
      </c>
      <c r="E10232" t="s">
        <v>65</v>
      </c>
      <c r="G10232" s="87">
        <v>63000</v>
      </c>
      <c r="H10232" s="87">
        <v>38055.308191498712</v>
      </c>
    </row>
    <row r="10233" spans="1:8" x14ac:dyDescent="0.3">
      <c r="A10233" t="s">
        <v>39</v>
      </c>
      <c r="B10233" t="s">
        <v>53</v>
      </c>
      <c r="C10233" t="s">
        <v>57</v>
      </c>
      <c r="D10233" t="s">
        <v>203</v>
      </c>
      <c r="E10233" t="s">
        <v>204</v>
      </c>
      <c r="G10233" s="87">
        <v>63000</v>
      </c>
      <c r="H10233" s="87">
        <v>37069.300154873461</v>
      </c>
    </row>
    <row r="10234" spans="1:8" x14ac:dyDescent="0.3">
      <c r="A10234" t="s">
        <v>39</v>
      </c>
      <c r="B10234" t="s">
        <v>53</v>
      </c>
      <c r="C10234" t="s">
        <v>57</v>
      </c>
      <c r="D10234" t="s">
        <v>203</v>
      </c>
      <c r="E10234" t="s">
        <v>142</v>
      </c>
      <c r="G10234" s="87">
        <v>63000</v>
      </c>
      <c r="H10234" s="87">
        <v>60585.014024308803</v>
      </c>
    </row>
    <row r="10235" spans="1:8" x14ac:dyDescent="0.3">
      <c r="A10235" t="s">
        <v>39</v>
      </c>
      <c r="B10235" t="s">
        <v>53</v>
      </c>
      <c r="C10235" t="s">
        <v>57</v>
      </c>
      <c r="D10235" t="s">
        <v>203</v>
      </c>
      <c r="E10235" t="s">
        <v>143</v>
      </c>
      <c r="G10235" s="87">
        <v>63000</v>
      </c>
      <c r="H10235" s="87">
        <v>63399.545472299353</v>
      </c>
    </row>
    <row r="10236" spans="1:8" x14ac:dyDescent="0.3">
      <c r="A10236" t="s">
        <v>39</v>
      </c>
      <c r="B10236" t="s">
        <v>53</v>
      </c>
      <c r="C10236" t="s">
        <v>57</v>
      </c>
      <c r="D10236" t="s">
        <v>203</v>
      </c>
      <c r="E10236" t="s">
        <v>141</v>
      </c>
      <c r="G10236" s="87">
        <v>63000</v>
      </c>
      <c r="H10236" s="87">
        <v>0</v>
      </c>
    </row>
    <row r="10237" spans="1:8" x14ac:dyDescent="0.3">
      <c r="A10237" t="s">
        <v>39</v>
      </c>
      <c r="B10237" t="s">
        <v>53</v>
      </c>
      <c r="C10237" t="s">
        <v>57</v>
      </c>
      <c r="D10237" t="s">
        <v>203</v>
      </c>
      <c r="E10237" t="s">
        <v>205</v>
      </c>
      <c r="G10237" s="87">
        <v>63000</v>
      </c>
      <c r="H10237" s="87">
        <v>37069.300154873461</v>
      </c>
    </row>
    <row r="10238" spans="1:8" x14ac:dyDescent="0.3">
      <c r="A10238" t="s">
        <v>39</v>
      </c>
      <c r="B10238" t="s">
        <v>53</v>
      </c>
      <c r="C10238" t="s">
        <v>57</v>
      </c>
      <c r="D10238" t="s">
        <v>206</v>
      </c>
      <c r="E10238" t="s">
        <v>207</v>
      </c>
      <c r="G10238" s="87">
        <v>63000</v>
      </c>
      <c r="H10238" s="87">
        <v>64890</v>
      </c>
    </row>
    <row r="10239" spans="1:8" x14ac:dyDescent="0.3">
      <c r="A10239" t="s">
        <v>39</v>
      </c>
      <c r="B10239" t="s">
        <v>53</v>
      </c>
      <c r="C10239" t="s">
        <v>57</v>
      </c>
      <c r="D10239" t="s">
        <v>206</v>
      </c>
      <c r="E10239" t="s">
        <v>208</v>
      </c>
      <c r="G10239" s="87">
        <v>63000</v>
      </c>
      <c r="H10239" s="87">
        <v>65973.95</v>
      </c>
    </row>
    <row r="10240" spans="1:8" x14ac:dyDescent="0.3">
      <c r="A10240" t="s">
        <v>39</v>
      </c>
      <c r="B10240" t="s">
        <v>53</v>
      </c>
      <c r="C10240" t="s">
        <v>57</v>
      </c>
      <c r="D10240" t="s">
        <v>206</v>
      </c>
      <c r="E10240" t="s">
        <v>209</v>
      </c>
      <c r="G10240" s="87">
        <v>63000</v>
      </c>
      <c r="H10240" s="87">
        <v>56132.86788840263</v>
      </c>
    </row>
    <row r="10241" spans="1:8" x14ac:dyDescent="0.3">
      <c r="A10241" t="s">
        <v>39</v>
      </c>
      <c r="B10241" t="s">
        <v>53</v>
      </c>
      <c r="C10241" t="s">
        <v>57</v>
      </c>
      <c r="D10241" t="s">
        <v>210</v>
      </c>
      <c r="E10241" t="s">
        <v>211</v>
      </c>
      <c r="G10241" s="87">
        <v>63000</v>
      </c>
      <c r="H10241" s="87">
        <v>56700</v>
      </c>
    </row>
    <row r="10242" spans="1:8" x14ac:dyDescent="0.3">
      <c r="A10242" t="s">
        <v>39</v>
      </c>
      <c r="B10242" t="s">
        <v>53</v>
      </c>
      <c r="C10242" t="s">
        <v>57</v>
      </c>
      <c r="D10242" t="s">
        <v>210</v>
      </c>
      <c r="E10242" t="s">
        <v>212</v>
      </c>
      <c r="G10242" s="87">
        <v>63000</v>
      </c>
      <c r="H10242" s="87">
        <v>56070</v>
      </c>
    </row>
    <row r="10243" spans="1:8" x14ac:dyDescent="0.3">
      <c r="A10243" t="s">
        <v>39</v>
      </c>
      <c r="B10243" t="s">
        <v>53</v>
      </c>
      <c r="C10243" t="s">
        <v>57</v>
      </c>
      <c r="D10243" t="s">
        <v>210</v>
      </c>
      <c r="E10243" t="s">
        <v>213</v>
      </c>
      <c r="G10243" s="87">
        <v>63000</v>
      </c>
      <c r="H10243" s="87">
        <v>56385</v>
      </c>
    </row>
    <row r="10244" spans="1:8" x14ac:dyDescent="0.3">
      <c r="A10244" t="s">
        <v>39</v>
      </c>
      <c r="B10244" t="s">
        <v>53</v>
      </c>
      <c r="C10244" t="s">
        <v>57</v>
      </c>
      <c r="D10244" t="s">
        <v>214</v>
      </c>
      <c r="E10244" t="s">
        <v>215</v>
      </c>
      <c r="F10244" s="88">
        <v>46388</v>
      </c>
      <c r="G10244" s="87">
        <v>5250</v>
      </c>
      <c r="H10244" s="87">
        <v>181.84053534101719</v>
      </c>
    </row>
    <row r="10245" spans="1:8" x14ac:dyDescent="0.3">
      <c r="A10245" t="s">
        <v>39</v>
      </c>
      <c r="B10245" t="s">
        <v>53</v>
      </c>
      <c r="C10245" t="s">
        <v>57</v>
      </c>
      <c r="D10245" t="s">
        <v>214</v>
      </c>
      <c r="E10245" t="s">
        <v>216</v>
      </c>
      <c r="F10245" s="88">
        <v>46388</v>
      </c>
      <c r="G10245" s="87">
        <v>5250</v>
      </c>
      <c r="H10245" s="87">
        <v>157.50000000000011</v>
      </c>
    </row>
    <row r="10246" spans="1:8" x14ac:dyDescent="0.3">
      <c r="A10246" t="s">
        <v>39</v>
      </c>
      <c r="B10246" t="s">
        <v>53</v>
      </c>
      <c r="C10246" t="s">
        <v>57</v>
      </c>
      <c r="D10246" t="s">
        <v>214</v>
      </c>
      <c r="E10246" t="s">
        <v>217</v>
      </c>
      <c r="F10246" s="88">
        <v>46388</v>
      </c>
      <c r="G10246" s="87">
        <v>5250</v>
      </c>
      <c r="H10246" s="87">
        <v>23.63158770972495</v>
      </c>
    </row>
    <row r="10247" spans="1:8" x14ac:dyDescent="0.3">
      <c r="A10247" t="s">
        <v>39</v>
      </c>
      <c r="B10247" t="s">
        <v>53</v>
      </c>
      <c r="C10247" t="s">
        <v>57</v>
      </c>
      <c r="D10247" t="s">
        <v>214</v>
      </c>
      <c r="E10247" t="s">
        <v>215</v>
      </c>
      <c r="F10247" s="88">
        <v>46419</v>
      </c>
      <c r="G10247" s="87">
        <v>5250</v>
      </c>
      <c r="H10247" s="87">
        <v>234.56791341009321</v>
      </c>
    </row>
    <row r="10248" spans="1:8" x14ac:dyDescent="0.3">
      <c r="A10248" t="s">
        <v>39</v>
      </c>
      <c r="B10248" t="s">
        <v>53</v>
      </c>
      <c r="C10248" t="s">
        <v>57</v>
      </c>
      <c r="D10248" t="s">
        <v>214</v>
      </c>
      <c r="E10248" t="s">
        <v>216</v>
      </c>
      <c r="F10248" s="88">
        <v>46419</v>
      </c>
      <c r="G10248" s="87">
        <v>5250</v>
      </c>
      <c r="H10248" s="87">
        <v>210.0000000000002</v>
      </c>
    </row>
    <row r="10249" spans="1:8" x14ac:dyDescent="0.3">
      <c r="A10249" t="s">
        <v>39</v>
      </c>
      <c r="B10249" t="s">
        <v>53</v>
      </c>
      <c r="C10249" t="s">
        <v>57</v>
      </c>
      <c r="D10249" t="s">
        <v>214</v>
      </c>
      <c r="E10249" t="s">
        <v>217</v>
      </c>
      <c r="F10249" s="88">
        <v>46419</v>
      </c>
      <c r="G10249" s="87">
        <v>5250</v>
      </c>
      <c r="H10249" s="87">
        <v>23.622993663551249</v>
      </c>
    </row>
    <row r="10250" spans="1:8" x14ac:dyDescent="0.3">
      <c r="A10250" t="s">
        <v>39</v>
      </c>
      <c r="B10250" t="s">
        <v>53</v>
      </c>
      <c r="C10250" t="s">
        <v>57</v>
      </c>
      <c r="D10250" t="s">
        <v>214</v>
      </c>
      <c r="E10250" t="s">
        <v>215</v>
      </c>
      <c r="F10250" s="88">
        <v>46447</v>
      </c>
      <c r="G10250" s="87">
        <v>5250</v>
      </c>
      <c r="H10250" s="87">
        <v>234.55898210049699</v>
      </c>
    </row>
    <row r="10251" spans="1:8" x14ac:dyDescent="0.3">
      <c r="A10251" t="s">
        <v>39</v>
      </c>
      <c r="B10251" t="s">
        <v>53</v>
      </c>
      <c r="C10251" t="s">
        <v>57</v>
      </c>
      <c r="D10251" t="s">
        <v>214</v>
      </c>
      <c r="E10251" t="s">
        <v>216</v>
      </c>
      <c r="F10251" s="88">
        <v>46447</v>
      </c>
      <c r="G10251" s="87">
        <v>5250</v>
      </c>
      <c r="H10251" s="87">
        <v>210.0000000000002</v>
      </c>
    </row>
    <row r="10252" spans="1:8" x14ac:dyDescent="0.3">
      <c r="A10252" t="s">
        <v>39</v>
      </c>
      <c r="B10252" t="s">
        <v>53</v>
      </c>
      <c r="C10252" t="s">
        <v>57</v>
      </c>
      <c r="D10252" t="s">
        <v>214</v>
      </c>
      <c r="E10252" t="s">
        <v>217</v>
      </c>
      <c r="F10252" s="88">
        <v>46447</v>
      </c>
      <c r="G10252" s="87">
        <v>5250</v>
      </c>
      <c r="H10252" s="87">
        <v>23.61440586586194</v>
      </c>
    </row>
    <row r="10253" spans="1:8" x14ac:dyDescent="0.3">
      <c r="A10253" t="s">
        <v>39</v>
      </c>
      <c r="B10253" t="s">
        <v>53</v>
      </c>
      <c r="C10253" t="s">
        <v>57</v>
      </c>
      <c r="D10253" t="s">
        <v>214</v>
      </c>
      <c r="E10253" t="s">
        <v>215</v>
      </c>
      <c r="F10253" s="88">
        <v>46478</v>
      </c>
      <c r="G10253" s="87">
        <v>5250</v>
      </c>
      <c r="H10253" s="87">
        <v>234.54975485969089</v>
      </c>
    </row>
    <row r="10254" spans="1:8" x14ac:dyDescent="0.3">
      <c r="A10254" t="s">
        <v>39</v>
      </c>
      <c r="B10254" t="s">
        <v>53</v>
      </c>
      <c r="C10254" t="s">
        <v>57</v>
      </c>
      <c r="D10254" t="s">
        <v>214</v>
      </c>
      <c r="E10254" t="s">
        <v>216</v>
      </c>
      <c r="F10254" s="88">
        <v>46478</v>
      </c>
      <c r="G10254" s="87">
        <v>5250</v>
      </c>
      <c r="H10254" s="87">
        <v>210.0000000000002</v>
      </c>
    </row>
    <row r="10255" spans="1:8" x14ac:dyDescent="0.3">
      <c r="A10255" t="s">
        <v>39</v>
      </c>
      <c r="B10255" t="s">
        <v>53</v>
      </c>
      <c r="C10255" t="s">
        <v>57</v>
      </c>
      <c r="D10255" t="s">
        <v>214</v>
      </c>
      <c r="E10255" t="s">
        <v>217</v>
      </c>
      <c r="F10255" s="88">
        <v>46478</v>
      </c>
      <c r="G10255" s="87">
        <v>5250</v>
      </c>
      <c r="H10255" s="87">
        <v>23.60553351893363</v>
      </c>
    </row>
    <row r="10256" spans="1:8" x14ac:dyDescent="0.3">
      <c r="A10256" t="s">
        <v>39</v>
      </c>
      <c r="B10256" t="s">
        <v>53</v>
      </c>
      <c r="C10256" t="s">
        <v>57</v>
      </c>
      <c r="D10256" t="s">
        <v>214</v>
      </c>
      <c r="E10256" t="s">
        <v>215</v>
      </c>
      <c r="F10256" s="88">
        <v>46508</v>
      </c>
      <c r="G10256" s="87">
        <v>5250</v>
      </c>
      <c r="H10256" s="87">
        <v>234.5405345499544</v>
      </c>
    </row>
    <row r="10257" spans="1:8" x14ac:dyDescent="0.3">
      <c r="A10257" t="s">
        <v>39</v>
      </c>
      <c r="B10257" t="s">
        <v>53</v>
      </c>
      <c r="C10257" t="s">
        <v>57</v>
      </c>
      <c r="D10257" t="s">
        <v>214</v>
      </c>
      <c r="E10257" t="s">
        <v>216</v>
      </c>
      <c r="F10257" s="88">
        <v>46508</v>
      </c>
      <c r="G10257" s="87">
        <v>5250</v>
      </c>
      <c r="H10257" s="87">
        <v>210.0000000000002</v>
      </c>
    </row>
    <row r="10258" spans="1:8" x14ac:dyDescent="0.3">
      <c r="A10258" t="s">
        <v>39</v>
      </c>
      <c r="B10258" t="s">
        <v>53</v>
      </c>
      <c r="C10258" t="s">
        <v>57</v>
      </c>
      <c r="D10258" t="s">
        <v>214</v>
      </c>
      <c r="E10258" t="s">
        <v>217</v>
      </c>
      <c r="F10258" s="88">
        <v>46508</v>
      </c>
      <c r="G10258" s="87">
        <v>5250</v>
      </c>
      <c r="H10258" s="87">
        <v>23.596667836494781</v>
      </c>
    </row>
    <row r="10259" spans="1:8" x14ac:dyDescent="0.3">
      <c r="A10259" t="s">
        <v>39</v>
      </c>
      <c r="B10259" t="s">
        <v>53</v>
      </c>
      <c r="C10259" t="s">
        <v>57</v>
      </c>
      <c r="D10259" t="s">
        <v>214</v>
      </c>
      <c r="E10259" t="s">
        <v>215</v>
      </c>
      <c r="F10259" s="88">
        <v>46539</v>
      </c>
      <c r="G10259" s="87">
        <v>5250</v>
      </c>
      <c r="H10259" s="87">
        <v>234.5313211634805</v>
      </c>
    </row>
    <row r="10260" spans="1:8" x14ac:dyDescent="0.3">
      <c r="A10260" t="s">
        <v>39</v>
      </c>
      <c r="B10260" t="s">
        <v>53</v>
      </c>
      <c r="C10260" t="s">
        <v>57</v>
      </c>
      <c r="D10260" t="s">
        <v>214</v>
      </c>
      <c r="E10260" t="s">
        <v>216</v>
      </c>
      <c r="F10260" s="88">
        <v>46539</v>
      </c>
      <c r="G10260" s="87">
        <v>5250</v>
      </c>
      <c r="H10260" s="87">
        <v>210.0000000000002</v>
      </c>
    </row>
    <row r="10261" spans="1:8" x14ac:dyDescent="0.3">
      <c r="A10261" t="s">
        <v>39</v>
      </c>
      <c r="B10261" t="s">
        <v>53</v>
      </c>
      <c r="C10261" t="s">
        <v>57</v>
      </c>
      <c r="D10261" t="s">
        <v>214</v>
      </c>
      <c r="E10261" t="s">
        <v>217</v>
      </c>
      <c r="F10261" s="88">
        <v>46539</v>
      </c>
      <c r="G10261" s="87">
        <v>5250</v>
      </c>
      <c r="H10261" s="87">
        <v>23.587808811039221</v>
      </c>
    </row>
    <row r="10262" spans="1:8" x14ac:dyDescent="0.3">
      <c r="A10262" t="s">
        <v>39</v>
      </c>
      <c r="B10262" t="s">
        <v>53</v>
      </c>
      <c r="C10262" t="s">
        <v>57</v>
      </c>
      <c r="D10262" t="s">
        <v>214</v>
      </c>
      <c r="E10262" t="s">
        <v>215</v>
      </c>
      <c r="F10262" s="88">
        <v>46569</v>
      </c>
      <c r="G10262" s="87">
        <v>5250</v>
      </c>
      <c r="H10262" s="87">
        <v>234.52211469247391</v>
      </c>
    </row>
    <row r="10263" spans="1:8" x14ac:dyDescent="0.3">
      <c r="A10263" t="s">
        <v>39</v>
      </c>
      <c r="B10263" t="s">
        <v>53</v>
      </c>
      <c r="C10263" t="s">
        <v>57</v>
      </c>
      <c r="D10263" t="s">
        <v>214</v>
      </c>
      <c r="E10263" t="s">
        <v>216</v>
      </c>
      <c r="F10263" s="88">
        <v>46569</v>
      </c>
      <c r="G10263" s="87">
        <v>5250</v>
      </c>
      <c r="H10263" s="87">
        <v>210.0000000000002</v>
      </c>
    </row>
    <row r="10264" spans="1:8" x14ac:dyDescent="0.3">
      <c r="A10264" t="s">
        <v>39</v>
      </c>
      <c r="B10264" t="s">
        <v>53</v>
      </c>
      <c r="C10264" t="s">
        <v>57</v>
      </c>
      <c r="D10264" t="s">
        <v>214</v>
      </c>
      <c r="E10264" t="s">
        <v>217</v>
      </c>
      <c r="F10264" s="88">
        <v>46569</v>
      </c>
      <c r="G10264" s="87">
        <v>5250</v>
      </c>
      <c r="H10264" s="87">
        <v>23.578956435071301</v>
      </c>
    </row>
    <row r="10265" spans="1:8" x14ac:dyDescent="0.3">
      <c r="A10265" t="s">
        <v>39</v>
      </c>
      <c r="B10265" t="s">
        <v>53</v>
      </c>
      <c r="C10265" t="s">
        <v>57</v>
      </c>
      <c r="D10265" t="s">
        <v>214</v>
      </c>
      <c r="E10265" t="s">
        <v>215</v>
      </c>
      <c r="F10265" s="88">
        <v>46600</v>
      </c>
      <c r="G10265" s="87">
        <v>5250</v>
      </c>
      <c r="H10265" s="87">
        <v>234.51276437414251</v>
      </c>
    </row>
    <row r="10266" spans="1:8" x14ac:dyDescent="0.3">
      <c r="A10266" t="s">
        <v>39</v>
      </c>
      <c r="B10266" t="s">
        <v>53</v>
      </c>
      <c r="C10266" t="s">
        <v>57</v>
      </c>
      <c r="D10266" t="s">
        <v>214</v>
      </c>
      <c r="E10266" t="s">
        <v>216</v>
      </c>
      <c r="F10266" s="88">
        <v>46600</v>
      </c>
      <c r="G10266" s="87">
        <v>5250</v>
      </c>
      <c r="H10266" s="87">
        <v>210.0000000000002</v>
      </c>
    </row>
    <row r="10267" spans="1:8" x14ac:dyDescent="0.3">
      <c r="A10267" t="s">
        <v>39</v>
      </c>
      <c r="B10267" t="s">
        <v>53</v>
      </c>
      <c r="C10267" t="s">
        <v>57</v>
      </c>
      <c r="D10267" t="s">
        <v>214</v>
      </c>
      <c r="E10267" t="s">
        <v>217</v>
      </c>
      <c r="F10267" s="88">
        <v>46600</v>
      </c>
      <c r="G10267" s="87">
        <v>5250</v>
      </c>
      <c r="H10267" s="87">
        <v>23.569965744368041</v>
      </c>
    </row>
    <row r="10268" spans="1:8" x14ac:dyDescent="0.3">
      <c r="A10268" t="s">
        <v>39</v>
      </c>
      <c r="B10268" t="s">
        <v>53</v>
      </c>
      <c r="C10268" t="s">
        <v>57</v>
      </c>
      <c r="D10268" t="s">
        <v>214</v>
      </c>
      <c r="E10268" t="s">
        <v>215</v>
      </c>
      <c r="F10268" s="88">
        <v>46631</v>
      </c>
      <c r="G10268" s="87">
        <v>5250</v>
      </c>
      <c r="H10268" s="87">
        <v>234.5035718237832</v>
      </c>
    </row>
    <row r="10269" spans="1:8" x14ac:dyDescent="0.3">
      <c r="A10269" t="s">
        <v>39</v>
      </c>
      <c r="B10269" t="s">
        <v>53</v>
      </c>
      <c r="C10269" t="s">
        <v>57</v>
      </c>
      <c r="D10269" t="s">
        <v>214</v>
      </c>
      <c r="E10269" t="s">
        <v>216</v>
      </c>
      <c r="F10269" s="88">
        <v>46631</v>
      </c>
      <c r="G10269" s="87">
        <v>5250</v>
      </c>
      <c r="H10269" s="87">
        <v>210.0000000000002</v>
      </c>
    </row>
    <row r="10270" spans="1:8" x14ac:dyDescent="0.3">
      <c r="A10270" t="s">
        <v>39</v>
      </c>
      <c r="B10270" t="s">
        <v>53</v>
      </c>
      <c r="C10270" t="s">
        <v>57</v>
      </c>
      <c r="D10270" t="s">
        <v>214</v>
      </c>
      <c r="E10270" t="s">
        <v>217</v>
      </c>
      <c r="F10270" s="88">
        <v>46631</v>
      </c>
      <c r="G10270" s="87">
        <v>5250</v>
      </c>
      <c r="H10270" s="87">
        <v>23.56112675363736</v>
      </c>
    </row>
    <row r="10271" spans="1:8" x14ac:dyDescent="0.3">
      <c r="A10271" t="s">
        <v>39</v>
      </c>
      <c r="B10271" t="s">
        <v>53</v>
      </c>
      <c r="C10271" t="s">
        <v>57</v>
      </c>
      <c r="D10271" t="s">
        <v>214</v>
      </c>
      <c r="E10271" t="s">
        <v>215</v>
      </c>
      <c r="F10271" s="88">
        <v>46661</v>
      </c>
      <c r="G10271" s="87">
        <v>5250</v>
      </c>
      <c r="H10271" s="87">
        <v>234.49438616544731</v>
      </c>
    </row>
    <row r="10272" spans="1:8" x14ac:dyDescent="0.3">
      <c r="A10272" t="s">
        <v>39</v>
      </c>
      <c r="B10272" t="s">
        <v>53</v>
      </c>
      <c r="C10272" t="s">
        <v>57</v>
      </c>
      <c r="D10272" t="s">
        <v>214</v>
      </c>
      <c r="E10272" t="s">
        <v>216</v>
      </c>
      <c r="F10272" s="88">
        <v>46661</v>
      </c>
      <c r="G10272" s="87">
        <v>5250</v>
      </c>
      <c r="H10272" s="87">
        <v>210.0000000000002</v>
      </c>
    </row>
    <row r="10273" spans="1:8" x14ac:dyDescent="0.3">
      <c r="A10273" t="s">
        <v>39</v>
      </c>
      <c r="B10273" t="s">
        <v>53</v>
      </c>
      <c r="C10273" t="s">
        <v>57</v>
      </c>
      <c r="D10273" t="s">
        <v>214</v>
      </c>
      <c r="E10273" t="s">
        <v>217</v>
      </c>
      <c r="F10273" s="88">
        <v>46661</v>
      </c>
      <c r="G10273" s="87">
        <v>5250</v>
      </c>
      <c r="H10273" s="87">
        <v>23.552294389852509</v>
      </c>
    </row>
    <row r="10274" spans="1:8" x14ac:dyDescent="0.3">
      <c r="A10274" t="s">
        <v>39</v>
      </c>
      <c r="B10274" t="s">
        <v>53</v>
      </c>
      <c r="C10274" t="s">
        <v>57</v>
      </c>
      <c r="D10274" t="s">
        <v>214</v>
      </c>
      <c r="E10274" t="s">
        <v>215</v>
      </c>
      <c r="F10274" s="88">
        <v>46692</v>
      </c>
      <c r="G10274" s="87">
        <v>5250</v>
      </c>
      <c r="H10274" s="87">
        <v>234.48520739138951</v>
      </c>
    </row>
    <row r="10275" spans="1:8" x14ac:dyDescent="0.3">
      <c r="A10275" t="s">
        <v>39</v>
      </c>
      <c r="B10275" t="s">
        <v>53</v>
      </c>
      <c r="C10275" t="s">
        <v>57</v>
      </c>
      <c r="D10275" t="s">
        <v>214</v>
      </c>
      <c r="E10275" t="s">
        <v>216</v>
      </c>
      <c r="F10275" s="88">
        <v>46692</v>
      </c>
      <c r="G10275" s="87">
        <v>5250</v>
      </c>
      <c r="H10275" s="87">
        <v>210.0000000000002</v>
      </c>
    </row>
    <row r="10276" spans="1:8" x14ac:dyDescent="0.3">
      <c r="A10276" t="s">
        <v>39</v>
      </c>
      <c r="B10276" t="s">
        <v>53</v>
      </c>
      <c r="C10276" t="s">
        <v>57</v>
      </c>
      <c r="D10276" t="s">
        <v>214</v>
      </c>
      <c r="E10276" t="s">
        <v>217</v>
      </c>
      <c r="F10276" s="88">
        <v>46692</v>
      </c>
      <c r="G10276" s="87">
        <v>5250</v>
      </c>
      <c r="H10276" s="87">
        <v>23.543468645566779</v>
      </c>
    </row>
    <row r="10277" spans="1:8" x14ac:dyDescent="0.3">
      <c r="A10277" t="s">
        <v>39</v>
      </c>
      <c r="B10277" t="s">
        <v>53</v>
      </c>
      <c r="C10277" t="s">
        <v>57</v>
      </c>
      <c r="D10277" t="s">
        <v>214</v>
      </c>
      <c r="E10277" t="s">
        <v>215</v>
      </c>
      <c r="F10277" s="88">
        <v>46722</v>
      </c>
      <c r="G10277" s="87">
        <v>5250</v>
      </c>
      <c r="H10277" s="87">
        <v>234.47603549387401</v>
      </c>
    </row>
    <row r="10278" spans="1:8" x14ac:dyDescent="0.3">
      <c r="A10278" t="s">
        <v>39</v>
      </c>
      <c r="B10278" t="s">
        <v>53</v>
      </c>
      <c r="C10278" t="s">
        <v>57</v>
      </c>
      <c r="D10278" t="s">
        <v>214</v>
      </c>
      <c r="E10278" t="s">
        <v>216</v>
      </c>
      <c r="F10278" s="88">
        <v>46722</v>
      </c>
      <c r="G10278" s="87">
        <v>5250</v>
      </c>
      <c r="H10278" s="87">
        <v>210.0000000000002</v>
      </c>
    </row>
    <row r="10279" spans="1:8" x14ac:dyDescent="0.3">
      <c r="A10279" t="s">
        <v>39</v>
      </c>
      <c r="B10279" t="s">
        <v>53</v>
      </c>
      <c r="C10279" t="s">
        <v>57</v>
      </c>
      <c r="D10279" t="s">
        <v>214</v>
      </c>
      <c r="E10279" t="s">
        <v>217</v>
      </c>
      <c r="F10279" s="88">
        <v>46722</v>
      </c>
      <c r="G10279" s="87">
        <v>5250</v>
      </c>
      <c r="H10279" s="87">
        <v>23.53464951334044</v>
      </c>
    </row>
    <row r="10280" spans="1:8" x14ac:dyDescent="0.3">
      <c r="A10280" t="s">
        <v>39</v>
      </c>
      <c r="B10280" t="s">
        <v>53</v>
      </c>
      <c r="C10280" t="s">
        <v>59</v>
      </c>
      <c r="D10280" t="s">
        <v>198</v>
      </c>
      <c r="E10280" t="s">
        <v>135</v>
      </c>
      <c r="G10280" s="87">
        <v>51000</v>
      </c>
      <c r="H10280" s="87">
        <v>30192</v>
      </c>
    </row>
    <row r="10281" spans="1:8" x14ac:dyDescent="0.3">
      <c r="A10281" t="s">
        <v>39</v>
      </c>
      <c r="B10281" t="s">
        <v>53</v>
      </c>
      <c r="C10281" t="s">
        <v>59</v>
      </c>
      <c r="D10281" t="s">
        <v>198</v>
      </c>
      <c r="E10281" t="s">
        <v>199</v>
      </c>
      <c r="G10281" s="87">
        <v>51000</v>
      </c>
      <c r="H10281" s="87">
        <v>51000</v>
      </c>
    </row>
    <row r="10282" spans="1:8" x14ac:dyDescent="0.3">
      <c r="A10282" t="s">
        <v>39</v>
      </c>
      <c r="B10282" t="s">
        <v>53</v>
      </c>
      <c r="C10282" t="s">
        <v>59</v>
      </c>
      <c r="D10282" t="s">
        <v>198</v>
      </c>
      <c r="E10282" t="s">
        <v>200</v>
      </c>
      <c r="G10282" s="87">
        <v>51000</v>
      </c>
      <c r="H10282" s="87">
        <v>51342.763607436791</v>
      </c>
    </row>
    <row r="10283" spans="1:8" x14ac:dyDescent="0.3">
      <c r="A10283" t="s">
        <v>39</v>
      </c>
      <c r="B10283" t="s">
        <v>53</v>
      </c>
      <c r="C10283" t="s">
        <v>59</v>
      </c>
      <c r="D10283" t="s">
        <v>198</v>
      </c>
      <c r="E10283" t="s">
        <v>201</v>
      </c>
      <c r="G10283" s="87">
        <v>51000</v>
      </c>
      <c r="H10283" s="87">
        <v>51000</v>
      </c>
    </row>
    <row r="10284" spans="1:8" x14ac:dyDescent="0.3">
      <c r="A10284" t="s">
        <v>39</v>
      </c>
      <c r="B10284" t="s">
        <v>53</v>
      </c>
      <c r="C10284" t="s">
        <v>59</v>
      </c>
      <c r="D10284" t="s">
        <v>198</v>
      </c>
      <c r="E10284" t="s">
        <v>202</v>
      </c>
      <c r="G10284" s="87">
        <v>51000</v>
      </c>
      <c r="H10284" s="87">
        <v>30394.916055602582</v>
      </c>
    </row>
    <row r="10285" spans="1:8" x14ac:dyDescent="0.3">
      <c r="A10285" t="s">
        <v>39</v>
      </c>
      <c r="B10285" t="s">
        <v>53</v>
      </c>
      <c r="C10285" t="s">
        <v>59</v>
      </c>
      <c r="D10285" t="s">
        <v>198</v>
      </c>
      <c r="E10285" t="s">
        <v>139</v>
      </c>
      <c r="G10285" s="87">
        <v>51000</v>
      </c>
      <c r="H10285" s="87">
        <v>33405</v>
      </c>
    </row>
    <row r="10286" spans="1:8" x14ac:dyDescent="0.3">
      <c r="A10286" t="s">
        <v>39</v>
      </c>
      <c r="B10286" t="s">
        <v>53</v>
      </c>
      <c r="C10286" t="s">
        <v>59</v>
      </c>
      <c r="D10286" t="s">
        <v>198</v>
      </c>
      <c r="E10286" t="s">
        <v>65</v>
      </c>
      <c r="G10286" s="87">
        <v>51000</v>
      </c>
      <c r="H10286" s="87">
        <v>30394.916055602582</v>
      </c>
    </row>
    <row r="10287" spans="1:8" x14ac:dyDescent="0.3">
      <c r="A10287" t="s">
        <v>39</v>
      </c>
      <c r="B10287" t="s">
        <v>53</v>
      </c>
      <c r="C10287" t="s">
        <v>59</v>
      </c>
      <c r="D10287" t="s">
        <v>203</v>
      </c>
      <c r="E10287" t="s">
        <v>204</v>
      </c>
      <c r="G10287" s="87">
        <v>51000</v>
      </c>
      <c r="H10287" s="87">
        <v>29948.660057829351</v>
      </c>
    </row>
    <row r="10288" spans="1:8" x14ac:dyDescent="0.3">
      <c r="A10288" t="s">
        <v>39</v>
      </c>
      <c r="B10288" t="s">
        <v>53</v>
      </c>
      <c r="C10288" t="s">
        <v>59</v>
      </c>
      <c r="D10288" t="s">
        <v>203</v>
      </c>
      <c r="E10288" t="s">
        <v>142</v>
      </c>
      <c r="G10288" s="87">
        <v>51000</v>
      </c>
      <c r="H10288" s="87">
        <v>51000</v>
      </c>
    </row>
    <row r="10289" spans="1:8" x14ac:dyDescent="0.3">
      <c r="A10289" t="s">
        <v>39</v>
      </c>
      <c r="B10289" t="s">
        <v>53</v>
      </c>
      <c r="C10289" t="s">
        <v>59</v>
      </c>
      <c r="D10289" t="s">
        <v>203</v>
      </c>
      <c r="E10289" t="s">
        <v>143</v>
      </c>
      <c r="G10289" s="87">
        <v>51000</v>
      </c>
      <c r="H10289" s="87">
        <v>50588.952800387407</v>
      </c>
    </row>
    <row r="10290" spans="1:8" x14ac:dyDescent="0.3">
      <c r="A10290" t="s">
        <v>39</v>
      </c>
      <c r="B10290" t="s">
        <v>53</v>
      </c>
      <c r="C10290" t="s">
        <v>59</v>
      </c>
      <c r="D10290" t="s">
        <v>203</v>
      </c>
      <c r="E10290" t="s">
        <v>141</v>
      </c>
      <c r="G10290" s="87">
        <v>51000</v>
      </c>
      <c r="H10290" s="87">
        <v>0</v>
      </c>
    </row>
    <row r="10291" spans="1:8" x14ac:dyDescent="0.3">
      <c r="A10291" t="s">
        <v>39</v>
      </c>
      <c r="B10291" t="s">
        <v>53</v>
      </c>
      <c r="C10291" t="s">
        <v>59</v>
      </c>
      <c r="D10291" t="s">
        <v>203</v>
      </c>
      <c r="E10291" t="s">
        <v>205</v>
      </c>
      <c r="G10291" s="87">
        <v>51000</v>
      </c>
      <c r="H10291" s="87">
        <v>29948.660057829351</v>
      </c>
    </row>
    <row r="10292" spans="1:8" x14ac:dyDescent="0.3">
      <c r="A10292" t="s">
        <v>39</v>
      </c>
      <c r="B10292" t="s">
        <v>53</v>
      </c>
      <c r="C10292" t="s">
        <v>59</v>
      </c>
      <c r="D10292" t="s">
        <v>206</v>
      </c>
      <c r="E10292" t="s">
        <v>207</v>
      </c>
      <c r="G10292" s="87">
        <v>51000</v>
      </c>
      <c r="H10292" s="87">
        <v>51000</v>
      </c>
    </row>
    <row r="10293" spans="1:8" x14ac:dyDescent="0.3">
      <c r="A10293" t="s">
        <v>39</v>
      </c>
      <c r="B10293" t="s">
        <v>53</v>
      </c>
      <c r="C10293" t="s">
        <v>59</v>
      </c>
      <c r="D10293" t="s">
        <v>206</v>
      </c>
      <c r="E10293" t="s">
        <v>208</v>
      </c>
      <c r="G10293" s="87">
        <v>51000</v>
      </c>
      <c r="H10293" s="87">
        <v>51000</v>
      </c>
    </row>
    <row r="10294" spans="1:8" x14ac:dyDescent="0.3">
      <c r="A10294" t="s">
        <v>39</v>
      </c>
      <c r="B10294" t="s">
        <v>53</v>
      </c>
      <c r="C10294" t="s">
        <v>59</v>
      </c>
      <c r="D10294" t="s">
        <v>206</v>
      </c>
      <c r="E10294" t="s">
        <v>209</v>
      </c>
      <c r="G10294" s="87">
        <v>51000</v>
      </c>
      <c r="H10294" s="87">
        <v>45593.572210065649</v>
      </c>
    </row>
    <row r="10295" spans="1:8" x14ac:dyDescent="0.3">
      <c r="A10295" t="s">
        <v>39</v>
      </c>
      <c r="B10295" t="s">
        <v>53</v>
      </c>
      <c r="C10295" t="s">
        <v>59</v>
      </c>
      <c r="D10295" t="s">
        <v>210</v>
      </c>
      <c r="E10295" t="s">
        <v>211</v>
      </c>
      <c r="G10295" s="87">
        <v>51000</v>
      </c>
      <c r="H10295" s="87">
        <v>45900</v>
      </c>
    </row>
    <row r="10296" spans="1:8" x14ac:dyDescent="0.3">
      <c r="A10296" t="s">
        <v>39</v>
      </c>
      <c r="B10296" t="s">
        <v>53</v>
      </c>
      <c r="C10296" t="s">
        <v>59</v>
      </c>
      <c r="D10296" t="s">
        <v>210</v>
      </c>
      <c r="E10296" t="s">
        <v>212</v>
      </c>
      <c r="G10296" s="87">
        <v>51000</v>
      </c>
      <c r="H10296" s="87">
        <v>45390</v>
      </c>
    </row>
    <row r="10297" spans="1:8" x14ac:dyDescent="0.3">
      <c r="A10297" t="s">
        <v>39</v>
      </c>
      <c r="B10297" t="s">
        <v>53</v>
      </c>
      <c r="C10297" t="s">
        <v>59</v>
      </c>
      <c r="D10297" t="s">
        <v>210</v>
      </c>
      <c r="E10297" t="s">
        <v>213</v>
      </c>
      <c r="G10297" s="87">
        <v>51000</v>
      </c>
      <c r="H10297" s="87">
        <v>46410</v>
      </c>
    </row>
    <row r="10298" spans="1:8" x14ac:dyDescent="0.3">
      <c r="A10298" t="s">
        <v>39</v>
      </c>
      <c r="B10298" t="s">
        <v>53</v>
      </c>
      <c r="C10298" t="s">
        <v>59</v>
      </c>
      <c r="D10298" t="s">
        <v>214</v>
      </c>
      <c r="E10298" t="s">
        <v>215</v>
      </c>
      <c r="F10298" s="88">
        <v>46388</v>
      </c>
      <c r="G10298" s="87">
        <v>4250</v>
      </c>
      <c r="H10298" s="87">
        <v>77.257333532546824</v>
      </c>
    </row>
    <row r="10299" spans="1:8" x14ac:dyDescent="0.3">
      <c r="A10299" t="s">
        <v>39</v>
      </c>
      <c r="B10299" t="s">
        <v>53</v>
      </c>
      <c r="C10299" t="s">
        <v>59</v>
      </c>
      <c r="D10299" t="s">
        <v>214</v>
      </c>
      <c r="E10299" t="s">
        <v>216</v>
      </c>
      <c r="F10299" s="88">
        <v>46388</v>
      </c>
      <c r="G10299" s="87">
        <v>4250</v>
      </c>
      <c r="H10299" s="87">
        <v>0</v>
      </c>
    </row>
    <row r="10300" spans="1:8" x14ac:dyDescent="0.3">
      <c r="A10300" t="s">
        <v>39</v>
      </c>
      <c r="B10300" t="s">
        <v>53</v>
      </c>
      <c r="C10300" t="s">
        <v>59</v>
      </c>
      <c r="D10300" t="s">
        <v>214</v>
      </c>
      <c r="E10300" t="s">
        <v>217</v>
      </c>
      <c r="F10300" s="88">
        <v>46388</v>
      </c>
      <c r="G10300" s="87">
        <v>4250</v>
      </c>
      <c r="H10300" s="87">
        <v>77.257333532546824</v>
      </c>
    </row>
    <row r="10301" spans="1:8" x14ac:dyDescent="0.3">
      <c r="A10301" t="s">
        <v>39</v>
      </c>
      <c r="B10301" t="s">
        <v>53</v>
      </c>
      <c r="C10301" t="s">
        <v>59</v>
      </c>
      <c r="D10301" t="s">
        <v>214</v>
      </c>
      <c r="E10301" t="s">
        <v>215</v>
      </c>
      <c r="F10301" s="88">
        <v>46419</v>
      </c>
      <c r="G10301" s="87">
        <v>4250</v>
      </c>
      <c r="H10301" s="87">
        <v>77.143993833453777</v>
      </c>
    </row>
    <row r="10302" spans="1:8" x14ac:dyDescent="0.3">
      <c r="A10302" t="s">
        <v>39</v>
      </c>
      <c r="B10302" t="s">
        <v>53</v>
      </c>
      <c r="C10302" t="s">
        <v>59</v>
      </c>
      <c r="D10302" t="s">
        <v>214</v>
      </c>
      <c r="E10302" t="s">
        <v>216</v>
      </c>
      <c r="F10302" s="88">
        <v>46419</v>
      </c>
      <c r="G10302" s="87">
        <v>4250</v>
      </c>
      <c r="H10302" s="87">
        <v>0</v>
      </c>
    </row>
    <row r="10303" spans="1:8" x14ac:dyDescent="0.3">
      <c r="A10303" t="s">
        <v>39</v>
      </c>
      <c r="B10303" t="s">
        <v>53</v>
      </c>
      <c r="C10303" t="s">
        <v>59</v>
      </c>
      <c r="D10303" t="s">
        <v>214</v>
      </c>
      <c r="E10303" t="s">
        <v>217</v>
      </c>
      <c r="F10303" s="88">
        <v>46419</v>
      </c>
      <c r="G10303" s="87">
        <v>4250</v>
      </c>
      <c r="H10303" s="87">
        <v>77.143993833453777</v>
      </c>
    </row>
    <row r="10304" spans="1:8" x14ac:dyDescent="0.3">
      <c r="A10304" t="s">
        <v>39</v>
      </c>
      <c r="B10304" t="s">
        <v>53</v>
      </c>
      <c r="C10304" t="s">
        <v>59</v>
      </c>
      <c r="D10304" t="s">
        <v>214</v>
      </c>
      <c r="E10304" t="s">
        <v>215</v>
      </c>
      <c r="F10304" s="88">
        <v>46447</v>
      </c>
      <c r="G10304" s="87">
        <v>4250</v>
      </c>
      <c r="H10304" s="87">
        <v>77.030986195253064</v>
      </c>
    </row>
    <row r="10305" spans="1:8" x14ac:dyDescent="0.3">
      <c r="A10305" t="s">
        <v>39</v>
      </c>
      <c r="B10305" t="s">
        <v>53</v>
      </c>
      <c r="C10305" t="s">
        <v>59</v>
      </c>
      <c r="D10305" t="s">
        <v>214</v>
      </c>
      <c r="E10305" t="s">
        <v>216</v>
      </c>
      <c r="F10305" s="88">
        <v>46447</v>
      </c>
      <c r="G10305" s="87">
        <v>4250</v>
      </c>
      <c r="H10305" s="87">
        <v>0</v>
      </c>
    </row>
    <row r="10306" spans="1:8" x14ac:dyDescent="0.3">
      <c r="A10306" t="s">
        <v>39</v>
      </c>
      <c r="B10306" t="s">
        <v>53</v>
      </c>
      <c r="C10306" t="s">
        <v>59</v>
      </c>
      <c r="D10306" t="s">
        <v>214</v>
      </c>
      <c r="E10306" t="s">
        <v>217</v>
      </c>
      <c r="F10306" s="88">
        <v>46447</v>
      </c>
      <c r="G10306" s="87">
        <v>4250</v>
      </c>
      <c r="H10306" s="87">
        <v>77.030986195253064</v>
      </c>
    </row>
    <row r="10307" spans="1:8" x14ac:dyDescent="0.3">
      <c r="A10307" t="s">
        <v>39</v>
      </c>
      <c r="B10307" t="s">
        <v>53</v>
      </c>
      <c r="C10307" t="s">
        <v>59</v>
      </c>
      <c r="D10307" t="s">
        <v>214</v>
      </c>
      <c r="E10307" t="s">
        <v>215</v>
      </c>
      <c r="F10307" s="88">
        <v>46478</v>
      </c>
      <c r="G10307" s="87">
        <v>4250</v>
      </c>
      <c r="H10307" s="87">
        <v>76.914495376453232</v>
      </c>
    </row>
    <row r="10308" spans="1:8" x14ac:dyDescent="0.3">
      <c r="A10308" t="s">
        <v>39</v>
      </c>
      <c r="B10308" t="s">
        <v>53</v>
      </c>
      <c r="C10308" t="s">
        <v>59</v>
      </c>
      <c r="D10308" t="s">
        <v>214</v>
      </c>
      <c r="E10308" t="s">
        <v>216</v>
      </c>
      <c r="F10308" s="88">
        <v>46478</v>
      </c>
      <c r="G10308" s="87">
        <v>4250</v>
      </c>
      <c r="H10308" s="87">
        <v>0</v>
      </c>
    </row>
    <row r="10309" spans="1:8" x14ac:dyDescent="0.3">
      <c r="A10309" t="s">
        <v>39</v>
      </c>
      <c r="B10309" t="s">
        <v>53</v>
      </c>
      <c r="C10309" t="s">
        <v>59</v>
      </c>
      <c r="D10309" t="s">
        <v>214</v>
      </c>
      <c r="E10309" t="s">
        <v>217</v>
      </c>
      <c r="F10309" s="88">
        <v>46478</v>
      </c>
      <c r="G10309" s="87">
        <v>4250</v>
      </c>
      <c r="H10309" s="87">
        <v>76.914495376453232</v>
      </c>
    </row>
    <row r="10310" spans="1:8" x14ac:dyDescent="0.3">
      <c r="A10310" t="s">
        <v>39</v>
      </c>
      <c r="B10310" t="s">
        <v>53</v>
      </c>
      <c r="C10310" t="s">
        <v>59</v>
      </c>
      <c r="D10310" t="s">
        <v>214</v>
      </c>
      <c r="E10310" t="s">
        <v>215</v>
      </c>
      <c r="F10310" s="88">
        <v>46508</v>
      </c>
      <c r="G10310" s="87">
        <v>4250</v>
      </c>
      <c r="H10310" s="87">
        <v>76.798356354274901</v>
      </c>
    </row>
    <row r="10311" spans="1:8" x14ac:dyDescent="0.3">
      <c r="A10311" t="s">
        <v>39</v>
      </c>
      <c r="B10311" t="s">
        <v>53</v>
      </c>
      <c r="C10311" t="s">
        <v>59</v>
      </c>
      <c r="D10311" t="s">
        <v>214</v>
      </c>
      <c r="E10311" t="s">
        <v>216</v>
      </c>
      <c r="F10311" s="88">
        <v>46508</v>
      </c>
      <c r="G10311" s="87">
        <v>4250</v>
      </c>
      <c r="H10311" s="87">
        <v>0</v>
      </c>
    </row>
    <row r="10312" spans="1:8" x14ac:dyDescent="0.3">
      <c r="A10312" t="s">
        <v>39</v>
      </c>
      <c r="B10312" t="s">
        <v>53</v>
      </c>
      <c r="C10312" t="s">
        <v>59</v>
      </c>
      <c r="D10312" t="s">
        <v>214</v>
      </c>
      <c r="E10312" t="s">
        <v>217</v>
      </c>
      <c r="F10312" s="88">
        <v>46508</v>
      </c>
      <c r="G10312" s="87">
        <v>4250</v>
      </c>
      <c r="H10312" s="87">
        <v>76.798356354274901</v>
      </c>
    </row>
    <row r="10313" spans="1:8" x14ac:dyDescent="0.3">
      <c r="A10313" t="s">
        <v>39</v>
      </c>
      <c r="B10313" t="s">
        <v>53</v>
      </c>
      <c r="C10313" t="s">
        <v>59</v>
      </c>
      <c r="D10313" t="s">
        <v>214</v>
      </c>
      <c r="E10313" t="s">
        <v>215</v>
      </c>
      <c r="F10313" s="88">
        <v>46539</v>
      </c>
      <c r="G10313" s="87">
        <v>4250</v>
      </c>
      <c r="H10313" s="87">
        <v>76.68256753750741</v>
      </c>
    </row>
    <row r="10314" spans="1:8" x14ac:dyDescent="0.3">
      <c r="A10314" t="s">
        <v>39</v>
      </c>
      <c r="B10314" t="s">
        <v>53</v>
      </c>
      <c r="C10314" t="s">
        <v>59</v>
      </c>
      <c r="D10314" t="s">
        <v>214</v>
      </c>
      <c r="E10314" t="s">
        <v>216</v>
      </c>
      <c r="F10314" s="88">
        <v>46539</v>
      </c>
      <c r="G10314" s="87">
        <v>4250</v>
      </c>
      <c r="H10314" s="87">
        <v>0</v>
      </c>
    </row>
    <row r="10315" spans="1:8" x14ac:dyDescent="0.3">
      <c r="A10315" t="s">
        <v>39</v>
      </c>
      <c r="B10315" t="s">
        <v>53</v>
      </c>
      <c r="C10315" t="s">
        <v>59</v>
      </c>
      <c r="D10315" t="s">
        <v>214</v>
      </c>
      <c r="E10315" t="s">
        <v>217</v>
      </c>
      <c r="F10315" s="88">
        <v>46539</v>
      </c>
      <c r="G10315" s="87">
        <v>4250</v>
      </c>
      <c r="H10315" s="87">
        <v>76.68256753750741</v>
      </c>
    </row>
    <row r="10316" spans="1:8" x14ac:dyDescent="0.3">
      <c r="A10316" t="s">
        <v>39</v>
      </c>
      <c r="B10316" t="s">
        <v>53</v>
      </c>
      <c r="C10316" t="s">
        <v>59</v>
      </c>
      <c r="D10316" t="s">
        <v>214</v>
      </c>
      <c r="E10316" t="s">
        <v>215</v>
      </c>
      <c r="F10316" s="88">
        <v>46569</v>
      </c>
      <c r="G10316" s="87">
        <v>4250</v>
      </c>
      <c r="H10316" s="87">
        <v>76.567127344521367</v>
      </c>
    </row>
    <row r="10317" spans="1:8" x14ac:dyDescent="0.3">
      <c r="A10317" t="s">
        <v>39</v>
      </c>
      <c r="B10317" t="s">
        <v>53</v>
      </c>
      <c r="C10317" t="s">
        <v>59</v>
      </c>
      <c r="D10317" t="s">
        <v>214</v>
      </c>
      <c r="E10317" t="s">
        <v>216</v>
      </c>
      <c r="F10317" s="88">
        <v>46569</v>
      </c>
      <c r="G10317" s="87">
        <v>4250</v>
      </c>
      <c r="H10317" s="87">
        <v>0</v>
      </c>
    </row>
    <row r="10318" spans="1:8" x14ac:dyDescent="0.3">
      <c r="A10318" t="s">
        <v>39</v>
      </c>
      <c r="B10318" t="s">
        <v>53</v>
      </c>
      <c r="C10318" t="s">
        <v>59</v>
      </c>
      <c r="D10318" t="s">
        <v>214</v>
      </c>
      <c r="E10318" t="s">
        <v>217</v>
      </c>
      <c r="F10318" s="88">
        <v>46569</v>
      </c>
      <c r="G10318" s="87">
        <v>4250</v>
      </c>
      <c r="H10318" s="87">
        <v>76.567127344521367</v>
      </c>
    </row>
    <row r="10319" spans="1:8" x14ac:dyDescent="0.3">
      <c r="A10319" t="s">
        <v>39</v>
      </c>
      <c r="B10319" t="s">
        <v>53</v>
      </c>
      <c r="C10319" t="s">
        <v>59</v>
      </c>
      <c r="D10319" t="s">
        <v>214</v>
      </c>
      <c r="E10319" t="s">
        <v>215</v>
      </c>
      <c r="F10319" s="88">
        <v>46600</v>
      </c>
      <c r="G10319" s="87">
        <v>4250</v>
      </c>
      <c r="H10319" s="87">
        <v>76.450150312947159</v>
      </c>
    </row>
    <row r="10320" spans="1:8" x14ac:dyDescent="0.3">
      <c r="A10320" t="s">
        <v>39</v>
      </c>
      <c r="B10320" t="s">
        <v>53</v>
      </c>
      <c r="C10320" t="s">
        <v>59</v>
      </c>
      <c r="D10320" t="s">
        <v>214</v>
      </c>
      <c r="E10320" t="s">
        <v>216</v>
      </c>
      <c r="F10320" s="88">
        <v>46600</v>
      </c>
      <c r="G10320" s="87">
        <v>4250</v>
      </c>
      <c r="H10320" s="87">
        <v>0</v>
      </c>
    </row>
    <row r="10321" spans="1:8" x14ac:dyDescent="0.3">
      <c r="A10321" t="s">
        <v>39</v>
      </c>
      <c r="B10321" t="s">
        <v>53</v>
      </c>
      <c r="C10321" t="s">
        <v>59</v>
      </c>
      <c r="D10321" t="s">
        <v>214</v>
      </c>
      <c r="E10321" t="s">
        <v>217</v>
      </c>
      <c r="F10321" s="88">
        <v>46600</v>
      </c>
      <c r="G10321" s="87">
        <v>4250</v>
      </c>
      <c r="H10321" s="87">
        <v>76.450150312947159</v>
      </c>
    </row>
    <row r="10322" spans="1:8" x14ac:dyDescent="0.3">
      <c r="A10322" t="s">
        <v>39</v>
      </c>
      <c r="B10322" t="s">
        <v>53</v>
      </c>
      <c r="C10322" t="s">
        <v>59</v>
      </c>
      <c r="D10322" t="s">
        <v>214</v>
      </c>
      <c r="E10322" t="s">
        <v>215</v>
      </c>
      <c r="F10322" s="88">
        <v>46631</v>
      </c>
      <c r="G10322" s="87">
        <v>4250</v>
      </c>
      <c r="H10322" s="87">
        <v>76.335408311394787</v>
      </c>
    </row>
    <row r="10323" spans="1:8" x14ac:dyDescent="0.3">
      <c r="A10323" t="s">
        <v>39</v>
      </c>
      <c r="B10323" t="s">
        <v>53</v>
      </c>
      <c r="C10323" t="s">
        <v>59</v>
      </c>
      <c r="D10323" t="s">
        <v>214</v>
      </c>
      <c r="E10323" t="s">
        <v>216</v>
      </c>
      <c r="F10323" s="88">
        <v>46631</v>
      </c>
      <c r="G10323" s="87">
        <v>4250</v>
      </c>
      <c r="H10323" s="87">
        <v>0</v>
      </c>
    </row>
    <row r="10324" spans="1:8" x14ac:dyDescent="0.3">
      <c r="A10324" t="s">
        <v>39</v>
      </c>
      <c r="B10324" t="s">
        <v>53</v>
      </c>
      <c r="C10324" t="s">
        <v>59</v>
      </c>
      <c r="D10324" t="s">
        <v>214</v>
      </c>
      <c r="E10324" t="s">
        <v>217</v>
      </c>
      <c r="F10324" s="88">
        <v>46631</v>
      </c>
      <c r="G10324" s="87">
        <v>4250</v>
      </c>
      <c r="H10324" s="87">
        <v>76.335408311394787</v>
      </c>
    </row>
    <row r="10325" spans="1:8" x14ac:dyDescent="0.3">
      <c r="A10325" t="s">
        <v>39</v>
      </c>
      <c r="B10325" t="s">
        <v>53</v>
      </c>
      <c r="C10325" t="s">
        <v>59</v>
      </c>
      <c r="D10325" t="s">
        <v>214</v>
      </c>
      <c r="E10325" t="s">
        <v>215</v>
      </c>
      <c r="F10325" s="88">
        <v>46661</v>
      </c>
      <c r="G10325" s="87">
        <v>4250</v>
      </c>
      <c r="H10325" s="87">
        <v>76.221010220125677</v>
      </c>
    </row>
    <row r="10326" spans="1:8" x14ac:dyDescent="0.3">
      <c r="A10326" t="s">
        <v>39</v>
      </c>
      <c r="B10326" t="s">
        <v>53</v>
      </c>
      <c r="C10326" t="s">
        <v>59</v>
      </c>
      <c r="D10326" t="s">
        <v>214</v>
      </c>
      <c r="E10326" t="s">
        <v>216</v>
      </c>
      <c r="F10326" s="88">
        <v>46661</v>
      </c>
      <c r="G10326" s="87">
        <v>4250</v>
      </c>
      <c r="H10326" s="87">
        <v>0</v>
      </c>
    </row>
    <row r="10327" spans="1:8" x14ac:dyDescent="0.3">
      <c r="A10327" t="s">
        <v>39</v>
      </c>
      <c r="B10327" t="s">
        <v>53</v>
      </c>
      <c r="C10327" t="s">
        <v>59</v>
      </c>
      <c r="D10327" t="s">
        <v>214</v>
      </c>
      <c r="E10327" t="s">
        <v>217</v>
      </c>
      <c r="F10327" s="88">
        <v>46661</v>
      </c>
      <c r="G10327" s="87">
        <v>4250</v>
      </c>
      <c r="H10327" s="87">
        <v>76.221010220125677</v>
      </c>
    </row>
    <row r="10328" spans="1:8" x14ac:dyDescent="0.3">
      <c r="A10328" t="s">
        <v>39</v>
      </c>
      <c r="B10328" t="s">
        <v>53</v>
      </c>
      <c r="C10328" t="s">
        <v>59</v>
      </c>
      <c r="D10328" t="s">
        <v>214</v>
      </c>
      <c r="E10328" t="s">
        <v>215</v>
      </c>
      <c r="F10328" s="88">
        <v>46692</v>
      </c>
      <c r="G10328" s="87">
        <v>4250</v>
      </c>
      <c r="H10328" s="87">
        <v>76.106954495277819</v>
      </c>
    </row>
    <row r="10329" spans="1:8" x14ac:dyDescent="0.3">
      <c r="A10329" t="s">
        <v>39</v>
      </c>
      <c r="B10329" t="s">
        <v>53</v>
      </c>
      <c r="C10329" t="s">
        <v>59</v>
      </c>
      <c r="D10329" t="s">
        <v>214</v>
      </c>
      <c r="E10329" t="s">
        <v>216</v>
      </c>
      <c r="F10329" s="88">
        <v>46692</v>
      </c>
      <c r="G10329" s="87">
        <v>4250</v>
      </c>
      <c r="H10329" s="87">
        <v>0</v>
      </c>
    </row>
    <row r="10330" spans="1:8" x14ac:dyDescent="0.3">
      <c r="A10330" t="s">
        <v>39</v>
      </c>
      <c r="B10330" t="s">
        <v>53</v>
      </c>
      <c r="C10330" t="s">
        <v>59</v>
      </c>
      <c r="D10330" t="s">
        <v>214</v>
      </c>
      <c r="E10330" t="s">
        <v>217</v>
      </c>
      <c r="F10330" s="88">
        <v>46692</v>
      </c>
      <c r="G10330" s="87">
        <v>4250</v>
      </c>
      <c r="H10330" s="87">
        <v>76.106954495277819</v>
      </c>
    </row>
    <row r="10331" spans="1:8" x14ac:dyDescent="0.3">
      <c r="A10331" t="s">
        <v>39</v>
      </c>
      <c r="B10331" t="s">
        <v>53</v>
      </c>
      <c r="C10331" t="s">
        <v>59</v>
      </c>
      <c r="D10331" t="s">
        <v>214</v>
      </c>
      <c r="E10331" t="s">
        <v>215</v>
      </c>
      <c r="F10331" s="88">
        <v>46722</v>
      </c>
      <c r="G10331" s="87">
        <v>4250</v>
      </c>
      <c r="H10331" s="87">
        <v>75.993239602213819</v>
      </c>
    </row>
    <row r="10332" spans="1:8" x14ac:dyDescent="0.3">
      <c r="A10332" t="s">
        <v>39</v>
      </c>
      <c r="B10332" t="s">
        <v>53</v>
      </c>
      <c r="C10332" t="s">
        <v>59</v>
      </c>
      <c r="D10332" t="s">
        <v>214</v>
      </c>
      <c r="E10332" t="s">
        <v>216</v>
      </c>
      <c r="F10332" s="88">
        <v>46722</v>
      </c>
      <c r="G10332" s="87">
        <v>4250</v>
      </c>
      <c r="H10332" s="87">
        <v>0</v>
      </c>
    </row>
    <row r="10333" spans="1:8" x14ac:dyDescent="0.3">
      <c r="A10333" t="s">
        <v>39</v>
      </c>
      <c r="B10333" t="s">
        <v>53</v>
      </c>
      <c r="C10333" t="s">
        <v>59</v>
      </c>
      <c r="D10333" t="s">
        <v>214</v>
      </c>
      <c r="E10333" t="s">
        <v>217</v>
      </c>
      <c r="F10333" s="88">
        <v>46722</v>
      </c>
      <c r="G10333" s="87">
        <v>4250</v>
      </c>
      <c r="H10333" s="87">
        <v>75.993239602213819</v>
      </c>
    </row>
    <row r="10334" spans="1:8" x14ac:dyDescent="0.3">
      <c r="A10334" t="s">
        <v>39</v>
      </c>
      <c r="B10334" t="s">
        <v>53</v>
      </c>
      <c r="C10334" t="s">
        <v>61</v>
      </c>
      <c r="D10334" t="s">
        <v>198</v>
      </c>
      <c r="E10334" t="s">
        <v>135</v>
      </c>
      <c r="G10334" s="87">
        <v>39000</v>
      </c>
      <c r="H10334" s="87">
        <v>24180</v>
      </c>
    </row>
    <row r="10335" spans="1:8" x14ac:dyDescent="0.3">
      <c r="A10335" t="s">
        <v>39</v>
      </c>
      <c r="B10335" t="s">
        <v>53</v>
      </c>
      <c r="C10335" t="s">
        <v>61</v>
      </c>
      <c r="D10335" t="s">
        <v>198</v>
      </c>
      <c r="E10335" t="s">
        <v>199</v>
      </c>
      <c r="G10335" s="87">
        <v>39000</v>
      </c>
      <c r="H10335" s="87">
        <v>39058.122205663203</v>
      </c>
    </row>
    <row r="10336" spans="1:8" x14ac:dyDescent="0.3">
      <c r="A10336" t="s">
        <v>39</v>
      </c>
      <c r="B10336" t="s">
        <v>53</v>
      </c>
      <c r="C10336" t="s">
        <v>61</v>
      </c>
      <c r="D10336" t="s">
        <v>198</v>
      </c>
      <c r="E10336" t="s">
        <v>200</v>
      </c>
      <c r="G10336" s="87">
        <v>39000</v>
      </c>
      <c r="H10336" s="87">
        <v>39000</v>
      </c>
    </row>
    <row r="10337" spans="1:8" x14ac:dyDescent="0.3">
      <c r="A10337" t="s">
        <v>39</v>
      </c>
      <c r="B10337" t="s">
        <v>53</v>
      </c>
      <c r="C10337" t="s">
        <v>61</v>
      </c>
      <c r="D10337" t="s">
        <v>198</v>
      </c>
      <c r="E10337" t="s">
        <v>201</v>
      </c>
      <c r="G10337" s="87">
        <v>39000</v>
      </c>
      <c r="H10337" s="87">
        <v>39000</v>
      </c>
    </row>
    <row r="10338" spans="1:8" x14ac:dyDescent="0.3">
      <c r="A10338" t="s">
        <v>39</v>
      </c>
      <c r="B10338" t="s">
        <v>53</v>
      </c>
      <c r="C10338" t="s">
        <v>61</v>
      </c>
      <c r="D10338" t="s">
        <v>198</v>
      </c>
      <c r="E10338" t="s">
        <v>202</v>
      </c>
      <c r="G10338" s="87">
        <v>39000</v>
      </c>
      <c r="H10338" s="87">
        <v>24216.035767511181</v>
      </c>
    </row>
    <row r="10339" spans="1:8" x14ac:dyDescent="0.3">
      <c r="A10339" t="s">
        <v>39</v>
      </c>
      <c r="B10339" t="s">
        <v>53</v>
      </c>
      <c r="C10339" t="s">
        <v>61</v>
      </c>
      <c r="D10339" t="s">
        <v>198</v>
      </c>
      <c r="E10339" t="s">
        <v>139</v>
      </c>
      <c r="G10339" s="87">
        <v>39000</v>
      </c>
      <c r="H10339" s="87">
        <v>24375</v>
      </c>
    </row>
    <row r="10340" spans="1:8" x14ac:dyDescent="0.3">
      <c r="A10340" t="s">
        <v>39</v>
      </c>
      <c r="B10340" t="s">
        <v>53</v>
      </c>
      <c r="C10340" t="s">
        <v>61</v>
      </c>
      <c r="D10340" t="s">
        <v>198</v>
      </c>
      <c r="E10340" t="s">
        <v>65</v>
      </c>
      <c r="G10340" s="87">
        <v>39000</v>
      </c>
      <c r="H10340" s="87">
        <v>24216.035767511181</v>
      </c>
    </row>
    <row r="10341" spans="1:8" x14ac:dyDescent="0.3">
      <c r="A10341" t="s">
        <v>39</v>
      </c>
      <c r="B10341" t="s">
        <v>53</v>
      </c>
      <c r="C10341" t="s">
        <v>61</v>
      </c>
      <c r="D10341" t="s">
        <v>203</v>
      </c>
      <c r="E10341" t="s">
        <v>204</v>
      </c>
      <c r="G10341" s="87">
        <v>39000</v>
      </c>
      <c r="H10341" s="87">
        <v>24180</v>
      </c>
    </row>
    <row r="10342" spans="1:8" x14ac:dyDescent="0.3">
      <c r="A10342" t="s">
        <v>39</v>
      </c>
      <c r="B10342" t="s">
        <v>53</v>
      </c>
      <c r="C10342" t="s">
        <v>61</v>
      </c>
      <c r="D10342" t="s">
        <v>203</v>
      </c>
      <c r="E10342" t="s">
        <v>142</v>
      </c>
      <c r="G10342" s="87">
        <v>39000</v>
      </c>
      <c r="H10342" s="87">
        <v>39000</v>
      </c>
    </row>
    <row r="10343" spans="1:8" x14ac:dyDescent="0.3">
      <c r="A10343" t="s">
        <v>39</v>
      </c>
      <c r="B10343" t="s">
        <v>53</v>
      </c>
      <c r="C10343" t="s">
        <v>61</v>
      </c>
      <c r="D10343" t="s">
        <v>203</v>
      </c>
      <c r="E10343" t="s">
        <v>143</v>
      </c>
      <c r="G10343" s="87">
        <v>39000</v>
      </c>
      <c r="H10343" s="87">
        <v>39000</v>
      </c>
    </row>
    <row r="10344" spans="1:8" x14ac:dyDescent="0.3">
      <c r="A10344" t="s">
        <v>39</v>
      </c>
      <c r="B10344" t="s">
        <v>53</v>
      </c>
      <c r="C10344" t="s">
        <v>61</v>
      </c>
      <c r="D10344" t="s">
        <v>203</v>
      </c>
      <c r="E10344" t="s">
        <v>141</v>
      </c>
      <c r="G10344" s="87">
        <v>39000</v>
      </c>
      <c r="H10344" s="87">
        <v>0</v>
      </c>
    </row>
    <row r="10345" spans="1:8" x14ac:dyDescent="0.3">
      <c r="A10345" t="s">
        <v>39</v>
      </c>
      <c r="B10345" t="s">
        <v>53</v>
      </c>
      <c r="C10345" t="s">
        <v>61</v>
      </c>
      <c r="D10345" t="s">
        <v>203</v>
      </c>
      <c r="E10345" t="s">
        <v>205</v>
      </c>
      <c r="G10345" s="87">
        <v>39000</v>
      </c>
      <c r="H10345" s="87">
        <v>24180</v>
      </c>
    </row>
    <row r="10346" spans="1:8" x14ac:dyDescent="0.3">
      <c r="A10346" t="s">
        <v>39</v>
      </c>
      <c r="B10346" t="s">
        <v>53</v>
      </c>
      <c r="C10346" t="s">
        <v>61</v>
      </c>
      <c r="D10346" t="s">
        <v>206</v>
      </c>
      <c r="E10346" t="s">
        <v>207</v>
      </c>
      <c r="G10346" s="87">
        <v>39000</v>
      </c>
      <c r="H10346" s="87">
        <v>40950</v>
      </c>
    </row>
    <row r="10347" spans="1:8" x14ac:dyDescent="0.3">
      <c r="A10347" t="s">
        <v>39</v>
      </c>
      <c r="B10347" t="s">
        <v>53</v>
      </c>
      <c r="C10347" t="s">
        <v>61</v>
      </c>
      <c r="D10347" t="s">
        <v>206</v>
      </c>
      <c r="E10347" t="s">
        <v>208</v>
      </c>
      <c r="G10347" s="87">
        <v>39000</v>
      </c>
      <c r="H10347" s="87">
        <v>40889.0625</v>
      </c>
    </row>
    <row r="10348" spans="1:8" x14ac:dyDescent="0.3">
      <c r="A10348" t="s">
        <v>39</v>
      </c>
      <c r="B10348" t="s">
        <v>53</v>
      </c>
      <c r="C10348" t="s">
        <v>61</v>
      </c>
      <c r="D10348" t="s">
        <v>206</v>
      </c>
      <c r="E10348" t="s">
        <v>209</v>
      </c>
      <c r="G10348" s="87">
        <v>39000</v>
      </c>
      <c r="H10348" s="87">
        <v>35100</v>
      </c>
    </row>
    <row r="10349" spans="1:8" x14ac:dyDescent="0.3">
      <c r="A10349" t="s">
        <v>39</v>
      </c>
      <c r="B10349" t="s">
        <v>53</v>
      </c>
      <c r="C10349" t="s">
        <v>61</v>
      </c>
      <c r="D10349" t="s">
        <v>210</v>
      </c>
      <c r="E10349" t="s">
        <v>211</v>
      </c>
      <c r="G10349" s="87">
        <v>39000</v>
      </c>
      <c r="H10349" s="87">
        <v>35100</v>
      </c>
    </row>
    <row r="10350" spans="1:8" x14ac:dyDescent="0.3">
      <c r="A10350" t="s">
        <v>39</v>
      </c>
      <c r="B10350" t="s">
        <v>53</v>
      </c>
      <c r="C10350" t="s">
        <v>61</v>
      </c>
      <c r="D10350" t="s">
        <v>210</v>
      </c>
      <c r="E10350" t="s">
        <v>212</v>
      </c>
      <c r="G10350" s="87">
        <v>39000</v>
      </c>
      <c r="H10350" s="87">
        <v>35100</v>
      </c>
    </row>
    <row r="10351" spans="1:8" x14ac:dyDescent="0.3">
      <c r="A10351" t="s">
        <v>39</v>
      </c>
      <c r="B10351" t="s">
        <v>53</v>
      </c>
      <c r="C10351" t="s">
        <v>61</v>
      </c>
      <c r="D10351" t="s">
        <v>210</v>
      </c>
      <c r="E10351" t="s">
        <v>213</v>
      </c>
      <c r="G10351" s="87">
        <v>39000</v>
      </c>
      <c r="H10351" s="87">
        <v>35100</v>
      </c>
    </row>
    <row r="10352" spans="1:8" x14ac:dyDescent="0.3">
      <c r="A10352" t="s">
        <v>39</v>
      </c>
      <c r="B10352" t="s">
        <v>53</v>
      </c>
      <c r="C10352" t="s">
        <v>61</v>
      </c>
      <c r="D10352" t="s">
        <v>214</v>
      </c>
      <c r="E10352" t="s">
        <v>215</v>
      </c>
      <c r="F10352" s="88">
        <v>46388</v>
      </c>
      <c r="G10352" s="87">
        <v>3250</v>
      </c>
      <c r="H10352" s="87">
        <v>162.50000000000011</v>
      </c>
    </row>
    <row r="10353" spans="1:8" x14ac:dyDescent="0.3">
      <c r="A10353" t="s">
        <v>39</v>
      </c>
      <c r="B10353" t="s">
        <v>53</v>
      </c>
      <c r="C10353" t="s">
        <v>61</v>
      </c>
      <c r="D10353" t="s">
        <v>214</v>
      </c>
      <c r="E10353" t="s">
        <v>216</v>
      </c>
      <c r="F10353" s="88">
        <v>46388</v>
      </c>
      <c r="G10353" s="87">
        <v>3250</v>
      </c>
      <c r="H10353" s="87">
        <v>162.50000000000011</v>
      </c>
    </row>
    <row r="10354" spans="1:8" x14ac:dyDescent="0.3">
      <c r="A10354" t="s">
        <v>39</v>
      </c>
      <c r="B10354" t="s">
        <v>53</v>
      </c>
      <c r="C10354" t="s">
        <v>61</v>
      </c>
      <c r="D10354" t="s">
        <v>214</v>
      </c>
      <c r="E10354" t="s">
        <v>215</v>
      </c>
      <c r="F10354" s="88">
        <v>46419</v>
      </c>
      <c r="G10354" s="87">
        <v>3250</v>
      </c>
      <c r="H10354" s="87">
        <v>162.50000000000011</v>
      </c>
    </row>
    <row r="10355" spans="1:8" x14ac:dyDescent="0.3">
      <c r="A10355" t="s">
        <v>39</v>
      </c>
      <c r="B10355" t="s">
        <v>53</v>
      </c>
      <c r="C10355" t="s">
        <v>61</v>
      </c>
      <c r="D10355" t="s">
        <v>214</v>
      </c>
      <c r="E10355" t="s">
        <v>216</v>
      </c>
      <c r="F10355" s="88">
        <v>46419</v>
      </c>
      <c r="G10355" s="87">
        <v>3250</v>
      </c>
      <c r="H10355" s="87">
        <v>162.50000000000011</v>
      </c>
    </row>
    <row r="10356" spans="1:8" x14ac:dyDescent="0.3">
      <c r="A10356" t="s">
        <v>39</v>
      </c>
      <c r="B10356" t="s">
        <v>53</v>
      </c>
      <c r="C10356" t="s">
        <v>61</v>
      </c>
      <c r="D10356" t="s">
        <v>214</v>
      </c>
      <c r="E10356" t="s">
        <v>215</v>
      </c>
      <c r="F10356" s="88">
        <v>46447</v>
      </c>
      <c r="G10356" s="87">
        <v>3250</v>
      </c>
      <c r="H10356" s="87">
        <v>162.50000000000011</v>
      </c>
    </row>
    <row r="10357" spans="1:8" x14ac:dyDescent="0.3">
      <c r="A10357" t="s">
        <v>39</v>
      </c>
      <c r="B10357" t="s">
        <v>53</v>
      </c>
      <c r="C10357" t="s">
        <v>61</v>
      </c>
      <c r="D10357" t="s">
        <v>214</v>
      </c>
      <c r="E10357" t="s">
        <v>216</v>
      </c>
      <c r="F10357" s="88">
        <v>46447</v>
      </c>
      <c r="G10357" s="87">
        <v>3250</v>
      </c>
      <c r="H10357" s="87">
        <v>162.50000000000011</v>
      </c>
    </row>
    <row r="10358" spans="1:8" x14ac:dyDescent="0.3">
      <c r="A10358" t="s">
        <v>39</v>
      </c>
      <c r="B10358" t="s">
        <v>53</v>
      </c>
      <c r="C10358" t="s">
        <v>61</v>
      </c>
      <c r="D10358" t="s">
        <v>214</v>
      </c>
      <c r="E10358" t="s">
        <v>215</v>
      </c>
      <c r="F10358" s="88">
        <v>46478</v>
      </c>
      <c r="G10358" s="87">
        <v>3250</v>
      </c>
      <c r="H10358" s="87">
        <v>0</v>
      </c>
    </row>
    <row r="10359" spans="1:8" x14ac:dyDescent="0.3">
      <c r="A10359" t="s">
        <v>39</v>
      </c>
      <c r="B10359" t="s">
        <v>53</v>
      </c>
      <c r="C10359" t="s">
        <v>61</v>
      </c>
      <c r="D10359" t="s">
        <v>214</v>
      </c>
      <c r="E10359" t="s">
        <v>216</v>
      </c>
      <c r="F10359" s="88">
        <v>46478</v>
      </c>
      <c r="G10359" s="87">
        <v>3250</v>
      </c>
      <c r="H10359" s="87">
        <v>0</v>
      </c>
    </row>
    <row r="10360" spans="1:8" x14ac:dyDescent="0.3">
      <c r="A10360" t="s">
        <v>39</v>
      </c>
      <c r="B10360" t="s">
        <v>53</v>
      </c>
      <c r="C10360" t="s">
        <v>61</v>
      </c>
      <c r="D10360" t="s">
        <v>214</v>
      </c>
      <c r="E10360" t="s">
        <v>215</v>
      </c>
      <c r="F10360" s="88">
        <v>46508</v>
      </c>
      <c r="G10360" s="87">
        <v>3250</v>
      </c>
      <c r="H10360" s="87">
        <v>0</v>
      </c>
    </row>
    <row r="10361" spans="1:8" x14ac:dyDescent="0.3">
      <c r="A10361" t="s">
        <v>39</v>
      </c>
      <c r="B10361" t="s">
        <v>53</v>
      </c>
      <c r="C10361" t="s">
        <v>61</v>
      </c>
      <c r="D10361" t="s">
        <v>214</v>
      </c>
      <c r="E10361" t="s">
        <v>216</v>
      </c>
      <c r="F10361" s="88">
        <v>46508</v>
      </c>
      <c r="G10361" s="87">
        <v>3250</v>
      </c>
      <c r="H10361" s="87">
        <v>0</v>
      </c>
    </row>
    <row r="10362" spans="1:8" x14ac:dyDescent="0.3">
      <c r="A10362" t="s">
        <v>39</v>
      </c>
      <c r="B10362" t="s">
        <v>53</v>
      </c>
      <c r="C10362" t="s">
        <v>61</v>
      </c>
      <c r="D10362" t="s">
        <v>214</v>
      </c>
      <c r="E10362" t="s">
        <v>215</v>
      </c>
      <c r="F10362" s="88">
        <v>46539</v>
      </c>
      <c r="G10362" s="87">
        <v>3250</v>
      </c>
      <c r="H10362" s="87">
        <v>0</v>
      </c>
    </row>
    <row r="10363" spans="1:8" x14ac:dyDescent="0.3">
      <c r="A10363" t="s">
        <v>39</v>
      </c>
      <c r="B10363" t="s">
        <v>53</v>
      </c>
      <c r="C10363" t="s">
        <v>61</v>
      </c>
      <c r="D10363" t="s">
        <v>214</v>
      </c>
      <c r="E10363" t="s">
        <v>216</v>
      </c>
      <c r="F10363" s="88">
        <v>46539</v>
      </c>
      <c r="G10363" s="87">
        <v>3250</v>
      </c>
      <c r="H10363" s="87">
        <v>0</v>
      </c>
    </row>
    <row r="10364" spans="1:8" x14ac:dyDescent="0.3">
      <c r="A10364" t="s">
        <v>39</v>
      </c>
      <c r="B10364" t="s">
        <v>53</v>
      </c>
      <c r="C10364" t="s">
        <v>61</v>
      </c>
      <c r="D10364" t="s">
        <v>214</v>
      </c>
      <c r="E10364" t="s">
        <v>215</v>
      </c>
      <c r="F10364" s="88">
        <v>46569</v>
      </c>
      <c r="G10364" s="87">
        <v>3250</v>
      </c>
      <c r="H10364" s="87">
        <v>0</v>
      </c>
    </row>
    <row r="10365" spans="1:8" x14ac:dyDescent="0.3">
      <c r="A10365" t="s">
        <v>39</v>
      </c>
      <c r="B10365" t="s">
        <v>53</v>
      </c>
      <c r="C10365" t="s">
        <v>61</v>
      </c>
      <c r="D10365" t="s">
        <v>214</v>
      </c>
      <c r="E10365" t="s">
        <v>216</v>
      </c>
      <c r="F10365" s="88">
        <v>46569</v>
      </c>
      <c r="G10365" s="87">
        <v>3250</v>
      </c>
      <c r="H10365" s="87">
        <v>0</v>
      </c>
    </row>
    <row r="10366" spans="1:8" x14ac:dyDescent="0.3">
      <c r="A10366" t="s">
        <v>39</v>
      </c>
      <c r="B10366" t="s">
        <v>53</v>
      </c>
      <c r="C10366" t="s">
        <v>61</v>
      </c>
      <c r="D10366" t="s">
        <v>214</v>
      </c>
      <c r="E10366" t="s">
        <v>215</v>
      </c>
      <c r="F10366" s="88">
        <v>46600</v>
      </c>
      <c r="G10366" s="87">
        <v>3250</v>
      </c>
      <c r="H10366" s="87">
        <v>0</v>
      </c>
    </row>
    <row r="10367" spans="1:8" x14ac:dyDescent="0.3">
      <c r="A10367" t="s">
        <v>39</v>
      </c>
      <c r="B10367" t="s">
        <v>53</v>
      </c>
      <c r="C10367" t="s">
        <v>61</v>
      </c>
      <c r="D10367" t="s">
        <v>214</v>
      </c>
      <c r="E10367" t="s">
        <v>216</v>
      </c>
      <c r="F10367" s="88">
        <v>46600</v>
      </c>
      <c r="G10367" s="87">
        <v>3250</v>
      </c>
      <c r="H10367" s="87">
        <v>0</v>
      </c>
    </row>
    <row r="10368" spans="1:8" x14ac:dyDescent="0.3">
      <c r="A10368" t="s">
        <v>39</v>
      </c>
      <c r="B10368" t="s">
        <v>53</v>
      </c>
      <c r="C10368" t="s">
        <v>61</v>
      </c>
      <c r="D10368" t="s">
        <v>214</v>
      </c>
      <c r="E10368" t="s">
        <v>215</v>
      </c>
      <c r="F10368" s="88">
        <v>46631</v>
      </c>
      <c r="G10368" s="87">
        <v>3250</v>
      </c>
      <c r="H10368" s="87">
        <v>0</v>
      </c>
    </row>
    <row r="10369" spans="1:8" x14ac:dyDescent="0.3">
      <c r="A10369" t="s">
        <v>39</v>
      </c>
      <c r="B10369" t="s">
        <v>53</v>
      </c>
      <c r="C10369" t="s">
        <v>61</v>
      </c>
      <c r="D10369" t="s">
        <v>214</v>
      </c>
      <c r="E10369" t="s">
        <v>216</v>
      </c>
      <c r="F10369" s="88">
        <v>46631</v>
      </c>
      <c r="G10369" s="87">
        <v>3250</v>
      </c>
      <c r="H10369" s="87">
        <v>0</v>
      </c>
    </row>
    <row r="10370" spans="1:8" x14ac:dyDescent="0.3">
      <c r="A10370" t="s">
        <v>39</v>
      </c>
      <c r="B10370" t="s">
        <v>53</v>
      </c>
      <c r="C10370" t="s">
        <v>61</v>
      </c>
      <c r="D10370" t="s">
        <v>214</v>
      </c>
      <c r="E10370" t="s">
        <v>215</v>
      </c>
      <c r="F10370" s="88">
        <v>46661</v>
      </c>
      <c r="G10370" s="87">
        <v>3250</v>
      </c>
      <c r="H10370" s="87">
        <v>0</v>
      </c>
    </row>
    <row r="10371" spans="1:8" x14ac:dyDescent="0.3">
      <c r="A10371" t="s">
        <v>39</v>
      </c>
      <c r="B10371" t="s">
        <v>53</v>
      </c>
      <c r="C10371" t="s">
        <v>61</v>
      </c>
      <c r="D10371" t="s">
        <v>214</v>
      </c>
      <c r="E10371" t="s">
        <v>216</v>
      </c>
      <c r="F10371" s="88">
        <v>46661</v>
      </c>
      <c r="G10371" s="87">
        <v>3250</v>
      </c>
      <c r="H10371" s="87">
        <v>0</v>
      </c>
    </row>
    <row r="10372" spans="1:8" x14ac:dyDescent="0.3">
      <c r="A10372" t="s">
        <v>39</v>
      </c>
      <c r="B10372" t="s">
        <v>53</v>
      </c>
      <c r="C10372" t="s">
        <v>61</v>
      </c>
      <c r="D10372" t="s">
        <v>214</v>
      </c>
      <c r="E10372" t="s">
        <v>215</v>
      </c>
      <c r="F10372" s="88">
        <v>46692</v>
      </c>
      <c r="G10372" s="87">
        <v>3250</v>
      </c>
      <c r="H10372" s="87">
        <v>0</v>
      </c>
    </row>
    <row r="10373" spans="1:8" x14ac:dyDescent="0.3">
      <c r="A10373" t="s">
        <v>39</v>
      </c>
      <c r="B10373" t="s">
        <v>53</v>
      </c>
      <c r="C10373" t="s">
        <v>61</v>
      </c>
      <c r="D10373" t="s">
        <v>214</v>
      </c>
      <c r="E10373" t="s">
        <v>216</v>
      </c>
      <c r="F10373" s="88">
        <v>46692</v>
      </c>
      <c r="G10373" s="87">
        <v>3250</v>
      </c>
      <c r="H10373" s="87">
        <v>0</v>
      </c>
    </row>
    <row r="10374" spans="1:8" x14ac:dyDescent="0.3">
      <c r="A10374" t="s">
        <v>39</v>
      </c>
      <c r="B10374" t="s">
        <v>53</v>
      </c>
      <c r="C10374" t="s">
        <v>61</v>
      </c>
      <c r="D10374" t="s">
        <v>214</v>
      </c>
      <c r="E10374" t="s">
        <v>215</v>
      </c>
      <c r="F10374" s="88">
        <v>46722</v>
      </c>
      <c r="G10374" s="87">
        <v>3250</v>
      </c>
      <c r="H10374" s="87">
        <v>0</v>
      </c>
    </row>
    <row r="10375" spans="1:8" x14ac:dyDescent="0.3">
      <c r="A10375" t="s">
        <v>39</v>
      </c>
      <c r="B10375" t="s">
        <v>53</v>
      </c>
      <c r="C10375" t="s">
        <v>61</v>
      </c>
      <c r="D10375" t="s">
        <v>214</v>
      </c>
      <c r="E10375" t="s">
        <v>216</v>
      </c>
      <c r="F10375" s="88">
        <v>46722</v>
      </c>
      <c r="G10375" s="87">
        <v>3250</v>
      </c>
      <c r="H10375" s="87">
        <v>0</v>
      </c>
    </row>
    <row r="10376" spans="1:8" x14ac:dyDescent="0.3">
      <c r="A10376" t="s">
        <v>39</v>
      </c>
      <c r="B10376" t="s">
        <v>53</v>
      </c>
      <c r="C10376" t="s">
        <v>68</v>
      </c>
      <c r="D10376" t="s">
        <v>198</v>
      </c>
      <c r="E10376" t="s">
        <v>135</v>
      </c>
      <c r="G10376" s="87">
        <v>27000</v>
      </c>
      <c r="H10376" s="87">
        <v>16308</v>
      </c>
    </row>
    <row r="10377" spans="1:8" x14ac:dyDescent="0.3">
      <c r="A10377" t="s">
        <v>39</v>
      </c>
      <c r="B10377" t="s">
        <v>53</v>
      </c>
      <c r="C10377" t="s">
        <v>68</v>
      </c>
      <c r="D10377" t="s">
        <v>198</v>
      </c>
      <c r="E10377" t="s">
        <v>199</v>
      </c>
      <c r="G10377" s="87">
        <v>27000</v>
      </c>
      <c r="H10377" s="87">
        <v>27085.173501577279</v>
      </c>
    </row>
    <row r="10378" spans="1:8" x14ac:dyDescent="0.3">
      <c r="A10378" t="s">
        <v>39</v>
      </c>
      <c r="B10378" t="s">
        <v>53</v>
      </c>
      <c r="C10378" t="s">
        <v>68</v>
      </c>
      <c r="D10378" t="s">
        <v>198</v>
      </c>
      <c r="E10378" t="s">
        <v>200</v>
      </c>
      <c r="G10378" s="87">
        <v>27000</v>
      </c>
      <c r="H10378" s="87">
        <v>27211.83783924516</v>
      </c>
    </row>
    <row r="10379" spans="1:8" x14ac:dyDescent="0.3">
      <c r="A10379" t="s">
        <v>39</v>
      </c>
      <c r="B10379" t="s">
        <v>53</v>
      </c>
      <c r="C10379" t="s">
        <v>68</v>
      </c>
      <c r="D10379" t="s">
        <v>198</v>
      </c>
      <c r="E10379" t="s">
        <v>201</v>
      </c>
      <c r="G10379" s="87">
        <v>27000</v>
      </c>
      <c r="H10379" s="87">
        <v>27000</v>
      </c>
    </row>
    <row r="10380" spans="1:8" x14ac:dyDescent="0.3">
      <c r="A10380" t="s">
        <v>39</v>
      </c>
      <c r="B10380" t="s">
        <v>53</v>
      </c>
      <c r="C10380" t="s">
        <v>68</v>
      </c>
      <c r="D10380" t="s">
        <v>198</v>
      </c>
      <c r="E10380" t="s">
        <v>202</v>
      </c>
      <c r="G10380" s="87">
        <v>27000</v>
      </c>
      <c r="H10380" s="87">
        <v>16487.798477790198</v>
      </c>
    </row>
    <row r="10381" spans="1:8" x14ac:dyDescent="0.3">
      <c r="A10381" t="s">
        <v>39</v>
      </c>
      <c r="B10381" t="s">
        <v>53</v>
      </c>
      <c r="C10381" t="s">
        <v>68</v>
      </c>
      <c r="D10381" t="s">
        <v>198</v>
      </c>
      <c r="E10381" t="s">
        <v>139</v>
      </c>
      <c r="G10381" s="87">
        <v>27000</v>
      </c>
      <c r="H10381" s="87">
        <v>17415</v>
      </c>
    </row>
    <row r="10382" spans="1:8" x14ac:dyDescent="0.3">
      <c r="A10382" t="s">
        <v>39</v>
      </c>
      <c r="B10382" t="s">
        <v>53</v>
      </c>
      <c r="C10382" t="s">
        <v>68</v>
      </c>
      <c r="D10382" t="s">
        <v>198</v>
      </c>
      <c r="E10382" t="s">
        <v>65</v>
      </c>
      <c r="G10382" s="87">
        <v>27000</v>
      </c>
      <c r="H10382" s="87">
        <v>16487.798477790198</v>
      </c>
    </row>
    <row r="10383" spans="1:8" x14ac:dyDescent="0.3">
      <c r="A10383" t="s">
        <v>39</v>
      </c>
      <c r="B10383" t="s">
        <v>53</v>
      </c>
      <c r="C10383" t="s">
        <v>68</v>
      </c>
      <c r="D10383" t="s">
        <v>203</v>
      </c>
      <c r="E10383" t="s">
        <v>204</v>
      </c>
      <c r="G10383" s="87">
        <v>27000</v>
      </c>
      <c r="H10383" s="87">
        <v>16254.098977710561</v>
      </c>
    </row>
    <row r="10384" spans="1:8" x14ac:dyDescent="0.3">
      <c r="A10384" t="s">
        <v>39</v>
      </c>
      <c r="B10384" t="s">
        <v>53</v>
      </c>
      <c r="C10384" t="s">
        <v>68</v>
      </c>
      <c r="D10384" t="s">
        <v>203</v>
      </c>
      <c r="E10384" t="s">
        <v>142</v>
      </c>
      <c r="G10384" s="87">
        <v>27000</v>
      </c>
      <c r="H10384" s="87">
        <v>26999.999999999989</v>
      </c>
    </row>
    <row r="10385" spans="1:8" x14ac:dyDescent="0.3">
      <c r="A10385" t="s">
        <v>39</v>
      </c>
      <c r="B10385" t="s">
        <v>53</v>
      </c>
      <c r="C10385" t="s">
        <v>68</v>
      </c>
      <c r="D10385" t="s">
        <v>203</v>
      </c>
      <c r="E10385" t="s">
        <v>143</v>
      </c>
      <c r="G10385" s="87">
        <v>27000</v>
      </c>
      <c r="H10385" s="87">
        <v>26910.75989687179</v>
      </c>
    </row>
    <row r="10386" spans="1:8" x14ac:dyDescent="0.3">
      <c r="A10386" t="s">
        <v>39</v>
      </c>
      <c r="B10386" t="s">
        <v>53</v>
      </c>
      <c r="C10386" t="s">
        <v>68</v>
      </c>
      <c r="D10386" t="s">
        <v>203</v>
      </c>
      <c r="E10386" t="s">
        <v>141</v>
      </c>
      <c r="G10386" s="87">
        <v>27000</v>
      </c>
      <c r="H10386" s="87">
        <v>0</v>
      </c>
    </row>
    <row r="10387" spans="1:8" x14ac:dyDescent="0.3">
      <c r="A10387" t="s">
        <v>39</v>
      </c>
      <c r="B10387" t="s">
        <v>53</v>
      </c>
      <c r="C10387" t="s">
        <v>68</v>
      </c>
      <c r="D10387" t="s">
        <v>203</v>
      </c>
      <c r="E10387" t="s">
        <v>205</v>
      </c>
      <c r="G10387" s="87">
        <v>27000</v>
      </c>
      <c r="H10387" s="87">
        <v>16254.098977710561</v>
      </c>
    </row>
    <row r="10388" spans="1:8" x14ac:dyDescent="0.3">
      <c r="A10388" t="s">
        <v>39</v>
      </c>
      <c r="B10388" t="s">
        <v>53</v>
      </c>
      <c r="C10388" t="s">
        <v>68</v>
      </c>
      <c r="D10388" t="s">
        <v>206</v>
      </c>
      <c r="E10388" t="s">
        <v>207</v>
      </c>
      <c r="G10388" s="87">
        <v>27000</v>
      </c>
      <c r="H10388" s="87">
        <v>28620</v>
      </c>
    </row>
    <row r="10389" spans="1:8" x14ac:dyDescent="0.3">
      <c r="A10389" t="s">
        <v>39</v>
      </c>
      <c r="B10389" t="s">
        <v>53</v>
      </c>
      <c r="C10389" t="s">
        <v>68</v>
      </c>
      <c r="D10389" t="s">
        <v>206</v>
      </c>
      <c r="E10389" t="s">
        <v>208</v>
      </c>
      <c r="G10389" s="87">
        <v>27000</v>
      </c>
      <c r="H10389" s="87">
        <v>28530</v>
      </c>
    </row>
    <row r="10390" spans="1:8" x14ac:dyDescent="0.3">
      <c r="A10390" t="s">
        <v>39</v>
      </c>
      <c r="B10390" t="s">
        <v>53</v>
      </c>
      <c r="C10390" t="s">
        <v>68</v>
      </c>
      <c r="D10390" t="s">
        <v>206</v>
      </c>
      <c r="E10390" t="s">
        <v>209</v>
      </c>
      <c r="G10390" s="87">
        <v>27000</v>
      </c>
      <c r="H10390" s="87">
        <v>24110.830142231949</v>
      </c>
    </row>
    <row r="10391" spans="1:8" x14ac:dyDescent="0.3">
      <c r="A10391" t="s">
        <v>39</v>
      </c>
      <c r="B10391" t="s">
        <v>53</v>
      </c>
      <c r="C10391" t="s">
        <v>68</v>
      </c>
      <c r="D10391" t="s">
        <v>210</v>
      </c>
      <c r="E10391" t="s">
        <v>211</v>
      </c>
      <c r="G10391" s="87">
        <v>27000</v>
      </c>
      <c r="H10391" s="87">
        <v>24300</v>
      </c>
    </row>
    <row r="10392" spans="1:8" x14ac:dyDescent="0.3">
      <c r="A10392" t="s">
        <v>39</v>
      </c>
      <c r="B10392" t="s">
        <v>53</v>
      </c>
      <c r="C10392" t="s">
        <v>68</v>
      </c>
      <c r="D10392" t="s">
        <v>210</v>
      </c>
      <c r="E10392" t="s">
        <v>212</v>
      </c>
      <c r="G10392" s="87">
        <v>27000</v>
      </c>
      <c r="H10392" s="87">
        <v>24030</v>
      </c>
    </row>
    <row r="10393" spans="1:8" x14ac:dyDescent="0.3">
      <c r="A10393" t="s">
        <v>39</v>
      </c>
      <c r="B10393" t="s">
        <v>53</v>
      </c>
      <c r="C10393" t="s">
        <v>68</v>
      </c>
      <c r="D10393" t="s">
        <v>210</v>
      </c>
      <c r="E10393" t="s">
        <v>213</v>
      </c>
      <c r="G10393" s="87">
        <v>27000</v>
      </c>
      <c r="H10393" s="87">
        <v>24435</v>
      </c>
    </row>
    <row r="10394" spans="1:8" x14ac:dyDescent="0.3">
      <c r="A10394" t="s">
        <v>39</v>
      </c>
      <c r="B10394" t="s">
        <v>53</v>
      </c>
      <c r="C10394" t="s">
        <v>68</v>
      </c>
      <c r="D10394" t="s">
        <v>214</v>
      </c>
      <c r="E10394" t="s">
        <v>215</v>
      </c>
      <c r="F10394" s="88">
        <v>46388</v>
      </c>
      <c r="G10394" s="87">
        <v>2250</v>
      </c>
      <c r="H10394" s="87">
        <v>167.4123315978579</v>
      </c>
    </row>
    <row r="10395" spans="1:8" x14ac:dyDescent="0.3">
      <c r="A10395" t="s">
        <v>39</v>
      </c>
      <c r="B10395" t="s">
        <v>53</v>
      </c>
      <c r="C10395" t="s">
        <v>68</v>
      </c>
      <c r="D10395" t="s">
        <v>214</v>
      </c>
      <c r="E10395" t="s">
        <v>216</v>
      </c>
      <c r="F10395" s="88">
        <v>46388</v>
      </c>
      <c r="G10395" s="87">
        <v>2250</v>
      </c>
      <c r="H10395" s="87">
        <v>135.00000000000011</v>
      </c>
    </row>
    <row r="10396" spans="1:8" x14ac:dyDescent="0.3">
      <c r="A10396" t="s">
        <v>39</v>
      </c>
      <c r="B10396" t="s">
        <v>53</v>
      </c>
      <c r="C10396" t="s">
        <v>68</v>
      </c>
      <c r="D10396" t="s">
        <v>214</v>
      </c>
      <c r="E10396" t="s">
        <v>217</v>
      </c>
      <c r="F10396" s="88">
        <v>46388</v>
      </c>
      <c r="G10396" s="87">
        <v>2250</v>
      </c>
      <c r="H10396" s="87">
        <v>30.577671318733682</v>
      </c>
    </row>
    <row r="10397" spans="1:8" x14ac:dyDescent="0.3">
      <c r="A10397" t="s">
        <v>39</v>
      </c>
      <c r="B10397" t="s">
        <v>53</v>
      </c>
      <c r="C10397" t="s">
        <v>68</v>
      </c>
      <c r="D10397" t="s">
        <v>214</v>
      </c>
      <c r="E10397" t="s">
        <v>215</v>
      </c>
      <c r="F10397" s="88">
        <v>46419</v>
      </c>
      <c r="G10397" s="87">
        <v>2250</v>
      </c>
      <c r="H10397" s="87">
        <v>167.3767697304805</v>
      </c>
    </row>
    <row r="10398" spans="1:8" x14ac:dyDescent="0.3">
      <c r="A10398" t="s">
        <v>39</v>
      </c>
      <c r="B10398" t="s">
        <v>53</v>
      </c>
      <c r="C10398" t="s">
        <v>68</v>
      </c>
      <c r="D10398" t="s">
        <v>214</v>
      </c>
      <c r="E10398" t="s">
        <v>216</v>
      </c>
      <c r="F10398" s="88">
        <v>46419</v>
      </c>
      <c r="G10398" s="87">
        <v>2250</v>
      </c>
      <c r="H10398" s="87">
        <v>135.00000000000011</v>
      </c>
    </row>
    <row r="10399" spans="1:8" x14ac:dyDescent="0.3">
      <c r="A10399" t="s">
        <v>39</v>
      </c>
      <c r="B10399" t="s">
        <v>53</v>
      </c>
      <c r="C10399" t="s">
        <v>68</v>
      </c>
      <c r="D10399" t="s">
        <v>214</v>
      </c>
      <c r="E10399" t="s">
        <v>217</v>
      </c>
      <c r="F10399" s="88">
        <v>46419</v>
      </c>
      <c r="G10399" s="87">
        <v>2250</v>
      </c>
      <c r="H10399" s="87">
        <v>30.5441223872458</v>
      </c>
    </row>
    <row r="10400" spans="1:8" x14ac:dyDescent="0.3">
      <c r="A10400" t="s">
        <v>39</v>
      </c>
      <c r="B10400" t="s">
        <v>53</v>
      </c>
      <c r="C10400" t="s">
        <v>68</v>
      </c>
      <c r="D10400" t="s">
        <v>214</v>
      </c>
      <c r="E10400" t="s">
        <v>215</v>
      </c>
      <c r="F10400" s="88">
        <v>46447</v>
      </c>
      <c r="G10400" s="87">
        <v>2250</v>
      </c>
      <c r="H10400" s="87">
        <v>167.34128581247171</v>
      </c>
    </row>
    <row r="10401" spans="1:8" x14ac:dyDescent="0.3">
      <c r="A10401" t="s">
        <v>39</v>
      </c>
      <c r="B10401" t="s">
        <v>53</v>
      </c>
      <c r="C10401" t="s">
        <v>68</v>
      </c>
      <c r="D10401" t="s">
        <v>214</v>
      </c>
      <c r="E10401" t="s">
        <v>216</v>
      </c>
      <c r="F10401" s="88">
        <v>46447</v>
      </c>
      <c r="G10401" s="87">
        <v>2250</v>
      </c>
      <c r="H10401" s="87">
        <v>135.00000000000011</v>
      </c>
    </row>
    <row r="10402" spans="1:8" x14ac:dyDescent="0.3">
      <c r="A10402" t="s">
        <v>39</v>
      </c>
      <c r="B10402" t="s">
        <v>53</v>
      </c>
      <c r="C10402" t="s">
        <v>68</v>
      </c>
      <c r="D10402" t="s">
        <v>214</v>
      </c>
      <c r="E10402" t="s">
        <v>217</v>
      </c>
      <c r="F10402" s="88">
        <v>46447</v>
      </c>
      <c r="G10402" s="87">
        <v>2250</v>
      </c>
      <c r="H10402" s="87">
        <v>30.51064699289779</v>
      </c>
    </row>
    <row r="10403" spans="1:8" x14ac:dyDescent="0.3">
      <c r="A10403" t="s">
        <v>39</v>
      </c>
      <c r="B10403" t="s">
        <v>53</v>
      </c>
      <c r="C10403" t="s">
        <v>68</v>
      </c>
      <c r="D10403" t="s">
        <v>214</v>
      </c>
      <c r="E10403" t="s">
        <v>215</v>
      </c>
      <c r="F10403" s="88">
        <v>46478</v>
      </c>
      <c r="G10403" s="87">
        <v>2250</v>
      </c>
      <c r="H10403" s="87">
        <v>167.3046807352618</v>
      </c>
    </row>
    <row r="10404" spans="1:8" x14ac:dyDescent="0.3">
      <c r="A10404" t="s">
        <v>39</v>
      </c>
      <c r="B10404" t="s">
        <v>53</v>
      </c>
      <c r="C10404" t="s">
        <v>68</v>
      </c>
      <c r="D10404" t="s">
        <v>214</v>
      </c>
      <c r="E10404" t="s">
        <v>216</v>
      </c>
      <c r="F10404" s="88">
        <v>46478</v>
      </c>
      <c r="G10404" s="87">
        <v>2250</v>
      </c>
      <c r="H10404" s="87">
        <v>135.00000000000011</v>
      </c>
    </row>
    <row r="10405" spans="1:8" x14ac:dyDescent="0.3">
      <c r="A10405" t="s">
        <v>39</v>
      </c>
      <c r="B10405" t="s">
        <v>53</v>
      </c>
      <c r="C10405" t="s">
        <v>68</v>
      </c>
      <c r="D10405" t="s">
        <v>214</v>
      </c>
      <c r="E10405" t="s">
        <v>217</v>
      </c>
      <c r="F10405" s="88">
        <v>46478</v>
      </c>
      <c r="G10405" s="87">
        <v>2250</v>
      </c>
      <c r="H10405" s="87">
        <v>30.476113901190089</v>
      </c>
    </row>
    <row r="10406" spans="1:8" x14ac:dyDescent="0.3">
      <c r="A10406" t="s">
        <v>39</v>
      </c>
      <c r="B10406" t="s">
        <v>53</v>
      </c>
      <c r="C10406" t="s">
        <v>68</v>
      </c>
      <c r="D10406" t="s">
        <v>214</v>
      </c>
      <c r="E10406" t="s">
        <v>215</v>
      </c>
      <c r="F10406" s="88">
        <v>46508</v>
      </c>
      <c r="G10406" s="87">
        <v>2250</v>
      </c>
      <c r="H10406" s="87">
        <v>30.44165889279471</v>
      </c>
    </row>
    <row r="10407" spans="1:8" x14ac:dyDescent="0.3">
      <c r="A10407" t="s">
        <v>39</v>
      </c>
      <c r="B10407" t="s">
        <v>53</v>
      </c>
      <c r="C10407" t="s">
        <v>68</v>
      </c>
      <c r="D10407" t="s">
        <v>214</v>
      </c>
      <c r="E10407" t="s">
        <v>216</v>
      </c>
      <c r="F10407" s="88">
        <v>46508</v>
      </c>
      <c r="G10407" s="87">
        <v>2250</v>
      </c>
      <c r="H10407" s="87">
        <v>0</v>
      </c>
    </row>
    <row r="10408" spans="1:8" x14ac:dyDescent="0.3">
      <c r="A10408" t="s">
        <v>39</v>
      </c>
      <c r="B10408" t="s">
        <v>53</v>
      </c>
      <c r="C10408" t="s">
        <v>68</v>
      </c>
      <c r="D10408" t="s">
        <v>214</v>
      </c>
      <c r="E10408" t="s">
        <v>217</v>
      </c>
      <c r="F10408" s="88">
        <v>46508</v>
      </c>
      <c r="G10408" s="87">
        <v>2250</v>
      </c>
      <c r="H10408" s="87">
        <v>30.44165889279471</v>
      </c>
    </row>
    <row r="10409" spans="1:8" x14ac:dyDescent="0.3">
      <c r="A10409" t="s">
        <v>39</v>
      </c>
      <c r="B10409" t="s">
        <v>53</v>
      </c>
      <c r="C10409" t="s">
        <v>68</v>
      </c>
      <c r="D10409" t="s">
        <v>214</v>
      </c>
      <c r="E10409" t="s">
        <v>215</v>
      </c>
      <c r="F10409" s="88">
        <v>46539</v>
      </c>
      <c r="G10409" s="87">
        <v>2250</v>
      </c>
      <c r="H10409" s="87">
        <v>30.407281703177741</v>
      </c>
    </row>
    <row r="10410" spans="1:8" x14ac:dyDescent="0.3">
      <c r="A10410" t="s">
        <v>39</v>
      </c>
      <c r="B10410" t="s">
        <v>53</v>
      </c>
      <c r="C10410" t="s">
        <v>68</v>
      </c>
      <c r="D10410" t="s">
        <v>214</v>
      </c>
      <c r="E10410" t="s">
        <v>216</v>
      </c>
      <c r="F10410" s="88">
        <v>46539</v>
      </c>
      <c r="G10410" s="87">
        <v>2250</v>
      </c>
      <c r="H10410" s="87">
        <v>0</v>
      </c>
    </row>
    <row r="10411" spans="1:8" x14ac:dyDescent="0.3">
      <c r="A10411" t="s">
        <v>39</v>
      </c>
      <c r="B10411" t="s">
        <v>53</v>
      </c>
      <c r="C10411" t="s">
        <v>68</v>
      </c>
      <c r="D10411" t="s">
        <v>214</v>
      </c>
      <c r="E10411" t="s">
        <v>217</v>
      </c>
      <c r="F10411" s="88">
        <v>46539</v>
      </c>
      <c r="G10411" s="87">
        <v>2250</v>
      </c>
      <c r="H10411" s="87">
        <v>30.407281703177741</v>
      </c>
    </row>
    <row r="10412" spans="1:8" x14ac:dyDescent="0.3">
      <c r="A10412" t="s">
        <v>39</v>
      </c>
      <c r="B10412" t="s">
        <v>53</v>
      </c>
      <c r="C10412" t="s">
        <v>68</v>
      </c>
      <c r="D10412" t="s">
        <v>214</v>
      </c>
      <c r="E10412" t="s">
        <v>215</v>
      </c>
      <c r="F10412" s="88">
        <v>46569</v>
      </c>
      <c r="G10412" s="87">
        <v>2250</v>
      </c>
      <c r="H10412" s="87">
        <v>30.37298206899985</v>
      </c>
    </row>
    <row r="10413" spans="1:8" x14ac:dyDescent="0.3">
      <c r="A10413" t="s">
        <v>39</v>
      </c>
      <c r="B10413" t="s">
        <v>53</v>
      </c>
      <c r="C10413" t="s">
        <v>68</v>
      </c>
      <c r="D10413" t="s">
        <v>214</v>
      </c>
      <c r="E10413" t="s">
        <v>216</v>
      </c>
      <c r="F10413" s="88">
        <v>46569</v>
      </c>
      <c r="G10413" s="87">
        <v>2250</v>
      </c>
      <c r="H10413" s="87">
        <v>0</v>
      </c>
    </row>
    <row r="10414" spans="1:8" x14ac:dyDescent="0.3">
      <c r="A10414" t="s">
        <v>39</v>
      </c>
      <c r="B10414" t="s">
        <v>53</v>
      </c>
      <c r="C10414" t="s">
        <v>68</v>
      </c>
      <c r="D10414" t="s">
        <v>214</v>
      </c>
      <c r="E10414" t="s">
        <v>217</v>
      </c>
      <c r="F10414" s="88">
        <v>46569</v>
      </c>
      <c r="G10414" s="87">
        <v>2250</v>
      </c>
      <c r="H10414" s="87">
        <v>30.37298206899985</v>
      </c>
    </row>
    <row r="10415" spans="1:8" x14ac:dyDescent="0.3">
      <c r="A10415" t="s">
        <v>39</v>
      </c>
      <c r="B10415" t="s">
        <v>53</v>
      </c>
      <c r="C10415" t="s">
        <v>68</v>
      </c>
      <c r="D10415" t="s">
        <v>214</v>
      </c>
      <c r="E10415" t="s">
        <v>215</v>
      </c>
      <c r="F10415" s="88">
        <v>46600</v>
      </c>
      <c r="G10415" s="87">
        <v>2250</v>
      </c>
      <c r="H10415" s="87">
        <v>30.33819934859844</v>
      </c>
    </row>
    <row r="10416" spans="1:8" x14ac:dyDescent="0.3">
      <c r="A10416" t="s">
        <v>39</v>
      </c>
      <c r="B10416" t="s">
        <v>53</v>
      </c>
      <c r="C10416" t="s">
        <v>68</v>
      </c>
      <c r="D10416" t="s">
        <v>214</v>
      </c>
      <c r="E10416" t="s">
        <v>216</v>
      </c>
      <c r="F10416" s="88">
        <v>46600</v>
      </c>
      <c r="G10416" s="87">
        <v>2250</v>
      </c>
      <c r="H10416" s="87">
        <v>0</v>
      </c>
    </row>
    <row r="10417" spans="1:8" x14ac:dyDescent="0.3">
      <c r="A10417" t="s">
        <v>39</v>
      </c>
      <c r="B10417" t="s">
        <v>53</v>
      </c>
      <c r="C10417" t="s">
        <v>68</v>
      </c>
      <c r="D10417" t="s">
        <v>214</v>
      </c>
      <c r="E10417" t="s">
        <v>217</v>
      </c>
      <c r="F10417" s="88">
        <v>46600</v>
      </c>
      <c r="G10417" s="87">
        <v>2250</v>
      </c>
      <c r="H10417" s="87">
        <v>30.33819934859844</v>
      </c>
    </row>
    <row r="10418" spans="1:8" x14ac:dyDescent="0.3">
      <c r="A10418" t="s">
        <v>39</v>
      </c>
      <c r="B10418" t="s">
        <v>53</v>
      </c>
      <c r="C10418" t="s">
        <v>68</v>
      </c>
      <c r="D10418" t="s">
        <v>214</v>
      </c>
      <c r="E10418" t="s">
        <v>215</v>
      </c>
      <c r="F10418" s="88">
        <v>46631</v>
      </c>
      <c r="G10418" s="87">
        <v>2250</v>
      </c>
      <c r="H10418" s="87">
        <v>30.304055300672928</v>
      </c>
    </row>
    <row r="10419" spans="1:8" x14ac:dyDescent="0.3">
      <c r="A10419" t="s">
        <v>39</v>
      </c>
      <c r="B10419" t="s">
        <v>53</v>
      </c>
      <c r="C10419" t="s">
        <v>68</v>
      </c>
      <c r="D10419" t="s">
        <v>214</v>
      </c>
      <c r="E10419" t="s">
        <v>216</v>
      </c>
      <c r="F10419" s="88">
        <v>46631</v>
      </c>
      <c r="G10419" s="87">
        <v>2250</v>
      </c>
      <c r="H10419" s="87">
        <v>0</v>
      </c>
    </row>
    <row r="10420" spans="1:8" x14ac:dyDescent="0.3">
      <c r="A10420" t="s">
        <v>39</v>
      </c>
      <c r="B10420" t="s">
        <v>53</v>
      </c>
      <c r="C10420" t="s">
        <v>68</v>
      </c>
      <c r="D10420" t="s">
        <v>214</v>
      </c>
      <c r="E10420" t="s">
        <v>217</v>
      </c>
      <c r="F10420" s="88">
        <v>46631</v>
      </c>
      <c r="G10420" s="87">
        <v>2250</v>
      </c>
      <c r="H10420" s="87">
        <v>30.304055300672928</v>
      </c>
    </row>
    <row r="10421" spans="1:8" x14ac:dyDescent="0.3">
      <c r="A10421" t="s">
        <v>39</v>
      </c>
      <c r="B10421" t="s">
        <v>53</v>
      </c>
      <c r="C10421" t="s">
        <v>68</v>
      </c>
      <c r="D10421" t="s">
        <v>214</v>
      </c>
      <c r="E10421" t="s">
        <v>215</v>
      </c>
      <c r="F10421" s="88">
        <v>46661</v>
      </c>
      <c r="G10421" s="87">
        <v>2250</v>
      </c>
      <c r="H10421" s="87">
        <v>30.269988021009169</v>
      </c>
    </row>
    <row r="10422" spans="1:8" x14ac:dyDescent="0.3">
      <c r="A10422" t="s">
        <v>39</v>
      </c>
      <c r="B10422" t="s">
        <v>53</v>
      </c>
      <c r="C10422" t="s">
        <v>68</v>
      </c>
      <c r="D10422" t="s">
        <v>214</v>
      </c>
      <c r="E10422" t="s">
        <v>216</v>
      </c>
      <c r="F10422" s="88">
        <v>46661</v>
      </c>
      <c r="G10422" s="87">
        <v>2250</v>
      </c>
      <c r="H10422" s="87">
        <v>0</v>
      </c>
    </row>
    <row r="10423" spans="1:8" x14ac:dyDescent="0.3">
      <c r="A10423" t="s">
        <v>39</v>
      </c>
      <c r="B10423" t="s">
        <v>53</v>
      </c>
      <c r="C10423" t="s">
        <v>68</v>
      </c>
      <c r="D10423" t="s">
        <v>214</v>
      </c>
      <c r="E10423" t="s">
        <v>217</v>
      </c>
      <c r="F10423" s="88">
        <v>46661</v>
      </c>
      <c r="G10423" s="87">
        <v>2250</v>
      </c>
      <c r="H10423" s="87">
        <v>30.269988021009169</v>
      </c>
    </row>
    <row r="10424" spans="1:8" x14ac:dyDescent="0.3">
      <c r="A10424" t="s">
        <v>39</v>
      </c>
      <c r="B10424" t="s">
        <v>53</v>
      </c>
      <c r="C10424" t="s">
        <v>68</v>
      </c>
      <c r="D10424" t="s">
        <v>214</v>
      </c>
      <c r="E10424" t="s">
        <v>215</v>
      </c>
      <c r="F10424" s="88">
        <v>46692</v>
      </c>
      <c r="G10424" s="87">
        <v>2250</v>
      </c>
      <c r="H10424" s="87">
        <v>30.235997250994021</v>
      </c>
    </row>
    <row r="10425" spans="1:8" x14ac:dyDescent="0.3">
      <c r="A10425" t="s">
        <v>39</v>
      </c>
      <c r="B10425" t="s">
        <v>53</v>
      </c>
      <c r="C10425" t="s">
        <v>68</v>
      </c>
      <c r="D10425" t="s">
        <v>214</v>
      </c>
      <c r="E10425" t="s">
        <v>216</v>
      </c>
      <c r="F10425" s="88">
        <v>46692</v>
      </c>
      <c r="G10425" s="87">
        <v>2250</v>
      </c>
      <c r="H10425" s="87">
        <v>0</v>
      </c>
    </row>
    <row r="10426" spans="1:8" x14ac:dyDescent="0.3">
      <c r="A10426" t="s">
        <v>39</v>
      </c>
      <c r="B10426" t="s">
        <v>53</v>
      </c>
      <c r="C10426" t="s">
        <v>68</v>
      </c>
      <c r="D10426" t="s">
        <v>214</v>
      </c>
      <c r="E10426" t="s">
        <v>217</v>
      </c>
      <c r="F10426" s="88">
        <v>46692</v>
      </c>
      <c r="G10426" s="87">
        <v>2250</v>
      </c>
      <c r="H10426" s="87">
        <v>30.235997250994021</v>
      </c>
    </row>
    <row r="10427" spans="1:8" x14ac:dyDescent="0.3">
      <c r="A10427" t="s">
        <v>39</v>
      </c>
      <c r="B10427" t="s">
        <v>53</v>
      </c>
      <c r="C10427" t="s">
        <v>68</v>
      </c>
      <c r="D10427" t="s">
        <v>214</v>
      </c>
      <c r="E10427" t="s">
        <v>215</v>
      </c>
      <c r="F10427" s="88">
        <v>46722</v>
      </c>
      <c r="G10427" s="87">
        <v>2250</v>
      </c>
      <c r="H10427" s="87">
        <v>30.20208273317343</v>
      </c>
    </row>
    <row r="10428" spans="1:8" x14ac:dyDescent="0.3">
      <c r="A10428" t="s">
        <v>39</v>
      </c>
      <c r="B10428" t="s">
        <v>53</v>
      </c>
      <c r="C10428" t="s">
        <v>68</v>
      </c>
      <c r="D10428" t="s">
        <v>214</v>
      </c>
      <c r="E10428" t="s">
        <v>216</v>
      </c>
      <c r="F10428" s="88">
        <v>46722</v>
      </c>
      <c r="G10428" s="87">
        <v>2250</v>
      </c>
      <c r="H10428" s="87">
        <v>0</v>
      </c>
    </row>
    <row r="10429" spans="1:8" x14ac:dyDescent="0.3">
      <c r="A10429" t="s">
        <v>39</v>
      </c>
      <c r="B10429" t="s">
        <v>53</v>
      </c>
      <c r="C10429" t="s">
        <v>68</v>
      </c>
      <c r="D10429" t="s">
        <v>214</v>
      </c>
      <c r="E10429" t="s">
        <v>217</v>
      </c>
      <c r="F10429" s="88">
        <v>46722</v>
      </c>
      <c r="G10429" s="87">
        <v>2250</v>
      </c>
      <c r="H10429" s="87">
        <v>30.20208273317343</v>
      </c>
    </row>
    <row r="10430" spans="1:8" x14ac:dyDescent="0.3">
      <c r="A10430" t="s">
        <v>39</v>
      </c>
      <c r="B10430" t="s">
        <v>53</v>
      </c>
      <c r="C10430" t="s">
        <v>69</v>
      </c>
      <c r="D10430" t="s">
        <v>198</v>
      </c>
      <c r="E10430" t="s">
        <v>135</v>
      </c>
      <c r="G10430" s="87">
        <v>66000</v>
      </c>
      <c r="H10430" s="87">
        <v>38808</v>
      </c>
    </row>
    <row r="10431" spans="1:8" x14ac:dyDescent="0.3">
      <c r="A10431" t="s">
        <v>39</v>
      </c>
      <c r="B10431" t="s">
        <v>53</v>
      </c>
      <c r="C10431" t="s">
        <v>69</v>
      </c>
      <c r="D10431" t="s">
        <v>198</v>
      </c>
      <c r="E10431" t="s">
        <v>199</v>
      </c>
      <c r="G10431" s="87">
        <v>66000</v>
      </c>
      <c r="H10431" s="87">
        <v>65798.162998139684</v>
      </c>
    </row>
    <row r="10432" spans="1:8" x14ac:dyDescent="0.3">
      <c r="A10432" t="s">
        <v>39</v>
      </c>
      <c r="B10432" t="s">
        <v>53</v>
      </c>
      <c r="C10432" t="s">
        <v>69</v>
      </c>
      <c r="D10432" t="s">
        <v>198</v>
      </c>
      <c r="E10432" t="s">
        <v>200</v>
      </c>
      <c r="G10432" s="87">
        <v>66000</v>
      </c>
      <c r="H10432" s="87">
        <v>66891.176458688526</v>
      </c>
    </row>
    <row r="10433" spans="1:8" x14ac:dyDescent="0.3">
      <c r="A10433" t="s">
        <v>39</v>
      </c>
      <c r="B10433" t="s">
        <v>53</v>
      </c>
      <c r="C10433" t="s">
        <v>69</v>
      </c>
      <c r="D10433" t="s">
        <v>198</v>
      </c>
      <c r="E10433" t="s">
        <v>201</v>
      </c>
      <c r="G10433" s="87">
        <v>66000</v>
      </c>
      <c r="H10433" s="87">
        <v>66000</v>
      </c>
    </row>
    <row r="10434" spans="1:8" x14ac:dyDescent="0.3">
      <c r="A10434" t="s">
        <v>39</v>
      </c>
      <c r="B10434" t="s">
        <v>53</v>
      </c>
      <c r="C10434" t="s">
        <v>69</v>
      </c>
      <c r="D10434" t="s">
        <v>198</v>
      </c>
      <c r="E10434" t="s">
        <v>202</v>
      </c>
      <c r="G10434" s="87">
        <v>66000</v>
      </c>
      <c r="H10434" s="87">
        <v>39211.72910118899</v>
      </c>
    </row>
    <row r="10435" spans="1:8" x14ac:dyDescent="0.3">
      <c r="A10435" t="s">
        <v>39</v>
      </c>
      <c r="B10435" t="s">
        <v>53</v>
      </c>
      <c r="C10435" t="s">
        <v>69</v>
      </c>
      <c r="D10435" t="s">
        <v>198</v>
      </c>
      <c r="E10435" t="s">
        <v>139</v>
      </c>
      <c r="G10435" s="87">
        <v>66000</v>
      </c>
      <c r="H10435" s="87">
        <v>40590</v>
      </c>
    </row>
    <row r="10436" spans="1:8" x14ac:dyDescent="0.3">
      <c r="A10436" t="s">
        <v>39</v>
      </c>
      <c r="B10436" t="s">
        <v>53</v>
      </c>
      <c r="C10436" t="s">
        <v>69</v>
      </c>
      <c r="D10436" t="s">
        <v>198</v>
      </c>
      <c r="E10436" t="s">
        <v>65</v>
      </c>
      <c r="G10436" s="87">
        <v>66000</v>
      </c>
      <c r="H10436" s="87">
        <v>39211.72910118899</v>
      </c>
    </row>
    <row r="10437" spans="1:8" x14ac:dyDescent="0.3">
      <c r="A10437" t="s">
        <v>39</v>
      </c>
      <c r="B10437" t="s">
        <v>53</v>
      </c>
      <c r="C10437" t="s">
        <v>69</v>
      </c>
      <c r="D10437" t="s">
        <v>203</v>
      </c>
      <c r="E10437" t="s">
        <v>204</v>
      </c>
      <c r="G10437" s="87">
        <v>66000</v>
      </c>
      <c r="H10437" s="87">
        <v>38010.325062108663</v>
      </c>
    </row>
    <row r="10438" spans="1:8" x14ac:dyDescent="0.3">
      <c r="A10438" t="s">
        <v>39</v>
      </c>
      <c r="B10438" t="s">
        <v>53</v>
      </c>
      <c r="C10438" t="s">
        <v>69</v>
      </c>
      <c r="D10438" t="s">
        <v>203</v>
      </c>
      <c r="E10438" t="s">
        <v>142</v>
      </c>
      <c r="G10438" s="87">
        <v>66000</v>
      </c>
      <c r="H10438" s="87">
        <v>63674.125686721163</v>
      </c>
    </row>
    <row r="10439" spans="1:8" x14ac:dyDescent="0.3">
      <c r="A10439" t="s">
        <v>39</v>
      </c>
      <c r="B10439" t="s">
        <v>53</v>
      </c>
      <c r="C10439" t="s">
        <v>69</v>
      </c>
      <c r="D10439" t="s">
        <v>203</v>
      </c>
      <c r="E10439" t="s">
        <v>143</v>
      </c>
      <c r="G10439" s="87">
        <v>66000</v>
      </c>
      <c r="H10439" s="87">
        <v>67004.690083738882</v>
      </c>
    </row>
    <row r="10440" spans="1:8" x14ac:dyDescent="0.3">
      <c r="A10440" t="s">
        <v>39</v>
      </c>
      <c r="B10440" t="s">
        <v>53</v>
      </c>
      <c r="C10440" t="s">
        <v>69</v>
      </c>
      <c r="D10440" t="s">
        <v>203</v>
      </c>
      <c r="E10440" t="s">
        <v>141</v>
      </c>
      <c r="G10440" s="87">
        <v>66000</v>
      </c>
      <c r="H10440" s="87">
        <v>0</v>
      </c>
    </row>
    <row r="10441" spans="1:8" x14ac:dyDescent="0.3">
      <c r="A10441" t="s">
        <v>39</v>
      </c>
      <c r="B10441" t="s">
        <v>53</v>
      </c>
      <c r="C10441" t="s">
        <v>69</v>
      </c>
      <c r="D10441" t="s">
        <v>203</v>
      </c>
      <c r="E10441" t="s">
        <v>205</v>
      </c>
      <c r="G10441" s="87">
        <v>66000</v>
      </c>
      <c r="H10441" s="87">
        <v>38010.325062108663</v>
      </c>
    </row>
    <row r="10442" spans="1:8" x14ac:dyDescent="0.3">
      <c r="A10442" t="s">
        <v>39</v>
      </c>
      <c r="B10442" t="s">
        <v>53</v>
      </c>
      <c r="C10442" t="s">
        <v>69</v>
      </c>
      <c r="D10442" t="s">
        <v>206</v>
      </c>
      <c r="E10442" t="s">
        <v>207</v>
      </c>
      <c r="G10442" s="87">
        <v>66000</v>
      </c>
      <c r="H10442" s="87">
        <v>68970</v>
      </c>
    </row>
    <row r="10443" spans="1:8" x14ac:dyDescent="0.3">
      <c r="A10443" t="s">
        <v>39</v>
      </c>
      <c r="B10443" t="s">
        <v>53</v>
      </c>
      <c r="C10443" t="s">
        <v>69</v>
      </c>
      <c r="D10443" t="s">
        <v>206</v>
      </c>
      <c r="E10443" t="s">
        <v>208</v>
      </c>
      <c r="G10443" s="87">
        <v>66000</v>
      </c>
      <c r="H10443" s="87">
        <v>69181.566666666651</v>
      </c>
    </row>
    <row r="10444" spans="1:8" x14ac:dyDescent="0.3">
      <c r="A10444" t="s">
        <v>39</v>
      </c>
      <c r="B10444" t="s">
        <v>53</v>
      </c>
      <c r="C10444" t="s">
        <v>69</v>
      </c>
      <c r="D10444" t="s">
        <v>206</v>
      </c>
      <c r="E10444" t="s">
        <v>209</v>
      </c>
      <c r="G10444" s="87">
        <v>66000</v>
      </c>
      <c r="H10444" s="87">
        <v>58608.626840659752</v>
      </c>
    </row>
    <row r="10445" spans="1:8" x14ac:dyDescent="0.3">
      <c r="A10445" t="s">
        <v>39</v>
      </c>
      <c r="B10445" t="s">
        <v>53</v>
      </c>
      <c r="C10445" t="s">
        <v>69</v>
      </c>
      <c r="D10445" t="s">
        <v>210</v>
      </c>
      <c r="E10445" t="s">
        <v>211</v>
      </c>
      <c r="G10445" s="87">
        <v>66000</v>
      </c>
      <c r="H10445" s="87">
        <v>59400</v>
      </c>
    </row>
    <row r="10446" spans="1:8" x14ac:dyDescent="0.3">
      <c r="A10446" t="s">
        <v>39</v>
      </c>
      <c r="B10446" t="s">
        <v>53</v>
      </c>
      <c r="C10446" t="s">
        <v>69</v>
      </c>
      <c r="D10446" t="s">
        <v>210</v>
      </c>
      <c r="E10446" t="s">
        <v>212</v>
      </c>
      <c r="G10446" s="87">
        <v>66000</v>
      </c>
      <c r="H10446" s="87">
        <v>58740</v>
      </c>
    </row>
    <row r="10447" spans="1:8" x14ac:dyDescent="0.3">
      <c r="A10447" t="s">
        <v>39</v>
      </c>
      <c r="B10447" t="s">
        <v>53</v>
      </c>
      <c r="C10447" t="s">
        <v>69</v>
      </c>
      <c r="D10447" t="s">
        <v>210</v>
      </c>
      <c r="E10447" t="s">
        <v>213</v>
      </c>
      <c r="G10447" s="87">
        <v>66000</v>
      </c>
      <c r="H10447" s="87">
        <v>58410</v>
      </c>
    </row>
    <row r="10448" spans="1:8" x14ac:dyDescent="0.3">
      <c r="A10448" t="s">
        <v>39</v>
      </c>
      <c r="B10448" t="s">
        <v>53</v>
      </c>
      <c r="C10448" t="s">
        <v>69</v>
      </c>
      <c r="D10448" t="s">
        <v>214</v>
      </c>
      <c r="E10448" t="s">
        <v>215</v>
      </c>
      <c r="F10448" s="88">
        <v>46388</v>
      </c>
      <c r="G10448" s="87">
        <v>5500</v>
      </c>
      <c r="H10448" s="87">
        <v>285.76683251609489</v>
      </c>
    </row>
    <row r="10449" spans="1:8" x14ac:dyDescent="0.3">
      <c r="A10449" t="s">
        <v>39</v>
      </c>
      <c r="B10449" t="s">
        <v>53</v>
      </c>
      <c r="C10449" t="s">
        <v>69</v>
      </c>
      <c r="D10449" t="s">
        <v>214</v>
      </c>
      <c r="E10449" t="s">
        <v>216</v>
      </c>
      <c r="F10449" s="88">
        <v>46388</v>
      </c>
      <c r="G10449" s="87">
        <v>5500</v>
      </c>
      <c r="H10449" s="87">
        <v>247.4999999999996</v>
      </c>
    </row>
    <row r="10450" spans="1:8" x14ac:dyDescent="0.3">
      <c r="A10450" t="s">
        <v>39</v>
      </c>
      <c r="B10450" t="s">
        <v>53</v>
      </c>
      <c r="C10450" t="s">
        <v>69</v>
      </c>
      <c r="D10450" t="s">
        <v>214</v>
      </c>
      <c r="E10450" t="s">
        <v>217</v>
      </c>
      <c r="F10450" s="88">
        <v>46388</v>
      </c>
      <c r="G10450" s="87">
        <v>5500</v>
      </c>
      <c r="H10450" s="87">
        <v>36.618978484301621</v>
      </c>
    </row>
    <row r="10451" spans="1:8" x14ac:dyDescent="0.3">
      <c r="A10451" t="s">
        <v>39</v>
      </c>
      <c r="B10451" t="s">
        <v>53</v>
      </c>
      <c r="C10451" t="s">
        <v>69</v>
      </c>
      <c r="D10451" t="s">
        <v>214</v>
      </c>
      <c r="E10451" t="s">
        <v>215</v>
      </c>
      <c r="F10451" s="88">
        <v>46419</v>
      </c>
      <c r="G10451" s="87">
        <v>5500</v>
      </c>
      <c r="H10451" s="87">
        <v>278.37651975392612</v>
      </c>
    </row>
    <row r="10452" spans="1:8" x14ac:dyDescent="0.3">
      <c r="A10452" t="s">
        <v>39</v>
      </c>
      <c r="B10452" t="s">
        <v>53</v>
      </c>
      <c r="C10452" t="s">
        <v>69</v>
      </c>
      <c r="D10452" t="s">
        <v>214</v>
      </c>
      <c r="E10452" t="s">
        <v>216</v>
      </c>
      <c r="F10452" s="88">
        <v>46419</v>
      </c>
      <c r="G10452" s="87">
        <v>5500</v>
      </c>
      <c r="H10452" s="87">
        <v>247.4999999999996</v>
      </c>
    </row>
    <row r="10453" spans="1:8" x14ac:dyDescent="0.3">
      <c r="A10453" t="s">
        <v>39</v>
      </c>
      <c r="B10453" t="s">
        <v>53</v>
      </c>
      <c r="C10453" t="s">
        <v>69</v>
      </c>
      <c r="D10453" t="s">
        <v>214</v>
      </c>
      <c r="E10453" t="s">
        <v>217</v>
      </c>
      <c r="F10453" s="88">
        <v>46419</v>
      </c>
      <c r="G10453" s="87">
        <v>5500</v>
      </c>
      <c r="H10453" s="87">
        <v>29.546908855432321</v>
      </c>
    </row>
    <row r="10454" spans="1:8" x14ac:dyDescent="0.3">
      <c r="A10454" t="s">
        <v>39</v>
      </c>
      <c r="B10454" t="s">
        <v>53</v>
      </c>
      <c r="C10454" t="s">
        <v>69</v>
      </c>
      <c r="D10454" t="s">
        <v>214</v>
      </c>
      <c r="E10454" t="s">
        <v>215</v>
      </c>
      <c r="F10454" s="88">
        <v>46447</v>
      </c>
      <c r="G10454" s="87">
        <v>5500</v>
      </c>
      <c r="H10454" s="87">
        <v>270.99971196916061</v>
      </c>
    </row>
    <row r="10455" spans="1:8" x14ac:dyDescent="0.3">
      <c r="A10455" t="s">
        <v>39</v>
      </c>
      <c r="B10455" t="s">
        <v>53</v>
      </c>
      <c r="C10455" t="s">
        <v>69</v>
      </c>
      <c r="D10455" t="s">
        <v>214</v>
      </c>
      <c r="E10455" t="s">
        <v>216</v>
      </c>
      <c r="F10455" s="88">
        <v>46447</v>
      </c>
      <c r="G10455" s="87">
        <v>5500</v>
      </c>
      <c r="H10455" s="87">
        <v>247.4999999999996</v>
      </c>
    </row>
    <row r="10456" spans="1:8" x14ac:dyDescent="0.3">
      <c r="A10456" t="s">
        <v>39</v>
      </c>
      <c r="B10456" t="s">
        <v>53</v>
      </c>
      <c r="C10456" t="s">
        <v>69</v>
      </c>
      <c r="D10456" t="s">
        <v>214</v>
      </c>
      <c r="E10456" t="s">
        <v>217</v>
      </c>
      <c r="F10456" s="88">
        <v>46447</v>
      </c>
      <c r="G10456" s="87">
        <v>5500</v>
      </c>
      <c r="H10456" s="87">
        <v>22.487762649915371</v>
      </c>
    </row>
    <row r="10457" spans="1:8" x14ac:dyDescent="0.3">
      <c r="A10457" t="s">
        <v>39</v>
      </c>
      <c r="B10457" t="s">
        <v>53</v>
      </c>
      <c r="C10457" t="s">
        <v>69</v>
      </c>
      <c r="D10457" t="s">
        <v>214</v>
      </c>
      <c r="E10457" t="s">
        <v>215</v>
      </c>
      <c r="F10457" s="88">
        <v>46478</v>
      </c>
      <c r="G10457" s="87">
        <v>5500</v>
      </c>
      <c r="H10457" s="87">
        <v>263.38700300950637</v>
      </c>
    </row>
    <row r="10458" spans="1:8" x14ac:dyDescent="0.3">
      <c r="A10458" t="s">
        <v>39</v>
      </c>
      <c r="B10458" t="s">
        <v>53</v>
      </c>
      <c r="C10458" t="s">
        <v>69</v>
      </c>
      <c r="D10458" t="s">
        <v>214</v>
      </c>
      <c r="E10458" t="s">
        <v>216</v>
      </c>
      <c r="F10458" s="88">
        <v>46478</v>
      </c>
      <c r="G10458" s="87">
        <v>5500</v>
      </c>
      <c r="H10458" s="87">
        <v>247.4999999999996</v>
      </c>
    </row>
    <row r="10459" spans="1:8" x14ac:dyDescent="0.3">
      <c r="A10459" t="s">
        <v>39</v>
      </c>
      <c r="B10459" t="s">
        <v>53</v>
      </c>
      <c r="C10459" t="s">
        <v>69</v>
      </c>
      <c r="D10459" t="s">
        <v>214</v>
      </c>
      <c r="E10459" t="s">
        <v>217</v>
      </c>
      <c r="F10459" s="88">
        <v>46478</v>
      </c>
      <c r="G10459" s="87">
        <v>5500</v>
      </c>
      <c r="H10459" s="87">
        <v>15.202873693307859</v>
      </c>
    </row>
    <row r="10460" spans="1:8" x14ac:dyDescent="0.3">
      <c r="A10460" t="s">
        <v>39</v>
      </c>
      <c r="B10460" t="s">
        <v>53</v>
      </c>
      <c r="C10460" t="s">
        <v>69</v>
      </c>
      <c r="D10460" t="s">
        <v>214</v>
      </c>
      <c r="E10460" t="s">
        <v>215</v>
      </c>
      <c r="F10460" s="88">
        <v>46508</v>
      </c>
      <c r="G10460" s="87">
        <v>5500</v>
      </c>
      <c r="H10460" s="87">
        <v>255.78864988095171</v>
      </c>
    </row>
    <row r="10461" spans="1:8" x14ac:dyDescent="0.3">
      <c r="A10461" t="s">
        <v>39</v>
      </c>
      <c r="B10461" t="s">
        <v>53</v>
      </c>
      <c r="C10461" t="s">
        <v>69</v>
      </c>
      <c r="D10461" t="s">
        <v>214</v>
      </c>
      <c r="E10461" t="s">
        <v>216</v>
      </c>
      <c r="F10461" s="88">
        <v>46508</v>
      </c>
      <c r="G10461" s="87">
        <v>5500</v>
      </c>
      <c r="H10461" s="87">
        <v>247.4999999999996</v>
      </c>
    </row>
    <row r="10462" spans="1:8" x14ac:dyDescent="0.3">
      <c r="A10462" t="s">
        <v>39</v>
      </c>
      <c r="B10462" t="s">
        <v>53</v>
      </c>
      <c r="C10462" t="s">
        <v>69</v>
      </c>
      <c r="D10462" t="s">
        <v>214</v>
      </c>
      <c r="E10462" t="s">
        <v>217</v>
      </c>
      <c r="F10462" s="88">
        <v>46508</v>
      </c>
      <c r="G10462" s="87">
        <v>5500</v>
      </c>
      <c r="H10462" s="87">
        <v>7.9317223741164344</v>
      </c>
    </row>
    <row r="10463" spans="1:8" x14ac:dyDescent="0.3">
      <c r="A10463" t="s">
        <v>39</v>
      </c>
      <c r="B10463" t="s">
        <v>53</v>
      </c>
      <c r="C10463" t="s">
        <v>69</v>
      </c>
      <c r="D10463" t="s">
        <v>214</v>
      </c>
      <c r="E10463" t="s">
        <v>215</v>
      </c>
      <c r="F10463" s="88">
        <v>46539</v>
      </c>
      <c r="G10463" s="87">
        <v>5500</v>
      </c>
      <c r="H10463" s="87">
        <v>220.70124066467059</v>
      </c>
    </row>
    <row r="10464" spans="1:8" x14ac:dyDescent="0.3">
      <c r="A10464" t="s">
        <v>39</v>
      </c>
      <c r="B10464" t="s">
        <v>53</v>
      </c>
      <c r="C10464" t="s">
        <v>69</v>
      </c>
      <c r="D10464" t="s">
        <v>214</v>
      </c>
      <c r="E10464" t="s">
        <v>216</v>
      </c>
      <c r="F10464" s="88">
        <v>46539</v>
      </c>
      <c r="G10464" s="87">
        <v>5500</v>
      </c>
      <c r="H10464" s="87">
        <v>220.0000000000002</v>
      </c>
    </row>
    <row r="10465" spans="1:8" x14ac:dyDescent="0.3">
      <c r="A10465" t="s">
        <v>39</v>
      </c>
      <c r="B10465" t="s">
        <v>53</v>
      </c>
      <c r="C10465" t="s">
        <v>69</v>
      </c>
      <c r="D10465" t="s">
        <v>214</v>
      </c>
      <c r="E10465" t="s">
        <v>217</v>
      </c>
      <c r="F10465" s="88">
        <v>46539</v>
      </c>
      <c r="G10465" s="87">
        <v>5500</v>
      </c>
      <c r="H10465" s="87">
        <v>0.67426986987539905</v>
      </c>
    </row>
    <row r="10466" spans="1:8" x14ac:dyDescent="0.3">
      <c r="A10466" t="s">
        <v>39</v>
      </c>
      <c r="B10466" t="s">
        <v>53</v>
      </c>
      <c r="C10466" t="s">
        <v>69</v>
      </c>
      <c r="D10466" t="s">
        <v>214</v>
      </c>
      <c r="E10466" t="s">
        <v>215</v>
      </c>
      <c r="F10466" s="88">
        <v>46569</v>
      </c>
      <c r="G10466" s="87">
        <v>5500</v>
      </c>
      <c r="H10466" s="87">
        <v>213.16769660443481</v>
      </c>
    </row>
    <row r="10467" spans="1:8" x14ac:dyDescent="0.3">
      <c r="A10467" t="s">
        <v>39</v>
      </c>
      <c r="B10467" t="s">
        <v>53</v>
      </c>
      <c r="C10467" t="s">
        <v>69</v>
      </c>
      <c r="D10467" t="s">
        <v>214</v>
      </c>
      <c r="E10467" t="s">
        <v>216</v>
      </c>
      <c r="F10467" s="88">
        <v>46569</v>
      </c>
      <c r="G10467" s="87">
        <v>5500</v>
      </c>
      <c r="H10467" s="87">
        <v>220.0000000000002</v>
      </c>
    </row>
    <row r="10468" spans="1:8" x14ac:dyDescent="0.3">
      <c r="A10468" t="s">
        <v>39</v>
      </c>
      <c r="B10468" t="s">
        <v>53</v>
      </c>
      <c r="C10468" t="s">
        <v>69</v>
      </c>
      <c r="D10468" t="s">
        <v>214</v>
      </c>
      <c r="E10468" t="s">
        <v>217</v>
      </c>
      <c r="F10468" s="88">
        <v>46569</v>
      </c>
      <c r="G10468" s="87">
        <v>5500</v>
      </c>
      <c r="H10468" s="87">
        <v>-6.5695224957357254</v>
      </c>
    </row>
    <row r="10469" spans="1:8" x14ac:dyDescent="0.3">
      <c r="A10469" t="s">
        <v>39</v>
      </c>
      <c r="B10469" t="s">
        <v>53</v>
      </c>
      <c r="C10469" t="s">
        <v>69</v>
      </c>
      <c r="D10469" t="s">
        <v>214</v>
      </c>
      <c r="E10469" t="s">
        <v>215</v>
      </c>
      <c r="F10469" s="88">
        <v>46600</v>
      </c>
      <c r="G10469" s="87">
        <v>5500</v>
      </c>
      <c r="H10469" s="87">
        <v>205.5251683296797</v>
      </c>
    </row>
    <row r="10470" spans="1:8" x14ac:dyDescent="0.3">
      <c r="A10470" t="s">
        <v>39</v>
      </c>
      <c r="B10470" t="s">
        <v>53</v>
      </c>
      <c r="C10470" t="s">
        <v>69</v>
      </c>
      <c r="D10470" t="s">
        <v>214</v>
      </c>
      <c r="E10470" t="s">
        <v>216</v>
      </c>
      <c r="F10470" s="88">
        <v>46600</v>
      </c>
      <c r="G10470" s="87">
        <v>5500</v>
      </c>
      <c r="H10470" s="87">
        <v>220.0000000000002</v>
      </c>
    </row>
    <row r="10471" spans="1:8" x14ac:dyDescent="0.3">
      <c r="A10471" t="s">
        <v>39</v>
      </c>
      <c r="B10471" t="s">
        <v>53</v>
      </c>
      <c r="C10471" t="s">
        <v>69</v>
      </c>
      <c r="D10471" t="s">
        <v>214</v>
      </c>
      <c r="E10471" t="s">
        <v>217</v>
      </c>
      <c r="F10471" s="88">
        <v>46600</v>
      </c>
      <c r="G10471" s="87">
        <v>5500</v>
      </c>
      <c r="H10471" s="87">
        <v>-13.91810737530802</v>
      </c>
    </row>
    <row r="10472" spans="1:8" x14ac:dyDescent="0.3">
      <c r="A10472" t="s">
        <v>39</v>
      </c>
      <c r="B10472" t="s">
        <v>53</v>
      </c>
      <c r="C10472" t="s">
        <v>69</v>
      </c>
      <c r="D10472" t="s">
        <v>214</v>
      </c>
      <c r="E10472" t="s">
        <v>215</v>
      </c>
      <c r="F10472" s="88">
        <v>46631</v>
      </c>
      <c r="G10472" s="87">
        <v>5500</v>
      </c>
      <c r="H10472" s="87">
        <v>198.02014854310809</v>
      </c>
    </row>
    <row r="10473" spans="1:8" x14ac:dyDescent="0.3">
      <c r="A10473" t="s">
        <v>39</v>
      </c>
      <c r="B10473" t="s">
        <v>53</v>
      </c>
      <c r="C10473" t="s">
        <v>69</v>
      </c>
      <c r="D10473" t="s">
        <v>214</v>
      </c>
      <c r="E10473" t="s">
        <v>216</v>
      </c>
      <c r="F10473" s="88">
        <v>46631</v>
      </c>
      <c r="G10473" s="87">
        <v>5500</v>
      </c>
      <c r="H10473" s="87">
        <v>220.0000000000002</v>
      </c>
    </row>
    <row r="10474" spans="1:8" x14ac:dyDescent="0.3">
      <c r="A10474" t="s">
        <v>39</v>
      </c>
      <c r="B10474" t="s">
        <v>53</v>
      </c>
      <c r="C10474" t="s">
        <v>69</v>
      </c>
      <c r="D10474" t="s">
        <v>214</v>
      </c>
      <c r="E10474" t="s">
        <v>217</v>
      </c>
      <c r="F10474" s="88">
        <v>46631</v>
      </c>
      <c r="G10474" s="87">
        <v>5500</v>
      </c>
      <c r="H10474" s="87">
        <v>-21.134472554703351</v>
      </c>
    </row>
    <row r="10475" spans="1:8" x14ac:dyDescent="0.3">
      <c r="A10475" t="s">
        <v>39</v>
      </c>
      <c r="B10475" t="s">
        <v>53</v>
      </c>
      <c r="C10475" t="s">
        <v>69</v>
      </c>
      <c r="D10475" t="s">
        <v>214</v>
      </c>
      <c r="E10475" t="s">
        <v>215</v>
      </c>
      <c r="F10475" s="88">
        <v>46661</v>
      </c>
      <c r="G10475" s="87">
        <v>5500</v>
      </c>
      <c r="H10475" s="87">
        <v>194.329433607319</v>
      </c>
    </row>
    <row r="10476" spans="1:8" x14ac:dyDescent="0.3">
      <c r="A10476" t="s">
        <v>39</v>
      </c>
      <c r="B10476" t="s">
        <v>53</v>
      </c>
      <c r="C10476" t="s">
        <v>69</v>
      </c>
      <c r="D10476" t="s">
        <v>214</v>
      </c>
      <c r="E10476" t="s">
        <v>216</v>
      </c>
      <c r="F10476" s="88">
        <v>46661</v>
      </c>
      <c r="G10476" s="87">
        <v>5500</v>
      </c>
      <c r="H10476" s="87">
        <v>220.0000000000002</v>
      </c>
    </row>
    <row r="10477" spans="1:8" x14ac:dyDescent="0.3">
      <c r="A10477" t="s">
        <v>39</v>
      </c>
      <c r="B10477" t="s">
        <v>53</v>
      </c>
      <c r="C10477" t="s">
        <v>69</v>
      </c>
      <c r="D10477" t="s">
        <v>214</v>
      </c>
      <c r="E10477" t="s">
        <v>217</v>
      </c>
      <c r="F10477" s="88">
        <v>46661</v>
      </c>
      <c r="G10477" s="87">
        <v>5500</v>
      </c>
      <c r="H10477" s="87">
        <v>-24.683236916039959</v>
      </c>
    </row>
    <row r="10478" spans="1:8" x14ac:dyDescent="0.3">
      <c r="A10478" t="s">
        <v>39</v>
      </c>
      <c r="B10478" t="s">
        <v>53</v>
      </c>
      <c r="C10478" t="s">
        <v>69</v>
      </c>
      <c r="D10478" t="s">
        <v>214</v>
      </c>
      <c r="E10478" t="s">
        <v>215</v>
      </c>
      <c r="F10478" s="88">
        <v>46692</v>
      </c>
      <c r="G10478" s="87">
        <v>5500</v>
      </c>
      <c r="H10478" s="87">
        <v>194.31980319803259</v>
      </c>
    </row>
    <row r="10479" spans="1:8" x14ac:dyDescent="0.3">
      <c r="A10479" t="s">
        <v>39</v>
      </c>
      <c r="B10479" t="s">
        <v>53</v>
      </c>
      <c r="C10479" t="s">
        <v>69</v>
      </c>
      <c r="D10479" t="s">
        <v>214</v>
      </c>
      <c r="E10479" t="s">
        <v>216</v>
      </c>
      <c r="F10479" s="88">
        <v>46692</v>
      </c>
      <c r="G10479" s="87">
        <v>5500</v>
      </c>
      <c r="H10479" s="87">
        <v>220.0000000000002</v>
      </c>
    </row>
    <row r="10480" spans="1:8" x14ac:dyDescent="0.3">
      <c r="A10480" t="s">
        <v>39</v>
      </c>
      <c r="B10480" t="s">
        <v>53</v>
      </c>
      <c r="C10480" t="s">
        <v>69</v>
      </c>
      <c r="D10480" t="s">
        <v>214</v>
      </c>
      <c r="E10480" t="s">
        <v>217</v>
      </c>
      <c r="F10480" s="88">
        <v>46692</v>
      </c>
      <c r="G10480" s="87">
        <v>5500</v>
      </c>
      <c r="H10480" s="87">
        <v>-24.69249692496922</v>
      </c>
    </row>
    <row r="10481" spans="1:8" x14ac:dyDescent="0.3">
      <c r="A10481" t="s">
        <v>39</v>
      </c>
      <c r="B10481" t="s">
        <v>53</v>
      </c>
      <c r="C10481" t="s">
        <v>69</v>
      </c>
      <c r="D10481" t="s">
        <v>214</v>
      </c>
      <c r="E10481" t="s">
        <v>215</v>
      </c>
      <c r="F10481" s="88">
        <v>46722</v>
      </c>
      <c r="G10481" s="87">
        <v>5500</v>
      </c>
      <c r="H10481" s="87">
        <v>194.3101655602658</v>
      </c>
    </row>
    <row r="10482" spans="1:8" x14ac:dyDescent="0.3">
      <c r="A10482" t="s">
        <v>39</v>
      </c>
      <c r="B10482" t="s">
        <v>53</v>
      </c>
      <c r="C10482" t="s">
        <v>69</v>
      </c>
      <c r="D10482" t="s">
        <v>214</v>
      </c>
      <c r="E10482" t="s">
        <v>216</v>
      </c>
      <c r="F10482" s="88">
        <v>46722</v>
      </c>
      <c r="G10482" s="87">
        <v>5500</v>
      </c>
      <c r="H10482" s="87">
        <v>220.0000000000002</v>
      </c>
    </row>
    <row r="10483" spans="1:8" x14ac:dyDescent="0.3">
      <c r="A10483" t="s">
        <v>39</v>
      </c>
      <c r="B10483" t="s">
        <v>53</v>
      </c>
      <c r="C10483" t="s">
        <v>69</v>
      </c>
      <c r="D10483" t="s">
        <v>214</v>
      </c>
      <c r="E10483" t="s">
        <v>217</v>
      </c>
      <c r="F10483" s="88">
        <v>46722</v>
      </c>
      <c r="G10483" s="87">
        <v>5500</v>
      </c>
      <c r="H10483" s="87">
        <v>-24.701763884359799</v>
      </c>
    </row>
    <row r="10484" spans="1:8" x14ac:dyDescent="0.3">
      <c r="A10484" t="s">
        <v>39</v>
      </c>
      <c r="B10484" t="s">
        <v>53</v>
      </c>
      <c r="C10484" t="s">
        <v>76</v>
      </c>
      <c r="D10484" t="s">
        <v>198</v>
      </c>
      <c r="E10484" t="s">
        <v>135</v>
      </c>
      <c r="G10484" s="87">
        <v>54000</v>
      </c>
      <c r="H10484" s="87">
        <v>33264</v>
      </c>
    </row>
    <row r="10485" spans="1:8" x14ac:dyDescent="0.3">
      <c r="A10485" t="s">
        <v>39</v>
      </c>
      <c r="B10485" t="s">
        <v>53</v>
      </c>
      <c r="C10485" t="s">
        <v>76</v>
      </c>
      <c r="D10485" t="s">
        <v>198</v>
      </c>
      <c r="E10485" t="s">
        <v>199</v>
      </c>
      <c r="G10485" s="87">
        <v>54000</v>
      </c>
      <c r="H10485" s="87">
        <v>54197.320341047482</v>
      </c>
    </row>
    <row r="10486" spans="1:8" x14ac:dyDescent="0.3">
      <c r="A10486" t="s">
        <v>39</v>
      </c>
      <c r="B10486" t="s">
        <v>53</v>
      </c>
      <c r="C10486" t="s">
        <v>76</v>
      </c>
      <c r="D10486" t="s">
        <v>198</v>
      </c>
      <c r="E10486" t="s">
        <v>200</v>
      </c>
      <c r="G10486" s="87">
        <v>54000</v>
      </c>
      <c r="H10486" s="87">
        <v>54484.561109061156</v>
      </c>
    </row>
    <row r="10487" spans="1:8" x14ac:dyDescent="0.3">
      <c r="A10487" t="s">
        <v>39</v>
      </c>
      <c r="B10487" t="s">
        <v>53</v>
      </c>
      <c r="C10487" t="s">
        <v>76</v>
      </c>
      <c r="D10487" t="s">
        <v>198</v>
      </c>
      <c r="E10487" t="s">
        <v>201</v>
      </c>
      <c r="G10487" s="87">
        <v>54000</v>
      </c>
      <c r="H10487" s="87">
        <v>54000</v>
      </c>
    </row>
    <row r="10488" spans="1:8" x14ac:dyDescent="0.3">
      <c r="A10488" t="s">
        <v>39</v>
      </c>
      <c r="B10488" t="s">
        <v>53</v>
      </c>
      <c r="C10488" t="s">
        <v>76</v>
      </c>
      <c r="D10488" t="s">
        <v>198</v>
      </c>
      <c r="E10488" t="s">
        <v>202</v>
      </c>
      <c r="G10488" s="87">
        <v>54000</v>
      </c>
      <c r="H10488" s="87">
        <v>33685.12967841862</v>
      </c>
    </row>
    <row r="10489" spans="1:8" x14ac:dyDescent="0.3">
      <c r="A10489" t="s">
        <v>39</v>
      </c>
      <c r="B10489" t="s">
        <v>53</v>
      </c>
      <c r="C10489" t="s">
        <v>76</v>
      </c>
      <c r="D10489" t="s">
        <v>198</v>
      </c>
      <c r="E10489" t="s">
        <v>139</v>
      </c>
      <c r="G10489" s="87">
        <v>54000</v>
      </c>
      <c r="H10489" s="87">
        <v>34290</v>
      </c>
    </row>
    <row r="10490" spans="1:8" x14ac:dyDescent="0.3">
      <c r="A10490" t="s">
        <v>39</v>
      </c>
      <c r="B10490" t="s">
        <v>53</v>
      </c>
      <c r="C10490" t="s">
        <v>76</v>
      </c>
      <c r="D10490" t="s">
        <v>198</v>
      </c>
      <c r="E10490" t="s">
        <v>65</v>
      </c>
      <c r="G10490" s="87">
        <v>54000</v>
      </c>
      <c r="H10490" s="87">
        <v>33685.12967841862</v>
      </c>
    </row>
    <row r="10491" spans="1:8" x14ac:dyDescent="0.3">
      <c r="A10491" t="s">
        <v>39</v>
      </c>
      <c r="B10491" t="s">
        <v>53</v>
      </c>
      <c r="C10491" t="s">
        <v>76</v>
      </c>
      <c r="D10491" t="s">
        <v>203</v>
      </c>
      <c r="E10491" t="s">
        <v>204</v>
      </c>
      <c r="G10491" s="87">
        <v>54000</v>
      </c>
      <c r="H10491" s="87">
        <v>33313.735320281172</v>
      </c>
    </row>
    <row r="10492" spans="1:8" x14ac:dyDescent="0.3">
      <c r="A10492" t="s">
        <v>39</v>
      </c>
      <c r="B10492" t="s">
        <v>53</v>
      </c>
      <c r="C10492" t="s">
        <v>76</v>
      </c>
      <c r="D10492" t="s">
        <v>203</v>
      </c>
      <c r="E10492" t="s">
        <v>142</v>
      </c>
      <c r="G10492" s="87">
        <v>54000</v>
      </c>
      <c r="H10492" s="87">
        <v>53999.999999999993</v>
      </c>
    </row>
    <row r="10493" spans="1:8" x14ac:dyDescent="0.3">
      <c r="A10493" t="s">
        <v>39</v>
      </c>
      <c r="B10493" t="s">
        <v>53</v>
      </c>
      <c r="C10493" t="s">
        <v>76</v>
      </c>
      <c r="D10493" t="s">
        <v>203</v>
      </c>
      <c r="E10493" t="s">
        <v>143</v>
      </c>
      <c r="G10493" s="87">
        <v>54000</v>
      </c>
      <c r="H10493" s="87">
        <v>54080.739156300617</v>
      </c>
    </row>
    <row r="10494" spans="1:8" x14ac:dyDescent="0.3">
      <c r="A10494" t="s">
        <v>39</v>
      </c>
      <c r="B10494" t="s">
        <v>53</v>
      </c>
      <c r="C10494" t="s">
        <v>76</v>
      </c>
      <c r="D10494" t="s">
        <v>203</v>
      </c>
      <c r="E10494" t="s">
        <v>141</v>
      </c>
      <c r="G10494" s="87">
        <v>54000</v>
      </c>
      <c r="H10494" s="87">
        <v>0</v>
      </c>
    </row>
    <row r="10495" spans="1:8" x14ac:dyDescent="0.3">
      <c r="A10495" t="s">
        <v>39</v>
      </c>
      <c r="B10495" t="s">
        <v>53</v>
      </c>
      <c r="C10495" t="s">
        <v>76</v>
      </c>
      <c r="D10495" t="s">
        <v>203</v>
      </c>
      <c r="E10495" t="s">
        <v>205</v>
      </c>
      <c r="G10495" s="87">
        <v>54000</v>
      </c>
      <c r="H10495" s="87">
        <v>33313.735320281172</v>
      </c>
    </row>
    <row r="10496" spans="1:8" x14ac:dyDescent="0.3">
      <c r="A10496" t="s">
        <v>39</v>
      </c>
      <c r="B10496" t="s">
        <v>53</v>
      </c>
      <c r="C10496" t="s">
        <v>76</v>
      </c>
      <c r="D10496" t="s">
        <v>206</v>
      </c>
      <c r="E10496" t="s">
        <v>207</v>
      </c>
      <c r="G10496" s="87">
        <v>54000</v>
      </c>
      <c r="H10496" s="87">
        <v>55620</v>
      </c>
    </row>
    <row r="10497" spans="1:8" x14ac:dyDescent="0.3">
      <c r="A10497" t="s">
        <v>39</v>
      </c>
      <c r="B10497" t="s">
        <v>53</v>
      </c>
      <c r="C10497" t="s">
        <v>76</v>
      </c>
      <c r="D10497" t="s">
        <v>206</v>
      </c>
      <c r="E10497" t="s">
        <v>208</v>
      </c>
      <c r="G10497" s="87">
        <v>54000</v>
      </c>
      <c r="H10497" s="87">
        <v>55417.500000000007</v>
      </c>
    </row>
    <row r="10498" spans="1:8" x14ac:dyDescent="0.3">
      <c r="A10498" t="s">
        <v>39</v>
      </c>
      <c r="B10498" t="s">
        <v>53</v>
      </c>
      <c r="C10498" t="s">
        <v>76</v>
      </c>
      <c r="D10498" t="s">
        <v>206</v>
      </c>
      <c r="E10498" t="s">
        <v>209</v>
      </c>
      <c r="G10498" s="87">
        <v>54000</v>
      </c>
      <c r="H10498" s="87">
        <v>48167.773522975927</v>
      </c>
    </row>
    <row r="10499" spans="1:8" x14ac:dyDescent="0.3">
      <c r="A10499" t="s">
        <v>39</v>
      </c>
      <c r="B10499" t="s">
        <v>53</v>
      </c>
      <c r="C10499" t="s">
        <v>76</v>
      </c>
      <c r="D10499" t="s">
        <v>210</v>
      </c>
      <c r="E10499" t="s">
        <v>211</v>
      </c>
      <c r="G10499" s="87">
        <v>54000</v>
      </c>
      <c r="H10499" s="87">
        <v>48600</v>
      </c>
    </row>
    <row r="10500" spans="1:8" x14ac:dyDescent="0.3">
      <c r="A10500" t="s">
        <v>39</v>
      </c>
      <c r="B10500" t="s">
        <v>53</v>
      </c>
      <c r="C10500" t="s">
        <v>76</v>
      </c>
      <c r="D10500" t="s">
        <v>210</v>
      </c>
      <c r="E10500" t="s">
        <v>212</v>
      </c>
      <c r="G10500" s="87">
        <v>54000</v>
      </c>
      <c r="H10500" s="87">
        <v>48060</v>
      </c>
    </row>
    <row r="10501" spans="1:8" x14ac:dyDescent="0.3">
      <c r="A10501" t="s">
        <v>39</v>
      </c>
      <c r="B10501" t="s">
        <v>53</v>
      </c>
      <c r="C10501" t="s">
        <v>76</v>
      </c>
      <c r="D10501" t="s">
        <v>210</v>
      </c>
      <c r="E10501" t="s">
        <v>213</v>
      </c>
      <c r="G10501" s="87">
        <v>54000</v>
      </c>
      <c r="H10501" s="87">
        <v>48600</v>
      </c>
    </row>
    <row r="10502" spans="1:8" x14ac:dyDescent="0.3">
      <c r="A10502" t="s">
        <v>39</v>
      </c>
      <c r="B10502" t="s">
        <v>53</v>
      </c>
      <c r="C10502" t="s">
        <v>76</v>
      </c>
      <c r="D10502" t="s">
        <v>214</v>
      </c>
      <c r="E10502" t="s">
        <v>215</v>
      </c>
      <c r="F10502" s="88">
        <v>46388</v>
      </c>
      <c r="G10502" s="87">
        <v>4500</v>
      </c>
      <c r="H10502" s="87">
        <v>176.85955883262591</v>
      </c>
    </row>
    <row r="10503" spans="1:8" x14ac:dyDescent="0.3">
      <c r="A10503" t="s">
        <v>39</v>
      </c>
      <c r="B10503" t="s">
        <v>53</v>
      </c>
      <c r="C10503" t="s">
        <v>76</v>
      </c>
      <c r="D10503" t="s">
        <v>214</v>
      </c>
      <c r="E10503" t="s">
        <v>216</v>
      </c>
      <c r="F10503" s="88">
        <v>46388</v>
      </c>
      <c r="G10503" s="87">
        <v>4500</v>
      </c>
      <c r="H10503" s="87">
        <v>135.00000000000011</v>
      </c>
    </row>
    <row r="10504" spans="1:8" x14ac:dyDescent="0.3">
      <c r="A10504" t="s">
        <v>39</v>
      </c>
      <c r="B10504" t="s">
        <v>53</v>
      </c>
      <c r="C10504" t="s">
        <v>76</v>
      </c>
      <c r="D10504" t="s">
        <v>214</v>
      </c>
      <c r="E10504" t="s">
        <v>217</v>
      </c>
      <c r="F10504" s="88">
        <v>46388</v>
      </c>
      <c r="G10504" s="87">
        <v>4500</v>
      </c>
      <c r="H10504" s="87">
        <v>40.64034838119035</v>
      </c>
    </row>
    <row r="10505" spans="1:8" x14ac:dyDescent="0.3">
      <c r="A10505" t="s">
        <v>39</v>
      </c>
      <c r="B10505" t="s">
        <v>53</v>
      </c>
      <c r="C10505" t="s">
        <v>76</v>
      </c>
      <c r="D10505" t="s">
        <v>214</v>
      </c>
      <c r="E10505" t="s">
        <v>215</v>
      </c>
      <c r="F10505" s="88">
        <v>46419</v>
      </c>
      <c r="G10505" s="87">
        <v>4500</v>
      </c>
      <c r="H10505" s="87">
        <v>176.82902707380379</v>
      </c>
    </row>
    <row r="10506" spans="1:8" x14ac:dyDescent="0.3">
      <c r="A10506" t="s">
        <v>39</v>
      </c>
      <c r="B10506" t="s">
        <v>53</v>
      </c>
      <c r="C10506" t="s">
        <v>76</v>
      </c>
      <c r="D10506" t="s">
        <v>214</v>
      </c>
      <c r="E10506" t="s">
        <v>216</v>
      </c>
      <c r="F10506" s="88">
        <v>46419</v>
      </c>
      <c r="G10506" s="87">
        <v>4500</v>
      </c>
      <c r="H10506" s="87">
        <v>135.00000000000011</v>
      </c>
    </row>
    <row r="10507" spans="1:8" x14ac:dyDescent="0.3">
      <c r="A10507" t="s">
        <v>39</v>
      </c>
      <c r="B10507" t="s">
        <v>53</v>
      </c>
      <c r="C10507" t="s">
        <v>76</v>
      </c>
      <c r="D10507" t="s">
        <v>214</v>
      </c>
      <c r="E10507" t="s">
        <v>217</v>
      </c>
      <c r="F10507" s="88">
        <v>46419</v>
      </c>
      <c r="G10507" s="87">
        <v>4500</v>
      </c>
      <c r="H10507" s="87">
        <v>40.610705896897187</v>
      </c>
    </row>
    <row r="10508" spans="1:8" x14ac:dyDescent="0.3">
      <c r="A10508" t="s">
        <v>39</v>
      </c>
      <c r="B10508" t="s">
        <v>53</v>
      </c>
      <c r="C10508" t="s">
        <v>76</v>
      </c>
      <c r="D10508" t="s">
        <v>214</v>
      </c>
      <c r="E10508" t="s">
        <v>215</v>
      </c>
      <c r="F10508" s="88">
        <v>46447</v>
      </c>
      <c r="G10508" s="87">
        <v>4500</v>
      </c>
      <c r="H10508" s="87">
        <v>176.79853982136919</v>
      </c>
    </row>
    <row r="10509" spans="1:8" x14ac:dyDescent="0.3">
      <c r="A10509" t="s">
        <v>39</v>
      </c>
      <c r="B10509" t="s">
        <v>53</v>
      </c>
      <c r="C10509" t="s">
        <v>76</v>
      </c>
      <c r="D10509" t="s">
        <v>214</v>
      </c>
      <c r="E10509" t="s">
        <v>216</v>
      </c>
      <c r="F10509" s="88">
        <v>46447</v>
      </c>
      <c r="G10509" s="87">
        <v>4500</v>
      </c>
      <c r="H10509" s="87">
        <v>135.00000000000011</v>
      </c>
    </row>
    <row r="10510" spans="1:8" x14ac:dyDescent="0.3">
      <c r="A10510" t="s">
        <v>39</v>
      </c>
      <c r="B10510" t="s">
        <v>53</v>
      </c>
      <c r="C10510" t="s">
        <v>76</v>
      </c>
      <c r="D10510" t="s">
        <v>214</v>
      </c>
      <c r="E10510" t="s">
        <v>217</v>
      </c>
      <c r="F10510" s="88">
        <v>46447</v>
      </c>
      <c r="G10510" s="87">
        <v>4500</v>
      </c>
      <c r="H10510" s="87">
        <v>40.581106622688537</v>
      </c>
    </row>
    <row r="10511" spans="1:8" x14ac:dyDescent="0.3">
      <c r="A10511" t="s">
        <v>39</v>
      </c>
      <c r="B10511" t="s">
        <v>53</v>
      </c>
      <c r="C10511" t="s">
        <v>76</v>
      </c>
      <c r="D10511" t="s">
        <v>214</v>
      </c>
      <c r="E10511" t="s">
        <v>215</v>
      </c>
      <c r="F10511" s="88">
        <v>46478</v>
      </c>
      <c r="G10511" s="87">
        <v>4500</v>
      </c>
      <c r="H10511" s="87">
        <v>176.76706579434651</v>
      </c>
    </row>
    <row r="10512" spans="1:8" x14ac:dyDescent="0.3">
      <c r="A10512" t="s">
        <v>39</v>
      </c>
      <c r="B10512" t="s">
        <v>53</v>
      </c>
      <c r="C10512" t="s">
        <v>76</v>
      </c>
      <c r="D10512" t="s">
        <v>214</v>
      </c>
      <c r="E10512" t="s">
        <v>216</v>
      </c>
      <c r="F10512" s="88">
        <v>46478</v>
      </c>
      <c r="G10512" s="87">
        <v>4500</v>
      </c>
      <c r="H10512" s="87">
        <v>135.00000000000011</v>
      </c>
    </row>
    <row r="10513" spans="1:8" x14ac:dyDescent="0.3">
      <c r="A10513" t="s">
        <v>39</v>
      </c>
      <c r="B10513" t="s">
        <v>53</v>
      </c>
      <c r="C10513" t="s">
        <v>76</v>
      </c>
      <c r="D10513" t="s">
        <v>214</v>
      </c>
      <c r="E10513" t="s">
        <v>217</v>
      </c>
      <c r="F10513" s="88">
        <v>46478</v>
      </c>
      <c r="G10513" s="87">
        <v>4500</v>
      </c>
      <c r="H10513" s="87">
        <v>40.550549314899428</v>
      </c>
    </row>
    <row r="10514" spans="1:8" x14ac:dyDescent="0.3">
      <c r="A10514" t="s">
        <v>39</v>
      </c>
      <c r="B10514" t="s">
        <v>53</v>
      </c>
      <c r="C10514" t="s">
        <v>76</v>
      </c>
      <c r="D10514" t="s">
        <v>214</v>
      </c>
      <c r="E10514" t="s">
        <v>215</v>
      </c>
      <c r="F10514" s="88">
        <v>46508</v>
      </c>
      <c r="G10514" s="87">
        <v>4500</v>
      </c>
      <c r="H10514" s="87">
        <v>176.73563913113179</v>
      </c>
    </row>
    <row r="10515" spans="1:8" x14ac:dyDescent="0.3">
      <c r="A10515" t="s">
        <v>39</v>
      </c>
      <c r="B10515" t="s">
        <v>53</v>
      </c>
      <c r="C10515" t="s">
        <v>76</v>
      </c>
      <c r="D10515" t="s">
        <v>214</v>
      </c>
      <c r="E10515" t="s">
        <v>216</v>
      </c>
      <c r="F10515" s="88">
        <v>46508</v>
      </c>
      <c r="G10515" s="87">
        <v>4500</v>
      </c>
      <c r="H10515" s="87">
        <v>135.00000000000011</v>
      </c>
    </row>
    <row r="10516" spans="1:8" x14ac:dyDescent="0.3">
      <c r="A10516" t="s">
        <v>39</v>
      </c>
      <c r="B10516" t="s">
        <v>53</v>
      </c>
      <c r="C10516" t="s">
        <v>76</v>
      </c>
      <c r="D10516" t="s">
        <v>214</v>
      </c>
      <c r="E10516" t="s">
        <v>217</v>
      </c>
      <c r="F10516" s="88">
        <v>46508</v>
      </c>
      <c r="G10516" s="87">
        <v>4500</v>
      </c>
      <c r="H10516" s="87">
        <v>40.5200379913897</v>
      </c>
    </row>
    <row r="10517" spans="1:8" x14ac:dyDescent="0.3">
      <c r="A10517" t="s">
        <v>39</v>
      </c>
      <c r="B10517" t="s">
        <v>53</v>
      </c>
      <c r="C10517" t="s">
        <v>76</v>
      </c>
      <c r="D10517" t="s">
        <v>214</v>
      </c>
      <c r="E10517" t="s">
        <v>215</v>
      </c>
      <c r="F10517" s="88">
        <v>46539</v>
      </c>
      <c r="G10517" s="87">
        <v>4500</v>
      </c>
      <c r="H10517" s="87">
        <v>176.70425972489241</v>
      </c>
    </row>
    <row r="10518" spans="1:8" x14ac:dyDescent="0.3">
      <c r="A10518" t="s">
        <v>39</v>
      </c>
      <c r="B10518" t="s">
        <v>53</v>
      </c>
      <c r="C10518" t="s">
        <v>76</v>
      </c>
      <c r="D10518" t="s">
        <v>214</v>
      </c>
      <c r="E10518" t="s">
        <v>216</v>
      </c>
      <c r="F10518" s="88">
        <v>46539</v>
      </c>
      <c r="G10518" s="87">
        <v>4500</v>
      </c>
      <c r="H10518" s="87">
        <v>135.00000000000011</v>
      </c>
    </row>
    <row r="10519" spans="1:8" x14ac:dyDescent="0.3">
      <c r="A10519" t="s">
        <v>39</v>
      </c>
      <c r="B10519" t="s">
        <v>53</v>
      </c>
      <c r="C10519" t="s">
        <v>76</v>
      </c>
      <c r="D10519" t="s">
        <v>214</v>
      </c>
      <c r="E10519" t="s">
        <v>217</v>
      </c>
      <c r="F10519" s="88">
        <v>46539</v>
      </c>
      <c r="G10519" s="87">
        <v>4500</v>
      </c>
      <c r="H10519" s="87">
        <v>40.489572548439327</v>
      </c>
    </row>
    <row r="10520" spans="1:8" x14ac:dyDescent="0.3">
      <c r="A10520" t="s">
        <v>39</v>
      </c>
      <c r="B10520" t="s">
        <v>53</v>
      </c>
      <c r="C10520" t="s">
        <v>76</v>
      </c>
      <c r="D10520" t="s">
        <v>214</v>
      </c>
      <c r="E10520" t="s">
        <v>215</v>
      </c>
      <c r="F10520" s="88">
        <v>46569</v>
      </c>
      <c r="G10520" s="87">
        <v>4500</v>
      </c>
      <c r="H10520" s="87">
        <v>40.459152882637007</v>
      </c>
    </row>
    <row r="10521" spans="1:8" x14ac:dyDescent="0.3">
      <c r="A10521" t="s">
        <v>39</v>
      </c>
      <c r="B10521" t="s">
        <v>53</v>
      </c>
      <c r="C10521" t="s">
        <v>76</v>
      </c>
      <c r="D10521" t="s">
        <v>214</v>
      </c>
      <c r="E10521" t="s">
        <v>216</v>
      </c>
      <c r="F10521" s="88">
        <v>46569</v>
      </c>
      <c r="G10521" s="87">
        <v>4500</v>
      </c>
      <c r="H10521" s="87">
        <v>0</v>
      </c>
    </row>
    <row r="10522" spans="1:8" x14ac:dyDescent="0.3">
      <c r="A10522" t="s">
        <v>39</v>
      </c>
      <c r="B10522" t="s">
        <v>53</v>
      </c>
      <c r="C10522" t="s">
        <v>76</v>
      </c>
      <c r="D10522" t="s">
        <v>214</v>
      </c>
      <c r="E10522" t="s">
        <v>217</v>
      </c>
      <c r="F10522" s="88">
        <v>46569</v>
      </c>
      <c r="G10522" s="87">
        <v>4500</v>
      </c>
      <c r="H10522" s="87">
        <v>40.459152882637007</v>
      </c>
    </row>
    <row r="10523" spans="1:8" x14ac:dyDescent="0.3">
      <c r="A10523" t="s">
        <v>39</v>
      </c>
      <c r="B10523" t="s">
        <v>53</v>
      </c>
      <c r="C10523" t="s">
        <v>76</v>
      </c>
      <c r="D10523" t="s">
        <v>214</v>
      </c>
      <c r="E10523" t="s">
        <v>215</v>
      </c>
      <c r="F10523" s="88">
        <v>46600</v>
      </c>
      <c r="G10523" s="87">
        <v>4500</v>
      </c>
      <c r="H10523" s="87">
        <v>40.42828133653353</v>
      </c>
    </row>
    <row r="10524" spans="1:8" x14ac:dyDescent="0.3">
      <c r="A10524" t="s">
        <v>39</v>
      </c>
      <c r="B10524" t="s">
        <v>53</v>
      </c>
      <c r="C10524" t="s">
        <v>76</v>
      </c>
      <c r="D10524" t="s">
        <v>214</v>
      </c>
      <c r="E10524" t="s">
        <v>216</v>
      </c>
      <c r="F10524" s="88">
        <v>46600</v>
      </c>
      <c r="G10524" s="87">
        <v>4500</v>
      </c>
      <c r="H10524" s="87">
        <v>0</v>
      </c>
    </row>
    <row r="10525" spans="1:8" x14ac:dyDescent="0.3">
      <c r="A10525" t="s">
        <v>39</v>
      </c>
      <c r="B10525" t="s">
        <v>53</v>
      </c>
      <c r="C10525" t="s">
        <v>76</v>
      </c>
      <c r="D10525" t="s">
        <v>214</v>
      </c>
      <c r="E10525" t="s">
        <v>217</v>
      </c>
      <c r="F10525" s="88">
        <v>46600</v>
      </c>
      <c r="G10525" s="87">
        <v>4500</v>
      </c>
      <c r="H10525" s="87">
        <v>40.42828133653353</v>
      </c>
    </row>
    <row r="10526" spans="1:8" x14ac:dyDescent="0.3">
      <c r="A10526" t="s">
        <v>39</v>
      </c>
      <c r="B10526" t="s">
        <v>53</v>
      </c>
      <c r="C10526" t="s">
        <v>76</v>
      </c>
      <c r="D10526" t="s">
        <v>214</v>
      </c>
      <c r="E10526" t="s">
        <v>215</v>
      </c>
      <c r="F10526" s="88">
        <v>46631</v>
      </c>
      <c r="G10526" s="87">
        <v>4500</v>
      </c>
      <c r="H10526" s="87">
        <v>40.397953662255617</v>
      </c>
    </row>
    <row r="10527" spans="1:8" x14ac:dyDescent="0.3">
      <c r="A10527" t="s">
        <v>39</v>
      </c>
      <c r="B10527" t="s">
        <v>53</v>
      </c>
      <c r="C10527" t="s">
        <v>76</v>
      </c>
      <c r="D10527" t="s">
        <v>214</v>
      </c>
      <c r="E10527" t="s">
        <v>216</v>
      </c>
      <c r="F10527" s="88">
        <v>46631</v>
      </c>
      <c r="G10527" s="87">
        <v>4500</v>
      </c>
      <c r="H10527" s="87">
        <v>0</v>
      </c>
    </row>
    <row r="10528" spans="1:8" x14ac:dyDescent="0.3">
      <c r="A10528" t="s">
        <v>39</v>
      </c>
      <c r="B10528" t="s">
        <v>53</v>
      </c>
      <c r="C10528" t="s">
        <v>76</v>
      </c>
      <c r="D10528" t="s">
        <v>214</v>
      </c>
      <c r="E10528" t="s">
        <v>217</v>
      </c>
      <c r="F10528" s="88">
        <v>46631</v>
      </c>
      <c r="G10528" s="87">
        <v>4500</v>
      </c>
      <c r="H10528" s="87">
        <v>40.397953662255617</v>
      </c>
    </row>
    <row r="10529" spans="1:8" x14ac:dyDescent="0.3">
      <c r="A10529" t="s">
        <v>39</v>
      </c>
      <c r="B10529" t="s">
        <v>53</v>
      </c>
      <c r="C10529" t="s">
        <v>76</v>
      </c>
      <c r="D10529" t="s">
        <v>214</v>
      </c>
      <c r="E10529" t="s">
        <v>215</v>
      </c>
      <c r="F10529" s="88">
        <v>46661</v>
      </c>
      <c r="G10529" s="87">
        <v>4500</v>
      </c>
      <c r="H10529" s="87">
        <v>40.367671455079801</v>
      </c>
    </row>
    <row r="10530" spans="1:8" x14ac:dyDescent="0.3">
      <c r="A10530" t="s">
        <v>39</v>
      </c>
      <c r="B10530" t="s">
        <v>53</v>
      </c>
      <c r="C10530" t="s">
        <v>76</v>
      </c>
      <c r="D10530" t="s">
        <v>214</v>
      </c>
      <c r="E10530" t="s">
        <v>216</v>
      </c>
      <c r="F10530" s="88">
        <v>46661</v>
      </c>
      <c r="G10530" s="87">
        <v>4500</v>
      </c>
      <c r="H10530" s="87">
        <v>0</v>
      </c>
    </row>
    <row r="10531" spans="1:8" x14ac:dyDescent="0.3">
      <c r="A10531" t="s">
        <v>39</v>
      </c>
      <c r="B10531" t="s">
        <v>53</v>
      </c>
      <c r="C10531" t="s">
        <v>76</v>
      </c>
      <c r="D10531" t="s">
        <v>214</v>
      </c>
      <c r="E10531" t="s">
        <v>217</v>
      </c>
      <c r="F10531" s="88">
        <v>46661</v>
      </c>
      <c r="G10531" s="87">
        <v>4500</v>
      </c>
      <c r="H10531" s="87">
        <v>40.367671455079801</v>
      </c>
    </row>
    <row r="10532" spans="1:8" x14ac:dyDescent="0.3">
      <c r="A10532" t="s">
        <v>39</v>
      </c>
      <c r="B10532" t="s">
        <v>53</v>
      </c>
      <c r="C10532" t="s">
        <v>76</v>
      </c>
      <c r="D10532" t="s">
        <v>214</v>
      </c>
      <c r="E10532" t="s">
        <v>215</v>
      </c>
      <c r="F10532" s="88">
        <v>46692</v>
      </c>
      <c r="G10532" s="87">
        <v>4500</v>
      </c>
      <c r="H10532" s="87">
        <v>40.337434612833789</v>
      </c>
    </row>
    <row r="10533" spans="1:8" x14ac:dyDescent="0.3">
      <c r="A10533" t="s">
        <v>39</v>
      </c>
      <c r="B10533" t="s">
        <v>53</v>
      </c>
      <c r="C10533" t="s">
        <v>76</v>
      </c>
      <c r="D10533" t="s">
        <v>214</v>
      </c>
      <c r="E10533" t="s">
        <v>216</v>
      </c>
      <c r="F10533" s="88">
        <v>46692</v>
      </c>
      <c r="G10533" s="87">
        <v>4500</v>
      </c>
      <c r="H10533" s="87">
        <v>0</v>
      </c>
    </row>
    <row r="10534" spans="1:8" x14ac:dyDescent="0.3">
      <c r="A10534" t="s">
        <v>39</v>
      </c>
      <c r="B10534" t="s">
        <v>53</v>
      </c>
      <c r="C10534" t="s">
        <v>76</v>
      </c>
      <c r="D10534" t="s">
        <v>214</v>
      </c>
      <c r="E10534" t="s">
        <v>217</v>
      </c>
      <c r="F10534" s="88">
        <v>46692</v>
      </c>
      <c r="G10534" s="87">
        <v>4500</v>
      </c>
      <c r="H10534" s="87">
        <v>40.337434612833789</v>
      </c>
    </row>
    <row r="10535" spans="1:8" x14ac:dyDescent="0.3">
      <c r="A10535" t="s">
        <v>39</v>
      </c>
      <c r="B10535" t="s">
        <v>53</v>
      </c>
      <c r="C10535" t="s">
        <v>76</v>
      </c>
      <c r="D10535" t="s">
        <v>214</v>
      </c>
      <c r="E10535" t="s">
        <v>215</v>
      </c>
      <c r="F10535" s="88">
        <v>46722</v>
      </c>
      <c r="G10535" s="87">
        <v>4500</v>
      </c>
      <c r="H10535" s="87">
        <v>40.307243033657073</v>
      </c>
    </row>
    <row r="10536" spans="1:8" x14ac:dyDescent="0.3">
      <c r="A10536" t="s">
        <v>39</v>
      </c>
      <c r="B10536" t="s">
        <v>53</v>
      </c>
      <c r="C10536" t="s">
        <v>76</v>
      </c>
      <c r="D10536" t="s">
        <v>214</v>
      </c>
      <c r="E10536" t="s">
        <v>216</v>
      </c>
      <c r="F10536" s="88">
        <v>46722</v>
      </c>
      <c r="G10536" s="87">
        <v>4500</v>
      </c>
      <c r="H10536" s="87">
        <v>0</v>
      </c>
    </row>
    <row r="10537" spans="1:8" x14ac:dyDescent="0.3">
      <c r="A10537" t="s">
        <v>39</v>
      </c>
      <c r="B10537" t="s">
        <v>53</v>
      </c>
      <c r="C10537" t="s">
        <v>76</v>
      </c>
      <c r="D10537" t="s">
        <v>214</v>
      </c>
      <c r="E10537" t="s">
        <v>217</v>
      </c>
      <c r="F10537" s="88">
        <v>46722</v>
      </c>
      <c r="G10537" s="87">
        <v>4500</v>
      </c>
      <c r="H10537" s="87">
        <v>40.307243033657073</v>
      </c>
    </row>
    <row r="10538" spans="1:8" x14ac:dyDescent="0.3">
      <c r="A10538" t="s">
        <v>39</v>
      </c>
      <c r="B10538" t="s">
        <v>53</v>
      </c>
      <c r="C10538" t="s">
        <v>77</v>
      </c>
      <c r="D10538" t="s">
        <v>198</v>
      </c>
      <c r="E10538" t="s">
        <v>135</v>
      </c>
      <c r="G10538" s="87">
        <v>42000</v>
      </c>
      <c r="H10538" s="87">
        <v>25200</v>
      </c>
    </row>
    <row r="10539" spans="1:8" x14ac:dyDescent="0.3">
      <c r="A10539" t="s">
        <v>39</v>
      </c>
      <c r="B10539" t="s">
        <v>53</v>
      </c>
      <c r="C10539" t="s">
        <v>77</v>
      </c>
      <c r="D10539" t="s">
        <v>198</v>
      </c>
      <c r="E10539" t="s">
        <v>199</v>
      </c>
      <c r="G10539" s="87">
        <v>42000</v>
      </c>
      <c r="H10539" s="87">
        <v>42276.650087377333</v>
      </c>
    </row>
    <row r="10540" spans="1:8" x14ac:dyDescent="0.3">
      <c r="A10540" t="s">
        <v>39</v>
      </c>
      <c r="B10540" t="s">
        <v>53</v>
      </c>
      <c r="C10540" t="s">
        <v>77</v>
      </c>
      <c r="D10540" t="s">
        <v>198</v>
      </c>
      <c r="E10540" t="s">
        <v>200</v>
      </c>
      <c r="G10540" s="87">
        <v>42000</v>
      </c>
      <c r="H10540" s="87">
        <v>42567.366522136879</v>
      </c>
    </row>
    <row r="10541" spans="1:8" x14ac:dyDescent="0.3">
      <c r="A10541" t="s">
        <v>39</v>
      </c>
      <c r="B10541" t="s">
        <v>53</v>
      </c>
      <c r="C10541" t="s">
        <v>77</v>
      </c>
      <c r="D10541" t="s">
        <v>198</v>
      </c>
      <c r="E10541" t="s">
        <v>201</v>
      </c>
      <c r="G10541" s="87">
        <v>42000</v>
      </c>
      <c r="H10541" s="87">
        <v>42000</v>
      </c>
    </row>
    <row r="10542" spans="1:8" x14ac:dyDescent="0.3">
      <c r="A10542" t="s">
        <v>39</v>
      </c>
      <c r="B10542" t="s">
        <v>53</v>
      </c>
      <c r="C10542" t="s">
        <v>77</v>
      </c>
      <c r="D10542" t="s">
        <v>198</v>
      </c>
      <c r="E10542" t="s">
        <v>202</v>
      </c>
      <c r="G10542" s="87">
        <v>42000</v>
      </c>
      <c r="H10542" s="87">
        <v>25708.652279964579</v>
      </c>
    </row>
    <row r="10543" spans="1:8" x14ac:dyDescent="0.3">
      <c r="A10543" t="s">
        <v>39</v>
      </c>
      <c r="B10543" t="s">
        <v>53</v>
      </c>
      <c r="C10543" t="s">
        <v>77</v>
      </c>
      <c r="D10543" t="s">
        <v>198</v>
      </c>
      <c r="E10543" t="s">
        <v>139</v>
      </c>
      <c r="G10543" s="87">
        <v>42000</v>
      </c>
      <c r="H10543" s="87">
        <v>27510</v>
      </c>
    </row>
    <row r="10544" spans="1:8" x14ac:dyDescent="0.3">
      <c r="A10544" t="s">
        <v>39</v>
      </c>
      <c r="B10544" t="s">
        <v>53</v>
      </c>
      <c r="C10544" t="s">
        <v>77</v>
      </c>
      <c r="D10544" t="s">
        <v>198</v>
      </c>
      <c r="E10544" t="s">
        <v>65</v>
      </c>
      <c r="G10544" s="87">
        <v>42000</v>
      </c>
      <c r="H10544" s="87">
        <v>25708.652279964579</v>
      </c>
    </row>
    <row r="10545" spans="1:8" x14ac:dyDescent="0.3">
      <c r="A10545" t="s">
        <v>39</v>
      </c>
      <c r="B10545" t="s">
        <v>53</v>
      </c>
      <c r="C10545" t="s">
        <v>77</v>
      </c>
      <c r="D10545" t="s">
        <v>203</v>
      </c>
      <c r="E10545" t="s">
        <v>204</v>
      </c>
      <c r="G10545" s="87">
        <v>42000</v>
      </c>
      <c r="H10545" s="87">
        <v>25733.435719339632</v>
      </c>
    </row>
    <row r="10546" spans="1:8" x14ac:dyDescent="0.3">
      <c r="A10546" t="s">
        <v>39</v>
      </c>
      <c r="B10546" t="s">
        <v>53</v>
      </c>
      <c r="C10546" t="s">
        <v>77</v>
      </c>
      <c r="D10546" t="s">
        <v>203</v>
      </c>
      <c r="E10546" t="s">
        <v>142</v>
      </c>
      <c r="G10546" s="87">
        <v>42000</v>
      </c>
      <c r="H10546" s="87">
        <v>41999.999999999993</v>
      </c>
    </row>
    <row r="10547" spans="1:8" x14ac:dyDescent="0.3">
      <c r="A10547" t="s">
        <v>39</v>
      </c>
      <c r="B10547" t="s">
        <v>53</v>
      </c>
      <c r="C10547" t="s">
        <v>77</v>
      </c>
      <c r="D10547" t="s">
        <v>203</v>
      </c>
      <c r="E10547" t="s">
        <v>143</v>
      </c>
      <c r="G10547" s="87">
        <v>42000</v>
      </c>
      <c r="H10547" s="87">
        <v>42889.059532232728</v>
      </c>
    </row>
    <row r="10548" spans="1:8" x14ac:dyDescent="0.3">
      <c r="A10548" t="s">
        <v>39</v>
      </c>
      <c r="B10548" t="s">
        <v>53</v>
      </c>
      <c r="C10548" t="s">
        <v>77</v>
      </c>
      <c r="D10548" t="s">
        <v>203</v>
      </c>
      <c r="E10548" t="s">
        <v>141</v>
      </c>
      <c r="G10548" s="87">
        <v>42000</v>
      </c>
      <c r="H10548" s="87">
        <v>0</v>
      </c>
    </row>
    <row r="10549" spans="1:8" x14ac:dyDescent="0.3">
      <c r="A10549" t="s">
        <v>39</v>
      </c>
      <c r="B10549" t="s">
        <v>53</v>
      </c>
      <c r="C10549" t="s">
        <v>77</v>
      </c>
      <c r="D10549" t="s">
        <v>203</v>
      </c>
      <c r="E10549" t="s">
        <v>205</v>
      </c>
      <c r="G10549" s="87">
        <v>42000</v>
      </c>
      <c r="H10549" s="87">
        <v>25733.435719339632</v>
      </c>
    </row>
    <row r="10550" spans="1:8" x14ac:dyDescent="0.3">
      <c r="A10550" t="s">
        <v>39</v>
      </c>
      <c r="B10550" t="s">
        <v>53</v>
      </c>
      <c r="C10550" t="s">
        <v>77</v>
      </c>
      <c r="D10550" t="s">
        <v>206</v>
      </c>
      <c r="E10550" t="s">
        <v>207</v>
      </c>
      <c r="G10550" s="87">
        <v>42000</v>
      </c>
      <c r="H10550" s="87">
        <v>43680</v>
      </c>
    </row>
    <row r="10551" spans="1:8" x14ac:dyDescent="0.3">
      <c r="A10551" t="s">
        <v>39</v>
      </c>
      <c r="B10551" t="s">
        <v>53</v>
      </c>
      <c r="C10551" t="s">
        <v>77</v>
      </c>
      <c r="D10551" t="s">
        <v>206</v>
      </c>
      <c r="E10551" t="s">
        <v>208</v>
      </c>
      <c r="G10551" s="87">
        <v>42000</v>
      </c>
      <c r="H10551" s="87">
        <v>43394.166666666672</v>
      </c>
    </row>
    <row r="10552" spans="1:8" x14ac:dyDescent="0.3">
      <c r="A10552" t="s">
        <v>39</v>
      </c>
      <c r="B10552" t="s">
        <v>53</v>
      </c>
      <c r="C10552" t="s">
        <v>77</v>
      </c>
      <c r="D10552" t="s">
        <v>206</v>
      </c>
      <c r="E10552" t="s">
        <v>209</v>
      </c>
      <c r="G10552" s="87">
        <v>42000</v>
      </c>
      <c r="H10552" s="87">
        <v>37296.176148796512</v>
      </c>
    </row>
    <row r="10553" spans="1:8" x14ac:dyDescent="0.3">
      <c r="A10553" t="s">
        <v>39</v>
      </c>
      <c r="B10553" t="s">
        <v>53</v>
      </c>
      <c r="C10553" t="s">
        <v>77</v>
      </c>
      <c r="D10553" t="s">
        <v>210</v>
      </c>
      <c r="E10553" t="s">
        <v>211</v>
      </c>
      <c r="G10553" s="87">
        <v>42000</v>
      </c>
      <c r="H10553" s="87">
        <v>37800</v>
      </c>
    </row>
    <row r="10554" spans="1:8" x14ac:dyDescent="0.3">
      <c r="A10554" t="s">
        <v>39</v>
      </c>
      <c r="B10554" t="s">
        <v>53</v>
      </c>
      <c r="C10554" t="s">
        <v>77</v>
      </c>
      <c r="D10554" t="s">
        <v>210</v>
      </c>
      <c r="E10554" t="s">
        <v>212</v>
      </c>
      <c r="G10554" s="87">
        <v>42000</v>
      </c>
      <c r="H10554" s="87">
        <v>37380</v>
      </c>
    </row>
    <row r="10555" spans="1:8" x14ac:dyDescent="0.3">
      <c r="A10555" t="s">
        <v>39</v>
      </c>
      <c r="B10555" t="s">
        <v>53</v>
      </c>
      <c r="C10555" t="s">
        <v>77</v>
      </c>
      <c r="D10555" t="s">
        <v>210</v>
      </c>
      <c r="E10555" t="s">
        <v>213</v>
      </c>
      <c r="G10555" s="87">
        <v>42000</v>
      </c>
      <c r="H10555" s="87">
        <v>36960</v>
      </c>
    </row>
    <row r="10556" spans="1:8" x14ac:dyDescent="0.3">
      <c r="A10556" t="s">
        <v>39</v>
      </c>
      <c r="B10556" t="s">
        <v>53</v>
      </c>
      <c r="C10556" t="s">
        <v>77</v>
      </c>
      <c r="D10556" t="s">
        <v>214</v>
      </c>
      <c r="E10556" t="s">
        <v>215</v>
      </c>
      <c r="F10556" s="88">
        <v>46388</v>
      </c>
      <c r="G10556" s="87">
        <v>3500</v>
      </c>
      <c r="H10556" s="87">
        <v>107.5400984595839</v>
      </c>
    </row>
    <row r="10557" spans="1:8" x14ac:dyDescent="0.3">
      <c r="A10557" t="s">
        <v>39</v>
      </c>
      <c r="B10557" t="s">
        <v>53</v>
      </c>
      <c r="C10557" t="s">
        <v>77</v>
      </c>
      <c r="D10557" t="s">
        <v>214</v>
      </c>
      <c r="E10557" t="s">
        <v>216</v>
      </c>
      <c r="F10557" s="88">
        <v>46388</v>
      </c>
      <c r="G10557" s="87">
        <v>3500</v>
      </c>
      <c r="H10557" s="87">
        <v>140.00000000000011</v>
      </c>
    </row>
    <row r="10558" spans="1:8" x14ac:dyDescent="0.3">
      <c r="A10558" t="s">
        <v>39</v>
      </c>
      <c r="B10558" t="s">
        <v>53</v>
      </c>
      <c r="C10558" t="s">
        <v>77</v>
      </c>
      <c r="D10558" t="s">
        <v>214</v>
      </c>
      <c r="E10558" t="s">
        <v>217</v>
      </c>
      <c r="F10558" s="88">
        <v>46388</v>
      </c>
      <c r="G10558" s="87">
        <v>3500</v>
      </c>
      <c r="H10558" s="87">
        <v>-31.21144378886143</v>
      </c>
    </row>
    <row r="10559" spans="1:8" x14ac:dyDescent="0.3">
      <c r="A10559" t="s">
        <v>39</v>
      </c>
      <c r="B10559" t="s">
        <v>53</v>
      </c>
      <c r="C10559" t="s">
        <v>77</v>
      </c>
      <c r="D10559" t="s">
        <v>214</v>
      </c>
      <c r="E10559" t="s">
        <v>215</v>
      </c>
      <c r="F10559" s="88">
        <v>46419</v>
      </c>
      <c r="G10559" s="87">
        <v>3500</v>
      </c>
      <c r="H10559" s="87">
        <v>107.5166866335789</v>
      </c>
    </row>
    <row r="10560" spans="1:8" x14ac:dyDescent="0.3">
      <c r="A10560" t="s">
        <v>39</v>
      </c>
      <c r="B10560" t="s">
        <v>53</v>
      </c>
      <c r="C10560" t="s">
        <v>77</v>
      </c>
      <c r="D10560" t="s">
        <v>214</v>
      </c>
      <c r="E10560" t="s">
        <v>216</v>
      </c>
      <c r="F10560" s="88">
        <v>46419</v>
      </c>
      <c r="G10560" s="87">
        <v>3500</v>
      </c>
      <c r="H10560" s="87">
        <v>140.00000000000011</v>
      </c>
    </row>
    <row r="10561" spans="1:8" x14ac:dyDescent="0.3">
      <c r="A10561" t="s">
        <v>39</v>
      </c>
      <c r="B10561" t="s">
        <v>53</v>
      </c>
      <c r="C10561" t="s">
        <v>77</v>
      </c>
      <c r="D10561" t="s">
        <v>214</v>
      </c>
      <c r="E10561" t="s">
        <v>217</v>
      </c>
      <c r="F10561" s="88">
        <v>46419</v>
      </c>
      <c r="G10561" s="87">
        <v>3500</v>
      </c>
      <c r="H10561" s="87">
        <v>-31.233955160020312</v>
      </c>
    </row>
    <row r="10562" spans="1:8" x14ac:dyDescent="0.3">
      <c r="A10562" t="s">
        <v>39</v>
      </c>
      <c r="B10562" t="s">
        <v>53</v>
      </c>
      <c r="C10562" t="s">
        <v>77</v>
      </c>
      <c r="D10562" t="s">
        <v>214</v>
      </c>
      <c r="E10562" t="s">
        <v>215</v>
      </c>
      <c r="F10562" s="88">
        <v>46447</v>
      </c>
      <c r="G10562" s="87">
        <v>3500</v>
      </c>
      <c r="H10562" s="87">
        <v>107.4932410114628</v>
      </c>
    </row>
    <row r="10563" spans="1:8" x14ac:dyDescent="0.3">
      <c r="A10563" t="s">
        <v>39</v>
      </c>
      <c r="B10563" t="s">
        <v>53</v>
      </c>
      <c r="C10563" t="s">
        <v>77</v>
      </c>
      <c r="D10563" t="s">
        <v>214</v>
      </c>
      <c r="E10563" t="s">
        <v>216</v>
      </c>
      <c r="F10563" s="88">
        <v>46447</v>
      </c>
      <c r="G10563" s="87">
        <v>3500</v>
      </c>
      <c r="H10563" s="87">
        <v>140.00000000000011</v>
      </c>
    </row>
    <row r="10564" spans="1:8" x14ac:dyDescent="0.3">
      <c r="A10564" t="s">
        <v>39</v>
      </c>
      <c r="B10564" t="s">
        <v>53</v>
      </c>
      <c r="C10564" t="s">
        <v>77</v>
      </c>
      <c r="D10564" t="s">
        <v>214</v>
      </c>
      <c r="E10564" t="s">
        <v>217</v>
      </c>
      <c r="F10564" s="88">
        <v>46447</v>
      </c>
      <c r="G10564" s="87">
        <v>3500</v>
      </c>
      <c r="H10564" s="87">
        <v>-31.256499027439599</v>
      </c>
    </row>
    <row r="10565" spans="1:8" x14ac:dyDescent="0.3">
      <c r="A10565" t="s">
        <v>39</v>
      </c>
      <c r="B10565" t="s">
        <v>53</v>
      </c>
      <c r="C10565" t="s">
        <v>77</v>
      </c>
      <c r="D10565" t="s">
        <v>214</v>
      </c>
      <c r="E10565" t="s">
        <v>215</v>
      </c>
      <c r="F10565" s="88">
        <v>46478</v>
      </c>
      <c r="G10565" s="87">
        <v>3500</v>
      </c>
      <c r="H10565" s="87">
        <v>107.4689650106511</v>
      </c>
    </row>
    <row r="10566" spans="1:8" x14ac:dyDescent="0.3">
      <c r="A10566" t="s">
        <v>39</v>
      </c>
      <c r="B10566" t="s">
        <v>53</v>
      </c>
      <c r="C10566" t="s">
        <v>77</v>
      </c>
      <c r="D10566" t="s">
        <v>214</v>
      </c>
      <c r="E10566" t="s">
        <v>216</v>
      </c>
      <c r="F10566" s="88">
        <v>46478</v>
      </c>
      <c r="G10566" s="87">
        <v>3500</v>
      </c>
      <c r="H10566" s="87">
        <v>140.00000000000011</v>
      </c>
    </row>
    <row r="10567" spans="1:8" x14ac:dyDescent="0.3">
      <c r="A10567" t="s">
        <v>39</v>
      </c>
      <c r="B10567" t="s">
        <v>53</v>
      </c>
      <c r="C10567" t="s">
        <v>77</v>
      </c>
      <c r="D10567" t="s">
        <v>214</v>
      </c>
      <c r="E10567" t="s">
        <v>217</v>
      </c>
      <c r="F10567" s="88">
        <v>46478</v>
      </c>
      <c r="G10567" s="87">
        <v>3500</v>
      </c>
      <c r="H10567" s="87">
        <v>-31.27984133591244</v>
      </c>
    </row>
    <row r="10568" spans="1:8" x14ac:dyDescent="0.3">
      <c r="A10568" t="s">
        <v>39</v>
      </c>
      <c r="B10568" t="s">
        <v>53</v>
      </c>
      <c r="C10568" t="s">
        <v>77</v>
      </c>
      <c r="D10568" t="s">
        <v>214</v>
      </c>
      <c r="E10568" t="s">
        <v>215</v>
      </c>
      <c r="F10568" s="88">
        <v>46508</v>
      </c>
      <c r="G10568" s="87">
        <v>3500</v>
      </c>
      <c r="H10568" s="87">
        <v>107.44465272417609</v>
      </c>
    </row>
    <row r="10569" spans="1:8" x14ac:dyDescent="0.3">
      <c r="A10569" t="s">
        <v>39</v>
      </c>
      <c r="B10569" t="s">
        <v>53</v>
      </c>
      <c r="C10569" t="s">
        <v>77</v>
      </c>
      <c r="D10569" t="s">
        <v>214</v>
      </c>
      <c r="E10569" t="s">
        <v>216</v>
      </c>
      <c r="F10569" s="88">
        <v>46508</v>
      </c>
      <c r="G10569" s="87">
        <v>3500</v>
      </c>
      <c r="H10569" s="87">
        <v>140.00000000000011</v>
      </c>
    </row>
    <row r="10570" spans="1:8" x14ac:dyDescent="0.3">
      <c r="A10570" t="s">
        <v>39</v>
      </c>
      <c r="B10570" t="s">
        <v>53</v>
      </c>
      <c r="C10570" t="s">
        <v>77</v>
      </c>
      <c r="D10570" t="s">
        <v>214</v>
      </c>
      <c r="E10570" t="s">
        <v>217</v>
      </c>
      <c r="F10570" s="88">
        <v>46508</v>
      </c>
      <c r="G10570" s="87">
        <v>3500</v>
      </c>
      <c r="H10570" s="87">
        <v>-31.30321853444584</v>
      </c>
    </row>
    <row r="10571" spans="1:8" x14ac:dyDescent="0.3">
      <c r="A10571" t="s">
        <v>39</v>
      </c>
      <c r="B10571" t="s">
        <v>53</v>
      </c>
      <c r="C10571" t="s">
        <v>77</v>
      </c>
      <c r="D10571" t="s">
        <v>214</v>
      </c>
      <c r="E10571" t="s">
        <v>215</v>
      </c>
      <c r="F10571" s="88">
        <v>46539</v>
      </c>
      <c r="G10571" s="87">
        <v>3500</v>
      </c>
      <c r="H10571" s="87">
        <v>107.4203040706232</v>
      </c>
    </row>
    <row r="10572" spans="1:8" x14ac:dyDescent="0.3">
      <c r="A10572" t="s">
        <v>39</v>
      </c>
      <c r="B10572" t="s">
        <v>53</v>
      </c>
      <c r="C10572" t="s">
        <v>77</v>
      </c>
      <c r="D10572" t="s">
        <v>214</v>
      </c>
      <c r="E10572" t="s">
        <v>216</v>
      </c>
      <c r="F10572" s="88">
        <v>46539</v>
      </c>
      <c r="G10572" s="87">
        <v>3500</v>
      </c>
      <c r="H10572" s="87">
        <v>140.00000000000011</v>
      </c>
    </row>
    <row r="10573" spans="1:8" x14ac:dyDescent="0.3">
      <c r="A10573" t="s">
        <v>39</v>
      </c>
      <c r="B10573" t="s">
        <v>53</v>
      </c>
      <c r="C10573" t="s">
        <v>77</v>
      </c>
      <c r="D10573" t="s">
        <v>214</v>
      </c>
      <c r="E10573" t="s">
        <v>217</v>
      </c>
      <c r="F10573" s="88">
        <v>46539</v>
      </c>
      <c r="G10573" s="87">
        <v>3500</v>
      </c>
      <c r="H10573" s="87">
        <v>-31.326630701323911</v>
      </c>
    </row>
    <row r="10574" spans="1:8" x14ac:dyDescent="0.3">
      <c r="A10574" t="s">
        <v>39</v>
      </c>
      <c r="B10574" t="s">
        <v>53</v>
      </c>
      <c r="C10574" t="s">
        <v>77</v>
      </c>
      <c r="D10574" t="s">
        <v>214</v>
      </c>
      <c r="E10574" t="s">
        <v>215</v>
      </c>
      <c r="F10574" s="88">
        <v>46569</v>
      </c>
      <c r="G10574" s="87">
        <v>3500</v>
      </c>
      <c r="H10574" s="87">
        <v>107.395918968331</v>
      </c>
    </row>
    <row r="10575" spans="1:8" x14ac:dyDescent="0.3">
      <c r="A10575" t="s">
        <v>39</v>
      </c>
      <c r="B10575" t="s">
        <v>53</v>
      </c>
      <c r="C10575" t="s">
        <v>77</v>
      </c>
      <c r="D10575" t="s">
        <v>214</v>
      </c>
      <c r="E10575" t="s">
        <v>216</v>
      </c>
      <c r="F10575" s="88">
        <v>46569</v>
      </c>
      <c r="G10575" s="87">
        <v>3500</v>
      </c>
      <c r="H10575" s="87">
        <v>140.00000000000011</v>
      </c>
    </row>
    <row r="10576" spans="1:8" x14ac:dyDescent="0.3">
      <c r="A10576" t="s">
        <v>39</v>
      </c>
      <c r="B10576" t="s">
        <v>53</v>
      </c>
      <c r="C10576" t="s">
        <v>77</v>
      </c>
      <c r="D10576" t="s">
        <v>214</v>
      </c>
      <c r="E10576" t="s">
        <v>217</v>
      </c>
      <c r="F10576" s="88">
        <v>46569</v>
      </c>
      <c r="G10576" s="87">
        <v>3500</v>
      </c>
      <c r="H10576" s="87">
        <v>-31.350077915066219</v>
      </c>
    </row>
    <row r="10577" spans="1:8" x14ac:dyDescent="0.3">
      <c r="A10577" t="s">
        <v>39</v>
      </c>
      <c r="B10577" t="s">
        <v>53</v>
      </c>
      <c r="C10577" t="s">
        <v>77</v>
      </c>
      <c r="D10577" t="s">
        <v>214</v>
      </c>
      <c r="E10577" t="s">
        <v>215</v>
      </c>
      <c r="F10577" s="88">
        <v>46600</v>
      </c>
      <c r="G10577" s="87">
        <v>3500</v>
      </c>
      <c r="H10577" s="87">
        <v>-31.37394550388678</v>
      </c>
    </row>
    <row r="10578" spans="1:8" x14ac:dyDescent="0.3">
      <c r="A10578" t="s">
        <v>39</v>
      </c>
      <c r="B10578" t="s">
        <v>53</v>
      </c>
      <c r="C10578" t="s">
        <v>77</v>
      </c>
      <c r="D10578" t="s">
        <v>214</v>
      </c>
      <c r="E10578" t="s">
        <v>216</v>
      </c>
      <c r="F10578" s="88">
        <v>46600</v>
      </c>
      <c r="G10578" s="87">
        <v>3500</v>
      </c>
      <c r="H10578" s="87">
        <v>0</v>
      </c>
    </row>
    <row r="10579" spans="1:8" x14ac:dyDescent="0.3">
      <c r="A10579" t="s">
        <v>39</v>
      </c>
      <c r="B10579" t="s">
        <v>53</v>
      </c>
      <c r="C10579" t="s">
        <v>77</v>
      </c>
      <c r="D10579" t="s">
        <v>214</v>
      </c>
      <c r="E10579" t="s">
        <v>217</v>
      </c>
      <c r="F10579" s="88">
        <v>46600</v>
      </c>
      <c r="G10579" s="87">
        <v>3500</v>
      </c>
      <c r="H10579" s="87">
        <v>-31.37394550388678</v>
      </c>
    </row>
    <row r="10580" spans="1:8" x14ac:dyDescent="0.3">
      <c r="A10580" t="s">
        <v>39</v>
      </c>
      <c r="B10580" t="s">
        <v>53</v>
      </c>
      <c r="C10580" t="s">
        <v>77</v>
      </c>
      <c r="D10580" t="s">
        <v>214</v>
      </c>
      <c r="E10580" t="s">
        <v>215</v>
      </c>
      <c r="F10580" s="88">
        <v>46631</v>
      </c>
      <c r="G10580" s="87">
        <v>3500</v>
      </c>
      <c r="H10580" s="87">
        <v>-31.397463625638832</v>
      </c>
    </row>
    <row r="10581" spans="1:8" x14ac:dyDescent="0.3">
      <c r="A10581" t="s">
        <v>39</v>
      </c>
      <c r="B10581" t="s">
        <v>53</v>
      </c>
      <c r="C10581" t="s">
        <v>77</v>
      </c>
      <c r="D10581" t="s">
        <v>214</v>
      </c>
      <c r="E10581" t="s">
        <v>216</v>
      </c>
      <c r="F10581" s="88">
        <v>46631</v>
      </c>
      <c r="G10581" s="87">
        <v>3500</v>
      </c>
      <c r="H10581" s="87">
        <v>0</v>
      </c>
    </row>
    <row r="10582" spans="1:8" x14ac:dyDescent="0.3">
      <c r="A10582" t="s">
        <v>39</v>
      </c>
      <c r="B10582" t="s">
        <v>53</v>
      </c>
      <c r="C10582" t="s">
        <v>77</v>
      </c>
      <c r="D10582" t="s">
        <v>214</v>
      </c>
      <c r="E10582" t="s">
        <v>217</v>
      </c>
      <c r="F10582" s="88">
        <v>46631</v>
      </c>
      <c r="G10582" s="87">
        <v>3500</v>
      </c>
      <c r="H10582" s="87">
        <v>-31.397463625638832</v>
      </c>
    </row>
    <row r="10583" spans="1:8" x14ac:dyDescent="0.3">
      <c r="A10583" t="s">
        <v>39</v>
      </c>
      <c r="B10583" t="s">
        <v>53</v>
      </c>
      <c r="C10583" t="s">
        <v>77</v>
      </c>
      <c r="D10583" t="s">
        <v>214</v>
      </c>
      <c r="E10583" t="s">
        <v>215</v>
      </c>
      <c r="F10583" s="88">
        <v>46661</v>
      </c>
      <c r="G10583" s="87">
        <v>3500</v>
      </c>
      <c r="H10583" s="87">
        <v>-31.421017032528091</v>
      </c>
    </row>
    <row r="10584" spans="1:8" x14ac:dyDescent="0.3">
      <c r="A10584" t="s">
        <v>39</v>
      </c>
      <c r="B10584" t="s">
        <v>53</v>
      </c>
      <c r="C10584" t="s">
        <v>77</v>
      </c>
      <c r="D10584" t="s">
        <v>214</v>
      </c>
      <c r="E10584" t="s">
        <v>216</v>
      </c>
      <c r="F10584" s="88">
        <v>46661</v>
      </c>
      <c r="G10584" s="87">
        <v>3500</v>
      </c>
      <c r="H10584" s="87">
        <v>0</v>
      </c>
    </row>
    <row r="10585" spans="1:8" x14ac:dyDescent="0.3">
      <c r="A10585" t="s">
        <v>39</v>
      </c>
      <c r="B10585" t="s">
        <v>53</v>
      </c>
      <c r="C10585" t="s">
        <v>77</v>
      </c>
      <c r="D10585" t="s">
        <v>214</v>
      </c>
      <c r="E10585" t="s">
        <v>217</v>
      </c>
      <c r="F10585" s="88">
        <v>46661</v>
      </c>
      <c r="G10585" s="87">
        <v>3500</v>
      </c>
      <c r="H10585" s="87">
        <v>-31.421017032528091</v>
      </c>
    </row>
    <row r="10586" spans="1:8" x14ac:dyDescent="0.3">
      <c r="A10586" t="s">
        <v>39</v>
      </c>
      <c r="B10586" t="s">
        <v>53</v>
      </c>
      <c r="C10586" t="s">
        <v>77</v>
      </c>
      <c r="D10586" t="s">
        <v>214</v>
      </c>
      <c r="E10586" t="s">
        <v>215</v>
      </c>
      <c r="F10586" s="88">
        <v>46692</v>
      </c>
      <c r="G10586" s="87">
        <v>3500</v>
      </c>
      <c r="H10586" s="87">
        <v>-31.444605804021862</v>
      </c>
    </row>
    <row r="10587" spans="1:8" x14ac:dyDescent="0.3">
      <c r="A10587" t="s">
        <v>39</v>
      </c>
      <c r="B10587" t="s">
        <v>53</v>
      </c>
      <c r="C10587" t="s">
        <v>77</v>
      </c>
      <c r="D10587" t="s">
        <v>214</v>
      </c>
      <c r="E10587" t="s">
        <v>216</v>
      </c>
      <c r="F10587" s="88">
        <v>46692</v>
      </c>
      <c r="G10587" s="87">
        <v>3500</v>
      </c>
      <c r="H10587" s="87">
        <v>0</v>
      </c>
    </row>
    <row r="10588" spans="1:8" x14ac:dyDescent="0.3">
      <c r="A10588" t="s">
        <v>39</v>
      </c>
      <c r="B10588" t="s">
        <v>53</v>
      </c>
      <c r="C10588" t="s">
        <v>77</v>
      </c>
      <c r="D10588" t="s">
        <v>214</v>
      </c>
      <c r="E10588" t="s">
        <v>217</v>
      </c>
      <c r="F10588" s="88">
        <v>46692</v>
      </c>
      <c r="G10588" s="87">
        <v>3500</v>
      </c>
      <c r="H10588" s="87">
        <v>-31.444605804021862</v>
      </c>
    </row>
    <row r="10589" spans="1:8" x14ac:dyDescent="0.3">
      <c r="A10589" t="s">
        <v>39</v>
      </c>
      <c r="B10589" t="s">
        <v>53</v>
      </c>
      <c r="C10589" t="s">
        <v>77</v>
      </c>
      <c r="D10589" t="s">
        <v>214</v>
      </c>
      <c r="E10589" t="s">
        <v>215</v>
      </c>
      <c r="F10589" s="88">
        <v>46722</v>
      </c>
      <c r="G10589" s="87">
        <v>3500</v>
      </c>
      <c r="H10589" s="87">
        <v>-31.468230019829569</v>
      </c>
    </row>
    <row r="10590" spans="1:8" x14ac:dyDescent="0.3">
      <c r="A10590" t="s">
        <v>39</v>
      </c>
      <c r="B10590" t="s">
        <v>53</v>
      </c>
      <c r="C10590" t="s">
        <v>77</v>
      </c>
      <c r="D10590" t="s">
        <v>214</v>
      </c>
      <c r="E10590" t="s">
        <v>216</v>
      </c>
      <c r="F10590" s="88">
        <v>46722</v>
      </c>
      <c r="G10590" s="87">
        <v>3500</v>
      </c>
      <c r="H10590" s="87">
        <v>0</v>
      </c>
    </row>
    <row r="10591" spans="1:8" x14ac:dyDescent="0.3">
      <c r="A10591" t="s">
        <v>39</v>
      </c>
      <c r="B10591" t="s">
        <v>53</v>
      </c>
      <c r="C10591" t="s">
        <v>77</v>
      </c>
      <c r="D10591" t="s">
        <v>214</v>
      </c>
      <c r="E10591" t="s">
        <v>217</v>
      </c>
      <c r="F10591" s="88">
        <v>46722</v>
      </c>
      <c r="G10591" s="87">
        <v>3500</v>
      </c>
      <c r="H10591" s="87">
        <v>-31.468230019829569</v>
      </c>
    </row>
    <row r="10592" spans="1:8" x14ac:dyDescent="0.3">
      <c r="A10592" t="s">
        <v>39</v>
      </c>
      <c r="B10592" t="s">
        <v>53</v>
      </c>
      <c r="C10592" t="s">
        <v>78</v>
      </c>
      <c r="D10592" t="s">
        <v>198</v>
      </c>
      <c r="E10592" t="s">
        <v>135</v>
      </c>
      <c r="G10592" s="87">
        <v>30000</v>
      </c>
      <c r="H10592" s="87">
        <v>17520</v>
      </c>
    </row>
    <row r="10593" spans="1:8" x14ac:dyDescent="0.3">
      <c r="A10593" t="s">
        <v>39</v>
      </c>
      <c r="B10593" t="s">
        <v>53</v>
      </c>
      <c r="C10593" t="s">
        <v>78</v>
      </c>
      <c r="D10593" t="s">
        <v>198</v>
      </c>
      <c r="E10593" t="s">
        <v>199</v>
      </c>
      <c r="G10593" s="87">
        <v>30000</v>
      </c>
      <c r="H10593" s="87">
        <v>30000</v>
      </c>
    </row>
    <row r="10594" spans="1:8" x14ac:dyDescent="0.3">
      <c r="A10594" t="s">
        <v>39</v>
      </c>
      <c r="B10594" t="s">
        <v>53</v>
      </c>
      <c r="C10594" t="s">
        <v>78</v>
      </c>
      <c r="D10594" t="s">
        <v>198</v>
      </c>
      <c r="E10594" t="s">
        <v>200</v>
      </c>
      <c r="G10594" s="87">
        <v>30000</v>
      </c>
      <c r="H10594" s="87">
        <v>30303.101622773778</v>
      </c>
    </row>
    <row r="10595" spans="1:8" x14ac:dyDescent="0.3">
      <c r="A10595" t="s">
        <v>39</v>
      </c>
      <c r="B10595" t="s">
        <v>53</v>
      </c>
      <c r="C10595" t="s">
        <v>78</v>
      </c>
      <c r="D10595" t="s">
        <v>198</v>
      </c>
      <c r="E10595" t="s">
        <v>201</v>
      </c>
      <c r="G10595" s="87">
        <v>30000</v>
      </c>
      <c r="H10595" s="87">
        <v>30000</v>
      </c>
    </row>
    <row r="10596" spans="1:8" x14ac:dyDescent="0.3">
      <c r="A10596" t="s">
        <v>39</v>
      </c>
      <c r="B10596" t="s">
        <v>53</v>
      </c>
      <c r="C10596" t="s">
        <v>78</v>
      </c>
      <c r="D10596" t="s">
        <v>198</v>
      </c>
      <c r="E10596" t="s">
        <v>202</v>
      </c>
      <c r="G10596" s="87">
        <v>30000</v>
      </c>
      <c r="H10596" s="87">
        <v>17697.011347699889</v>
      </c>
    </row>
    <row r="10597" spans="1:8" x14ac:dyDescent="0.3">
      <c r="A10597" t="s">
        <v>39</v>
      </c>
      <c r="B10597" t="s">
        <v>53</v>
      </c>
      <c r="C10597" t="s">
        <v>78</v>
      </c>
      <c r="D10597" t="s">
        <v>198</v>
      </c>
      <c r="E10597" t="s">
        <v>139</v>
      </c>
      <c r="G10597" s="87">
        <v>30000</v>
      </c>
      <c r="H10597" s="87">
        <v>18750</v>
      </c>
    </row>
    <row r="10598" spans="1:8" x14ac:dyDescent="0.3">
      <c r="A10598" t="s">
        <v>39</v>
      </c>
      <c r="B10598" t="s">
        <v>53</v>
      </c>
      <c r="C10598" t="s">
        <v>78</v>
      </c>
      <c r="D10598" t="s">
        <v>198</v>
      </c>
      <c r="E10598" t="s">
        <v>65</v>
      </c>
      <c r="G10598" s="87">
        <v>30000</v>
      </c>
      <c r="H10598" s="87">
        <v>17697.011347699889</v>
      </c>
    </row>
    <row r="10599" spans="1:8" x14ac:dyDescent="0.3">
      <c r="A10599" t="s">
        <v>39</v>
      </c>
      <c r="B10599" t="s">
        <v>53</v>
      </c>
      <c r="C10599" t="s">
        <v>78</v>
      </c>
      <c r="D10599" t="s">
        <v>203</v>
      </c>
      <c r="E10599" t="s">
        <v>204</v>
      </c>
      <c r="G10599" s="87">
        <v>30000</v>
      </c>
      <c r="H10599" s="87">
        <v>17631.11169324896</v>
      </c>
    </row>
    <row r="10600" spans="1:8" x14ac:dyDescent="0.3">
      <c r="A10600" t="s">
        <v>39</v>
      </c>
      <c r="B10600" t="s">
        <v>53</v>
      </c>
      <c r="C10600" t="s">
        <v>78</v>
      </c>
      <c r="D10600" t="s">
        <v>203</v>
      </c>
      <c r="E10600" t="s">
        <v>142</v>
      </c>
      <c r="G10600" s="87">
        <v>30000</v>
      </c>
      <c r="H10600" s="87">
        <v>30000</v>
      </c>
    </row>
    <row r="10601" spans="1:8" x14ac:dyDescent="0.3">
      <c r="A10601" t="s">
        <v>39</v>
      </c>
      <c r="B10601" t="s">
        <v>53</v>
      </c>
      <c r="C10601" t="s">
        <v>78</v>
      </c>
      <c r="D10601" t="s">
        <v>203</v>
      </c>
      <c r="E10601" t="s">
        <v>143</v>
      </c>
      <c r="G10601" s="87">
        <v>30000</v>
      </c>
      <c r="H10601" s="87">
        <v>30190.259748713979</v>
      </c>
    </row>
    <row r="10602" spans="1:8" x14ac:dyDescent="0.3">
      <c r="A10602" t="s">
        <v>39</v>
      </c>
      <c r="B10602" t="s">
        <v>53</v>
      </c>
      <c r="C10602" t="s">
        <v>78</v>
      </c>
      <c r="D10602" t="s">
        <v>203</v>
      </c>
      <c r="E10602" t="s">
        <v>141</v>
      </c>
      <c r="G10602" s="87">
        <v>30000</v>
      </c>
      <c r="H10602" s="87">
        <v>0</v>
      </c>
    </row>
    <row r="10603" spans="1:8" x14ac:dyDescent="0.3">
      <c r="A10603" t="s">
        <v>39</v>
      </c>
      <c r="B10603" t="s">
        <v>53</v>
      </c>
      <c r="C10603" t="s">
        <v>78</v>
      </c>
      <c r="D10603" t="s">
        <v>203</v>
      </c>
      <c r="E10603" t="s">
        <v>205</v>
      </c>
      <c r="G10603" s="87">
        <v>30000</v>
      </c>
      <c r="H10603" s="87">
        <v>17631.11169324896</v>
      </c>
    </row>
    <row r="10604" spans="1:8" x14ac:dyDescent="0.3">
      <c r="A10604" t="s">
        <v>39</v>
      </c>
      <c r="B10604" t="s">
        <v>53</v>
      </c>
      <c r="C10604" t="s">
        <v>78</v>
      </c>
      <c r="D10604" t="s">
        <v>206</v>
      </c>
      <c r="E10604" t="s">
        <v>207</v>
      </c>
      <c r="G10604" s="87">
        <v>30000</v>
      </c>
      <c r="H10604" s="87">
        <v>30000</v>
      </c>
    </row>
    <row r="10605" spans="1:8" x14ac:dyDescent="0.3">
      <c r="A10605" t="s">
        <v>39</v>
      </c>
      <c r="B10605" t="s">
        <v>53</v>
      </c>
      <c r="C10605" t="s">
        <v>78</v>
      </c>
      <c r="D10605" t="s">
        <v>206</v>
      </c>
      <c r="E10605" t="s">
        <v>208</v>
      </c>
      <c r="G10605" s="87">
        <v>30000</v>
      </c>
      <c r="H10605" s="87">
        <v>30000</v>
      </c>
    </row>
    <row r="10606" spans="1:8" x14ac:dyDescent="0.3">
      <c r="A10606" t="s">
        <v>39</v>
      </c>
      <c r="B10606" t="s">
        <v>53</v>
      </c>
      <c r="C10606" t="s">
        <v>78</v>
      </c>
      <c r="D10606" t="s">
        <v>206</v>
      </c>
      <c r="E10606" t="s">
        <v>209</v>
      </c>
      <c r="G10606" s="87">
        <v>30000</v>
      </c>
      <c r="H10606" s="87">
        <v>26729.937089715539</v>
      </c>
    </row>
    <row r="10607" spans="1:8" x14ac:dyDescent="0.3">
      <c r="A10607" t="s">
        <v>39</v>
      </c>
      <c r="B10607" t="s">
        <v>53</v>
      </c>
      <c r="C10607" t="s">
        <v>78</v>
      </c>
      <c r="D10607" t="s">
        <v>210</v>
      </c>
      <c r="E10607" t="s">
        <v>211</v>
      </c>
      <c r="G10607" s="87">
        <v>30000</v>
      </c>
      <c r="H10607" s="87">
        <v>27000</v>
      </c>
    </row>
    <row r="10608" spans="1:8" x14ac:dyDescent="0.3">
      <c r="A10608" t="s">
        <v>39</v>
      </c>
      <c r="B10608" t="s">
        <v>53</v>
      </c>
      <c r="C10608" t="s">
        <v>78</v>
      </c>
      <c r="D10608" t="s">
        <v>210</v>
      </c>
      <c r="E10608" t="s">
        <v>212</v>
      </c>
      <c r="G10608" s="87">
        <v>30000</v>
      </c>
      <c r="H10608" s="87">
        <v>26700</v>
      </c>
    </row>
    <row r="10609" spans="1:8" x14ac:dyDescent="0.3">
      <c r="A10609" t="s">
        <v>39</v>
      </c>
      <c r="B10609" t="s">
        <v>53</v>
      </c>
      <c r="C10609" t="s">
        <v>78</v>
      </c>
      <c r="D10609" t="s">
        <v>210</v>
      </c>
      <c r="E10609" t="s">
        <v>213</v>
      </c>
      <c r="G10609" s="87">
        <v>30000</v>
      </c>
      <c r="H10609" s="87">
        <v>26850</v>
      </c>
    </row>
    <row r="10610" spans="1:8" x14ac:dyDescent="0.3">
      <c r="A10610" t="s">
        <v>39</v>
      </c>
      <c r="B10610" t="s">
        <v>53</v>
      </c>
      <c r="C10610" t="s">
        <v>78</v>
      </c>
      <c r="D10610" t="s">
        <v>214</v>
      </c>
      <c r="E10610" t="s">
        <v>215</v>
      </c>
      <c r="F10610" s="88">
        <v>46388</v>
      </c>
      <c r="G10610" s="87">
        <v>2500</v>
      </c>
      <c r="H10610" s="87">
        <v>11.253137004630929</v>
      </c>
    </row>
    <row r="10611" spans="1:8" x14ac:dyDescent="0.3">
      <c r="A10611" t="s">
        <v>39</v>
      </c>
      <c r="B10611" t="s">
        <v>53</v>
      </c>
      <c r="C10611" t="s">
        <v>78</v>
      </c>
      <c r="D10611" t="s">
        <v>214</v>
      </c>
      <c r="E10611" t="s">
        <v>216</v>
      </c>
      <c r="F10611" s="88">
        <v>46388</v>
      </c>
      <c r="G10611" s="87">
        <v>2500</v>
      </c>
      <c r="H10611" s="87">
        <v>0</v>
      </c>
    </row>
    <row r="10612" spans="1:8" x14ac:dyDescent="0.3">
      <c r="A10612" t="s">
        <v>39</v>
      </c>
      <c r="B10612" t="s">
        <v>53</v>
      </c>
      <c r="C10612" t="s">
        <v>78</v>
      </c>
      <c r="D10612" t="s">
        <v>214</v>
      </c>
      <c r="E10612" t="s">
        <v>217</v>
      </c>
      <c r="F10612" s="88">
        <v>46388</v>
      </c>
      <c r="G10612" s="87">
        <v>2500</v>
      </c>
      <c r="H10612" s="87">
        <v>11.253137004630929</v>
      </c>
    </row>
    <row r="10613" spans="1:8" x14ac:dyDescent="0.3">
      <c r="A10613" t="s">
        <v>39</v>
      </c>
      <c r="B10613" t="s">
        <v>53</v>
      </c>
      <c r="C10613" t="s">
        <v>78</v>
      </c>
      <c r="D10613" t="s">
        <v>214</v>
      </c>
      <c r="E10613" t="s">
        <v>215</v>
      </c>
      <c r="F10613" s="88">
        <v>46419</v>
      </c>
      <c r="G10613" s="87">
        <v>2500</v>
      </c>
      <c r="H10613" s="87">
        <v>11.24904460169107</v>
      </c>
    </row>
    <row r="10614" spans="1:8" x14ac:dyDescent="0.3">
      <c r="A10614" t="s">
        <v>39</v>
      </c>
      <c r="B10614" t="s">
        <v>53</v>
      </c>
      <c r="C10614" t="s">
        <v>78</v>
      </c>
      <c r="D10614" t="s">
        <v>214</v>
      </c>
      <c r="E10614" t="s">
        <v>216</v>
      </c>
      <c r="F10614" s="88">
        <v>46419</v>
      </c>
      <c r="G10614" s="87">
        <v>2500</v>
      </c>
      <c r="H10614" s="87">
        <v>0</v>
      </c>
    </row>
    <row r="10615" spans="1:8" x14ac:dyDescent="0.3">
      <c r="A10615" t="s">
        <v>39</v>
      </c>
      <c r="B10615" t="s">
        <v>53</v>
      </c>
      <c r="C10615" t="s">
        <v>78</v>
      </c>
      <c r="D10615" t="s">
        <v>214</v>
      </c>
      <c r="E10615" t="s">
        <v>217</v>
      </c>
      <c r="F10615" s="88">
        <v>46419</v>
      </c>
      <c r="G10615" s="87">
        <v>2500</v>
      </c>
      <c r="H10615" s="87">
        <v>11.24904460169107</v>
      </c>
    </row>
    <row r="10616" spans="1:8" x14ac:dyDescent="0.3">
      <c r="A10616" t="s">
        <v>39</v>
      </c>
      <c r="B10616" t="s">
        <v>53</v>
      </c>
      <c r="C10616" t="s">
        <v>78</v>
      </c>
      <c r="D10616" t="s">
        <v>214</v>
      </c>
      <c r="E10616" t="s">
        <v>215</v>
      </c>
      <c r="F10616" s="88">
        <v>46447</v>
      </c>
      <c r="G10616" s="87">
        <v>2500</v>
      </c>
      <c r="H10616" s="87">
        <v>11.244955174219969</v>
      </c>
    </row>
    <row r="10617" spans="1:8" x14ac:dyDescent="0.3">
      <c r="A10617" t="s">
        <v>39</v>
      </c>
      <c r="B10617" t="s">
        <v>53</v>
      </c>
      <c r="C10617" t="s">
        <v>78</v>
      </c>
      <c r="D10617" t="s">
        <v>214</v>
      </c>
      <c r="E10617" t="s">
        <v>216</v>
      </c>
      <c r="F10617" s="88">
        <v>46447</v>
      </c>
      <c r="G10617" s="87">
        <v>2500</v>
      </c>
      <c r="H10617" s="87">
        <v>0</v>
      </c>
    </row>
    <row r="10618" spans="1:8" x14ac:dyDescent="0.3">
      <c r="A10618" t="s">
        <v>39</v>
      </c>
      <c r="B10618" t="s">
        <v>53</v>
      </c>
      <c r="C10618" t="s">
        <v>78</v>
      </c>
      <c r="D10618" t="s">
        <v>214</v>
      </c>
      <c r="E10618" t="s">
        <v>217</v>
      </c>
      <c r="F10618" s="88">
        <v>46447</v>
      </c>
      <c r="G10618" s="87">
        <v>2500</v>
      </c>
      <c r="H10618" s="87">
        <v>11.244955174219969</v>
      </c>
    </row>
    <row r="10619" spans="1:8" x14ac:dyDescent="0.3">
      <c r="A10619" t="s">
        <v>39</v>
      </c>
      <c r="B10619" t="s">
        <v>53</v>
      </c>
      <c r="C10619" t="s">
        <v>78</v>
      </c>
      <c r="D10619" t="s">
        <v>214</v>
      </c>
      <c r="E10619" t="s">
        <v>215</v>
      </c>
      <c r="F10619" s="88">
        <v>46478</v>
      </c>
      <c r="G10619" s="87">
        <v>2500</v>
      </c>
      <c r="H10619" s="87">
        <v>11.24073024711125</v>
      </c>
    </row>
    <row r="10620" spans="1:8" x14ac:dyDescent="0.3">
      <c r="A10620" t="s">
        <v>39</v>
      </c>
      <c r="B10620" t="s">
        <v>53</v>
      </c>
      <c r="C10620" t="s">
        <v>78</v>
      </c>
      <c r="D10620" t="s">
        <v>214</v>
      </c>
      <c r="E10620" t="s">
        <v>216</v>
      </c>
      <c r="F10620" s="88">
        <v>46478</v>
      </c>
      <c r="G10620" s="87">
        <v>2500</v>
      </c>
      <c r="H10620" s="87">
        <v>0</v>
      </c>
    </row>
    <row r="10621" spans="1:8" x14ac:dyDescent="0.3">
      <c r="A10621" t="s">
        <v>39</v>
      </c>
      <c r="B10621" t="s">
        <v>53</v>
      </c>
      <c r="C10621" t="s">
        <v>78</v>
      </c>
      <c r="D10621" t="s">
        <v>214</v>
      </c>
      <c r="E10621" t="s">
        <v>217</v>
      </c>
      <c r="F10621" s="88">
        <v>46478</v>
      </c>
      <c r="G10621" s="87">
        <v>2500</v>
      </c>
      <c r="H10621" s="87">
        <v>11.24073024711125</v>
      </c>
    </row>
    <row r="10622" spans="1:8" x14ac:dyDescent="0.3">
      <c r="A10622" t="s">
        <v>39</v>
      </c>
      <c r="B10622" t="s">
        <v>53</v>
      </c>
      <c r="C10622" t="s">
        <v>78</v>
      </c>
      <c r="D10622" t="s">
        <v>214</v>
      </c>
      <c r="E10622" t="s">
        <v>215</v>
      </c>
      <c r="F10622" s="88">
        <v>46508</v>
      </c>
      <c r="G10622" s="87">
        <v>2500</v>
      </c>
      <c r="H10622" s="87">
        <v>11.236508493568939</v>
      </c>
    </row>
    <row r="10623" spans="1:8" x14ac:dyDescent="0.3">
      <c r="A10623" t="s">
        <v>39</v>
      </c>
      <c r="B10623" t="s">
        <v>53</v>
      </c>
      <c r="C10623" t="s">
        <v>78</v>
      </c>
      <c r="D10623" t="s">
        <v>214</v>
      </c>
      <c r="E10623" t="s">
        <v>216</v>
      </c>
      <c r="F10623" s="88">
        <v>46508</v>
      </c>
      <c r="G10623" s="87">
        <v>2500</v>
      </c>
      <c r="H10623" s="87">
        <v>0</v>
      </c>
    </row>
    <row r="10624" spans="1:8" x14ac:dyDescent="0.3">
      <c r="A10624" t="s">
        <v>39</v>
      </c>
      <c r="B10624" t="s">
        <v>53</v>
      </c>
      <c r="C10624" t="s">
        <v>78</v>
      </c>
      <c r="D10624" t="s">
        <v>214</v>
      </c>
      <c r="E10624" t="s">
        <v>217</v>
      </c>
      <c r="F10624" s="88">
        <v>46508</v>
      </c>
      <c r="G10624" s="87">
        <v>2500</v>
      </c>
      <c r="H10624" s="87">
        <v>11.236508493568939</v>
      </c>
    </row>
    <row r="10625" spans="1:8" x14ac:dyDescent="0.3">
      <c r="A10625" t="s">
        <v>39</v>
      </c>
      <c r="B10625" t="s">
        <v>53</v>
      </c>
      <c r="C10625" t="s">
        <v>78</v>
      </c>
      <c r="D10625" t="s">
        <v>214</v>
      </c>
      <c r="E10625" t="s">
        <v>215</v>
      </c>
      <c r="F10625" s="88">
        <v>46539</v>
      </c>
      <c r="G10625" s="87">
        <v>2500</v>
      </c>
      <c r="H10625" s="87">
        <v>11.232289910018681</v>
      </c>
    </row>
    <row r="10626" spans="1:8" x14ac:dyDescent="0.3">
      <c r="A10626" t="s">
        <v>39</v>
      </c>
      <c r="B10626" t="s">
        <v>53</v>
      </c>
      <c r="C10626" t="s">
        <v>78</v>
      </c>
      <c r="D10626" t="s">
        <v>214</v>
      </c>
      <c r="E10626" t="s">
        <v>216</v>
      </c>
      <c r="F10626" s="88">
        <v>46539</v>
      </c>
      <c r="G10626" s="87">
        <v>2500</v>
      </c>
      <c r="H10626" s="87">
        <v>0</v>
      </c>
    </row>
    <row r="10627" spans="1:8" x14ac:dyDescent="0.3">
      <c r="A10627" t="s">
        <v>39</v>
      </c>
      <c r="B10627" t="s">
        <v>53</v>
      </c>
      <c r="C10627" t="s">
        <v>78</v>
      </c>
      <c r="D10627" t="s">
        <v>214</v>
      </c>
      <c r="E10627" t="s">
        <v>217</v>
      </c>
      <c r="F10627" s="88">
        <v>46539</v>
      </c>
      <c r="G10627" s="87">
        <v>2500</v>
      </c>
      <c r="H10627" s="87">
        <v>11.232289910018681</v>
      </c>
    </row>
    <row r="10628" spans="1:8" x14ac:dyDescent="0.3">
      <c r="A10628" t="s">
        <v>39</v>
      </c>
      <c r="B10628" t="s">
        <v>53</v>
      </c>
      <c r="C10628" t="s">
        <v>78</v>
      </c>
      <c r="D10628" t="s">
        <v>214</v>
      </c>
      <c r="E10628" t="s">
        <v>215</v>
      </c>
      <c r="F10628" s="88">
        <v>46569</v>
      </c>
      <c r="G10628" s="87">
        <v>2500</v>
      </c>
      <c r="H10628" s="87">
        <v>11.228074492891089</v>
      </c>
    </row>
    <row r="10629" spans="1:8" x14ac:dyDescent="0.3">
      <c r="A10629" t="s">
        <v>39</v>
      </c>
      <c r="B10629" t="s">
        <v>53</v>
      </c>
      <c r="C10629" t="s">
        <v>78</v>
      </c>
      <c r="D10629" t="s">
        <v>214</v>
      </c>
      <c r="E10629" t="s">
        <v>216</v>
      </c>
      <c r="F10629" s="88">
        <v>46569</v>
      </c>
      <c r="G10629" s="87">
        <v>2500</v>
      </c>
      <c r="H10629" s="87">
        <v>0</v>
      </c>
    </row>
    <row r="10630" spans="1:8" x14ac:dyDescent="0.3">
      <c r="A10630" t="s">
        <v>39</v>
      </c>
      <c r="B10630" t="s">
        <v>53</v>
      </c>
      <c r="C10630" t="s">
        <v>78</v>
      </c>
      <c r="D10630" t="s">
        <v>214</v>
      </c>
      <c r="E10630" t="s">
        <v>217</v>
      </c>
      <c r="F10630" s="88">
        <v>46569</v>
      </c>
      <c r="G10630" s="87">
        <v>2500</v>
      </c>
      <c r="H10630" s="87">
        <v>11.228074492891089</v>
      </c>
    </row>
    <row r="10631" spans="1:8" x14ac:dyDescent="0.3">
      <c r="A10631" t="s">
        <v>39</v>
      </c>
      <c r="B10631" t="s">
        <v>53</v>
      </c>
      <c r="C10631" t="s">
        <v>78</v>
      </c>
      <c r="D10631" t="s">
        <v>214</v>
      </c>
      <c r="E10631" t="s">
        <v>215</v>
      </c>
      <c r="F10631" s="88">
        <v>46600</v>
      </c>
      <c r="G10631" s="87">
        <v>2500</v>
      </c>
      <c r="H10631" s="87">
        <v>11.22379321160383</v>
      </c>
    </row>
    <row r="10632" spans="1:8" x14ac:dyDescent="0.3">
      <c r="A10632" t="s">
        <v>39</v>
      </c>
      <c r="B10632" t="s">
        <v>53</v>
      </c>
      <c r="C10632" t="s">
        <v>78</v>
      </c>
      <c r="D10632" t="s">
        <v>214</v>
      </c>
      <c r="E10632" t="s">
        <v>216</v>
      </c>
      <c r="F10632" s="88">
        <v>46600</v>
      </c>
      <c r="G10632" s="87">
        <v>2500</v>
      </c>
      <c r="H10632" s="87">
        <v>0</v>
      </c>
    </row>
    <row r="10633" spans="1:8" x14ac:dyDescent="0.3">
      <c r="A10633" t="s">
        <v>39</v>
      </c>
      <c r="B10633" t="s">
        <v>53</v>
      </c>
      <c r="C10633" t="s">
        <v>78</v>
      </c>
      <c r="D10633" t="s">
        <v>214</v>
      </c>
      <c r="E10633" t="s">
        <v>217</v>
      </c>
      <c r="F10633" s="88">
        <v>46600</v>
      </c>
      <c r="G10633" s="87">
        <v>2500</v>
      </c>
      <c r="H10633" s="87">
        <v>11.22379321160383</v>
      </c>
    </row>
    <row r="10634" spans="1:8" x14ac:dyDescent="0.3">
      <c r="A10634" t="s">
        <v>39</v>
      </c>
      <c r="B10634" t="s">
        <v>53</v>
      </c>
      <c r="C10634" t="s">
        <v>78</v>
      </c>
      <c r="D10634" t="s">
        <v>214</v>
      </c>
      <c r="E10634" t="s">
        <v>215</v>
      </c>
      <c r="F10634" s="88">
        <v>46631</v>
      </c>
      <c r="G10634" s="87">
        <v>2500</v>
      </c>
      <c r="H10634" s="87">
        <v>11.21958416839874</v>
      </c>
    </row>
    <row r="10635" spans="1:8" x14ac:dyDescent="0.3">
      <c r="A10635" t="s">
        <v>39</v>
      </c>
      <c r="B10635" t="s">
        <v>53</v>
      </c>
      <c r="C10635" t="s">
        <v>78</v>
      </c>
      <c r="D10635" t="s">
        <v>214</v>
      </c>
      <c r="E10635" t="s">
        <v>216</v>
      </c>
      <c r="F10635" s="88">
        <v>46631</v>
      </c>
      <c r="G10635" s="87">
        <v>2500</v>
      </c>
      <c r="H10635" s="87">
        <v>0</v>
      </c>
    </row>
    <row r="10636" spans="1:8" x14ac:dyDescent="0.3">
      <c r="A10636" t="s">
        <v>39</v>
      </c>
      <c r="B10636" t="s">
        <v>53</v>
      </c>
      <c r="C10636" t="s">
        <v>78</v>
      </c>
      <c r="D10636" t="s">
        <v>214</v>
      </c>
      <c r="E10636" t="s">
        <v>217</v>
      </c>
      <c r="F10636" s="88">
        <v>46631</v>
      </c>
      <c r="G10636" s="87">
        <v>2500</v>
      </c>
      <c r="H10636" s="87">
        <v>11.21958416839874</v>
      </c>
    </row>
    <row r="10637" spans="1:8" x14ac:dyDescent="0.3">
      <c r="A10637" t="s">
        <v>39</v>
      </c>
      <c r="B10637" t="s">
        <v>53</v>
      </c>
      <c r="C10637" t="s">
        <v>78</v>
      </c>
      <c r="D10637" t="s">
        <v>214</v>
      </c>
      <c r="E10637" t="s">
        <v>215</v>
      </c>
      <c r="F10637" s="88">
        <v>46661</v>
      </c>
      <c r="G10637" s="87">
        <v>2500</v>
      </c>
      <c r="H10637" s="87">
        <v>11.215378280882151</v>
      </c>
    </row>
    <row r="10638" spans="1:8" x14ac:dyDescent="0.3">
      <c r="A10638" t="s">
        <v>39</v>
      </c>
      <c r="B10638" t="s">
        <v>53</v>
      </c>
      <c r="C10638" t="s">
        <v>78</v>
      </c>
      <c r="D10638" t="s">
        <v>214</v>
      </c>
      <c r="E10638" t="s">
        <v>216</v>
      </c>
      <c r="F10638" s="88">
        <v>46661</v>
      </c>
      <c r="G10638" s="87">
        <v>2500</v>
      </c>
      <c r="H10638" s="87">
        <v>0</v>
      </c>
    </row>
    <row r="10639" spans="1:8" x14ac:dyDescent="0.3">
      <c r="A10639" t="s">
        <v>39</v>
      </c>
      <c r="B10639" t="s">
        <v>53</v>
      </c>
      <c r="C10639" t="s">
        <v>78</v>
      </c>
      <c r="D10639" t="s">
        <v>214</v>
      </c>
      <c r="E10639" t="s">
        <v>217</v>
      </c>
      <c r="F10639" s="88">
        <v>46661</v>
      </c>
      <c r="G10639" s="87">
        <v>2500</v>
      </c>
      <c r="H10639" s="87">
        <v>11.215378280882151</v>
      </c>
    </row>
    <row r="10640" spans="1:8" x14ac:dyDescent="0.3">
      <c r="A10640" t="s">
        <v>39</v>
      </c>
      <c r="B10640" t="s">
        <v>53</v>
      </c>
      <c r="C10640" t="s">
        <v>78</v>
      </c>
      <c r="D10640" t="s">
        <v>214</v>
      </c>
      <c r="E10640" t="s">
        <v>215</v>
      </c>
      <c r="F10640" s="88">
        <v>46692</v>
      </c>
      <c r="G10640" s="87">
        <v>2500</v>
      </c>
      <c r="H10640" s="87">
        <v>11.21117554550799</v>
      </c>
    </row>
    <row r="10641" spans="1:8" x14ac:dyDescent="0.3">
      <c r="A10641" t="s">
        <v>39</v>
      </c>
      <c r="B10641" t="s">
        <v>53</v>
      </c>
      <c r="C10641" t="s">
        <v>78</v>
      </c>
      <c r="D10641" t="s">
        <v>214</v>
      </c>
      <c r="E10641" t="s">
        <v>216</v>
      </c>
      <c r="F10641" s="88">
        <v>46692</v>
      </c>
      <c r="G10641" s="87">
        <v>2500</v>
      </c>
      <c r="H10641" s="87">
        <v>0</v>
      </c>
    </row>
    <row r="10642" spans="1:8" x14ac:dyDescent="0.3">
      <c r="A10642" t="s">
        <v>39</v>
      </c>
      <c r="B10642" t="s">
        <v>53</v>
      </c>
      <c r="C10642" t="s">
        <v>78</v>
      </c>
      <c r="D10642" t="s">
        <v>214</v>
      </c>
      <c r="E10642" t="s">
        <v>217</v>
      </c>
      <c r="F10642" s="88">
        <v>46692</v>
      </c>
      <c r="G10642" s="87">
        <v>2500</v>
      </c>
      <c r="H10642" s="87">
        <v>11.21117554550799</v>
      </c>
    </row>
    <row r="10643" spans="1:8" x14ac:dyDescent="0.3">
      <c r="A10643" t="s">
        <v>39</v>
      </c>
      <c r="B10643" t="s">
        <v>53</v>
      </c>
      <c r="C10643" t="s">
        <v>78</v>
      </c>
      <c r="D10643" t="s">
        <v>214</v>
      </c>
      <c r="E10643" t="s">
        <v>215</v>
      </c>
      <c r="F10643" s="88">
        <v>46722</v>
      </c>
      <c r="G10643" s="87">
        <v>2500</v>
      </c>
      <c r="H10643" s="87">
        <v>11.20697595873354</v>
      </c>
    </row>
    <row r="10644" spans="1:8" x14ac:dyDescent="0.3">
      <c r="A10644" t="s">
        <v>39</v>
      </c>
      <c r="B10644" t="s">
        <v>53</v>
      </c>
      <c r="C10644" t="s">
        <v>78</v>
      </c>
      <c r="D10644" t="s">
        <v>214</v>
      </c>
      <c r="E10644" t="s">
        <v>216</v>
      </c>
      <c r="F10644" s="88">
        <v>46722</v>
      </c>
      <c r="G10644" s="87">
        <v>2500</v>
      </c>
      <c r="H10644" s="87">
        <v>0</v>
      </c>
    </row>
    <row r="10645" spans="1:8" x14ac:dyDescent="0.3">
      <c r="A10645" t="s">
        <v>39</v>
      </c>
      <c r="B10645" t="s">
        <v>53</v>
      </c>
      <c r="C10645" t="s">
        <v>78</v>
      </c>
      <c r="D10645" t="s">
        <v>214</v>
      </c>
      <c r="E10645" t="s">
        <v>217</v>
      </c>
      <c r="F10645" s="88">
        <v>46722</v>
      </c>
      <c r="G10645" s="87">
        <v>2500</v>
      </c>
      <c r="H10645" s="87">
        <v>11.20697595873354</v>
      </c>
    </row>
    <row r="10646" spans="1:8" x14ac:dyDescent="0.3">
      <c r="A10646" t="s">
        <v>39</v>
      </c>
      <c r="B10646" t="s">
        <v>53</v>
      </c>
      <c r="C10646" t="s">
        <v>84</v>
      </c>
      <c r="D10646" t="s">
        <v>198</v>
      </c>
      <c r="E10646" t="s">
        <v>135</v>
      </c>
      <c r="G10646" s="87">
        <v>69000</v>
      </c>
      <c r="H10646" s="87">
        <v>42228</v>
      </c>
    </row>
    <row r="10647" spans="1:8" x14ac:dyDescent="0.3">
      <c r="A10647" t="s">
        <v>39</v>
      </c>
      <c r="B10647" t="s">
        <v>53</v>
      </c>
      <c r="C10647" t="s">
        <v>84</v>
      </c>
      <c r="D10647" t="s">
        <v>198</v>
      </c>
      <c r="E10647" t="s">
        <v>199</v>
      </c>
      <c r="G10647" s="87">
        <v>69000</v>
      </c>
      <c r="H10647" s="87">
        <v>70027.287088898462</v>
      </c>
    </row>
    <row r="10648" spans="1:8" x14ac:dyDescent="0.3">
      <c r="A10648" t="s">
        <v>39</v>
      </c>
      <c r="B10648" t="s">
        <v>53</v>
      </c>
      <c r="C10648" t="s">
        <v>84</v>
      </c>
      <c r="D10648" t="s">
        <v>198</v>
      </c>
      <c r="E10648" t="s">
        <v>200</v>
      </c>
      <c r="G10648" s="87">
        <v>69000</v>
      </c>
      <c r="H10648" s="87">
        <v>69463.738998296831</v>
      </c>
    </row>
    <row r="10649" spans="1:8" x14ac:dyDescent="0.3">
      <c r="A10649" t="s">
        <v>39</v>
      </c>
      <c r="B10649" t="s">
        <v>53</v>
      </c>
      <c r="C10649" t="s">
        <v>84</v>
      </c>
      <c r="D10649" t="s">
        <v>198</v>
      </c>
      <c r="E10649" t="s">
        <v>201</v>
      </c>
      <c r="G10649" s="87">
        <v>69000</v>
      </c>
      <c r="H10649" s="87">
        <v>69000</v>
      </c>
    </row>
    <row r="10650" spans="1:8" x14ac:dyDescent="0.3">
      <c r="A10650" t="s">
        <v>39</v>
      </c>
      <c r="B10650" t="s">
        <v>53</v>
      </c>
      <c r="C10650" t="s">
        <v>84</v>
      </c>
      <c r="D10650" t="s">
        <v>198</v>
      </c>
      <c r="E10650" t="s">
        <v>202</v>
      </c>
      <c r="G10650" s="87">
        <v>69000</v>
      </c>
      <c r="H10650" s="87">
        <v>43144.733364905092</v>
      </c>
    </row>
    <row r="10651" spans="1:8" x14ac:dyDescent="0.3">
      <c r="A10651" t="s">
        <v>39</v>
      </c>
      <c r="B10651" t="s">
        <v>53</v>
      </c>
      <c r="C10651" t="s">
        <v>84</v>
      </c>
      <c r="D10651" t="s">
        <v>198</v>
      </c>
      <c r="E10651" t="s">
        <v>139</v>
      </c>
      <c r="G10651" s="87">
        <v>69000</v>
      </c>
      <c r="H10651" s="87">
        <v>44505</v>
      </c>
    </row>
    <row r="10652" spans="1:8" x14ac:dyDescent="0.3">
      <c r="A10652" t="s">
        <v>39</v>
      </c>
      <c r="B10652" t="s">
        <v>53</v>
      </c>
      <c r="C10652" t="s">
        <v>84</v>
      </c>
      <c r="D10652" t="s">
        <v>198</v>
      </c>
      <c r="E10652" t="s">
        <v>65</v>
      </c>
      <c r="G10652" s="87">
        <v>69000</v>
      </c>
      <c r="H10652" s="87">
        <v>43144.733364905092</v>
      </c>
    </row>
    <row r="10653" spans="1:8" x14ac:dyDescent="0.3">
      <c r="A10653" t="s">
        <v>39</v>
      </c>
      <c r="B10653" t="s">
        <v>53</v>
      </c>
      <c r="C10653" t="s">
        <v>84</v>
      </c>
      <c r="D10653" t="s">
        <v>203</v>
      </c>
      <c r="E10653" t="s">
        <v>204</v>
      </c>
      <c r="G10653" s="87">
        <v>69000</v>
      </c>
      <c r="H10653" s="87">
        <v>40717.038074090662</v>
      </c>
    </row>
    <row r="10654" spans="1:8" x14ac:dyDescent="0.3">
      <c r="A10654" t="s">
        <v>39</v>
      </c>
      <c r="B10654" t="s">
        <v>53</v>
      </c>
      <c r="C10654" t="s">
        <v>84</v>
      </c>
      <c r="D10654" t="s">
        <v>203</v>
      </c>
      <c r="E10654" t="s">
        <v>142</v>
      </c>
      <c r="G10654" s="87">
        <v>69000</v>
      </c>
      <c r="H10654" s="87">
        <v>67071.688942891837</v>
      </c>
    </row>
    <row r="10655" spans="1:8" x14ac:dyDescent="0.3">
      <c r="A10655" t="s">
        <v>39</v>
      </c>
      <c r="B10655" t="s">
        <v>53</v>
      </c>
      <c r="C10655" t="s">
        <v>84</v>
      </c>
      <c r="D10655" t="s">
        <v>203</v>
      </c>
      <c r="E10655" t="s">
        <v>143</v>
      </c>
      <c r="G10655" s="87">
        <v>69000</v>
      </c>
      <c r="H10655" s="87">
        <v>68443.877318171217</v>
      </c>
    </row>
    <row r="10656" spans="1:8" x14ac:dyDescent="0.3">
      <c r="A10656" t="s">
        <v>39</v>
      </c>
      <c r="B10656" t="s">
        <v>53</v>
      </c>
      <c r="C10656" t="s">
        <v>84</v>
      </c>
      <c r="D10656" t="s">
        <v>203</v>
      </c>
      <c r="E10656" t="s">
        <v>141</v>
      </c>
      <c r="G10656" s="87">
        <v>69000</v>
      </c>
      <c r="H10656" s="87">
        <v>0</v>
      </c>
    </row>
    <row r="10657" spans="1:8" x14ac:dyDescent="0.3">
      <c r="A10657" t="s">
        <v>39</v>
      </c>
      <c r="B10657" t="s">
        <v>53</v>
      </c>
      <c r="C10657" t="s">
        <v>84</v>
      </c>
      <c r="D10657" t="s">
        <v>203</v>
      </c>
      <c r="E10657" t="s">
        <v>205</v>
      </c>
      <c r="G10657" s="87">
        <v>69000</v>
      </c>
      <c r="H10657" s="87">
        <v>40717.038074090662</v>
      </c>
    </row>
    <row r="10658" spans="1:8" x14ac:dyDescent="0.3">
      <c r="A10658" t="s">
        <v>39</v>
      </c>
      <c r="B10658" t="s">
        <v>53</v>
      </c>
      <c r="C10658" t="s">
        <v>84</v>
      </c>
      <c r="D10658" t="s">
        <v>206</v>
      </c>
      <c r="E10658" t="s">
        <v>207</v>
      </c>
      <c r="G10658" s="87">
        <v>69000</v>
      </c>
      <c r="H10658" s="87">
        <v>73140</v>
      </c>
    </row>
    <row r="10659" spans="1:8" x14ac:dyDescent="0.3">
      <c r="A10659" t="s">
        <v>39</v>
      </c>
      <c r="B10659" t="s">
        <v>53</v>
      </c>
      <c r="C10659" t="s">
        <v>84</v>
      </c>
      <c r="D10659" t="s">
        <v>206</v>
      </c>
      <c r="E10659" t="s">
        <v>208</v>
      </c>
      <c r="G10659" s="87">
        <v>69000</v>
      </c>
      <c r="H10659" s="87">
        <v>72067.05</v>
      </c>
    </row>
    <row r="10660" spans="1:8" x14ac:dyDescent="0.3">
      <c r="A10660" t="s">
        <v>39</v>
      </c>
      <c r="B10660" t="s">
        <v>53</v>
      </c>
      <c r="C10660" t="s">
        <v>84</v>
      </c>
      <c r="D10660" t="s">
        <v>206</v>
      </c>
      <c r="E10660" t="s">
        <v>209</v>
      </c>
      <c r="G10660" s="87">
        <v>69000</v>
      </c>
      <c r="H10660" s="87">
        <v>61685.421225382939</v>
      </c>
    </row>
    <row r="10661" spans="1:8" x14ac:dyDescent="0.3">
      <c r="A10661" t="s">
        <v>39</v>
      </c>
      <c r="B10661" t="s">
        <v>53</v>
      </c>
      <c r="C10661" t="s">
        <v>84</v>
      </c>
      <c r="D10661" t="s">
        <v>210</v>
      </c>
      <c r="E10661" t="s">
        <v>211</v>
      </c>
      <c r="G10661" s="87">
        <v>69000</v>
      </c>
      <c r="H10661" s="87">
        <v>62100</v>
      </c>
    </row>
    <row r="10662" spans="1:8" x14ac:dyDescent="0.3">
      <c r="A10662" t="s">
        <v>39</v>
      </c>
      <c r="B10662" t="s">
        <v>53</v>
      </c>
      <c r="C10662" t="s">
        <v>84</v>
      </c>
      <c r="D10662" t="s">
        <v>210</v>
      </c>
      <c r="E10662" t="s">
        <v>212</v>
      </c>
      <c r="G10662" s="87">
        <v>69000</v>
      </c>
      <c r="H10662" s="87">
        <v>61410</v>
      </c>
    </row>
    <row r="10663" spans="1:8" x14ac:dyDescent="0.3">
      <c r="A10663" t="s">
        <v>39</v>
      </c>
      <c r="B10663" t="s">
        <v>53</v>
      </c>
      <c r="C10663" t="s">
        <v>84</v>
      </c>
      <c r="D10663" t="s">
        <v>210</v>
      </c>
      <c r="E10663" t="s">
        <v>213</v>
      </c>
      <c r="G10663" s="87">
        <v>69000</v>
      </c>
      <c r="H10663" s="87">
        <v>62790</v>
      </c>
    </row>
    <row r="10664" spans="1:8" x14ac:dyDescent="0.3">
      <c r="A10664" t="s">
        <v>39</v>
      </c>
      <c r="B10664" t="s">
        <v>53</v>
      </c>
      <c r="C10664" t="s">
        <v>84</v>
      </c>
      <c r="D10664" t="s">
        <v>214</v>
      </c>
      <c r="E10664" t="s">
        <v>215</v>
      </c>
      <c r="F10664" s="88">
        <v>46388</v>
      </c>
      <c r="G10664" s="87">
        <v>5750</v>
      </c>
      <c r="H10664" s="87">
        <v>455.79610538373572</v>
      </c>
    </row>
    <row r="10665" spans="1:8" x14ac:dyDescent="0.3">
      <c r="A10665" t="s">
        <v>39</v>
      </c>
      <c r="B10665" t="s">
        <v>53</v>
      </c>
      <c r="C10665" t="s">
        <v>84</v>
      </c>
      <c r="D10665" t="s">
        <v>214</v>
      </c>
      <c r="E10665" t="s">
        <v>216</v>
      </c>
      <c r="F10665" s="88">
        <v>46388</v>
      </c>
      <c r="G10665" s="87">
        <v>5750</v>
      </c>
      <c r="H10665" s="87">
        <v>345.00000000000028</v>
      </c>
    </row>
    <row r="10666" spans="1:8" x14ac:dyDescent="0.3">
      <c r="A10666" t="s">
        <v>39</v>
      </c>
      <c r="B10666" t="s">
        <v>53</v>
      </c>
      <c r="C10666" t="s">
        <v>84</v>
      </c>
      <c r="D10666" t="s">
        <v>214</v>
      </c>
      <c r="E10666" t="s">
        <v>217</v>
      </c>
      <c r="F10666" s="88">
        <v>46388</v>
      </c>
      <c r="G10666" s="87">
        <v>5750</v>
      </c>
      <c r="H10666" s="87">
        <v>104.5246277205045</v>
      </c>
    </row>
    <row r="10667" spans="1:8" x14ac:dyDescent="0.3">
      <c r="A10667" t="s">
        <v>39</v>
      </c>
      <c r="B10667" t="s">
        <v>53</v>
      </c>
      <c r="C10667" t="s">
        <v>84</v>
      </c>
      <c r="D10667" t="s">
        <v>214</v>
      </c>
      <c r="E10667" t="s">
        <v>215</v>
      </c>
      <c r="F10667" s="88">
        <v>46419</v>
      </c>
      <c r="G10667" s="87">
        <v>5750</v>
      </c>
      <c r="H10667" s="87">
        <v>455.6335629211531</v>
      </c>
    </row>
    <row r="10668" spans="1:8" x14ac:dyDescent="0.3">
      <c r="A10668" t="s">
        <v>39</v>
      </c>
      <c r="B10668" t="s">
        <v>53</v>
      </c>
      <c r="C10668" t="s">
        <v>84</v>
      </c>
      <c r="D10668" t="s">
        <v>214</v>
      </c>
      <c r="E10668" t="s">
        <v>216</v>
      </c>
      <c r="F10668" s="88">
        <v>46419</v>
      </c>
      <c r="G10668" s="87">
        <v>5750</v>
      </c>
      <c r="H10668" s="87">
        <v>345.00000000000028</v>
      </c>
    </row>
    <row r="10669" spans="1:8" x14ac:dyDescent="0.3">
      <c r="A10669" t="s">
        <v>39</v>
      </c>
      <c r="B10669" t="s">
        <v>53</v>
      </c>
      <c r="C10669" t="s">
        <v>84</v>
      </c>
      <c r="D10669" t="s">
        <v>214</v>
      </c>
      <c r="E10669" t="s">
        <v>217</v>
      </c>
      <c r="F10669" s="88">
        <v>46419</v>
      </c>
      <c r="G10669" s="87">
        <v>5750</v>
      </c>
      <c r="H10669" s="87">
        <v>104.3712857746728</v>
      </c>
    </row>
    <row r="10670" spans="1:8" x14ac:dyDescent="0.3">
      <c r="A10670" t="s">
        <v>39</v>
      </c>
      <c r="B10670" t="s">
        <v>53</v>
      </c>
      <c r="C10670" t="s">
        <v>84</v>
      </c>
      <c r="D10670" t="s">
        <v>214</v>
      </c>
      <c r="E10670" t="s">
        <v>215</v>
      </c>
      <c r="F10670" s="88">
        <v>46447</v>
      </c>
      <c r="G10670" s="87">
        <v>5750</v>
      </c>
      <c r="H10670" s="87">
        <v>455.47149667295753</v>
      </c>
    </row>
    <row r="10671" spans="1:8" x14ac:dyDescent="0.3">
      <c r="A10671" t="s">
        <v>39</v>
      </c>
      <c r="B10671" t="s">
        <v>53</v>
      </c>
      <c r="C10671" t="s">
        <v>84</v>
      </c>
      <c r="D10671" t="s">
        <v>214</v>
      </c>
      <c r="E10671" t="s">
        <v>216</v>
      </c>
      <c r="F10671" s="88">
        <v>46447</v>
      </c>
      <c r="G10671" s="87">
        <v>5750</v>
      </c>
      <c r="H10671" s="87">
        <v>345.00000000000028</v>
      </c>
    </row>
    <row r="10672" spans="1:8" x14ac:dyDescent="0.3">
      <c r="A10672" t="s">
        <v>39</v>
      </c>
      <c r="B10672" t="s">
        <v>53</v>
      </c>
      <c r="C10672" t="s">
        <v>84</v>
      </c>
      <c r="D10672" t="s">
        <v>214</v>
      </c>
      <c r="E10672" t="s">
        <v>217</v>
      </c>
      <c r="F10672" s="88">
        <v>46447</v>
      </c>
      <c r="G10672" s="87">
        <v>5750</v>
      </c>
      <c r="H10672" s="87">
        <v>104.2183930876953</v>
      </c>
    </row>
    <row r="10673" spans="1:8" x14ac:dyDescent="0.3">
      <c r="A10673" t="s">
        <v>39</v>
      </c>
      <c r="B10673" t="s">
        <v>53</v>
      </c>
      <c r="C10673" t="s">
        <v>84</v>
      </c>
      <c r="D10673" t="s">
        <v>214</v>
      </c>
      <c r="E10673" t="s">
        <v>215</v>
      </c>
      <c r="F10673" s="88">
        <v>46478</v>
      </c>
      <c r="G10673" s="87">
        <v>5750</v>
      </c>
      <c r="H10673" s="87">
        <v>455.30443513399638</v>
      </c>
    </row>
    <row r="10674" spans="1:8" x14ac:dyDescent="0.3">
      <c r="A10674" t="s">
        <v>39</v>
      </c>
      <c r="B10674" t="s">
        <v>53</v>
      </c>
      <c r="C10674" t="s">
        <v>84</v>
      </c>
      <c r="D10674" t="s">
        <v>214</v>
      </c>
      <c r="E10674" t="s">
        <v>216</v>
      </c>
      <c r="F10674" s="88">
        <v>46478</v>
      </c>
      <c r="G10674" s="87">
        <v>5750</v>
      </c>
      <c r="H10674" s="87">
        <v>345.00000000000028</v>
      </c>
    </row>
    <row r="10675" spans="1:8" x14ac:dyDescent="0.3">
      <c r="A10675" t="s">
        <v>39</v>
      </c>
      <c r="B10675" t="s">
        <v>53</v>
      </c>
      <c r="C10675" t="s">
        <v>84</v>
      </c>
      <c r="D10675" t="s">
        <v>214</v>
      </c>
      <c r="E10675" t="s">
        <v>217</v>
      </c>
      <c r="F10675" s="88">
        <v>46478</v>
      </c>
      <c r="G10675" s="87">
        <v>5750</v>
      </c>
      <c r="H10675" s="87">
        <v>104.0607878622603</v>
      </c>
    </row>
    <row r="10676" spans="1:8" x14ac:dyDescent="0.3">
      <c r="A10676" t="s">
        <v>39</v>
      </c>
      <c r="B10676" t="s">
        <v>53</v>
      </c>
      <c r="C10676" t="s">
        <v>84</v>
      </c>
      <c r="D10676" t="s">
        <v>214</v>
      </c>
      <c r="E10676" t="s">
        <v>215</v>
      </c>
      <c r="F10676" s="88">
        <v>46508</v>
      </c>
      <c r="G10676" s="87">
        <v>5750</v>
      </c>
      <c r="H10676" s="87">
        <v>455.13787811277831</v>
      </c>
    </row>
    <row r="10677" spans="1:8" x14ac:dyDescent="0.3">
      <c r="A10677" t="s">
        <v>39</v>
      </c>
      <c r="B10677" t="s">
        <v>53</v>
      </c>
      <c r="C10677" t="s">
        <v>84</v>
      </c>
      <c r="D10677" t="s">
        <v>214</v>
      </c>
      <c r="E10677" t="s">
        <v>216</v>
      </c>
      <c r="F10677" s="88">
        <v>46508</v>
      </c>
      <c r="G10677" s="87">
        <v>5750</v>
      </c>
      <c r="H10677" s="87">
        <v>345.00000000000028</v>
      </c>
    </row>
    <row r="10678" spans="1:8" x14ac:dyDescent="0.3">
      <c r="A10678" t="s">
        <v>39</v>
      </c>
      <c r="B10678" t="s">
        <v>53</v>
      </c>
      <c r="C10678" t="s">
        <v>84</v>
      </c>
      <c r="D10678" t="s">
        <v>214</v>
      </c>
      <c r="E10678" t="s">
        <v>217</v>
      </c>
      <c r="F10678" s="88">
        <v>46508</v>
      </c>
      <c r="G10678" s="87">
        <v>5750</v>
      </c>
      <c r="H10678" s="87">
        <v>103.9036585969602</v>
      </c>
    </row>
    <row r="10679" spans="1:8" x14ac:dyDescent="0.3">
      <c r="A10679" t="s">
        <v>39</v>
      </c>
      <c r="B10679" t="s">
        <v>53</v>
      </c>
      <c r="C10679" t="s">
        <v>84</v>
      </c>
      <c r="D10679" t="s">
        <v>214</v>
      </c>
      <c r="E10679" t="s">
        <v>215</v>
      </c>
      <c r="F10679" s="88">
        <v>46539</v>
      </c>
      <c r="G10679" s="87">
        <v>5750</v>
      </c>
      <c r="H10679" s="87">
        <v>454.97182332732041</v>
      </c>
    </row>
    <row r="10680" spans="1:8" x14ac:dyDescent="0.3">
      <c r="A10680" t="s">
        <v>39</v>
      </c>
      <c r="B10680" t="s">
        <v>53</v>
      </c>
      <c r="C10680" t="s">
        <v>84</v>
      </c>
      <c r="D10680" t="s">
        <v>214</v>
      </c>
      <c r="E10680" t="s">
        <v>216</v>
      </c>
      <c r="F10680" s="88">
        <v>46539</v>
      </c>
      <c r="G10680" s="87">
        <v>5750</v>
      </c>
      <c r="H10680" s="87">
        <v>345.00000000000028</v>
      </c>
    </row>
    <row r="10681" spans="1:8" x14ac:dyDescent="0.3">
      <c r="A10681" t="s">
        <v>39</v>
      </c>
      <c r="B10681" t="s">
        <v>53</v>
      </c>
      <c r="C10681" t="s">
        <v>84</v>
      </c>
      <c r="D10681" t="s">
        <v>214</v>
      </c>
      <c r="E10681" t="s">
        <v>217</v>
      </c>
      <c r="F10681" s="88">
        <v>46539</v>
      </c>
      <c r="G10681" s="87">
        <v>5750</v>
      </c>
      <c r="H10681" s="87">
        <v>103.7470031389806</v>
      </c>
    </row>
    <row r="10682" spans="1:8" x14ac:dyDescent="0.3">
      <c r="A10682" t="s">
        <v>39</v>
      </c>
      <c r="B10682" t="s">
        <v>53</v>
      </c>
      <c r="C10682" t="s">
        <v>84</v>
      </c>
      <c r="D10682" t="s">
        <v>214</v>
      </c>
      <c r="E10682" t="s">
        <v>215</v>
      </c>
      <c r="F10682" s="88">
        <v>46569</v>
      </c>
      <c r="G10682" s="87">
        <v>5750</v>
      </c>
      <c r="H10682" s="87">
        <v>454.80626850937819</v>
      </c>
    </row>
    <row r="10683" spans="1:8" x14ac:dyDescent="0.3">
      <c r="A10683" t="s">
        <v>39</v>
      </c>
      <c r="B10683" t="s">
        <v>53</v>
      </c>
      <c r="C10683" t="s">
        <v>84</v>
      </c>
      <c r="D10683" t="s">
        <v>214</v>
      </c>
      <c r="E10683" t="s">
        <v>216</v>
      </c>
      <c r="F10683" s="88">
        <v>46569</v>
      </c>
      <c r="G10683" s="87">
        <v>5750</v>
      </c>
      <c r="H10683" s="87">
        <v>345.00000000000028</v>
      </c>
    </row>
    <row r="10684" spans="1:8" x14ac:dyDescent="0.3">
      <c r="A10684" t="s">
        <v>39</v>
      </c>
      <c r="B10684" t="s">
        <v>53</v>
      </c>
      <c r="C10684" t="s">
        <v>84</v>
      </c>
      <c r="D10684" t="s">
        <v>214</v>
      </c>
      <c r="E10684" t="s">
        <v>217</v>
      </c>
      <c r="F10684" s="88">
        <v>46569</v>
      </c>
      <c r="G10684" s="87">
        <v>5750</v>
      </c>
      <c r="H10684" s="87">
        <v>103.59081934847011</v>
      </c>
    </row>
    <row r="10685" spans="1:8" x14ac:dyDescent="0.3">
      <c r="A10685" t="s">
        <v>39</v>
      </c>
      <c r="B10685" t="s">
        <v>53</v>
      </c>
      <c r="C10685" t="s">
        <v>84</v>
      </c>
      <c r="D10685" t="s">
        <v>214</v>
      </c>
      <c r="E10685" t="s">
        <v>215</v>
      </c>
      <c r="F10685" s="88">
        <v>46600</v>
      </c>
      <c r="G10685" s="87">
        <v>5750</v>
      </c>
      <c r="H10685" s="87">
        <v>454.63850968409719</v>
      </c>
    </row>
    <row r="10686" spans="1:8" x14ac:dyDescent="0.3">
      <c r="A10686" t="s">
        <v>39</v>
      </c>
      <c r="B10686" t="s">
        <v>53</v>
      </c>
      <c r="C10686" t="s">
        <v>84</v>
      </c>
      <c r="D10686" t="s">
        <v>214</v>
      </c>
      <c r="E10686" t="s">
        <v>216</v>
      </c>
      <c r="F10686" s="88">
        <v>46600</v>
      </c>
      <c r="G10686" s="87">
        <v>5750</v>
      </c>
      <c r="H10686" s="87">
        <v>345.00000000000028</v>
      </c>
    </row>
    <row r="10687" spans="1:8" x14ac:dyDescent="0.3">
      <c r="A10687" t="s">
        <v>39</v>
      </c>
      <c r="B10687" t="s">
        <v>53</v>
      </c>
      <c r="C10687" t="s">
        <v>84</v>
      </c>
      <c r="D10687" t="s">
        <v>214</v>
      </c>
      <c r="E10687" t="s">
        <v>217</v>
      </c>
      <c r="F10687" s="88">
        <v>46600</v>
      </c>
      <c r="G10687" s="87">
        <v>5750</v>
      </c>
      <c r="H10687" s="87">
        <v>103.432556305752</v>
      </c>
    </row>
    <row r="10688" spans="1:8" x14ac:dyDescent="0.3">
      <c r="A10688" t="s">
        <v>39</v>
      </c>
      <c r="B10688" t="s">
        <v>53</v>
      </c>
      <c r="C10688" t="s">
        <v>84</v>
      </c>
      <c r="D10688" t="s">
        <v>214</v>
      </c>
      <c r="E10688" t="s">
        <v>215</v>
      </c>
      <c r="F10688" s="88">
        <v>46631</v>
      </c>
      <c r="G10688" s="87">
        <v>5750</v>
      </c>
      <c r="H10688" s="87">
        <v>454.47395615481241</v>
      </c>
    </row>
    <row r="10689" spans="1:8" x14ac:dyDescent="0.3">
      <c r="A10689" t="s">
        <v>39</v>
      </c>
      <c r="B10689" t="s">
        <v>53</v>
      </c>
      <c r="C10689" t="s">
        <v>84</v>
      </c>
      <c r="D10689" t="s">
        <v>214</v>
      </c>
      <c r="E10689" t="s">
        <v>216</v>
      </c>
      <c r="F10689" s="88">
        <v>46631</v>
      </c>
      <c r="G10689" s="87">
        <v>5750</v>
      </c>
      <c r="H10689" s="87">
        <v>345.00000000000028</v>
      </c>
    </row>
    <row r="10690" spans="1:8" x14ac:dyDescent="0.3">
      <c r="A10690" t="s">
        <v>39</v>
      </c>
      <c r="B10690" t="s">
        <v>53</v>
      </c>
      <c r="C10690" t="s">
        <v>84</v>
      </c>
      <c r="D10690" t="s">
        <v>214</v>
      </c>
      <c r="E10690" t="s">
        <v>217</v>
      </c>
      <c r="F10690" s="88">
        <v>46631</v>
      </c>
      <c r="G10690" s="87">
        <v>5750</v>
      </c>
      <c r="H10690" s="87">
        <v>103.27731712718121</v>
      </c>
    </row>
    <row r="10691" spans="1:8" x14ac:dyDescent="0.3">
      <c r="A10691" t="s">
        <v>39</v>
      </c>
      <c r="B10691" t="s">
        <v>53</v>
      </c>
      <c r="C10691" t="s">
        <v>84</v>
      </c>
      <c r="D10691" t="s">
        <v>214</v>
      </c>
      <c r="E10691" t="s">
        <v>215</v>
      </c>
      <c r="F10691" s="88">
        <v>46661</v>
      </c>
      <c r="G10691" s="87">
        <v>5750</v>
      </c>
      <c r="H10691" s="87">
        <v>337.24744496855328</v>
      </c>
    </row>
    <row r="10692" spans="1:8" x14ac:dyDescent="0.3">
      <c r="A10692" t="s">
        <v>39</v>
      </c>
      <c r="B10692" t="s">
        <v>53</v>
      </c>
      <c r="C10692" t="s">
        <v>84</v>
      </c>
      <c r="D10692" t="s">
        <v>214</v>
      </c>
      <c r="E10692" t="s">
        <v>216</v>
      </c>
      <c r="F10692" s="88">
        <v>46661</v>
      </c>
      <c r="G10692" s="87">
        <v>5750</v>
      </c>
      <c r="H10692" s="87">
        <v>230.0000000000002</v>
      </c>
    </row>
    <row r="10693" spans="1:8" x14ac:dyDescent="0.3">
      <c r="A10693" t="s">
        <v>39</v>
      </c>
      <c r="B10693" t="s">
        <v>53</v>
      </c>
      <c r="C10693" t="s">
        <v>84</v>
      </c>
      <c r="D10693" t="s">
        <v>214</v>
      </c>
      <c r="E10693" t="s">
        <v>217</v>
      </c>
      <c r="F10693" s="88">
        <v>46661</v>
      </c>
      <c r="G10693" s="87">
        <v>5750</v>
      </c>
      <c r="H10693" s="87">
        <v>103.1225432389936</v>
      </c>
    </row>
    <row r="10694" spans="1:8" x14ac:dyDescent="0.3">
      <c r="A10694" t="s">
        <v>39</v>
      </c>
      <c r="B10694" t="s">
        <v>53</v>
      </c>
      <c r="C10694" t="s">
        <v>84</v>
      </c>
      <c r="D10694" t="s">
        <v>214</v>
      </c>
      <c r="E10694" t="s">
        <v>215</v>
      </c>
      <c r="F10694" s="88">
        <v>46692</v>
      </c>
      <c r="G10694" s="87">
        <v>5750</v>
      </c>
      <c r="H10694" s="87">
        <v>337.08696185453289</v>
      </c>
    </row>
    <row r="10695" spans="1:8" x14ac:dyDescent="0.3">
      <c r="A10695" t="s">
        <v>39</v>
      </c>
      <c r="B10695" t="s">
        <v>53</v>
      </c>
      <c r="C10695" t="s">
        <v>84</v>
      </c>
      <c r="D10695" t="s">
        <v>214</v>
      </c>
      <c r="E10695" t="s">
        <v>216</v>
      </c>
      <c r="F10695" s="88">
        <v>46692</v>
      </c>
      <c r="G10695" s="87">
        <v>5750</v>
      </c>
      <c r="H10695" s="87">
        <v>230.0000000000002</v>
      </c>
    </row>
    <row r="10696" spans="1:8" x14ac:dyDescent="0.3">
      <c r="A10696" t="s">
        <v>39</v>
      </c>
      <c r="B10696" t="s">
        <v>53</v>
      </c>
      <c r="C10696" t="s">
        <v>84</v>
      </c>
      <c r="D10696" t="s">
        <v>214</v>
      </c>
      <c r="E10696" t="s">
        <v>217</v>
      </c>
      <c r="F10696" s="88">
        <v>46692</v>
      </c>
      <c r="G10696" s="87">
        <v>5750</v>
      </c>
      <c r="H10696" s="87">
        <v>102.9682325524347</v>
      </c>
    </row>
    <row r="10697" spans="1:8" x14ac:dyDescent="0.3">
      <c r="A10697" t="s">
        <v>39</v>
      </c>
      <c r="B10697" t="s">
        <v>53</v>
      </c>
      <c r="C10697" t="s">
        <v>84</v>
      </c>
      <c r="D10697" t="s">
        <v>214</v>
      </c>
      <c r="E10697" t="s">
        <v>215</v>
      </c>
      <c r="F10697" s="88">
        <v>46722</v>
      </c>
      <c r="G10697" s="87">
        <v>5750</v>
      </c>
      <c r="H10697" s="87">
        <v>336.92695831087951</v>
      </c>
    </row>
    <row r="10698" spans="1:8" x14ac:dyDescent="0.3">
      <c r="A10698" t="s">
        <v>39</v>
      </c>
      <c r="B10698" t="s">
        <v>53</v>
      </c>
      <c r="C10698" t="s">
        <v>84</v>
      </c>
      <c r="D10698" t="s">
        <v>214</v>
      </c>
      <c r="E10698" t="s">
        <v>216</v>
      </c>
      <c r="F10698" s="88">
        <v>46722</v>
      </c>
      <c r="G10698" s="87">
        <v>5750</v>
      </c>
      <c r="H10698" s="87">
        <v>230.0000000000002</v>
      </c>
    </row>
    <row r="10699" spans="1:8" x14ac:dyDescent="0.3">
      <c r="A10699" t="s">
        <v>39</v>
      </c>
      <c r="B10699" t="s">
        <v>53</v>
      </c>
      <c r="C10699" t="s">
        <v>84</v>
      </c>
      <c r="D10699" t="s">
        <v>214</v>
      </c>
      <c r="E10699" t="s">
        <v>217</v>
      </c>
      <c r="F10699" s="88">
        <v>46722</v>
      </c>
      <c r="G10699" s="87">
        <v>5750</v>
      </c>
      <c r="H10699" s="87">
        <v>102.8143829912305</v>
      </c>
    </row>
    <row r="10700" spans="1:8" x14ac:dyDescent="0.3">
      <c r="A10700" t="s">
        <v>39</v>
      </c>
      <c r="B10700" t="s">
        <v>53</v>
      </c>
      <c r="C10700" t="s">
        <v>89</v>
      </c>
      <c r="D10700" t="s">
        <v>198</v>
      </c>
      <c r="E10700" t="s">
        <v>135</v>
      </c>
      <c r="G10700" s="87">
        <v>57000</v>
      </c>
      <c r="H10700" s="87">
        <v>33972</v>
      </c>
    </row>
    <row r="10701" spans="1:8" x14ac:dyDescent="0.3">
      <c r="A10701" t="s">
        <v>39</v>
      </c>
      <c r="B10701" t="s">
        <v>53</v>
      </c>
      <c r="C10701" t="s">
        <v>89</v>
      </c>
      <c r="D10701" t="s">
        <v>198</v>
      </c>
      <c r="E10701" t="s">
        <v>199</v>
      </c>
      <c r="G10701" s="87">
        <v>57000</v>
      </c>
      <c r="H10701" s="87">
        <v>57390.732108582393</v>
      </c>
    </row>
    <row r="10702" spans="1:8" x14ac:dyDescent="0.3">
      <c r="A10702" t="s">
        <v>39</v>
      </c>
      <c r="B10702" t="s">
        <v>53</v>
      </c>
      <c r="C10702" t="s">
        <v>89</v>
      </c>
      <c r="D10702" t="s">
        <v>198</v>
      </c>
      <c r="E10702" t="s">
        <v>200</v>
      </c>
      <c r="G10702" s="87">
        <v>57000</v>
      </c>
      <c r="H10702" s="87">
        <v>57640.449438202239</v>
      </c>
    </row>
    <row r="10703" spans="1:8" x14ac:dyDescent="0.3">
      <c r="A10703" t="s">
        <v>39</v>
      </c>
      <c r="B10703" t="s">
        <v>53</v>
      </c>
      <c r="C10703" t="s">
        <v>89</v>
      </c>
      <c r="D10703" t="s">
        <v>198</v>
      </c>
      <c r="E10703" t="s">
        <v>201</v>
      </c>
      <c r="G10703" s="87">
        <v>57000</v>
      </c>
      <c r="H10703" s="87">
        <v>57000</v>
      </c>
    </row>
    <row r="10704" spans="1:8" x14ac:dyDescent="0.3">
      <c r="A10704" t="s">
        <v>39</v>
      </c>
      <c r="B10704" t="s">
        <v>53</v>
      </c>
      <c r="C10704" t="s">
        <v>89</v>
      </c>
      <c r="D10704" t="s">
        <v>198</v>
      </c>
      <c r="E10704" t="s">
        <v>202</v>
      </c>
      <c r="G10704" s="87">
        <v>57000</v>
      </c>
      <c r="H10704" s="87">
        <v>34589.200789936622</v>
      </c>
    </row>
    <row r="10705" spans="1:8" x14ac:dyDescent="0.3">
      <c r="A10705" t="s">
        <v>39</v>
      </c>
      <c r="B10705" t="s">
        <v>53</v>
      </c>
      <c r="C10705" t="s">
        <v>89</v>
      </c>
      <c r="D10705" t="s">
        <v>198</v>
      </c>
      <c r="E10705" t="s">
        <v>139</v>
      </c>
      <c r="G10705" s="87">
        <v>57000</v>
      </c>
      <c r="H10705" s="87">
        <v>35055</v>
      </c>
    </row>
    <row r="10706" spans="1:8" x14ac:dyDescent="0.3">
      <c r="A10706" t="s">
        <v>39</v>
      </c>
      <c r="B10706" t="s">
        <v>53</v>
      </c>
      <c r="C10706" t="s">
        <v>89</v>
      </c>
      <c r="D10706" t="s">
        <v>198</v>
      </c>
      <c r="E10706" t="s">
        <v>65</v>
      </c>
      <c r="G10706" s="87">
        <v>57000</v>
      </c>
      <c r="H10706" s="87">
        <v>34589.200789936622</v>
      </c>
    </row>
    <row r="10707" spans="1:8" x14ac:dyDescent="0.3">
      <c r="A10707" t="s">
        <v>39</v>
      </c>
      <c r="B10707" t="s">
        <v>53</v>
      </c>
      <c r="C10707" t="s">
        <v>89</v>
      </c>
      <c r="D10707" t="s">
        <v>203</v>
      </c>
      <c r="E10707" t="s">
        <v>204</v>
      </c>
      <c r="G10707" s="87">
        <v>57000</v>
      </c>
      <c r="H10707" s="87">
        <v>34353.707865168537</v>
      </c>
    </row>
    <row r="10708" spans="1:8" x14ac:dyDescent="0.3">
      <c r="A10708" t="s">
        <v>39</v>
      </c>
      <c r="B10708" t="s">
        <v>53</v>
      </c>
      <c r="C10708" t="s">
        <v>89</v>
      </c>
      <c r="D10708" t="s">
        <v>203</v>
      </c>
      <c r="E10708" t="s">
        <v>142</v>
      </c>
      <c r="G10708" s="87">
        <v>57000</v>
      </c>
      <c r="H10708" s="87">
        <v>57000.000000000007</v>
      </c>
    </row>
    <row r="10709" spans="1:8" x14ac:dyDescent="0.3">
      <c r="A10709" t="s">
        <v>39</v>
      </c>
      <c r="B10709" t="s">
        <v>53</v>
      </c>
      <c r="C10709" t="s">
        <v>89</v>
      </c>
      <c r="D10709" t="s">
        <v>203</v>
      </c>
      <c r="E10709" t="s">
        <v>143</v>
      </c>
      <c r="G10709" s="87">
        <v>57000</v>
      </c>
      <c r="H10709" s="87">
        <v>57640.449438202239</v>
      </c>
    </row>
    <row r="10710" spans="1:8" x14ac:dyDescent="0.3">
      <c r="A10710" t="s">
        <v>39</v>
      </c>
      <c r="B10710" t="s">
        <v>53</v>
      </c>
      <c r="C10710" t="s">
        <v>89</v>
      </c>
      <c r="D10710" t="s">
        <v>203</v>
      </c>
      <c r="E10710" t="s">
        <v>141</v>
      </c>
      <c r="G10710" s="87">
        <v>57000</v>
      </c>
      <c r="H10710" s="87">
        <v>0</v>
      </c>
    </row>
    <row r="10711" spans="1:8" x14ac:dyDescent="0.3">
      <c r="A10711" t="s">
        <v>39</v>
      </c>
      <c r="B10711" t="s">
        <v>53</v>
      </c>
      <c r="C10711" t="s">
        <v>89</v>
      </c>
      <c r="D10711" t="s">
        <v>203</v>
      </c>
      <c r="E10711" t="s">
        <v>205</v>
      </c>
      <c r="G10711" s="87">
        <v>57000</v>
      </c>
      <c r="H10711" s="87">
        <v>34353.707865168537</v>
      </c>
    </row>
    <row r="10712" spans="1:8" x14ac:dyDescent="0.3">
      <c r="A10712" t="s">
        <v>39</v>
      </c>
      <c r="B10712" t="s">
        <v>53</v>
      </c>
      <c r="C10712" t="s">
        <v>89</v>
      </c>
      <c r="D10712" t="s">
        <v>206</v>
      </c>
      <c r="E10712" t="s">
        <v>207</v>
      </c>
      <c r="G10712" s="87">
        <v>57000</v>
      </c>
      <c r="H10712" s="87">
        <v>58140</v>
      </c>
    </row>
    <row r="10713" spans="1:8" x14ac:dyDescent="0.3">
      <c r="A10713" t="s">
        <v>39</v>
      </c>
      <c r="B10713" t="s">
        <v>53</v>
      </c>
      <c r="C10713" t="s">
        <v>89</v>
      </c>
      <c r="D10713" t="s">
        <v>206</v>
      </c>
      <c r="E10713" t="s">
        <v>208</v>
      </c>
      <c r="G10713" s="87">
        <v>57000</v>
      </c>
      <c r="H10713" s="87">
        <v>57744.166666666672</v>
      </c>
    </row>
    <row r="10714" spans="1:8" x14ac:dyDescent="0.3">
      <c r="A10714" t="s">
        <v>39</v>
      </c>
      <c r="B10714" t="s">
        <v>53</v>
      </c>
      <c r="C10714" t="s">
        <v>89</v>
      </c>
      <c r="D10714" t="s">
        <v>206</v>
      </c>
      <c r="E10714" t="s">
        <v>209</v>
      </c>
      <c r="G10714" s="87">
        <v>57000</v>
      </c>
      <c r="H10714" s="87">
        <v>50730.000000000007</v>
      </c>
    </row>
    <row r="10715" spans="1:8" x14ac:dyDescent="0.3">
      <c r="A10715" t="s">
        <v>39</v>
      </c>
      <c r="B10715" t="s">
        <v>53</v>
      </c>
      <c r="C10715" t="s">
        <v>89</v>
      </c>
      <c r="D10715" t="s">
        <v>210</v>
      </c>
      <c r="E10715" t="s">
        <v>211</v>
      </c>
      <c r="G10715" s="87">
        <v>57000</v>
      </c>
      <c r="H10715" s="87">
        <v>51300</v>
      </c>
    </row>
    <row r="10716" spans="1:8" x14ac:dyDescent="0.3">
      <c r="A10716" t="s">
        <v>39</v>
      </c>
      <c r="B10716" t="s">
        <v>53</v>
      </c>
      <c r="C10716" t="s">
        <v>89</v>
      </c>
      <c r="D10716" t="s">
        <v>210</v>
      </c>
      <c r="E10716" t="s">
        <v>212</v>
      </c>
      <c r="G10716" s="87">
        <v>57000</v>
      </c>
      <c r="H10716" s="87">
        <v>50730</v>
      </c>
    </row>
    <row r="10717" spans="1:8" x14ac:dyDescent="0.3">
      <c r="A10717" t="s">
        <v>39</v>
      </c>
      <c r="B10717" t="s">
        <v>53</v>
      </c>
      <c r="C10717" t="s">
        <v>89</v>
      </c>
      <c r="D10717" t="s">
        <v>210</v>
      </c>
      <c r="E10717" t="s">
        <v>213</v>
      </c>
      <c r="G10717" s="87">
        <v>57000</v>
      </c>
      <c r="H10717" s="87">
        <v>50730</v>
      </c>
    </row>
    <row r="10718" spans="1:8" x14ac:dyDescent="0.3">
      <c r="A10718" t="s">
        <v>39</v>
      </c>
      <c r="B10718" t="s">
        <v>53</v>
      </c>
      <c r="C10718" t="s">
        <v>89</v>
      </c>
      <c r="D10718" t="s">
        <v>214</v>
      </c>
      <c r="E10718" t="s">
        <v>215</v>
      </c>
      <c r="F10718" s="88">
        <v>46388</v>
      </c>
      <c r="G10718" s="87">
        <v>4750</v>
      </c>
      <c r="H10718" s="87">
        <v>95.000000000000085</v>
      </c>
    </row>
    <row r="10719" spans="1:8" x14ac:dyDescent="0.3">
      <c r="A10719" t="s">
        <v>39</v>
      </c>
      <c r="B10719" t="s">
        <v>53</v>
      </c>
      <c r="C10719" t="s">
        <v>89</v>
      </c>
      <c r="D10719" t="s">
        <v>214</v>
      </c>
      <c r="E10719" t="s">
        <v>216</v>
      </c>
      <c r="F10719" s="88">
        <v>46388</v>
      </c>
      <c r="G10719" s="87">
        <v>4750</v>
      </c>
      <c r="H10719" s="87">
        <v>95.000000000000085</v>
      </c>
    </row>
    <row r="10720" spans="1:8" x14ac:dyDescent="0.3">
      <c r="A10720" t="s">
        <v>39</v>
      </c>
      <c r="B10720" t="s">
        <v>53</v>
      </c>
      <c r="C10720" t="s">
        <v>89</v>
      </c>
      <c r="D10720" t="s">
        <v>214</v>
      </c>
      <c r="E10720" t="s">
        <v>217</v>
      </c>
      <c r="F10720" s="88">
        <v>46388</v>
      </c>
      <c r="G10720" s="87">
        <v>4750</v>
      </c>
      <c r="H10720" s="87">
        <v>0</v>
      </c>
    </row>
    <row r="10721" spans="1:8" x14ac:dyDescent="0.3">
      <c r="A10721" t="s">
        <v>39</v>
      </c>
      <c r="B10721" t="s">
        <v>53</v>
      </c>
      <c r="C10721" t="s">
        <v>89</v>
      </c>
      <c r="D10721" t="s">
        <v>214</v>
      </c>
      <c r="E10721" t="s">
        <v>215</v>
      </c>
      <c r="F10721" s="88">
        <v>46419</v>
      </c>
      <c r="G10721" s="87">
        <v>4750</v>
      </c>
      <c r="H10721" s="87">
        <v>95.000000000000085</v>
      </c>
    </row>
    <row r="10722" spans="1:8" x14ac:dyDescent="0.3">
      <c r="A10722" t="s">
        <v>39</v>
      </c>
      <c r="B10722" t="s">
        <v>53</v>
      </c>
      <c r="C10722" t="s">
        <v>89</v>
      </c>
      <c r="D10722" t="s">
        <v>214</v>
      </c>
      <c r="E10722" t="s">
        <v>216</v>
      </c>
      <c r="F10722" s="88">
        <v>46419</v>
      </c>
      <c r="G10722" s="87">
        <v>4750</v>
      </c>
      <c r="H10722" s="87">
        <v>95.000000000000085</v>
      </c>
    </row>
    <row r="10723" spans="1:8" x14ac:dyDescent="0.3">
      <c r="A10723" t="s">
        <v>39</v>
      </c>
      <c r="B10723" t="s">
        <v>53</v>
      </c>
      <c r="C10723" t="s">
        <v>89</v>
      </c>
      <c r="D10723" t="s">
        <v>214</v>
      </c>
      <c r="E10723" t="s">
        <v>217</v>
      </c>
      <c r="F10723" s="88">
        <v>46419</v>
      </c>
      <c r="G10723" s="87">
        <v>4750</v>
      </c>
      <c r="H10723" s="87">
        <v>0</v>
      </c>
    </row>
    <row r="10724" spans="1:8" x14ac:dyDescent="0.3">
      <c r="A10724" t="s">
        <v>39</v>
      </c>
      <c r="B10724" t="s">
        <v>53</v>
      </c>
      <c r="C10724" t="s">
        <v>89</v>
      </c>
      <c r="D10724" t="s">
        <v>214</v>
      </c>
      <c r="E10724" t="s">
        <v>215</v>
      </c>
      <c r="F10724" s="88">
        <v>46447</v>
      </c>
      <c r="G10724" s="87">
        <v>4750</v>
      </c>
      <c r="H10724" s="87">
        <v>95.000000000000085</v>
      </c>
    </row>
    <row r="10725" spans="1:8" x14ac:dyDescent="0.3">
      <c r="A10725" t="s">
        <v>39</v>
      </c>
      <c r="B10725" t="s">
        <v>53</v>
      </c>
      <c r="C10725" t="s">
        <v>89</v>
      </c>
      <c r="D10725" t="s">
        <v>214</v>
      </c>
      <c r="E10725" t="s">
        <v>216</v>
      </c>
      <c r="F10725" s="88">
        <v>46447</v>
      </c>
      <c r="G10725" s="87">
        <v>4750</v>
      </c>
      <c r="H10725" s="87">
        <v>95.000000000000085</v>
      </c>
    </row>
    <row r="10726" spans="1:8" x14ac:dyDescent="0.3">
      <c r="A10726" t="s">
        <v>39</v>
      </c>
      <c r="B10726" t="s">
        <v>53</v>
      </c>
      <c r="C10726" t="s">
        <v>89</v>
      </c>
      <c r="D10726" t="s">
        <v>214</v>
      </c>
      <c r="E10726" t="s">
        <v>217</v>
      </c>
      <c r="F10726" s="88">
        <v>46447</v>
      </c>
      <c r="G10726" s="87">
        <v>4750</v>
      </c>
      <c r="H10726" s="87">
        <v>0</v>
      </c>
    </row>
    <row r="10727" spans="1:8" x14ac:dyDescent="0.3">
      <c r="A10727" t="s">
        <v>39</v>
      </c>
      <c r="B10727" t="s">
        <v>53</v>
      </c>
      <c r="C10727" t="s">
        <v>89</v>
      </c>
      <c r="D10727" t="s">
        <v>214</v>
      </c>
      <c r="E10727" t="s">
        <v>215</v>
      </c>
      <c r="F10727" s="88">
        <v>46478</v>
      </c>
      <c r="G10727" s="87">
        <v>4750</v>
      </c>
      <c r="H10727" s="87">
        <v>95.000000000000085</v>
      </c>
    </row>
    <row r="10728" spans="1:8" x14ac:dyDescent="0.3">
      <c r="A10728" t="s">
        <v>39</v>
      </c>
      <c r="B10728" t="s">
        <v>53</v>
      </c>
      <c r="C10728" t="s">
        <v>89</v>
      </c>
      <c r="D10728" t="s">
        <v>214</v>
      </c>
      <c r="E10728" t="s">
        <v>216</v>
      </c>
      <c r="F10728" s="88">
        <v>46478</v>
      </c>
      <c r="G10728" s="87">
        <v>4750</v>
      </c>
      <c r="H10728" s="87">
        <v>95.000000000000085</v>
      </c>
    </row>
    <row r="10729" spans="1:8" x14ac:dyDescent="0.3">
      <c r="A10729" t="s">
        <v>39</v>
      </c>
      <c r="B10729" t="s">
        <v>53</v>
      </c>
      <c r="C10729" t="s">
        <v>89</v>
      </c>
      <c r="D10729" t="s">
        <v>214</v>
      </c>
      <c r="E10729" t="s">
        <v>217</v>
      </c>
      <c r="F10729" s="88">
        <v>46478</v>
      </c>
      <c r="G10729" s="87">
        <v>4750</v>
      </c>
      <c r="H10729" s="87">
        <v>0</v>
      </c>
    </row>
    <row r="10730" spans="1:8" x14ac:dyDescent="0.3">
      <c r="A10730" t="s">
        <v>39</v>
      </c>
      <c r="B10730" t="s">
        <v>53</v>
      </c>
      <c r="C10730" t="s">
        <v>89</v>
      </c>
      <c r="D10730" t="s">
        <v>214</v>
      </c>
      <c r="E10730" t="s">
        <v>215</v>
      </c>
      <c r="F10730" s="88">
        <v>46508</v>
      </c>
      <c r="G10730" s="87">
        <v>4750</v>
      </c>
      <c r="H10730" s="87">
        <v>95.000000000000085</v>
      </c>
    </row>
    <row r="10731" spans="1:8" x14ac:dyDescent="0.3">
      <c r="A10731" t="s">
        <v>39</v>
      </c>
      <c r="B10731" t="s">
        <v>53</v>
      </c>
      <c r="C10731" t="s">
        <v>89</v>
      </c>
      <c r="D10731" t="s">
        <v>214</v>
      </c>
      <c r="E10731" t="s">
        <v>216</v>
      </c>
      <c r="F10731" s="88">
        <v>46508</v>
      </c>
      <c r="G10731" s="87">
        <v>4750</v>
      </c>
      <c r="H10731" s="87">
        <v>95.000000000000085</v>
      </c>
    </row>
    <row r="10732" spans="1:8" x14ac:dyDescent="0.3">
      <c r="A10732" t="s">
        <v>39</v>
      </c>
      <c r="B10732" t="s">
        <v>53</v>
      </c>
      <c r="C10732" t="s">
        <v>89</v>
      </c>
      <c r="D10732" t="s">
        <v>214</v>
      </c>
      <c r="E10732" t="s">
        <v>217</v>
      </c>
      <c r="F10732" s="88">
        <v>46508</v>
      </c>
      <c r="G10732" s="87">
        <v>4750</v>
      </c>
      <c r="H10732" s="87">
        <v>0</v>
      </c>
    </row>
    <row r="10733" spans="1:8" x14ac:dyDescent="0.3">
      <c r="A10733" t="s">
        <v>39</v>
      </c>
      <c r="B10733" t="s">
        <v>53</v>
      </c>
      <c r="C10733" t="s">
        <v>89</v>
      </c>
      <c r="D10733" t="s">
        <v>214</v>
      </c>
      <c r="E10733" t="s">
        <v>215</v>
      </c>
      <c r="F10733" s="88">
        <v>46539</v>
      </c>
      <c r="G10733" s="87">
        <v>4750</v>
      </c>
      <c r="H10733" s="87">
        <v>95.000000000000085</v>
      </c>
    </row>
    <row r="10734" spans="1:8" x14ac:dyDescent="0.3">
      <c r="A10734" t="s">
        <v>39</v>
      </c>
      <c r="B10734" t="s">
        <v>53</v>
      </c>
      <c r="C10734" t="s">
        <v>89</v>
      </c>
      <c r="D10734" t="s">
        <v>214</v>
      </c>
      <c r="E10734" t="s">
        <v>216</v>
      </c>
      <c r="F10734" s="88">
        <v>46539</v>
      </c>
      <c r="G10734" s="87">
        <v>4750</v>
      </c>
      <c r="H10734" s="87">
        <v>95.000000000000085</v>
      </c>
    </row>
    <row r="10735" spans="1:8" x14ac:dyDescent="0.3">
      <c r="A10735" t="s">
        <v>39</v>
      </c>
      <c r="B10735" t="s">
        <v>53</v>
      </c>
      <c r="C10735" t="s">
        <v>89</v>
      </c>
      <c r="D10735" t="s">
        <v>214</v>
      </c>
      <c r="E10735" t="s">
        <v>217</v>
      </c>
      <c r="F10735" s="88">
        <v>46539</v>
      </c>
      <c r="G10735" s="87">
        <v>4750</v>
      </c>
      <c r="H10735" s="87">
        <v>0</v>
      </c>
    </row>
    <row r="10736" spans="1:8" x14ac:dyDescent="0.3">
      <c r="A10736" t="s">
        <v>39</v>
      </c>
      <c r="B10736" t="s">
        <v>53</v>
      </c>
      <c r="C10736" t="s">
        <v>89</v>
      </c>
      <c r="D10736" t="s">
        <v>214</v>
      </c>
      <c r="E10736" t="s">
        <v>215</v>
      </c>
      <c r="F10736" s="88">
        <v>46569</v>
      </c>
      <c r="G10736" s="87">
        <v>4750</v>
      </c>
      <c r="H10736" s="87">
        <v>95.000000000000085</v>
      </c>
    </row>
    <row r="10737" spans="1:8" x14ac:dyDescent="0.3">
      <c r="A10737" t="s">
        <v>39</v>
      </c>
      <c r="B10737" t="s">
        <v>53</v>
      </c>
      <c r="C10737" t="s">
        <v>89</v>
      </c>
      <c r="D10737" t="s">
        <v>214</v>
      </c>
      <c r="E10737" t="s">
        <v>216</v>
      </c>
      <c r="F10737" s="88">
        <v>46569</v>
      </c>
      <c r="G10737" s="87">
        <v>4750</v>
      </c>
      <c r="H10737" s="87">
        <v>95.000000000000085</v>
      </c>
    </row>
    <row r="10738" spans="1:8" x14ac:dyDescent="0.3">
      <c r="A10738" t="s">
        <v>39</v>
      </c>
      <c r="B10738" t="s">
        <v>53</v>
      </c>
      <c r="C10738" t="s">
        <v>89</v>
      </c>
      <c r="D10738" t="s">
        <v>214</v>
      </c>
      <c r="E10738" t="s">
        <v>217</v>
      </c>
      <c r="F10738" s="88">
        <v>46569</v>
      </c>
      <c r="G10738" s="87">
        <v>4750</v>
      </c>
      <c r="H10738" s="87">
        <v>0</v>
      </c>
    </row>
    <row r="10739" spans="1:8" x14ac:dyDescent="0.3">
      <c r="A10739" t="s">
        <v>39</v>
      </c>
      <c r="B10739" t="s">
        <v>53</v>
      </c>
      <c r="C10739" t="s">
        <v>89</v>
      </c>
      <c r="D10739" t="s">
        <v>214</v>
      </c>
      <c r="E10739" t="s">
        <v>215</v>
      </c>
      <c r="F10739" s="88">
        <v>46600</v>
      </c>
      <c r="G10739" s="87">
        <v>4750</v>
      </c>
      <c r="H10739" s="87">
        <v>95.000000000000085</v>
      </c>
    </row>
    <row r="10740" spans="1:8" x14ac:dyDescent="0.3">
      <c r="A10740" t="s">
        <v>39</v>
      </c>
      <c r="B10740" t="s">
        <v>53</v>
      </c>
      <c r="C10740" t="s">
        <v>89</v>
      </c>
      <c r="D10740" t="s">
        <v>214</v>
      </c>
      <c r="E10740" t="s">
        <v>216</v>
      </c>
      <c r="F10740" s="88">
        <v>46600</v>
      </c>
      <c r="G10740" s="87">
        <v>4750</v>
      </c>
      <c r="H10740" s="87">
        <v>95.000000000000085</v>
      </c>
    </row>
    <row r="10741" spans="1:8" x14ac:dyDescent="0.3">
      <c r="A10741" t="s">
        <v>39</v>
      </c>
      <c r="B10741" t="s">
        <v>53</v>
      </c>
      <c r="C10741" t="s">
        <v>89</v>
      </c>
      <c r="D10741" t="s">
        <v>214</v>
      </c>
      <c r="E10741" t="s">
        <v>217</v>
      </c>
      <c r="F10741" s="88">
        <v>46600</v>
      </c>
      <c r="G10741" s="87">
        <v>4750</v>
      </c>
      <c r="H10741" s="87">
        <v>0</v>
      </c>
    </row>
    <row r="10742" spans="1:8" x14ac:dyDescent="0.3">
      <c r="A10742" t="s">
        <v>39</v>
      </c>
      <c r="B10742" t="s">
        <v>53</v>
      </c>
      <c r="C10742" t="s">
        <v>89</v>
      </c>
      <c r="D10742" t="s">
        <v>214</v>
      </c>
      <c r="E10742" t="s">
        <v>215</v>
      </c>
      <c r="F10742" s="88">
        <v>46631</v>
      </c>
      <c r="G10742" s="87">
        <v>4750</v>
      </c>
      <c r="H10742" s="87">
        <v>95.000000000000085</v>
      </c>
    </row>
    <row r="10743" spans="1:8" x14ac:dyDescent="0.3">
      <c r="A10743" t="s">
        <v>39</v>
      </c>
      <c r="B10743" t="s">
        <v>53</v>
      </c>
      <c r="C10743" t="s">
        <v>89</v>
      </c>
      <c r="D10743" t="s">
        <v>214</v>
      </c>
      <c r="E10743" t="s">
        <v>216</v>
      </c>
      <c r="F10743" s="88">
        <v>46631</v>
      </c>
      <c r="G10743" s="87">
        <v>4750</v>
      </c>
      <c r="H10743" s="87">
        <v>95.000000000000085</v>
      </c>
    </row>
    <row r="10744" spans="1:8" x14ac:dyDescent="0.3">
      <c r="A10744" t="s">
        <v>39</v>
      </c>
      <c r="B10744" t="s">
        <v>53</v>
      </c>
      <c r="C10744" t="s">
        <v>89</v>
      </c>
      <c r="D10744" t="s">
        <v>214</v>
      </c>
      <c r="E10744" t="s">
        <v>217</v>
      </c>
      <c r="F10744" s="88">
        <v>46631</v>
      </c>
      <c r="G10744" s="87">
        <v>4750</v>
      </c>
      <c r="H10744" s="87">
        <v>0</v>
      </c>
    </row>
    <row r="10745" spans="1:8" x14ac:dyDescent="0.3">
      <c r="A10745" t="s">
        <v>39</v>
      </c>
      <c r="B10745" t="s">
        <v>53</v>
      </c>
      <c r="C10745" t="s">
        <v>89</v>
      </c>
      <c r="D10745" t="s">
        <v>214</v>
      </c>
      <c r="E10745" t="s">
        <v>215</v>
      </c>
      <c r="F10745" s="88">
        <v>46661</v>
      </c>
      <c r="G10745" s="87">
        <v>4750</v>
      </c>
      <c r="H10745" s="87">
        <v>95.000000000000085</v>
      </c>
    </row>
    <row r="10746" spans="1:8" x14ac:dyDescent="0.3">
      <c r="A10746" t="s">
        <v>39</v>
      </c>
      <c r="B10746" t="s">
        <v>53</v>
      </c>
      <c r="C10746" t="s">
        <v>89</v>
      </c>
      <c r="D10746" t="s">
        <v>214</v>
      </c>
      <c r="E10746" t="s">
        <v>216</v>
      </c>
      <c r="F10746" s="88">
        <v>46661</v>
      </c>
      <c r="G10746" s="87">
        <v>4750</v>
      </c>
      <c r="H10746" s="87">
        <v>95.000000000000085</v>
      </c>
    </row>
    <row r="10747" spans="1:8" x14ac:dyDescent="0.3">
      <c r="A10747" t="s">
        <v>39</v>
      </c>
      <c r="B10747" t="s">
        <v>53</v>
      </c>
      <c r="C10747" t="s">
        <v>89</v>
      </c>
      <c r="D10747" t="s">
        <v>214</v>
      </c>
      <c r="E10747" t="s">
        <v>217</v>
      </c>
      <c r="F10747" s="88">
        <v>46661</v>
      </c>
      <c r="G10747" s="87">
        <v>4750</v>
      </c>
      <c r="H10747" s="87">
        <v>0</v>
      </c>
    </row>
    <row r="10748" spans="1:8" x14ac:dyDescent="0.3">
      <c r="A10748" t="s">
        <v>39</v>
      </c>
      <c r="B10748" t="s">
        <v>53</v>
      </c>
      <c r="C10748" t="s">
        <v>89</v>
      </c>
      <c r="D10748" t="s">
        <v>214</v>
      </c>
      <c r="E10748" t="s">
        <v>215</v>
      </c>
      <c r="F10748" s="88">
        <v>46692</v>
      </c>
      <c r="G10748" s="87">
        <v>4750</v>
      </c>
      <c r="H10748" s="87">
        <v>0</v>
      </c>
    </row>
    <row r="10749" spans="1:8" x14ac:dyDescent="0.3">
      <c r="A10749" t="s">
        <v>39</v>
      </c>
      <c r="B10749" t="s">
        <v>53</v>
      </c>
      <c r="C10749" t="s">
        <v>89</v>
      </c>
      <c r="D10749" t="s">
        <v>214</v>
      </c>
      <c r="E10749" t="s">
        <v>216</v>
      </c>
      <c r="F10749" s="88">
        <v>46692</v>
      </c>
      <c r="G10749" s="87">
        <v>4750</v>
      </c>
      <c r="H10749" s="87">
        <v>0</v>
      </c>
    </row>
    <row r="10750" spans="1:8" x14ac:dyDescent="0.3">
      <c r="A10750" t="s">
        <v>39</v>
      </c>
      <c r="B10750" t="s">
        <v>53</v>
      </c>
      <c r="C10750" t="s">
        <v>89</v>
      </c>
      <c r="D10750" t="s">
        <v>214</v>
      </c>
      <c r="E10750" t="s">
        <v>217</v>
      </c>
      <c r="F10750" s="88">
        <v>46692</v>
      </c>
      <c r="G10750" s="87">
        <v>4750</v>
      </c>
      <c r="H10750" s="87">
        <v>0</v>
      </c>
    </row>
    <row r="10751" spans="1:8" x14ac:dyDescent="0.3">
      <c r="A10751" t="s">
        <v>39</v>
      </c>
      <c r="B10751" t="s">
        <v>53</v>
      </c>
      <c r="C10751" t="s">
        <v>89</v>
      </c>
      <c r="D10751" t="s">
        <v>214</v>
      </c>
      <c r="E10751" t="s">
        <v>215</v>
      </c>
      <c r="F10751" s="88">
        <v>46722</v>
      </c>
      <c r="G10751" s="87">
        <v>4750</v>
      </c>
      <c r="H10751" s="87">
        <v>0</v>
      </c>
    </row>
    <row r="10752" spans="1:8" x14ac:dyDescent="0.3">
      <c r="A10752" t="s">
        <v>39</v>
      </c>
      <c r="B10752" t="s">
        <v>53</v>
      </c>
      <c r="C10752" t="s">
        <v>89</v>
      </c>
      <c r="D10752" t="s">
        <v>214</v>
      </c>
      <c r="E10752" t="s">
        <v>216</v>
      </c>
      <c r="F10752" s="88">
        <v>46722</v>
      </c>
      <c r="G10752" s="87">
        <v>4750</v>
      </c>
      <c r="H10752" s="87">
        <v>0</v>
      </c>
    </row>
    <row r="10753" spans="1:8" x14ac:dyDescent="0.3">
      <c r="A10753" t="s">
        <v>39</v>
      </c>
      <c r="B10753" t="s">
        <v>53</v>
      </c>
      <c r="C10753" t="s">
        <v>89</v>
      </c>
      <c r="D10753" t="s">
        <v>214</v>
      </c>
      <c r="E10753" t="s">
        <v>217</v>
      </c>
      <c r="F10753" s="88">
        <v>46722</v>
      </c>
      <c r="G10753" s="87">
        <v>4750</v>
      </c>
      <c r="H10753" s="87">
        <v>0</v>
      </c>
    </row>
    <row r="10754" spans="1:8" x14ac:dyDescent="0.3">
      <c r="A10754" t="s">
        <v>39</v>
      </c>
      <c r="B10754" t="s">
        <v>53</v>
      </c>
      <c r="C10754" t="s">
        <v>91</v>
      </c>
      <c r="D10754" t="s">
        <v>198</v>
      </c>
      <c r="E10754" t="s">
        <v>135</v>
      </c>
      <c r="G10754" s="87">
        <v>45000</v>
      </c>
      <c r="H10754" s="87">
        <v>26100</v>
      </c>
    </row>
    <row r="10755" spans="1:8" x14ac:dyDescent="0.3">
      <c r="A10755" t="s">
        <v>39</v>
      </c>
      <c r="B10755" t="s">
        <v>53</v>
      </c>
      <c r="C10755" t="s">
        <v>91</v>
      </c>
      <c r="D10755" t="s">
        <v>198</v>
      </c>
      <c r="E10755" t="s">
        <v>199</v>
      </c>
      <c r="G10755" s="87">
        <v>45000</v>
      </c>
      <c r="H10755" s="87">
        <v>45000</v>
      </c>
    </row>
    <row r="10756" spans="1:8" x14ac:dyDescent="0.3">
      <c r="A10756" t="s">
        <v>39</v>
      </c>
      <c r="B10756" t="s">
        <v>53</v>
      </c>
      <c r="C10756" t="s">
        <v>91</v>
      </c>
      <c r="D10756" t="s">
        <v>198</v>
      </c>
      <c r="E10756" t="s">
        <v>200</v>
      </c>
      <c r="G10756" s="87">
        <v>45000</v>
      </c>
      <c r="H10756" s="87">
        <v>45353.063065408598</v>
      </c>
    </row>
    <row r="10757" spans="1:8" x14ac:dyDescent="0.3">
      <c r="A10757" t="s">
        <v>39</v>
      </c>
      <c r="B10757" t="s">
        <v>53</v>
      </c>
      <c r="C10757" t="s">
        <v>91</v>
      </c>
      <c r="D10757" t="s">
        <v>198</v>
      </c>
      <c r="E10757" t="s">
        <v>201</v>
      </c>
      <c r="G10757" s="87">
        <v>45000</v>
      </c>
      <c r="H10757" s="87">
        <v>45000</v>
      </c>
    </row>
    <row r="10758" spans="1:8" x14ac:dyDescent="0.3">
      <c r="A10758" t="s">
        <v>39</v>
      </c>
      <c r="B10758" t="s">
        <v>53</v>
      </c>
      <c r="C10758" t="s">
        <v>91</v>
      </c>
      <c r="D10758" t="s">
        <v>198</v>
      </c>
      <c r="E10758" t="s">
        <v>202</v>
      </c>
      <c r="G10758" s="87">
        <v>45000</v>
      </c>
      <c r="H10758" s="87">
        <v>26304.776577936991</v>
      </c>
    </row>
    <row r="10759" spans="1:8" x14ac:dyDescent="0.3">
      <c r="A10759" t="s">
        <v>39</v>
      </c>
      <c r="B10759" t="s">
        <v>53</v>
      </c>
      <c r="C10759" t="s">
        <v>91</v>
      </c>
      <c r="D10759" t="s">
        <v>198</v>
      </c>
      <c r="E10759" t="s">
        <v>139</v>
      </c>
      <c r="G10759" s="87">
        <v>45000</v>
      </c>
      <c r="H10759" s="87">
        <v>28575</v>
      </c>
    </row>
    <row r="10760" spans="1:8" x14ac:dyDescent="0.3">
      <c r="A10760" t="s">
        <v>39</v>
      </c>
      <c r="B10760" t="s">
        <v>53</v>
      </c>
      <c r="C10760" t="s">
        <v>91</v>
      </c>
      <c r="D10760" t="s">
        <v>198</v>
      </c>
      <c r="E10760" t="s">
        <v>65</v>
      </c>
      <c r="G10760" s="87">
        <v>45000</v>
      </c>
      <c r="H10760" s="87">
        <v>26304.776577936991</v>
      </c>
    </row>
    <row r="10761" spans="1:8" x14ac:dyDescent="0.3">
      <c r="A10761" t="s">
        <v>39</v>
      </c>
      <c r="B10761" t="s">
        <v>53</v>
      </c>
      <c r="C10761" t="s">
        <v>91</v>
      </c>
      <c r="D10761" t="s">
        <v>203</v>
      </c>
      <c r="E10761" t="s">
        <v>204</v>
      </c>
      <c r="G10761" s="87">
        <v>45000</v>
      </c>
      <c r="H10761" s="87">
        <v>26013.734566976069</v>
      </c>
    </row>
    <row r="10762" spans="1:8" x14ac:dyDescent="0.3">
      <c r="A10762" t="s">
        <v>39</v>
      </c>
      <c r="B10762" t="s">
        <v>53</v>
      </c>
      <c r="C10762" t="s">
        <v>91</v>
      </c>
      <c r="D10762" t="s">
        <v>203</v>
      </c>
      <c r="E10762" t="s">
        <v>142</v>
      </c>
      <c r="G10762" s="87">
        <v>45000</v>
      </c>
      <c r="H10762" s="87">
        <v>45000</v>
      </c>
    </row>
    <row r="10763" spans="1:8" x14ac:dyDescent="0.3">
      <c r="A10763" t="s">
        <v>39</v>
      </c>
      <c r="B10763" t="s">
        <v>53</v>
      </c>
      <c r="C10763" t="s">
        <v>91</v>
      </c>
      <c r="D10763" t="s">
        <v>203</v>
      </c>
      <c r="E10763" t="s">
        <v>143</v>
      </c>
      <c r="G10763" s="87">
        <v>45000</v>
      </c>
      <c r="H10763" s="87">
        <v>44851.266494786323</v>
      </c>
    </row>
    <row r="10764" spans="1:8" x14ac:dyDescent="0.3">
      <c r="A10764" t="s">
        <v>39</v>
      </c>
      <c r="B10764" t="s">
        <v>53</v>
      </c>
      <c r="C10764" t="s">
        <v>91</v>
      </c>
      <c r="D10764" t="s">
        <v>203</v>
      </c>
      <c r="E10764" t="s">
        <v>141</v>
      </c>
      <c r="G10764" s="87">
        <v>45000</v>
      </c>
      <c r="H10764" s="87">
        <v>0</v>
      </c>
    </row>
    <row r="10765" spans="1:8" x14ac:dyDescent="0.3">
      <c r="A10765" t="s">
        <v>39</v>
      </c>
      <c r="B10765" t="s">
        <v>53</v>
      </c>
      <c r="C10765" t="s">
        <v>91</v>
      </c>
      <c r="D10765" t="s">
        <v>203</v>
      </c>
      <c r="E10765" t="s">
        <v>205</v>
      </c>
      <c r="G10765" s="87">
        <v>45000</v>
      </c>
      <c r="H10765" s="87">
        <v>26013.734566976069</v>
      </c>
    </row>
    <row r="10766" spans="1:8" x14ac:dyDescent="0.3">
      <c r="A10766" t="s">
        <v>39</v>
      </c>
      <c r="B10766" t="s">
        <v>53</v>
      </c>
      <c r="C10766" t="s">
        <v>91</v>
      </c>
      <c r="D10766" t="s">
        <v>206</v>
      </c>
      <c r="E10766" t="s">
        <v>207</v>
      </c>
      <c r="G10766" s="87">
        <v>45000</v>
      </c>
      <c r="H10766" s="87">
        <v>45000</v>
      </c>
    </row>
    <row r="10767" spans="1:8" x14ac:dyDescent="0.3">
      <c r="A10767" t="s">
        <v>39</v>
      </c>
      <c r="B10767" t="s">
        <v>53</v>
      </c>
      <c r="C10767" t="s">
        <v>91</v>
      </c>
      <c r="D10767" t="s">
        <v>206</v>
      </c>
      <c r="E10767" t="s">
        <v>208</v>
      </c>
      <c r="G10767" s="87">
        <v>45000</v>
      </c>
      <c r="H10767" s="87">
        <v>45000</v>
      </c>
    </row>
    <row r="10768" spans="1:8" x14ac:dyDescent="0.3">
      <c r="A10768" t="s">
        <v>39</v>
      </c>
      <c r="B10768" t="s">
        <v>53</v>
      </c>
      <c r="C10768" t="s">
        <v>91</v>
      </c>
      <c r="D10768" t="s">
        <v>206</v>
      </c>
      <c r="E10768" t="s">
        <v>209</v>
      </c>
      <c r="G10768" s="87">
        <v>45000</v>
      </c>
      <c r="H10768" s="87">
        <v>40184.716903719913</v>
      </c>
    </row>
    <row r="10769" spans="1:8" x14ac:dyDescent="0.3">
      <c r="A10769" t="s">
        <v>39</v>
      </c>
      <c r="B10769" t="s">
        <v>53</v>
      </c>
      <c r="C10769" t="s">
        <v>91</v>
      </c>
      <c r="D10769" t="s">
        <v>210</v>
      </c>
      <c r="E10769" t="s">
        <v>211</v>
      </c>
      <c r="G10769" s="87">
        <v>45000</v>
      </c>
      <c r="H10769" s="87">
        <v>40500</v>
      </c>
    </row>
    <row r="10770" spans="1:8" x14ac:dyDescent="0.3">
      <c r="A10770" t="s">
        <v>39</v>
      </c>
      <c r="B10770" t="s">
        <v>53</v>
      </c>
      <c r="C10770" t="s">
        <v>91</v>
      </c>
      <c r="D10770" t="s">
        <v>210</v>
      </c>
      <c r="E10770" t="s">
        <v>212</v>
      </c>
      <c r="G10770" s="87">
        <v>45000</v>
      </c>
      <c r="H10770" s="87">
        <v>40050</v>
      </c>
    </row>
    <row r="10771" spans="1:8" x14ac:dyDescent="0.3">
      <c r="A10771" t="s">
        <v>39</v>
      </c>
      <c r="B10771" t="s">
        <v>53</v>
      </c>
      <c r="C10771" t="s">
        <v>91</v>
      </c>
      <c r="D10771" t="s">
        <v>210</v>
      </c>
      <c r="E10771" t="s">
        <v>213</v>
      </c>
      <c r="G10771" s="87">
        <v>45000</v>
      </c>
      <c r="H10771" s="87">
        <v>40725</v>
      </c>
    </row>
    <row r="10772" spans="1:8" x14ac:dyDescent="0.3">
      <c r="A10772" t="s">
        <v>39</v>
      </c>
      <c r="B10772" t="s">
        <v>53</v>
      </c>
      <c r="C10772" t="s">
        <v>91</v>
      </c>
      <c r="D10772" t="s">
        <v>214</v>
      </c>
      <c r="E10772" t="s">
        <v>215</v>
      </c>
      <c r="F10772" s="88">
        <v>46388</v>
      </c>
      <c r="G10772" s="87">
        <v>3750</v>
      </c>
      <c r="H10772" s="87">
        <v>50.962785531222799</v>
      </c>
    </row>
    <row r="10773" spans="1:8" x14ac:dyDescent="0.3">
      <c r="A10773" t="s">
        <v>39</v>
      </c>
      <c r="B10773" t="s">
        <v>53</v>
      </c>
      <c r="C10773" t="s">
        <v>91</v>
      </c>
      <c r="D10773" t="s">
        <v>214</v>
      </c>
      <c r="E10773" t="s">
        <v>216</v>
      </c>
      <c r="F10773" s="88">
        <v>46388</v>
      </c>
      <c r="G10773" s="87">
        <v>3750</v>
      </c>
      <c r="H10773" s="87">
        <v>0</v>
      </c>
    </row>
    <row r="10774" spans="1:8" x14ac:dyDescent="0.3">
      <c r="A10774" t="s">
        <v>39</v>
      </c>
      <c r="B10774" t="s">
        <v>53</v>
      </c>
      <c r="C10774" t="s">
        <v>91</v>
      </c>
      <c r="D10774" t="s">
        <v>214</v>
      </c>
      <c r="E10774" t="s">
        <v>217</v>
      </c>
      <c r="F10774" s="88">
        <v>46388</v>
      </c>
      <c r="G10774" s="87">
        <v>3750</v>
      </c>
      <c r="H10774" s="87">
        <v>50.962785531222799</v>
      </c>
    </row>
    <row r="10775" spans="1:8" x14ac:dyDescent="0.3">
      <c r="A10775" t="s">
        <v>39</v>
      </c>
      <c r="B10775" t="s">
        <v>53</v>
      </c>
      <c r="C10775" t="s">
        <v>91</v>
      </c>
      <c r="D10775" t="s">
        <v>214</v>
      </c>
      <c r="E10775" t="s">
        <v>215</v>
      </c>
      <c r="F10775" s="88">
        <v>46419</v>
      </c>
      <c r="G10775" s="87">
        <v>3750</v>
      </c>
      <c r="H10775" s="87">
        <v>50.906870645409661</v>
      </c>
    </row>
    <row r="10776" spans="1:8" x14ac:dyDescent="0.3">
      <c r="A10776" t="s">
        <v>39</v>
      </c>
      <c r="B10776" t="s">
        <v>53</v>
      </c>
      <c r="C10776" t="s">
        <v>91</v>
      </c>
      <c r="D10776" t="s">
        <v>214</v>
      </c>
      <c r="E10776" t="s">
        <v>216</v>
      </c>
      <c r="F10776" s="88">
        <v>46419</v>
      </c>
      <c r="G10776" s="87">
        <v>3750</v>
      </c>
      <c r="H10776" s="87">
        <v>0</v>
      </c>
    </row>
    <row r="10777" spans="1:8" x14ac:dyDescent="0.3">
      <c r="A10777" t="s">
        <v>39</v>
      </c>
      <c r="B10777" t="s">
        <v>53</v>
      </c>
      <c r="C10777" t="s">
        <v>91</v>
      </c>
      <c r="D10777" t="s">
        <v>214</v>
      </c>
      <c r="E10777" t="s">
        <v>217</v>
      </c>
      <c r="F10777" s="88">
        <v>46419</v>
      </c>
      <c r="G10777" s="87">
        <v>3750</v>
      </c>
      <c r="H10777" s="87">
        <v>50.906870645409661</v>
      </c>
    </row>
    <row r="10778" spans="1:8" x14ac:dyDescent="0.3">
      <c r="A10778" t="s">
        <v>39</v>
      </c>
      <c r="B10778" t="s">
        <v>53</v>
      </c>
      <c r="C10778" t="s">
        <v>91</v>
      </c>
      <c r="D10778" t="s">
        <v>214</v>
      </c>
      <c r="E10778" t="s">
        <v>215</v>
      </c>
      <c r="F10778" s="88">
        <v>46447</v>
      </c>
      <c r="G10778" s="87">
        <v>3750</v>
      </c>
      <c r="H10778" s="87">
        <v>50.851078321496317</v>
      </c>
    </row>
    <row r="10779" spans="1:8" x14ac:dyDescent="0.3">
      <c r="A10779" t="s">
        <v>39</v>
      </c>
      <c r="B10779" t="s">
        <v>53</v>
      </c>
      <c r="C10779" t="s">
        <v>91</v>
      </c>
      <c r="D10779" t="s">
        <v>214</v>
      </c>
      <c r="E10779" t="s">
        <v>216</v>
      </c>
      <c r="F10779" s="88">
        <v>46447</v>
      </c>
      <c r="G10779" s="87">
        <v>3750</v>
      </c>
      <c r="H10779" s="87">
        <v>0</v>
      </c>
    </row>
    <row r="10780" spans="1:8" x14ac:dyDescent="0.3">
      <c r="A10780" t="s">
        <v>39</v>
      </c>
      <c r="B10780" t="s">
        <v>53</v>
      </c>
      <c r="C10780" t="s">
        <v>91</v>
      </c>
      <c r="D10780" t="s">
        <v>214</v>
      </c>
      <c r="E10780" t="s">
        <v>217</v>
      </c>
      <c r="F10780" s="88">
        <v>46447</v>
      </c>
      <c r="G10780" s="87">
        <v>3750</v>
      </c>
      <c r="H10780" s="87">
        <v>50.851078321496317</v>
      </c>
    </row>
    <row r="10781" spans="1:8" x14ac:dyDescent="0.3">
      <c r="A10781" t="s">
        <v>39</v>
      </c>
      <c r="B10781" t="s">
        <v>53</v>
      </c>
      <c r="C10781" t="s">
        <v>91</v>
      </c>
      <c r="D10781" t="s">
        <v>214</v>
      </c>
      <c r="E10781" t="s">
        <v>215</v>
      </c>
      <c r="F10781" s="88">
        <v>46478</v>
      </c>
      <c r="G10781" s="87">
        <v>3750</v>
      </c>
      <c r="H10781" s="87">
        <v>50.793523168650147</v>
      </c>
    </row>
    <row r="10782" spans="1:8" x14ac:dyDescent="0.3">
      <c r="A10782" t="s">
        <v>39</v>
      </c>
      <c r="B10782" t="s">
        <v>53</v>
      </c>
      <c r="C10782" t="s">
        <v>91</v>
      </c>
      <c r="D10782" t="s">
        <v>214</v>
      </c>
      <c r="E10782" t="s">
        <v>216</v>
      </c>
      <c r="F10782" s="88">
        <v>46478</v>
      </c>
      <c r="G10782" s="87">
        <v>3750</v>
      </c>
      <c r="H10782" s="87">
        <v>0</v>
      </c>
    </row>
    <row r="10783" spans="1:8" x14ac:dyDescent="0.3">
      <c r="A10783" t="s">
        <v>39</v>
      </c>
      <c r="B10783" t="s">
        <v>53</v>
      </c>
      <c r="C10783" t="s">
        <v>91</v>
      </c>
      <c r="D10783" t="s">
        <v>214</v>
      </c>
      <c r="E10783" t="s">
        <v>217</v>
      </c>
      <c r="F10783" s="88">
        <v>46478</v>
      </c>
      <c r="G10783" s="87">
        <v>3750</v>
      </c>
      <c r="H10783" s="87">
        <v>50.793523168650147</v>
      </c>
    </row>
    <row r="10784" spans="1:8" x14ac:dyDescent="0.3">
      <c r="A10784" t="s">
        <v>39</v>
      </c>
      <c r="B10784" t="s">
        <v>53</v>
      </c>
      <c r="C10784" t="s">
        <v>91</v>
      </c>
      <c r="D10784" t="s">
        <v>214</v>
      </c>
      <c r="E10784" t="s">
        <v>215</v>
      </c>
      <c r="F10784" s="88">
        <v>46508</v>
      </c>
      <c r="G10784" s="87">
        <v>3750</v>
      </c>
      <c r="H10784" s="87">
        <v>50.736098154657853</v>
      </c>
    </row>
    <row r="10785" spans="1:8" x14ac:dyDescent="0.3">
      <c r="A10785" t="s">
        <v>39</v>
      </c>
      <c r="B10785" t="s">
        <v>53</v>
      </c>
      <c r="C10785" t="s">
        <v>91</v>
      </c>
      <c r="D10785" t="s">
        <v>214</v>
      </c>
      <c r="E10785" t="s">
        <v>216</v>
      </c>
      <c r="F10785" s="88">
        <v>46508</v>
      </c>
      <c r="G10785" s="87">
        <v>3750</v>
      </c>
      <c r="H10785" s="87">
        <v>0</v>
      </c>
    </row>
    <row r="10786" spans="1:8" x14ac:dyDescent="0.3">
      <c r="A10786" t="s">
        <v>39</v>
      </c>
      <c r="B10786" t="s">
        <v>53</v>
      </c>
      <c r="C10786" t="s">
        <v>91</v>
      </c>
      <c r="D10786" t="s">
        <v>214</v>
      </c>
      <c r="E10786" t="s">
        <v>217</v>
      </c>
      <c r="F10786" s="88">
        <v>46508</v>
      </c>
      <c r="G10786" s="87">
        <v>3750</v>
      </c>
      <c r="H10786" s="87">
        <v>50.736098154657853</v>
      </c>
    </row>
    <row r="10787" spans="1:8" x14ac:dyDescent="0.3">
      <c r="A10787" t="s">
        <v>39</v>
      </c>
      <c r="B10787" t="s">
        <v>53</v>
      </c>
      <c r="C10787" t="s">
        <v>91</v>
      </c>
      <c r="D10787" t="s">
        <v>214</v>
      </c>
      <c r="E10787" t="s">
        <v>215</v>
      </c>
      <c r="F10787" s="88">
        <v>46539</v>
      </c>
      <c r="G10787" s="87">
        <v>3750</v>
      </c>
      <c r="H10787" s="87">
        <v>50.678802838629579</v>
      </c>
    </row>
    <row r="10788" spans="1:8" x14ac:dyDescent="0.3">
      <c r="A10788" t="s">
        <v>39</v>
      </c>
      <c r="B10788" t="s">
        <v>53</v>
      </c>
      <c r="C10788" t="s">
        <v>91</v>
      </c>
      <c r="D10788" t="s">
        <v>214</v>
      </c>
      <c r="E10788" t="s">
        <v>216</v>
      </c>
      <c r="F10788" s="88">
        <v>46539</v>
      </c>
      <c r="G10788" s="87">
        <v>3750</v>
      </c>
      <c r="H10788" s="87">
        <v>0</v>
      </c>
    </row>
    <row r="10789" spans="1:8" x14ac:dyDescent="0.3">
      <c r="A10789" t="s">
        <v>39</v>
      </c>
      <c r="B10789" t="s">
        <v>53</v>
      </c>
      <c r="C10789" t="s">
        <v>91</v>
      </c>
      <c r="D10789" t="s">
        <v>214</v>
      </c>
      <c r="E10789" t="s">
        <v>217</v>
      </c>
      <c r="F10789" s="88">
        <v>46539</v>
      </c>
      <c r="G10789" s="87">
        <v>3750</v>
      </c>
      <c r="H10789" s="87">
        <v>50.678802838629579</v>
      </c>
    </row>
    <row r="10790" spans="1:8" x14ac:dyDescent="0.3">
      <c r="A10790" t="s">
        <v>39</v>
      </c>
      <c r="B10790" t="s">
        <v>53</v>
      </c>
      <c r="C10790" t="s">
        <v>91</v>
      </c>
      <c r="D10790" t="s">
        <v>214</v>
      </c>
      <c r="E10790" t="s">
        <v>215</v>
      </c>
      <c r="F10790" s="88">
        <v>46569</v>
      </c>
      <c r="G10790" s="87">
        <v>3750</v>
      </c>
      <c r="H10790" s="87">
        <v>50.621636781666417</v>
      </c>
    </row>
    <row r="10791" spans="1:8" x14ac:dyDescent="0.3">
      <c r="A10791" t="s">
        <v>39</v>
      </c>
      <c r="B10791" t="s">
        <v>53</v>
      </c>
      <c r="C10791" t="s">
        <v>91</v>
      </c>
      <c r="D10791" t="s">
        <v>214</v>
      </c>
      <c r="E10791" t="s">
        <v>216</v>
      </c>
      <c r="F10791" s="88">
        <v>46569</v>
      </c>
      <c r="G10791" s="87">
        <v>3750</v>
      </c>
      <c r="H10791" s="87">
        <v>0</v>
      </c>
    </row>
    <row r="10792" spans="1:8" x14ac:dyDescent="0.3">
      <c r="A10792" t="s">
        <v>39</v>
      </c>
      <c r="B10792" t="s">
        <v>53</v>
      </c>
      <c r="C10792" t="s">
        <v>91</v>
      </c>
      <c r="D10792" t="s">
        <v>214</v>
      </c>
      <c r="E10792" t="s">
        <v>217</v>
      </c>
      <c r="F10792" s="88">
        <v>46569</v>
      </c>
      <c r="G10792" s="87">
        <v>3750</v>
      </c>
      <c r="H10792" s="87">
        <v>50.621636781666417</v>
      </c>
    </row>
    <row r="10793" spans="1:8" x14ac:dyDescent="0.3">
      <c r="A10793" t="s">
        <v>39</v>
      </c>
      <c r="B10793" t="s">
        <v>53</v>
      </c>
      <c r="C10793" t="s">
        <v>91</v>
      </c>
      <c r="D10793" t="s">
        <v>214</v>
      </c>
      <c r="E10793" t="s">
        <v>215</v>
      </c>
      <c r="F10793" s="88">
        <v>46600</v>
      </c>
      <c r="G10793" s="87">
        <v>3750</v>
      </c>
      <c r="H10793" s="87">
        <v>50.563665580997387</v>
      </c>
    </row>
    <row r="10794" spans="1:8" x14ac:dyDescent="0.3">
      <c r="A10794" t="s">
        <v>39</v>
      </c>
      <c r="B10794" t="s">
        <v>53</v>
      </c>
      <c r="C10794" t="s">
        <v>91</v>
      </c>
      <c r="D10794" t="s">
        <v>214</v>
      </c>
      <c r="E10794" t="s">
        <v>216</v>
      </c>
      <c r="F10794" s="88">
        <v>46600</v>
      </c>
      <c r="G10794" s="87">
        <v>3750</v>
      </c>
      <c r="H10794" s="87">
        <v>0</v>
      </c>
    </row>
    <row r="10795" spans="1:8" x14ac:dyDescent="0.3">
      <c r="A10795" t="s">
        <v>39</v>
      </c>
      <c r="B10795" t="s">
        <v>53</v>
      </c>
      <c r="C10795" t="s">
        <v>91</v>
      </c>
      <c r="D10795" t="s">
        <v>214</v>
      </c>
      <c r="E10795" t="s">
        <v>217</v>
      </c>
      <c r="F10795" s="88">
        <v>46600</v>
      </c>
      <c r="G10795" s="87">
        <v>3750</v>
      </c>
      <c r="H10795" s="87">
        <v>50.563665580997387</v>
      </c>
    </row>
    <row r="10796" spans="1:8" x14ac:dyDescent="0.3">
      <c r="A10796" t="s">
        <v>39</v>
      </c>
      <c r="B10796" t="s">
        <v>53</v>
      </c>
      <c r="C10796" t="s">
        <v>91</v>
      </c>
      <c r="D10796" t="s">
        <v>214</v>
      </c>
      <c r="E10796" t="s">
        <v>215</v>
      </c>
      <c r="F10796" s="88">
        <v>46631</v>
      </c>
      <c r="G10796" s="87">
        <v>3750</v>
      </c>
      <c r="H10796" s="87">
        <v>50.506758834454878</v>
      </c>
    </row>
    <row r="10797" spans="1:8" x14ac:dyDescent="0.3">
      <c r="A10797" t="s">
        <v>39</v>
      </c>
      <c r="B10797" t="s">
        <v>53</v>
      </c>
      <c r="C10797" t="s">
        <v>91</v>
      </c>
      <c r="D10797" t="s">
        <v>214</v>
      </c>
      <c r="E10797" t="s">
        <v>216</v>
      </c>
      <c r="F10797" s="88">
        <v>46631</v>
      </c>
      <c r="G10797" s="87">
        <v>3750</v>
      </c>
      <c r="H10797" s="87">
        <v>0</v>
      </c>
    </row>
    <row r="10798" spans="1:8" x14ac:dyDescent="0.3">
      <c r="A10798" t="s">
        <v>39</v>
      </c>
      <c r="B10798" t="s">
        <v>53</v>
      </c>
      <c r="C10798" t="s">
        <v>91</v>
      </c>
      <c r="D10798" t="s">
        <v>214</v>
      </c>
      <c r="E10798" t="s">
        <v>217</v>
      </c>
      <c r="F10798" s="88">
        <v>46631</v>
      </c>
      <c r="G10798" s="87">
        <v>3750</v>
      </c>
      <c r="H10798" s="87">
        <v>50.506758834454878</v>
      </c>
    </row>
    <row r="10799" spans="1:8" x14ac:dyDescent="0.3">
      <c r="A10799" t="s">
        <v>39</v>
      </c>
      <c r="B10799" t="s">
        <v>53</v>
      </c>
      <c r="C10799" t="s">
        <v>91</v>
      </c>
      <c r="D10799" t="s">
        <v>214</v>
      </c>
      <c r="E10799" t="s">
        <v>215</v>
      </c>
      <c r="F10799" s="88">
        <v>46661</v>
      </c>
      <c r="G10799" s="87">
        <v>3750</v>
      </c>
      <c r="H10799" s="87">
        <v>50.449980035015273</v>
      </c>
    </row>
    <row r="10800" spans="1:8" x14ac:dyDescent="0.3">
      <c r="A10800" t="s">
        <v>39</v>
      </c>
      <c r="B10800" t="s">
        <v>53</v>
      </c>
      <c r="C10800" t="s">
        <v>91</v>
      </c>
      <c r="D10800" t="s">
        <v>214</v>
      </c>
      <c r="E10800" t="s">
        <v>216</v>
      </c>
      <c r="F10800" s="88">
        <v>46661</v>
      </c>
      <c r="G10800" s="87">
        <v>3750</v>
      </c>
      <c r="H10800" s="87">
        <v>0</v>
      </c>
    </row>
    <row r="10801" spans="1:8" x14ac:dyDescent="0.3">
      <c r="A10801" t="s">
        <v>39</v>
      </c>
      <c r="B10801" t="s">
        <v>53</v>
      </c>
      <c r="C10801" t="s">
        <v>91</v>
      </c>
      <c r="D10801" t="s">
        <v>214</v>
      </c>
      <c r="E10801" t="s">
        <v>217</v>
      </c>
      <c r="F10801" s="88">
        <v>46661</v>
      </c>
      <c r="G10801" s="87">
        <v>3750</v>
      </c>
      <c r="H10801" s="87">
        <v>50.449980035015273</v>
      </c>
    </row>
    <row r="10802" spans="1:8" x14ac:dyDescent="0.3">
      <c r="A10802" t="s">
        <v>39</v>
      </c>
      <c r="B10802" t="s">
        <v>53</v>
      </c>
      <c r="C10802" t="s">
        <v>91</v>
      </c>
      <c r="D10802" t="s">
        <v>214</v>
      </c>
      <c r="E10802" t="s">
        <v>215</v>
      </c>
      <c r="F10802" s="88">
        <v>46692</v>
      </c>
      <c r="G10802" s="87">
        <v>3750</v>
      </c>
      <c r="H10802" s="87">
        <v>50.393328751656703</v>
      </c>
    </row>
    <row r="10803" spans="1:8" x14ac:dyDescent="0.3">
      <c r="A10803" t="s">
        <v>39</v>
      </c>
      <c r="B10803" t="s">
        <v>53</v>
      </c>
      <c r="C10803" t="s">
        <v>91</v>
      </c>
      <c r="D10803" t="s">
        <v>214</v>
      </c>
      <c r="E10803" t="s">
        <v>216</v>
      </c>
      <c r="F10803" s="88">
        <v>46692</v>
      </c>
      <c r="G10803" s="87">
        <v>3750</v>
      </c>
      <c r="H10803" s="87">
        <v>0</v>
      </c>
    </row>
    <row r="10804" spans="1:8" x14ac:dyDescent="0.3">
      <c r="A10804" t="s">
        <v>39</v>
      </c>
      <c r="B10804" t="s">
        <v>53</v>
      </c>
      <c r="C10804" t="s">
        <v>91</v>
      </c>
      <c r="D10804" t="s">
        <v>214</v>
      </c>
      <c r="E10804" t="s">
        <v>217</v>
      </c>
      <c r="F10804" s="88">
        <v>46692</v>
      </c>
      <c r="G10804" s="87">
        <v>3750</v>
      </c>
      <c r="H10804" s="87">
        <v>50.393328751656703</v>
      </c>
    </row>
    <row r="10805" spans="1:8" x14ac:dyDescent="0.3">
      <c r="A10805" t="s">
        <v>39</v>
      </c>
      <c r="B10805" t="s">
        <v>53</v>
      </c>
      <c r="C10805" t="s">
        <v>91</v>
      </c>
      <c r="D10805" t="s">
        <v>214</v>
      </c>
      <c r="E10805" t="s">
        <v>215</v>
      </c>
      <c r="F10805" s="88">
        <v>46722</v>
      </c>
      <c r="G10805" s="87">
        <v>3750</v>
      </c>
      <c r="H10805" s="87">
        <v>50.336804555289049</v>
      </c>
    </row>
    <row r="10806" spans="1:8" x14ac:dyDescent="0.3">
      <c r="A10806" t="s">
        <v>39</v>
      </c>
      <c r="B10806" t="s">
        <v>53</v>
      </c>
      <c r="C10806" t="s">
        <v>91</v>
      </c>
      <c r="D10806" t="s">
        <v>214</v>
      </c>
      <c r="E10806" t="s">
        <v>216</v>
      </c>
      <c r="F10806" s="88">
        <v>46722</v>
      </c>
      <c r="G10806" s="87">
        <v>3750</v>
      </c>
      <c r="H10806" s="87">
        <v>0</v>
      </c>
    </row>
    <row r="10807" spans="1:8" x14ac:dyDescent="0.3">
      <c r="A10807" t="s">
        <v>39</v>
      </c>
      <c r="B10807" t="s">
        <v>53</v>
      </c>
      <c r="C10807" t="s">
        <v>91</v>
      </c>
      <c r="D10807" t="s">
        <v>214</v>
      </c>
      <c r="E10807" t="s">
        <v>217</v>
      </c>
      <c r="F10807" s="88">
        <v>46722</v>
      </c>
      <c r="G10807" s="87">
        <v>3750</v>
      </c>
      <c r="H10807" s="87">
        <v>50.336804555289049</v>
      </c>
    </row>
    <row r="10808" spans="1:8" x14ac:dyDescent="0.3">
      <c r="A10808" t="s">
        <v>39</v>
      </c>
      <c r="B10808" t="s">
        <v>53</v>
      </c>
      <c r="C10808" t="s">
        <v>93</v>
      </c>
      <c r="D10808" t="s">
        <v>198</v>
      </c>
      <c r="E10808" t="s">
        <v>135</v>
      </c>
      <c r="G10808" s="87">
        <v>33000</v>
      </c>
      <c r="H10808" s="87">
        <v>20064</v>
      </c>
    </row>
    <row r="10809" spans="1:8" x14ac:dyDescent="0.3">
      <c r="A10809" t="s">
        <v>39</v>
      </c>
      <c r="B10809" t="s">
        <v>53</v>
      </c>
      <c r="C10809" t="s">
        <v>93</v>
      </c>
      <c r="D10809" t="s">
        <v>198</v>
      </c>
      <c r="E10809" t="s">
        <v>199</v>
      </c>
      <c r="G10809" s="87">
        <v>33000</v>
      </c>
      <c r="H10809" s="87">
        <v>32999.999999999993</v>
      </c>
    </row>
    <row r="10810" spans="1:8" x14ac:dyDescent="0.3">
      <c r="A10810" t="s">
        <v>39</v>
      </c>
      <c r="B10810" t="s">
        <v>53</v>
      </c>
      <c r="C10810" t="s">
        <v>93</v>
      </c>
      <c r="D10810" t="s">
        <v>198</v>
      </c>
      <c r="E10810" t="s">
        <v>200</v>
      </c>
      <c r="G10810" s="87">
        <v>33000</v>
      </c>
      <c r="H10810" s="87">
        <v>33408.245154772922</v>
      </c>
    </row>
    <row r="10811" spans="1:8" x14ac:dyDescent="0.3">
      <c r="A10811" t="s">
        <v>39</v>
      </c>
      <c r="B10811" t="s">
        <v>53</v>
      </c>
      <c r="C10811" t="s">
        <v>93</v>
      </c>
      <c r="D10811" t="s">
        <v>198</v>
      </c>
      <c r="E10811" t="s">
        <v>201</v>
      </c>
      <c r="G10811" s="87">
        <v>33000</v>
      </c>
      <c r="H10811" s="87">
        <v>33000</v>
      </c>
    </row>
    <row r="10812" spans="1:8" x14ac:dyDescent="0.3">
      <c r="A10812" t="s">
        <v>39</v>
      </c>
      <c r="B10812" t="s">
        <v>53</v>
      </c>
      <c r="C10812" t="s">
        <v>93</v>
      </c>
      <c r="D10812" t="s">
        <v>198</v>
      </c>
      <c r="E10812" t="s">
        <v>202</v>
      </c>
      <c r="G10812" s="87">
        <v>33000</v>
      </c>
      <c r="H10812" s="87">
        <v>20312.213054101929</v>
      </c>
    </row>
    <row r="10813" spans="1:8" x14ac:dyDescent="0.3">
      <c r="A10813" t="s">
        <v>39</v>
      </c>
      <c r="B10813" t="s">
        <v>53</v>
      </c>
      <c r="C10813" t="s">
        <v>93</v>
      </c>
      <c r="D10813" t="s">
        <v>198</v>
      </c>
      <c r="E10813" t="s">
        <v>139</v>
      </c>
      <c r="G10813" s="87">
        <v>33000</v>
      </c>
      <c r="H10813" s="87">
        <v>21615</v>
      </c>
    </row>
    <row r="10814" spans="1:8" x14ac:dyDescent="0.3">
      <c r="A10814" t="s">
        <v>39</v>
      </c>
      <c r="B10814" t="s">
        <v>53</v>
      </c>
      <c r="C10814" t="s">
        <v>93</v>
      </c>
      <c r="D10814" t="s">
        <v>198</v>
      </c>
      <c r="E10814" t="s">
        <v>65</v>
      </c>
      <c r="G10814" s="87">
        <v>33000</v>
      </c>
      <c r="H10814" s="87">
        <v>20312.213054101929</v>
      </c>
    </row>
    <row r="10815" spans="1:8" x14ac:dyDescent="0.3">
      <c r="A10815" t="s">
        <v>39</v>
      </c>
      <c r="B10815" t="s">
        <v>53</v>
      </c>
      <c r="C10815" t="s">
        <v>93</v>
      </c>
      <c r="D10815" t="s">
        <v>203</v>
      </c>
      <c r="E10815" t="s">
        <v>204</v>
      </c>
      <c r="G10815" s="87">
        <v>33000</v>
      </c>
      <c r="H10815" s="87">
        <v>20388.590395701169</v>
      </c>
    </row>
    <row r="10816" spans="1:8" x14ac:dyDescent="0.3">
      <c r="A10816" t="s">
        <v>39</v>
      </c>
      <c r="B10816" t="s">
        <v>53</v>
      </c>
      <c r="C10816" t="s">
        <v>93</v>
      </c>
      <c r="D10816" t="s">
        <v>203</v>
      </c>
      <c r="E10816" t="s">
        <v>142</v>
      </c>
      <c r="G10816" s="87">
        <v>33000</v>
      </c>
      <c r="H10816" s="87">
        <v>32999.999999999993</v>
      </c>
    </row>
    <row r="10817" spans="1:8" x14ac:dyDescent="0.3">
      <c r="A10817" t="s">
        <v>39</v>
      </c>
      <c r="B10817" t="s">
        <v>53</v>
      </c>
      <c r="C10817" t="s">
        <v>93</v>
      </c>
      <c r="D10817" t="s">
        <v>203</v>
      </c>
      <c r="E10817" t="s">
        <v>143</v>
      </c>
      <c r="G10817" s="87">
        <v>33000</v>
      </c>
      <c r="H10817" s="87">
        <v>33533.865782403263</v>
      </c>
    </row>
    <row r="10818" spans="1:8" x14ac:dyDescent="0.3">
      <c r="A10818" t="s">
        <v>39</v>
      </c>
      <c r="B10818" t="s">
        <v>53</v>
      </c>
      <c r="C10818" t="s">
        <v>93</v>
      </c>
      <c r="D10818" t="s">
        <v>203</v>
      </c>
      <c r="E10818" t="s">
        <v>141</v>
      </c>
      <c r="G10818" s="87">
        <v>33000</v>
      </c>
      <c r="H10818" s="87">
        <v>0</v>
      </c>
    </row>
    <row r="10819" spans="1:8" x14ac:dyDescent="0.3">
      <c r="A10819" t="s">
        <v>39</v>
      </c>
      <c r="B10819" t="s">
        <v>53</v>
      </c>
      <c r="C10819" t="s">
        <v>93</v>
      </c>
      <c r="D10819" t="s">
        <v>203</v>
      </c>
      <c r="E10819" t="s">
        <v>205</v>
      </c>
      <c r="G10819" s="87">
        <v>33000</v>
      </c>
      <c r="H10819" s="87">
        <v>20388.590395701169</v>
      </c>
    </row>
    <row r="10820" spans="1:8" x14ac:dyDescent="0.3">
      <c r="A10820" t="s">
        <v>39</v>
      </c>
      <c r="B10820" t="s">
        <v>53</v>
      </c>
      <c r="C10820" t="s">
        <v>93</v>
      </c>
      <c r="D10820" t="s">
        <v>206</v>
      </c>
      <c r="E10820" t="s">
        <v>207</v>
      </c>
      <c r="G10820" s="87">
        <v>33000</v>
      </c>
      <c r="H10820" s="87">
        <v>34320</v>
      </c>
    </row>
    <row r="10821" spans="1:8" x14ac:dyDescent="0.3">
      <c r="A10821" t="s">
        <v>39</v>
      </c>
      <c r="B10821" t="s">
        <v>53</v>
      </c>
      <c r="C10821" t="s">
        <v>93</v>
      </c>
      <c r="D10821" t="s">
        <v>206</v>
      </c>
      <c r="E10821" t="s">
        <v>208</v>
      </c>
      <c r="G10821" s="87">
        <v>33000</v>
      </c>
      <c r="H10821" s="87">
        <v>34320.000000000007</v>
      </c>
    </row>
    <row r="10822" spans="1:8" x14ac:dyDescent="0.3">
      <c r="A10822" t="s">
        <v>39</v>
      </c>
      <c r="B10822" t="s">
        <v>53</v>
      </c>
      <c r="C10822" t="s">
        <v>93</v>
      </c>
      <c r="D10822" t="s">
        <v>206</v>
      </c>
      <c r="E10822" t="s">
        <v>209</v>
      </c>
      <c r="G10822" s="87">
        <v>33000</v>
      </c>
      <c r="H10822" s="87">
        <v>29337.069201312908</v>
      </c>
    </row>
    <row r="10823" spans="1:8" x14ac:dyDescent="0.3">
      <c r="A10823" t="s">
        <v>39</v>
      </c>
      <c r="B10823" t="s">
        <v>53</v>
      </c>
      <c r="C10823" t="s">
        <v>93</v>
      </c>
      <c r="D10823" t="s">
        <v>210</v>
      </c>
      <c r="E10823" t="s">
        <v>211</v>
      </c>
      <c r="G10823" s="87">
        <v>33000</v>
      </c>
      <c r="H10823" s="87">
        <v>29700</v>
      </c>
    </row>
    <row r="10824" spans="1:8" x14ac:dyDescent="0.3">
      <c r="A10824" t="s">
        <v>39</v>
      </c>
      <c r="B10824" t="s">
        <v>53</v>
      </c>
      <c r="C10824" t="s">
        <v>93</v>
      </c>
      <c r="D10824" t="s">
        <v>210</v>
      </c>
      <c r="E10824" t="s">
        <v>212</v>
      </c>
      <c r="G10824" s="87">
        <v>33000</v>
      </c>
      <c r="H10824" s="87">
        <v>29370</v>
      </c>
    </row>
    <row r="10825" spans="1:8" x14ac:dyDescent="0.3">
      <c r="A10825" t="s">
        <v>39</v>
      </c>
      <c r="B10825" t="s">
        <v>53</v>
      </c>
      <c r="C10825" t="s">
        <v>93</v>
      </c>
      <c r="D10825" t="s">
        <v>210</v>
      </c>
      <c r="E10825" t="s">
        <v>213</v>
      </c>
      <c r="G10825" s="87">
        <v>33000</v>
      </c>
      <c r="H10825" s="87">
        <v>29205</v>
      </c>
    </row>
    <row r="10826" spans="1:8" x14ac:dyDescent="0.3">
      <c r="A10826" t="s">
        <v>39</v>
      </c>
      <c r="B10826" t="s">
        <v>53</v>
      </c>
      <c r="C10826" t="s">
        <v>93</v>
      </c>
      <c r="D10826" t="s">
        <v>214</v>
      </c>
      <c r="E10826" t="s">
        <v>215</v>
      </c>
      <c r="F10826" s="88">
        <v>46388</v>
      </c>
      <c r="G10826" s="87">
        <v>2750</v>
      </c>
      <c r="H10826" s="87">
        <v>-12.30033025544228</v>
      </c>
    </row>
    <row r="10827" spans="1:8" x14ac:dyDescent="0.3">
      <c r="A10827" t="s">
        <v>39</v>
      </c>
      <c r="B10827" t="s">
        <v>53</v>
      </c>
      <c r="C10827" t="s">
        <v>93</v>
      </c>
      <c r="D10827" t="s">
        <v>214</v>
      </c>
      <c r="E10827" t="s">
        <v>216</v>
      </c>
      <c r="F10827" s="88">
        <v>46388</v>
      </c>
      <c r="G10827" s="87">
        <v>2750</v>
      </c>
      <c r="H10827" s="87">
        <v>0</v>
      </c>
    </row>
    <row r="10828" spans="1:8" x14ac:dyDescent="0.3">
      <c r="A10828" t="s">
        <v>39</v>
      </c>
      <c r="B10828" t="s">
        <v>53</v>
      </c>
      <c r="C10828" t="s">
        <v>93</v>
      </c>
      <c r="D10828" t="s">
        <v>214</v>
      </c>
      <c r="E10828" t="s">
        <v>217</v>
      </c>
      <c r="F10828" s="88">
        <v>46388</v>
      </c>
      <c r="G10828" s="87">
        <v>2750</v>
      </c>
      <c r="H10828" s="87">
        <v>-12.30033025544228</v>
      </c>
    </row>
    <row r="10829" spans="1:8" x14ac:dyDescent="0.3">
      <c r="A10829" t="s">
        <v>39</v>
      </c>
      <c r="B10829" t="s">
        <v>53</v>
      </c>
      <c r="C10829" t="s">
        <v>93</v>
      </c>
      <c r="D10829" t="s">
        <v>214</v>
      </c>
      <c r="E10829" t="s">
        <v>215</v>
      </c>
      <c r="F10829" s="88">
        <v>46419</v>
      </c>
      <c r="G10829" s="87">
        <v>2750</v>
      </c>
      <c r="H10829" s="87">
        <v>-12.30477848334027</v>
      </c>
    </row>
    <row r="10830" spans="1:8" x14ac:dyDescent="0.3">
      <c r="A10830" t="s">
        <v>39</v>
      </c>
      <c r="B10830" t="s">
        <v>53</v>
      </c>
      <c r="C10830" t="s">
        <v>93</v>
      </c>
      <c r="D10830" t="s">
        <v>214</v>
      </c>
      <c r="E10830" t="s">
        <v>216</v>
      </c>
      <c r="F10830" s="88">
        <v>46419</v>
      </c>
      <c r="G10830" s="87">
        <v>2750</v>
      </c>
      <c r="H10830" s="87">
        <v>0</v>
      </c>
    </row>
    <row r="10831" spans="1:8" x14ac:dyDescent="0.3">
      <c r="A10831" t="s">
        <v>39</v>
      </c>
      <c r="B10831" t="s">
        <v>53</v>
      </c>
      <c r="C10831" t="s">
        <v>93</v>
      </c>
      <c r="D10831" t="s">
        <v>214</v>
      </c>
      <c r="E10831" t="s">
        <v>217</v>
      </c>
      <c r="F10831" s="88">
        <v>46419</v>
      </c>
      <c r="G10831" s="87">
        <v>2750</v>
      </c>
      <c r="H10831" s="87">
        <v>-12.30477848334027</v>
      </c>
    </row>
    <row r="10832" spans="1:8" x14ac:dyDescent="0.3">
      <c r="A10832" t="s">
        <v>39</v>
      </c>
      <c r="B10832" t="s">
        <v>53</v>
      </c>
      <c r="C10832" t="s">
        <v>93</v>
      </c>
      <c r="D10832" t="s">
        <v>214</v>
      </c>
      <c r="E10832" t="s">
        <v>215</v>
      </c>
      <c r="F10832" s="88">
        <v>46447</v>
      </c>
      <c r="G10832" s="87">
        <v>2750</v>
      </c>
      <c r="H10832" s="87">
        <v>-12.30922992967035</v>
      </c>
    </row>
    <row r="10833" spans="1:8" x14ac:dyDescent="0.3">
      <c r="A10833" t="s">
        <v>39</v>
      </c>
      <c r="B10833" t="s">
        <v>53</v>
      </c>
      <c r="C10833" t="s">
        <v>93</v>
      </c>
      <c r="D10833" t="s">
        <v>214</v>
      </c>
      <c r="E10833" t="s">
        <v>216</v>
      </c>
      <c r="F10833" s="88">
        <v>46447</v>
      </c>
      <c r="G10833" s="87">
        <v>2750</v>
      </c>
      <c r="H10833" s="87">
        <v>0</v>
      </c>
    </row>
    <row r="10834" spans="1:8" x14ac:dyDescent="0.3">
      <c r="A10834" t="s">
        <v>39</v>
      </c>
      <c r="B10834" t="s">
        <v>53</v>
      </c>
      <c r="C10834" t="s">
        <v>93</v>
      </c>
      <c r="D10834" t="s">
        <v>214</v>
      </c>
      <c r="E10834" t="s">
        <v>217</v>
      </c>
      <c r="F10834" s="88">
        <v>46447</v>
      </c>
      <c r="G10834" s="87">
        <v>2750</v>
      </c>
      <c r="H10834" s="87">
        <v>-12.30922992967035</v>
      </c>
    </row>
    <row r="10835" spans="1:8" x14ac:dyDescent="0.3">
      <c r="A10835" t="s">
        <v>39</v>
      </c>
      <c r="B10835" t="s">
        <v>53</v>
      </c>
      <c r="C10835" t="s">
        <v>93</v>
      </c>
      <c r="D10835" t="s">
        <v>214</v>
      </c>
      <c r="E10835" t="s">
        <v>215</v>
      </c>
      <c r="F10835" s="88">
        <v>46478</v>
      </c>
      <c r="G10835" s="87">
        <v>2750</v>
      </c>
      <c r="H10835" s="87">
        <v>-12.31383566013192</v>
      </c>
    </row>
    <row r="10836" spans="1:8" x14ac:dyDescent="0.3">
      <c r="A10836" t="s">
        <v>39</v>
      </c>
      <c r="B10836" t="s">
        <v>53</v>
      </c>
      <c r="C10836" t="s">
        <v>93</v>
      </c>
      <c r="D10836" t="s">
        <v>214</v>
      </c>
      <c r="E10836" t="s">
        <v>216</v>
      </c>
      <c r="F10836" s="88">
        <v>46478</v>
      </c>
      <c r="G10836" s="87">
        <v>2750</v>
      </c>
      <c r="H10836" s="87">
        <v>0</v>
      </c>
    </row>
    <row r="10837" spans="1:8" x14ac:dyDescent="0.3">
      <c r="A10837" t="s">
        <v>39</v>
      </c>
      <c r="B10837" t="s">
        <v>53</v>
      </c>
      <c r="C10837" t="s">
        <v>93</v>
      </c>
      <c r="D10837" t="s">
        <v>214</v>
      </c>
      <c r="E10837" t="s">
        <v>217</v>
      </c>
      <c r="F10837" s="88">
        <v>46478</v>
      </c>
      <c r="G10837" s="87">
        <v>2750</v>
      </c>
      <c r="H10837" s="87">
        <v>-12.31383566013192</v>
      </c>
    </row>
    <row r="10838" spans="1:8" x14ac:dyDescent="0.3">
      <c r="A10838" t="s">
        <v>39</v>
      </c>
      <c r="B10838" t="s">
        <v>53</v>
      </c>
      <c r="C10838" t="s">
        <v>93</v>
      </c>
      <c r="D10838" t="s">
        <v>214</v>
      </c>
      <c r="E10838" t="s">
        <v>215</v>
      </c>
      <c r="F10838" s="88">
        <v>46508</v>
      </c>
      <c r="G10838" s="87">
        <v>2750</v>
      </c>
      <c r="H10838" s="87">
        <v>-12.31844483852565</v>
      </c>
    </row>
    <row r="10839" spans="1:8" x14ac:dyDescent="0.3">
      <c r="A10839" t="s">
        <v>39</v>
      </c>
      <c r="B10839" t="s">
        <v>53</v>
      </c>
      <c r="C10839" t="s">
        <v>93</v>
      </c>
      <c r="D10839" t="s">
        <v>214</v>
      </c>
      <c r="E10839" t="s">
        <v>216</v>
      </c>
      <c r="F10839" s="88">
        <v>46508</v>
      </c>
      <c r="G10839" s="87">
        <v>2750</v>
      </c>
      <c r="H10839" s="87">
        <v>0</v>
      </c>
    </row>
    <row r="10840" spans="1:8" x14ac:dyDescent="0.3">
      <c r="A10840" t="s">
        <v>39</v>
      </c>
      <c r="B10840" t="s">
        <v>53</v>
      </c>
      <c r="C10840" t="s">
        <v>93</v>
      </c>
      <c r="D10840" t="s">
        <v>214</v>
      </c>
      <c r="E10840" t="s">
        <v>217</v>
      </c>
      <c r="F10840" s="88">
        <v>46508</v>
      </c>
      <c r="G10840" s="87">
        <v>2750</v>
      </c>
      <c r="H10840" s="87">
        <v>-12.31844483852565</v>
      </c>
    </row>
    <row r="10841" spans="1:8" x14ac:dyDescent="0.3">
      <c r="A10841" t="s">
        <v>39</v>
      </c>
      <c r="B10841" t="s">
        <v>53</v>
      </c>
      <c r="C10841" t="s">
        <v>93</v>
      </c>
      <c r="D10841" t="s">
        <v>214</v>
      </c>
      <c r="E10841" t="s">
        <v>215</v>
      </c>
      <c r="F10841" s="88">
        <v>46539</v>
      </c>
      <c r="G10841" s="87">
        <v>2750</v>
      </c>
      <c r="H10841" s="87">
        <v>-12.323057468724111</v>
      </c>
    </row>
    <row r="10842" spans="1:8" x14ac:dyDescent="0.3">
      <c r="A10842" t="s">
        <v>39</v>
      </c>
      <c r="B10842" t="s">
        <v>53</v>
      </c>
      <c r="C10842" t="s">
        <v>93</v>
      </c>
      <c r="D10842" t="s">
        <v>214</v>
      </c>
      <c r="E10842" t="s">
        <v>216</v>
      </c>
      <c r="F10842" s="88">
        <v>46539</v>
      </c>
      <c r="G10842" s="87">
        <v>2750</v>
      </c>
      <c r="H10842" s="87">
        <v>0</v>
      </c>
    </row>
    <row r="10843" spans="1:8" x14ac:dyDescent="0.3">
      <c r="A10843" t="s">
        <v>39</v>
      </c>
      <c r="B10843" t="s">
        <v>53</v>
      </c>
      <c r="C10843" t="s">
        <v>93</v>
      </c>
      <c r="D10843" t="s">
        <v>214</v>
      </c>
      <c r="E10843" t="s">
        <v>217</v>
      </c>
      <c r="F10843" s="88">
        <v>46539</v>
      </c>
      <c r="G10843" s="87">
        <v>2750</v>
      </c>
      <c r="H10843" s="87">
        <v>-12.323057468724111</v>
      </c>
    </row>
    <row r="10844" spans="1:8" x14ac:dyDescent="0.3">
      <c r="A10844" t="s">
        <v>39</v>
      </c>
      <c r="B10844" t="s">
        <v>53</v>
      </c>
      <c r="C10844" t="s">
        <v>93</v>
      </c>
      <c r="D10844" t="s">
        <v>214</v>
      </c>
      <c r="E10844" t="s">
        <v>215</v>
      </c>
      <c r="F10844" s="88">
        <v>46569</v>
      </c>
      <c r="G10844" s="87">
        <v>2750</v>
      </c>
      <c r="H10844" s="87">
        <v>-12.327673554607211</v>
      </c>
    </row>
    <row r="10845" spans="1:8" x14ac:dyDescent="0.3">
      <c r="A10845" t="s">
        <v>39</v>
      </c>
      <c r="B10845" t="s">
        <v>53</v>
      </c>
      <c r="C10845" t="s">
        <v>93</v>
      </c>
      <c r="D10845" t="s">
        <v>214</v>
      </c>
      <c r="E10845" t="s">
        <v>216</v>
      </c>
      <c r="F10845" s="88">
        <v>46569</v>
      </c>
      <c r="G10845" s="87">
        <v>2750</v>
      </c>
      <c r="H10845" s="87">
        <v>0</v>
      </c>
    </row>
    <row r="10846" spans="1:8" x14ac:dyDescent="0.3">
      <c r="A10846" t="s">
        <v>39</v>
      </c>
      <c r="B10846" t="s">
        <v>53</v>
      </c>
      <c r="C10846" t="s">
        <v>93</v>
      </c>
      <c r="D10846" t="s">
        <v>214</v>
      </c>
      <c r="E10846" t="s">
        <v>217</v>
      </c>
      <c r="F10846" s="88">
        <v>46569</v>
      </c>
      <c r="G10846" s="87">
        <v>2750</v>
      </c>
      <c r="H10846" s="87">
        <v>-12.327673554607211</v>
      </c>
    </row>
    <row r="10847" spans="1:8" x14ac:dyDescent="0.3">
      <c r="A10847" t="s">
        <v>39</v>
      </c>
      <c r="B10847" t="s">
        <v>53</v>
      </c>
      <c r="C10847" t="s">
        <v>93</v>
      </c>
      <c r="D10847" t="s">
        <v>214</v>
      </c>
      <c r="E10847" t="s">
        <v>215</v>
      </c>
      <c r="F10847" s="88">
        <v>46600</v>
      </c>
      <c r="G10847" s="87">
        <v>2750</v>
      </c>
      <c r="H10847" s="87">
        <v>-12.332368859155951</v>
      </c>
    </row>
    <row r="10848" spans="1:8" x14ac:dyDescent="0.3">
      <c r="A10848" t="s">
        <v>39</v>
      </c>
      <c r="B10848" t="s">
        <v>53</v>
      </c>
      <c r="C10848" t="s">
        <v>93</v>
      </c>
      <c r="D10848" t="s">
        <v>214</v>
      </c>
      <c r="E10848" t="s">
        <v>216</v>
      </c>
      <c r="F10848" s="88">
        <v>46600</v>
      </c>
      <c r="G10848" s="87">
        <v>2750</v>
      </c>
      <c r="H10848" s="87">
        <v>0</v>
      </c>
    </row>
    <row r="10849" spans="1:8" x14ac:dyDescent="0.3">
      <c r="A10849" t="s">
        <v>39</v>
      </c>
      <c r="B10849" t="s">
        <v>53</v>
      </c>
      <c r="C10849" t="s">
        <v>93</v>
      </c>
      <c r="D10849" t="s">
        <v>214</v>
      </c>
      <c r="E10849" t="s">
        <v>217</v>
      </c>
      <c r="F10849" s="88">
        <v>46600</v>
      </c>
      <c r="G10849" s="87">
        <v>2750</v>
      </c>
      <c r="H10849" s="87">
        <v>-12.332368859155951</v>
      </c>
    </row>
    <row r="10850" spans="1:8" x14ac:dyDescent="0.3">
      <c r="A10850" t="s">
        <v>39</v>
      </c>
      <c r="B10850" t="s">
        <v>53</v>
      </c>
      <c r="C10850" t="s">
        <v>93</v>
      </c>
      <c r="D10850" t="s">
        <v>214</v>
      </c>
      <c r="E10850" t="s">
        <v>215</v>
      </c>
      <c r="F10850" s="88">
        <v>46631</v>
      </c>
      <c r="G10850" s="87">
        <v>2750</v>
      </c>
      <c r="H10850" s="87">
        <v>-12.33699192487833</v>
      </c>
    </row>
    <row r="10851" spans="1:8" x14ac:dyDescent="0.3">
      <c r="A10851" t="s">
        <v>39</v>
      </c>
      <c r="B10851" t="s">
        <v>53</v>
      </c>
      <c r="C10851" t="s">
        <v>93</v>
      </c>
      <c r="D10851" t="s">
        <v>214</v>
      </c>
      <c r="E10851" t="s">
        <v>216</v>
      </c>
      <c r="F10851" s="88">
        <v>46631</v>
      </c>
      <c r="G10851" s="87">
        <v>2750</v>
      </c>
      <c r="H10851" s="87">
        <v>0</v>
      </c>
    </row>
    <row r="10852" spans="1:8" x14ac:dyDescent="0.3">
      <c r="A10852" t="s">
        <v>39</v>
      </c>
      <c r="B10852" t="s">
        <v>53</v>
      </c>
      <c r="C10852" t="s">
        <v>93</v>
      </c>
      <c r="D10852" t="s">
        <v>214</v>
      </c>
      <c r="E10852" t="s">
        <v>217</v>
      </c>
      <c r="F10852" s="88">
        <v>46631</v>
      </c>
      <c r="G10852" s="87">
        <v>2750</v>
      </c>
      <c r="H10852" s="87">
        <v>-12.33699192487833</v>
      </c>
    </row>
    <row r="10853" spans="1:8" x14ac:dyDescent="0.3">
      <c r="A10853" t="s">
        <v>39</v>
      </c>
      <c r="B10853" t="s">
        <v>53</v>
      </c>
      <c r="C10853" t="s">
        <v>93</v>
      </c>
      <c r="D10853" t="s">
        <v>214</v>
      </c>
      <c r="E10853" t="s">
        <v>215</v>
      </c>
      <c r="F10853" s="88">
        <v>46661</v>
      </c>
      <c r="G10853" s="87">
        <v>2750</v>
      </c>
      <c r="H10853" s="87">
        <v>-12.34161845801998</v>
      </c>
    </row>
    <row r="10854" spans="1:8" x14ac:dyDescent="0.3">
      <c r="A10854" t="s">
        <v>39</v>
      </c>
      <c r="B10854" t="s">
        <v>53</v>
      </c>
      <c r="C10854" t="s">
        <v>93</v>
      </c>
      <c r="D10854" t="s">
        <v>214</v>
      </c>
      <c r="E10854" t="s">
        <v>216</v>
      </c>
      <c r="F10854" s="88">
        <v>46661</v>
      </c>
      <c r="G10854" s="87">
        <v>2750</v>
      </c>
      <c r="H10854" s="87">
        <v>0</v>
      </c>
    </row>
    <row r="10855" spans="1:8" x14ac:dyDescent="0.3">
      <c r="A10855" t="s">
        <v>39</v>
      </c>
      <c r="B10855" t="s">
        <v>53</v>
      </c>
      <c r="C10855" t="s">
        <v>93</v>
      </c>
      <c r="D10855" t="s">
        <v>214</v>
      </c>
      <c r="E10855" t="s">
        <v>217</v>
      </c>
      <c r="F10855" s="88">
        <v>46661</v>
      </c>
      <c r="G10855" s="87">
        <v>2750</v>
      </c>
      <c r="H10855" s="87">
        <v>-12.34161845801998</v>
      </c>
    </row>
    <row r="10856" spans="1:8" x14ac:dyDescent="0.3">
      <c r="A10856" t="s">
        <v>39</v>
      </c>
      <c r="B10856" t="s">
        <v>53</v>
      </c>
      <c r="C10856" t="s">
        <v>93</v>
      </c>
      <c r="D10856" t="s">
        <v>214</v>
      </c>
      <c r="E10856" t="s">
        <v>215</v>
      </c>
      <c r="F10856" s="88">
        <v>46692</v>
      </c>
      <c r="G10856" s="87">
        <v>2750</v>
      </c>
      <c r="H10856" s="87">
        <v>-12.34624846248461</v>
      </c>
    </row>
    <row r="10857" spans="1:8" x14ac:dyDescent="0.3">
      <c r="A10857" t="s">
        <v>39</v>
      </c>
      <c r="B10857" t="s">
        <v>53</v>
      </c>
      <c r="C10857" t="s">
        <v>93</v>
      </c>
      <c r="D10857" t="s">
        <v>214</v>
      </c>
      <c r="E10857" t="s">
        <v>216</v>
      </c>
      <c r="F10857" s="88">
        <v>46692</v>
      </c>
      <c r="G10857" s="87">
        <v>2750</v>
      </c>
      <c r="H10857" s="87">
        <v>0</v>
      </c>
    </row>
    <row r="10858" spans="1:8" x14ac:dyDescent="0.3">
      <c r="A10858" t="s">
        <v>39</v>
      </c>
      <c r="B10858" t="s">
        <v>53</v>
      </c>
      <c r="C10858" t="s">
        <v>93</v>
      </c>
      <c r="D10858" t="s">
        <v>214</v>
      </c>
      <c r="E10858" t="s">
        <v>217</v>
      </c>
      <c r="F10858" s="88">
        <v>46692</v>
      </c>
      <c r="G10858" s="87">
        <v>2750</v>
      </c>
      <c r="H10858" s="87">
        <v>-12.34624846248461</v>
      </c>
    </row>
    <row r="10859" spans="1:8" x14ac:dyDescent="0.3">
      <c r="A10859" t="s">
        <v>39</v>
      </c>
      <c r="B10859" t="s">
        <v>53</v>
      </c>
      <c r="C10859" t="s">
        <v>93</v>
      </c>
      <c r="D10859" t="s">
        <v>214</v>
      </c>
      <c r="E10859" t="s">
        <v>215</v>
      </c>
      <c r="F10859" s="88">
        <v>46722</v>
      </c>
      <c r="G10859" s="87">
        <v>2750</v>
      </c>
      <c r="H10859" s="87">
        <v>-12.3508819421799</v>
      </c>
    </row>
    <row r="10860" spans="1:8" x14ac:dyDescent="0.3">
      <c r="A10860" t="s">
        <v>39</v>
      </c>
      <c r="B10860" t="s">
        <v>53</v>
      </c>
      <c r="C10860" t="s">
        <v>93</v>
      </c>
      <c r="D10860" t="s">
        <v>214</v>
      </c>
      <c r="E10860" t="s">
        <v>216</v>
      </c>
      <c r="F10860" s="88">
        <v>46722</v>
      </c>
      <c r="G10860" s="87">
        <v>2750</v>
      </c>
      <c r="H10860" s="87">
        <v>0</v>
      </c>
    </row>
    <row r="10861" spans="1:8" x14ac:dyDescent="0.3">
      <c r="A10861" t="s">
        <v>39</v>
      </c>
      <c r="B10861" t="s">
        <v>53</v>
      </c>
      <c r="C10861" t="s">
        <v>93</v>
      </c>
      <c r="D10861" t="s">
        <v>214</v>
      </c>
      <c r="E10861" t="s">
        <v>217</v>
      </c>
      <c r="F10861" s="88">
        <v>46722</v>
      </c>
      <c r="G10861" s="87">
        <v>2750</v>
      </c>
      <c r="H10861" s="87">
        <v>-12.3508819421799</v>
      </c>
    </row>
    <row r="10862" spans="1:8" x14ac:dyDescent="0.3">
      <c r="A10862" t="s">
        <v>39</v>
      </c>
      <c r="B10862" t="s">
        <v>53</v>
      </c>
      <c r="C10862" t="s">
        <v>95</v>
      </c>
      <c r="D10862" t="s">
        <v>198</v>
      </c>
      <c r="E10862" t="s">
        <v>135</v>
      </c>
      <c r="G10862" s="87">
        <v>72000</v>
      </c>
      <c r="H10862" s="87">
        <v>42624</v>
      </c>
    </row>
    <row r="10863" spans="1:8" x14ac:dyDescent="0.3">
      <c r="A10863" t="s">
        <v>39</v>
      </c>
      <c r="B10863" t="s">
        <v>53</v>
      </c>
      <c r="C10863" t="s">
        <v>95</v>
      </c>
      <c r="D10863" t="s">
        <v>198</v>
      </c>
      <c r="E10863" t="s">
        <v>199</v>
      </c>
      <c r="G10863" s="87">
        <v>72000</v>
      </c>
      <c r="H10863" s="87">
        <v>71210.65438656167</v>
      </c>
    </row>
    <row r="10864" spans="1:8" x14ac:dyDescent="0.3">
      <c r="A10864" t="s">
        <v>39</v>
      </c>
      <c r="B10864" t="s">
        <v>53</v>
      </c>
      <c r="C10864" t="s">
        <v>95</v>
      </c>
      <c r="D10864" t="s">
        <v>198</v>
      </c>
      <c r="E10864" t="s">
        <v>200</v>
      </c>
      <c r="G10864" s="87">
        <v>72000</v>
      </c>
      <c r="H10864" s="87">
        <v>72646.081478748209</v>
      </c>
    </row>
    <row r="10865" spans="1:8" x14ac:dyDescent="0.3">
      <c r="A10865" t="s">
        <v>39</v>
      </c>
      <c r="B10865" t="s">
        <v>53</v>
      </c>
      <c r="C10865" t="s">
        <v>95</v>
      </c>
      <c r="D10865" t="s">
        <v>198</v>
      </c>
      <c r="E10865" t="s">
        <v>201</v>
      </c>
      <c r="G10865" s="87">
        <v>72000</v>
      </c>
      <c r="H10865" s="87">
        <v>72000</v>
      </c>
    </row>
    <row r="10866" spans="1:8" x14ac:dyDescent="0.3">
      <c r="A10866" t="s">
        <v>39</v>
      </c>
      <c r="B10866" t="s">
        <v>53</v>
      </c>
      <c r="C10866" t="s">
        <v>95</v>
      </c>
      <c r="D10866" t="s">
        <v>198</v>
      </c>
      <c r="E10866" t="s">
        <v>202</v>
      </c>
      <c r="G10866" s="87">
        <v>72000</v>
      </c>
      <c r="H10866" s="87">
        <v>42534.994450373793</v>
      </c>
    </row>
    <row r="10867" spans="1:8" x14ac:dyDescent="0.3">
      <c r="A10867" t="s">
        <v>39</v>
      </c>
      <c r="B10867" t="s">
        <v>53</v>
      </c>
      <c r="C10867" t="s">
        <v>95</v>
      </c>
      <c r="D10867" t="s">
        <v>198</v>
      </c>
      <c r="E10867" t="s">
        <v>139</v>
      </c>
      <c r="G10867" s="87">
        <v>72000</v>
      </c>
      <c r="H10867" s="87">
        <v>45000</v>
      </c>
    </row>
    <row r="10868" spans="1:8" x14ac:dyDescent="0.3">
      <c r="A10868" t="s">
        <v>39</v>
      </c>
      <c r="B10868" t="s">
        <v>53</v>
      </c>
      <c r="C10868" t="s">
        <v>95</v>
      </c>
      <c r="D10868" t="s">
        <v>198</v>
      </c>
      <c r="E10868" t="s">
        <v>65</v>
      </c>
      <c r="G10868" s="87">
        <v>72000</v>
      </c>
      <c r="H10868" s="87">
        <v>42534.994450373793</v>
      </c>
    </row>
    <row r="10869" spans="1:8" x14ac:dyDescent="0.3">
      <c r="A10869" t="s">
        <v>39</v>
      </c>
      <c r="B10869" t="s">
        <v>53</v>
      </c>
      <c r="C10869" t="s">
        <v>95</v>
      </c>
      <c r="D10869" t="s">
        <v>203</v>
      </c>
      <c r="E10869" t="s">
        <v>204</v>
      </c>
      <c r="G10869" s="87">
        <v>72000</v>
      </c>
      <c r="H10869" s="87">
        <v>41095.28770866261</v>
      </c>
    </row>
    <row r="10870" spans="1:8" x14ac:dyDescent="0.3">
      <c r="A10870" t="s">
        <v>39</v>
      </c>
      <c r="B10870" t="s">
        <v>53</v>
      </c>
      <c r="C10870" t="s">
        <v>95</v>
      </c>
      <c r="D10870" t="s">
        <v>203</v>
      </c>
      <c r="E10870" t="s">
        <v>142</v>
      </c>
      <c r="G10870" s="87">
        <v>72000</v>
      </c>
      <c r="H10870" s="87">
        <v>69314.079422382682</v>
      </c>
    </row>
    <row r="10871" spans="1:8" x14ac:dyDescent="0.3">
      <c r="A10871" t="s">
        <v>39</v>
      </c>
      <c r="B10871" t="s">
        <v>53</v>
      </c>
      <c r="C10871" t="s">
        <v>95</v>
      </c>
      <c r="D10871" t="s">
        <v>203</v>
      </c>
      <c r="E10871" t="s">
        <v>143</v>
      </c>
      <c r="G10871" s="87">
        <v>72000</v>
      </c>
      <c r="H10871" s="87">
        <v>72107.652208400817</v>
      </c>
    </row>
    <row r="10872" spans="1:8" x14ac:dyDescent="0.3">
      <c r="A10872" t="s">
        <v>39</v>
      </c>
      <c r="B10872" t="s">
        <v>53</v>
      </c>
      <c r="C10872" t="s">
        <v>95</v>
      </c>
      <c r="D10872" t="s">
        <v>203</v>
      </c>
      <c r="E10872" t="s">
        <v>141</v>
      </c>
      <c r="G10872" s="87">
        <v>72000</v>
      </c>
      <c r="H10872" s="87">
        <v>0</v>
      </c>
    </row>
    <row r="10873" spans="1:8" x14ac:dyDescent="0.3">
      <c r="A10873" t="s">
        <v>39</v>
      </c>
      <c r="B10873" t="s">
        <v>53</v>
      </c>
      <c r="C10873" t="s">
        <v>95</v>
      </c>
      <c r="D10873" t="s">
        <v>203</v>
      </c>
      <c r="E10873" t="s">
        <v>205</v>
      </c>
      <c r="G10873" s="87">
        <v>72000</v>
      </c>
      <c r="H10873" s="87">
        <v>41095.28770866261</v>
      </c>
    </row>
    <row r="10874" spans="1:8" x14ac:dyDescent="0.3">
      <c r="A10874" t="s">
        <v>39</v>
      </c>
      <c r="B10874" t="s">
        <v>53</v>
      </c>
      <c r="C10874" t="s">
        <v>95</v>
      </c>
      <c r="D10874" t="s">
        <v>206</v>
      </c>
      <c r="E10874" t="s">
        <v>207</v>
      </c>
      <c r="G10874" s="87">
        <v>72000</v>
      </c>
      <c r="H10874" s="87">
        <v>75600</v>
      </c>
    </row>
    <row r="10875" spans="1:8" x14ac:dyDescent="0.3">
      <c r="A10875" t="s">
        <v>39</v>
      </c>
      <c r="B10875" t="s">
        <v>53</v>
      </c>
      <c r="C10875" t="s">
        <v>95</v>
      </c>
      <c r="D10875" t="s">
        <v>206</v>
      </c>
      <c r="E10875" t="s">
        <v>208</v>
      </c>
      <c r="G10875" s="87">
        <v>72000</v>
      </c>
      <c r="H10875" s="87">
        <v>76438</v>
      </c>
    </row>
    <row r="10876" spans="1:8" x14ac:dyDescent="0.3">
      <c r="A10876" t="s">
        <v>39</v>
      </c>
      <c r="B10876" t="s">
        <v>53</v>
      </c>
      <c r="C10876" t="s">
        <v>95</v>
      </c>
      <c r="D10876" t="s">
        <v>206</v>
      </c>
      <c r="E10876" t="s">
        <v>209</v>
      </c>
      <c r="G10876" s="87">
        <v>72000</v>
      </c>
      <c r="H10876" s="87">
        <v>64223.698030634558</v>
      </c>
    </row>
    <row r="10877" spans="1:8" x14ac:dyDescent="0.3">
      <c r="A10877" t="s">
        <v>39</v>
      </c>
      <c r="B10877" t="s">
        <v>53</v>
      </c>
      <c r="C10877" t="s">
        <v>95</v>
      </c>
      <c r="D10877" t="s">
        <v>210</v>
      </c>
      <c r="E10877" t="s">
        <v>211</v>
      </c>
      <c r="G10877" s="87">
        <v>72000</v>
      </c>
      <c r="H10877" s="87">
        <v>64800</v>
      </c>
    </row>
    <row r="10878" spans="1:8" x14ac:dyDescent="0.3">
      <c r="A10878" t="s">
        <v>39</v>
      </c>
      <c r="B10878" t="s">
        <v>53</v>
      </c>
      <c r="C10878" t="s">
        <v>95</v>
      </c>
      <c r="D10878" t="s">
        <v>210</v>
      </c>
      <c r="E10878" t="s">
        <v>212</v>
      </c>
      <c r="G10878" s="87">
        <v>72000</v>
      </c>
      <c r="H10878" s="87">
        <v>64080</v>
      </c>
    </row>
    <row r="10879" spans="1:8" x14ac:dyDescent="0.3">
      <c r="A10879" t="s">
        <v>39</v>
      </c>
      <c r="B10879" t="s">
        <v>53</v>
      </c>
      <c r="C10879" t="s">
        <v>95</v>
      </c>
      <c r="D10879" t="s">
        <v>210</v>
      </c>
      <c r="E10879" t="s">
        <v>213</v>
      </c>
      <c r="G10879" s="87">
        <v>72000</v>
      </c>
      <c r="H10879" s="87">
        <v>64800</v>
      </c>
    </row>
    <row r="10880" spans="1:8" x14ac:dyDescent="0.3">
      <c r="A10880" t="s">
        <v>39</v>
      </c>
      <c r="B10880" t="s">
        <v>53</v>
      </c>
      <c r="C10880" t="s">
        <v>95</v>
      </c>
      <c r="D10880" t="s">
        <v>214</v>
      </c>
      <c r="E10880" t="s">
        <v>215</v>
      </c>
      <c r="F10880" s="88">
        <v>46388</v>
      </c>
      <c r="G10880" s="87">
        <v>6000</v>
      </c>
      <c r="H10880" s="87">
        <v>356.89648773366622</v>
      </c>
    </row>
    <row r="10881" spans="1:8" x14ac:dyDescent="0.3">
      <c r="A10881" t="s">
        <v>39</v>
      </c>
      <c r="B10881" t="s">
        <v>53</v>
      </c>
      <c r="C10881" t="s">
        <v>95</v>
      </c>
      <c r="D10881" t="s">
        <v>214</v>
      </c>
      <c r="E10881" t="s">
        <v>216</v>
      </c>
      <c r="F10881" s="88">
        <v>46388</v>
      </c>
      <c r="G10881" s="87">
        <v>6000</v>
      </c>
      <c r="H10881" s="87">
        <v>300.00000000000028</v>
      </c>
    </row>
    <row r="10882" spans="1:8" x14ac:dyDescent="0.3">
      <c r="A10882" t="s">
        <v>39</v>
      </c>
      <c r="B10882" t="s">
        <v>53</v>
      </c>
      <c r="C10882" t="s">
        <v>95</v>
      </c>
      <c r="D10882" t="s">
        <v>214</v>
      </c>
      <c r="E10882" t="s">
        <v>217</v>
      </c>
      <c r="F10882" s="88">
        <v>46388</v>
      </c>
      <c r="G10882" s="87">
        <v>6000</v>
      </c>
      <c r="H10882" s="87">
        <v>54.187131174920466</v>
      </c>
    </row>
    <row r="10883" spans="1:8" x14ac:dyDescent="0.3">
      <c r="A10883" t="s">
        <v>39</v>
      </c>
      <c r="B10883" t="s">
        <v>53</v>
      </c>
      <c r="C10883" t="s">
        <v>95</v>
      </c>
      <c r="D10883" t="s">
        <v>214</v>
      </c>
      <c r="E10883" t="s">
        <v>215</v>
      </c>
      <c r="F10883" s="88">
        <v>46419</v>
      </c>
      <c r="G10883" s="87">
        <v>6000</v>
      </c>
      <c r="H10883" s="87">
        <v>54.14760786252959</v>
      </c>
    </row>
    <row r="10884" spans="1:8" x14ac:dyDescent="0.3">
      <c r="A10884" t="s">
        <v>39</v>
      </c>
      <c r="B10884" t="s">
        <v>53</v>
      </c>
      <c r="C10884" t="s">
        <v>95</v>
      </c>
      <c r="D10884" t="s">
        <v>214</v>
      </c>
      <c r="E10884" t="s">
        <v>216</v>
      </c>
      <c r="F10884" s="88">
        <v>46419</v>
      </c>
      <c r="G10884" s="87">
        <v>6000</v>
      </c>
      <c r="H10884" s="87">
        <v>0</v>
      </c>
    </row>
    <row r="10885" spans="1:8" x14ac:dyDescent="0.3">
      <c r="A10885" t="s">
        <v>39</v>
      </c>
      <c r="B10885" t="s">
        <v>53</v>
      </c>
      <c r="C10885" t="s">
        <v>95</v>
      </c>
      <c r="D10885" t="s">
        <v>214</v>
      </c>
      <c r="E10885" t="s">
        <v>217</v>
      </c>
      <c r="F10885" s="88">
        <v>46419</v>
      </c>
      <c r="G10885" s="87">
        <v>6000</v>
      </c>
      <c r="H10885" s="87">
        <v>54.14760786252959</v>
      </c>
    </row>
    <row r="10886" spans="1:8" x14ac:dyDescent="0.3">
      <c r="A10886" t="s">
        <v>39</v>
      </c>
      <c r="B10886" t="s">
        <v>53</v>
      </c>
      <c r="C10886" t="s">
        <v>95</v>
      </c>
      <c r="D10886" t="s">
        <v>214</v>
      </c>
      <c r="E10886" t="s">
        <v>215</v>
      </c>
      <c r="F10886" s="88">
        <v>46447</v>
      </c>
      <c r="G10886" s="87">
        <v>6000</v>
      </c>
      <c r="H10886" s="87">
        <v>54.108142163584731</v>
      </c>
    </row>
    <row r="10887" spans="1:8" x14ac:dyDescent="0.3">
      <c r="A10887" t="s">
        <v>39</v>
      </c>
      <c r="B10887" t="s">
        <v>53</v>
      </c>
      <c r="C10887" t="s">
        <v>95</v>
      </c>
      <c r="D10887" t="s">
        <v>214</v>
      </c>
      <c r="E10887" t="s">
        <v>216</v>
      </c>
      <c r="F10887" s="88">
        <v>46447</v>
      </c>
      <c r="G10887" s="87">
        <v>6000</v>
      </c>
      <c r="H10887" s="87">
        <v>0</v>
      </c>
    </row>
    <row r="10888" spans="1:8" x14ac:dyDescent="0.3">
      <c r="A10888" t="s">
        <v>39</v>
      </c>
      <c r="B10888" t="s">
        <v>53</v>
      </c>
      <c r="C10888" t="s">
        <v>95</v>
      </c>
      <c r="D10888" t="s">
        <v>214</v>
      </c>
      <c r="E10888" t="s">
        <v>217</v>
      </c>
      <c r="F10888" s="88">
        <v>46447</v>
      </c>
      <c r="G10888" s="87">
        <v>6000</v>
      </c>
      <c r="H10888" s="87">
        <v>54.108142163584731</v>
      </c>
    </row>
    <row r="10889" spans="1:8" x14ac:dyDescent="0.3">
      <c r="A10889" t="s">
        <v>39</v>
      </c>
      <c r="B10889" t="s">
        <v>53</v>
      </c>
      <c r="C10889" t="s">
        <v>95</v>
      </c>
      <c r="D10889" t="s">
        <v>214</v>
      </c>
      <c r="E10889" t="s">
        <v>215</v>
      </c>
      <c r="F10889" s="88">
        <v>46478</v>
      </c>
      <c r="G10889" s="87">
        <v>6000</v>
      </c>
      <c r="H10889" s="87">
        <v>296.23009504999408</v>
      </c>
    </row>
    <row r="10890" spans="1:8" x14ac:dyDescent="0.3">
      <c r="A10890" t="s">
        <v>39</v>
      </c>
      <c r="B10890" t="s">
        <v>53</v>
      </c>
      <c r="C10890" t="s">
        <v>95</v>
      </c>
      <c r="D10890" t="s">
        <v>214</v>
      </c>
      <c r="E10890" t="s">
        <v>216</v>
      </c>
      <c r="F10890" s="88">
        <v>46478</v>
      </c>
      <c r="G10890" s="87">
        <v>6000</v>
      </c>
      <c r="H10890" s="87">
        <v>240.0000000000002</v>
      </c>
    </row>
    <row r="10891" spans="1:8" x14ac:dyDescent="0.3">
      <c r="A10891" t="s">
        <v>39</v>
      </c>
      <c r="B10891" t="s">
        <v>53</v>
      </c>
      <c r="C10891" t="s">
        <v>95</v>
      </c>
      <c r="D10891" t="s">
        <v>214</v>
      </c>
      <c r="E10891" t="s">
        <v>217</v>
      </c>
      <c r="F10891" s="88">
        <v>46478</v>
      </c>
      <c r="G10891" s="87">
        <v>6000</v>
      </c>
      <c r="H10891" s="87">
        <v>54.067399086532568</v>
      </c>
    </row>
    <row r="10892" spans="1:8" x14ac:dyDescent="0.3">
      <c r="A10892" t="s">
        <v>39</v>
      </c>
      <c r="B10892" t="s">
        <v>53</v>
      </c>
      <c r="C10892" t="s">
        <v>95</v>
      </c>
      <c r="D10892" t="s">
        <v>214</v>
      </c>
      <c r="E10892" t="s">
        <v>215</v>
      </c>
      <c r="F10892" s="88">
        <v>46508</v>
      </c>
      <c r="G10892" s="87">
        <v>6000</v>
      </c>
      <c r="H10892" s="87">
        <v>296.18778601472678</v>
      </c>
    </row>
    <row r="10893" spans="1:8" x14ac:dyDescent="0.3">
      <c r="A10893" t="s">
        <v>39</v>
      </c>
      <c r="B10893" t="s">
        <v>53</v>
      </c>
      <c r="C10893" t="s">
        <v>95</v>
      </c>
      <c r="D10893" t="s">
        <v>214</v>
      </c>
      <c r="E10893" t="s">
        <v>216</v>
      </c>
      <c r="F10893" s="88">
        <v>46508</v>
      </c>
      <c r="G10893" s="87">
        <v>6000</v>
      </c>
      <c r="H10893" s="87">
        <v>240.0000000000002</v>
      </c>
    </row>
    <row r="10894" spans="1:8" x14ac:dyDescent="0.3">
      <c r="A10894" t="s">
        <v>39</v>
      </c>
      <c r="B10894" t="s">
        <v>53</v>
      </c>
      <c r="C10894" t="s">
        <v>95</v>
      </c>
      <c r="D10894" t="s">
        <v>214</v>
      </c>
      <c r="E10894" t="s">
        <v>217</v>
      </c>
      <c r="F10894" s="88">
        <v>46508</v>
      </c>
      <c r="G10894" s="87">
        <v>6000</v>
      </c>
      <c r="H10894" s="87">
        <v>54.026717321852942</v>
      </c>
    </row>
    <row r="10895" spans="1:8" x14ac:dyDescent="0.3">
      <c r="A10895" t="s">
        <v>39</v>
      </c>
      <c r="B10895" t="s">
        <v>53</v>
      </c>
      <c r="C10895" t="s">
        <v>95</v>
      </c>
      <c r="D10895" t="s">
        <v>214</v>
      </c>
      <c r="E10895" t="s">
        <v>215</v>
      </c>
      <c r="F10895" s="88">
        <v>46539</v>
      </c>
      <c r="G10895" s="87">
        <v>6000</v>
      </c>
      <c r="H10895" s="87">
        <v>296.14554060050273</v>
      </c>
    </row>
    <row r="10896" spans="1:8" x14ac:dyDescent="0.3">
      <c r="A10896" t="s">
        <v>39</v>
      </c>
      <c r="B10896" t="s">
        <v>53</v>
      </c>
      <c r="C10896" t="s">
        <v>95</v>
      </c>
      <c r="D10896" t="s">
        <v>214</v>
      </c>
      <c r="E10896" t="s">
        <v>216</v>
      </c>
      <c r="F10896" s="88">
        <v>46539</v>
      </c>
      <c r="G10896" s="87">
        <v>6000</v>
      </c>
      <c r="H10896" s="87">
        <v>240.0000000000002</v>
      </c>
    </row>
    <row r="10897" spans="1:8" x14ac:dyDescent="0.3">
      <c r="A10897" t="s">
        <v>39</v>
      </c>
      <c r="B10897" t="s">
        <v>53</v>
      </c>
      <c r="C10897" t="s">
        <v>95</v>
      </c>
      <c r="D10897" t="s">
        <v>214</v>
      </c>
      <c r="E10897" t="s">
        <v>217</v>
      </c>
      <c r="F10897" s="88">
        <v>46539</v>
      </c>
      <c r="G10897" s="87">
        <v>6000</v>
      </c>
      <c r="H10897" s="87">
        <v>53.986096731252431</v>
      </c>
    </row>
    <row r="10898" spans="1:8" x14ac:dyDescent="0.3">
      <c r="A10898" t="s">
        <v>39</v>
      </c>
      <c r="B10898" t="s">
        <v>53</v>
      </c>
      <c r="C10898" t="s">
        <v>95</v>
      </c>
      <c r="D10898" t="s">
        <v>214</v>
      </c>
      <c r="E10898" t="s">
        <v>215</v>
      </c>
      <c r="F10898" s="88">
        <v>46569</v>
      </c>
      <c r="G10898" s="87">
        <v>6000</v>
      </c>
      <c r="H10898" s="87">
        <v>296.10335866392302</v>
      </c>
    </row>
    <row r="10899" spans="1:8" x14ac:dyDescent="0.3">
      <c r="A10899" t="s">
        <v>39</v>
      </c>
      <c r="B10899" t="s">
        <v>53</v>
      </c>
      <c r="C10899" t="s">
        <v>95</v>
      </c>
      <c r="D10899" t="s">
        <v>214</v>
      </c>
      <c r="E10899" t="s">
        <v>216</v>
      </c>
      <c r="F10899" s="88">
        <v>46569</v>
      </c>
      <c r="G10899" s="87">
        <v>6000</v>
      </c>
      <c r="H10899" s="87">
        <v>240.0000000000002</v>
      </c>
    </row>
    <row r="10900" spans="1:8" x14ac:dyDescent="0.3">
      <c r="A10900" t="s">
        <v>39</v>
      </c>
      <c r="B10900" t="s">
        <v>53</v>
      </c>
      <c r="C10900" t="s">
        <v>95</v>
      </c>
      <c r="D10900" t="s">
        <v>214</v>
      </c>
      <c r="E10900" t="s">
        <v>217</v>
      </c>
      <c r="F10900" s="88">
        <v>46569</v>
      </c>
      <c r="G10900" s="87">
        <v>6000</v>
      </c>
      <c r="H10900" s="87">
        <v>53.945537176849363</v>
      </c>
    </row>
    <row r="10901" spans="1:8" x14ac:dyDescent="0.3">
      <c r="A10901" t="s">
        <v>39</v>
      </c>
      <c r="B10901" t="s">
        <v>53</v>
      </c>
      <c r="C10901" t="s">
        <v>95</v>
      </c>
      <c r="D10901" t="s">
        <v>214</v>
      </c>
      <c r="E10901" t="s">
        <v>215</v>
      </c>
      <c r="F10901" s="88">
        <v>46600</v>
      </c>
      <c r="G10901" s="87">
        <v>6000</v>
      </c>
      <c r="H10901" s="87">
        <v>296.06055011999331</v>
      </c>
    </row>
    <row r="10902" spans="1:8" x14ac:dyDescent="0.3">
      <c r="A10902" t="s">
        <v>39</v>
      </c>
      <c r="B10902" t="s">
        <v>53</v>
      </c>
      <c r="C10902" t="s">
        <v>95</v>
      </c>
      <c r="D10902" t="s">
        <v>214</v>
      </c>
      <c r="E10902" t="s">
        <v>216</v>
      </c>
      <c r="F10902" s="88">
        <v>46600</v>
      </c>
      <c r="G10902" s="87">
        <v>6000</v>
      </c>
      <c r="H10902" s="87">
        <v>240.0000000000002</v>
      </c>
    </row>
    <row r="10903" spans="1:8" x14ac:dyDescent="0.3">
      <c r="A10903" t="s">
        <v>39</v>
      </c>
      <c r="B10903" t="s">
        <v>53</v>
      </c>
      <c r="C10903" t="s">
        <v>95</v>
      </c>
      <c r="D10903" t="s">
        <v>214</v>
      </c>
      <c r="E10903" t="s">
        <v>217</v>
      </c>
      <c r="F10903" s="88">
        <v>46600</v>
      </c>
      <c r="G10903" s="87">
        <v>6000</v>
      </c>
      <c r="H10903" s="87">
        <v>53.904375115378038</v>
      </c>
    </row>
    <row r="10904" spans="1:8" x14ac:dyDescent="0.3">
      <c r="A10904" t="s">
        <v>39</v>
      </c>
      <c r="B10904" t="s">
        <v>53</v>
      </c>
      <c r="C10904" t="s">
        <v>95</v>
      </c>
      <c r="D10904" t="s">
        <v>214</v>
      </c>
      <c r="E10904" t="s">
        <v>215</v>
      </c>
      <c r="F10904" s="88">
        <v>46631</v>
      </c>
      <c r="G10904" s="87">
        <v>6000</v>
      </c>
      <c r="H10904" s="87">
        <v>296.01849574499488</v>
      </c>
    </row>
    <row r="10905" spans="1:8" x14ac:dyDescent="0.3">
      <c r="A10905" t="s">
        <v>39</v>
      </c>
      <c r="B10905" t="s">
        <v>53</v>
      </c>
      <c r="C10905" t="s">
        <v>95</v>
      </c>
      <c r="D10905" t="s">
        <v>214</v>
      </c>
      <c r="E10905" t="s">
        <v>216</v>
      </c>
      <c r="F10905" s="88">
        <v>46631</v>
      </c>
      <c r="G10905" s="87">
        <v>6000</v>
      </c>
      <c r="H10905" s="87">
        <v>240.0000000000002</v>
      </c>
    </row>
    <row r="10906" spans="1:8" x14ac:dyDescent="0.3">
      <c r="A10906" t="s">
        <v>39</v>
      </c>
      <c r="B10906" t="s">
        <v>53</v>
      </c>
      <c r="C10906" t="s">
        <v>95</v>
      </c>
      <c r="D10906" t="s">
        <v>214</v>
      </c>
      <c r="E10906" t="s">
        <v>217</v>
      </c>
      <c r="F10906" s="88">
        <v>46631</v>
      </c>
      <c r="G10906" s="87">
        <v>6000</v>
      </c>
      <c r="H10906" s="87">
        <v>53.863938216340827</v>
      </c>
    </row>
    <row r="10907" spans="1:8" x14ac:dyDescent="0.3">
      <c r="A10907" t="s">
        <v>39</v>
      </c>
      <c r="B10907" t="s">
        <v>53</v>
      </c>
      <c r="C10907" t="s">
        <v>95</v>
      </c>
      <c r="D10907" t="s">
        <v>214</v>
      </c>
      <c r="E10907" t="s">
        <v>215</v>
      </c>
      <c r="F10907" s="88">
        <v>46661</v>
      </c>
      <c r="G10907" s="87">
        <v>6000</v>
      </c>
      <c r="H10907" s="87">
        <v>295.97650441771032</v>
      </c>
    </row>
    <row r="10908" spans="1:8" x14ac:dyDescent="0.3">
      <c r="A10908" t="s">
        <v>39</v>
      </c>
      <c r="B10908" t="s">
        <v>53</v>
      </c>
      <c r="C10908" t="s">
        <v>95</v>
      </c>
      <c r="D10908" t="s">
        <v>214</v>
      </c>
      <c r="E10908" t="s">
        <v>216</v>
      </c>
      <c r="F10908" s="88">
        <v>46661</v>
      </c>
      <c r="G10908" s="87">
        <v>6000</v>
      </c>
      <c r="H10908" s="87">
        <v>240.0000000000002</v>
      </c>
    </row>
    <row r="10909" spans="1:8" x14ac:dyDescent="0.3">
      <c r="A10909" t="s">
        <v>39</v>
      </c>
      <c r="B10909" t="s">
        <v>53</v>
      </c>
      <c r="C10909" t="s">
        <v>95</v>
      </c>
      <c r="D10909" t="s">
        <v>214</v>
      </c>
      <c r="E10909" t="s">
        <v>217</v>
      </c>
      <c r="F10909" s="88">
        <v>46661</v>
      </c>
      <c r="G10909" s="87">
        <v>6000</v>
      </c>
      <c r="H10909" s="87">
        <v>53.823561940106401</v>
      </c>
    </row>
    <row r="10910" spans="1:8" x14ac:dyDescent="0.3">
      <c r="A10910" t="s">
        <v>39</v>
      </c>
      <c r="B10910" t="s">
        <v>53</v>
      </c>
      <c r="C10910" t="s">
        <v>95</v>
      </c>
      <c r="D10910" t="s">
        <v>214</v>
      </c>
      <c r="E10910" t="s">
        <v>215</v>
      </c>
      <c r="F10910" s="88">
        <v>46692</v>
      </c>
      <c r="G10910" s="87">
        <v>6000</v>
      </c>
      <c r="H10910" s="87">
        <v>295.93457599646331</v>
      </c>
    </row>
    <row r="10911" spans="1:8" x14ac:dyDescent="0.3">
      <c r="A10911" t="s">
        <v>39</v>
      </c>
      <c r="B10911" t="s">
        <v>53</v>
      </c>
      <c r="C10911" t="s">
        <v>95</v>
      </c>
      <c r="D10911" t="s">
        <v>214</v>
      </c>
      <c r="E10911" t="s">
        <v>216</v>
      </c>
      <c r="F10911" s="88">
        <v>46692</v>
      </c>
      <c r="G10911" s="87">
        <v>6000</v>
      </c>
      <c r="H10911" s="87">
        <v>240.0000000000002</v>
      </c>
    </row>
    <row r="10912" spans="1:8" x14ac:dyDescent="0.3">
      <c r="A10912" t="s">
        <v>39</v>
      </c>
      <c r="B10912" t="s">
        <v>53</v>
      </c>
      <c r="C10912" t="s">
        <v>95</v>
      </c>
      <c r="D10912" t="s">
        <v>214</v>
      </c>
      <c r="E10912" t="s">
        <v>217</v>
      </c>
      <c r="F10912" s="88">
        <v>46692</v>
      </c>
      <c r="G10912" s="87">
        <v>6000</v>
      </c>
      <c r="H10912" s="87">
        <v>53.783246150445052</v>
      </c>
    </row>
    <row r="10913" spans="1:8" x14ac:dyDescent="0.3">
      <c r="A10913" t="s">
        <v>39</v>
      </c>
      <c r="B10913" t="s">
        <v>53</v>
      </c>
      <c r="C10913" t="s">
        <v>95</v>
      </c>
      <c r="D10913" t="s">
        <v>214</v>
      </c>
      <c r="E10913" t="s">
        <v>215</v>
      </c>
      <c r="F10913" s="88">
        <v>46722</v>
      </c>
      <c r="G10913" s="87">
        <v>6000</v>
      </c>
      <c r="H10913" s="87">
        <v>295.89271034000438</v>
      </c>
    </row>
    <row r="10914" spans="1:8" x14ac:dyDescent="0.3">
      <c r="A10914" t="s">
        <v>39</v>
      </c>
      <c r="B10914" t="s">
        <v>53</v>
      </c>
      <c r="C10914" t="s">
        <v>95</v>
      </c>
      <c r="D10914" t="s">
        <v>214</v>
      </c>
      <c r="E10914" t="s">
        <v>216</v>
      </c>
      <c r="F10914" s="88">
        <v>46722</v>
      </c>
      <c r="G10914" s="87">
        <v>6000</v>
      </c>
      <c r="H10914" s="87">
        <v>240.0000000000002</v>
      </c>
    </row>
    <row r="10915" spans="1:8" x14ac:dyDescent="0.3">
      <c r="A10915" t="s">
        <v>39</v>
      </c>
      <c r="B10915" t="s">
        <v>53</v>
      </c>
      <c r="C10915" t="s">
        <v>95</v>
      </c>
      <c r="D10915" t="s">
        <v>214</v>
      </c>
      <c r="E10915" t="s">
        <v>217</v>
      </c>
      <c r="F10915" s="88">
        <v>46722</v>
      </c>
      <c r="G10915" s="87">
        <v>6000</v>
      </c>
      <c r="H10915" s="87">
        <v>53.74299071154276</v>
      </c>
    </row>
    <row r="10916" spans="1:8" x14ac:dyDescent="0.3">
      <c r="A10916" t="s">
        <v>39</v>
      </c>
      <c r="B10916" t="s">
        <v>53</v>
      </c>
      <c r="C10916" t="s">
        <v>98</v>
      </c>
      <c r="D10916" t="s">
        <v>198</v>
      </c>
      <c r="E10916" t="s">
        <v>135</v>
      </c>
      <c r="G10916" s="87">
        <v>60000</v>
      </c>
      <c r="H10916" s="87">
        <v>37200</v>
      </c>
    </row>
    <row r="10917" spans="1:8" x14ac:dyDescent="0.3">
      <c r="A10917" t="s">
        <v>39</v>
      </c>
      <c r="B10917" t="s">
        <v>53</v>
      </c>
      <c r="C10917" t="s">
        <v>98</v>
      </c>
      <c r="D10917" t="s">
        <v>198</v>
      </c>
      <c r="E10917" t="s">
        <v>199</v>
      </c>
      <c r="G10917" s="87">
        <v>60000</v>
      </c>
      <c r="H10917" s="87">
        <v>60000</v>
      </c>
    </row>
    <row r="10918" spans="1:8" x14ac:dyDescent="0.3">
      <c r="A10918" t="s">
        <v>39</v>
      </c>
      <c r="B10918" t="s">
        <v>53</v>
      </c>
      <c r="C10918" t="s">
        <v>98</v>
      </c>
      <c r="D10918" t="s">
        <v>198</v>
      </c>
      <c r="E10918" t="s">
        <v>200</v>
      </c>
      <c r="G10918" s="87">
        <v>60000</v>
      </c>
      <c r="H10918" s="87">
        <v>60810.523603052679</v>
      </c>
    </row>
    <row r="10919" spans="1:8" x14ac:dyDescent="0.3">
      <c r="A10919" t="s">
        <v>39</v>
      </c>
      <c r="B10919" t="s">
        <v>53</v>
      </c>
      <c r="C10919" t="s">
        <v>98</v>
      </c>
      <c r="D10919" t="s">
        <v>198</v>
      </c>
      <c r="E10919" t="s">
        <v>201</v>
      </c>
      <c r="G10919" s="87">
        <v>60000</v>
      </c>
      <c r="H10919" s="87">
        <v>60000</v>
      </c>
    </row>
    <row r="10920" spans="1:8" x14ac:dyDescent="0.3">
      <c r="A10920" t="s">
        <v>39</v>
      </c>
      <c r="B10920" t="s">
        <v>53</v>
      </c>
      <c r="C10920" t="s">
        <v>98</v>
      </c>
      <c r="D10920" t="s">
        <v>198</v>
      </c>
      <c r="E10920" t="s">
        <v>202</v>
      </c>
      <c r="G10920" s="87">
        <v>60000</v>
      </c>
      <c r="H10920" s="87">
        <v>37702.524633892659</v>
      </c>
    </row>
    <row r="10921" spans="1:8" x14ac:dyDescent="0.3">
      <c r="A10921" t="s">
        <v>39</v>
      </c>
      <c r="B10921" t="s">
        <v>53</v>
      </c>
      <c r="C10921" t="s">
        <v>98</v>
      </c>
      <c r="D10921" t="s">
        <v>198</v>
      </c>
      <c r="E10921" t="s">
        <v>139</v>
      </c>
      <c r="G10921" s="87">
        <v>60000</v>
      </c>
      <c r="H10921" s="87">
        <v>38700</v>
      </c>
    </row>
    <row r="10922" spans="1:8" x14ac:dyDescent="0.3">
      <c r="A10922" t="s">
        <v>39</v>
      </c>
      <c r="B10922" t="s">
        <v>53</v>
      </c>
      <c r="C10922" t="s">
        <v>98</v>
      </c>
      <c r="D10922" t="s">
        <v>198</v>
      </c>
      <c r="E10922" t="s">
        <v>65</v>
      </c>
      <c r="G10922" s="87">
        <v>60000</v>
      </c>
      <c r="H10922" s="87">
        <v>37702.524633892659</v>
      </c>
    </row>
    <row r="10923" spans="1:8" x14ac:dyDescent="0.3">
      <c r="A10923" t="s">
        <v>39</v>
      </c>
      <c r="B10923" t="s">
        <v>53</v>
      </c>
      <c r="C10923" t="s">
        <v>98</v>
      </c>
      <c r="D10923" t="s">
        <v>203</v>
      </c>
      <c r="E10923" t="s">
        <v>204</v>
      </c>
      <c r="G10923" s="87">
        <v>60000</v>
      </c>
      <c r="H10923" s="87">
        <v>37987.452728548989</v>
      </c>
    </row>
    <row r="10924" spans="1:8" x14ac:dyDescent="0.3">
      <c r="A10924" t="s">
        <v>39</v>
      </c>
      <c r="B10924" t="s">
        <v>53</v>
      </c>
      <c r="C10924" t="s">
        <v>98</v>
      </c>
      <c r="D10924" t="s">
        <v>203</v>
      </c>
      <c r="E10924" t="s">
        <v>142</v>
      </c>
      <c r="G10924" s="87">
        <v>60000</v>
      </c>
      <c r="H10924" s="87">
        <v>60000</v>
      </c>
    </row>
    <row r="10925" spans="1:8" x14ac:dyDescent="0.3">
      <c r="A10925" t="s">
        <v>39</v>
      </c>
      <c r="B10925" t="s">
        <v>53</v>
      </c>
      <c r="C10925" t="s">
        <v>98</v>
      </c>
      <c r="D10925" t="s">
        <v>203</v>
      </c>
      <c r="E10925" t="s">
        <v>143</v>
      </c>
      <c r="G10925" s="87">
        <v>60000</v>
      </c>
      <c r="H10925" s="87">
        <v>61270.085046046763</v>
      </c>
    </row>
    <row r="10926" spans="1:8" x14ac:dyDescent="0.3">
      <c r="A10926" t="s">
        <v>39</v>
      </c>
      <c r="B10926" t="s">
        <v>53</v>
      </c>
      <c r="C10926" t="s">
        <v>98</v>
      </c>
      <c r="D10926" t="s">
        <v>203</v>
      </c>
      <c r="E10926" t="s">
        <v>141</v>
      </c>
      <c r="G10926" s="87">
        <v>60000</v>
      </c>
      <c r="H10926" s="87">
        <v>0</v>
      </c>
    </row>
    <row r="10927" spans="1:8" x14ac:dyDescent="0.3">
      <c r="A10927" t="s">
        <v>39</v>
      </c>
      <c r="B10927" t="s">
        <v>53</v>
      </c>
      <c r="C10927" t="s">
        <v>98</v>
      </c>
      <c r="D10927" t="s">
        <v>203</v>
      </c>
      <c r="E10927" t="s">
        <v>205</v>
      </c>
      <c r="G10927" s="87">
        <v>60000</v>
      </c>
      <c r="H10927" s="87">
        <v>37987.452728548989</v>
      </c>
    </row>
    <row r="10928" spans="1:8" x14ac:dyDescent="0.3">
      <c r="A10928" t="s">
        <v>39</v>
      </c>
      <c r="B10928" t="s">
        <v>53</v>
      </c>
      <c r="C10928" t="s">
        <v>98</v>
      </c>
      <c r="D10928" t="s">
        <v>206</v>
      </c>
      <c r="E10928" t="s">
        <v>207</v>
      </c>
      <c r="G10928" s="87">
        <v>60000</v>
      </c>
      <c r="H10928" s="87">
        <v>60000</v>
      </c>
    </row>
    <row r="10929" spans="1:8" x14ac:dyDescent="0.3">
      <c r="A10929" t="s">
        <v>39</v>
      </c>
      <c r="B10929" t="s">
        <v>53</v>
      </c>
      <c r="C10929" t="s">
        <v>98</v>
      </c>
      <c r="D10929" t="s">
        <v>206</v>
      </c>
      <c r="E10929" t="s">
        <v>208</v>
      </c>
      <c r="G10929" s="87">
        <v>60000</v>
      </c>
      <c r="H10929" s="87">
        <v>60000</v>
      </c>
    </row>
    <row r="10930" spans="1:8" x14ac:dyDescent="0.3">
      <c r="A10930" t="s">
        <v>39</v>
      </c>
      <c r="B10930" t="s">
        <v>53</v>
      </c>
      <c r="C10930" t="s">
        <v>98</v>
      </c>
      <c r="D10930" t="s">
        <v>206</v>
      </c>
      <c r="E10930" t="s">
        <v>209</v>
      </c>
      <c r="G10930" s="87">
        <v>60000</v>
      </c>
      <c r="H10930" s="87">
        <v>53280.25164113786</v>
      </c>
    </row>
    <row r="10931" spans="1:8" x14ac:dyDescent="0.3">
      <c r="A10931" t="s">
        <v>39</v>
      </c>
      <c r="B10931" t="s">
        <v>53</v>
      </c>
      <c r="C10931" t="s">
        <v>98</v>
      </c>
      <c r="D10931" t="s">
        <v>210</v>
      </c>
      <c r="E10931" t="s">
        <v>211</v>
      </c>
      <c r="G10931" s="87">
        <v>60000</v>
      </c>
      <c r="H10931" s="87">
        <v>54000</v>
      </c>
    </row>
    <row r="10932" spans="1:8" x14ac:dyDescent="0.3">
      <c r="A10932" t="s">
        <v>39</v>
      </c>
      <c r="B10932" t="s">
        <v>53</v>
      </c>
      <c r="C10932" t="s">
        <v>98</v>
      </c>
      <c r="D10932" t="s">
        <v>210</v>
      </c>
      <c r="E10932" t="s">
        <v>212</v>
      </c>
      <c r="G10932" s="87">
        <v>60000</v>
      </c>
      <c r="H10932" s="87">
        <v>53400</v>
      </c>
    </row>
    <row r="10933" spans="1:8" x14ac:dyDescent="0.3">
      <c r="A10933" t="s">
        <v>39</v>
      </c>
      <c r="B10933" t="s">
        <v>53</v>
      </c>
      <c r="C10933" t="s">
        <v>98</v>
      </c>
      <c r="D10933" t="s">
        <v>210</v>
      </c>
      <c r="E10933" t="s">
        <v>213</v>
      </c>
      <c r="G10933" s="87">
        <v>60000</v>
      </c>
      <c r="H10933" s="87">
        <v>52800</v>
      </c>
    </row>
    <row r="10934" spans="1:8" x14ac:dyDescent="0.3">
      <c r="A10934" t="s">
        <v>39</v>
      </c>
      <c r="B10934" t="s">
        <v>53</v>
      </c>
      <c r="C10934" t="s">
        <v>98</v>
      </c>
      <c r="D10934" t="s">
        <v>214</v>
      </c>
      <c r="E10934" t="s">
        <v>215</v>
      </c>
      <c r="F10934" s="88">
        <v>46388</v>
      </c>
      <c r="G10934" s="87">
        <v>5000</v>
      </c>
      <c r="H10934" s="87">
        <v>-44.587776841230607</v>
      </c>
    </row>
    <row r="10935" spans="1:8" x14ac:dyDescent="0.3">
      <c r="A10935" t="s">
        <v>39</v>
      </c>
      <c r="B10935" t="s">
        <v>53</v>
      </c>
      <c r="C10935" t="s">
        <v>98</v>
      </c>
      <c r="D10935" t="s">
        <v>214</v>
      </c>
      <c r="E10935" t="s">
        <v>216</v>
      </c>
      <c r="F10935" s="88">
        <v>46388</v>
      </c>
      <c r="G10935" s="87">
        <v>5000</v>
      </c>
      <c r="H10935" s="87">
        <v>0</v>
      </c>
    </row>
    <row r="10936" spans="1:8" x14ac:dyDescent="0.3">
      <c r="A10936" t="s">
        <v>39</v>
      </c>
      <c r="B10936" t="s">
        <v>53</v>
      </c>
      <c r="C10936" t="s">
        <v>98</v>
      </c>
      <c r="D10936" t="s">
        <v>214</v>
      </c>
      <c r="E10936" t="s">
        <v>217</v>
      </c>
      <c r="F10936" s="88">
        <v>46388</v>
      </c>
      <c r="G10936" s="87">
        <v>5000</v>
      </c>
      <c r="H10936" s="87">
        <v>-44.587776841230607</v>
      </c>
    </row>
    <row r="10937" spans="1:8" x14ac:dyDescent="0.3">
      <c r="A10937" t="s">
        <v>39</v>
      </c>
      <c r="B10937" t="s">
        <v>53</v>
      </c>
      <c r="C10937" t="s">
        <v>98</v>
      </c>
      <c r="D10937" t="s">
        <v>214</v>
      </c>
      <c r="E10937" t="s">
        <v>215</v>
      </c>
      <c r="F10937" s="88">
        <v>46419</v>
      </c>
      <c r="G10937" s="87">
        <v>5000</v>
      </c>
      <c r="H10937" s="87">
        <v>-44.619935942886158</v>
      </c>
    </row>
    <row r="10938" spans="1:8" x14ac:dyDescent="0.3">
      <c r="A10938" t="s">
        <v>39</v>
      </c>
      <c r="B10938" t="s">
        <v>53</v>
      </c>
      <c r="C10938" t="s">
        <v>98</v>
      </c>
      <c r="D10938" t="s">
        <v>214</v>
      </c>
      <c r="E10938" t="s">
        <v>216</v>
      </c>
      <c r="F10938" s="88">
        <v>46419</v>
      </c>
      <c r="G10938" s="87">
        <v>5000</v>
      </c>
      <c r="H10938" s="87">
        <v>0</v>
      </c>
    </row>
    <row r="10939" spans="1:8" x14ac:dyDescent="0.3">
      <c r="A10939" t="s">
        <v>39</v>
      </c>
      <c r="B10939" t="s">
        <v>53</v>
      </c>
      <c r="C10939" t="s">
        <v>98</v>
      </c>
      <c r="D10939" t="s">
        <v>214</v>
      </c>
      <c r="E10939" t="s">
        <v>217</v>
      </c>
      <c r="F10939" s="88">
        <v>46419</v>
      </c>
      <c r="G10939" s="87">
        <v>5000</v>
      </c>
      <c r="H10939" s="87">
        <v>-44.619935942886158</v>
      </c>
    </row>
    <row r="10940" spans="1:8" x14ac:dyDescent="0.3">
      <c r="A10940" t="s">
        <v>39</v>
      </c>
      <c r="B10940" t="s">
        <v>53</v>
      </c>
      <c r="C10940" t="s">
        <v>98</v>
      </c>
      <c r="D10940" t="s">
        <v>214</v>
      </c>
      <c r="E10940" t="s">
        <v>215</v>
      </c>
      <c r="F10940" s="88">
        <v>46447</v>
      </c>
      <c r="G10940" s="87">
        <v>5000</v>
      </c>
      <c r="H10940" s="87">
        <v>-44.652141467770853</v>
      </c>
    </row>
    <row r="10941" spans="1:8" x14ac:dyDescent="0.3">
      <c r="A10941" t="s">
        <v>39</v>
      </c>
      <c r="B10941" t="s">
        <v>53</v>
      </c>
      <c r="C10941" t="s">
        <v>98</v>
      </c>
      <c r="D10941" t="s">
        <v>214</v>
      </c>
      <c r="E10941" t="s">
        <v>216</v>
      </c>
      <c r="F10941" s="88">
        <v>46447</v>
      </c>
      <c r="G10941" s="87">
        <v>5000</v>
      </c>
      <c r="H10941" s="87">
        <v>0</v>
      </c>
    </row>
    <row r="10942" spans="1:8" x14ac:dyDescent="0.3">
      <c r="A10942" t="s">
        <v>39</v>
      </c>
      <c r="B10942" t="s">
        <v>53</v>
      </c>
      <c r="C10942" t="s">
        <v>98</v>
      </c>
      <c r="D10942" t="s">
        <v>214</v>
      </c>
      <c r="E10942" t="s">
        <v>217</v>
      </c>
      <c r="F10942" s="88">
        <v>46447</v>
      </c>
      <c r="G10942" s="87">
        <v>5000</v>
      </c>
      <c r="H10942" s="87">
        <v>-44.652141467770853</v>
      </c>
    </row>
    <row r="10943" spans="1:8" x14ac:dyDescent="0.3">
      <c r="A10943" t="s">
        <v>39</v>
      </c>
      <c r="B10943" t="s">
        <v>53</v>
      </c>
      <c r="C10943" t="s">
        <v>98</v>
      </c>
      <c r="D10943" t="s">
        <v>214</v>
      </c>
      <c r="E10943" t="s">
        <v>215</v>
      </c>
      <c r="F10943" s="88">
        <v>46478</v>
      </c>
      <c r="G10943" s="87">
        <v>5000</v>
      </c>
      <c r="H10943" s="87">
        <v>-44.685487622732047</v>
      </c>
    </row>
    <row r="10944" spans="1:8" x14ac:dyDescent="0.3">
      <c r="A10944" t="s">
        <v>39</v>
      </c>
      <c r="B10944" t="s">
        <v>53</v>
      </c>
      <c r="C10944" t="s">
        <v>98</v>
      </c>
      <c r="D10944" t="s">
        <v>214</v>
      </c>
      <c r="E10944" t="s">
        <v>216</v>
      </c>
      <c r="F10944" s="88">
        <v>46478</v>
      </c>
      <c r="G10944" s="87">
        <v>5000</v>
      </c>
      <c r="H10944" s="87">
        <v>0</v>
      </c>
    </row>
    <row r="10945" spans="1:8" x14ac:dyDescent="0.3">
      <c r="A10945" t="s">
        <v>39</v>
      </c>
      <c r="B10945" t="s">
        <v>53</v>
      </c>
      <c r="C10945" t="s">
        <v>98</v>
      </c>
      <c r="D10945" t="s">
        <v>214</v>
      </c>
      <c r="E10945" t="s">
        <v>217</v>
      </c>
      <c r="F10945" s="88">
        <v>46478</v>
      </c>
      <c r="G10945" s="87">
        <v>5000</v>
      </c>
      <c r="H10945" s="87">
        <v>-44.685487622732047</v>
      </c>
    </row>
    <row r="10946" spans="1:8" x14ac:dyDescent="0.3">
      <c r="A10946" t="s">
        <v>39</v>
      </c>
      <c r="B10946" t="s">
        <v>53</v>
      </c>
      <c r="C10946" t="s">
        <v>98</v>
      </c>
      <c r="D10946" t="s">
        <v>214</v>
      </c>
      <c r="E10946" t="s">
        <v>215</v>
      </c>
      <c r="F10946" s="88">
        <v>46508</v>
      </c>
      <c r="G10946" s="87">
        <v>5000</v>
      </c>
      <c r="H10946" s="87">
        <v>-44.718883620636923</v>
      </c>
    </row>
    <row r="10947" spans="1:8" x14ac:dyDescent="0.3">
      <c r="A10947" t="s">
        <v>39</v>
      </c>
      <c r="B10947" t="s">
        <v>53</v>
      </c>
      <c r="C10947" t="s">
        <v>98</v>
      </c>
      <c r="D10947" t="s">
        <v>214</v>
      </c>
      <c r="E10947" t="s">
        <v>216</v>
      </c>
      <c r="F10947" s="88">
        <v>46508</v>
      </c>
      <c r="G10947" s="87">
        <v>5000</v>
      </c>
      <c r="H10947" s="87">
        <v>0</v>
      </c>
    </row>
    <row r="10948" spans="1:8" x14ac:dyDescent="0.3">
      <c r="A10948" t="s">
        <v>39</v>
      </c>
      <c r="B10948" t="s">
        <v>53</v>
      </c>
      <c r="C10948" t="s">
        <v>98</v>
      </c>
      <c r="D10948" t="s">
        <v>214</v>
      </c>
      <c r="E10948" t="s">
        <v>217</v>
      </c>
      <c r="F10948" s="88">
        <v>46508</v>
      </c>
      <c r="G10948" s="87">
        <v>5000</v>
      </c>
      <c r="H10948" s="87">
        <v>-44.718883620636923</v>
      </c>
    </row>
    <row r="10949" spans="1:8" x14ac:dyDescent="0.3">
      <c r="A10949" t="s">
        <v>39</v>
      </c>
      <c r="B10949" t="s">
        <v>53</v>
      </c>
      <c r="C10949" t="s">
        <v>98</v>
      </c>
      <c r="D10949" t="s">
        <v>214</v>
      </c>
      <c r="E10949" t="s">
        <v>215</v>
      </c>
      <c r="F10949" s="88">
        <v>46539</v>
      </c>
      <c r="G10949" s="87">
        <v>5000</v>
      </c>
      <c r="H10949" s="87">
        <v>-44.752329573319869</v>
      </c>
    </row>
    <row r="10950" spans="1:8" x14ac:dyDescent="0.3">
      <c r="A10950" t="s">
        <v>39</v>
      </c>
      <c r="B10950" t="s">
        <v>53</v>
      </c>
      <c r="C10950" t="s">
        <v>98</v>
      </c>
      <c r="D10950" t="s">
        <v>214</v>
      </c>
      <c r="E10950" t="s">
        <v>216</v>
      </c>
      <c r="F10950" s="88">
        <v>46539</v>
      </c>
      <c r="G10950" s="87">
        <v>5000</v>
      </c>
      <c r="H10950" s="87">
        <v>0</v>
      </c>
    </row>
    <row r="10951" spans="1:8" x14ac:dyDescent="0.3">
      <c r="A10951" t="s">
        <v>39</v>
      </c>
      <c r="B10951" t="s">
        <v>53</v>
      </c>
      <c r="C10951" t="s">
        <v>98</v>
      </c>
      <c r="D10951" t="s">
        <v>214</v>
      </c>
      <c r="E10951" t="s">
        <v>217</v>
      </c>
      <c r="F10951" s="88">
        <v>46539</v>
      </c>
      <c r="G10951" s="87">
        <v>5000</v>
      </c>
      <c r="H10951" s="87">
        <v>-44.752329573319869</v>
      </c>
    </row>
    <row r="10952" spans="1:8" x14ac:dyDescent="0.3">
      <c r="A10952" t="s">
        <v>39</v>
      </c>
      <c r="B10952" t="s">
        <v>53</v>
      </c>
      <c r="C10952" t="s">
        <v>98</v>
      </c>
      <c r="D10952" t="s">
        <v>214</v>
      </c>
      <c r="E10952" t="s">
        <v>215</v>
      </c>
      <c r="F10952" s="88">
        <v>46569</v>
      </c>
      <c r="G10952" s="87">
        <v>5000</v>
      </c>
      <c r="H10952" s="87">
        <v>-44.785825592951753</v>
      </c>
    </row>
    <row r="10953" spans="1:8" x14ac:dyDescent="0.3">
      <c r="A10953" t="s">
        <v>39</v>
      </c>
      <c r="B10953" t="s">
        <v>53</v>
      </c>
      <c r="C10953" t="s">
        <v>98</v>
      </c>
      <c r="D10953" t="s">
        <v>214</v>
      </c>
      <c r="E10953" t="s">
        <v>216</v>
      </c>
      <c r="F10953" s="88">
        <v>46569</v>
      </c>
      <c r="G10953" s="87">
        <v>5000</v>
      </c>
      <c r="H10953" s="87">
        <v>0</v>
      </c>
    </row>
    <row r="10954" spans="1:8" x14ac:dyDescent="0.3">
      <c r="A10954" t="s">
        <v>39</v>
      </c>
      <c r="B10954" t="s">
        <v>53</v>
      </c>
      <c r="C10954" t="s">
        <v>98</v>
      </c>
      <c r="D10954" t="s">
        <v>214</v>
      </c>
      <c r="E10954" t="s">
        <v>217</v>
      </c>
      <c r="F10954" s="88">
        <v>46569</v>
      </c>
      <c r="G10954" s="87">
        <v>5000</v>
      </c>
      <c r="H10954" s="87">
        <v>-44.785825592951753</v>
      </c>
    </row>
    <row r="10955" spans="1:8" x14ac:dyDescent="0.3">
      <c r="A10955" t="s">
        <v>39</v>
      </c>
      <c r="B10955" t="s">
        <v>53</v>
      </c>
      <c r="C10955" t="s">
        <v>98</v>
      </c>
      <c r="D10955" t="s">
        <v>214</v>
      </c>
      <c r="E10955" t="s">
        <v>215</v>
      </c>
      <c r="F10955" s="88">
        <v>46600</v>
      </c>
      <c r="G10955" s="87">
        <v>5000</v>
      </c>
      <c r="H10955" s="87">
        <v>-44.819922148409688</v>
      </c>
    </row>
    <row r="10956" spans="1:8" x14ac:dyDescent="0.3">
      <c r="A10956" t="s">
        <v>39</v>
      </c>
      <c r="B10956" t="s">
        <v>53</v>
      </c>
      <c r="C10956" t="s">
        <v>98</v>
      </c>
      <c r="D10956" t="s">
        <v>214</v>
      </c>
      <c r="E10956" t="s">
        <v>216</v>
      </c>
      <c r="F10956" s="88">
        <v>46600</v>
      </c>
      <c r="G10956" s="87">
        <v>5000</v>
      </c>
      <c r="H10956" s="87">
        <v>0</v>
      </c>
    </row>
    <row r="10957" spans="1:8" x14ac:dyDescent="0.3">
      <c r="A10957" t="s">
        <v>39</v>
      </c>
      <c r="B10957" t="s">
        <v>53</v>
      </c>
      <c r="C10957" t="s">
        <v>98</v>
      </c>
      <c r="D10957" t="s">
        <v>214</v>
      </c>
      <c r="E10957" t="s">
        <v>217</v>
      </c>
      <c r="F10957" s="88">
        <v>46600</v>
      </c>
      <c r="G10957" s="87">
        <v>5000</v>
      </c>
      <c r="H10957" s="87">
        <v>-44.819922148409688</v>
      </c>
    </row>
    <row r="10958" spans="1:8" x14ac:dyDescent="0.3">
      <c r="A10958" t="s">
        <v>39</v>
      </c>
      <c r="B10958" t="s">
        <v>53</v>
      </c>
      <c r="C10958" t="s">
        <v>98</v>
      </c>
      <c r="D10958" t="s">
        <v>214</v>
      </c>
      <c r="E10958" t="s">
        <v>215</v>
      </c>
      <c r="F10958" s="88">
        <v>46631</v>
      </c>
      <c r="G10958" s="87">
        <v>5000</v>
      </c>
      <c r="H10958" s="87">
        <v>-44.853519465198332</v>
      </c>
    </row>
    <row r="10959" spans="1:8" x14ac:dyDescent="0.3">
      <c r="A10959" t="s">
        <v>39</v>
      </c>
      <c r="B10959" t="s">
        <v>53</v>
      </c>
      <c r="C10959" t="s">
        <v>98</v>
      </c>
      <c r="D10959" t="s">
        <v>214</v>
      </c>
      <c r="E10959" t="s">
        <v>216</v>
      </c>
      <c r="F10959" s="88">
        <v>46631</v>
      </c>
      <c r="G10959" s="87">
        <v>5000</v>
      </c>
      <c r="H10959" s="87">
        <v>0</v>
      </c>
    </row>
    <row r="10960" spans="1:8" x14ac:dyDescent="0.3">
      <c r="A10960" t="s">
        <v>39</v>
      </c>
      <c r="B10960" t="s">
        <v>53</v>
      </c>
      <c r="C10960" t="s">
        <v>98</v>
      </c>
      <c r="D10960" t="s">
        <v>214</v>
      </c>
      <c r="E10960" t="s">
        <v>217</v>
      </c>
      <c r="F10960" s="88">
        <v>46631</v>
      </c>
      <c r="G10960" s="87">
        <v>5000</v>
      </c>
      <c r="H10960" s="87">
        <v>-44.853519465198332</v>
      </c>
    </row>
    <row r="10961" spans="1:8" x14ac:dyDescent="0.3">
      <c r="A10961" t="s">
        <v>39</v>
      </c>
      <c r="B10961" t="s">
        <v>53</v>
      </c>
      <c r="C10961" t="s">
        <v>98</v>
      </c>
      <c r="D10961" t="s">
        <v>214</v>
      </c>
      <c r="E10961" t="s">
        <v>215</v>
      </c>
      <c r="F10961" s="88">
        <v>46661</v>
      </c>
      <c r="G10961" s="87">
        <v>5000</v>
      </c>
      <c r="H10961" s="87">
        <v>-44.887167189325837</v>
      </c>
    </row>
    <row r="10962" spans="1:8" x14ac:dyDescent="0.3">
      <c r="A10962" t="s">
        <v>39</v>
      </c>
      <c r="B10962" t="s">
        <v>53</v>
      </c>
      <c r="C10962" t="s">
        <v>98</v>
      </c>
      <c r="D10962" t="s">
        <v>214</v>
      </c>
      <c r="E10962" t="s">
        <v>216</v>
      </c>
      <c r="F10962" s="88">
        <v>46661</v>
      </c>
      <c r="G10962" s="87">
        <v>5000</v>
      </c>
      <c r="H10962" s="87">
        <v>0</v>
      </c>
    </row>
    <row r="10963" spans="1:8" x14ac:dyDescent="0.3">
      <c r="A10963" t="s">
        <v>39</v>
      </c>
      <c r="B10963" t="s">
        <v>53</v>
      </c>
      <c r="C10963" t="s">
        <v>98</v>
      </c>
      <c r="D10963" t="s">
        <v>214</v>
      </c>
      <c r="E10963" t="s">
        <v>217</v>
      </c>
      <c r="F10963" s="88">
        <v>46661</v>
      </c>
      <c r="G10963" s="87">
        <v>5000</v>
      </c>
      <c r="H10963" s="87">
        <v>-44.887167189325837</v>
      </c>
    </row>
    <row r="10964" spans="1:8" x14ac:dyDescent="0.3">
      <c r="A10964" t="s">
        <v>39</v>
      </c>
      <c r="B10964" t="s">
        <v>53</v>
      </c>
      <c r="C10964" t="s">
        <v>98</v>
      </c>
      <c r="D10964" t="s">
        <v>214</v>
      </c>
      <c r="E10964" t="s">
        <v>215</v>
      </c>
      <c r="F10964" s="88">
        <v>46692</v>
      </c>
      <c r="G10964" s="87">
        <v>5000</v>
      </c>
      <c r="H10964" s="87">
        <v>-44.920865434316951</v>
      </c>
    </row>
    <row r="10965" spans="1:8" x14ac:dyDescent="0.3">
      <c r="A10965" t="s">
        <v>39</v>
      </c>
      <c r="B10965" t="s">
        <v>53</v>
      </c>
      <c r="C10965" t="s">
        <v>98</v>
      </c>
      <c r="D10965" t="s">
        <v>214</v>
      </c>
      <c r="E10965" t="s">
        <v>216</v>
      </c>
      <c r="F10965" s="88">
        <v>46692</v>
      </c>
      <c r="G10965" s="87">
        <v>5000</v>
      </c>
      <c r="H10965" s="87">
        <v>0</v>
      </c>
    </row>
    <row r="10966" spans="1:8" x14ac:dyDescent="0.3">
      <c r="A10966" t="s">
        <v>39</v>
      </c>
      <c r="B10966" t="s">
        <v>53</v>
      </c>
      <c r="C10966" t="s">
        <v>98</v>
      </c>
      <c r="D10966" t="s">
        <v>214</v>
      </c>
      <c r="E10966" t="s">
        <v>217</v>
      </c>
      <c r="F10966" s="88">
        <v>46692</v>
      </c>
      <c r="G10966" s="87">
        <v>5000</v>
      </c>
      <c r="H10966" s="87">
        <v>-44.920865434316951</v>
      </c>
    </row>
    <row r="10967" spans="1:8" x14ac:dyDescent="0.3">
      <c r="A10967" t="s">
        <v>39</v>
      </c>
      <c r="B10967" t="s">
        <v>53</v>
      </c>
      <c r="C10967" t="s">
        <v>98</v>
      </c>
      <c r="D10967" t="s">
        <v>214</v>
      </c>
      <c r="E10967" t="s">
        <v>215</v>
      </c>
      <c r="F10967" s="88">
        <v>46722</v>
      </c>
      <c r="G10967" s="87">
        <v>5000</v>
      </c>
      <c r="H10967" s="87">
        <v>-44.954614314042239</v>
      </c>
    </row>
    <row r="10968" spans="1:8" x14ac:dyDescent="0.3">
      <c r="A10968" t="s">
        <v>39</v>
      </c>
      <c r="B10968" t="s">
        <v>53</v>
      </c>
      <c r="C10968" t="s">
        <v>98</v>
      </c>
      <c r="D10968" t="s">
        <v>214</v>
      </c>
      <c r="E10968" t="s">
        <v>216</v>
      </c>
      <c r="F10968" s="88">
        <v>46722</v>
      </c>
      <c r="G10968" s="87">
        <v>5000</v>
      </c>
      <c r="H10968" s="87">
        <v>0</v>
      </c>
    </row>
    <row r="10969" spans="1:8" x14ac:dyDescent="0.3">
      <c r="A10969" t="s">
        <v>39</v>
      </c>
      <c r="B10969" t="s">
        <v>53</v>
      </c>
      <c r="C10969" t="s">
        <v>98</v>
      </c>
      <c r="D10969" t="s">
        <v>214</v>
      </c>
      <c r="E10969" t="s">
        <v>217</v>
      </c>
      <c r="F10969" s="88">
        <v>46722</v>
      </c>
      <c r="G10969" s="87">
        <v>5000</v>
      </c>
      <c r="H10969" s="87">
        <v>-44.954614314042239</v>
      </c>
    </row>
    <row r="10970" spans="1:8" x14ac:dyDescent="0.3">
      <c r="A10970" t="s">
        <v>39</v>
      </c>
      <c r="B10970" t="s">
        <v>53</v>
      </c>
      <c r="C10970" t="s">
        <v>100</v>
      </c>
      <c r="D10970" t="s">
        <v>198</v>
      </c>
      <c r="E10970" t="s">
        <v>135</v>
      </c>
      <c r="G10970" s="87">
        <v>48000</v>
      </c>
      <c r="H10970" s="87">
        <v>28992</v>
      </c>
    </row>
    <row r="10971" spans="1:8" x14ac:dyDescent="0.3">
      <c r="A10971" t="s">
        <v>39</v>
      </c>
      <c r="B10971" t="s">
        <v>53</v>
      </c>
      <c r="C10971" t="s">
        <v>100</v>
      </c>
      <c r="D10971" t="s">
        <v>198</v>
      </c>
      <c r="E10971" t="s">
        <v>199</v>
      </c>
      <c r="G10971" s="87">
        <v>48000</v>
      </c>
      <c r="H10971" s="87">
        <v>48029.429797670149</v>
      </c>
    </row>
    <row r="10972" spans="1:8" x14ac:dyDescent="0.3">
      <c r="A10972" t="s">
        <v>39</v>
      </c>
      <c r="B10972" t="s">
        <v>53</v>
      </c>
      <c r="C10972" t="s">
        <v>100</v>
      </c>
      <c r="D10972" t="s">
        <v>198</v>
      </c>
      <c r="E10972" t="s">
        <v>200</v>
      </c>
      <c r="G10972" s="87">
        <v>48000</v>
      </c>
      <c r="H10972" s="87">
        <v>48484.962596438047</v>
      </c>
    </row>
    <row r="10973" spans="1:8" x14ac:dyDescent="0.3">
      <c r="A10973" t="s">
        <v>39</v>
      </c>
      <c r="B10973" t="s">
        <v>53</v>
      </c>
      <c r="C10973" t="s">
        <v>100</v>
      </c>
      <c r="D10973" t="s">
        <v>198</v>
      </c>
      <c r="E10973" t="s">
        <v>201</v>
      </c>
      <c r="G10973" s="87">
        <v>48000</v>
      </c>
      <c r="H10973" s="87">
        <v>48000</v>
      </c>
    </row>
    <row r="10974" spans="1:8" x14ac:dyDescent="0.3">
      <c r="A10974" t="s">
        <v>39</v>
      </c>
      <c r="B10974" t="s">
        <v>53</v>
      </c>
      <c r="C10974" t="s">
        <v>100</v>
      </c>
      <c r="D10974" t="s">
        <v>198</v>
      </c>
      <c r="E10974" t="s">
        <v>202</v>
      </c>
      <c r="G10974" s="87">
        <v>48000</v>
      </c>
      <c r="H10974" s="87">
        <v>29302.872599792579</v>
      </c>
    </row>
    <row r="10975" spans="1:8" x14ac:dyDescent="0.3">
      <c r="A10975" t="s">
        <v>39</v>
      </c>
      <c r="B10975" t="s">
        <v>53</v>
      </c>
      <c r="C10975" t="s">
        <v>100</v>
      </c>
      <c r="D10975" t="s">
        <v>198</v>
      </c>
      <c r="E10975" t="s">
        <v>139</v>
      </c>
      <c r="G10975" s="87">
        <v>48000</v>
      </c>
      <c r="H10975" s="87">
        <v>29520</v>
      </c>
    </row>
    <row r="10976" spans="1:8" x14ac:dyDescent="0.3">
      <c r="A10976" t="s">
        <v>39</v>
      </c>
      <c r="B10976" t="s">
        <v>53</v>
      </c>
      <c r="C10976" t="s">
        <v>100</v>
      </c>
      <c r="D10976" t="s">
        <v>198</v>
      </c>
      <c r="E10976" t="s">
        <v>65</v>
      </c>
      <c r="G10976" s="87">
        <v>48000</v>
      </c>
      <c r="H10976" s="87">
        <v>29302.872599792579</v>
      </c>
    </row>
    <row r="10977" spans="1:8" x14ac:dyDescent="0.3">
      <c r="A10977" t="s">
        <v>39</v>
      </c>
      <c r="B10977" t="s">
        <v>53</v>
      </c>
      <c r="C10977" t="s">
        <v>100</v>
      </c>
      <c r="D10977" t="s">
        <v>203</v>
      </c>
      <c r="E10977" t="s">
        <v>204</v>
      </c>
      <c r="G10977" s="87">
        <v>48000</v>
      </c>
      <c r="H10977" s="87">
        <v>29175.867021157199</v>
      </c>
    </row>
    <row r="10978" spans="1:8" x14ac:dyDescent="0.3">
      <c r="A10978" t="s">
        <v>39</v>
      </c>
      <c r="B10978" t="s">
        <v>53</v>
      </c>
      <c r="C10978" t="s">
        <v>100</v>
      </c>
      <c r="D10978" t="s">
        <v>203</v>
      </c>
      <c r="E10978" t="s">
        <v>142</v>
      </c>
      <c r="G10978" s="87">
        <v>48000</v>
      </c>
      <c r="H10978" s="87">
        <v>48000.000000000007</v>
      </c>
    </row>
    <row r="10979" spans="1:8" x14ac:dyDescent="0.3">
      <c r="A10979" t="s">
        <v>39</v>
      </c>
      <c r="B10979" t="s">
        <v>53</v>
      </c>
      <c r="C10979" t="s">
        <v>100</v>
      </c>
      <c r="D10979" t="s">
        <v>203</v>
      </c>
      <c r="E10979" t="s">
        <v>143</v>
      </c>
      <c r="G10979" s="87">
        <v>48000</v>
      </c>
      <c r="H10979" s="87">
        <v>48304.415597942359</v>
      </c>
    </row>
    <row r="10980" spans="1:8" x14ac:dyDescent="0.3">
      <c r="A10980" t="s">
        <v>39</v>
      </c>
      <c r="B10980" t="s">
        <v>53</v>
      </c>
      <c r="C10980" t="s">
        <v>100</v>
      </c>
      <c r="D10980" t="s">
        <v>203</v>
      </c>
      <c r="E10980" t="s">
        <v>141</v>
      </c>
      <c r="G10980" s="87">
        <v>48000</v>
      </c>
      <c r="H10980" s="87">
        <v>0</v>
      </c>
    </row>
    <row r="10981" spans="1:8" x14ac:dyDescent="0.3">
      <c r="A10981" t="s">
        <v>39</v>
      </c>
      <c r="B10981" t="s">
        <v>53</v>
      </c>
      <c r="C10981" t="s">
        <v>100</v>
      </c>
      <c r="D10981" t="s">
        <v>203</v>
      </c>
      <c r="E10981" t="s">
        <v>205</v>
      </c>
      <c r="G10981" s="87">
        <v>48000</v>
      </c>
      <c r="H10981" s="87">
        <v>29175.867021157199</v>
      </c>
    </row>
    <row r="10982" spans="1:8" x14ac:dyDescent="0.3">
      <c r="A10982" t="s">
        <v>39</v>
      </c>
      <c r="B10982" t="s">
        <v>53</v>
      </c>
      <c r="C10982" t="s">
        <v>100</v>
      </c>
      <c r="D10982" t="s">
        <v>206</v>
      </c>
      <c r="E10982" t="s">
        <v>207</v>
      </c>
      <c r="G10982" s="87">
        <v>48000</v>
      </c>
      <c r="H10982" s="87">
        <v>48960</v>
      </c>
    </row>
    <row r="10983" spans="1:8" x14ac:dyDescent="0.3">
      <c r="A10983" t="s">
        <v>39</v>
      </c>
      <c r="B10983" t="s">
        <v>53</v>
      </c>
      <c r="C10983" t="s">
        <v>100</v>
      </c>
      <c r="D10983" t="s">
        <v>206</v>
      </c>
      <c r="E10983" t="s">
        <v>208</v>
      </c>
      <c r="G10983" s="87">
        <v>48000</v>
      </c>
      <c r="H10983" s="87">
        <v>48929.999999999993</v>
      </c>
    </row>
    <row r="10984" spans="1:8" x14ac:dyDescent="0.3">
      <c r="A10984" t="s">
        <v>39</v>
      </c>
      <c r="B10984" t="s">
        <v>53</v>
      </c>
      <c r="C10984" t="s">
        <v>100</v>
      </c>
      <c r="D10984" t="s">
        <v>206</v>
      </c>
      <c r="E10984" t="s">
        <v>209</v>
      </c>
      <c r="G10984" s="87">
        <v>48000</v>
      </c>
      <c r="H10984" s="87">
        <v>42767.899343544857</v>
      </c>
    </row>
    <row r="10985" spans="1:8" x14ac:dyDescent="0.3">
      <c r="A10985" t="s">
        <v>39</v>
      </c>
      <c r="B10985" t="s">
        <v>53</v>
      </c>
      <c r="C10985" t="s">
        <v>100</v>
      </c>
      <c r="D10985" t="s">
        <v>210</v>
      </c>
      <c r="E10985" t="s">
        <v>211</v>
      </c>
      <c r="G10985" s="87">
        <v>48000</v>
      </c>
      <c r="H10985" s="87">
        <v>43200</v>
      </c>
    </row>
    <row r="10986" spans="1:8" x14ac:dyDescent="0.3">
      <c r="A10986" t="s">
        <v>39</v>
      </c>
      <c r="B10986" t="s">
        <v>53</v>
      </c>
      <c r="C10986" t="s">
        <v>100</v>
      </c>
      <c r="D10986" t="s">
        <v>210</v>
      </c>
      <c r="E10986" t="s">
        <v>212</v>
      </c>
      <c r="G10986" s="87">
        <v>48000</v>
      </c>
      <c r="H10986" s="87">
        <v>42720</v>
      </c>
    </row>
    <row r="10987" spans="1:8" x14ac:dyDescent="0.3">
      <c r="A10987" t="s">
        <v>39</v>
      </c>
      <c r="B10987" t="s">
        <v>53</v>
      </c>
      <c r="C10987" t="s">
        <v>100</v>
      </c>
      <c r="D10987" t="s">
        <v>210</v>
      </c>
      <c r="E10987" t="s">
        <v>213</v>
      </c>
      <c r="G10987" s="87">
        <v>48000</v>
      </c>
      <c r="H10987" s="87">
        <v>42960</v>
      </c>
    </row>
    <row r="10988" spans="1:8" x14ac:dyDescent="0.3">
      <c r="A10988" t="s">
        <v>39</v>
      </c>
      <c r="B10988" t="s">
        <v>53</v>
      </c>
      <c r="C10988" t="s">
        <v>100</v>
      </c>
      <c r="D10988" t="s">
        <v>214</v>
      </c>
      <c r="E10988" t="s">
        <v>215</v>
      </c>
      <c r="F10988" s="88">
        <v>46388</v>
      </c>
      <c r="G10988" s="87">
        <v>4000</v>
      </c>
      <c r="H10988" s="87">
        <v>98.36511959155736</v>
      </c>
    </row>
    <row r="10989" spans="1:8" x14ac:dyDescent="0.3">
      <c r="A10989" t="s">
        <v>39</v>
      </c>
      <c r="B10989" t="s">
        <v>53</v>
      </c>
      <c r="C10989" t="s">
        <v>100</v>
      </c>
      <c r="D10989" t="s">
        <v>214</v>
      </c>
      <c r="E10989" t="s">
        <v>216</v>
      </c>
      <c r="F10989" s="88">
        <v>46388</v>
      </c>
      <c r="G10989" s="87">
        <v>4000</v>
      </c>
      <c r="H10989" s="87">
        <v>80.000000000000071</v>
      </c>
    </row>
    <row r="10990" spans="1:8" x14ac:dyDescent="0.3">
      <c r="A10990" t="s">
        <v>39</v>
      </c>
      <c r="B10990" t="s">
        <v>53</v>
      </c>
      <c r="C10990" t="s">
        <v>100</v>
      </c>
      <c r="D10990" t="s">
        <v>214</v>
      </c>
      <c r="E10990" t="s">
        <v>217</v>
      </c>
      <c r="F10990" s="88">
        <v>46388</v>
      </c>
      <c r="G10990" s="87">
        <v>4000</v>
      </c>
      <c r="H10990" s="87">
        <v>18.005019207409489</v>
      </c>
    </row>
    <row r="10991" spans="1:8" x14ac:dyDescent="0.3">
      <c r="A10991" t="s">
        <v>39</v>
      </c>
      <c r="B10991" t="s">
        <v>53</v>
      </c>
      <c r="C10991" t="s">
        <v>100</v>
      </c>
      <c r="D10991" t="s">
        <v>214</v>
      </c>
      <c r="E10991" t="s">
        <v>215</v>
      </c>
      <c r="F10991" s="88">
        <v>46419</v>
      </c>
      <c r="G10991" s="87">
        <v>4000</v>
      </c>
      <c r="H10991" s="87">
        <v>98.358440789960255</v>
      </c>
    </row>
    <row r="10992" spans="1:8" x14ac:dyDescent="0.3">
      <c r="A10992" t="s">
        <v>39</v>
      </c>
      <c r="B10992" t="s">
        <v>53</v>
      </c>
      <c r="C10992" t="s">
        <v>100</v>
      </c>
      <c r="D10992" t="s">
        <v>214</v>
      </c>
      <c r="E10992" t="s">
        <v>216</v>
      </c>
      <c r="F10992" s="88">
        <v>46419</v>
      </c>
      <c r="G10992" s="87">
        <v>4000</v>
      </c>
      <c r="H10992" s="87">
        <v>80.000000000000071</v>
      </c>
    </row>
    <row r="10993" spans="1:8" x14ac:dyDescent="0.3">
      <c r="A10993" t="s">
        <v>39</v>
      </c>
      <c r="B10993" t="s">
        <v>53</v>
      </c>
      <c r="C10993" t="s">
        <v>100</v>
      </c>
      <c r="D10993" t="s">
        <v>214</v>
      </c>
      <c r="E10993" t="s">
        <v>217</v>
      </c>
      <c r="F10993" s="88">
        <v>46419</v>
      </c>
      <c r="G10993" s="87">
        <v>4000</v>
      </c>
      <c r="H10993" s="87">
        <v>17.998471362705711</v>
      </c>
    </row>
    <row r="10994" spans="1:8" x14ac:dyDescent="0.3">
      <c r="A10994" t="s">
        <v>39</v>
      </c>
      <c r="B10994" t="s">
        <v>53</v>
      </c>
      <c r="C10994" t="s">
        <v>100</v>
      </c>
      <c r="D10994" t="s">
        <v>214</v>
      </c>
      <c r="E10994" t="s">
        <v>215</v>
      </c>
      <c r="F10994" s="88">
        <v>46447</v>
      </c>
      <c r="G10994" s="87">
        <v>4000</v>
      </c>
      <c r="H10994" s="87">
        <v>98.351766844326789</v>
      </c>
    </row>
    <row r="10995" spans="1:8" x14ac:dyDescent="0.3">
      <c r="A10995" t="s">
        <v>39</v>
      </c>
      <c r="B10995" t="s">
        <v>53</v>
      </c>
      <c r="C10995" t="s">
        <v>100</v>
      </c>
      <c r="D10995" t="s">
        <v>214</v>
      </c>
      <c r="E10995" t="s">
        <v>216</v>
      </c>
      <c r="F10995" s="88">
        <v>46447</v>
      </c>
      <c r="G10995" s="87">
        <v>4000</v>
      </c>
      <c r="H10995" s="87">
        <v>80.000000000000071</v>
      </c>
    </row>
    <row r="10996" spans="1:8" x14ac:dyDescent="0.3">
      <c r="A10996" t="s">
        <v>39</v>
      </c>
      <c r="B10996" t="s">
        <v>53</v>
      </c>
      <c r="C10996" t="s">
        <v>100</v>
      </c>
      <c r="D10996" t="s">
        <v>214</v>
      </c>
      <c r="E10996" t="s">
        <v>217</v>
      </c>
      <c r="F10996" s="88">
        <v>46447</v>
      </c>
      <c r="G10996" s="87">
        <v>4000</v>
      </c>
      <c r="H10996" s="87">
        <v>17.99192827875196</v>
      </c>
    </row>
    <row r="10997" spans="1:8" x14ac:dyDescent="0.3">
      <c r="A10997" t="s">
        <v>39</v>
      </c>
      <c r="B10997" t="s">
        <v>53</v>
      </c>
      <c r="C10997" t="s">
        <v>100</v>
      </c>
      <c r="D10997" t="s">
        <v>214</v>
      </c>
      <c r="E10997" t="s">
        <v>215</v>
      </c>
      <c r="F10997" s="88">
        <v>46478</v>
      </c>
      <c r="G10997" s="87">
        <v>4000</v>
      </c>
      <c r="H10997" s="87">
        <v>17.985168395378</v>
      </c>
    </row>
    <row r="10998" spans="1:8" x14ac:dyDescent="0.3">
      <c r="A10998" t="s">
        <v>39</v>
      </c>
      <c r="B10998" t="s">
        <v>53</v>
      </c>
      <c r="C10998" t="s">
        <v>100</v>
      </c>
      <c r="D10998" t="s">
        <v>214</v>
      </c>
      <c r="E10998" t="s">
        <v>216</v>
      </c>
      <c r="F10998" s="88">
        <v>46478</v>
      </c>
      <c r="G10998" s="87">
        <v>4000</v>
      </c>
      <c r="H10998" s="87">
        <v>0</v>
      </c>
    </row>
    <row r="10999" spans="1:8" x14ac:dyDescent="0.3">
      <c r="A10999" t="s">
        <v>39</v>
      </c>
      <c r="B10999" t="s">
        <v>53</v>
      </c>
      <c r="C10999" t="s">
        <v>100</v>
      </c>
      <c r="D10999" t="s">
        <v>214</v>
      </c>
      <c r="E10999" t="s">
        <v>217</v>
      </c>
      <c r="F10999" s="88">
        <v>46478</v>
      </c>
      <c r="G10999" s="87">
        <v>4000</v>
      </c>
      <c r="H10999" s="87">
        <v>17.985168395378</v>
      </c>
    </row>
    <row r="11000" spans="1:8" x14ac:dyDescent="0.3">
      <c r="A11000" t="s">
        <v>39</v>
      </c>
      <c r="B11000" t="s">
        <v>53</v>
      </c>
      <c r="C11000" t="s">
        <v>100</v>
      </c>
      <c r="D11000" t="s">
        <v>214</v>
      </c>
      <c r="E11000" t="s">
        <v>215</v>
      </c>
      <c r="F11000" s="88">
        <v>46508</v>
      </c>
      <c r="G11000" s="87">
        <v>4000</v>
      </c>
      <c r="H11000" s="87">
        <v>17.978413589710311</v>
      </c>
    </row>
    <row r="11001" spans="1:8" x14ac:dyDescent="0.3">
      <c r="A11001" t="s">
        <v>39</v>
      </c>
      <c r="B11001" t="s">
        <v>53</v>
      </c>
      <c r="C11001" t="s">
        <v>100</v>
      </c>
      <c r="D11001" t="s">
        <v>214</v>
      </c>
      <c r="E11001" t="s">
        <v>216</v>
      </c>
      <c r="F11001" s="88">
        <v>46508</v>
      </c>
      <c r="G11001" s="87">
        <v>4000</v>
      </c>
      <c r="H11001" s="87">
        <v>0</v>
      </c>
    </row>
    <row r="11002" spans="1:8" x14ac:dyDescent="0.3">
      <c r="A11002" t="s">
        <v>39</v>
      </c>
      <c r="B11002" t="s">
        <v>53</v>
      </c>
      <c r="C11002" t="s">
        <v>100</v>
      </c>
      <c r="D11002" t="s">
        <v>214</v>
      </c>
      <c r="E11002" t="s">
        <v>217</v>
      </c>
      <c r="F11002" s="88">
        <v>46508</v>
      </c>
      <c r="G11002" s="87">
        <v>4000</v>
      </c>
      <c r="H11002" s="87">
        <v>17.978413589710311</v>
      </c>
    </row>
    <row r="11003" spans="1:8" x14ac:dyDescent="0.3">
      <c r="A11003" t="s">
        <v>39</v>
      </c>
      <c r="B11003" t="s">
        <v>53</v>
      </c>
      <c r="C11003" t="s">
        <v>100</v>
      </c>
      <c r="D11003" t="s">
        <v>214</v>
      </c>
      <c r="E11003" t="s">
        <v>215</v>
      </c>
      <c r="F11003" s="88">
        <v>46539</v>
      </c>
      <c r="G11003" s="87">
        <v>4000</v>
      </c>
      <c r="H11003" s="87">
        <v>17.971663856029881</v>
      </c>
    </row>
    <row r="11004" spans="1:8" x14ac:dyDescent="0.3">
      <c r="A11004" t="s">
        <v>39</v>
      </c>
      <c r="B11004" t="s">
        <v>53</v>
      </c>
      <c r="C11004" t="s">
        <v>100</v>
      </c>
      <c r="D11004" t="s">
        <v>214</v>
      </c>
      <c r="E11004" t="s">
        <v>216</v>
      </c>
      <c r="F11004" s="88">
        <v>46539</v>
      </c>
      <c r="G11004" s="87">
        <v>4000</v>
      </c>
      <c r="H11004" s="87">
        <v>0</v>
      </c>
    </row>
    <row r="11005" spans="1:8" x14ac:dyDescent="0.3">
      <c r="A11005" t="s">
        <v>39</v>
      </c>
      <c r="B11005" t="s">
        <v>53</v>
      </c>
      <c r="C11005" t="s">
        <v>100</v>
      </c>
      <c r="D11005" t="s">
        <v>214</v>
      </c>
      <c r="E11005" t="s">
        <v>217</v>
      </c>
      <c r="F11005" s="88">
        <v>46539</v>
      </c>
      <c r="G11005" s="87">
        <v>4000</v>
      </c>
      <c r="H11005" s="87">
        <v>17.971663856029881</v>
      </c>
    </row>
    <row r="11006" spans="1:8" x14ac:dyDescent="0.3">
      <c r="A11006" t="s">
        <v>39</v>
      </c>
      <c r="B11006" t="s">
        <v>53</v>
      </c>
      <c r="C11006" t="s">
        <v>100</v>
      </c>
      <c r="D11006" t="s">
        <v>214</v>
      </c>
      <c r="E11006" t="s">
        <v>215</v>
      </c>
      <c r="F11006" s="88">
        <v>46569</v>
      </c>
      <c r="G11006" s="87">
        <v>4000</v>
      </c>
      <c r="H11006" s="87">
        <v>17.96491918862575</v>
      </c>
    </row>
    <row r="11007" spans="1:8" x14ac:dyDescent="0.3">
      <c r="A11007" t="s">
        <v>39</v>
      </c>
      <c r="B11007" t="s">
        <v>53</v>
      </c>
      <c r="C11007" t="s">
        <v>100</v>
      </c>
      <c r="D11007" t="s">
        <v>214</v>
      </c>
      <c r="E11007" t="s">
        <v>216</v>
      </c>
      <c r="F11007" s="88">
        <v>46569</v>
      </c>
      <c r="G11007" s="87">
        <v>4000</v>
      </c>
      <c r="H11007" s="87">
        <v>0</v>
      </c>
    </row>
    <row r="11008" spans="1:8" x14ac:dyDescent="0.3">
      <c r="A11008" t="s">
        <v>39</v>
      </c>
      <c r="B11008" t="s">
        <v>53</v>
      </c>
      <c r="C11008" t="s">
        <v>100</v>
      </c>
      <c r="D11008" t="s">
        <v>214</v>
      </c>
      <c r="E11008" t="s">
        <v>217</v>
      </c>
      <c r="F11008" s="88">
        <v>46569</v>
      </c>
      <c r="G11008" s="87">
        <v>4000</v>
      </c>
      <c r="H11008" s="87">
        <v>17.96491918862575</v>
      </c>
    </row>
    <row r="11009" spans="1:8" x14ac:dyDescent="0.3">
      <c r="A11009" t="s">
        <v>39</v>
      </c>
      <c r="B11009" t="s">
        <v>53</v>
      </c>
      <c r="C11009" t="s">
        <v>100</v>
      </c>
      <c r="D11009" t="s">
        <v>214</v>
      </c>
      <c r="E11009" t="s">
        <v>215</v>
      </c>
      <c r="F11009" s="88">
        <v>46600</v>
      </c>
      <c r="G11009" s="87">
        <v>4000</v>
      </c>
      <c r="H11009" s="87">
        <v>17.95806913856612</v>
      </c>
    </row>
    <row r="11010" spans="1:8" x14ac:dyDescent="0.3">
      <c r="A11010" t="s">
        <v>39</v>
      </c>
      <c r="B11010" t="s">
        <v>53</v>
      </c>
      <c r="C11010" t="s">
        <v>100</v>
      </c>
      <c r="D11010" t="s">
        <v>214</v>
      </c>
      <c r="E11010" t="s">
        <v>216</v>
      </c>
      <c r="F11010" s="88">
        <v>46600</v>
      </c>
      <c r="G11010" s="87">
        <v>4000</v>
      </c>
      <c r="H11010" s="87">
        <v>0</v>
      </c>
    </row>
    <row r="11011" spans="1:8" x14ac:dyDescent="0.3">
      <c r="A11011" t="s">
        <v>39</v>
      </c>
      <c r="B11011" t="s">
        <v>53</v>
      </c>
      <c r="C11011" t="s">
        <v>100</v>
      </c>
      <c r="D11011" t="s">
        <v>214</v>
      </c>
      <c r="E11011" t="s">
        <v>217</v>
      </c>
      <c r="F11011" s="88">
        <v>46600</v>
      </c>
      <c r="G11011" s="87">
        <v>4000</v>
      </c>
      <c r="H11011" s="87">
        <v>17.95806913856612</v>
      </c>
    </row>
    <row r="11012" spans="1:8" x14ac:dyDescent="0.3">
      <c r="A11012" t="s">
        <v>39</v>
      </c>
      <c r="B11012" t="s">
        <v>53</v>
      </c>
      <c r="C11012" t="s">
        <v>100</v>
      </c>
      <c r="D11012" t="s">
        <v>214</v>
      </c>
      <c r="E11012" t="s">
        <v>215</v>
      </c>
      <c r="F11012" s="88">
        <v>46631</v>
      </c>
      <c r="G11012" s="87">
        <v>4000</v>
      </c>
      <c r="H11012" s="87">
        <v>17.95133466943799</v>
      </c>
    </row>
    <row r="11013" spans="1:8" x14ac:dyDescent="0.3">
      <c r="A11013" t="s">
        <v>39</v>
      </c>
      <c r="B11013" t="s">
        <v>53</v>
      </c>
      <c r="C11013" t="s">
        <v>100</v>
      </c>
      <c r="D11013" t="s">
        <v>214</v>
      </c>
      <c r="E11013" t="s">
        <v>216</v>
      </c>
      <c r="F11013" s="88">
        <v>46631</v>
      </c>
      <c r="G11013" s="87">
        <v>4000</v>
      </c>
      <c r="H11013" s="87">
        <v>0</v>
      </c>
    </row>
    <row r="11014" spans="1:8" x14ac:dyDescent="0.3">
      <c r="A11014" t="s">
        <v>39</v>
      </c>
      <c r="B11014" t="s">
        <v>53</v>
      </c>
      <c r="C11014" t="s">
        <v>100</v>
      </c>
      <c r="D11014" t="s">
        <v>214</v>
      </c>
      <c r="E11014" t="s">
        <v>217</v>
      </c>
      <c r="F11014" s="88">
        <v>46631</v>
      </c>
      <c r="G11014" s="87">
        <v>4000</v>
      </c>
      <c r="H11014" s="87">
        <v>17.95133466943799</v>
      </c>
    </row>
    <row r="11015" spans="1:8" x14ac:dyDescent="0.3">
      <c r="A11015" t="s">
        <v>39</v>
      </c>
      <c r="B11015" t="s">
        <v>53</v>
      </c>
      <c r="C11015" t="s">
        <v>100</v>
      </c>
      <c r="D11015" t="s">
        <v>214</v>
      </c>
      <c r="E11015" t="s">
        <v>215</v>
      </c>
      <c r="F11015" s="88">
        <v>46661</v>
      </c>
      <c r="G11015" s="87">
        <v>4000</v>
      </c>
      <c r="H11015" s="87">
        <v>17.944605249411438</v>
      </c>
    </row>
    <row r="11016" spans="1:8" x14ac:dyDescent="0.3">
      <c r="A11016" t="s">
        <v>39</v>
      </c>
      <c r="B11016" t="s">
        <v>53</v>
      </c>
      <c r="C11016" t="s">
        <v>100</v>
      </c>
      <c r="D11016" t="s">
        <v>214</v>
      </c>
      <c r="E11016" t="s">
        <v>216</v>
      </c>
      <c r="F11016" s="88">
        <v>46661</v>
      </c>
      <c r="G11016" s="87">
        <v>4000</v>
      </c>
      <c r="H11016" s="87">
        <v>0</v>
      </c>
    </row>
    <row r="11017" spans="1:8" x14ac:dyDescent="0.3">
      <c r="A11017" t="s">
        <v>39</v>
      </c>
      <c r="B11017" t="s">
        <v>53</v>
      </c>
      <c r="C11017" t="s">
        <v>100</v>
      </c>
      <c r="D11017" t="s">
        <v>214</v>
      </c>
      <c r="E11017" t="s">
        <v>217</v>
      </c>
      <c r="F11017" s="88">
        <v>46661</v>
      </c>
      <c r="G11017" s="87">
        <v>4000</v>
      </c>
      <c r="H11017" s="87">
        <v>17.944605249411438</v>
      </c>
    </row>
    <row r="11018" spans="1:8" x14ac:dyDescent="0.3">
      <c r="A11018" t="s">
        <v>39</v>
      </c>
      <c r="B11018" t="s">
        <v>53</v>
      </c>
      <c r="C11018" t="s">
        <v>100</v>
      </c>
      <c r="D11018" t="s">
        <v>214</v>
      </c>
      <c r="E11018" t="s">
        <v>215</v>
      </c>
      <c r="F11018" s="88">
        <v>46692</v>
      </c>
      <c r="G11018" s="87">
        <v>4000</v>
      </c>
      <c r="H11018" s="87">
        <v>17.93788087281278</v>
      </c>
    </row>
    <row r="11019" spans="1:8" x14ac:dyDescent="0.3">
      <c r="A11019" t="s">
        <v>39</v>
      </c>
      <c r="B11019" t="s">
        <v>53</v>
      </c>
      <c r="C11019" t="s">
        <v>100</v>
      </c>
      <c r="D11019" t="s">
        <v>214</v>
      </c>
      <c r="E11019" t="s">
        <v>216</v>
      </c>
      <c r="F11019" s="88">
        <v>46692</v>
      </c>
      <c r="G11019" s="87">
        <v>4000</v>
      </c>
      <c r="H11019" s="87">
        <v>0</v>
      </c>
    </row>
    <row r="11020" spans="1:8" x14ac:dyDescent="0.3">
      <c r="A11020" t="s">
        <v>39</v>
      </c>
      <c r="B11020" t="s">
        <v>53</v>
      </c>
      <c r="C11020" t="s">
        <v>100</v>
      </c>
      <c r="D11020" t="s">
        <v>214</v>
      </c>
      <c r="E11020" t="s">
        <v>217</v>
      </c>
      <c r="F11020" s="88">
        <v>46692</v>
      </c>
      <c r="G11020" s="87">
        <v>4000</v>
      </c>
      <c r="H11020" s="87">
        <v>17.93788087281278</v>
      </c>
    </row>
    <row r="11021" spans="1:8" x14ac:dyDescent="0.3">
      <c r="A11021" t="s">
        <v>39</v>
      </c>
      <c r="B11021" t="s">
        <v>53</v>
      </c>
      <c r="C11021" t="s">
        <v>100</v>
      </c>
      <c r="D11021" t="s">
        <v>214</v>
      </c>
      <c r="E11021" t="s">
        <v>215</v>
      </c>
      <c r="F11021" s="88">
        <v>46722</v>
      </c>
      <c r="G11021" s="87">
        <v>4000</v>
      </c>
      <c r="H11021" s="87">
        <v>17.931161533973668</v>
      </c>
    </row>
    <row r="11022" spans="1:8" x14ac:dyDescent="0.3">
      <c r="A11022" t="s">
        <v>39</v>
      </c>
      <c r="B11022" t="s">
        <v>53</v>
      </c>
      <c r="C11022" t="s">
        <v>100</v>
      </c>
      <c r="D11022" t="s">
        <v>214</v>
      </c>
      <c r="E11022" t="s">
        <v>216</v>
      </c>
      <c r="F11022" s="88">
        <v>46722</v>
      </c>
      <c r="G11022" s="87">
        <v>4000</v>
      </c>
      <c r="H11022" s="87">
        <v>0</v>
      </c>
    </row>
    <row r="11023" spans="1:8" x14ac:dyDescent="0.3">
      <c r="A11023" t="s">
        <v>39</v>
      </c>
      <c r="B11023" t="s">
        <v>53</v>
      </c>
      <c r="C11023" t="s">
        <v>100</v>
      </c>
      <c r="D11023" t="s">
        <v>214</v>
      </c>
      <c r="E11023" t="s">
        <v>217</v>
      </c>
      <c r="F11023" s="88">
        <v>46722</v>
      </c>
      <c r="G11023" s="87">
        <v>4000</v>
      </c>
      <c r="H11023" s="87">
        <v>17.931161533973668</v>
      </c>
    </row>
    <row r="11024" spans="1:8" x14ac:dyDescent="0.3">
      <c r="A11024" t="s">
        <v>39</v>
      </c>
      <c r="B11024" t="s">
        <v>53</v>
      </c>
      <c r="C11024" t="s">
        <v>102</v>
      </c>
      <c r="D11024" t="s">
        <v>198</v>
      </c>
      <c r="E11024" t="s">
        <v>135</v>
      </c>
      <c r="G11024" s="87">
        <v>36000</v>
      </c>
      <c r="H11024" s="87">
        <v>21168</v>
      </c>
    </row>
    <row r="11025" spans="1:8" x14ac:dyDescent="0.3">
      <c r="A11025" t="s">
        <v>39</v>
      </c>
      <c r="B11025" t="s">
        <v>53</v>
      </c>
      <c r="C11025" t="s">
        <v>102</v>
      </c>
      <c r="D11025" t="s">
        <v>198</v>
      </c>
      <c r="E11025" t="s">
        <v>199</v>
      </c>
      <c r="G11025" s="87">
        <v>36000</v>
      </c>
      <c r="H11025" s="87">
        <v>36058.346839546182</v>
      </c>
    </row>
    <row r="11026" spans="1:8" x14ac:dyDescent="0.3">
      <c r="A11026" t="s">
        <v>39</v>
      </c>
      <c r="B11026" t="s">
        <v>53</v>
      </c>
      <c r="C11026" t="s">
        <v>102</v>
      </c>
      <c r="D11026" t="s">
        <v>198</v>
      </c>
      <c r="E11026" t="s">
        <v>200</v>
      </c>
      <c r="G11026" s="87">
        <v>36000</v>
      </c>
      <c r="H11026" s="87">
        <v>36241.950781720087</v>
      </c>
    </row>
    <row r="11027" spans="1:8" x14ac:dyDescent="0.3">
      <c r="A11027" t="s">
        <v>39</v>
      </c>
      <c r="B11027" t="s">
        <v>53</v>
      </c>
      <c r="C11027" t="s">
        <v>102</v>
      </c>
      <c r="D11027" t="s">
        <v>198</v>
      </c>
      <c r="E11027" t="s">
        <v>201</v>
      </c>
      <c r="G11027" s="87">
        <v>36000</v>
      </c>
      <c r="H11027" s="87">
        <v>36000</v>
      </c>
    </row>
    <row r="11028" spans="1:8" x14ac:dyDescent="0.3">
      <c r="A11028" t="s">
        <v>39</v>
      </c>
      <c r="B11028" t="s">
        <v>53</v>
      </c>
      <c r="C11028" t="s">
        <v>102</v>
      </c>
      <c r="D11028" t="s">
        <v>198</v>
      </c>
      <c r="E11028" t="s">
        <v>202</v>
      </c>
      <c r="G11028" s="87">
        <v>36000</v>
      </c>
      <c r="H11028" s="87">
        <v>21344.805580007411</v>
      </c>
    </row>
    <row r="11029" spans="1:8" x14ac:dyDescent="0.3">
      <c r="A11029" t="s">
        <v>39</v>
      </c>
      <c r="B11029" t="s">
        <v>53</v>
      </c>
      <c r="C11029" t="s">
        <v>102</v>
      </c>
      <c r="D11029" t="s">
        <v>198</v>
      </c>
      <c r="E11029" t="s">
        <v>139</v>
      </c>
      <c r="G11029" s="87">
        <v>36000</v>
      </c>
      <c r="H11029" s="87">
        <v>22860</v>
      </c>
    </row>
    <row r="11030" spans="1:8" x14ac:dyDescent="0.3">
      <c r="A11030" t="s">
        <v>39</v>
      </c>
      <c r="B11030" t="s">
        <v>53</v>
      </c>
      <c r="C11030" t="s">
        <v>102</v>
      </c>
      <c r="D11030" t="s">
        <v>198</v>
      </c>
      <c r="E11030" t="s">
        <v>65</v>
      </c>
      <c r="G11030" s="87">
        <v>36000</v>
      </c>
      <c r="H11030" s="87">
        <v>21344.805580007411</v>
      </c>
    </row>
    <row r="11031" spans="1:8" x14ac:dyDescent="0.3">
      <c r="A11031" t="s">
        <v>39</v>
      </c>
      <c r="B11031" t="s">
        <v>53</v>
      </c>
      <c r="C11031" t="s">
        <v>102</v>
      </c>
      <c r="D11031" t="s">
        <v>203</v>
      </c>
      <c r="E11031" t="s">
        <v>204</v>
      </c>
      <c r="G11031" s="87">
        <v>36000</v>
      </c>
      <c r="H11031" s="87">
        <v>20997.391232913731</v>
      </c>
    </row>
    <row r="11032" spans="1:8" x14ac:dyDescent="0.3">
      <c r="A11032" t="s">
        <v>39</v>
      </c>
      <c r="B11032" t="s">
        <v>53</v>
      </c>
      <c r="C11032" t="s">
        <v>102</v>
      </c>
      <c r="D11032" t="s">
        <v>203</v>
      </c>
      <c r="E11032" t="s">
        <v>142</v>
      </c>
      <c r="G11032" s="87">
        <v>36000</v>
      </c>
      <c r="H11032" s="87">
        <v>35999.999999999993</v>
      </c>
    </row>
    <row r="11033" spans="1:8" x14ac:dyDescent="0.3">
      <c r="A11033" t="s">
        <v>39</v>
      </c>
      <c r="B11033" t="s">
        <v>53</v>
      </c>
      <c r="C11033" t="s">
        <v>102</v>
      </c>
      <c r="D11033" t="s">
        <v>203</v>
      </c>
      <c r="E11033" t="s">
        <v>143</v>
      </c>
      <c r="G11033" s="87">
        <v>36000</v>
      </c>
      <c r="H11033" s="87">
        <v>35709.849035567589</v>
      </c>
    </row>
    <row r="11034" spans="1:8" x14ac:dyDescent="0.3">
      <c r="A11034" t="s">
        <v>39</v>
      </c>
      <c r="B11034" t="s">
        <v>53</v>
      </c>
      <c r="C11034" t="s">
        <v>102</v>
      </c>
      <c r="D11034" t="s">
        <v>203</v>
      </c>
      <c r="E11034" t="s">
        <v>141</v>
      </c>
      <c r="G11034" s="87">
        <v>36000</v>
      </c>
      <c r="H11034" s="87">
        <v>0</v>
      </c>
    </row>
    <row r="11035" spans="1:8" x14ac:dyDescent="0.3">
      <c r="A11035" t="s">
        <v>39</v>
      </c>
      <c r="B11035" t="s">
        <v>53</v>
      </c>
      <c r="C11035" t="s">
        <v>102</v>
      </c>
      <c r="D11035" t="s">
        <v>203</v>
      </c>
      <c r="E11035" t="s">
        <v>205</v>
      </c>
      <c r="G11035" s="87">
        <v>36000</v>
      </c>
      <c r="H11035" s="87">
        <v>20997.391232913731</v>
      </c>
    </row>
    <row r="11036" spans="1:8" x14ac:dyDescent="0.3">
      <c r="A11036" t="s">
        <v>39</v>
      </c>
      <c r="B11036" t="s">
        <v>53</v>
      </c>
      <c r="C11036" t="s">
        <v>102</v>
      </c>
      <c r="D11036" t="s">
        <v>206</v>
      </c>
      <c r="E11036" t="s">
        <v>207</v>
      </c>
      <c r="G11036" s="87">
        <v>36000</v>
      </c>
      <c r="H11036" s="87">
        <v>37080</v>
      </c>
    </row>
    <row r="11037" spans="1:8" x14ac:dyDescent="0.3">
      <c r="A11037" t="s">
        <v>39</v>
      </c>
      <c r="B11037" t="s">
        <v>53</v>
      </c>
      <c r="C11037" t="s">
        <v>102</v>
      </c>
      <c r="D11037" t="s">
        <v>206</v>
      </c>
      <c r="E11037" t="s">
        <v>208</v>
      </c>
      <c r="G11037" s="87">
        <v>36000</v>
      </c>
      <c r="H11037" s="87">
        <v>37020.000000000007</v>
      </c>
    </row>
    <row r="11038" spans="1:8" x14ac:dyDescent="0.3">
      <c r="A11038" t="s">
        <v>39</v>
      </c>
      <c r="B11038" t="s">
        <v>53</v>
      </c>
      <c r="C11038" t="s">
        <v>102</v>
      </c>
      <c r="D11038" t="s">
        <v>206</v>
      </c>
      <c r="E11038" t="s">
        <v>209</v>
      </c>
      <c r="G11038" s="87">
        <v>36000</v>
      </c>
      <c r="H11038" s="87">
        <v>32183.698030634579</v>
      </c>
    </row>
    <row r="11039" spans="1:8" x14ac:dyDescent="0.3">
      <c r="A11039" t="s">
        <v>39</v>
      </c>
      <c r="B11039" t="s">
        <v>53</v>
      </c>
      <c r="C11039" t="s">
        <v>102</v>
      </c>
      <c r="D11039" t="s">
        <v>210</v>
      </c>
      <c r="E11039" t="s">
        <v>211</v>
      </c>
      <c r="G11039" s="87">
        <v>36000</v>
      </c>
      <c r="H11039" s="87">
        <v>32400</v>
      </c>
    </row>
    <row r="11040" spans="1:8" x14ac:dyDescent="0.3">
      <c r="A11040" t="s">
        <v>39</v>
      </c>
      <c r="B11040" t="s">
        <v>53</v>
      </c>
      <c r="C11040" t="s">
        <v>102</v>
      </c>
      <c r="D11040" t="s">
        <v>210</v>
      </c>
      <c r="E11040" t="s">
        <v>212</v>
      </c>
      <c r="G11040" s="87">
        <v>36000</v>
      </c>
      <c r="H11040" s="87">
        <v>32040</v>
      </c>
    </row>
    <row r="11041" spans="1:8" x14ac:dyDescent="0.3">
      <c r="A11041" t="s">
        <v>39</v>
      </c>
      <c r="B11041" t="s">
        <v>53</v>
      </c>
      <c r="C11041" t="s">
        <v>102</v>
      </c>
      <c r="D11041" t="s">
        <v>210</v>
      </c>
      <c r="E11041" t="s">
        <v>213</v>
      </c>
      <c r="G11041" s="87">
        <v>36000</v>
      </c>
      <c r="H11041" s="87">
        <v>32760</v>
      </c>
    </row>
    <row r="11042" spans="1:8" x14ac:dyDescent="0.3">
      <c r="A11042" t="s">
        <v>39</v>
      </c>
      <c r="B11042" t="s">
        <v>53</v>
      </c>
      <c r="C11042" t="s">
        <v>102</v>
      </c>
      <c r="D11042" t="s">
        <v>214</v>
      </c>
      <c r="E11042" t="s">
        <v>215</v>
      </c>
      <c r="F11042" s="88">
        <v>46388</v>
      </c>
      <c r="G11042" s="87">
        <v>3000</v>
      </c>
      <c r="H11042" s="87">
        <v>146.17062602719309</v>
      </c>
    </row>
    <row r="11043" spans="1:8" x14ac:dyDescent="0.3">
      <c r="A11043" t="s">
        <v>39</v>
      </c>
      <c r="B11043" t="s">
        <v>53</v>
      </c>
      <c r="C11043" t="s">
        <v>102</v>
      </c>
      <c r="D11043" t="s">
        <v>214</v>
      </c>
      <c r="E11043" t="s">
        <v>216</v>
      </c>
      <c r="F11043" s="88">
        <v>46388</v>
      </c>
      <c r="G11043" s="87">
        <v>3000</v>
      </c>
      <c r="H11043" s="87">
        <v>90.000000000000085</v>
      </c>
    </row>
    <row r="11044" spans="1:8" x14ac:dyDescent="0.3">
      <c r="A11044" t="s">
        <v>39</v>
      </c>
      <c r="B11044" t="s">
        <v>53</v>
      </c>
      <c r="C11044" t="s">
        <v>102</v>
      </c>
      <c r="D11044" t="s">
        <v>214</v>
      </c>
      <c r="E11044" t="s">
        <v>217</v>
      </c>
      <c r="F11044" s="88">
        <v>46388</v>
      </c>
      <c r="G11044" s="87">
        <v>3000</v>
      </c>
      <c r="H11044" s="87">
        <v>54.534588375915398</v>
      </c>
    </row>
    <row r="11045" spans="1:8" x14ac:dyDescent="0.3">
      <c r="A11045" t="s">
        <v>39</v>
      </c>
      <c r="B11045" t="s">
        <v>53</v>
      </c>
      <c r="C11045" t="s">
        <v>102</v>
      </c>
      <c r="D11045" t="s">
        <v>214</v>
      </c>
      <c r="E11045" t="s">
        <v>215</v>
      </c>
      <c r="F11045" s="88">
        <v>46419</v>
      </c>
      <c r="G11045" s="87">
        <v>3000</v>
      </c>
      <c r="H11045" s="87">
        <v>146.0882213989114</v>
      </c>
    </row>
    <row r="11046" spans="1:8" x14ac:dyDescent="0.3">
      <c r="A11046" t="s">
        <v>39</v>
      </c>
      <c r="B11046" t="s">
        <v>53</v>
      </c>
      <c r="C11046" t="s">
        <v>102</v>
      </c>
      <c r="D11046" t="s">
        <v>214</v>
      </c>
      <c r="E11046" t="s">
        <v>216</v>
      </c>
      <c r="F11046" s="88">
        <v>46419</v>
      </c>
      <c r="G11046" s="87">
        <v>3000</v>
      </c>
      <c r="H11046" s="87">
        <v>90.000000000000085</v>
      </c>
    </row>
    <row r="11047" spans="1:8" x14ac:dyDescent="0.3">
      <c r="A11047" t="s">
        <v>39</v>
      </c>
      <c r="B11047" t="s">
        <v>53</v>
      </c>
      <c r="C11047" t="s">
        <v>102</v>
      </c>
      <c r="D11047" t="s">
        <v>214</v>
      </c>
      <c r="E11047" t="s">
        <v>217</v>
      </c>
      <c r="F11047" s="88">
        <v>46419</v>
      </c>
      <c r="G11047" s="87">
        <v>3000</v>
      </c>
      <c r="H11047" s="87">
        <v>54.454583882437959</v>
      </c>
    </row>
    <row r="11048" spans="1:8" x14ac:dyDescent="0.3">
      <c r="A11048" t="s">
        <v>39</v>
      </c>
      <c r="B11048" t="s">
        <v>53</v>
      </c>
      <c r="C11048" t="s">
        <v>102</v>
      </c>
      <c r="D11048" t="s">
        <v>214</v>
      </c>
      <c r="E11048" t="s">
        <v>215</v>
      </c>
      <c r="F11048" s="88">
        <v>46447</v>
      </c>
      <c r="G11048" s="87">
        <v>3000</v>
      </c>
      <c r="H11048" s="87">
        <v>146.00605819843079</v>
      </c>
    </row>
    <row r="11049" spans="1:8" x14ac:dyDescent="0.3">
      <c r="A11049" t="s">
        <v>39</v>
      </c>
      <c r="B11049" t="s">
        <v>53</v>
      </c>
      <c r="C11049" t="s">
        <v>102</v>
      </c>
      <c r="D11049" t="s">
        <v>214</v>
      </c>
      <c r="E11049" t="s">
        <v>216</v>
      </c>
      <c r="F11049" s="88">
        <v>46447</v>
      </c>
      <c r="G11049" s="87">
        <v>3000</v>
      </c>
      <c r="H11049" s="87">
        <v>90.000000000000085</v>
      </c>
    </row>
    <row r="11050" spans="1:8" x14ac:dyDescent="0.3">
      <c r="A11050" t="s">
        <v>39</v>
      </c>
      <c r="B11050" t="s">
        <v>53</v>
      </c>
      <c r="C11050" t="s">
        <v>102</v>
      </c>
      <c r="D11050" t="s">
        <v>214</v>
      </c>
      <c r="E11050" t="s">
        <v>217</v>
      </c>
      <c r="F11050" s="88">
        <v>46447</v>
      </c>
      <c r="G11050" s="87">
        <v>3000</v>
      </c>
      <c r="H11050" s="87">
        <v>54.374813784884509</v>
      </c>
    </row>
    <row r="11051" spans="1:8" x14ac:dyDescent="0.3">
      <c r="A11051" t="s">
        <v>39</v>
      </c>
      <c r="B11051" t="s">
        <v>53</v>
      </c>
      <c r="C11051" t="s">
        <v>102</v>
      </c>
      <c r="D11051" t="s">
        <v>214</v>
      </c>
      <c r="E11051" t="s">
        <v>215</v>
      </c>
      <c r="F11051" s="88">
        <v>46478</v>
      </c>
      <c r="G11051" s="87">
        <v>3000</v>
      </c>
      <c r="H11051" s="87">
        <v>145.9213625207623</v>
      </c>
    </row>
    <row r="11052" spans="1:8" x14ac:dyDescent="0.3">
      <c r="A11052" t="s">
        <v>39</v>
      </c>
      <c r="B11052" t="s">
        <v>53</v>
      </c>
      <c r="C11052" t="s">
        <v>102</v>
      </c>
      <c r="D11052" t="s">
        <v>214</v>
      </c>
      <c r="E11052" t="s">
        <v>216</v>
      </c>
      <c r="F11052" s="88">
        <v>46478</v>
      </c>
      <c r="G11052" s="87">
        <v>3000</v>
      </c>
      <c r="H11052" s="87">
        <v>90.000000000000085</v>
      </c>
    </row>
    <row r="11053" spans="1:8" x14ac:dyDescent="0.3">
      <c r="A11053" t="s">
        <v>39</v>
      </c>
      <c r="B11053" t="s">
        <v>53</v>
      </c>
      <c r="C11053" t="s">
        <v>102</v>
      </c>
      <c r="D11053" t="s">
        <v>214</v>
      </c>
      <c r="E11053" t="s">
        <v>217</v>
      </c>
      <c r="F11053" s="88">
        <v>46478</v>
      </c>
      <c r="G11053" s="87">
        <v>3000</v>
      </c>
      <c r="H11053" s="87">
        <v>54.292584971614048</v>
      </c>
    </row>
    <row r="11054" spans="1:8" x14ac:dyDescent="0.3">
      <c r="A11054" t="s">
        <v>39</v>
      </c>
      <c r="B11054" t="s">
        <v>53</v>
      </c>
      <c r="C11054" t="s">
        <v>102</v>
      </c>
      <c r="D11054" t="s">
        <v>214</v>
      </c>
      <c r="E11054" t="s">
        <v>215</v>
      </c>
      <c r="F11054" s="88">
        <v>46508</v>
      </c>
      <c r="G11054" s="87">
        <v>3000</v>
      </c>
      <c r="H11054" s="87">
        <v>54.210604485370517</v>
      </c>
    </row>
    <row r="11055" spans="1:8" x14ac:dyDescent="0.3">
      <c r="A11055" t="s">
        <v>39</v>
      </c>
      <c r="B11055" t="s">
        <v>53</v>
      </c>
      <c r="C11055" t="s">
        <v>102</v>
      </c>
      <c r="D11055" t="s">
        <v>214</v>
      </c>
      <c r="E11055" t="s">
        <v>216</v>
      </c>
      <c r="F11055" s="88">
        <v>46508</v>
      </c>
      <c r="G11055" s="87">
        <v>3000</v>
      </c>
      <c r="H11055" s="87">
        <v>0</v>
      </c>
    </row>
    <row r="11056" spans="1:8" x14ac:dyDescent="0.3">
      <c r="A11056" t="s">
        <v>39</v>
      </c>
      <c r="B11056" t="s">
        <v>53</v>
      </c>
      <c r="C11056" t="s">
        <v>102</v>
      </c>
      <c r="D11056" t="s">
        <v>214</v>
      </c>
      <c r="E11056" t="s">
        <v>217</v>
      </c>
      <c r="F11056" s="88">
        <v>46508</v>
      </c>
      <c r="G11056" s="87">
        <v>3000</v>
      </c>
      <c r="H11056" s="87">
        <v>54.210604485370517</v>
      </c>
    </row>
    <row r="11057" spans="1:8" x14ac:dyDescent="0.3">
      <c r="A11057" t="s">
        <v>39</v>
      </c>
      <c r="B11057" t="s">
        <v>53</v>
      </c>
      <c r="C11057" t="s">
        <v>102</v>
      </c>
      <c r="D11057" t="s">
        <v>214</v>
      </c>
      <c r="E11057" t="s">
        <v>215</v>
      </c>
      <c r="F11057" s="88">
        <v>46539</v>
      </c>
      <c r="G11057" s="87">
        <v>3000</v>
      </c>
      <c r="H11057" s="87">
        <v>54.128871202946407</v>
      </c>
    </row>
    <row r="11058" spans="1:8" x14ac:dyDescent="0.3">
      <c r="A11058" t="s">
        <v>39</v>
      </c>
      <c r="B11058" t="s">
        <v>53</v>
      </c>
      <c r="C11058" t="s">
        <v>102</v>
      </c>
      <c r="D11058" t="s">
        <v>214</v>
      </c>
      <c r="E11058" t="s">
        <v>216</v>
      </c>
      <c r="F11058" s="88">
        <v>46539</v>
      </c>
      <c r="G11058" s="87">
        <v>3000</v>
      </c>
      <c r="H11058" s="87">
        <v>0</v>
      </c>
    </row>
    <row r="11059" spans="1:8" x14ac:dyDescent="0.3">
      <c r="A11059" t="s">
        <v>39</v>
      </c>
      <c r="B11059" t="s">
        <v>53</v>
      </c>
      <c r="C11059" t="s">
        <v>102</v>
      </c>
      <c r="D11059" t="s">
        <v>214</v>
      </c>
      <c r="E11059" t="s">
        <v>217</v>
      </c>
      <c r="F11059" s="88">
        <v>46539</v>
      </c>
      <c r="G11059" s="87">
        <v>3000</v>
      </c>
      <c r="H11059" s="87">
        <v>54.128871202946407</v>
      </c>
    </row>
    <row r="11060" spans="1:8" x14ac:dyDescent="0.3">
      <c r="A11060" t="s">
        <v>39</v>
      </c>
      <c r="B11060" t="s">
        <v>53</v>
      </c>
      <c r="C11060" t="s">
        <v>102</v>
      </c>
      <c r="D11060" t="s">
        <v>214</v>
      </c>
      <c r="E11060" t="s">
        <v>215</v>
      </c>
      <c r="F11060" s="88">
        <v>46569</v>
      </c>
      <c r="G11060" s="87">
        <v>3000</v>
      </c>
      <c r="H11060" s="87">
        <v>54.047384007897428</v>
      </c>
    </row>
    <row r="11061" spans="1:8" x14ac:dyDescent="0.3">
      <c r="A11061" t="s">
        <v>39</v>
      </c>
      <c r="B11061" t="s">
        <v>53</v>
      </c>
      <c r="C11061" t="s">
        <v>102</v>
      </c>
      <c r="D11061" t="s">
        <v>214</v>
      </c>
      <c r="E11061" t="s">
        <v>216</v>
      </c>
      <c r="F11061" s="88">
        <v>46569</v>
      </c>
      <c r="G11061" s="87">
        <v>3000</v>
      </c>
      <c r="H11061" s="87">
        <v>0</v>
      </c>
    </row>
    <row r="11062" spans="1:8" x14ac:dyDescent="0.3">
      <c r="A11062" t="s">
        <v>39</v>
      </c>
      <c r="B11062" t="s">
        <v>53</v>
      </c>
      <c r="C11062" t="s">
        <v>102</v>
      </c>
      <c r="D11062" t="s">
        <v>214</v>
      </c>
      <c r="E11062" t="s">
        <v>217</v>
      </c>
      <c r="F11062" s="88">
        <v>46569</v>
      </c>
      <c r="G11062" s="87">
        <v>3000</v>
      </c>
      <c r="H11062" s="87">
        <v>54.047384007897428</v>
      </c>
    </row>
    <row r="11063" spans="1:8" x14ac:dyDescent="0.3">
      <c r="A11063" t="s">
        <v>39</v>
      </c>
      <c r="B11063" t="s">
        <v>53</v>
      </c>
      <c r="C11063" t="s">
        <v>102</v>
      </c>
      <c r="D11063" t="s">
        <v>214</v>
      </c>
      <c r="E11063" t="s">
        <v>215</v>
      </c>
      <c r="F11063" s="88">
        <v>46600</v>
      </c>
      <c r="G11063" s="87">
        <v>3000</v>
      </c>
      <c r="H11063" s="87">
        <v>53.964811985609757</v>
      </c>
    </row>
    <row r="11064" spans="1:8" x14ac:dyDescent="0.3">
      <c r="A11064" t="s">
        <v>39</v>
      </c>
      <c r="B11064" t="s">
        <v>53</v>
      </c>
      <c r="C11064" t="s">
        <v>102</v>
      </c>
      <c r="D11064" t="s">
        <v>214</v>
      </c>
      <c r="E11064" t="s">
        <v>216</v>
      </c>
      <c r="F11064" s="88">
        <v>46600</v>
      </c>
      <c r="G11064" s="87">
        <v>3000</v>
      </c>
      <c r="H11064" s="87">
        <v>0</v>
      </c>
    </row>
    <row r="11065" spans="1:8" x14ac:dyDescent="0.3">
      <c r="A11065" t="s">
        <v>39</v>
      </c>
      <c r="B11065" t="s">
        <v>53</v>
      </c>
      <c r="C11065" t="s">
        <v>102</v>
      </c>
      <c r="D11065" t="s">
        <v>214</v>
      </c>
      <c r="E11065" t="s">
        <v>217</v>
      </c>
      <c r="F11065" s="88">
        <v>46600</v>
      </c>
      <c r="G11065" s="87">
        <v>3000</v>
      </c>
      <c r="H11065" s="87">
        <v>53.964811985609757</v>
      </c>
    </row>
    <row r="11066" spans="1:8" x14ac:dyDescent="0.3">
      <c r="A11066" t="s">
        <v>39</v>
      </c>
      <c r="B11066" t="s">
        <v>53</v>
      </c>
      <c r="C11066" t="s">
        <v>102</v>
      </c>
      <c r="D11066" t="s">
        <v>214</v>
      </c>
      <c r="E11066" t="s">
        <v>215</v>
      </c>
      <c r="F11066" s="88">
        <v>46631</v>
      </c>
      <c r="G11066" s="87">
        <v>3000</v>
      </c>
      <c r="H11066" s="87">
        <v>53.883817631572803</v>
      </c>
    </row>
    <row r="11067" spans="1:8" x14ac:dyDescent="0.3">
      <c r="A11067" t="s">
        <v>39</v>
      </c>
      <c r="B11067" t="s">
        <v>53</v>
      </c>
      <c r="C11067" t="s">
        <v>102</v>
      </c>
      <c r="D11067" t="s">
        <v>214</v>
      </c>
      <c r="E11067" t="s">
        <v>216</v>
      </c>
      <c r="F11067" s="88">
        <v>46631</v>
      </c>
      <c r="G11067" s="87">
        <v>3000</v>
      </c>
      <c r="H11067" s="87">
        <v>0</v>
      </c>
    </row>
    <row r="11068" spans="1:8" x14ac:dyDescent="0.3">
      <c r="A11068" t="s">
        <v>39</v>
      </c>
      <c r="B11068" t="s">
        <v>53</v>
      </c>
      <c r="C11068" t="s">
        <v>102</v>
      </c>
      <c r="D11068" t="s">
        <v>214</v>
      </c>
      <c r="E11068" t="s">
        <v>217</v>
      </c>
      <c r="F11068" s="88">
        <v>46631</v>
      </c>
      <c r="G11068" s="87">
        <v>3000</v>
      </c>
      <c r="H11068" s="87">
        <v>53.883817631572803</v>
      </c>
    </row>
    <row r="11069" spans="1:8" x14ac:dyDescent="0.3">
      <c r="A11069" t="s">
        <v>39</v>
      </c>
      <c r="B11069" t="s">
        <v>53</v>
      </c>
      <c r="C11069" t="s">
        <v>102</v>
      </c>
      <c r="D11069" t="s">
        <v>214</v>
      </c>
      <c r="E11069" t="s">
        <v>215</v>
      </c>
      <c r="F11069" s="88">
        <v>46661</v>
      </c>
      <c r="G11069" s="87">
        <v>3000</v>
      </c>
      <c r="H11069" s="87">
        <v>53.803066037735768</v>
      </c>
    </row>
    <row r="11070" spans="1:8" x14ac:dyDescent="0.3">
      <c r="A11070" t="s">
        <v>39</v>
      </c>
      <c r="B11070" t="s">
        <v>53</v>
      </c>
      <c r="C11070" t="s">
        <v>102</v>
      </c>
      <c r="D11070" t="s">
        <v>214</v>
      </c>
      <c r="E11070" t="s">
        <v>216</v>
      </c>
      <c r="F11070" s="88">
        <v>46661</v>
      </c>
      <c r="G11070" s="87">
        <v>3000</v>
      </c>
      <c r="H11070" s="87">
        <v>0</v>
      </c>
    </row>
    <row r="11071" spans="1:8" x14ac:dyDescent="0.3">
      <c r="A11071" t="s">
        <v>39</v>
      </c>
      <c r="B11071" t="s">
        <v>53</v>
      </c>
      <c r="C11071" t="s">
        <v>102</v>
      </c>
      <c r="D11071" t="s">
        <v>214</v>
      </c>
      <c r="E11071" t="s">
        <v>217</v>
      </c>
      <c r="F11071" s="88">
        <v>46661</v>
      </c>
      <c r="G11071" s="87">
        <v>3000</v>
      </c>
      <c r="H11071" s="87">
        <v>53.803066037735768</v>
      </c>
    </row>
    <row r="11072" spans="1:8" x14ac:dyDescent="0.3">
      <c r="A11072" t="s">
        <v>39</v>
      </c>
      <c r="B11072" t="s">
        <v>53</v>
      </c>
      <c r="C11072" t="s">
        <v>102</v>
      </c>
      <c r="D11072" t="s">
        <v>214</v>
      </c>
      <c r="E11072" t="s">
        <v>215</v>
      </c>
      <c r="F11072" s="88">
        <v>46692</v>
      </c>
      <c r="G11072" s="87">
        <v>3000</v>
      </c>
      <c r="H11072" s="87">
        <v>53.722556114313761</v>
      </c>
    </row>
    <row r="11073" spans="1:8" x14ac:dyDescent="0.3">
      <c r="A11073" t="s">
        <v>39</v>
      </c>
      <c r="B11073" t="s">
        <v>53</v>
      </c>
      <c r="C11073" t="s">
        <v>102</v>
      </c>
      <c r="D11073" t="s">
        <v>214</v>
      </c>
      <c r="E11073" t="s">
        <v>216</v>
      </c>
      <c r="F11073" s="88">
        <v>46692</v>
      </c>
      <c r="G11073" s="87">
        <v>3000</v>
      </c>
      <c r="H11073" s="87">
        <v>0</v>
      </c>
    </row>
    <row r="11074" spans="1:8" x14ac:dyDescent="0.3">
      <c r="A11074" t="s">
        <v>39</v>
      </c>
      <c r="B11074" t="s">
        <v>53</v>
      </c>
      <c r="C11074" t="s">
        <v>102</v>
      </c>
      <c r="D11074" t="s">
        <v>214</v>
      </c>
      <c r="E11074" t="s">
        <v>217</v>
      </c>
      <c r="F11074" s="88">
        <v>46692</v>
      </c>
      <c r="G11074" s="87">
        <v>3000</v>
      </c>
      <c r="H11074" s="87">
        <v>53.722556114313761</v>
      </c>
    </row>
    <row r="11075" spans="1:8" x14ac:dyDescent="0.3">
      <c r="A11075" t="s">
        <v>39</v>
      </c>
      <c r="B11075" t="s">
        <v>53</v>
      </c>
      <c r="C11075" t="s">
        <v>102</v>
      </c>
      <c r="D11075" t="s">
        <v>214</v>
      </c>
      <c r="E11075" t="s">
        <v>215</v>
      </c>
      <c r="F11075" s="88">
        <v>46722</v>
      </c>
      <c r="G11075" s="87">
        <v>3000</v>
      </c>
      <c r="H11075" s="87">
        <v>53.642286778033288</v>
      </c>
    </row>
    <row r="11076" spans="1:8" x14ac:dyDescent="0.3">
      <c r="A11076" t="s">
        <v>39</v>
      </c>
      <c r="B11076" t="s">
        <v>53</v>
      </c>
      <c r="C11076" t="s">
        <v>102</v>
      </c>
      <c r="D11076" t="s">
        <v>214</v>
      </c>
      <c r="E11076" t="s">
        <v>216</v>
      </c>
      <c r="F11076" s="88">
        <v>46722</v>
      </c>
      <c r="G11076" s="87">
        <v>3000</v>
      </c>
      <c r="H11076" s="87">
        <v>0</v>
      </c>
    </row>
    <row r="11077" spans="1:8" x14ac:dyDescent="0.3">
      <c r="A11077" t="s">
        <v>39</v>
      </c>
      <c r="B11077" t="s">
        <v>53</v>
      </c>
      <c r="C11077" t="s">
        <v>102</v>
      </c>
      <c r="D11077" t="s">
        <v>214</v>
      </c>
      <c r="E11077" t="s">
        <v>217</v>
      </c>
      <c r="F11077" s="88">
        <v>46722</v>
      </c>
      <c r="G11077" s="87">
        <v>3000</v>
      </c>
      <c r="H11077" s="87">
        <v>53.642286778033288</v>
      </c>
    </row>
    <row r="11078" spans="1:8" x14ac:dyDescent="0.3">
      <c r="A11078" t="s">
        <v>39</v>
      </c>
      <c r="B11078" t="s">
        <v>53</v>
      </c>
      <c r="C11078" t="s">
        <v>103</v>
      </c>
      <c r="D11078" t="s">
        <v>198</v>
      </c>
      <c r="E11078" t="s">
        <v>135</v>
      </c>
      <c r="G11078" s="87">
        <v>24000</v>
      </c>
      <c r="H11078" s="87">
        <v>14784</v>
      </c>
    </row>
    <row r="11079" spans="1:8" x14ac:dyDescent="0.3">
      <c r="A11079" t="s">
        <v>39</v>
      </c>
      <c r="B11079" t="s">
        <v>53</v>
      </c>
      <c r="C11079" t="s">
        <v>103</v>
      </c>
      <c r="D11079" t="s">
        <v>198</v>
      </c>
      <c r="E11079" t="s">
        <v>199</v>
      </c>
      <c r="G11079" s="87">
        <v>24000</v>
      </c>
      <c r="H11079" s="87">
        <v>23916.955017301039</v>
      </c>
    </row>
    <row r="11080" spans="1:8" x14ac:dyDescent="0.3">
      <c r="A11080" t="s">
        <v>39</v>
      </c>
      <c r="B11080" t="s">
        <v>53</v>
      </c>
      <c r="C11080" t="s">
        <v>103</v>
      </c>
      <c r="D11080" t="s">
        <v>198</v>
      </c>
      <c r="E11080" t="s">
        <v>200</v>
      </c>
      <c r="G11080" s="87">
        <v>24000</v>
      </c>
      <c r="H11080" s="87">
        <v>24269.66292134831</v>
      </c>
    </row>
    <row r="11081" spans="1:8" x14ac:dyDescent="0.3">
      <c r="A11081" t="s">
        <v>39</v>
      </c>
      <c r="B11081" t="s">
        <v>53</v>
      </c>
      <c r="C11081" t="s">
        <v>103</v>
      </c>
      <c r="D11081" t="s">
        <v>198</v>
      </c>
      <c r="E11081" t="s">
        <v>201</v>
      </c>
      <c r="G11081" s="87">
        <v>24000</v>
      </c>
      <c r="H11081" s="87">
        <v>24000</v>
      </c>
    </row>
    <row r="11082" spans="1:8" x14ac:dyDescent="0.3">
      <c r="A11082" t="s">
        <v>39</v>
      </c>
      <c r="B11082" t="s">
        <v>53</v>
      </c>
      <c r="C11082" t="s">
        <v>103</v>
      </c>
      <c r="D11082" t="s">
        <v>198</v>
      </c>
      <c r="E11082" t="s">
        <v>202</v>
      </c>
      <c r="G11082" s="87">
        <v>24000</v>
      </c>
      <c r="H11082" s="87">
        <v>14898.381866956959</v>
      </c>
    </row>
    <row r="11083" spans="1:8" x14ac:dyDescent="0.3">
      <c r="A11083" t="s">
        <v>39</v>
      </c>
      <c r="B11083" t="s">
        <v>53</v>
      </c>
      <c r="C11083" t="s">
        <v>103</v>
      </c>
      <c r="D11083" t="s">
        <v>198</v>
      </c>
      <c r="E11083" t="s">
        <v>139</v>
      </c>
      <c r="G11083" s="87">
        <v>24000</v>
      </c>
      <c r="H11083" s="87">
        <v>15720</v>
      </c>
    </row>
    <row r="11084" spans="1:8" x14ac:dyDescent="0.3">
      <c r="A11084" t="s">
        <v>39</v>
      </c>
      <c r="B11084" t="s">
        <v>53</v>
      </c>
      <c r="C11084" t="s">
        <v>103</v>
      </c>
      <c r="D11084" t="s">
        <v>198</v>
      </c>
      <c r="E11084" t="s">
        <v>65</v>
      </c>
      <c r="G11084" s="87">
        <v>24000</v>
      </c>
      <c r="H11084" s="87">
        <v>14898.381866956959</v>
      </c>
    </row>
    <row r="11085" spans="1:8" x14ac:dyDescent="0.3">
      <c r="A11085" t="s">
        <v>39</v>
      </c>
      <c r="B11085" t="s">
        <v>53</v>
      </c>
      <c r="C11085" t="s">
        <v>103</v>
      </c>
      <c r="D11085" t="s">
        <v>203</v>
      </c>
      <c r="E11085" t="s">
        <v>204</v>
      </c>
      <c r="G11085" s="87">
        <v>24000</v>
      </c>
      <c r="H11085" s="87">
        <v>14469.79553552413</v>
      </c>
    </row>
    <row r="11086" spans="1:8" x14ac:dyDescent="0.3">
      <c r="A11086" t="s">
        <v>39</v>
      </c>
      <c r="B11086" t="s">
        <v>53</v>
      </c>
      <c r="C11086" t="s">
        <v>103</v>
      </c>
      <c r="D11086" t="s">
        <v>203</v>
      </c>
      <c r="E11086" t="s">
        <v>142</v>
      </c>
      <c r="G11086" s="87">
        <v>24000</v>
      </c>
      <c r="H11086" s="87">
        <v>23228.928619438091</v>
      </c>
    </row>
    <row r="11087" spans="1:8" x14ac:dyDescent="0.3">
      <c r="A11087" t="s">
        <v>39</v>
      </c>
      <c r="B11087" t="s">
        <v>53</v>
      </c>
      <c r="C11087" t="s">
        <v>103</v>
      </c>
      <c r="D11087" t="s">
        <v>203</v>
      </c>
      <c r="E11087" t="s">
        <v>143</v>
      </c>
      <c r="G11087" s="87">
        <v>24000</v>
      </c>
      <c r="H11087" s="87">
        <v>24269.66292134831</v>
      </c>
    </row>
    <row r="11088" spans="1:8" x14ac:dyDescent="0.3">
      <c r="A11088" t="s">
        <v>39</v>
      </c>
      <c r="B11088" t="s">
        <v>53</v>
      </c>
      <c r="C11088" t="s">
        <v>103</v>
      </c>
      <c r="D11088" t="s">
        <v>203</v>
      </c>
      <c r="E11088" t="s">
        <v>141</v>
      </c>
      <c r="G11088" s="87">
        <v>24000</v>
      </c>
      <c r="H11088" s="87">
        <v>0</v>
      </c>
    </row>
    <row r="11089" spans="1:8" x14ac:dyDescent="0.3">
      <c r="A11089" t="s">
        <v>39</v>
      </c>
      <c r="B11089" t="s">
        <v>53</v>
      </c>
      <c r="C11089" t="s">
        <v>103</v>
      </c>
      <c r="D11089" t="s">
        <v>203</v>
      </c>
      <c r="E11089" t="s">
        <v>205</v>
      </c>
      <c r="G11089" s="87">
        <v>24000</v>
      </c>
      <c r="H11089" s="87">
        <v>14469.79553552413</v>
      </c>
    </row>
    <row r="11090" spans="1:8" x14ac:dyDescent="0.3">
      <c r="A11090" t="s">
        <v>39</v>
      </c>
      <c r="B11090" t="s">
        <v>53</v>
      </c>
      <c r="C11090" t="s">
        <v>103</v>
      </c>
      <c r="D11090" t="s">
        <v>206</v>
      </c>
      <c r="E11090" t="s">
        <v>207</v>
      </c>
      <c r="G11090" s="87">
        <v>24000</v>
      </c>
      <c r="H11090" s="87">
        <v>24000</v>
      </c>
    </row>
    <row r="11091" spans="1:8" x14ac:dyDescent="0.3">
      <c r="A11091" t="s">
        <v>39</v>
      </c>
      <c r="B11091" t="s">
        <v>53</v>
      </c>
      <c r="C11091" t="s">
        <v>103</v>
      </c>
      <c r="D11091" t="s">
        <v>206</v>
      </c>
      <c r="E11091" t="s">
        <v>208</v>
      </c>
      <c r="G11091" s="87">
        <v>24000</v>
      </c>
      <c r="H11091" s="87">
        <v>24083.333333333339</v>
      </c>
    </row>
    <row r="11092" spans="1:8" x14ac:dyDescent="0.3">
      <c r="A11092" t="s">
        <v>39</v>
      </c>
      <c r="B11092" t="s">
        <v>53</v>
      </c>
      <c r="C11092" t="s">
        <v>103</v>
      </c>
      <c r="D11092" t="s">
        <v>206</v>
      </c>
      <c r="E11092" t="s">
        <v>209</v>
      </c>
      <c r="G11092" s="87">
        <v>24000</v>
      </c>
      <c r="H11092" s="87">
        <v>21360.000000000011</v>
      </c>
    </row>
    <row r="11093" spans="1:8" x14ac:dyDescent="0.3">
      <c r="A11093" t="s">
        <v>39</v>
      </c>
      <c r="B11093" t="s">
        <v>53</v>
      </c>
      <c r="C11093" t="s">
        <v>103</v>
      </c>
      <c r="D11093" t="s">
        <v>210</v>
      </c>
      <c r="E11093" t="s">
        <v>211</v>
      </c>
      <c r="G11093" s="87">
        <v>24000</v>
      </c>
      <c r="H11093" s="87">
        <v>21600</v>
      </c>
    </row>
    <row r="11094" spans="1:8" x14ac:dyDescent="0.3">
      <c r="A11094" t="s">
        <v>39</v>
      </c>
      <c r="B11094" t="s">
        <v>53</v>
      </c>
      <c r="C11094" t="s">
        <v>103</v>
      </c>
      <c r="D11094" t="s">
        <v>210</v>
      </c>
      <c r="E11094" t="s">
        <v>212</v>
      </c>
      <c r="G11094" s="87">
        <v>24000</v>
      </c>
      <c r="H11094" s="87">
        <v>21360</v>
      </c>
    </row>
    <row r="11095" spans="1:8" x14ac:dyDescent="0.3">
      <c r="A11095" t="s">
        <v>39</v>
      </c>
      <c r="B11095" t="s">
        <v>53</v>
      </c>
      <c r="C11095" t="s">
        <v>103</v>
      </c>
      <c r="D11095" t="s">
        <v>210</v>
      </c>
      <c r="E11095" t="s">
        <v>213</v>
      </c>
      <c r="G11095" s="87">
        <v>24000</v>
      </c>
      <c r="H11095" s="87">
        <v>21360</v>
      </c>
    </row>
    <row r="11096" spans="1:8" x14ac:dyDescent="0.3">
      <c r="A11096" t="s">
        <v>39</v>
      </c>
      <c r="B11096" t="s">
        <v>53</v>
      </c>
      <c r="C11096" t="s">
        <v>103</v>
      </c>
      <c r="D11096" t="s">
        <v>214</v>
      </c>
      <c r="E11096" t="s">
        <v>215</v>
      </c>
      <c r="F11096" s="88">
        <v>46388</v>
      </c>
      <c r="G11096" s="87">
        <v>2000</v>
      </c>
      <c r="H11096" s="87">
        <v>0</v>
      </c>
    </row>
    <row r="11097" spans="1:8" x14ac:dyDescent="0.3">
      <c r="A11097" t="s">
        <v>39</v>
      </c>
      <c r="B11097" t="s">
        <v>53</v>
      </c>
      <c r="C11097" t="s">
        <v>103</v>
      </c>
      <c r="D11097" t="s">
        <v>214</v>
      </c>
      <c r="E11097" t="s">
        <v>216</v>
      </c>
      <c r="F11097" s="88">
        <v>46388</v>
      </c>
      <c r="G11097" s="87">
        <v>2000</v>
      </c>
      <c r="H11097" s="87">
        <v>0</v>
      </c>
    </row>
    <row r="11098" spans="1:8" x14ac:dyDescent="0.3">
      <c r="A11098" t="s">
        <v>39</v>
      </c>
      <c r="B11098" t="s">
        <v>53</v>
      </c>
      <c r="C11098" t="s">
        <v>103</v>
      </c>
      <c r="D11098" t="s">
        <v>214</v>
      </c>
      <c r="E11098" t="s">
        <v>217</v>
      </c>
      <c r="F11098" s="88">
        <v>46388</v>
      </c>
      <c r="G11098" s="87">
        <v>2000</v>
      </c>
      <c r="H11098" s="87">
        <v>0</v>
      </c>
    </row>
    <row r="11099" spans="1:8" x14ac:dyDescent="0.3">
      <c r="A11099" t="s">
        <v>39</v>
      </c>
      <c r="B11099" t="s">
        <v>53</v>
      </c>
      <c r="C11099" t="s">
        <v>103</v>
      </c>
      <c r="D11099" t="s">
        <v>214</v>
      </c>
      <c r="E11099" t="s">
        <v>215</v>
      </c>
      <c r="F11099" s="88">
        <v>46419</v>
      </c>
      <c r="G11099" s="87">
        <v>2000</v>
      </c>
      <c r="H11099" s="87">
        <v>0</v>
      </c>
    </row>
    <row r="11100" spans="1:8" x14ac:dyDescent="0.3">
      <c r="A11100" t="s">
        <v>39</v>
      </c>
      <c r="B11100" t="s">
        <v>53</v>
      </c>
      <c r="C11100" t="s">
        <v>103</v>
      </c>
      <c r="D11100" t="s">
        <v>214</v>
      </c>
      <c r="E11100" t="s">
        <v>216</v>
      </c>
      <c r="F11100" s="88">
        <v>46419</v>
      </c>
      <c r="G11100" s="87">
        <v>2000</v>
      </c>
      <c r="H11100" s="87">
        <v>0</v>
      </c>
    </row>
    <row r="11101" spans="1:8" x14ac:dyDescent="0.3">
      <c r="A11101" t="s">
        <v>39</v>
      </c>
      <c r="B11101" t="s">
        <v>53</v>
      </c>
      <c r="C11101" t="s">
        <v>103</v>
      </c>
      <c r="D11101" t="s">
        <v>214</v>
      </c>
      <c r="E11101" t="s">
        <v>217</v>
      </c>
      <c r="F11101" s="88">
        <v>46419</v>
      </c>
      <c r="G11101" s="87">
        <v>2000</v>
      </c>
      <c r="H11101" s="87">
        <v>0</v>
      </c>
    </row>
    <row r="11102" spans="1:8" x14ac:dyDescent="0.3">
      <c r="A11102" t="s">
        <v>39</v>
      </c>
      <c r="B11102" t="s">
        <v>53</v>
      </c>
      <c r="C11102" t="s">
        <v>103</v>
      </c>
      <c r="D11102" t="s">
        <v>214</v>
      </c>
      <c r="E11102" t="s">
        <v>215</v>
      </c>
      <c r="F11102" s="88">
        <v>46447</v>
      </c>
      <c r="G11102" s="87">
        <v>2000</v>
      </c>
      <c r="H11102" s="87">
        <v>0</v>
      </c>
    </row>
    <row r="11103" spans="1:8" x14ac:dyDescent="0.3">
      <c r="A11103" t="s">
        <v>39</v>
      </c>
      <c r="B11103" t="s">
        <v>53</v>
      </c>
      <c r="C11103" t="s">
        <v>103</v>
      </c>
      <c r="D11103" t="s">
        <v>214</v>
      </c>
      <c r="E11103" t="s">
        <v>216</v>
      </c>
      <c r="F11103" s="88">
        <v>46447</v>
      </c>
      <c r="G11103" s="87">
        <v>2000</v>
      </c>
      <c r="H11103" s="87">
        <v>0</v>
      </c>
    </row>
    <row r="11104" spans="1:8" x14ac:dyDescent="0.3">
      <c r="A11104" t="s">
        <v>39</v>
      </c>
      <c r="B11104" t="s">
        <v>53</v>
      </c>
      <c r="C11104" t="s">
        <v>103</v>
      </c>
      <c r="D11104" t="s">
        <v>214</v>
      </c>
      <c r="E11104" t="s">
        <v>217</v>
      </c>
      <c r="F11104" s="88">
        <v>46447</v>
      </c>
      <c r="G11104" s="87">
        <v>2000</v>
      </c>
      <c r="H11104" s="87">
        <v>0</v>
      </c>
    </row>
    <row r="11105" spans="1:8" x14ac:dyDescent="0.3">
      <c r="A11105" t="s">
        <v>39</v>
      </c>
      <c r="B11105" t="s">
        <v>53</v>
      </c>
      <c r="C11105" t="s">
        <v>103</v>
      </c>
      <c r="D11105" t="s">
        <v>214</v>
      </c>
      <c r="E11105" t="s">
        <v>215</v>
      </c>
      <c r="F11105" s="88">
        <v>46478</v>
      </c>
      <c r="G11105" s="87">
        <v>2000</v>
      </c>
      <c r="H11105" s="87">
        <v>0</v>
      </c>
    </row>
    <row r="11106" spans="1:8" x14ac:dyDescent="0.3">
      <c r="A11106" t="s">
        <v>39</v>
      </c>
      <c r="B11106" t="s">
        <v>53</v>
      </c>
      <c r="C11106" t="s">
        <v>103</v>
      </c>
      <c r="D11106" t="s">
        <v>214</v>
      </c>
      <c r="E11106" t="s">
        <v>216</v>
      </c>
      <c r="F11106" s="88">
        <v>46478</v>
      </c>
      <c r="G11106" s="87">
        <v>2000</v>
      </c>
      <c r="H11106" s="87">
        <v>0</v>
      </c>
    </row>
    <row r="11107" spans="1:8" x14ac:dyDescent="0.3">
      <c r="A11107" t="s">
        <v>39</v>
      </c>
      <c r="B11107" t="s">
        <v>53</v>
      </c>
      <c r="C11107" t="s">
        <v>103</v>
      </c>
      <c r="D11107" t="s">
        <v>214</v>
      </c>
      <c r="E11107" t="s">
        <v>217</v>
      </c>
      <c r="F11107" s="88">
        <v>46478</v>
      </c>
      <c r="G11107" s="87">
        <v>2000</v>
      </c>
      <c r="H11107" s="87">
        <v>0</v>
      </c>
    </row>
    <row r="11108" spans="1:8" x14ac:dyDescent="0.3">
      <c r="A11108" t="s">
        <v>39</v>
      </c>
      <c r="B11108" t="s">
        <v>53</v>
      </c>
      <c r="C11108" t="s">
        <v>103</v>
      </c>
      <c r="D11108" t="s">
        <v>214</v>
      </c>
      <c r="E11108" t="s">
        <v>215</v>
      </c>
      <c r="F11108" s="88">
        <v>46508</v>
      </c>
      <c r="G11108" s="87">
        <v>2000</v>
      </c>
      <c r="H11108" s="87">
        <v>0</v>
      </c>
    </row>
    <row r="11109" spans="1:8" x14ac:dyDescent="0.3">
      <c r="A11109" t="s">
        <v>39</v>
      </c>
      <c r="B11109" t="s">
        <v>53</v>
      </c>
      <c r="C11109" t="s">
        <v>103</v>
      </c>
      <c r="D11109" t="s">
        <v>214</v>
      </c>
      <c r="E11109" t="s">
        <v>216</v>
      </c>
      <c r="F11109" s="88">
        <v>46508</v>
      </c>
      <c r="G11109" s="87">
        <v>2000</v>
      </c>
      <c r="H11109" s="87">
        <v>0</v>
      </c>
    </row>
    <row r="11110" spans="1:8" x14ac:dyDescent="0.3">
      <c r="A11110" t="s">
        <v>39</v>
      </c>
      <c r="B11110" t="s">
        <v>53</v>
      </c>
      <c r="C11110" t="s">
        <v>103</v>
      </c>
      <c r="D11110" t="s">
        <v>214</v>
      </c>
      <c r="E11110" t="s">
        <v>217</v>
      </c>
      <c r="F11110" s="88">
        <v>46508</v>
      </c>
      <c r="G11110" s="87">
        <v>2000</v>
      </c>
      <c r="H11110" s="87">
        <v>0</v>
      </c>
    </row>
    <row r="11111" spans="1:8" x14ac:dyDescent="0.3">
      <c r="A11111" t="s">
        <v>39</v>
      </c>
      <c r="B11111" t="s">
        <v>53</v>
      </c>
      <c r="C11111" t="s">
        <v>103</v>
      </c>
      <c r="D11111" t="s">
        <v>214</v>
      </c>
      <c r="E11111" t="s">
        <v>215</v>
      </c>
      <c r="F11111" s="88">
        <v>46539</v>
      </c>
      <c r="G11111" s="87">
        <v>2000</v>
      </c>
      <c r="H11111" s="87">
        <v>0</v>
      </c>
    </row>
    <row r="11112" spans="1:8" x14ac:dyDescent="0.3">
      <c r="A11112" t="s">
        <v>39</v>
      </c>
      <c r="B11112" t="s">
        <v>53</v>
      </c>
      <c r="C11112" t="s">
        <v>103</v>
      </c>
      <c r="D11112" t="s">
        <v>214</v>
      </c>
      <c r="E11112" t="s">
        <v>216</v>
      </c>
      <c r="F11112" s="88">
        <v>46539</v>
      </c>
      <c r="G11112" s="87">
        <v>2000</v>
      </c>
      <c r="H11112" s="87">
        <v>0</v>
      </c>
    </row>
    <row r="11113" spans="1:8" x14ac:dyDescent="0.3">
      <c r="A11113" t="s">
        <v>39</v>
      </c>
      <c r="B11113" t="s">
        <v>53</v>
      </c>
      <c r="C11113" t="s">
        <v>103</v>
      </c>
      <c r="D11113" t="s">
        <v>214</v>
      </c>
      <c r="E11113" t="s">
        <v>217</v>
      </c>
      <c r="F11113" s="88">
        <v>46539</v>
      </c>
      <c r="G11113" s="87">
        <v>2000</v>
      </c>
      <c r="H11113" s="87">
        <v>0</v>
      </c>
    </row>
    <row r="11114" spans="1:8" x14ac:dyDescent="0.3">
      <c r="A11114" t="s">
        <v>39</v>
      </c>
      <c r="B11114" t="s">
        <v>53</v>
      </c>
      <c r="C11114" t="s">
        <v>103</v>
      </c>
      <c r="D11114" t="s">
        <v>214</v>
      </c>
      <c r="E11114" t="s">
        <v>215</v>
      </c>
      <c r="F11114" s="88">
        <v>46569</v>
      </c>
      <c r="G11114" s="87">
        <v>2000</v>
      </c>
      <c r="H11114" s="87">
        <v>0</v>
      </c>
    </row>
    <row r="11115" spans="1:8" x14ac:dyDescent="0.3">
      <c r="A11115" t="s">
        <v>39</v>
      </c>
      <c r="B11115" t="s">
        <v>53</v>
      </c>
      <c r="C11115" t="s">
        <v>103</v>
      </c>
      <c r="D11115" t="s">
        <v>214</v>
      </c>
      <c r="E11115" t="s">
        <v>216</v>
      </c>
      <c r="F11115" s="88">
        <v>46569</v>
      </c>
      <c r="G11115" s="87">
        <v>2000</v>
      </c>
      <c r="H11115" s="87">
        <v>0</v>
      </c>
    </row>
    <row r="11116" spans="1:8" x14ac:dyDescent="0.3">
      <c r="A11116" t="s">
        <v>39</v>
      </c>
      <c r="B11116" t="s">
        <v>53</v>
      </c>
      <c r="C11116" t="s">
        <v>103</v>
      </c>
      <c r="D11116" t="s">
        <v>214</v>
      </c>
      <c r="E11116" t="s">
        <v>217</v>
      </c>
      <c r="F11116" s="88">
        <v>46569</v>
      </c>
      <c r="G11116" s="87">
        <v>2000</v>
      </c>
      <c r="H11116" s="87">
        <v>0</v>
      </c>
    </row>
    <row r="11117" spans="1:8" x14ac:dyDescent="0.3">
      <c r="A11117" t="s">
        <v>39</v>
      </c>
      <c r="B11117" t="s">
        <v>53</v>
      </c>
      <c r="C11117" t="s">
        <v>103</v>
      </c>
      <c r="D11117" t="s">
        <v>214</v>
      </c>
      <c r="E11117" t="s">
        <v>215</v>
      </c>
      <c r="F11117" s="88">
        <v>46600</v>
      </c>
      <c r="G11117" s="87">
        <v>2000</v>
      </c>
      <c r="H11117" s="87">
        <v>80.000000000000071</v>
      </c>
    </row>
    <row r="11118" spans="1:8" x14ac:dyDescent="0.3">
      <c r="A11118" t="s">
        <v>39</v>
      </c>
      <c r="B11118" t="s">
        <v>53</v>
      </c>
      <c r="C11118" t="s">
        <v>103</v>
      </c>
      <c r="D11118" t="s">
        <v>214</v>
      </c>
      <c r="E11118" t="s">
        <v>216</v>
      </c>
      <c r="F11118" s="88">
        <v>46600</v>
      </c>
      <c r="G11118" s="87">
        <v>2000</v>
      </c>
      <c r="H11118" s="87">
        <v>80.000000000000071</v>
      </c>
    </row>
    <row r="11119" spans="1:8" x14ac:dyDescent="0.3">
      <c r="A11119" t="s">
        <v>39</v>
      </c>
      <c r="B11119" t="s">
        <v>53</v>
      </c>
      <c r="C11119" t="s">
        <v>103</v>
      </c>
      <c r="D11119" t="s">
        <v>214</v>
      </c>
      <c r="E11119" t="s">
        <v>217</v>
      </c>
      <c r="F11119" s="88">
        <v>46600</v>
      </c>
      <c r="G11119" s="87">
        <v>2000</v>
      </c>
      <c r="H11119" s="87">
        <v>0</v>
      </c>
    </row>
    <row r="11120" spans="1:8" x14ac:dyDescent="0.3">
      <c r="A11120" t="s">
        <v>39</v>
      </c>
      <c r="B11120" t="s">
        <v>53</v>
      </c>
      <c r="C11120" t="s">
        <v>103</v>
      </c>
      <c r="D11120" t="s">
        <v>214</v>
      </c>
      <c r="E11120" t="s">
        <v>215</v>
      </c>
      <c r="F11120" s="88">
        <v>46631</v>
      </c>
      <c r="G11120" s="87">
        <v>2000</v>
      </c>
      <c r="H11120" s="87">
        <v>80.000000000000071</v>
      </c>
    </row>
    <row r="11121" spans="1:8" x14ac:dyDescent="0.3">
      <c r="A11121" t="s">
        <v>39</v>
      </c>
      <c r="B11121" t="s">
        <v>53</v>
      </c>
      <c r="C11121" t="s">
        <v>103</v>
      </c>
      <c r="D11121" t="s">
        <v>214</v>
      </c>
      <c r="E11121" t="s">
        <v>216</v>
      </c>
      <c r="F11121" s="88">
        <v>46631</v>
      </c>
      <c r="G11121" s="87">
        <v>2000</v>
      </c>
      <c r="H11121" s="87">
        <v>80.000000000000071</v>
      </c>
    </row>
    <row r="11122" spans="1:8" x14ac:dyDescent="0.3">
      <c r="A11122" t="s">
        <v>39</v>
      </c>
      <c r="B11122" t="s">
        <v>53</v>
      </c>
      <c r="C11122" t="s">
        <v>103</v>
      </c>
      <c r="D11122" t="s">
        <v>214</v>
      </c>
      <c r="E11122" t="s">
        <v>217</v>
      </c>
      <c r="F11122" s="88">
        <v>46631</v>
      </c>
      <c r="G11122" s="87">
        <v>2000</v>
      </c>
      <c r="H11122" s="87">
        <v>0</v>
      </c>
    </row>
    <row r="11123" spans="1:8" x14ac:dyDescent="0.3">
      <c r="A11123" t="s">
        <v>39</v>
      </c>
      <c r="B11123" t="s">
        <v>53</v>
      </c>
      <c r="C11123" t="s">
        <v>103</v>
      </c>
      <c r="D11123" t="s">
        <v>214</v>
      </c>
      <c r="E11123" t="s">
        <v>215</v>
      </c>
      <c r="F11123" s="88">
        <v>46661</v>
      </c>
      <c r="G11123" s="87">
        <v>2000</v>
      </c>
      <c r="H11123" s="87">
        <v>80.000000000000071</v>
      </c>
    </row>
    <row r="11124" spans="1:8" x14ac:dyDescent="0.3">
      <c r="A11124" t="s">
        <v>39</v>
      </c>
      <c r="B11124" t="s">
        <v>53</v>
      </c>
      <c r="C11124" t="s">
        <v>103</v>
      </c>
      <c r="D11124" t="s">
        <v>214</v>
      </c>
      <c r="E11124" t="s">
        <v>216</v>
      </c>
      <c r="F11124" s="88">
        <v>46661</v>
      </c>
      <c r="G11124" s="87">
        <v>2000</v>
      </c>
      <c r="H11124" s="87">
        <v>80.000000000000071</v>
      </c>
    </row>
    <row r="11125" spans="1:8" x14ac:dyDescent="0.3">
      <c r="A11125" t="s">
        <v>39</v>
      </c>
      <c r="B11125" t="s">
        <v>53</v>
      </c>
      <c r="C11125" t="s">
        <v>103</v>
      </c>
      <c r="D11125" t="s">
        <v>214</v>
      </c>
      <c r="E11125" t="s">
        <v>217</v>
      </c>
      <c r="F11125" s="88">
        <v>46661</v>
      </c>
      <c r="G11125" s="87">
        <v>2000</v>
      </c>
      <c r="H11125" s="87">
        <v>0</v>
      </c>
    </row>
    <row r="11126" spans="1:8" x14ac:dyDescent="0.3">
      <c r="A11126" t="s">
        <v>39</v>
      </c>
      <c r="B11126" t="s">
        <v>53</v>
      </c>
      <c r="C11126" t="s">
        <v>103</v>
      </c>
      <c r="D11126" t="s">
        <v>214</v>
      </c>
      <c r="E11126" t="s">
        <v>215</v>
      </c>
      <c r="F11126" s="88">
        <v>46692</v>
      </c>
      <c r="G11126" s="87">
        <v>2000</v>
      </c>
      <c r="H11126" s="87">
        <v>80.000000000000071</v>
      </c>
    </row>
    <row r="11127" spans="1:8" x14ac:dyDescent="0.3">
      <c r="A11127" t="s">
        <v>39</v>
      </c>
      <c r="B11127" t="s">
        <v>53</v>
      </c>
      <c r="C11127" t="s">
        <v>103</v>
      </c>
      <c r="D11127" t="s">
        <v>214</v>
      </c>
      <c r="E11127" t="s">
        <v>216</v>
      </c>
      <c r="F11127" s="88">
        <v>46692</v>
      </c>
      <c r="G11127" s="87">
        <v>2000</v>
      </c>
      <c r="H11127" s="87">
        <v>80.000000000000071</v>
      </c>
    </row>
    <row r="11128" spans="1:8" x14ac:dyDescent="0.3">
      <c r="A11128" t="s">
        <v>39</v>
      </c>
      <c r="B11128" t="s">
        <v>53</v>
      </c>
      <c r="C11128" t="s">
        <v>103</v>
      </c>
      <c r="D11128" t="s">
        <v>214</v>
      </c>
      <c r="E11128" t="s">
        <v>217</v>
      </c>
      <c r="F11128" s="88">
        <v>46692</v>
      </c>
      <c r="G11128" s="87">
        <v>2000</v>
      </c>
      <c r="H11128" s="87">
        <v>0</v>
      </c>
    </row>
    <row r="11129" spans="1:8" x14ac:dyDescent="0.3">
      <c r="A11129" t="s">
        <v>39</v>
      </c>
      <c r="B11129" t="s">
        <v>53</v>
      </c>
      <c r="C11129" t="s">
        <v>103</v>
      </c>
      <c r="D11129" t="s">
        <v>214</v>
      </c>
      <c r="E11129" t="s">
        <v>215</v>
      </c>
      <c r="F11129" s="88">
        <v>46722</v>
      </c>
      <c r="G11129" s="87">
        <v>2000</v>
      </c>
      <c r="H11129" s="87">
        <v>80.000000000000071</v>
      </c>
    </row>
    <row r="11130" spans="1:8" x14ac:dyDescent="0.3">
      <c r="A11130" t="s">
        <v>39</v>
      </c>
      <c r="B11130" t="s">
        <v>53</v>
      </c>
      <c r="C11130" t="s">
        <v>103</v>
      </c>
      <c r="D11130" t="s">
        <v>214</v>
      </c>
      <c r="E11130" t="s">
        <v>216</v>
      </c>
      <c r="F11130" s="88">
        <v>46722</v>
      </c>
      <c r="G11130" s="87">
        <v>2000</v>
      </c>
      <c r="H11130" s="87">
        <v>80.000000000000071</v>
      </c>
    </row>
    <row r="11131" spans="1:8" x14ac:dyDescent="0.3">
      <c r="A11131" t="s">
        <v>39</v>
      </c>
      <c r="B11131" t="s">
        <v>53</v>
      </c>
      <c r="C11131" t="s">
        <v>103</v>
      </c>
      <c r="D11131" t="s">
        <v>214</v>
      </c>
      <c r="E11131" t="s">
        <v>217</v>
      </c>
      <c r="F11131" s="88">
        <v>46722</v>
      </c>
      <c r="G11131" s="87">
        <v>2000</v>
      </c>
      <c r="H11131" s="87">
        <v>0</v>
      </c>
    </row>
    <row r="11132" spans="1:8" x14ac:dyDescent="0.3">
      <c r="A11132" t="s">
        <v>39</v>
      </c>
      <c r="B11132" t="s">
        <v>53</v>
      </c>
      <c r="C11132" t="s">
        <v>105</v>
      </c>
      <c r="D11132" t="s">
        <v>198</v>
      </c>
      <c r="E11132" t="s">
        <v>135</v>
      </c>
      <c r="G11132" s="87">
        <v>63000</v>
      </c>
      <c r="H11132" s="87">
        <v>37800</v>
      </c>
    </row>
    <row r="11133" spans="1:8" x14ac:dyDescent="0.3">
      <c r="A11133" t="s">
        <v>39</v>
      </c>
      <c r="B11133" t="s">
        <v>53</v>
      </c>
      <c r="C11133" t="s">
        <v>105</v>
      </c>
      <c r="D11133" t="s">
        <v>198</v>
      </c>
      <c r="E11133" t="s">
        <v>199</v>
      </c>
      <c r="G11133" s="87">
        <v>63000</v>
      </c>
      <c r="H11133" s="87">
        <v>63377.245508982043</v>
      </c>
    </row>
    <row r="11134" spans="1:8" x14ac:dyDescent="0.3">
      <c r="A11134" t="s">
        <v>39</v>
      </c>
      <c r="B11134" t="s">
        <v>53</v>
      </c>
      <c r="C11134" t="s">
        <v>105</v>
      </c>
      <c r="D11134" t="s">
        <v>198</v>
      </c>
      <c r="E11134" t="s">
        <v>200</v>
      </c>
      <c r="G11134" s="87">
        <v>63000</v>
      </c>
      <c r="H11134" s="87">
        <v>63494.28829157204</v>
      </c>
    </row>
    <row r="11135" spans="1:8" x14ac:dyDescent="0.3">
      <c r="A11135" t="s">
        <v>39</v>
      </c>
      <c r="B11135" t="s">
        <v>53</v>
      </c>
      <c r="C11135" t="s">
        <v>105</v>
      </c>
      <c r="D11135" t="s">
        <v>198</v>
      </c>
      <c r="E11135" t="s">
        <v>201</v>
      </c>
      <c r="G11135" s="87">
        <v>63000</v>
      </c>
      <c r="H11135" s="87">
        <v>63000</v>
      </c>
    </row>
    <row r="11136" spans="1:8" x14ac:dyDescent="0.3">
      <c r="A11136" t="s">
        <v>39</v>
      </c>
      <c r="B11136" t="s">
        <v>53</v>
      </c>
      <c r="C11136" t="s">
        <v>105</v>
      </c>
      <c r="D11136" t="s">
        <v>198</v>
      </c>
      <c r="E11136" t="s">
        <v>202</v>
      </c>
      <c r="G11136" s="87">
        <v>63000</v>
      </c>
      <c r="H11136" s="87">
        <v>38324.696166409958</v>
      </c>
    </row>
    <row r="11137" spans="1:8" x14ac:dyDescent="0.3">
      <c r="A11137" t="s">
        <v>39</v>
      </c>
      <c r="B11137" t="s">
        <v>53</v>
      </c>
      <c r="C11137" t="s">
        <v>105</v>
      </c>
      <c r="D11137" t="s">
        <v>198</v>
      </c>
      <c r="E11137" t="s">
        <v>139</v>
      </c>
      <c r="G11137" s="87">
        <v>63000</v>
      </c>
      <c r="H11137" s="87">
        <v>39375</v>
      </c>
    </row>
    <row r="11138" spans="1:8" x14ac:dyDescent="0.3">
      <c r="A11138" t="s">
        <v>39</v>
      </c>
      <c r="B11138" t="s">
        <v>53</v>
      </c>
      <c r="C11138" t="s">
        <v>105</v>
      </c>
      <c r="D11138" t="s">
        <v>198</v>
      </c>
      <c r="E11138" t="s">
        <v>65</v>
      </c>
      <c r="G11138" s="87">
        <v>63000</v>
      </c>
      <c r="H11138" s="87">
        <v>38324.696166409958</v>
      </c>
    </row>
    <row r="11139" spans="1:8" x14ac:dyDescent="0.3">
      <c r="A11139" t="s">
        <v>39</v>
      </c>
      <c r="B11139" t="s">
        <v>53</v>
      </c>
      <c r="C11139" t="s">
        <v>105</v>
      </c>
      <c r="D11139" t="s">
        <v>203</v>
      </c>
      <c r="E11139" t="s">
        <v>204</v>
      </c>
      <c r="G11139" s="87">
        <v>63000</v>
      </c>
      <c r="H11139" s="87">
        <v>37675.063855620509</v>
      </c>
    </row>
    <row r="11140" spans="1:8" x14ac:dyDescent="0.3">
      <c r="A11140" t="s">
        <v>39</v>
      </c>
      <c r="B11140" t="s">
        <v>53</v>
      </c>
      <c r="C11140" t="s">
        <v>105</v>
      </c>
      <c r="D11140" t="s">
        <v>203</v>
      </c>
      <c r="E11140" t="s">
        <v>142</v>
      </c>
      <c r="G11140" s="87">
        <v>63000</v>
      </c>
      <c r="H11140" s="87">
        <v>63000</v>
      </c>
    </row>
    <row r="11141" spans="1:8" x14ac:dyDescent="0.3">
      <c r="A11141" t="s">
        <v>39</v>
      </c>
      <c r="B11141" t="s">
        <v>53</v>
      </c>
      <c r="C11141" t="s">
        <v>105</v>
      </c>
      <c r="D11141" t="s">
        <v>203</v>
      </c>
      <c r="E11141" t="s">
        <v>143</v>
      </c>
      <c r="G11141" s="87">
        <v>63000</v>
      </c>
      <c r="H11141" s="87">
        <v>62791.773092700852</v>
      </c>
    </row>
    <row r="11142" spans="1:8" x14ac:dyDescent="0.3">
      <c r="A11142" t="s">
        <v>39</v>
      </c>
      <c r="B11142" t="s">
        <v>53</v>
      </c>
      <c r="C11142" t="s">
        <v>105</v>
      </c>
      <c r="D11142" t="s">
        <v>203</v>
      </c>
      <c r="E11142" t="s">
        <v>141</v>
      </c>
      <c r="G11142" s="87">
        <v>63000</v>
      </c>
      <c r="H11142" s="87">
        <v>0</v>
      </c>
    </row>
    <row r="11143" spans="1:8" x14ac:dyDescent="0.3">
      <c r="A11143" t="s">
        <v>39</v>
      </c>
      <c r="B11143" t="s">
        <v>53</v>
      </c>
      <c r="C11143" t="s">
        <v>105</v>
      </c>
      <c r="D11143" t="s">
        <v>203</v>
      </c>
      <c r="E11143" t="s">
        <v>205</v>
      </c>
      <c r="G11143" s="87">
        <v>63000</v>
      </c>
      <c r="H11143" s="87">
        <v>37675.063855620509</v>
      </c>
    </row>
    <row r="11144" spans="1:8" x14ac:dyDescent="0.3">
      <c r="A11144" t="s">
        <v>39</v>
      </c>
      <c r="B11144" t="s">
        <v>53</v>
      </c>
      <c r="C11144" t="s">
        <v>105</v>
      </c>
      <c r="D11144" t="s">
        <v>206</v>
      </c>
      <c r="E11144" t="s">
        <v>207</v>
      </c>
      <c r="G11144" s="87">
        <v>63000</v>
      </c>
      <c r="H11144" s="87">
        <v>66150</v>
      </c>
    </row>
    <row r="11145" spans="1:8" x14ac:dyDescent="0.3">
      <c r="A11145" t="s">
        <v>39</v>
      </c>
      <c r="B11145" t="s">
        <v>53</v>
      </c>
      <c r="C11145" t="s">
        <v>105</v>
      </c>
      <c r="D11145" t="s">
        <v>206</v>
      </c>
      <c r="E11145" t="s">
        <v>208</v>
      </c>
      <c r="G11145" s="87">
        <v>63000</v>
      </c>
      <c r="H11145" s="87">
        <v>65756.25</v>
      </c>
    </row>
    <row r="11146" spans="1:8" x14ac:dyDescent="0.3">
      <c r="A11146" t="s">
        <v>39</v>
      </c>
      <c r="B11146" t="s">
        <v>53</v>
      </c>
      <c r="C11146" t="s">
        <v>105</v>
      </c>
      <c r="D11146" t="s">
        <v>206</v>
      </c>
      <c r="E11146" t="s">
        <v>209</v>
      </c>
      <c r="G11146" s="87">
        <v>63000</v>
      </c>
      <c r="H11146" s="87">
        <v>56258.603665207876</v>
      </c>
    </row>
    <row r="11147" spans="1:8" x14ac:dyDescent="0.3">
      <c r="A11147" t="s">
        <v>39</v>
      </c>
      <c r="B11147" t="s">
        <v>53</v>
      </c>
      <c r="C11147" t="s">
        <v>105</v>
      </c>
      <c r="D11147" t="s">
        <v>210</v>
      </c>
      <c r="E11147" t="s">
        <v>211</v>
      </c>
      <c r="G11147" s="87">
        <v>63000</v>
      </c>
      <c r="H11147" s="87">
        <v>56700</v>
      </c>
    </row>
    <row r="11148" spans="1:8" x14ac:dyDescent="0.3">
      <c r="A11148" t="s">
        <v>39</v>
      </c>
      <c r="B11148" t="s">
        <v>53</v>
      </c>
      <c r="C11148" t="s">
        <v>105</v>
      </c>
      <c r="D11148" t="s">
        <v>210</v>
      </c>
      <c r="E11148" t="s">
        <v>212</v>
      </c>
      <c r="G11148" s="87">
        <v>63000</v>
      </c>
      <c r="H11148" s="87">
        <v>56070</v>
      </c>
    </row>
    <row r="11149" spans="1:8" x14ac:dyDescent="0.3">
      <c r="A11149" t="s">
        <v>39</v>
      </c>
      <c r="B11149" t="s">
        <v>53</v>
      </c>
      <c r="C11149" t="s">
        <v>105</v>
      </c>
      <c r="D11149" t="s">
        <v>210</v>
      </c>
      <c r="E11149" t="s">
        <v>213</v>
      </c>
      <c r="G11149" s="87">
        <v>63000</v>
      </c>
      <c r="H11149" s="87">
        <v>57015</v>
      </c>
    </row>
    <row r="11150" spans="1:8" x14ac:dyDescent="0.3">
      <c r="A11150" t="s">
        <v>39</v>
      </c>
      <c r="B11150" t="s">
        <v>53</v>
      </c>
      <c r="C11150" t="s">
        <v>105</v>
      </c>
      <c r="D11150" t="s">
        <v>214</v>
      </c>
      <c r="E11150" t="s">
        <v>215</v>
      </c>
      <c r="F11150" s="88">
        <v>46388</v>
      </c>
      <c r="G11150" s="87">
        <v>5250</v>
      </c>
      <c r="H11150" s="87">
        <v>337.4152947308981</v>
      </c>
    </row>
    <row r="11151" spans="1:8" x14ac:dyDescent="0.3">
      <c r="A11151" t="s">
        <v>39</v>
      </c>
      <c r="B11151" t="s">
        <v>53</v>
      </c>
      <c r="C11151" t="s">
        <v>105</v>
      </c>
      <c r="D11151" t="s">
        <v>214</v>
      </c>
      <c r="E11151" t="s">
        <v>216</v>
      </c>
      <c r="F11151" s="88">
        <v>46388</v>
      </c>
      <c r="G11151" s="87">
        <v>5250</v>
      </c>
      <c r="H11151" s="87">
        <v>262.50000000000023</v>
      </c>
    </row>
    <row r="11152" spans="1:8" x14ac:dyDescent="0.3">
      <c r="A11152" t="s">
        <v>39</v>
      </c>
      <c r="B11152" t="s">
        <v>53</v>
      </c>
      <c r="C11152" t="s">
        <v>105</v>
      </c>
      <c r="D11152" t="s">
        <v>214</v>
      </c>
      <c r="E11152" t="s">
        <v>217</v>
      </c>
      <c r="F11152" s="88">
        <v>46388</v>
      </c>
      <c r="G11152" s="87">
        <v>5250</v>
      </c>
      <c r="H11152" s="87">
        <v>71.34789974371192</v>
      </c>
    </row>
    <row r="11153" spans="1:8" x14ac:dyDescent="0.3">
      <c r="A11153" t="s">
        <v>39</v>
      </c>
      <c r="B11153" t="s">
        <v>53</v>
      </c>
      <c r="C11153" t="s">
        <v>105</v>
      </c>
      <c r="D11153" t="s">
        <v>214</v>
      </c>
      <c r="E11153" t="s">
        <v>215</v>
      </c>
      <c r="F11153" s="88">
        <v>46419</v>
      </c>
      <c r="G11153" s="87">
        <v>5250</v>
      </c>
      <c r="H11153" s="87">
        <v>337.33309984875223</v>
      </c>
    </row>
    <row r="11154" spans="1:8" x14ac:dyDescent="0.3">
      <c r="A11154" t="s">
        <v>39</v>
      </c>
      <c r="B11154" t="s">
        <v>53</v>
      </c>
      <c r="C11154" t="s">
        <v>105</v>
      </c>
      <c r="D11154" t="s">
        <v>214</v>
      </c>
      <c r="E11154" t="s">
        <v>216</v>
      </c>
      <c r="F11154" s="88">
        <v>46419</v>
      </c>
      <c r="G11154" s="87">
        <v>5250</v>
      </c>
      <c r="H11154" s="87">
        <v>262.50000000000023</v>
      </c>
    </row>
    <row r="11155" spans="1:8" x14ac:dyDescent="0.3">
      <c r="A11155" t="s">
        <v>39</v>
      </c>
      <c r="B11155" t="s">
        <v>53</v>
      </c>
      <c r="C11155" t="s">
        <v>105</v>
      </c>
      <c r="D11155" t="s">
        <v>214</v>
      </c>
      <c r="E11155" t="s">
        <v>217</v>
      </c>
      <c r="F11155" s="88">
        <v>46419</v>
      </c>
      <c r="G11155" s="87">
        <v>5250</v>
      </c>
      <c r="H11155" s="87">
        <v>71.26961890357353</v>
      </c>
    </row>
    <row r="11156" spans="1:8" x14ac:dyDescent="0.3">
      <c r="A11156" t="s">
        <v>39</v>
      </c>
      <c r="B11156" t="s">
        <v>53</v>
      </c>
      <c r="C11156" t="s">
        <v>105</v>
      </c>
      <c r="D11156" t="s">
        <v>214</v>
      </c>
      <c r="E11156" t="s">
        <v>215</v>
      </c>
      <c r="F11156" s="88">
        <v>46447</v>
      </c>
      <c r="G11156" s="87">
        <v>5250</v>
      </c>
      <c r="H11156" s="87">
        <v>337.25108513259983</v>
      </c>
    </row>
    <row r="11157" spans="1:8" x14ac:dyDescent="0.3">
      <c r="A11157" t="s">
        <v>39</v>
      </c>
      <c r="B11157" t="s">
        <v>53</v>
      </c>
      <c r="C11157" t="s">
        <v>105</v>
      </c>
      <c r="D11157" t="s">
        <v>214</v>
      </c>
      <c r="E11157" t="s">
        <v>216</v>
      </c>
      <c r="F11157" s="88">
        <v>46447</v>
      </c>
      <c r="G11157" s="87">
        <v>5250</v>
      </c>
      <c r="H11157" s="87">
        <v>262.50000000000023</v>
      </c>
    </row>
    <row r="11158" spans="1:8" x14ac:dyDescent="0.3">
      <c r="A11158" t="s">
        <v>39</v>
      </c>
      <c r="B11158" t="s">
        <v>53</v>
      </c>
      <c r="C11158" t="s">
        <v>105</v>
      </c>
      <c r="D11158" t="s">
        <v>214</v>
      </c>
      <c r="E11158" t="s">
        <v>217</v>
      </c>
      <c r="F11158" s="88">
        <v>46447</v>
      </c>
      <c r="G11158" s="87">
        <v>5250</v>
      </c>
      <c r="H11158" s="87">
        <v>71.191509650094858</v>
      </c>
    </row>
    <row r="11159" spans="1:8" x14ac:dyDescent="0.3">
      <c r="A11159" t="s">
        <v>39</v>
      </c>
      <c r="B11159" t="s">
        <v>53</v>
      </c>
      <c r="C11159" t="s">
        <v>105</v>
      </c>
      <c r="D11159" t="s">
        <v>214</v>
      </c>
      <c r="E11159" t="s">
        <v>215</v>
      </c>
      <c r="F11159" s="88">
        <v>46478</v>
      </c>
      <c r="G11159" s="87">
        <v>5250</v>
      </c>
      <c r="H11159" s="87">
        <v>337.16647905791609</v>
      </c>
    </row>
    <row r="11160" spans="1:8" x14ac:dyDescent="0.3">
      <c r="A11160" t="s">
        <v>39</v>
      </c>
      <c r="B11160" t="s">
        <v>53</v>
      </c>
      <c r="C11160" t="s">
        <v>105</v>
      </c>
      <c r="D11160" t="s">
        <v>214</v>
      </c>
      <c r="E11160" t="s">
        <v>216</v>
      </c>
      <c r="F11160" s="88">
        <v>46478</v>
      </c>
      <c r="G11160" s="87">
        <v>5250</v>
      </c>
      <c r="H11160" s="87">
        <v>262.50000000000023</v>
      </c>
    </row>
    <row r="11161" spans="1:8" x14ac:dyDescent="0.3">
      <c r="A11161" t="s">
        <v>39</v>
      </c>
      <c r="B11161" t="s">
        <v>53</v>
      </c>
      <c r="C11161" t="s">
        <v>105</v>
      </c>
      <c r="D11161" t="s">
        <v>214</v>
      </c>
      <c r="E11161" t="s">
        <v>217</v>
      </c>
      <c r="F11161" s="88">
        <v>46478</v>
      </c>
      <c r="G11161" s="87">
        <v>5250</v>
      </c>
      <c r="H11161" s="87">
        <v>71.110932436110218</v>
      </c>
    </row>
    <row r="11162" spans="1:8" x14ac:dyDescent="0.3">
      <c r="A11162" t="s">
        <v>39</v>
      </c>
      <c r="B11162" t="s">
        <v>53</v>
      </c>
      <c r="C11162" t="s">
        <v>105</v>
      </c>
      <c r="D11162" t="s">
        <v>214</v>
      </c>
      <c r="E11162" t="s">
        <v>215</v>
      </c>
      <c r="F11162" s="88">
        <v>46508</v>
      </c>
      <c r="G11162" s="87">
        <v>5250</v>
      </c>
      <c r="H11162" s="87">
        <v>337.08206428734729</v>
      </c>
    </row>
    <row r="11163" spans="1:8" x14ac:dyDescent="0.3">
      <c r="A11163" t="s">
        <v>39</v>
      </c>
      <c r="B11163" t="s">
        <v>53</v>
      </c>
      <c r="C11163" t="s">
        <v>105</v>
      </c>
      <c r="D11163" t="s">
        <v>214</v>
      </c>
      <c r="E11163" t="s">
        <v>216</v>
      </c>
      <c r="F11163" s="88">
        <v>46508</v>
      </c>
      <c r="G11163" s="87">
        <v>5250</v>
      </c>
      <c r="H11163" s="87">
        <v>262.50000000000023</v>
      </c>
    </row>
    <row r="11164" spans="1:8" x14ac:dyDescent="0.3">
      <c r="A11164" t="s">
        <v>39</v>
      </c>
      <c r="B11164" t="s">
        <v>53</v>
      </c>
      <c r="C11164" t="s">
        <v>105</v>
      </c>
      <c r="D11164" t="s">
        <v>214</v>
      </c>
      <c r="E11164" t="s">
        <v>217</v>
      </c>
      <c r="F11164" s="88">
        <v>46508</v>
      </c>
      <c r="G11164" s="87">
        <v>5250</v>
      </c>
      <c r="H11164" s="87">
        <v>71.030537416520986</v>
      </c>
    </row>
    <row r="11165" spans="1:8" x14ac:dyDescent="0.3">
      <c r="A11165" t="s">
        <v>39</v>
      </c>
      <c r="B11165" t="s">
        <v>53</v>
      </c>
      <c r="C11165" t="s">
        <v>105</v>
      </c>
      <c r="D11165" t="s">
        <v>214</v>
      </c>
      <c r="E11165" t="s">
        <v>215</v>
      </c>
      <c r="F11165" s="88">
        <v>46539</v>
      </c>
      <c r="G11165" s="87">
        <v>5250</v>
      </c>
      <c r="H11165" s="87">
        <v>336.99784017278603</v>
      </c>
    </row>
    <row r="11166" spans="1:8" x14ac:dyDescent="0.3">
      <c r="A11166" t="s">
        <v>39</v>
      </c>
      <c r="B11166" t="s">
        <v>53</v>
      </c>
      <c r="C11166" t="s">
        <v>105</v>
      </c>
      <c r="D11166" t="s">
        <v>214</v>
      </c>
      <c r="E11166" t="s">
        <v>216</v>
      </c>
      <c r="F11166" s="88">
        <v>46539</v>
      </c>
      <c r="G11166" s="87">
        <v>5250</v>
      </c>
      <c r="H11166" s="87">
        <v>262.50000000000023</v>
      </c>
    </row>
    <row r="11167" spans="1:8" x14ac:dyDescent="0.3">
      <c r="A11167" t="s">
        <v>39</v>
      </c>
      <c r="B11167" t="s">
        <v>53</v>
      </c>
      <c r="C11167" t="s">
        <v>105</v>
      </c>
      <c r="D11167" t="s">
        <v>214</v>
      </c>
      <c r="E11167" t="s">
        <v>217</v>
      </c>
      <c r="F11167" s="88">
        <v>46539</v>
      </c>
      <c r="G11167" s="87">
        <v>5250</v>
      </c>
      <c r="H11167" s="87">
        <v>70.950323974081414</v>
      </c>
    </row>
    <row r="11168" spans="1:8" x14ac:dyDescent="0.3">
      <c r="A11168" t="s">
        <v>39</v>
      </c>
      <c r="B11168" t="s">
        <v>53</v>
      </c>
      <c r="C11168" t="s">
        <v>105</v>
      </c>
      <c r="D11168" t="s">
        <v>214</v>
      </c>
      <c r="E11168" t="s">
        <v>215</v>
      </c>
      <c r="F11168" s="88">
        <v>46569</v>
      </c>
      <c r="G11168" s="87">
        <v>5250</v>
      </c>
      <c r="H11168" s="87">
        <v>70.870291494332989</v>
      </c>
    </row>
    <row r="11169" spans="1:8" x14ac:dyDescent="0.3">
      <c r="A11169" t="s">
        <v>39</v>
      </c>
      <c r="B11169" t="s">
        <v>53</v>
      </c>
      <c r="C11169" t="s">
        <v>105</v>
      </c>
      <c r="D11169" t="s">
        <v>214</v>
      </c>
      <c r="E11169" t="s">
        <v>216</v>
      </c>
      <c r="F11169" s="88">
        <v>46569</v>
      </c>
      <c r="G11169" s="87">
        <v>5250</v>
      </c>
      <c r="H11169" s="87">
        <v>0</v>
      </c>
    </row>
    <row r="11170" spans="1:8" x14ac:dyDescent="0.3">
      <c r="A11170" t="s">
        <v>39</v>
      </c>
      <c r="B11170" t="s">
        <v>53</v>
      </c>
      <c r="C11170" t="s">
        <v>105</v>
      </c>
      <c r="D11170" t="s">
        <v>214</v>
      </c>
      <c r="E11170" t="s">
        <v>217</v>
      </c>
      <c r="F11170" s="88">
        <v>46569</v>
      </c>
      <c r="G11170" s="87">
        <v>5250</v>
      </c>
      <c r="H11170" s="87">
        <v>70.870291494332989</v>
      </c>
    </row>
    <row r="11171" spans="1:8" x14ac:dyDescent="0.3">
      <c r="A11171" t="s">
        <v>39</v>
      </c>
      <c r="B11171" t="s">
        <v>53</v>
      </c>
      <c r="C11171" t="s">
        <v>105</v>
      </c>
      <c r="D11171" t="s">
        <v>214</v>
      </c>
      <c r="E11171" t="s">
        <v>215</v>
      </c>
      <c r="F11171" s="88">
        <v>46600</v>
      </c>
      <c r="G11171" s="87">
        <v>5250</v>
      </c>
      <c r="H11171" s="87">
        <v>70.789131813396352</v>
      </c>
    </row>
    <row r="11172" spans="1:8" x14ac:dyDescent="0.3">
      <c r="A11172" t="s">
        <v>39</v>
      </c>
      <c r="B11172" t="s">
        <v>53</v>
      </c>
      <c r="C11172" t="s">
        <v>105</v>
      </c>
      <c r="D11172" t="s">
        <v>214</v>
      </c>
      <c r="E11172" t="s">
        <v>216</v>
      </c>
      <c r="F11172" s="88">
        <v>46600</v>
      </c>
      <c r="G11172" s="87">
        <v>5250</v>
      </c>
      <c r="H11172" s="87">
        <v>0</v>
      </c>
    </row>
    <row r="11173" spans="1:8" x14ac:dyDescent="0.3">
      <c r="A11173" t="s">
        <v>39</v>
      </c>
      <c r="B11173" t="s">
        <v>53</v>
      </c>
      <c r="C11173" t="s">
        <v>105</v>
      </c>
      <c r="D11173" t="s">
        <v>214</v>
      </c>
      <c r="E11173" t="s">
        <v>217</v>
      </c>
      <c r="F11173" s="88">
        <v>46600</v>
      </c>
      <c r="G11173" s="87">
        <v>5250</v>
      </c>
      <c r="H11173" s="87">
        <v>70.789131813396352</v>
      </c>
    </row>
    <row r="11174" spans="1:8" x14ac:dyDescent="0.3">
      <c r="A11174" t="s">
        <v>39</v>
      </c>
      <c r="B11174" t="s">
        <v>53</v>
      </c>
      <c r="C11174" t="s">
        <v>105</v>
      </c>
      <c r="D11174" t="s">
        <v>214</v>
      </c>
      <c r="E11174" t="s">
        <v>215</v>
      </c>
      <c r="F11174" s="88">
        <v>46631</v>
      </c>
      <c r="G11174" s="87">
        <v>5250</v>
      </c>
      <c r="H11174" s="87">
        <v>70.709462368236828</v>
      </c>
    </row>
    <row r="11175" spans="1:8" x14ac:dyDescent="0.3">
      <c r="A11175" t="s">
        <v>39</v>
      </c>
      <c r="B11175" t="s">
        <v>53</v>
      </c>
      <c r="C11175" t="s">
        <v>105</v>
      </c>
      <c r="D11175" t="s">
        <v>214</v>
      </c>
      <c r="E11175" t="s">
        <v>216</v>
      </c>
      <c r="F11175" s="88">
        <v>46631</v>
      </c>
      <c r="G11175" s="87">
        <v>5250</v>
      </c>
      <c r="H11175" s="87">
        <v>0</v>
      </c>
    </row>
    <row r="11176" spans="1:8" x14ac:dyDescent="0.3">
      <c r="A11176" t="s">
        <v>39</v>
      </c>
      <c r="B11176" t="s">
        <v>53</v>
      </c>
      <c r="C11176" t="s">
        <v>105</v>
      </c>
      <c r="D11176" t="s">
        <v>214</v>
      </c>
      <c r="E11176" t="s">
        <v>217</v>
      </c>
      <c r="F11176" s="88">
        <v>46631</v>
      </c>
      <c r="G11176" s="87">
        <v>5250</v>
      </c>
      <c r="H11176" s="87">
        <v>70.709462368236828</v>
      </c>
    </row>
    <row r="11177" spans="1:8" x14ac:dyDescent="0.3">
      <c r="A11177" t="s">
        <v>39</v>
      </c>
      <c r="B11177" t="s">
        <v>53</v>
      </c>
      <c r="C11177" t="s">
        <v>105</v>
      </c>
      <c r="D11177" t="s">
        <v>214</v>
      </c>
      <c r="E11177" t="s">
        <v>215</v>
      </c>
      <c r="F11177" s="88">
        <v>46661</v>
      </c>
      <c r="G11177" s="87">
        <v>5250</v>
      </c>
      <c r="H11177" s="87">
        <v>70.62997204902139</v>
      </c>
    </row>
    <row r="11178" spans="1:8" x14ac:dyDescent="0.3">
      <c r="A11178" t="s">
        <v>39</v>
      </c>
      <c r="B11178" t="s">
        <v>53</v>
      </c>
      <c r="C11178" t="s">
        <v>105</v>
      </c>
      <c r="D11178" t="s">
        <v>214</v>
      </c>
      <c r="E11178" t="s">
        <v>216</v>
      </c>
      <c r="F11178" s="88">
        <v>46661</v>
      </c>
      <c r="G11178" s="87">
        <v>5250</v>
      </c>
      <c r="H11178" s="87">
        <v>0</v>
      </c>
    </row>
    <row r="11179" spans="1:8" x14ac:dyDescent="0.3">
      <c r="A11179" t="s">
        <v>39</v>
      </c>
      <c r="B11179" t="s">
        <v>53</v>
      </c>
      <c r="C11179" t="s">
        <v>105</v>
      </c>
      <c r="D11179" t="s">
        <v>214</v>
      </c>
      <c r="E11179" t="s">
        <v>217</v>
      </c>
      <c r="F11179" s="88">
        <v>46661</v>
      </c>
      <c r="G11179" s="87">
        <v>5250</v>
      </c>
      <c r="H11179" s="87">
        <v>70.62997204902139</v>
      </c>
    </row>
    <row r="11180" spans="1:8" x14ac:dyDescent="0.3">
      <c r="A11180" t="s">
        <v>39</v>
      </c>
      <c r="B11180" t="s">
        <v>53</v>
      </c>
      <c r="C11180" t="s">
        <v>105</v>
      </c>
      <c r="D11180" t="s">
        <v>214</v>
      </c>
      <c r="E11180" t="s">
        <v>215</v>
      </c>
      <c r="F11180" s="88">
        <v>46692</v>
      </c>
      <c r="G11180" s="87">
        <v>5250</v>
      </c>
      <c r="H11180" s="87">
        <v>70.550660252319375</v>
      </c>
    </row>
    <row r="11181" spans="1:8" x14ac:dyDescent="0.3">
      <c r="A11181" t="s">
        <v>39</v>
      </c>
      <c r="B11181" t="s">
        <v>53</v>
      </c>
      <c r="C11181" t="s">
        <v>105</v>
      </c>
      <c r="D11181" t="s">
        <v>214</v>
      </c>
      <c r="E11181" t="s">
        <v>216</v>
      </c>
      <c r="F11181" s="88">
        <v>46692</v>
      </c>
      <c r="G11181" s="87">
        <v>5250</v>
      </c>
      <c r="H11181" s="87">
        <v>0</v>
      </c>
    </row>
    <row r="11182" spans="1:8" x14ac:dyDescent="0.3">
      <c r="A11182" t="s">
        <v>39</v>
      </c>
      <c r="B11182" t="s">
        <v>53</v>
      </c>
      <c r="C11182" t="s">
        <v>105</v>
      </c>
      <c r="D11182" t="s">
        <v>214</v>
      </c>
      <c r="E11182" t="s">
        <v>217</v>
      </c>
      <c r="F11182" s="88">
        <v>46692</v>
      </c>
      <c r="G11182" s="87">
        <v>5250</v>
      </c>
      <c r="H11182" s="87">
        <v>70.550660252319375</v>
      </c>
    </row>
    <row r="11183" spans="1:8" x14ac:dyDescent="0.3">
      <c r="A11183" t="s">
        <v>39</v>
      </c>
      <c r="B11183" t="s">
        <v>53</v>
      </c>
      <c r="C11183" t="s">
        <v>105</v>
      </c>
      <c r="D11183" t="s">
        <v>214</v>
      </c>
      <c r="E11183" t="s">
        <v>215</v>
      </c>
      <c r="F11183" s="88">
        <v>46722</v>
      </c>
      <c r="G11183" s="87">
        <v>5250</v>
      </c>
      <c r="H11183" s="87">
        <v>70.471526377404672</v>
      </c>
    </row>
    <row r="11184" spans="1:8" x14ac:dyDescent="0.3">
      <c r="A11184" t="s">
        <v>39</v>
      </c>
      <c r="B11184" t="s">
        <v>53</v>
      </c>
      <c r="C11184" t="s">
        <v>105</v>
      </c>
      <c r="D11184" t="s">
        <v>214</v>
      </c>
      <c r="E11184" t="s">
        <v>216</v>
      </c>
      <c r="F11184" s="88">
        <v>46722</v>
      </c>
      <c r="G11184" s="87">
        <v>5250</v>
      </c>
      <c r="H11184" s="87">
        <v>0</v>
      </c>
    </row>
    <row r="11185" spans="1:8" x14ac:dyDescent="0.3">
      <c r="A11185" t="s">
        <v>39</v>
      </c>
      <c r="B11185" t="s">
        <v>53</v>
      </c>
      <c r="C11185" t="s">
        <v>105</v>
      </c>
      <c r="D11185" t="s">
        <v>214</v>
      </c>
      <c r="E11185" t="s">
        <v>217</v>
      </c>
      <c r="F11185" s="88">
        <v>46722</v>
      </c>
      <c r="G11185" s="87">
        <v>5250</v>
      </c>
      <c r="H11185" s="87">
        <v>70.471526377404672</v>
      </c>
    </row>
    <row r="11186" spans="1:8" x14ac:dyDescent="0.3">
      <c r="A11186" t="s">
        <v>39</v>
      </c>
      <c r="B11186" t="s">
        <v>53</v>
      </c>
      <c r="C11186" t="s">
        <v>106</v>
      </c>
      <c r="D11186" t="s">
        <v>198</v>
      </c>
      <c r="E11186" t="s">
        <v>135</v>
      </c>
      <c r="G11186" s="87">
        <v>51000</v>
      </c>
      <c r="H11186" s="87">
        <v>29784</v>
      </c>
    </row>
    <row r="11187" spans="1:8" x14ac:dyDescent="0.3">
      <c r="A11187" t="s">
        <v>39</v>
      </c>
      <c r="B11187" t="s">
        <v>53</v>
      </c>
      <c r="C11187" t="s">
        <v>106</v>
      </c>
      <c r="D11187" t="s">
        <v>198</v>
      </c>
      <c r="E11187" t="s">
        <v>199</v>
      </c>
      <c r="G11187" s="87">
        <v>51000</v>
      </c>
      <c r="H11187" s="87">
        <v>51495.931732486613</v>
      </c>
    </row>
    <row r="11188" spans="1:8" x14ac:dyDescent="0.3">
      <c r="A11188" t="s">
        <v>39</v>
      </c>
      <c r="B11188" t="s">
        <v>53</v>
      </c>
      <c r="C11188" t="s">
        <v>106</v>
      </c>
      <c r="D11188" t="s">
        <v>198</v>
      </c>
      <c r="E11188" t="s">
        <v>200</v>
      </c>
      <c r="G11188" s="87">
        <v>51000</v>
      </c>
      <c r="H11188" s="87">
        <v>51630.924330103597</v>
      </c>
    </row>
    <row r="11189" spans="1:8" x14ac:dyDescent="0.3">
      <c r="A11189" t="s">
        <v>39</v>
      </c>
      <c r="B11189" t="s">
        <v>53</v>
      </c>
      <c r="C11189" t="s">
        <v>106</v>
      </c>
      <c r="D11189" t="s">
        <v>198</v>
      </c>
      <c r="E11189" t="s">
        <v>201</v>
      </c>
      <c r="G11189" s="87">
        <v>51000</v>
      </c>
      <c r="H11189" s="87">
        <v>51000</v>
      </c>
    </row>
    <row r="11190" spans="1:8" x14ac:dyDescent="0.3">
      <c r="A11190" t="s">
        <v>39</v>
      </c>
      <c r="B11190" t="s">
        <v>53</v>
      </c>
      <c r="C11190" t="s">
        <v>106</v>
      </c>
      <c r="D11190" t="s">
        <v>198</v>
      </c>
      <c r="E11190" t="s">
        <v>202</v>
      </c>
      <c r="G11190" s="87">
        <v>51000</v>
      </c>
      <c r="H11190" s="87">
        <v>30445.666899598182</v>
      </c>
    </row>
    <row r="11191" spans="1:8" x14ac:dyDescent="0.3">
      <c r="A11191" t="s">
        <v>39</v>
      </c>
      <c r="B11191" t="s">
        <v>53</v>
      </c>
      <c r="C11191" t="s">
        <v>106</v>
      </c>
      <c r="D11191" t="s">
        <v>198</v>
      </c>
      <c r="E11191" t="s">
        <v>139</v>
      </c>
      <c r="G11191" s="87">
        <v>51000</v>
      </c>
      <c r="H11191" s="87">
        <v>32895</v>
      </c>
    </row>
    <row r="11192" spans="1:8" x14ac:dyDescent="0.3">
      <c r="A11192" t="s">
        <v>39</v>
      </c>
      <c r="B11192" t="s">
        <v>53</v>
      </c>
      <c r="C11192" t="s">
        <v>106</v>
      </c>
      <c r="D11192" t="s">
        <v>198</v>
      </c>
      <c r="E11192" t="s">
        <v>65</v>
      </c>
      <c r="G11192" s="87">
        <v>51000</v>
      </c>
      <c r="H11192" s="87">
        <v>30445.666899598182</v>
      </c>
    </row>
    <row r="11193" spans="1:8" x14ac:dyDescent="0.3">
      <c r="A11193" t="s">
        <v>39</v>
      </c>
      <c r="B11193" t="s">
        <v>53</v>
      </c>
      <c r="C11193" t="s">
        <v>106</v>
      </c>
      <c r="D11193" t="s">
        <v>203</v>
      </c>
      <c r="E11193" t="s">
        <v>204</v>
      </c>
      <c r="G11193" s="87">
        <v>51000</v>
      </c>
      <c r="H11193" s="87">
        <v>30265.838135245402</v>
      </c>
    </row>
    <row r="11194" spans="1:8" x14ac:dyDescent="0.3">
      <c r="A11194" t="s">
        <v>39</v>
      </c>
      <c r="B11194" t="s">
        <v>53</v>
      </c>
      <c r="C11194" t="s">
        <v>106</v>
      </c>
      <c r="D11194" t="s">
        <v>203</v>
      </c>
      <c r="E11194" t="s">
        <v>142</v>
      </c>
      <c r="G11194" s="87">
        <v>51000</v>
      </c>
      <c r="H11194" s="87">
        <v>50999.999999999993</v>
      </c>
    </row>
    <row r="11195" spans="1:8" x14ac:dyDescent="0.3">
      <c r="A11195" t="s">
        <v>39</v>
      </c>
      <c r="B11195" t="s">
        <v>53</v>
      </c>
      <c r="C11195" t="s">
        <v>106</v>
      </c>
      <c r="D11195" t="s">
        <v>203</v>
      </c>
      <c r="E11195" t="s">
        <v>143</v>
      </c>
      <c r="G11195" s="87">
        <v>51000</v>
      </c>
      <c r="H11195" s="87">
        <v>51825.065300077753</v>
      </c>
    </row>
    <row r="11196" spans="1:8" x14ac:dyDescent="0.3">
      <c r="A11196" t="s">
        <v>39</v>
      </c>
      <c r="B11196" t="s">
        <v>53</v>
      </c>
      <c r="C11196" t="s">
        <v>106</v>
      </c>
      <c r="D11196" t="s">
        <v>203</v>
      </c>
      <c r="E11196" t="s">
        <v>141</v>
      </c>
      <c r="G11196" s="87">
        <v>51000</v>
      </c>
      <c r="H11196" s="87">
        <v>0</v>
      </c>
    </row>
    <row r="11197" spans="1:8" x14ac:dyDescent="0.3">
      <c r="A11197" t="s">
        <v>39</v>
      </c>
      <c r="B11197" t="s">
        <v>53</v>
      </c>
      <c r="C11197" t="s">
        <v>106</v>
      </c>
      <c r="D11197" t="s">
        <v>203</v>
      </c>
      <c r="E11197" t="s">
        <v>205</v>
      </c>
      <c r="G11197" s="87">
        <v>51000</v>
      </c>
      <c r="H11197" s="87">
        <v>30265.838135245402</v>
      </c>
    </row>
    <row r="11198" spans="1:8" x14ac:dyDescent="0.3">
      <c r="A11198" t="s">
        <v>39</v>
      </c>
      <c r="B11198" t="s">
        <v>53</v>
      </c>
      <c r="C11198" t="s">
        <v>106</v>
      </c>
      <c r="D11198" t="s">
        <v>206</v>
      </c>
      <c r="E11198" t="s">
        <v>207</v>
      </c>
      <c r="G11198" s="87">
        <v>51000</v>
      </c>
      <c r="H11198" s="87">
        <v>54060</v>
      </c>
    </row>
    <row r="11199" spans="1:8" x14ac:dyDescent="0.3">
      <c r="A11199" t="s">
        <v>39</v>
      </c>
      <c r="B11199" t="s">
        <v>53</v>
      </c>
      <c r="C11199" t="s">
        <v>106</v>
      </c>
      <c r="D11199" t="s">
        <v>206</v>
      </c>
      <c r="E11199" t="s">
        <v>208</v>
      </c>
      <c r="G11199" s="87">
        <v>51000</v>
      </c>
      <c r="H11199" s="87">
        <v>53539.375</v>
      </c>
    </row>
    <row r="11200" spans="1:8" x14ac:dyDescent="0.3">
      <c r="A11200" t="s">
        <v>39</v>
      </c>
      <c r="B11200" t="s">
        <v>53</v>
      </c>
      <c r="C11200" t="s">
        <v>106</v>
      </c>
      <c r="D11200" t="s">
        <v>206</v>
      </c>
      <c r="E11200" t="s">
        <v>209</v>
      </c>
      <c r="G11200" s="87">
        <v>51000</v>
      </c>
      <c r="H11200" s="87">
        <v>45339.106947483589</v>
      </c>
    </row>
    <row r="11201" spans="1:8" x14ac:dyDescent="0.3">
      <c r="A11201" t="s">
        <v>39</v>
      </c>
      <c r="B11201" t="s">
        <v>53</v>
      </c>
      <c r="C11201" t="s">
        <v>106</v>
      </c>
      <c r="D11201" t="s">
        <v>210</v>
      </c>
      <c r="E11201" t="s">
        <v>211</v>
      </c>
      <c r="G11201" s="87">
        <v>51000</v>
      </c>
      <c r="H11201" s="87">
        <v>45900</v>
      </c>
    </row>
    <row r="11202" spans="1:8" x14ac:dyDescent="0.3">
      <c r="A11202" t="s">
        <v>39</v>
      </c>
      <c r="B11202" t="s">
        <v>53</v>
      </c>
      <c r="C11202" t="s">
        <v>106</v>
      </c>
      <c r="D11202" t="s">
        <v>210</v>
      </c>
      <c r="E11202" t="s">
        <v>212</v>
      </c>
      <c r="G11202" s="87">
        <v>51000</v>
      </c>
      <c r="H11202" s="87">
        <v>45390</v>
      </c>
    </row>
    <row r="11203" spans="1:8" x14ac:dyDescent="0.3">
      <c r="A11203" t="s">
        <v>39</v>
      </c>
      <c r="B11203" t="s">
        <v>53</v>
      </c>
      <c r="C11203" t="s">
        <v>106</v>
      </c>
      <c r="D11203" t="s">
        <v>210</v>
      </c>
      <c r="E11203" t="s">
        <v>213</v>
      </c>
      <c r="G11203" s="87">
        <v>51000</v>
      </c>
      <c r="H11203" s="87">
        <v>45135</v>
      </c>
    </row>
    <row r="11204" spans="1:8" x14ac:dyDescent="0.3">
      <c r="A11204" t="s">
        <v>39</v>
      </c>
      <c r="B11204" t="s">
        <v>53</v>
      </c>
      <c r="C11204" t="s">
        <v>106</v>
      </c>
      <c r="D11204" t="s">
        <v>214</v>
      </c>
      <c r="E11204" t="s">
        <v>215</v>
      </c>
      <c r="F11204" s="88">
        <v>46388</v>
      </c>
      <c r="G11204" s="87">
        <v>4250</v>
      </c>
      <c r="H11204" s="87">
        <v>234.8498226179027</v>
      </c>
    </row>
    <row r="11205" spans="1:8" x14ac:dyDescent="0.3">
      <c r="A11205" t="s">
        <v>39</v>
      </c>
      <c r="B11205" t="s">
        <v>53</v>
      </c>
      <c r="C11205" t="s">
        <v>106</v>
      </c>
      <c r="D11205" t="s">
        <v>214</v>
      </c>
      <c r="E11205" t="s">
        <v>216</v>
      </c>
      <c r="F11205" s="88">
        <v>46388</v>
      </c>
      <c r="G11205" s="87">
        <v>4250</v>
      </c>
      <c r="H11205" s="87">
        <v>255.0000000000002</v>
      </c>
    </row>
    <row r="11206" spans="1:8" x14ac:dyDescent="0.3">
      <c r="A11206" t="s">
        <v>39</v>
      </c>
      <c r="B11206" t="s">
        <v>53</v>
      </c>
      <c r="C11206" t="s">
        <v>106</v>
      </c>
      <c r="D11206" t="s">
        <v>214</v>
      </c>
      <c r="E11206" t="s">
        <v>217</v>
      </c>
      <c r="F11206" s="88">
        <v>46388</v>
      </c>
      <c r="G11206" s="87">
        <v>4250</v>
      </c>
      <c r="H11206" s="87">
        <v>-19.009601303865342</v>
      </c>
    </row>
    <row r="11207" spans="1:8" x14ac:dyDescent="0.3">
      <c r="A11207" t="s">
        <v>39</v>
      </c>
      <c r="B11207" t="s">
        <v>53</v>
      </c>
      <c r="C11207" t="s">
        <v>106</v>
      </c>
      <c r="D11207" t="s">
        <v>214</v>
      </c>
      <c r="E11207" t="s">
        <v>215</v>
      </c>
      <c r="F11207" s="88">
        <v>46419</v>
      </c>
      <c r="G11207" s="87">
        <v>4250</v>
      </c>
      <c r="H11207" s="87">
        <v>234.84253561183721</v>
      </c>
    </row>
    <row r="11208" spans="1:8" x14ac:dyDescent="0.3">
      <c r="A11208" t="s">
        <v>39</v>
      </c>
      <c r="B11208" t="s">
        <v>53</v>
      </c>
      <c r="C11208" t="s">
        <v>106</v>
      </c>
      <c r="D11208" t="s">
        <v>214</v>
      </c>
      <c r="E11208" t="s">
        <v>216</v>
      </c>
      <c r="F11208" s="88">
        <v>46419</v>
      </c>
      <c r="G11208" s="87">
        <v>4250</v>
      </c>
      <c r="H11208" s="87">
        <v>255.0000000000002</v>
      </c>
    </row>
    <row r="11209" spans="1:8" x14ac:dyDescent="0.3">
      <c r="A11209" t="s">
        <v>39</v>
      </c>
      <c r="B11209" t="s">
        <v>53</v>
      </c>
      <c r="C11209" t="s">
        <v>106</v>
      </c>
      <c r="D11209" t="s">
        <v>214</v>
      </c>
      <c r="E11209" t="s">
        <v>217</v>
      </c>
      <c r="F11209" s="88">
        <v>46419</v>
      </c>
      <c r="G11209" s="87">
        <v>4250</v>
      </c>
      <c r="H11209" s="87">
        <v>-19.016475837889509</v>
      </c>
    </row>
    <row r="11210" spans="1:8" x14ac:dyDescent="0.3">
      <c r="A11210" t="s">
        <v>39</v>
      </c>
      <c r="B11210" t="s">
        <v>53</v>
      </c>
      <c r="C11210" t="s">
        <v>106</v>
      </c>
      <c r="D11210" t="s">
        <v>214</v>
      </c>
      <c r="E11210" t="s">
        <v>215</v>
      </c>
      <c r="F11210" s="88">
        <v>46447</v>
      </c>
      <c r="G11210" s="87">
        <v>4250</v>
      </c>
      <c r="H11210" s="87">
        <v>234.83524333339511</v>
      </c>
    </row>
    <row r="11211" spans="1:8" x14ac:dyDescent="0.3">
      <c r="A11211" t="s">
        <v>39</v>
      </c>
      <c r="B11211" t="s">
        <v>53</v>
      </c>
      <c r="C11211" t="s">
        <v>106</v>
      </c>
      <c r="D11211" t="s">
        <v>214</v>
      </c>
      <c r="E11211" t="s">
        <v>216</v>
      </c>
      <c r="F11211" s="88">
        <v>46447</v>
      </c>
      <c r="G11211" s="87">
        <v>4250</v>
      </c>
      <c r="H11211" s="87">
        <v>255.0000000000002</v>
      </c>
    </row>
    <row r="11212" spans="1:8" x14ac:dyDescent="0.3">
      <c r="A11212" t="s">
        <v>39</v>
      </c>
      <c r="B11212" t="s">
        <v>53</v>
      </c>
      <c r="C11212" t="s">
        <v>106</v>
      </c>
      <c r="D11212" t="s">
        <v>214</v>
      </c>
      <c r="E11212" t="s">
        <v>217</v>
      </c>
      <c r="F11212" s="88">
        <v>46447</v>
      </c>
      <c r="G11212" s="87">
        <v>4250</v>
      </c>
      <c r="H11212" s="87">
        <v>-19.023355345854171</v>
      </c>
    </row>
    <row r="11213" spans="1:8" x14ac:dyDescent="0.3">
      <c r="A11213" t="s">
        <v>39</v>
      </c>
      <c r="B11213" t="s">
        <v>53</v>
      </c>
      <c r="C11213" t="s">
        <v>106</v>
      </c>
      <c r="D11213" t="s">
        <v>214</v>
      </c>
      <c r="E11213" t="s">
        <v>215</v>
      </c>
      <c r="F11213" s="88">
        <v>46478</v>
      </c>
      <c r="G11213" s="87">
        <v>4250</v>
      </c>
      <c r="H11213" s="87">
        <v>234.827698309493</v>
      </c>
    </row>
    <row r="11214" spans="1:8" x14ac:dyDescent="0.3">
      <c r="A11214" t="s">
        <v>39</v>
      </c>
      <c r="B11214" t="s">
        <v>53</v>
      </c>
      <c r="C11214" t="s">
        <v>106</v>
      </c>
      <c r="D11214" t="s">
        <v>214</v>
      </c>
      <c r="E11214" t="s">
        <v>216</v>
      </c>
      <c r="F11214" s="88">
        <v>46478</v>
      </c>
      <c r="G11214" s="87">
        <v>4250</v>
      </c>
      <c r="H11214" s="87">
        <v>255.0000000000002</v>
      </c>
    </row>
    <row r="11215" spans="1:8" x14ac:dyDescent="0.3">
      <c r="A11215" t="s">
        <v>39</v>
      </c>
      <c r="B11215" t="s">
        <v>53</v>
      </c>
      <c r="C11215" t="s">
        <v>106</v>
      </c>
      <c r="D11215" t="s">
        <v>214</v>
      </c>
      <c r="E11215" t="s">
        <v>217</v>
      </c>
      <c r="F11215" s="88">
        <v>46478</v>
      </c>
      <c r="G11215" s="87">
        <v>4250</v>
      </c>
      <c r="H11215" s="87">
        <v>-19.030473292931141</v>
      </c>
    </row>
    <row r="11216" spans="1:8" x14ac:dyDescent="0.3">
      <c r="A11216" t="s">
        <v>39</v>
      </c>
      <c r="B11216" t="s">
        <v>53</v>
      </c>
      <c r="C11216" t="s">
        <v>106</v>
      </c>
      <c r="D11216" t="s">
        <v>214</v>
      </c>
      <c r="E11216" t="s">
        <v>215</v>
      </c>
      <c r="F11216" s="88">
        <v>46508</v>
      </c>
      <c r="G11216" s="87">
        <v>4250</v>
      </c>
      <c r="H11216" s="87">
        <v>234.82014763725221</v>
      </c>
    </row>
    <row r="11217" spans="1:8" x14ac:dyDescent="0.3">
      <c r="A11217" t="s">
        <v>39</v>
      </c>
      <c r="B11217" t="s">
        <v>53</v>
      </c>
      <c r="C11217" t="s">
        <v>106</v>
      </c>
      <c r="D11217" t="s">
        <v>214</v>
      </c>
      <c r="E11217" t="s">
        <v>216</v>
      </c>
      <c r="F11217" s="88">
        <v>46508</v>
      </c>
      <c r="G11217" s="87">
        <v>4250</v>
      </c>
      <c r="H11217" s="87">
        <v>255.0000000000002</v>
      </c>
    </row>
    <row r="11218" spans="1:8" x14ac:dyDescent="0.3">
      <c r="A11218" t="s">
        <v>39</v>
      </c>
      <c r="B11218" t="s">
        <v>53</v>
      </c>
      <c r="C11218" t="s">
        <v>106</v>
      </c>
      <c r="D11218" t="s">
        <v>214</v>
      </c>
      <c r="E11218" t="s">
        <v>217</v>
      </c>
      <c r="F11218" s="88">
        <v>46508</v>
      </c>
      <c r="G11218" s="87">
        <v>4250</v>
      </c>
      <c r="H11218" s="87">
        <v>-19.037596568630551</v>
      </c>
    </row>
    <row r="11219" spans="1:8" x14ac:dyDescent="0.3">
      <c r="A11219" t="s">
        <v>39</v>
      </c>
      <c r="B11219" t="s">
        <v>53</v>
      </c>
      <c r="C11219" t="s">
        <v>106</v>
      </c>
      <c r="D11219" t="s">
        <v>214</v>
      </c>
      <c r="E11219" t="s">
        <v>215</v>
      </c>
      <c r="F11219" s="88">
        <v>46539</v>
      </c>
      <c r="G11219" s="87">
        <v>4250</v>
      </c>
      <c r="H11219" s="87">
        <v>234.81259131032721</v>
      </c>
    </row>
    <row r="11220" spans="1:8" x14ac:dyDescent="0.3">
      <c r="A11220" t="s">
        <v>39</v>
      </c>
      <c r="B11220" t="s">
        <v>53</v>
      </c>
      <c r="C11220" t="s">
        <v>106</v>
      </c>
      <c r="D11220" t="s">
        <v>214</v>
      </c>
      <c r="E11220" t="s">
        <v>216</v>
      </c>
      <c r="F11220" s="88">
        <v>46539</v>
      </c>
      <c r="G11220" s="87">
        <v>4250</v>
      </c>
      <c r="H11220" s="87">
        <v>255.0000000000002</v>
      </c>
    </row>
    <row r="11221" spans="1:8" x14ac:dyDescent="0.3">
      <c r="A11221" t="s">
        <v>39</v>
      </c>
      <c r="B11221" t="s">
        <v>53</v>
      </c>
      <c r="C11221" t="s">
        <v>106</v>
      </c>
      <c r="D11221" t="s">
        <v>214</v>
      </c>
      <c r="E11221" t="s">
        <v>217</v>
      </c>
      <c r="F11221" s="88">
        <v>46539</v>
      </c>
      <c r="G11221" s="87">
        <v>4250</v>
      </c>
      <c r="H11221" s="87">
        <v>-19.04472517893727</v>
      </c>
    </row>
    <row r="11222" spans="1:8" x14ac:dyDescent="0.3">
      <c r="A11222" t="s">
        <v>39</v>
      </c>
      <c r="B11222" t="s">
        <v>53</v>
      </c>
      <c r="C11222" t="s">
        <v>106</v>
      </c>
      <c r="D11222" t="s">
        <v>214</v>
      </c>
      <c r="E11222" t="s">
        <v>215</v>
      </c>
      <c r="F11222" s="88">
        <v>46569</v>
      </c>
      <c r="G11222" s="87">
        <v>4250</v>
      </c>
      <c r="H11222" s="87">
        <v>234.80502932236229</v>
      </c>
    </row>
    <row r="11223" spans="1:8" x14ac:dyDescent="0.3">
      <c r="A11223" t="s">
        <v>39</v>
      </c>
      <c r="B11223" t="s">
        <v>53</v>
      </c>
      <c r="C11223" t="s">
        <v>106</v>
      </c>
      <c r="D11223" t="s">
        <v>214</v>
      </c>
      <c r="E11223" t="s">
        <v>216</v>
      </c>
      <c r="F11223" s="88">
        <v>46569</v>
      </c>
      <c r="G11223" s="87">
        <v>4250</v>
      </c>
      <c r="H11223" s="87">
        <v>255.0000000000002</v>
      </c>
    </row>
    <row r="11224" spans="1:8" x14ac:dyDescent="0.3">
      <c r="A11224" t="s">
        <v>39</v>
      </c>
      <c r="B11224" t="s">
        <v>53</v>
      </c>
      <c r="C11224" t="s">
        <v>106</v>
      </c>
      <c r="D11224" t="s">
        <v>214</v>
      </c>
      <c r="E11224" t="s">
        <v>217</v>
      </c>
      <c r="F11224" s="88">
        <v>46569</v>
      </c>
      <c r="G11224" s="87">
        <v>4250</v>
      </c>
      <c r="H11224" s="87">
        <v>-19.0518591298475</v>
      </c>
    </row>
    <row r="11225" spans="1:8" x14ac:dyDescent="0.3">
      <c r="A11225" t="s">
        <v>39</v>
      </c>
      <c r="B11225" t="s">
        <v>53</v>
      </c>
      <c r="C11225" t="s">
        <v>106</v>
      </c>
      <c r="D11225" t="s">
        <v>214</v>
      </c>
      <c r="E11225" t="s">
        <v>215</v>
      </c>
      <c r="F11225" s="88">
        <v>46600</v>
      </c>
      <c r="G11225" s="87">
        <v>4250</v>
      </c>
      <c r="H11225" s="87">
        <v>-19.059115509604649</v>
      </c>
    </row>
    <row r="11226" spans="1:8" x14ac:dyDescent="0.3">
      <c r="A11226" t="s">
        <v>39</v>
      </c>
      <c r="B11226" t="s">
        <v>53</v>
      </c>
      <c r="C11226" t="s">
        <v>106</v>
      </c>
      <c r="D11226" t="s">
        <v>214</v>
      </c>
      <c r="E11226" t="s">
        <v>216</v>
      </c>
      <c r="F11226" s="88">
        <v>46600</v>
      </c>
      <c r="G11226" s="87">
        <v>4250</v>
      </c>
      <c r="H11226" s="87">
        <v>0</v>
      </c>
    </row>
    <row r="11227" spans="1:8" x14ac:dyDescent="0.3">
      <c r="A11227" t="s">
        <v>39</v>
      </c>
      <c r="B11227" t="s">
        <v>53</v>
      </c>
      <c r="C11227" t="s">
        <v>106</v>
      </c>
      <c r="D11227" t="s">
        <v>214</v>
      </c>
      <c r="E11227" t="s">
        <v>217</v>
      </c>
      <c r="F11227" s="88">
        <v>46600</v>
      </c>
      <c r="G11227" s="87">
        <v>4250</v>
      </c>
      <c r="H11227" s="87">
        <v>-19.059115509604649</v>
      </c>
    </row>
    <row r="11228" spans="1:8" x14ac:dyDescent="0.3">
      <c r="A11228" t="s">
        <v>39</v>
      </c>
      <c r="B11228" t="s">
        <v>53</v>
      </c>
      <c r="C11228" t="s">
        <v>106</v>
      </c>
      <c r="D11228" t="s">
        <v>214</v>
      </c>
      <c r="E11228" t="s">
        <v>215</v>
      </c>
      <c r="F11228" s="88">
        <v>46631</v>
      </c>
      <c r="G11228" s="87">
        <v>4250</v>
      </c>
      <c r="H11228" s="87">
        <v>-19.06626024753924</v>
      </c>
    </row>
    <row r="11229" spans="1:8" x14ac:dyDescent="0.3">
      <c r="A11229" t="s">
        <v>39</v>
      </c>
      <c r="B11229" t="s">
        <v>53</v>
      </c>
      <c r="C11229" t="s">
        <v>106</v>
      </c>
      <c r="D11229" t="s">
        <v>214</v>
      </c>
      <c r="E11229" t="s">
        <v>216</v>
      </c>
      <c r="F11229" s="88">
        <v>46631</v>
      </c>
      <c r="G11229" s="87">
        <v>4250</v>
      </c>
      <c r="H11229" s="87">
        <v>0</v>
      </c>
    </row>
    <row r="11230" spans="1:8" x14ac:dyDescent="0.3">
      <c r="A11230" t="s">
        <v>39</v>
      </c>
      <c r="B11230" t="s">
        <v>53</v>
      </c>
      <c r="C11230" t="s">
        <v>106</v>
      </c>
      <c r="D11230" t="s">
        <v>214</v>
      </c>
      <c r="E11230" t="s">
        <v>217</v>
      </c>
      <c r="F11230" s="88">
        <v>46631</v>
      </c>
      <c r="G11230" s="87">
        <v>4250</v>
      </c>
      <c r="H11230" s="87">
        <v>-19.06626024753924</v>
      </c>
    </row>
    <row r="11231" spans="1:8" x14ac:dyDescent="0.3">
      <c r="A11231" t="s">
        <v>39</v>
      </c>
      <c r="B11231" t="s">
        <v>53</v>
      </c>
      <c r="C11231" t="s">
        <v>106</v>
      </c>
      <c r="D11231" t="s">
        <v>214</v>
      </c>
      <c r="E11231" t="s">
        <v>215</v>
      </c>
      <c r="F11231" s="88">
        <v>46661</v>
      </c>
      <c r="G11231" s="87">
        <v>4250</v>
      </c>
      <c r="H11231" s="87">
        <v>-19.0734103442127</v>
      </c>
    </row>
    <row r="11232" spans="1:8" x14ac:dyDescent="0.3">
      <c r="A11232" t="s">
        <v>39</v>
      </c>
      <c r="B11232" t="s">
        <v>53</v>
      </c>
      <c r="C11232" t="s">
        <v>106</v>
      </c>
      <c r="D11232" t="s">
        <v>214</v>
      </c>
      <c r="E11232" t="s">
        <v>216</v>
      </c>
      <c r="F11232" s="88">
        <v>46661</v>
      </c>
      <c r="G11232" s="87">
        <v>4250</v>
      </c>
      <c r="H11232" s="87">
        <v>0</v>
      </c>
    </row>
    <row r="11233" spans="1:8" x14ac:dyDescent="0.3">
      <c r="A11233" t="s">
        <v>39</v>
      </c>
      <c r="B11233" t="s">
        <v>53</v>
      </c>
      <c r="C11233" t="s">
        <v>106</v>
      </c>
      <c r="D11233" t="s">
        <v>214</v>
      </c>
      <c r="E11233" t="s">
        <v>217</v>
      </c>
      <c r="F11233" s="88">
        <v>46661</v>
      </c>
      <c r="G11233" s="87">
        <v>4250</v>
      </c>
      <c r="H11233" s="87">
        <v>-19.0734103442127</v>
      </c>
    </row>
    <row r="11234" spans="1:8" x14ac:dyDescent="0.3">
      <c r="A11234" t="s">
        <v>39</v>
      </c>
      <c r="B11234" t="s">
        <v>53</v>
      </c>
      <c r="C11234" t="s">
        <v>106</v>
      </c>
      <c r="D11234" t="s">
        <v>214</v>
      </c>
      <c r="E11234" t="s">
        <v>215</v>
      </c>
      <c r="F11234" s="88">
        <v>46692</v>
      </c>
      <c r="G11234" s="87">
        <v>4250</v>
      </c>
      <c r="H11234" s="87">
        <v>-19.080565805658029</v>
      </c>
    </row>
    <row r="11235" spans="1:8" x14ac:dyDescent="0.3">
      <c r="A11235" t="s">
        <v>39</v>
      </c>
      <c r="B11235" t="s">
        <v>53</v>
      </c>
      <c r="C11235" t="s">
        <v>106</v>
      </c>
      <c r="D11235" t="s">
        <v>214</v>
      </c>
      <c r="E11235" t="s">
        <v>216</v>
      </c>
      <c r="F11235" s="88">
        <v>46692</v>
      </c>
      <c r="G11235" s="87">
        <v>4250</v>
      </c>
      <c r="H11235" s="87">
        <v>0</v>
      </c>
    </row>
    <row r="11236" spans="1:8" x14ac:dyDescent="0.3">
      <c r="A11236" t="s">
        <v>39</v>
      </c>
      <c r="B11236" t="s">
        <v>53</v>
      </c>
      <c r="C11236" t="s">
        <v>106</v>
      </c>
      <c r="D11236" t="s">
        <v>214</v>
      </c>
      <c r="E11236" t="s">
        <v>217</v>
      </c>
      <c r="F11236" s="88">
        <v>46692</v>
      </c>
      <c r="G11236" s="87">
        <v>4250</v>
      </c>
      <c r="H11236" s="87">
        <v>-19.080565805658029</v>
      </c>
    </row>
    <row r="11237" spans="1:8" x14ac:dyDescent="0.3">
      <c r="A11237" t="s">
        <v>39</v>
      </c>
      <c r="B11237" t="s">
        <v>53</v>
      </c>
      <c r="C11237" t="s">
        <v>106</v>
      </c>
      <c r="D11237" t="s">
        <v>214</v>
      </c>
      <c r="E11237" t="s">
        <v>215</v>
      </c>
      <c r="F11237" s="88">
        <v>46722</v>
      </c>
      <c r="G11237" s="87">
        <v>4250</v>
      </c>
      <c r="H11237" s="87">
        <v>-19.08772663791439</v>
      </c>
    </row>
    <row r="11238" spans="1:8" x14ac:dyDescent="0.3">
      <c r="A11238" t="s">
        <v>39</v>
      </c>
      <c r="B11238" t="s">
        <v>53</v>
      </c>
      <c r="C11238" t="s">
        <v>106</v>
      </c>
      <c r="D11238" t="s">
        <v>214</v>
      </c>
      <c r="E11238" t="s">
        <v>216</v>
      </c>
      <c r="F11238" s="88">
        <v>46722</v>
      </c>
      <c r="G11238" s="87">
        <v>4250</v>
      </c>
      <c r="H11238" s="87">
        <v>0</v>
      </c>
    </row>
    <row r="11239" spans="1:8" x14ac:dyDescent="0.3">
      <c r="A11239" t="s">
        <v>39</v>
      </c>
      <c r="B11239" t="s">
        <v>53</v>
      </c>
      <c r="C11239" t="s">
        <v>106</v>
      </c>
      <c r="D11239" t="s">
        <v>214</v>
      </c>
      <c r="E11239" t="s">
        <v>217</v>
      </c>
      <c r="F11239" s="88">
        <v>46722</v>
      </c>
      <c r="G11239" s="87">
        <v>4250</v>
      </c>
      <c r="H11239" s="87">
        <v>-19.08772663791439</v>
      </c>
    </row>
    <row r="11240" spans="1:8" x14ac:dyDescent="0.3">
      <c r="A11240" t="s">
        <v>39</v>
      </c>
      <c r="B11240" t="s">
        <v>53</v>
      </c>
      <c r="C11240" t="s">
        <v>107</v>
      </c>
      <c r="D11240" t="s">
        <v>198</v>
      </c>
      <c r="E11240" t="s">
        <v>135</v>
      </c>
      <c r="G11240" s="87">
        <v>39000</v>
      </c>
      <c r="H11240" s="87">
        <v>23868</v>
      </c>
    </row>
    <row r="11241" spans="1:8" x14ac:dyDescent="0.3">
      <c r="A11241" t="s">
        <v>39</v>
      </c>
      <c r="B11241" t="s">
        <v>53</v>
      </c>
      <c r="C11241" t="s">
        <v>107</v>
      </c>
      <c r="D11241" t="s">
        <v>198</v>
      </c>
      <c r="E11241" t="s">
        <v>199</v>
      </c>
      <c r="G11241" s="87">
        <v>39000</v>
      </c>
      <c r="H11241" s="87">
        <v>39000</v>
      </c>
    </row>
    <row r="11242" spans="1:8" x14ac:dyDescent="0.3">
      <c r="A11242" t="s">
        <v>39</v>
      </c>
      <c r="B11242" t="s">
        <v>53</v>
      </c>
      <c r="C11242" t="s">
        <v>107</v>
      </c>
      <c r="D11242" t="s">
        <v>198</v>
      </c>
      <c r="E11242" t="s">
        <v>200</v>
      </c>
      <c r="G11242" s="87">
        <v>39000</v>
      </c>
      <c r="H11242" s="87">
        <v>39349.960800988607</v>
      </c>
    </row>
    <row r="11243" spans="1:8" x14ac:dyDescent="0.3">
      <c r="A11243" t="s">
        <v>39</v>
      </c>
      <c r="B11243" t="s">
        <v>53</v>
      </c>
      <c r="C11243" t="s">
        <v>107</v>
      </c>
      <c r="D11243" t="s">
        <v>198</v>
      </c>
      <c r="E11243" t="s">
        <v>201</v>
      </c>
      <c r="G11243" s="87">
        <v>39000</v>
      </c>
      <c r="H11243" s="87">
        <v>39000</v>
      </c>
    </row>
    <row r="11244" spans="1:8" x14ac:dyDescent="0.3">
      <c r="A11244" t="s">
        <v>39</v>
      </c>
      <c r="B11244" t="s">
        <v>53</v>
      </c>
      <c r="C11244" t="s">
        <v>107</v>
      </c>
      <c r="D11244" t="s">
        <v>198</v>
      </c>
      <c r="E11244" t="s">
        <v>202</v>
      </c>
      <c r="G11244" s="87">
        <v>39000</v>
      </c>
      <c r="H11244" s="87">
        <v>24082.176010205028</v>
      </c>
    </row>
    <row r="11245" spans="1:8" x14ac:dyDescent="0.3">
      <c r="A11245" t="s">
        <v>39</v>
      </c>
      <c r="B11245" t="s">
        <v>53</v>
      </c>
      <c r="C11245" t="s">
        <v>107</v>
      </c>
      <c r="D11245" t="s">
        <v>198</v>
      </c>
      <c r="E11245" t="s">
        <v>139</v>
      </c>
      <c r="G11245" s="87">
        <v>39000</v>
      </c>
      <c r="H11245" s="87">
        <v>23985</v>
      </c>
    </row>
    <row r="11246" spans="1:8" x14ac:dyDescent="0.3">
      <c r="A11246" t="s">
        <v>39</v>
      </c>
      <c r="B11246" t="s">
        <v>53</v>
      </c>
      <c r="C11246" t="s">
        <v>107</v>
      </c>
      <c r="D11246" t="s">
        <v>198</v>
      </c>
      <c r="E11246" t="s">
        <v>65</v>
      </c>
      <c r="G11246" s="87">
        <v>39000</v>
      </c>
      <c r="H11246" s="87">
        <v>24082.176010205028</v>
      </c>
    </row>
    <row r="11247" spans="1:8" x14ac:dyDescent="0.3">
      <c r="A11247" t="s">
        <v>39</v>
      </c>
      <c r="B11247" t="s">
        <v>53</v>
      </c>
      <c r="C11247" t="s">
        <v>107</v>
      </c>
      <c r="D11247" t="s">
        <v>203</v>
      </c>
      <c r="E11247" t="s">
        <v>204</v>
      </c>
      <c r="G11247" s="87">
        <v>39000</v>
      </c>
      <c r="H11247" s="87">
        <v>23903.686707084871</v>
      </c>
    </row>
    <row r="11248" spans="1:8" x14ac:dyDescent="0.3">
      <c r="A11248" t="s">
        <v>39</v>
      </c>
      <c r="B11248" t="s">
        <v>53</v>
      </c>
      <c r="C11248" t="s">
        <v>107</v>
      </c>
      <c r="D11248" t="s">
        <v>203</v>
      </c>
      <c r="E11248" t="s">
        <v>142</v>
      </c>
      <c r="G11248" s="87">
        <v>39000</v>
      </c>
      <c r="H11248" s="87">
        <v>39000</v>
      </c>
    </row>
    <row r="11249" spans="1:8" x14ac:dyDescent="0.3">
      <c r="A11249" t="s">
        <v>39</v>
      </c>
      <c r="B11249" t="s">
        <v>53</v>
      </c>
      <c r="C11249" t="s">
        <v>107</v>
      </c>
      <c r="D11249" t="s">
        <v>203</v>
      </c>
      <c r="E11249" t="s">
        <v>143</v>
      </c>
      <c r="G11249" s="87">
        <v>39000</v>
      </c>
      <c r="H11249" s="87">
        <v>39058.311612883779</v>
      </c>
    </row>
    <row r="11250" spans="1:8" x14ac:dyDescent="0.3">
      <c r="A11250" t="s">
        <v>39</v>
      </c>
      <c r="B11250" t="s">
        <v>53</v>
      </c>
      <c r="C11250" t="s">
        <v>107</v>
      </c>
      <c r="D11250" t="s">
        <v>203</v>
      </c>
      <c r="E11250" t="s">
        <v>141</v>
      </c>
      <c r="G11250" s="87">
        <v>39000</v>
      </c>
      <c r="H11250" s="87">
        <v>0</v>
      </c>
    </row>
    <row r="11251" spans="1:8" x14ac:dyDescent="0.3">
      <c r="A11251" t="s">
        <v>39</v>
      </c>
      <c r="B11251" t="s">
        <v>53</v>
      </c>
      <c r="C11251" t="s">
        <v>107</v>
      </c>
      <c r="D11251" t="s">
        <v>203</v>
      </c>
      <c r="E11251" t="s">
        <v>205</v>
      </c>
      <c r="G11251" s="87">
        <v>39000</v>
      </c>
      <c r="H11251" s="87">
        <v>23903.686707084871</v>
      </c>
    </row>
    <row r="11252" spans="1:8" x14ac:dyDescent="0.3">
      <c r="A11252" t="s">
        <v>39</v>
      </c>
      <c r="B11252" t="s">
        <v>53</v>
      </c>
      <c r="C11252" t="s">
        <v>107</v>
      </c>
      <c r="D11252" t="s">
        <v>206</v>
      </c>
      <c r="E11252" t="s">
        <v>207</v>
      </c>
      <c r="G11252" s="87">
        <v>39000</v>
      </c>
      <c r="H11252" s="87">
        <v>39000</v>
      </c>
    </row>
    <row r="11253" spans="1:8" x14ac:dyDescent="0.3">
      <c r="A11253" t="s">
        <v>39</v>
      </c>
      <c r="B11253" t="s">
        <v>53</v>
      </c>
      <c r="C11253" t="s">
        <v>107</v>
      </c>
      <c r="D11253" t="s">
        <v>206</v>
      </c>
      <c r="E11253" t="s">
        <v>208</v>
      </c>
      <c r="G11253" s="87">
        <v>39000</v>
      </c>
      <c r="H11253" s="87">
        <v>39000</v>
      </c>
    </row>
    <row r="11254" spans="1:8" x14ac:dyDescent="0.3">
      <c r="A11254" t="s">
        <v>39</v>
      </c>
      <c r="B11254" t="s">
        <v>53</v>
      </c>
      <c r="C11254" t="s">
        <v>107</v>
      </c>
      <c r="D11254" t="s">
        <v>206</v>
      </c>
      <c r="E11254" t="s">
        <v>209</v>
      </c>
      <c r="G11254" s="87">
        <v>39000</v>
      </c>
      <c r="H11254" s="87">
        <v>34787.836433260389</v>
      </c>
    </row>
    <row r="11255" spans="1:8" x14ac:dyDescent="0.3">
      <c r="A11255" t="s">
        <v>39</v>
      </c>
      <c r="B11255" t="s">
        <v>53</v>
      </c>
      <c r="C11255" t="s">
        <v>107</v>
      </c>
      <c r="D11255" t="s">
        <v>210</v>
      </c>
      <c r="E11255" t="s">
        <v>211</v>
      </c>
      <c r="G11255" s="87">
        <v>39000</v>
      </c>
      <c r="H11255" s="87">
        <v>35100</v>
      </c>
    </row>
    <row r="11256" spans="1:8" x14ac:dyDescent="0.3">
      <c r="A11256" t="s">
        <v>39</v>
      </c>
      <c r="B11256" t="s">
        <v>53</v>
      </c>
      <c r="C11256" t="s">
        <v>107</v>
      </c>
      <c r="D11256" t="s">
        <v>210</v>
      </c>
      <c r="E11256" t="s">
        <v>212</v>
      </c>
      <c r="G11256" s="87">
        <v>39000</v>
      </c>
      <c r="H11256" s="87">
        <v>34710</v>
      </c>
    </row>
    <row r="11257" spans="1:8" x14ac:dyDescent="0.3">
      <c r="A11257" t="s">
        <v>39</v>
      </c>
      <c r="B11257" t="s">
        <v>53</v>
      </c>
      <c r="C11257" t="s">
        <v>107</v>
      </c>
      <c r="D11257" t="s">
        <v>210</v>
      </c>
      <c r="E11257" t="s">
        <v>213</v>
      </c>
      <c r="G11257" s="87">
        <v>39000</v>
      </c>
      <c r="H11257" s="87">
        <v>35100</v>
      </c>
    </row>
    <row r="11258" spans="1:8" x14ac:dyDescent="0.3">
      <c r="A11258" t="s">
        <v>39</v>
      </c>
      <c r="B11258" t="s">
        <v>53</v>
      </c>
      <c r="C11258" t="s">
        <v>107</v>
      </c>
      <c r="D11258" t="s">
        <v>214</v>
      </c>
      <c r="E11258" t="s">
        <v>215</v>
      </c>
      <c r="F11258" s="88">
        <v>46388</v>
      </c>
      <c r="G11258" s="87">
        <v>3250</v>
      </c>
      <c r="H11258" s="87">
        <v>29.35136271974859</v>
      </c>
    </row>
    <row r="11259" spans="1:8" x14ac:dyDescent="0.3">
      <c r="A11259" t="s">
        <v>39</v>
      </c>
      <c r="B11259" t="s">
        <v>53</v>
      </c>
      <c r="C11259" t="s">
        <v>107</v>
      </c>
      <c r="D11259" t="s">
        <v>214</v>
      </c>
      <c r="E11259" t="s">
        <v>216</v>
      </c>
      <c r="F11259" s="88">
        <v>46388</v>
      </c>
      <c r="G11259" s="87">
        <v>3250</v>
      </c>
      <c r="H11259" s="87">
        <v>0</v>
      </c>
    </row>
    <row r="11260" spans="1:8" x14ac:dyDescent="0.3">
      <c r="A11260" t="s">
        <v>39</v>
      </c>
      <c r="B11260" t="s">
        <v>53</v>
      </c>
      <c r="C11260" t="s">
        <v>107</v>
      </c>
      <c r="D11260" t="s">
        <v>214</v>
      </c>
      <c r="E11260" t="s">
        <v>217</v>
      </c>
      <c r="F11260" s="88">
        <v>46388</v>
      </c>
      <c r="G11260" s="87">
        <v>3250</v>
      </c>
      <c r="H11260" s="87">
        <v>29.35136271974859</v>
      </c>
    </row>
    <row r="11261" spans="1:8" x14ac:dyDescent="0.3">
      <c r="A11261" t="s">
        <v>39</v>
      </c>
      <c r="B11261" t="s">
        <v>53</v>
      </c>
      <c r="C11261" t="s">
        <v>107</v>
      </c>
      <c r="D11261" t="s">
        <v>214</v>
      </c>
      <c r="E11261" t="s">
        <v>215</v>
      </c>
      <c r="F11261" s="88">
        <v>46419</v>
      </c>
      <c r="G11261" s="87">
        <v>3250</v>
      </c>
      <c r="H11261" s="87">
        <v>29.329954258870199</v>
      </c>
    </row>
    <row r="11262" spans="1:8" x14ac:dyDescent="0.3">
      <c r="A11262" t="s">
        <v>39</v>
      </c>
      <c r="B11262" t="s">
        <v>53</v>
      </c>
      <c r="C11262" t="s">
        <v>107</v>
      </c>
      <c r="D11262" t="s">
        <v>214</v>
      </c>
      <c r="E11262" t="s">
        <v>216</v>
      </c>
      <c r="F11262" s="88">
        <v>46419</v>
      </c>
      <c r="G11262" s="87">
        <v>3250</v>
      </c>
      <c r="H11262" s="87">
        <v>0</v>
      </c>
    </row>
    <row r="11263" spans="1:8" x14ac:dyDescent="0.3">
      <c r="A11263" t="s">
        <v>39</v>
      </c>
      <c r="B11263" t="s">
        <v>53</v>
      </c>
      <c r="C11263" t="s">
        <v>107</v>
      </c>
      <c r="D11263" t="s">
        <v>214</v>
      </c>
      <c r="E11263" t="s">
        <v>217</v>
      </c>
      <c r="F11263" s="88">
        <v>46419</v>
      </c>
      <c r="G11263" s="87">
        <v>3250</v>
      </c>
      <c r="H11263" s="87">
        <v>29.329954258870199</v>
      </c>
    </row>
    <row r="11264" spans="1:8" x14ac:dyDescent="0.3">
      <c r="A11264" t="s">
        <v>39</v>
      </c>
      <c r="B11264" t="s">
        <v>53</v>
      </c>
      <c r="C11264" t="s">
        <v>107</v>
      </c>
      <c r="D11264" t="s">
        <v>214</v>
      </c>
      <c r="E11264" t="s">
        <v>215</v>
      </c>
      <c r="F11264" s="88">
        <v>46447</v>
      </c>
      <c r="G11264" s="87">
        <v>3250</v>
      </c>
      <c r="H11264" s="87">
        <v>29.308577005275058</v>
      </c>
    </row>
    <row r="11265" spans="1:8" x14ac:dyDescent="0.3">
      <c r="A11265" t="s">
        <v>39</v>
      </c>
      <c r="B11265" t="s">
        <v>53</v>
      </c>
      <c r="C11265" t="s">
        <v>107</v>
      </c>
      <c r="D11265" t="s">
        <v>214</v>
      </c>
      <c r="E11265" t="s">
        <v>216</v>
      </c>
      <c r="F11265" s="88">
        <v>46447</v>
      </c>
      <c r="G11265" s="87">
        <v>3250</v>
      </c>
      <c r="H11265" s="87">
        <v>0</v>
      </c>
    </row>
    <row r="11266" spans="1:8" x14ac:dyDescent="0.3">
      <c r="A11266" t="s">
        <v>39</v>
      </c>
      <c r="B11266" t="s">
        <v>53</v>
      </c>
      <c r="C11266" t="s">
        <v>107</v>
      </c>
      <c r="D11266" t="s">
        <v>214</v>
      </c>
      <c r="E11266" t="s">
        <v>217</v>
      </c>
      <c r="F11266" s="88">
        <v>46447</v>
      </c>
      <c r="G11266" s="87">
        <v>3250</v>
      </c>
      <c r="H11266" s="87">
        <v>29.308577005275058</v>
      </c>
    </row>
    <row r="11267" spans="1:8" x14ac:dyDescent="0.3">
      <c r="A11267" t="s">
        <v>39</v>
      </c>
      <c r="B11267" t="s">
        <v>53</v>
      </c>
      <c r="C11267" t="s">
        <v>107</v>
      </c>
      <c r="D11267" t="s">
        <v>214</v>
      </c>
      <c r="E11267" t="s">
        <v>215</v>
      </c>
      <c r="F11267" s="88">
        <v>46478</v>
      </c>
      <c r="G11267" s="87">
        <v>3250</v>
      </c>
      <c r="H11267" s="87">
        <v>29.28650783853848</v>
      </c>
    </row>
    <row r="11268" spans="1:8" x14ac:dyDescent="0.3">
      <c r="A11268" t="s">
        <v>39</v>
      </c>
      <c r="B11268" t="s">
        <v>53</v>
      </c>
      <c r="C11268" t="s">
        <v>107</v>
      </c>
      <c r="D11268" t="s">
        <v>214</v>
      </c>
      <c r="E11268" t="s">
        <v>216</v>
      </c>
      <c r="F11268" s="88">
        <v>46478</v>
      </c>
      <c r="G11268" s="87">
        <v>3250</v>
      </c>
      <c r="H11268" s="87">
        <v>0</v>
      </c>
    </row>
    <row r="11269" spans="1:8" x14ac:dyDescent="0.3">
      <c r="A11269" t="s">
        <v>39</v>
      </c>
      <c r="B11269" t="s">
        <v>53</v>
      </c>
      <c r="C11269" t="s">
        <v>107</v>
      </c>
      <c r="D11269" t="s">
        <v>214</v>
      </c>
      <c r="E11269" t="s">
        <v>217</v>
      </c>
      <c r="F11269" s="88">
        <v>46478</v>
      </c>
      <c r="G11269" s="87">
        <v>3250</v>
      </c>
      <c r="H11269" s="87">
        <v>29.28650783853848</v>
      </c>
    </row>
    <row r="11270" spans="1:8" x14ac:dyDescent="0.3">
      <c r="A11270" t="s">
        <v>39</v>
      </c>
      <c r="B11270" t="s">
        <v>53</v>
      </c>
      <c r="C11270" t="s">
        <v>107</v>
      </c>
      <c r="D11270" t="s">
        <v>214</v>
      </c>
      <c r="E11270" t="s">
        <v>215</v>
      </c>
      <c r="F11270" s="88">
        <v>46508</v>
      </c>
      <c r="G11270" s="87">
        <v>3250</v>
      </c>
      <c r="H11270" s="87">
        <v>29.264471882670339</v>
      </c>
    </row>
    <row r="11271" spans="1:8" x14ac:dyDescent="0.3">
      <c r="A11271" t="s">
        <v>39</v>
      </c>
      <c r="B11271" t="s">
        <v>53</v>
      </c>
      <c r="C11271" t="s">
        <v>107</v>
      </c>
      <c r="D11271" t="s">
        <v>214</v>
      </c>
      <c r="E11271" t="s">
        <v>216</v>
      </c>
      <c r="F11271" s="88">
        <v>46508</v>
      </c>
      <c r="G11271" s="87">
        <v>3250</v>
      </c>
      <c r="H11271" s="87">
        <v>0</v>
      </c>
    </row>
    <row r="11272" spans="1:8" x14ac:dyDescent="0.3">
      <c r="A11272" t="s">
        <v>39</v>
      </c>
      <c r="B11272" t="s">
        <v>53</v>
      </c>
      <c r="C11272" t="s">
        <v>107</v>
      </c>
      <c r="D11272" t="s">
        <v>214</v>
      </c>
      <c r="E11272" t="s">
        <v>217</v>
      </c>
      <c r="F11272" s="88">
        <v>46508</v>
      </c>
      <c r="G11272" s="87">
        <v>3250</v>
      </c>
      <c r="H11272" s="87">
        <v>29.264471882670339</v>
      </c>
    </row>
    <row r="11273" spans="1:8" x14ac:dyDescent="0.3">
      <c r="A11273" t="s">
        <v>39</v>
      </c>
      <c r="B11273" t="s">
        <v>53</v>
      </c>
      <c r="C11273" t="s">
        <v>107</v>
      </c>
      <c r="D11273" t="s">
        <v>214</v>
      </c>
      <c r="E11273" t="s">
        <v>215</v>
      </c>
      <c r="F11273" s="88">
        <v>46539</v>
      </c>
      <c r="G11273" s="87">
        <v>3250</v>
      </c>
      <c r="H11273" s="87">
        <v>29.242469062761739</v>
      </c>
    </row>
    <row r="11274" spans="1:8" x14ac:dyDescent="0.3">
      <c r="A11274" t="s">
        <v>39</v>
      </c>
      <c r="B11274" t="s">
        <v>53</v>
      </c>
      <c r="C11274" t="s">
        <v>107</v>
      </c>
      <c r="D11274" t="s">
        <v>214</v>
      </c>
      <c r="E11274" t="s">
        <v>216</v>
      </c>
      <c r="F11274" s="88">
        <v>46539</v>
      </c>
      <c r="G11274" s="87">
        <v>3250</v>
      </c>
      <c r="H11274" s="87">
        <v>0</v>
      </c>
    </row>
    <row r="11275" spans="1:8" x14ac:dyDescent="0.3">
      <c r="A11275" t="s">
        <v>39</v>
      </c>
      <c r="B11275" t="s">
        <v>53</v>
      </c>
      <c r="C11275" t="s">
        <v>107</v>
      </c>
      <c r="D11275" t="s">
        <v>214</v>
      </c>
      <c r="E11275" t="s">
        <v>217</v>
      </c>
      <c r="F11275" s="88">
        <v>46539</v>
      </c>
      <c r="G11275" s="87">
        <v>3250</v>
      </c>
      <c r="H11275" s="87">
        <v>29.242469062761739</v>
      </c>
    </row>
    <row r="11276" spans="1:8" x14ac:dyDescent="0.3">
      <c r="A11276" t="s">
        <v>39</v>
      </c>
      <c r="B11276" t="s">
        <v>53</v>
      </c>
      <c r="C11276" t="s">
        <v>107</v>
      </c>
      <c r="D11276" t="s">
        <v>214</v>
      </c>
      <c r="E11276" t="s">
        <v>215</v>
      </c>
      <c r="F11276" s="88">
        <v>46569</v>
      </c>
      <c r="G11276" s="87">
        <v>3250</v>
      </c>
      <c r="H11276" s="87">
        <v>29.220499304126729</v>
      </c>
    </row>
    <row r="11277" spans="1:8" x14ac:dyDescent="0.3">
      <c r="A11277" t="s">
        <v>39</v>
      </c>
      <c r="B11277" t="s">
        <v>53</v>
      </c>
      <c r="C11277" t="s">
        <v>107</v>
      </c>
      <c r="D11277" t="s">
        <v>214</v>
      </c>
      <c r="E11277" t="s">
        <v>216</v>
      </c>
      <c r="F11277" s="88">
        <v>46569</v>
      </c>
      <c r="G11277" s="87">
        <v>3250</v>
      </c>
      <c r="H11277" s="87">
        <v>0</v>
      </c>
    </row>
    <row r="11278" spans="1:8" x14ac:dyDescent="0.3">
      <c r="A11278" t="s">
        <v>39</v>
      </c>
      <c r="B11278" t="s">
        <v>53</v>
      </c>
      <c r="C11278" t="s">
        <v>107</v>
      </c>
      <c r="D11278" t="s">
        <v>214</v>
      </c>
      <c r="E11278" t="s">
        <v>217</v>
      </c>
      <c r="F11278" s="88">
        <v>46569</v>
      </c>
      <c r="G11278" s="87">
        <v>3250</v>
      </c>
      <c r="H11278" s="87">
        <v>29.220499304126729</v>
      </c>
    </row>
    <row r="11279" spans="1:8" x14ac:dyDescent="0.3">
      <c r="A11279" t="s">
        <v>39</v>
      </c>
      <c r="B11279" t="s">
        <v>53</v>
      </c>
      <c r="C11279" t="s">
        <v>107</v>
      </c>
      <c r="D11279" t="s">
        <v>214</v>
      </c>
      <c r="E11279" t="s">
        <v>215</v>
      </c>
      <c r="F11279" s="88">
        <v>46600</v>
      </c>
      <c r="G11279" s="87">
        <v>3250</v>
      </c>
      <c r="H11279" s="87">
        <v>29.198203187496439</v>
      </c>
    </row>
    <row r="11280" spans="1:8" x14ac:dyDescent="0.3">
      <c r="A11280" t="s">
        <v>39</v>
      </c>
      <c r="B11280" t="s">
        <v>53</v>
      </c>
      <c r="C11280" t="s">
        <v>107</v>
      </c>
      <c r="D11280" t="s">
        <v>214</v>
      </c>
      <c r="E11280" t="s">
        <v>216</v>
      </c>
      <c r="F11280" s="88">
        <v>46600</v>
      </c>
      <c r="G11280" s="87">
        <v>3250</v>
      </c>
      <c r="H11280" s="87">
        <v>0</v>
      </c>
    </row>
    <row r="11281" spans="1:8" x14ac:dyDescent="0.3">
      <c r="A11281" t="s">
        <v>39</v>
      </c>
      <c r="B11281" t="s">
        <v>53</v>
      </c>
      <c r="C11281" t="s">
        <v>107</v>
      </c>
      <c r="D11281" t="s">
        <v>214</v>
      </c>
      <c r="E11281" t="s">
        <v>217</v>
      </c>
      <c r="F11281" s="88">
        <v>46600</v>
      </c>
      <c r="G11281" s="87">
        <v>3250</v>
      </c>
      <c r="H11281" s="87">
        <v>29.198203187496439</v>
      </c>
    </row>
    <row r="11282" spans="1:8" x14ac:dyDescent="0.3">
      <c r="A11282" t="s">
        <v>39</v>
      </c>
      <c r="B11282" t="s">
        <v>53</v>
      </c>
      <c r="C11282" t="s">
        <v>107</v>
      </c>
      <c r="D11282" t="s">
        <v>214</v>
      </c>
      <c r="E11282" t="s">
        <v>215</v>
      </c>
      <c r="F11282" s="88">
        <v>46631</v>
      </c>
      <c r="G11282" s="87">
        <v>3250</v>
      </c>
      <c r="H11282" s="87">
        <v>29.176299867184621</v>
      </c>
    </row>
    <row r="11283" spans="1:8" x14ac:dyDescent="0.3">
      <c r="A11283" t="s">
        <v>39</v>
      </c>
      <c r="B11283" t="s">
        <v>53</v>
      </c>
      <c r="C11283" t="s">
        <v>107</v>
      </c>
      <c r="D11283" t="s">
        <v>214</v>
      </c>
      <c r="E11283" t="s">
        <v>216</v>
      </c>
      <c r="F11283" s="88">
        <v>46631</v>
      </c>
      <c r="G11283" s="87">
        <v>3250</v>
      </c>
      <c r="H11283" s="87">
        <v>0</v>
      </c>
    </row>
    <row r="11284" spans="1:8" x14ac:dyDescent="0.3">
      <c r="A11284" t="s">
        <v>39</v>
      </c>
      <c r="B11284" t="s">
        <v>53</v>
      </c>
      <c r="C11284" t="s">
        <v>107</v>
      </c>
      <c r="D11284" t="s">
        <v>214</v>
      </c>
      <c r="E11284" t="s">
        <v>217</v>
      </c>
      <c r="F11284" s="88">
        <v>46631</v>
      </c>
      <c r="G11284" s="87">
        <v>3250</v>
      </c>
      <c r="H11284" s="87">
        <v>29.176299867184621</v>
      </c>
    </row>
    <row r="11285" spans="1:8" x14ac:dyDescent="0.3">
      <c r="A11285" t="s">
        <v>39</v>
      </c>
      <c r="B11285" t="s">
        <v>53</v>
      </c>
      <c r="C11285" t="s">
        <v>107</v>
      </c>
      <c r="D11285" t="s">
        <v>214</v>
      </c>
      <c r="E11285" t="s">
        <v>215</v>
      </c>
      <c r="F11285" s="88">
        <v>46661</v>
      </c>
      <c r="G11285" s="87">
        <v>3250</v>
      </c>
      <c r="H11285" s="87">
        <v>29.154429384224301</v>
      </c>
    </row>
    <row r="11286" spans="1:8" x14ac:dyDescent="0.3">
      <c r="A11286" t="s">
        <v>39</v>
      </c>
      <c r="B11286" t="s">
        <v>53</v>
      </c>
      <c r="C11286" t="s">
        <v>107</v>
      </c>
      <c r="D11286" t="s">
        <v>214</v>
      </c>
      <c r="E11286" t="s">
        <v>216</v>
      </c>
      <c r="F11286" s="88">
        <v>46661</v>
      </c>
      <c r="G11286" s="87">
        <v>3250</v>
      </c>
      <c r="H11286" s="87">
        <v>0</v>
      </c>
    </row>
    <row r="11287" spans="1:8" x14ac:dyDescent="0.3">
      <c r="A11287" t="s">
        <v>39</v>
      </c>
      <c r="B11287" t="s">
        <v>53</v>
      </c>
      <c r="C11287" t="s">
        <v>107</v>
      </c>
      <c r="D11287" t="s">
        <v>214</v>
      </c>
      <c r="E11287" t="s">
        <v>217</v>
      </c>
      <c r="F11287" s="88">
        <v>46661</v>
      </c>
      <c r="G11287" s="87">
        <v>3250</v>
      </c>
      <c r="H11287" s="87">
        <v>29.154429384224301</v>
      </c>
    </row>
    <row r="11288" spans="1:8" x14ac:dyDescent="0.3">
      <c r="A11288" t="s">
        <v>39</v>
      </c>
      <c r="B11288" t="s">
        <v>53</v>
      </c>
      <c r="C11288" t="s">
        <v>107</v>
      </c>
      <c r="D11288" t="s">
        <v>214</v>
      </c>
      <c r="E11288" t="s">
        <v>215</v>
      </c>
      <c r="F11288" s="88">
        <v>46692</v>
      </c>
      <c r="G11288" s="87">
        <v>3250</v>
      </c>
      <c r="H11288" s="87">
        <v>29.1325916648244</v>
      </c>
    </row>
    <row r="11289" spans="1:8" x14ac:dyDescent="0.3">
      <c r="A11289" t="s">
        <v>39</v>
      </c>
      <c r="B11289" t="s">
        <v>53</v>
      </c>
      <c r="C11289" t="s">
        <v>107</v>
      </c>
      <c r="D11289" t="s">
        <v>214</v>
      </c>
      <c r="E11289" t="s">
        <v>216</v>
      </c>
      <c r="F11289" s="88">
        <v>46692</v>
      </c>
      <c r="G11289" s="87">
        <v>3250</v>
      </c>
      <c r="H11289" s="87">
        <v>0</v>
      </c>
    </row>
    <row r="11290" spans="1:8" x14ac:dyDescent="0.3">
      <c r="A11290" t="s">
        <v>39</v>
      </c>
      <c r="B11290" t="s">
        <v>53</v>
      </c>
      <c r="C11290" t="s">
        <v>107</v>
      </c>
      <c r="D11290" t="s">
        <v>214</v>
      </c>
      <c r="E11290" t="s">
        <v>217</v>
      </c>
      <c r="F11290" s="88">
        <v>46692</v>
      </c>
      <c r="G11290" s="87">
        <v>3250</v>
      </c>
      <c r="H11290" s="87">
        <v>29.1325916648244</v>
      </c>
    </row>
    <row r="11291" spans="1:8" x14ac:dyDescent="0.3">
      <c r="A11291" t="s">
        <v>39</v>
      </c>
      <c r="B11291" t="s">
        <v>53</v>
      </c>
      <c r="C11291" t="s">
        <v>107</v>
      </c>
      <c r="D11291" t="s">
        <v>214</v>
      </c>
      <c r="E11291" t="s">
        <v>215</v>
      </c>
      <c r="F11291" s="88">
        <v>46722</v>
      </c>
      <c r="G11291" s="87">
        <v>3250</v>
      </c>
      <c r="H11291" s="87">
        <v>29.110786635419</v>
      </c>
    </row>
    <row r="11292" spans="1:8" x14ac:dyDescent="0.3">
      <c r="A11292" t="s">
        <v>39</v>
      </c>
      <c r="B11292" t="s">
        <v>53</v>
      </c>
      <c r="C11292" t="s">
        <v>107</v>
      </c>
      <c r="D11292" t="s">
        <v>214</v>
      </c>
      <c r="E11292" t="s">
        <v>216</v>
      </c>
      <c r="F11292" s="88">
        <v>46722</v>
      </c>
      <c r="G11292" s="87">
        <v>3250</v>
      </c>
      <c r="H11292" s="87">
        <v>0</v>
      </c>
    </row>
    <row r="11293" spans="1:8" x14ac:dyDescent="0.3">
      <c r="A11293" t="s">
        <v>39</v>
      </c>
      <c r="B11293" t="s">
        <v>53</v>
      </c>
      <c r="C11293" t="s">
        <v>107</v>
      </c>
      <c r="D11293" t="s">
        <v>214</v>
      </c>
      <c r="E11293" t="s">
        <v>217</v>
      </c>
      <c r="F11293" s="88">
        <v>46722</v>
      </c>
      <c r="G11293" s="87">
        <v>3250</v>
      </c>
      <c r="H11293" s="87">
        <v>29.110786635419</v>
      </c>
    </row>
    <row r="11294" spans="1:8" x14ac:dyDescent="0.3">
      <c r="A11294" t="s">
        <v>39</v>
      </c>
      <c r="B11294" t="s">
        <v>56</v>
      </c>
      <c r="C11294" t="s">
        <v>54</v>
      </c>
      <c r="D11294" t="s">
        <v>198</v>
      </c>
      <c r="E11294" t="s">
        <v>135</v>
      </c>
      <c r="G11294" s="87">
        <v>27000</v>
      </c>
      <c r="H11294" s="87">
        <v>16092</v>
      </c>
    </row>
    <row r="11295" spans="1:8" x14ac:dyDescent="0.3">
      <c r="A11295" t="s">
        <v>39</v>
      </c>
      <c r="B11295" t="s">
        <v>56</v>
      </c>
      <c r="C11295" t="s">
        <v>54</v>
      </c>
      <c r="D11295" t="s">
        <v>198</v>
      </c>
      <c r="E11295" t="s">
        <v>199</v>
      </c>
      <c r="G11295" s="87">
        <v>27000</v>
      </c>
      <c r="H11295" s="87">
        <v>26769.413413049409</v>
      </c>
    </row>
    <row r="11296" spans="1:8" x14ac:dyDescent="0.3">
      <c r="A11296" t="s">
        <v>39</v>
      </c>
      <c r="B11296" t="s">
        <v>56</v>
      </c>
      <c r="C11296" t="s">
        <v>54</v>
      </c>
      <c r="D11296" t="s">
        <v>198</v>
      </c>
      <c r="E11296" t="s">
        <v>200</v>
      </c>
      <c r="G11296" s="87">
        <v>27000</v>
      </c>
      <c r="H11296" s="87">
        <v>27364.735621373711</v>
      </c>
    </row>
    <row r="11297" spans="1:8" x14ac:dyDescent="0.3">
      <c r="A11297" t="s">
        <v>39</v>
      </c>
      <c r="B11297" t="s">
        <v>56</v>
      </c>
      <c r="C11297" t="s">
        <v>54</v>
      </c>
      <c r="D11297" t="s">
        <v>198</v>
      </c>
      <c r="E11297" t="s">
        <v>201</v>
      </c>
      <c r="G11297" s="87">
        <v>27000</v>
      </c>
      <c r="H11297" s="87">
        <v>27000</v>
      </c>
    </row>
    <row r="11298" spans="1:8" x14ac:dyDescent="0.3">
      <c r="A11298" t="s">
        <v>39</v>
      </c>
      <c r="B11298" t="s">
        <v>56</v>
      </c>
      <c r="C11298" t="s">
        <v>54</v>
      </c>
      <c r="D11298" t="s">
        <v>198</v>
      </c>
      <c r="E11298" t="s">
        <v>202</v>
      </c>
      <c r="G11298" s="87">
        <v>27000</v>
      </c>
      <c r="H11298" s="87">
        <v>16170.09632552822</v>
      </c>
    </row>
    <row r="11299" spans="1:8" x14ac:dyDescent="0.3">
      <c r="A11299" t="s">
        <v>39</v>
      </c>
      <c r="B11299" t="s">
        <v>56</v>
      </c>
      <c r="C11299" t="s">
        <v>54</v>
      </c>
      <c r="D11299" t="s">
        <v>198</v>
      </c>
      <c r="E11299" t="s">
        <v>139</v>
      </c>
      <c r="G11299" s="87">
        <v>27000</v>
      </c>
      <c r="H11299" s="87">
        <v>17145</v>
      </c>
    </row>
    <row r="11300" spans="1:8" x14ac:dyDescent="0.3">
      <c r="A11300" t="s">
        <v>39</v>
      </c>
      <c r="B11300" t="s">
        <v>56</v>
      </c>
      <c r="C11300" t="s">
        <v>54</v>
      </c>
      <c r="D11300" t="s">
        <v>198</v>
      </c>
      <c r="E11300" t="s">
        <v>65</v>
      </c>
      <c r="G11300" s="87">
        <v>27000</v>
      </c>
      <c r="H11300" s="87">
        <v>16170.09632552822</v>
      </c>
    </row>
    <row r="11301" spans="1:8" x14ac:dyDescent="0.3">
      <c r="A11301" t="s">
        <v>39</v>
      </c>
      <c r="B11301" t="s">
        <v>56</v>
      </c>
      <c r="C11301" t="s">
        <v>54</v>
      </c>
      <c r="D11301" t="s">
        <v>203</v>
      </c>
      <c r="E11301" t="s">
        <v>204</v>
      </c>
      <c r="G11301" s="87">
        <v>27000</v>
      </c>
      <c r="H11301" s="87">
        <v>15802.722723028999</v>
      </c>
    </row>
    <row r="11302" spans="1:8" x14ac:dyDescent="0.3">
      <c r="A11302" t="s">
        <v>39</v>
      </c>
      <c r="B11302" t="s">
        <v>56</v>
      </c>
      <c r="C11302" t="s">
        <v>54</v>
      </c>
      <c r="D11302" t="s">
        <v>203</v>
      </c>
      <c r="E11302" t="s">
        <v>142</v>
      </c>
      <c r="G11302" s="87">
        <v>27000</v>
      </c>
      <c r="H11302" s="87">
        <v>25965.006010418059</v>
      </c>
    </row>
    <row r="11303" spans="1:8" x14ac:dyDescent="0.3">
      <c r="A11303" t="s">
        <v>39</v>
      </c>
      <c r="B11303" t="s">
        <v>56</v>
      </c>
      <c r="C11303" t="s">
        <v>54</v>
      </c>
      <c r="D11303" t="s">
        <v>203</v>
      </c>
      <c r="E11303" t="s">
        <v>143</v>
      </c>
      <c r="G11303" s="87">
        <v>27000</v>
      </c>
      <c r="H11303" s="87">
        <v>27571.538270721041</v>
      </c>
    </row>
    <row r="11304" spans="1:8" x14ac:dyDescent="0.3">
      <c r="A11304" t="s">
        <v>39</v>
      </c>
      <c r="B11304" t="s">
        <v>56</v>
      </c>
      <c r="C11304" t="s">
        <v>54</v>
      </c>
      <c r="D11304" t="s">
        <v>203</v>
      </c>
      <c r="E11304" t="s">
        <v>141</v>
      </c>
      <c r="G11304" s="87">
        <v>27000</v>
      </c>
      <c r="H11304" s="87">
        <v>0</v>
      </c>
    </row>
    <row r="11305" spans="1:8" x14ac:dyDescent="0.3">
      <c r="A11305" t="s">
        <v>39</v>
      </c>
      <c r="B11305" t="s">
        <v>56</v>
      </c>
      <c r="C11305" t="s">
        <v>54</v>
      </c>
      <c r="D11305" t="s">
        <v>203</v>
      </c>
      <c r="E11305" t="s">
        <v>205</v>
      </c>
      <c r="G11305" s="87">
        <v>27000</v>
      </c>
      <c r="H11305" s="87">
        <v>15802.722723028999</v>
      </c>
    </row>
    <row r="11306" spans="1:8" x14ac:dyDescent="0.3">
      <c r="A11306" t="s">
        <v>39</v>
      </c>
      <c r="B11306" t="s">
        <v>56</v>
      </c>
      <c r="C11306" t="s">
        <v>54</v>
      </c>
      <c r="D11306" t="s">
        <v>206</v>
      </c>
      <c r="E11306" t="s">
        <v>207</v>
      </c>
      <c r="G11306" s="87">
        <v>27000</v>
      </c>
      <c r="H11306" s="87">
        <v>27810</v>
      </c>
    </row>
    <row r="11307" spans="1:8" x14ac:dyDescent="0.3">
      <c r="A11307" t="s">
        <v>39</v>
      </c>
      <c r="B11307" t="s">
        <v>56</v>
      </c>
      <c r="C11307" t="s">
        <v>54</v>
      </c>
      <c r="D11307" t="s">
        <v>206</v>
      </c>
      <c r="E11307" t="s">
        <v>208</v>
      </c>
      <c r="G11307" s="87">
        <v>27000</v>
      </c>
      <c r="H11307" s="87">
        <v>28049.55</v>
      </c>
    </row>
    <row r="11308" spans="1:8" x14ac:dyDescent="0.3">
      <c r="A11308" t="s">
        <v>39</v>
      </c>
      <c r="B11308" t="s">
        <v>56</v>
      </c>
      <c r="C11308" t="s">
        <v>54</v>
      </c>
      <c r="D11308" t="s">
        <v>206</v>
      </c>
      <c r="E11308" t="s">
        <v>209</v>
      </c>
      <c r="G11308" s="87">
        <v>27000</v>
      </c>
      <c r="H11308" s="87">
        <v>23976.11323851204</v>
      </c>
    </row>
    <row r="11309" spans="1:8" x14ac:dyDescent="0.3">
      <c r="A11309" t="s">
        <v>39</v>
      </c>
      <c r="B11309" t="s">
        <v>56</v>
      </c>
      <c r="C11309" t="s">
        <v>54</v>
      </c>
      <c r="D11309" t="s">
        <v>210</v>
      </c>
      <c r="E11309" t="s">
        <v>211</v>
      </c>
      <c r="G11309" s="87">
        <v>27000</v>
      </c>
      <c r="H11309" s="87">
        <v>24300</v>
      </c>
    </row>
    <row r="11310" spans="1:8" x14ac:dyDescent="0.3">
      <c r="A11310" t="s">
        <v>39</v>
      </c>
      <c r="B11310" t="s">
        <v>56</v>
      </c>
      <c r="C11310" t="s">
        <v>54</v>
      </c>
      <c r="D11310" t="s">
        <v>210</v>
      </c>
      <c r="E11310" t="s">
        <v>212</v>
      </c>
      <c r="G11310" s="87">
        <v>27000</v>
      </c>
      <c r="H11310" s="87">
        <v>24030</v>
      </c>
    </row>
    <row r="11311" spans="1:8" x14ac:dyDescent="0.3">
      <c r="A11311" t="s">
        <v>39</v>
      </c>
      <c r="B11311" t="s">
        <v>56</v>
      </c>
      <c r="C11311" t="s">
        <v>54</v>
      </c>
      <c r="D11311" t="s">
        <v>210</v>
      </c>
      <c r="E11311" t="s">
        <v>213</v>
      </c>
      <c r="G11311" s="87">
        <v>27000</v>
      </c>
      <c r="H11311" s="87">
        <v>23760</v>
      </c>
    </row>
    <row r="11312" spans="1:8" x14ac:dyDescent="0.3">
      <c r="A11312" t="s">
        <v>39</v>
      </c>
      <c r="B11312" t="s">
        <v>56</v>
      </c>
      <c r="C11312" t="s">
        <v>54</v>
      </c>
      <c r="D11312" t="s">
        <v>214</v>
      </c>
      <c r="E11312" t="s">
        <v>215</v>
      </c>
      <c r="F11312" s="88">
        <v>46388</v>
      </c>
      <c r="G11312" s="87">
        <v>2250</v>
      </c>
      <c r="H11312" s="87">
        <v>46.833565434089508</v>
      </c>
    </row>
    <row r="11313" spans="1:8" x14ac:dyDescent="0.3">
      <c r="A11313" t="s">
        <v>39</v>
      </c>
      <c r="B11313" t="s">
        <v>56</v>
      </c>
      <c r="C11313" t="s">
        <v>54</v>
      </c>
      <c r="D11313" t="s">
        <v>214</v>
      </c>
      <c r="E11313" t="s">
        <v>216</v>
      </c>
      <c r="F11313" s="88">
        <v>46388</v>
      </c>
      <c r="G11313" s="87">
        <v>2250</v>
      </c>
      <c r="H11313" s="87">
        <v>67.500000000000057</v>
      </c>
    </row>
    <row r="11314" spans="1:8" x14ac:dyDescent="0.3">
      <c r="A11314" t="s">
        <v>39</v>
      </c>
      <c r="B11314" t="s">
        <v>56</v>
      </c>
      <c r="C11314" t="s">
        <v>54</v>
      </c>
      <c r="D11314" t="s">
        <v>214</v>
      </c>
      <c r="E11314" t="s">
        <v>217</v>
      </c>
      <c r="F11314" s="88">
        <v>46388</v>
      </c>
      <c r="G11314" s="87">
        <v>2250</v>
      </c>
      <c r="H11314" s="87">
        <v>-20.064499578553779</v>
      </c>
    </row>
    <row r="11315" spans="1:8" x14ac:dyDescent="0.3">
      <c r="A11315" t="s">
        <v>39</v>
      </c>
      <c r="B11315" t="s">
        <v>56</v>
      </c>
      <c r="C11315" t="s">
        <v>54</v>
      </c>
      <c r="D11315" t="s">
        <v>214</v>
      </c>
      <c r="E11315" t="s">
        <v>215</v>
      </c>
      <c r="F11315" s="88">
        <v>46419</v>
      </c>
      <c r="G11315" s="87">
        <v>2250</v>
      </c>
      <c r="H11315" s="87">
        <v>138.69140607809129</v>
      </c>
    </row>
    <row r="11316" spans="1:8" x14ac:dyDescent="0.3">
      <c r="A11316" t="s">
        <v>39</v>
      </c>
      <c r="B11316" t="s">
        <v>56</v>
      </c>
      <c r="C11316" t="s">
        <v>54</v>
      </c>
      <c r="D11316" t="s">
        <v>214</v>
      </c>
      <c r="E11316" t="s">
        <v>216</v>
      </c>
      <c r="F11316" s="88">
        <v>46419</v>
      </c>
      <c r="G11316" s="87">
        <v>2250</v>
      </c>
      <c r="H11316" s="87">
        <v>160.2000000000003</v>
      </c>
    </row>
    <row r="11317" spans="1:8" x14ac:dyDescent="0.3">
      <c r="A11317" t="s">
        <v>39</v>
      </c>
      <c r="B11317" t="s">
        <v>56</v>
      </c>
      <c r="C11317" t="s">
        <v>54</v>
      </c>
      <c r="D11317" t="s">
        <v>214</v>
      </c>
      <c r="E11317" t="s">
        <v>217</v>
      </c>
      <c r="F11317" s="88">
        <v>46419</v>
      </c>
      <c r="G11317" s="87">
        <v>2250</v>
      </c>
      <c r="H11317" s="87">
        <v>-20.078971174298768</v>
      </c>
    </row>
    <row r="11318" spans="1:8" x14ac:dyDescent="0.3">
      <c r="A11318" t="s">
        <v>39</v>
      </c>
      <c r="B11318" t="s">
        <v>56</v>
      </c>
      <c r="C11318" t="s">
        <v>54</v>
      </c>
      <c r="D11318" t="s">
        <v>214</v>
      </c>
      <c r="E11318" t="s">
        <v>215</v>
      </c>
      <c r="F11318" s="88">
        <v>46447</v>
      </c>
      <c r="G11318" s="87">
        <v>2250</v>
      </c>
      <c r="H11318" s="87">
        <v>138.67588172687621</v>
      </c>
    </row>
    <row r="11319" spans="1:8" x14ac:dyDescent="0.3">
      <c r="A11319" t="s">
        <v>39</v>
      </c>
      <c r="B11319" t="s">
        <v>56</v>
      </c>
      <c r="C11319" t="s">
        <v>54</v>
      </c>
      <c r="D11319" t="s">
        <v>214</v>
      </c>
      <c r="E11319" t="s">
        <v>216</v>
      </c>
      <c r="F11319" s="88">
        <v>46447</v>
      </c>
      <c r="G11319" s="87">
        <v>2250</v>
      </c>
      <c r="H11319" s="87">
        <v>160.2000000000003</v>
      </c>
    </row>
    <row r="11320" spans="1:8" x14ac:dyDescent="0.3">
      <c r="A11320" t="s">
        <v>39</v>
      </c>
      <c r="B11320" t="s">
        <v>56</v>
      </c>
      <c r="C11320" t="s">
        <v>54</v>
      </c>
      <c r="D11320" t="s">
        <v>214</v>
      </c>
      <c r="E11320" t="s">
        <v>217</v>
      </c>
      <c r="F11320" s="88">
        <v>46447</v>
      </c>
      <c r="G11320" s="87">
        <v>2250</v>
      </c>
      <c r="H11320" s="87">
        <v>-20.09346366049688</v>
      </c>
    </row>
    <row r="11321" spans="1:8" x14ac:dyDescent="0.3">
      <c r="A11321" t="s">
        <v>39</v>
      </c>
      <c r="B11321" t="s">
        <v>56</v>
      </c>
      <c r="C11321" t="s">
        <v>54</v>
      </c>
      <c r="D11321" t="s">
        <v>214</v>
      </c>
      <c r="E11321" t="s">
        <v>215</v>
      </c>
      <c r="F11321" s="88">
        <v>46478</v>
      </c>
      <c r="G11321" s="87">
        <v>2250</v>
      </c>
      <c r="H11321" s="87">
        <v>138.65980754633861</v>
      </c>
    </row>
    <row r="11322" spans="1:8" x14ac:dyDescent="0.3">
      <c r="A11322" t="s">
        <v>39</v>
      </c>
      <c r="B11322" t="s">
        <v>56</v>
      </c>
      <c r="C11322" t="s">
        <v>54</v>
      </c>
      <c r="D11322" t="s">
        <v>214</v>
      </c>
      <c r="E11322" t="s">
        <v>216</v>
      </c>
      <c r="F11322" s="88">
        <v>46478</v>
      </c>
      <c r="G11322" s="87">
        <v>2250</v>
      </c>
      <c r="H11322" s="87">
        <v>160.2000000000003</v>
      </c>
    </row>
    <row r="11323" spans="1:8" x14ac:dyDescent="0.3">
      <c r="A11323" t="s">
        <v>39</v>
      </c>
      <c r="B11323" t="s">
        <v>56</v>
      </c>
      <c r="C11323" t="s">
        <v>54</v>
      </c>
      <c r="D11323" t="s">
        <v>214</v>
      </c>
      <c r="E11323" t="s">
        <v>217</v>
      </c>
      <c r="F11323" s="88">
        <v>46478</v>
      </c>
      <c r="G11323" s="87">
        <v>2250</v>
      </c>
      <c r="H11323" s="87">
        <v>-20.10846943022943</v>
      </c>
    </row>
    <row r="11324" spans="1:8" x14ac:dyDescent="0.3">
      <c r="A11324" t="s">
        <v>39</v>
      </c>
      <c r="B11324" t="s">
        <v>56</v>
      </c>
      <c r="C11324" t="s">
        <v>54</v>
      </c>
      <c r="D11324" t="s">
        <v>214</v>
      </c>
      <c r="E11324" t="s">
        <v>215</v>
      </c>
      <c r="F11324" s="88">
        <v>46508</v>
      </c>
      <c r="G11324" s="87">
        <v>2250</v>
      </c>
      <c r="H11324" s="87">
        <v>138.64370933950849</v>
      </c>
    </row>
    <row r="11325" spans="1:8" x14ac:dyDescent="0.3">
      <c r="A11325" t="s">
        <v>39</v>
      </c>
      <c r="B11325" t="s">
        <v>56</v>
      </c>
      <c r="C11325" t="s">
        <v>54</v>
      </c>
      <c r="D11325" t="s">
        <v>214</v>
      </c>
      <c r="E11325" t="s">
        <v>216</v>
      </c>
      <c r="F11325" s="88">
        <v>46508</v>
      </c>
      <c r="G11325" s="87">
        <v>2250</v>
      </c>
      <c r="H11325" s="87">
        <v>160.2000000000003</v>
      </c>
    </row>
    <row r="11326" spans="1:8" x14ac:dyDescent="0.3">
      <c r="A11326" t="s">
        <v>39</v>
      </c>
      <c r="B11326" t="s">
        <v>56</v>
      </c>
      <c r="C11326" t="s">
        <v>54</v>
      </c>
      <c r="D11326" t="s">
        <v>214</v>
      </c>
      <c r="E11326" t="s">
        <v>217</v>
      </c>
      <c r="F11326" s="88">
        <v>46508</v>
      </c>
      <c r="G11326" s="87">
        <v>2250</v>
      </c>
      <c r="H11326" s="87">
        <v>-20.123497629286611</v>
      </c>
    </row>
    <row r="11327" spans="1:8" x14ac:dyDescent="0.3">
      <c r="A11327" t="s">
        <v>39</v>
      </c>
      <c r="B11327" t="s">
        <v>56</v>
      </c>
      <c r="C11327" t="s">
        <v>54</v>
      </c>
      <c r="D11327" t="s">
        <v>214</v>
      </c>
      <c r="E11327" t="s">
        <v>215</v>
      </c>
      <c r="F11327" s="88">
        <v>46539</v>
      </c>
      <c r="G11327" s="87">
        <v>2250</v>
      </c>
      <c r="H11327" s="87">
        <v>138.62758705247711</v>
      </c>
    </row>
    <row r="11328" spans="1:8" x14ac:dyDescent="0.3">
      <c r="A11328" t="s">
        <v>39</v>
      </c>
      <c r="B11328" t="s">
        <v>56</v>
      </c>
      <c r="C11328" t="s">
        <v>54</v>
      </c>
      <c r="D11328" t="s">
        <v>214</v>
      </c>
      <c r="E11328" t="s">
        <v>216</v>
      </c>
      <c r="F11328" s="88">
        <v>46539</v>
      </c>
      <c r="G11328" s="87">
        <v>2250</v>
      </c>
      <c r="H11328" s="87">
        <v>160.2000000000003</v>
      </c>
    </row>
    <row r="11329" spans="1:8" x14ac:dyDescent="0.3">
      <c r="A11329" t="s">
        <v>39</v>
      </c>
      <c r="B11329" t="s">
        <v>56</v>
      </c>
      <c r="C11329" t="s">
        <v>54</v>
      </c>
      <c r="D11329" t="s">
        <v>214</v>
      </c>
      <c r="E11329" t="s">
        <v>217</v>
      </c>
      <c r="F11329" s="88">
        <v>46539</v>
      </c>
      <c r="G11329" s="87">
        <v>2250</v>
      </c>
      <c r="H11329" s="87">
        <v>-20.13854830799394</v>
      </c>
    </row>
    <row r="11330" spans="1:8" x14ac:dyDescent="0.3">
      <c r="A11330" t="s">
        <v>39</v>
      </c>
      <c r="B11330" t="s">
        <v>56</v>
      </c>
      <c r="C11330" t="s">
        <v>54</v>
      </c>
      <c r="D11330" t="s">
        <v>214</v>
      </c>
      <c r="E11330" t="s">
        <v>215</v>
      </c>
      <c r="F11330" s="88">
        <v>46569</v>
      </c>
      <c r="G11330" s="87">
        <v>2250</v>
      </c>
      <c r="H11330" s="87">
        <v>138.61144063117371</v>
      </c>
    </row>
    <row r="11331" spans="1:8" x14ac:dyDescent="0.3">
      <c r="A11331" t="s">
        <v>39</v>
      </c>
      <c r="B11331" t="s">
        <v>56</v>
      </c>
      <c r="C11331" t="s">
        <v>54</v>
      </c>
      <c r="D11331" t="s">
        <v>214</v>
      </c>
      <c r="E11331" t="s">
        <v>216</v>
      </c>
      <c r="F11331" s="88">
        <v>46569</v>
      </c>
      <c r="G11331" s="87">
        <v>2250</v>
      </c>
      <c r="H11331" s="87">
        <v>160.2000000000003</v>
      </c>
    </row>
    <row r="11332" spans="1:8" x14ac:dyDescent="0.3">
      <c r="A11332" t="s">
        <v>39</v>
      </c>
      <c r="B11332" t="s">
        <v>56</v>
      </c>
      <c r="C11332" t="s">
        <v>54</v>
      </c>
      <c r="D11332" t="s">
        <v>214</v>
      </c>
      <c r="E11332" t="s">
        <v>217</v>
      </c>
      <c r="F11332" s="88">
        <v>46569</v>
      </c>
      <c r="G11332" s="87">
        <v>2250</v>
      </c>
      <c r="H11332" s="87">
        <v>-20.153621516828281</v>
      </c>
    </row>
    <row r="11333" spans="1:8" x14ac:dyDescent="0.3">
      <c r="A11333" t="s">
        <v>39</v>
      </c>
      <c r="B11333" t="s">
        <v>56</v>
      </c>
      <c r="C11333" t="s">
        <v>54</v>
      </c>
      <c r="D11333" t="s">
        <v>214</v>
      </c>
      <c r="E11333" t="s">
        <v>215</v>
      </c>
      <c r="F11333" s="88">
        <v>46600</v>
      </c>
      <c r="G11333" s="87">
        <v>2250</v>
      </c>
      <c r="H11333" s="87">
        <v>138.595004727581</v>
      </c>
    </row>
    <row r="11334" spans="1:8" x14ac:dyDescent="0.3">
      <c r="A11334" t="s">
        <v>39</v>
      </c>
      <c r="B11334" t="s">
        <v>56</v>
      </c>
      <c r="C11334" t="s">
        <v>54</v>
      </c>
      <c r="D11334" t="s">
        <v>214</v>
      </c>
      <c r="E11334" t="s">
        <v>216</v>
      </c>
      <c r="F11334" s="88">
        <v>46600</v>
      </c>
      <c r="G11334" s="87">
        <v>2250</v>
      </c>
      <c r="H11334" s="87">
        <v>160.2000000000003</v>
      </c>
    </row>
    <row r="11335" spans="1:8" x14ac:dyDescent="0.3">
      <c r="A11335" t="s">
        <v>39</v>
      </c>
      <c r="B11335" t="s">
        <v>56</v>
      </c>
      <c r="C11335" t="s">
        <v>54</v>
      </c>
      <c r="D11335" t="s">
        <v>214</v>
      </c>
      <c r="E11335" t="s">
        <v>217</v>
      </c>
      <c r="F11335" s="88">
        <v>46600</v>
      </c>
      <c r="G11335" s="87">
        <v>2250</v>
      </c>
      <c r="H11335" s="87">
        <v>-20.168964966784358</v>
      </c>
    </row>
    <row r="11336" spans="1:8" x14ac:dyDescent="0.3">
      <c r="A11336" t="s">
        <v>39</v>
      </c>
      <c r="B11336" t="s">
        <v>56</v>
      </c>
      <c r="C11336" t="s">
        <v>54</v>
      </c>
      <c r="D11336" t="s">
        <v>214</v>
      </c>
      <c r="E11336" t="s">
        <v>215</v>
      </c>
      <c r="F11336" s="88">
        <v>46631</v>
      </c>
      <c r="G11336" s="87">
        <v>2250</v>
      </c>
      <c r="H11336" s="87">
        <v>138.5788094769959</v>
      </c>
    </row>
    <row r="11337" spans="1:8" x14ac:dyDescent="0.3">
      <c r="A11337" t="s">
        <v>39</v>
      </c>
      <c r="B11337" t="s">
        <v>56</v>
      </c>
      <c r="C11337" t="s">
        <v>54</v>
      </c>
      <c r="D11337" t="s">
        <v>214</v>
      </c>
      <c r="E11337" t="s">
        <v>216</v>
      </c>
      <c r="F11337" s="88">
        <v>46631</v>
      </c>
      <c r="G11337" s="87">
        <v>2250</v>
      </c>
      <c r="H11337" s="87">
        <v>160.2000000000003</v>
      </c>
    </row>
    <row r="11338" spans="1:8" x14ac:dyDescent="0.3">
      <c r="A11338" t="s">
        <v>39</v>
      </c>
      <c r="B11338" t="s">
        <v>56</v>
      </c>
      <c r="C11338" t="s">
        <v>54</v>
      </c>
      <c r="D11338" t="s">
        <v>214</v>
      </c>
      <c r="E11338" t="s">
        <v>217</v>
      </c>
      <c r="F11338" s="88">
        <v>46631</v>
      </c>
      <c r="G11338" s="87">
        <v>2250</v>
      </c>
      <c r="H11338" s="87">
        <v>-20.184083759339249</v>
      </c>
    </row>
    <row r="11339" spans="1:8" x14ac:dyDescent="0.3">
      <c r="A11339" t="s">
        <v>39</v>
      </c>
      <c r="B11339" t="s">
        <v>56</v>
      </c>
      <c r="C11339" t="s">
        <v>54</v>
      </c>
      <c r="D11339" t="s">
        <v>214</v>
      </c>
      <c r="E11339" t="s">
        <v>215</v>
      </c>
      <c r="F11339" s="88">
        <v>46661</v>
      </c>
      <c r="G11339" s="87">
        <v>2250</v>
      </c>
      <c r="H11339" s="87">
        <v>68.992805755395352</v>
      </c>
    </row>
    <row r="11340" spans="1:8" x14ac:dyDescent="0.3">
      <c r="A11340" t="s">
        <v>39</v>
      </c>
      <c r="B11340" t="s">
        <v>56</v>
      </c>
      <c r="C11340" t="s">
        <v>54</v>
      </c>
      <c r="D11340" t="s">
        <v>214</v>
      </c>
      <c r="E11340" t="s">
        <v>216</v>
      </c>
      <c r="F11340" s="88">
        <v>46661</v>
      </c>
      <c r="G11340" s="87">
        <v>2250</v>
      </c>
      <c r="H11340" s="87">
        <v>90.000000000000085</v>
      </c>
    </row>
    <row r="11341" spans="1:8" x14ac:dyDescent="0.3">
      <c r="A11341" t="s">
        <v>39</v>
      </c>
      <c r="B11341" t="s">
        <v>56</v>
      </c>
      <c r="C11341" t="s">
        <v>54</v>
      </c>
      <c r="D11341" t="s">
        <v>214</v>
      </c>
      <c r="E11341" t="s">
        <v>217</v>
      </c>
      <c r="F11341" s="88">
        <v>46661</v>
      </c>
      <c r="G11341" s="87">
        <v>2250</v>
      </c>
      <c r="H11341" s="87">
        <v>-20.199225235196629</v>
      </c>
    </row>
    <row r="11342" spans="1:8" x14ac:dyDescent="0.3">
      <c r="A11342" t="s">
        <v>39</v>
      </c>
      <c r="B11342" t="s">
        <v>56</v>
      </c>
      <c r="C11342" t="s">
        <v>54</v>
      </c>
      <c r="D11342" t="s">
        <v>214</v>
      </c>
      <c r="E11342" t="s">
        <v>215</v>
      </c>
      <c r="F11342" s="88">
        <v>46692</v>
      </c>
      <c r="G11342" s="87">
        <v>2250</v>
      </c>
      <c r="H11342" s="87">
        <v>68.977034976739844</v>
      </c>
    </row>
    <row r="11343" spans="1:8" x14ac:dyDescent="0.3">
      <c r="A11343" t="s">
        <v>39</v>
      </c>
      <c r="B11343" t="s">
        <v>56</v>
      </c>
      <c r="C11343" t="s">
        <v>54</v>
      </c>
      <c r="D11343" t="s">
        <v>214</v>
      </c>
      <c r="E11343" t="s">
        <v>216</v>
      </c>
      <c r="F11343" s="88">
        <v>46692</v>
      </c>
      <c r="G11343" s="87">
        <v>2250</v>
      </c>
      <c r="H11343" s="87">
        <v>90.000000000000085</v>
      </c>
    </row>
    <row r="11344" spans="1:8" x14ac:dyDescent="0.3">
      <c r="A11344" t="s">
        <v>39</v>
      </c>
      <c r="B11344" t="s">
        <v>56</v>
      </c>
      <c r="C11344" t="s">
        <v>54</v>
      </c>
      <c r="D11344" t="s">
        <v>214</v>
      </c>
      <c r="E11344" t="s">
        <v>217</v>
      </c>
      <c r="F11344" s="88">
        <v>46692</v>
      </c>
      <c r="G11344" s="87">
        <v>2250</v>
      </c>
      <c r="H11344" s="87">
        <v>-20.214389445442631</v>
      </c>
    </row>
    <row r="11345" spans="1:8" x14ac:dyDescent="0.3">
      <c r="A11345" t="s">
        <v>39</v>
      </c>
      <c r="B11345" t="s">
        <v>56</v>
      </c>
      <c r="C11345" t="s">
        <v>54</v>
      </c>
      <c r="D11345" t="s">
        <v>214</v>
      </c>
      <c r="E11345" t="s">
        <v>215</v>
      </c>
      <c r="F11345" s="88">
        <v>46722</v>
      </c>
      <c r="G11345" s="87">
        <v>2250</v>
      </c>
      <c r="H11345" s="87">
        <v>68.961240501028527</v>
      </c>
    </row>
    <row r="11346" spans="1:8" x14ac:dyDescent="0.3">
      <c r="A11346" t="s">
        <v>39</v>
      </c>
      <c r="B11346" t="s">
        <v>56</v>
      </c>
      <c r="C11346" t="s">
        <v>54</v>
      </c>
      <c r="D11346" t="s">
        <v>214</v>
      </c>
      <c r="E11346" t="s">
        <v>216</v>
      </c>
      <c r="F11346" s="88">
        <v>46722</v>
      </c>
      <c r="G11346" s="87">
        <v>2250</v>
      </c>
      <c r="H11346" s="87">
        <v>90.000000000000085</v>
      </c>
    </row>
    <row r="11347" spans="1:8" x14ac:dyDescent="0.3">
      <c r="A11347" t="s">
        <v>39</v>
      </c>
      <c r="B11347" t="s">
        <v>56</v>
      </c>
      <c r="C11347" t="s">
        <v>54</v>
      </c>
      <c r="D11347" t="s">
        <v>214</v>
      </c>
      <c r="E11347" t="s">
        <v>217</v>
      </c>
      <c r="F11347" s="88">
        <v>46722</v>
      </c>
      <c r="G11347" s="87">
        <v>2250</v>
      </c>
      <c r="H11347" s="87">
        <v>-20.229576441319011</v>
      </c>
    </row>
    <row r="11348" spans="1:8" x14ac:dyDescent="0.3">
      <c r="A11348" t="s">
        <v>39</v>
      </c>
      <c r="B11348" t="s">
        <v>56</v>
      </c>
      <c r="C11348" t="s">
        <v>57</v>
      </c>
      <c r="D11348" t="s">
        <v>198</v>
      </c>
      <c r="E11348" t="s">
        <v>135</v>
      </c>
      <c r="G11348" s="87">
        <v>66000</v>
      </c>
      <c r="H11348" s="87">
        <v>38280</v>
      </c>
    </row>
    <row r="11349" spans="1:8" x14ac:dyDescent="0.3">
      <c r="A11349" t="s">
        <v>39</v>
      </c>
      <c r="B11349" t="s">
        <v>56</v>
      </c>
      <c r="C11349" t="s">
        <v>57</v>
      </c>
      <c r="D11349" t="s">
        <v>198</v>
      </c>
      <c r="E11349" t="s">
        <v>199</v>
      </c>
      <c r="G11349" s="87">
        <v>66000</v>
      </c>
      <c r="H11349" s="87">
        <v>66893.340552246882</v>
      </c>
    </row>
    <row r="11350" spans="1:8" x14ac:dyDescent="0.3">
      <c r="A11350" t="s">
        <v>39</v>
      </c>
      <c r="B11350" t="s">
        <v>56</v>
      </c>
      <c r="C11350" t="s">
        <v>57</v>
      </c>
      <c r="D11350" t="s">
        <v>198</v>
      </c>
      <c r="E11350" t="s">
        <v>200</v>
      </c>
      <c r="G11350" s="87">
        <v>66000</v>
      </c>
      <c r="H11350" s="87">
        <v>66666.823570102322</v>
      </c>
    </row>
    <row r="11351" spans="1:8" x14ac:dyDescent="0.3">
      <c r="A11351" t="s">
        <v>39</v>
      </c>
      <c r="B11351" t="s">
        <v>56</v>
      </c>
      <c r="C11351" t="s">
        <v>57</v>
      </c>
      <c r="D11351" t="s">
        <v>198</v>
      </c>
      <c r="E11351" t="s">
        <v>201</v>
      </c>
      <c r="G11351" s="87">
        <v>66000</v>
      </c>
      <c r="H11351" s="87">
        <v>66000</v>
      </c>
    </row>
    <row r="11352" spans="1:8" x14ac:dyDescent="0.3">
      <c r="A11352" t="s">
        <v>39</v>
      </c>
      <c r="B11352" t="s">
        <v>56</v>
      </c>
      <c r="C11352" t="s">
        <v>57</v>
      </c>
      <c r="D11352" t="s">
        <v>198</v>
      </c>
      <c r="E11352" t="s">
        <v>202</v>
      </c>
      <c r="G11352" s="87">
        <v>66000</v>
      </c>
      <c r="H11352" s="87">
        <v>39190.130135069987</v>
      </c>
    </row>
    <row r="11353" spans="1:8" x14ac:dyDescent="0.3">
      <c r="A11353" t="s">
        <v>39</v>
      </c>
      <c r="B11353" t="s">
        <v>56</v>
      </c>
      <c r="C11353" t="s">
        <v>57</v>
      </c>
      <c r="D11353" t="s">
        <v>198</v>
      </c>
      <c r="E11353" t="s">
        <v>139</v>
      </c>
      <c r="G11353" s="87">
        <v>66000</v>
      </c>
      <c r="H11353" s="87">
        <v>43230</v>
      </c>
    </row>
    <row r="11354" spans="1:8" x14ac:dyDescent="0.3">
      <c r="A11354" t="s">
        <v>39</v>
      </c>
      <c r="B11354" t="s">
        <v>56</v>
      </c>
      <c r="C11354" t="s">
        <v>57</v>
      </c>
      <c r="D11354" t="s">
        <v>198</v>
      </c>
      <c r="E11354" t="s">
        <v>65</v>
      </c>
      <c r="G11354" s="87">
        <v>66000</v>
      </c>
      <c r="H11354" s="87">
        <v>39190.130135069987</v>
      </c>
    </row>
    <row r="11355" spans="1:8" x14ac:dyDescent="0.3">
      <c r="A11355" t="s">
        <v>39</v>
      </c>
      <c r="B11355" t="s">
        <v>56</v>
      </c>
      <c r="C11355" t="s">
        <v>57</v>
      </c>
      <c r="D11355" t="s">
        <v>203</v>
      </c>
      <c r="E11355" t="s">
        <v>204</v>
      </c>
      <c r="G11355" s="87">
        <v>66000</v>
      </c>
      <c r="H11355" s="87">
        <v>38907.999153752608</v>
      </c>
    </row>
    <row r="11356" spans="1:8" x14ac:dyDescent="0.3">
      <c r="A11356" t="s">
        <v>39</v>
      </c>
      <c r="B11356" t="s">
        <v>56</v>
      </c>
      <c r="C11356" t="s">
        <v>57</v>
      </c>
      <c r="D11356" t="s">
        <v>203</v>
      </c>
      <c r="E11356" t="s">
        <v>142</v>
      </c>
      <c r="G11356" s="87">
        <v>66000</v>
      </c>
      <c r="H11356" s="87">
        <v>65999.999999999985</v>
      </c>
    </row>
    <row r="11357" spans="1:8" x14ac:dyDescent="0.3">
      <c r="A11357" t="s">
        <v>39</v>
      </c>
      <c r="B11357" t="s">
        <v>56</v>
      </c>
      <c r="C11357" t="s">
        <v>57</v>
      </c>
      <c r="D11357" t="s">
        <v>203</v>
      </c>
      <c r="E11357" t="s">
        <v>143</v>
      </c>
      <c r="G11357" s="87">
        <v>66000</v>
      </c>
      <c r="H11357" s="87">
        <v>66418.571447170747</v>
      </c>
    </row>
    <row r="11358" spans="1:8" x14ac:dyDescent="0.3">
      <c r="A11358" t="s">
        <v>39</v>
      </c>
      <c r="B11358" t="s">
        <v>56</v>
      </c>
      <c r="C11358" t="s">
        <v>57</v>
      </c>
      <c r="D11358" t="s">
        <v>203</v>
      </c>
      <c r="E11358" t="s">
        <v>141</v>
      </c>
      <c r="G11358" s="87">
        <v>66000</v>
      </c>
      <c r="H11358" s="87">
        <v>660</v>
      </c>
    </row>
    <row r="11359" spans="1:8" x14ac:dyDescent="0.3">
      <c r="A11359" t="s">
        <v>39</v>
      </c>
      <c r="B11359" t="s">
        <v>56</v>
      </c>
      <c r="C11359" t="s">
        <v>57</v>
      </c>
      <c r="D11359" t="s">
        <v>203</v>
      </c>
      <c r="E11359" t="s">
        <v>205</v>
      </c>
      <c r="G11359" s="87">
        <v>66000</v>
      </c>
      <c r="H11359" s="87">
        <v>38907.999153752608</v>
      </c>
    </row>
    <row r="11360" spans="1:8" x14ac:dyDescent="0.3">
      <c r="A11360" t="s">
        <v>39</v>
      </c>
      <c r="B11360" t="s">
        <v>56</v>
      </c>
      <c r="C11360" t="s">
        <v>57</v>
      </c>
      <c r="D11360" t="s">
        <v>206</v>
      </c>
      <c r="E11360" t="s">
        <v>207</v>
      </c>
      <c r="G11360" s="87">
        <v>66000</v>
      </c>
      <c r="H11360" s="87">
        <v>68640</v>
      </c>
    </row>
    <row r="11361" spans="1:8" x14ac:dyDescent="0.3">
      <c r="A11361" t="s">
        <v>39</v>
      </c>
      <c r="B11361" t="s">
        <v>56</v>
      </c>
      <c r="C11361" t="s">
        <v>57</v>
      </c>
      <c r="D11361" t="s">
        <v>206</v>
      </c>
      <c r="E11361" t="s">
        <v>208</v>
      </c>
      <c r="G11361" s="87">
        <v>66000</v>
      </c>
      <c r="H11361" s="87">
        <v>67723.333333333343</v>
      </c>
    </row>
    <row r="11362" spans="1:8" x14ac:dyDescent="0.3">
      <c r="A11362" t="s">
        <v>39</v>
      </c>
      <c r="B11362" t="s">
        <v>56</v>
      </c>
      <c r="C11362" t="s">
        <v>57</v>
      </c>
      <c r="D11362" t="s">
        <v>206</v>
      </c>
      <c r="E11362" t="s">
        <v>209</v>
      </c>
      <c r="G11362" s="87">
        <v>66000</v>
      </c>
      <c r="H11362" s="87">
        <v>58805.861597374183</v>
      </c>
    </row>
    <row r="11363" spans="1:8" x14ac:dyDescent="0.3">
      <c r="A11363" t="s">
        <v>39</v>
      </c>
      <c r="B11363" t="s">
        <v>56</v>
      </c>
      <c r="C11363" t="s">
        <v>57</v>
      </c>
      <c r="D11363" t="s">
        <v>210</v>
      </c>
      <c r="E11363" t="s">
        <v>211</v>
      </c>
      <c r="G11363" s="87">
        <v>66000</v>
      </c>
      <c r="H11363" s="87">
        <v>59400</v>
      </c>
    </row>
    <row r="11364" spans="1:8" x14ac:dyDescent="0.3">
      <c r="A11364" t="s">
        <v>39</v>
      </c>
      <c r="B11364" t="s">
        <v>56</v>
      </c>
      <c r="C11364" t="s">
        <v>57</v>
      </c>
      <c r="D11364" t="s">
        <v>210</v>
      </c>
      <c r="E11364" t="s">
        <v>212</v>
      </c>
      <c r="G11364" s="87">
        <v>66000</v>
      </c>
      <c r="H11364" s="87">
        <v>58740</v>
      </c>
    </row>
    <row r="11365" spans="1:8" x14ac:dyDescent="0.3">
      <c r="A11365" t="s">
        <v>39</v>
      </c>
      <c r="B11365" t="s">
        <v>56</v>
      </c>
      <c r="C11365" t="s">
        <v>57</v>
      </c>
      <c r="D11365" t="s">
        <v>210</v>
      </c>
      <c r="E11365" t="s">
        <v>213</v>
      </c>
      <c r="G11365" s="87">
        <v>66000</v>
      </c>
      <c r="H11365" s="87">
        <v>59070</v>
      </c>
    </row>
    <row r="11366" spans="1:8" x14ac:dyDescent="0.3">
      <c r="A11366" t="s">
        <v>39</v>
      </c>
      <c r="B11366" t="s">
        <v>56</v>
      </c>
      <c r="C11366" t="s">
        <v>57</v>
      </c>
      <c r="D11366" t="s">
        <v>214</v>
      </c>
      <c r="E11366" t="s">
        <v>215</v>
      </c>
      <c r="F11366" s="88">
        <v>46388</v>
      </c>
      <c r="G11366" s="87">
        <v>5500</v>
      </c>
      <c r="H11366" s="87">
        <v>245.7471774665959</v>
      </c>
    </row>
    <row r="11367" spans="1:8" x14ac:dyDescent="0.3">
      <c r="A11367" t="s">
        <v>39</v>
      </c>
      <c r="B11367" t="s">
        <v>56</v>
      </c>
      <c r="C11367" t="s">
        <v>57</v>
      </c>
      <c r="D11367" t="s">
        <v>214</v>
      </c>
      <c r="E11367" t="s">
        <v>216</v>
      </c>
      <c r="F11367" s="88">
        <v>46388</v>
      </c>
      <c r="G11367" s="87">
        <v>5500</v>
      </c>
      <c r="H11367" s="87">
        <v>220.0000000000002</v>
      </c>
    </row>
    <row r="11368" spans="1:8" x14ac:dyDescent="0.3">
      <c r="A11368" t="s">
        <v>39</v>
      </c>
      <c r="B11368" t="s">
        <v>56</v>
      </c>
      <c r="C11368" t="s">
        <v>57</v>
      </c>
      <c r="D11368" t="s">
        <v>214</v>
      </c>
      <c r="E11368" t="s">
        <v>217</v>
      </c>
      <c r="F11368" s="88">
        <v>46388</v>
      </c>
      <c r="G11368" s="87">
        <v>5500</v>
      </c>
      <c r="H11368" s="87">
        <v>24.75690141018805</v>
      </c>
    </row>
    <row r="11369" spans="1:8" x14ac:dyDescent="0.3">
      <c r="A11369" t="s">
        <v>39</v>
      </c>
      <c r="B11369" t="s">
        <v>56</v>
      </c>
      <c r="C11369" t="s">
        <v>57</v>
      </c>
      <c r="D11369" t="s">
        <v>214</v>
      </c>
      <c r="E11369" t="s">
        <v>215</v>
      </c>
      <c r="F11369" s="88">
        <v>46419</v>
      </c>
      <c r="G11369" s="87">
        <v>5500</v>
      </c>
      <c r="H11369" s="87">
        <v>245.73781404866909</v>
      </c>
    </row>
    <row r="11370" spans="1:8" x14ac:dyDescent="0.3">
      <c r="A11370" t="s">
        <v>39</v>
      </c>
      <c r="B11370" t="s">
        <v>56</v>
      </c>
      <c r="C11370" t="s">
        <v>57</v>
      </c>
      <c r="D11370" t="s">
        <v>214</v>
      </c>
      <c r="E11370" t="s">
        <v>216</v>
      </c>
      <c r="F11370" s="88">
        <v>46419</v>
      </c>
      <c r="G11370" s="87">
        <v>5500</v>
      </c>
      <c r="H11370" s="87">
        <v>220.0000000000002</v>
      </c>
    </row>
    <row r="11371" spans="1:8" x14ac:dyDescent="0.3">
      <c r="A11371" t="s">
        <v>39</v>
      </c>
      <c r="B11371" t="s">
        <v>56</v>
      </c>
      <c r="C11371" t="s">
        <v>57</v>
      </c>
      <c r="D11371" t="s">
        <v>214</v>
      </c>
      <c r="E11371" t="s">
        <v>217</v>
      </c>
      <c r="F11371" s="88">
        <v>46419</v>
      </c>
      <c r="G11371" s="87">
        <v>5500</v>
      </c>
      <c r="H11371" s="87">
        <v>24.747898123720361</v>
      </c>
    </row>
    <row r="11372" spans="1:8" x14ac:dyDescent="0.3">
      <c r="A11372" t="s">
        <v>39</v>
      </c>
      <c r="B11372" t="s">
        <v>56</v>
      </c>
      <c r="C11372" t="s">
        <v>57</v>
      </c>
      <c r="D11372" t="s">
        <v>214</v>
      </c>
      <c r="E11372" t="s">
        <v>215</v>
      </c>
      <c r="F11372" s="88">
        <v>46447</v>
      </c>
      <c r="G11372" s="87">
        <v>5500</v>
      </c>
      <c r="H11372" s="87">
        <v>245.72845743861589</v>
      </c>
    </row>
    <row r="11373" spans="1:8" x14ac:dyDescent="0.3">
      <c r="A11373" t="s">
        <v>39</v>
      </c>
      <c r="B11373" t="s">
        <v>56</v>
      </c>
      <c r="C11373" t="s">
        <v>57</v>
      </c>
      <c r="D11373" t="s">
        <v>214</v>
      </c>
      <c r="E11373" t="s">
        <v>216</v>
      </c>
      <c r="F11373" s="88">
        <v>46447</v>
      </c>
      <c r="G11373" s="87">
        <v>5500</v>
      </c>
      <c r="H11373" s="87">
        <v>220.0000000000002</v>
      </c>
    </row>
    <row r="11374" spans="1:8" x14ac:dyDescent="0.3">
      <c r="A11374" t="s">
        <v>39</v>
      </c>
      <c r="B11374" t="s">
        <v>56</v>
      </c>
      <c r="C11374" t="s">
        <v>57</v>
      </c>
      <c r="D11374" t="s">
        <v>214</v>
      </c>
      <c r="E11374" t="s">
        <v>217</v>
      </c>
      <c r="F11374" s="88">
        <v>46447</v>
      </c>
      <c r="G11374" s="87">
        <v>5500</v>
      </c>
      <c r="H11374" s="87">
        <v>24.738901383283942</v>
      </c>
    </row>
    <row r="11375" spans="1:8" x14ac:dyDescent="0.3">
      <c r="A11375" t="s">
        <v>39</v>
      </c>
      <c r="B11375" t="s">
        <v>56</v>
      </c>
      <c r="C11375" t="s">
        <v>57</v>
      </c>
      <c r="D11375" t="s">
        <v>214</v>
      </c>
      <c r="E11375" t="s">
        <v>215</v>
      </c>
      <c r="F11375" s="88">
        <v>46478</v>
      </c>
      <c r="G11375" s="87">
        <v>5500</v>
      </c>
      <c r="H11375" s="87">
        <v>245.71879080539051</v>
      </c>
    </row>
    <row r="11376" spans="1:8" x14ac:dyDescent="0.3">
      <c r="A11376" t="s">
        <v>39</v>
      </c>
      <c r="B11376" t="s">
        <v>56</v>
      </c>
      <c r="C11376" t="s">
        <v>57</v>
      </c>
      <c r="D11376" t="s">
        <v>214</v>
      </c>
      <c r="E11376" t="s">
        <v>216</v>
      </c>
      <c r="F11376" s="88">
        <v>46478</v>
      </c>
      <c r="G11376" s="87">
        <v>5500</v>
      </c>
      <c r="H11376" s="87">
        <v>220.0000000000002</v>
      </c>
    </row>
    <row r="11377" spans="1:8" x14ac:dyDescent="0.3">
      <c r="A11377" t="s">
        <v>39</v>
      </c>
      <c r="B11377" t="s">
        <v>56</v>
      </c>
      <c r="C11377" t="s">
        <v>57</v>
      </c>
      <c r="D11377" t="s">
        <v>214</v>
      </c>
      <c r="E11377" t="s">
        <v>217</v>
      </c>
      <c r="F11377" s="88">
        <v>46478</v>
      </c>
      <c r="G11377" s="87">
        <v>5500</v>
      </c>
      <c r="H11377" s="87">
        <v>24.72960654364476</v>
      </c>
    </row>
    <row r="11378" spans="1:8" x14ac:dyDescent="0.3">
      <c r="A11378" t="s">
        <v>39</v>
      </c>
      <c r="B11378" t="s">
        <v>56</v>
      </c>
      <c r="C11378" t="s">
        <v>57</v>
      </c>
      <c r="D11378" t="s">
        <v>214</v>
      </c>
      <c r="E11378" t="s">
        <v>215</v>
      </c>
      <c r="F11378" s="88">
        <v>46508</v>
      </c>
      <c r="G11378" s="87">
        <v>5500</v>
      </c>
      <c r="H11378" s="87">
        <v>245.70913143328551</v>
      </c>
    </row>
    <row r="11379" spans="1:8" x14ac:dyDescent="0.3">
      <c r="A11379" t="s">
        <v>39</v>
      </c>
      <c r="B11379" t="s">
        <v>56</v>
      </c>
      <c r="C11379" t="s">
        <v>57</v>
      </c>
      <c r="D11379" t="s">
        <v>214</v>
      </c>
      <c r="E11379" t="s">
        <v>216</v>
      </c>
      <c r="F11379" s="88">
        <v>46508</v>
      </c>
      <c r="G11379" s="87">
        <v>5500</v>
      </c>
      <c r="H11379" s="87">
        <v>220.0000000000002</v>
      </c>
    </row>
    <row r="11380" spans="1:8" x14ac:dyDescent="0.3">
      <c r="A11380" t="s">
        <v>39</v>
      </c>
      <c r="B11380" t="s">
        <v>56</v>
      </c>
      <c r="C11380" t="s">
        <v>57</v>
      </c>
      <c r="D11380" t="s">
        <v>214</v>
      </c>
      <c r="E11380" t="s">
        <v>217</v>
      </c>
      <c r="F11380" s="88">
        <v>46508</v>
      </c>
      <c r="G11380" s="87">
        <v>5500</v>
      </c>
      <c r="H11380" s="87">
        <v>24.720318685851669</v>
      </c>
    </row>
    <row r="11381" spans="1:8" x14ac:dyDescent="0.3">
      <c r="A11381" t="s">
        <v>39</v>
      </c>
      <c r="B11381" t="s">
        <v>56</v>
      </c>
      <c r="C11381" t="s">
        <v>57</v>
      </c>
      <c r="D11381" t="s">
        <v>214</v>
      </c>
      <c r="E11381" t="s">
        <v>215</v>
      </c>
      <c r="F11381" s="88">
        <v>46539</v>
      </c>
      <c r="G11381" s="87">
        <v>5500</v>
      </c>
      <c r="H11381" s="87">
        <v>245.69947931412241</v>
      </c>
    </row>
    <row r="11382" spans="1:8" x14ac:dyDescent="0.3">
      <c r="A11382" t="s">
        <v>39</v>
      </c>
      <c r="B11382" t="s">
        <v>56</v>
      </c>
      <c r="C11382" t="s">
        <v>57</v>
      </c>
      <c r="D11382" t="s">
        <v>214</v>
      </c>
      <c r="E11382" t="s">
        <v>216</v>
      </c>
      <c r="F11382" s="88">
        <v>46539</v>
      </c>
      <c r="G11382" s="87">
        <v>5500</v>
      </c>
      <c r="H11382" s="87">
        <v>220.0000000000002</v>
      </c>
    </row>
    <row r="11383" spans="1:8" x14ac:dyDescent="0.3">
      <c r="A11383" t="s">
        <v>39</v>
      </c>
      <c r="B11383" t="s">
        <v>56</v>
      </c>
      <c r="C11383" t="s">
        <v>57</v>
      </c>
      <c r="D11383" t="s">
        <v>214</v>
      </c>
      <c r="E11383" t="s">
        <v>217</v>
      </c>
      <c r="F11383" s="88">
        <v>46539</v>
      </c>
      <c r="G11383" s="87">
        <v>5500</v>
      </c>
      <c r="H11383" s="87">
        <v>24.711037802041091</v>
      </c>
    </row>
    <row r="11384" spans="1:8" x14ac:dyDescent="0.3">
      <c r="A11384" t="s">
        <v>39</v>
      </c>
      <c r="B11384" t="s">
        <v>56</v>
      </c>
      <c r="C11384" t="s">
        <v>57</v>
      </c>
      <c r="D11384" t="s">
        <v>214</v>
      </c>
      <c r="E11384" t="s">
        <v>215</v>
      </c>
      <c r="F11384" s="88">
        <v>46569</v>
      </c>
      <c r="G11384" s="87">
        <v>5500</v>
      </c>
      <c r="H11384" s="87">
        <v>245.6898344397346</v>
      </c>
    </row>
    <row r="11385" spans="1:8" x14ac:dyDescent="0.3">
      <c r="A11385" t="s">
        <v>39</v>
      </c>
      <c r="B11385" t="s">
        <v>56</v>
      </c>
      <c r="C11385" t="s">
        <v>57</v>
      </c>
      <c r="D11385" t="s">
        <v>214</v>
      </c>
      <c r="E11385" t="s">
        <v>216</v>
      </c>
      <c r="F11385" s="88">
        <v>46569</v>
      </c>
      <c r="G11385" s="87">
        <v>5500</v>
      </c>
      <c r="H11385" s="87">
        <v>220.0000000000002</v>
      </c>
    </row>
    <row r="11386" spans="1:8" x14ac:dyDescent="0.3">
      <c r="A11386" t="s">
        <v>39</v>
      </c>
      <c r="B11386" t="s">
        <v>56</v>
      </c>
      <c r="C11386" t="s">
        <v>57</v>
      </c>
      <c r="D11386" t="s">
        <v>214</v>
      </c>
      <c r="E11386" t="s">
        <v>217</v>
      </c>
      <c r="F11386" s="88">
        <v>46569</v>
      </c>
      <c r="G11386" s="87">
        <v>5500</v>
      </c>
      <c r="H11386" s="87">
        <v>24.70176388436041</v>
      </c>
    </row>
    <row r="11387" spans="1:8" x14ac:dyDescent="0.3">
      <c r="A11387" t="s">
        <v>39</v>
      </c>
      <c r="B11387" t="s">
        <v>56</v>
      </c>
      <c r="C11387" t="s">
        <v>57</v>
      </c>
      <c r="D11387" t="s">
        <v>214</v>
      </c>
      <c r="E11387" t="s">
        <v>215</v>
      </c>
      <c r="F11387" s="88">
        <v>46600</v>
      </c>
      <c r="G11387" s="87">
        <v>5500</v>
      </c>
      <c r="H11387" s="87">
        <v>245.6800388681493</v>
      </c>
    </row>
    <row r="11388" spans="1:8" x14ac:dyDescent="0.3">
      <c r="A11388" t="s">
        <v>39</v>
      </c>
      <c r="B11388" t="s">
        <v>56</v>
      </c>
      <c r="C11388" t="s">
        <v>57</v>
      </c>
      <c r="D11388" t="s">
        <v>214</v>
      </c>
      <c r="E11388" t="s">
        <v>216</v>
      </c>
      <c r="F11388" s="88">
        <v>46600</v>
      </c>
      <c r="G11388" s="87">
        <v>5500</v>
      </c>
      <c r="H11388" s="87">
        <v>220.0000000000002</v>
      </c>
    </row>
    <row r="11389" spans="1:8" x14ac:dyDescent="0.3">
      <c r="A11389" t="s">
        <v>39</v>
      </c>
      <c r="B11389" t="s">
        <v>56</v>
      </c>
      <c r="C11389" t="s">
        <v>57</v>
      </c>
      <c r="D11389" t="s">
        <v>214</v>
      </c>
      <c r="E11389" t="s">
        <v>217</v>
      </c>
      <c r="F11389" s="88">
        <v>46600</v>
      </c>
      <c r="G11389" s="87">
        <v>5500</v>
      </c>
      <c r="H11389" s="87">
        <v>24.692345065528421</v>
      </c>
    </row>
    <row r="11390" spans="1:8" x14ac:dyDescent="0.3">
      <c r="A11390" t="s">
        <v>39</v>
      </c>
      <c r="B11390" t="s">
        <v>56</v>
      </c>
      <c r="C11390" t="s">
        <v>57</v>
      </c>
      <c r="D11390" t="s">
        <v>214</v>
      </c>
      <c r="E11390" t="s">
        <v>215</v>
      </c>
      <c r="F11390" s="88">
        <v>46631</v>
      </c>
      <c r="G11390" s="87">
        <v>5500</v>
      </c>
      <c r="H11390" s="87">
        <v>245.67040857729671</v>
      </c>
    </row>
    <row r="11391" spans="1:8" x14ac:dyDescent="0.3">
      <c r="A11391" t="s">
        <v>39</v>
      </c>
      <c r="B11391" t="s">
        <v>56</v>
      </c>
      <c r="C11391" t="s">
        <v>57</v>
      </c>
      <c r="D11391" t="s">
        <v>214</v>
      </c>
      <c r="E11391" t="s">
        <v>216</v>
      </c>
      <c r="F11391" s="88">
        <v>46631</v>
      </c>
      <c r="G11391" s="87">
        <v>5500</v>
      </c>
      <c r="H11391" s="87">
        <v>220.0000000000002</v>
      </c>
    </row>
    <row r="11392" spans="1:8" x14ac:dyDescent="0.3">
      <c r="A11392" t="s">
        <v>39</v>
      </c>
      <c r="B11392" t="s">
        <v>56</v>
      </c>
      <c r="C11392" t="s">
        <v>57</v>
      </c>
      <c r="D11392" t="s">
        <v>214</v>
      </c>
      <c r="E11392" t="s">
        <v>217</v>
      </c>
      <c r="F11392" s="88">
        <v>46631</v>
      </c>
      <c r="G11392" s="87">
        <v>5500</v>
      </c>
      <c r="H11392" s="87">
        <v>24.683085170477241</v>
      </c>
    </row>
    <row r="11393" spans="1:8" x14ac:dyDescent="0.3">
      <c r="A11393" t="s">
        <v>39</v>
      </c>
      <c r="B11393" t="s">
        <v>56</v>
      </c>
      <c r="C11393" t="s">
        <v>57</v>
      </c>
      <c r="D11393" t="s">
        <v>214</v>
      </c>
      <c r="E11393" t="s">
        <v>215</v>
      </c>
      <c r="F11393" s="88">
        <v>46661</v>
      </c>
      <c r="G11393" s="87">
        <v>5500</v>
      </c>
      <c r="H11393" s="87">
        <v>245.66078550665901</v>
      </c>
    </row>
    <row r="11394" spans="1:8" x14ac:dyDescent="0.3">
      <c r="A11394" t="s">
        <v>39</v>
      </c>
      <c r="B11394" t="s">
        <v>56</v>
      </c>
      <c r="C11394" t="s">
        <v>57</v>
      </c>
      <c r="D11394" t="s">
        <v>214</v>
      </c>
      <c r="E11394" t="s">
        <v>216</v>
      </c>
      <c r="F11394" s="88">
        <v>46661</v>
      </c>
      <c r="G11394" s="87">
        <v>5500</v>
      </c>
      <c r="H11394" s="87">
        <v>220.0000000000002</v>
      </c>
    </row>
    <row r="11395" spans="1:8" x14ac:dyDescent="0.3">
      <c r="A11395" t="s">
        <v>39</v>
      </c>
      <c r="B11395" t="s">
        <v>56</v>
      </c>
      <c r="C11395" t="s">
        <v>57</v>
      </c>
      <c r="D11395" t="s">
        <v>214</v>
      </c>
      <c r="E11395" t="s">
        <v>217</v>
      </c>
      <c r="F11395" s="88">
        <v>46661</v>
      </c>
      <c r="G11395" s="87">
        <v>5500</v>
      </c>
      <c r="H11395" s="87">
        <v>24.673832217940731</v>
      </c>
    </row>
    <row r="11396" spans="1:8" x14ac:dyDescent="0.3">
      <c r="A11396" t="s">
        <v>39</v>
      </c>
      <c r="B11396" t="s">
        <v>56</v>
      </c>
      <c r="C11396" t="s">
        <v>57</v>
      </c>
      <c r="D11396" t="s">
        <v>214</v>
      </c>
      <c r="E11396" t="s">
        <v>215</v>
      </c>
      <c r="F11396" s="88">
        <v>46692</v>
      </c>
      <c r="G11396" s="87">
        <v>5500</v>
      </c>
      <c r="H11396" s="87">
        <v>24.664586200117579</v>
      </c>
    </row>
    <row r="11397" spans="1:8" x14ac:dyDescent="0.3">
      <c r="A11397" t="s">
        <v>39</v>
      </c>
      <c r="B11397" t="s">
        <v>56</v>
      </c>
      <c r="C11397" t="s">
        <v>57</v>
      </c>
      <c r="D11397" t="s">
        <v>214</v>
      </c>
      <c r="E11397" t="s">
        <v>216</v>
      </c>
      <c r="F11397" s="88">
        <v>46692</v>
      </c>
      <c r="G11397" s="87">
        <v>5500</v>
      </c>
      <c r="H11397" s="87">
        <v>0</v>
      </c>
    </row>
    <row r="11398" spans="1:8" x14ac:dyDescent="0.3">
      <c r="A11398" t="s">
        <v>39</v>
      </c>
      <c r="B11398" t="s">
        <v>56</v>
      </c>
      <c r="C11398" t="s">
        <v>57</v>
      </c>
      <c r="D11398" t="s">
        <v>214</v>
      </c>
      <c r="E11398" t="s">
        <v>217</v>
      </c>
      <c r="F11398" s="88">
        <v>46692</v>
      </c>
      <c r="G11398" s="87">
        <v>5500</v>
      </c>
      <c r="H11398" s="87">
        <v>24.664586200117579</v>
      </c>
    </row>
    <row r="11399" spans="1:8" x14ac:dyDescent="0.3">
      <c r="A11399" t="s">
        <v>39</v>
      </c>
      <c r="B11399" t="s">
        <v>56</v>
      </c>
      <c r="C11399" t="s">
        <v>57</v>
      </c>
      <c r="D11399" t="s">
        <v>214</v>
      </c>
      <c r="E11399" t="s">
        <v>215</v>
      </c>
      <c r="F11399" s="88">
        <v>46722</v>
      </c>
      <c r="G11399" s="87">
        <v>5500</v>
      </c>
      <c r="H11399" s="87">
        <v>24.6553471092138</v>
      </c>
    </row>
    <row r="11400" spans="1:8" x14ac:dyDescent="0.3">
      <c r="A11400" t="s">
        <v>39</v>
      </c>
      <c r="B11400" t="s">
        <v>56</v>
      </c>
      <c r="C11400" t="s">
        <v>57</v>
      </c>
      <c r="D11400" t="s">
        <v>214</v>
      </c>
      <c r="E11400" t="s">
        <v>216</v>
      </c>
      <c r="F11400" s="88">
        <v>46722</v>
      </c>
      <c r="G11400" s="87">
        <v>5500</v>
      </c>
      <c r="H11400" s="87">
        <v>0</v>
      </c>
    </row>
    <row r="11401" spans="1:8" x14ac:dyDescent="0.3">
      <c r="A11401" t="s">
        <v>39</v>
      </c>
      <c r="B11401" t="s">
        <v>56</v>
      </c>
      <c r="C11401" t="s">
        <v>57</v>
      </c>
      <c r="D11401" t="s">
        <v>214</v>
      </c>
      <c r="E11401" t="s">
        <v>217</v>
      </c>
      <c r="F11401" s="88">
        <v>46722</v>
      </c>
      <c r="G11401" s="87">
        <v>5500</v>
      </c>
      <c r="H11401" s="87">
        <v>24.6553471092138</v>
      </c>
    </row>
    <row r="11402" spans="1:8" x14ac:dyDescent="0.3">
      <c r="A11402" t="s">
        <v>39</v>
      </c>
      <c r="B11402" t="s">
        <v>56</v>
      </c>
      <c r="C11402" t="s">
        <v>59</v>
      </c>
      <c r="D11402" t="s">
        <v>198</v>
      </c>
      <c r="E11402" t="s">
        <v>135</v>
      </c>
      <c r="G11402" s="87">
        <v>54000</v>
      </c>
      <c r="H11402" s="87">
        <v>32832</v>
      </c>
    </row>
    <row r="11403" spans="1:8" x14ac:dyDescent="0.3">
      <c r="A11403" t="s">
        <v>39</v>
      </c>
      <c r="B11403" t="s">
        <v>56</v>
      </c>
      <c r="C11403" t="s">
        <v>59</v>
      </c>
      <c r="D11403" t="s">
        <v>198</v>
      </c>
      <c r="E11403" t="s">
        <v>199</v>
      </c>
      <c r="G11403" s="87">
        <v>54000</v>
      </c>
      <c r="H11403" s="87">
        <v>53759.537552365138</v>
      </c>
    </row>
    <row r="11404" spans="1:8" x14ac:dyDescent="0.3">
      <c r="A11404" t="s">
        <v>39</v>
      </c>
      <c r="B11404" t="s">
        <v>56</v>
      </c>
      <c r="C11404" t="s">
        <v>59</v>
      </c>
      <c r="D11404" t="s">
        <v>198</v>
      </c>
      <c r="E11404" t="s">
        <v>200</v>
      </c>
      <c r="G11404" s="87">
        <v>54000</v>
      </c>
      <c r="H11404" s="87">
        <v>53993.33504373904</v>
      </c>
    </row>
    <row r="11405" spans="1:8" x14ac:dyDescent="0.3">
      <c r="A11405" t="s">
        <v>39</v>
      </c>
      <c r="B11405" t="s">
        <v>56</v>
      </c>
      <c r="C11405" t="s">
        <v>59</v>
      </c>
      <c r="D11405" t="s">
        <v>198</v>
      </c>
      <c r="E11405" t="s">
        <v>201</v>
      </c>
      <c r="G11405" s="87">
        <v>54000</v>
      </c>
      <c r="H11405" s="87">
        <v>55080</v>
      </c>
    </row>
    <row r="11406" spans="1:8" x14ac:dyDescent="0.3">
      <c r="A11406" t="s">
        <v>39</v>
      </c>
      <c r="B11406" t="s">
        <v>56</v>
      </c>
      <c r="C11406" t="s">
        <v>59</v>
      </c>
      <c r="D11406" t="s">
        <v>198</v>
      </c>
      <c r="E11406" t="s">
        <v>202</v>
      </c>
      <c r="G11406" s="87">
        <v>54000</v>
      </c>
      <c r="H11406" s="87">
        <v>33335.399874994022</v>
      </c>
    </row>
    <row r="11407" spans="1:8" x14ac:dyDescent="0.3">
      <c r="A11407" t="s">
        <v>39</v>
      </c>
      <c r="B11407" t="s">
        <v>56</v>
      </c>
      <c r="C11407" t="s">
        <v>59</v>
      </c>
      <c r="D11407" t="s">
        <v>198</v>
      </c>
      <c r="E11407" t="s">
        <v>139</v>
      </c>
      <c r="G11407" s="87">
        <v>54000</v>
      </c>
      <c r="H11407" s="87">
        <v>33750</v>
      </c>
    </row>
    <row r="11408" spans="1:8" x14ac:dyDescent="0.3">
      <c r="A11408" t="s">
        <v>39</v>
      </c>
      <c r="B11408" t="s">
        <v>56</v>
      </c>
      <c r="C11408" t="s">
        <v>59</v>
      </c>
      <c r="D11408" t="s">
        <v>198</v>
      </c>
      <c r="E11408" t="s">
        <v>65</v>
      </c>
      <c r="G11408" s="87">
        <v>54000</v>
      </c>
      <c r="H11408" s="87">
        <v>33335.399874994022</v>
      </c>
    </row>
    <row r="11409" spans="1:8" x14ac:dyDescent="0.3">
      <c r="A11409" t="s">
        <v>39</v>
      </c>
      <c r="B11409" t="s">
        <v>56</v>
      </c>
      <c r="C11409" t="s">
        <v>59</v>
      </c>
      <c r="D11409" t="s">
        <v>203</v>
      </c>
      <c r="E11409" t="s">
        <v>204</v>
      </c>
      <c r="G11409" s="87">
        <v>54000</v>
      </c>
      <c r="H11409" s="87">
        <v>31690.366823801422</v>
      </c>
    </row>
    <row r="11410" spans="1:8" x14ac:dyDescent="0.3">
      <c r="A11410" t="s">
        <v>39</v>
      </c>
      <c r="B11410" t="s">
        <v>56</v>
      </c>
      <c r="C11410" t="s">
        <v>59</v>
      </c>
      <c r="D11410" t="s">
        <v>203</v>
      </c>
      <c r="E11410" t="s">
        <v>142</v>
      </c>
      <c r="G11410" s="87">
        <v>54000</v>
      </c>
      <c r="H11410" s="87">
        <v>52533.784888168251</v>
      </c>
    </row>
    <row r="11411" spans="1:8" x14ac:dyDescent="0.3">
      <c r="A11411" t="s">
        <v>39</v>
      </c>
      <c r="B11411" t="s">
        <v>56</v>
      </c>
      <c r="C11411" t="s">
        <v>59</v>
      </c>
      <c r="D11411" t="s">
        <v>203</v>
      </c>
      <c r="E11411" t="s">
        <v>143</v>
      </c>
      <c r="G11411" s="87">
        <v>54000</v>
      </c>
      <c r="H11411" s="87">
        <v>52526.51454152244</v>
      </c>
    </row>
    <row r="11412" spans="1:8" x14ac:dyDescent="0.3">
      <c r="A11412" t="s">
        <v>39</v>
      </c>
      <c r="B11412" t="s">
        <v>56</v>
      </c>
      <c r="C11412" t="s">
        <v>59</v>
      </c>
      <c r="D11412" t="s">
        <v>203</v>
      </c>
      <c r="E11412" t="s">
        <v>141</v>
      </c>
      <c r="G11412" s="87">
        <v>54000</v>
      </c>
      <c r="H11412" s="87">
        <v>0</v>
      </c>
    </row>
    <row r="11413" spans="1:8" x14ac:dyDescent="0.3">
      <c r="A11413" t="s">
        <v>39</v>
      </c>
      <c r="B11413" t="s">
        <v>56</v>
      </c>
      <c r="C11413" t="s">
        <v>59</v>
      </c>
      <c r="D11413" t="s">
        <v>203</v>
      </c>
      <c r="E11413" t="s">
        <v>205</v>
      </c>
      <c r="G11413" s="87">
        <v>54000</v>
      </c>
      <c r="H11413" s="87">
        <v>31690.366823801422</v>
      </c>
    </row>
    <row r="11414" spans="1:8" x14ac:dyDescent="0.3">
      <c r="A11414" t="s">
        <v>39</v>
      </c>
      <c r="B11414" t="s">
        <v>56</v>
      </c>
      <c r="C11414" t="s">
        <v>59</v>
      </c>
      <c r="D11414" t="s">
        <v>206</v>
      </c>
      <c r="E11414" t="s">
        <v>207</v>
      </c>
      <c r="G11414" s="87">
        <v>54000</v>
      </c>
      <c r="H11414" s="87">
        <v>56700</v>
      </c>
    </row>
    <row r="11415" spans="1:8" x14ac:dyDescent="0.3">
      <c r="A11415" t="s">
        <v>39</v>
      </c>
      <c r="B11415" t="s">
        <v>56</v>
      </c>
      <c r="C11415" t="s">
        <v>59</v>
      </c>
      <c r="D11415" t="s">
        <v>206</v>
      </c>
      <c r="E11415" t="s">
        <v>208</v>
      </c>
      <c r="G11415" s="87">
        <v>54000</v>
      </c>
      <c r="H11415" s="87">
        <v>56953.614919354841</v>
      </c>
    </row>
    <row r="11416" spans="1:8" x14ac:dyDescent="0.3">
      <c r="A11416" t="s">
        <v>39</v>
      </c>
      <c r="B11416" t="s">
        <v>56</v>
      </c>
      <c r="C11416" t="s">
        <v>59</v>
      </c>
      <c r="D11416" t="s">
        <v>206</v>
      </c>
      <c r="E11416" t="s">
        <v>209</v>
      </c>
      <c r="G11416" s="87">
        <v>54000</v>
      </c>
      <c r="H11416" s="87">
        <v>48605.999201086946</v>
      </c>
    </row>
    <row r="11417" spans="1:8" x14ac:dyDescent="0.3">
      <c r="A11417" t="s">
        <v>39</v>
      </c>
      <c r="B11417" t="s">
        <v>56</v>
      </c>
      <c r="C11417" t="s">
        <v>59</v>
      </c>
      <c r="D11417" t="s">
        <v>210</v>
      </c>
      <c r="E11417" t="s">
        <v>211</v>
      </c>
      <c r="G11417" s="87">
        <v>54000</v>
      </c>
      <c r="H11417" s="87">
        <v>48600</v>
      </c>
    </row>
    <row r="11418" spans="1:8" x14ac:dyDescent="0.3">
      <c r="A11418" t="s">
        <v>39</v>
      </c>
      <c r="B11418" t="s">
        <v>56</v>
      </c>
      <c r="C11418" t="s">
        <v>59</v>
      </c>
      <c r="D11418" t="s">
        <v>210</v>
      </c>
      <c r="E11418" t="s">
        <v>212</v>
      </c>
      <c r="G11418" s="87">
        <v>54000</v>
      </c>
      <c r="H11418" s="87">
        <v>48060</v>
      </c>
    </row>
    <row r="11419" spans="1:8" x14ac:dyDescent="0.3">
      <c r="A11419" t="s">
        <v>39</v>
      </c>
      <c r="B11419" t="s">
        <v>56</v>
      </c>
      <c r="C11419" t="s">
        <v>59</v>
      </c>
      <c r="D11419" t="s">
        <v>210</v>
      </c>
      <c r="E11419" t="s">
        <v>213</v>
      </c>
      <c r="G11419" s="87">
        <v>54000</v>
      </c>
      <c r="H11419" s="87">
        <v>49140</v>
      </c>
    </row>
    <row r="11420" spans="1:8" x14ac:dyDescent="0.3">
      <c r="A11420" t="s">
        <v>39</v>
      </c>
      <c r="B11420" t="s">
        <v>56</v>
      </c>
      <c r="C11420" t="s">
        <v>59</v>
      </c>
      <c r="D11420" t="s">
        <v>214</v>
      </c>
      <c r="E11420" t="s">
        <v>215</v>
      </c>
      <c r="F11420" s="88">
        <v>46388</v>
      </c>
      <c r="G11420" s="87">
        <v>4500</v>
      </c>
      <c r="H11420" s="87">
        <v>433.23245696992689</v>
      </c>
    </row>
    <row r="11421" spans="1:8" x14ac:dyDescent="0.3">
      <c r="A11421" t="s">
        <v>39</v>
      </c>
      <c r="B11421" t="s">
        <v>56</v>
      </c>
      <c r="C11421" t="s">
        <v>59</v>
      </c>
      <c r="D11421" t="s">
        <v>214</v>
      </c>
      <c r="E11421" t="s">
        <v>216</v>
      </c>
      <c r="F11421" s="88">
        <v>46388</v>
      </c>
      <c r="G11421" s="87">
        <v>4500</v>
      </c>
      <c r="H11421" s="87">
        <v>225.0000000000002</v>
      </c>
    </row>
    <row r="11422" spans="1:8" x14ac:dyDescent="0.3">
      <c r="A11422" t="s">
        <v>39</v>
      </c>
      <c r="B11422" t="s">
        <v>56</v>
      </c>
      <c r="C11422" t="s">
        <v>59</v>
      </c>
      <c r="D11422" t="s">
        <v>214</v>
      </c>
      <c r="E11422" t="s">
        <v>217</v>
      </c>
      <c r="F11422" s="88">
        <v>46388</v>
      </c>
      <c r="G11422" s="87">
        <v>4500</v>
      </c>
      <c r="H11422" s="87">
        <v>198.31662568564431</v>
      </c>
    </row>
    <row r="11423" spans="1:8" x14ac:dyDescent="0.3">
      <c r="A11423" t="s">
        <v>39</v>
      </c>
      <c r="B11423" t="s">
        <v>56</v>
      </c>
      <c r="C11423" t="s">
        <v>59</v>
      </c>
      <c r="D11423" t="s">
        <v>214</v>
      </c>
      <c r="E11423" t="s">
        <v>215</v>
      </c>
      <c r="F11423" s="88">
        <v>46419</v>
      </c>
      <c r="G11423" s="87">
        <v>4500</v>
      </c>
      <c r="H11423" s="87">
        <v>414.94974874371883</v>
      </c>
    </row>
    <row r="11424" spans="1:8" x14ac:dyDescent="0.3">
      <c r="A11424" t="s">
        <v>39</v>
      </c>
      <c r="B11424" t="s">
        <v>56</v>
      </c>
      <c r="C11424" t="s">
        <v>59</v>
      </c>
      <c r="D11424" t="s">
        <v>214</v>
      </c>
      <c r="E11424" t="s">
        <v>216</v>
      </c>
      <c r="F11424" s="88">
        <v>46419</v>
      </c>
      <c r="G11424" s="87">
        <v>4500</v>
      </c>
      <c r="H11424" s="87">
        <v>225.0000000000002</v>
      </c>
    </row>
    <row r="11425" spans="1:8" x14ac:dyDescent="0.3">
      <c r="A11425" t="s">
        <v>39</v>
      </c>
      <c r="B11425" t="s">
        <v>56</v>
      </c>
      <c r="C11425" t="s">
        <v>59</v>
      </c>
      <c r="D11425" t="s">
        <v>214</v>
      </c>
      <c r="E11425" t="s">
        <v>217</v>
      </c>
      <c r="F11425" s="88">
        <v>46419</v>
      </c>
      <c r="G11425" s="87">
        <v>4500</v>
      </c>
      <c r="H11425" s="87">
        <v>180.9045226130651</v>
      </c>
    </row>
    <row r="11426" spans="1:8" x14ac:dyDescent="0.3">
      <c r="A11426" t="s">
        <v>39</v>
      </c>
      <c r="B11426" t="s">
        <v>56</v>
      </c>
      <c r="C11426" t="s">
        <v>59</v>
      </c>
      <c r="D11426" t="s">
        <v>214</v>
      </c>
      <c r="E11426" t="s">
        <v>215</v>
      </c>
      <c r="F11426" s="88">
        <v>46447</v>
      </c>
      <c r="G11426" s="87">
        <v>4500</v>
      </c>
      <c r="H11426" s="87">
        <v>494.73809374804551</v>
      </c>
    </row>
    <row r="11427" spans="1:8" x14ac:dyDescent="0.3">
      <c r="A11427" t="s">
        <v>39</v>
      </c>
      <c r="B11427" t="s">
        <v>56</v>
      </c>
      <c r="C11427" t="s">
        <v>59</v>
      </c>
      <c r="D11427" t="s">
        <v>214</v>
      </c>
      <c r="E11427" t="s">
        <v>216</v>
      </c>
      <c r="F11427" s="88">
        <v>46447</v>
      </c>
      <c r="G11427" s="87">
        <v>4500</v>
      </c>
      <c r="H11427" s="87">
        <v>225.0000000000002</v>
      </c>
    </row>
    <row r="11428" spans="1:8" x14ac:dyDescent="0.3">
      <c r="A11428" t="s">
        <v>39</v>
      </c>
      <c r="B11428" t="s">
        <v>56</v>
      </c>
      <c r="C11428" t="s">
        <v>59</v>
      </c>
      <c r="D11428" t="s">
        <v>214</v>
      </c>
      <c r="E11428" t="s">
        <v>217</v>
      </c>
      <c r="F11428" s="88">
        <v>46447</v>
      </c>
      <c r="G11428" s="87">
        <v>4500</v>
      </c>
      <c r="H11428" s="87">
        <v>256.89342261718588</v>
      </c>
    </row>
    <row r="11429" spans="1:8" x14ac:dyDescent="0.3">
      <c r="A11429" t="s">
        <v>39</v>
      </c>
      <c r="B11429" t="s">
        <v>56</v>
      </c>
      <c r="C11429" t="s">
        <v>59</v>
      </c>
      <c r="D11429" t="s">
        <v>214</v>
      </c>
      <c r="E11429" t="s">
        <v>215</v>
      </c>
      <c r="F11429" s="88">
        <v>46478</v>
      </c>
      <c r="G11429" s="87">
        <v>4500</v>
      </c>
      <c r="H11429" s="87">
        <v>238.80299251870349</v>
      </c>
    </row>
    <row r="11430" spans="1:8" x14ac:dyDescent="0.3">
      <c r="A11430" t="s">
        <v>39</v>
      </c>
      <c r="B11430" t="s">
        <v>56</v>
      </c>
      <c r="C11430" t="s">
        <v>59</v>
      </c>
      <c r="D11430" t="s">
        <v>214</v>
      </c>
      <c r="E11430" t="s">
        <v>216</v>
      </c>
      <c r="F11430" s="88">
        <v>46478</v>
      </c>
      <c r="G11430" s="87">
        <v>4500</v>
      </c>
      <c r="H11430" s="87">
        <v>0</v>
      </c>
    </row>
    <row r="11431" spans="1:8" x14ac:dyDescent="0.3">
      <c r="A11431" t="s">
        <v>39</v>
      </c>
      <c r="B11431" t="s">
        <v>56</v>
      </c>
      <c r="C11431" t="s">
        <v>59</v>
      </c>
      <c r="D11431" t="s">
        <v>214</v>
      </c>
      <c r="E11431" t="s">
        <v>217</v>
      </c>
      <c r="F11431" s="88">
        <v>46478</v>
      </c>
      <c r="G11431" s="87">
        <v>4500</v>
      </c>
      <c r="H11431" s="87">
        <v>238.80299251870349</v>
      </c>
    </row>
    <row r="11432" spans="1:8" x14ac:dyDescent="0.3">
      <c r="A11432" t="s">
        <v>39</v>
      </c>
      <c r="B11432" t="s">
        <v>56</v>
      </c>
      <c r="C11432" t="s">
        <v>59</v>
      </c>
      <c r="D11432" t="s">
        <v>214</v>
      </c>
      <c r="E11432" t="s">
        <v>215</v>
      </c>
      <c r="F11432" s="88">
        <v>46508</v>
      </c>
      <c r="G11432" s="87">
        <v>4500</v>
      </c>
      <c r="H11432" s="87">
        <v>298.51522746533482</v>
      </c>
    </row>
    <row r="11433" spans="1:8" x14ac:dyDescent="0.3">
      <c r="A11433" t="s">
        <v>39</v>
      </c>
      <c r="B11433" t="s">
        <v>56</v>
      </c>
      <c r="C11433" t="s">
        <v>59</v>
      </c>
      <c r="D11433" t="s">
        <v>214</v>
      </c>
      <c r="E11433" t="s">
        <v>216</v>
      </c>
      <c r="F11433" s="88">
        <v>46508</v>
      </c>
      <c r="G11433" s="87">
        <v>4500</v>
      </c>
      <c r="H11433" s="87">
        <v>74.032258064515744</v>
      </c>
    </row>
    <row r="11434" spans="1:8" x14ac:dyDescent="0.3">
      <c r="A11434" t="s">
        <v>39</v>
      </c>
      <c r="B11434" t="s">
        <v>56</v>
      </c>
      <c r="C11434" t="s">
        <v>59</v>
      </c>
      <c r="D11434" t="s">
        <v>214</v>
      </c>
      <c r="E11434" t="s">
        <v>217</v>
      </c>
      <c r="F11434" s="88">
        <v>46508</v>
      </c>
      <c r="G11434" s="87">
        <v>4500</v>
      </c>
      <c r="H11434" s="87">
        <v>220.84963666853011</v>
      </c>
    </row>
    <row r="11435" spans="1:8" x14ac:dyDescent="0.3">
      <c r="A11435" t="s">
        <v>39</v>
      </c>
      <c r="B11435" t="s">
        <v>56</v>
      </c>
      <c r="C11435" t="s">
        <v>59</v>
      </c>
      <c r="D11435" t="s">
        <v>214</v>
      </c>
      <c r="E11435" t="s">
        <v>215</v>
      </c>
      <c r="F11435" s="88">
        <v>46539</v>
      </c>
      <c r="G11435" s="87">
        <v>4500</v>
      </c>
      <c r="H11435" s="87">
        <v>344.12275708451892</v>
      </c>
    </row>
    <row r="11436" spans="1:8" x14ac:dyDescent="0.3">
      <c r="A11436" t="s">
        <v>39</v>
      </c>
      <c r="B11436" t="s">
        <v>56</v>
      </c>
      <c r="C11436" t="s">
        <v>59</v>
      </c>
      <c r="D11436" t="s">
        <v>214</v>
      </c>
      <c r="E11436" t="s">
        <v>216</v>
      </c>
      <c r="F11436" s="88">
        <v>46539</v>
      </c>
      <c r="G11436" s="87">
        <v>4500</v>
      </c>
      <c r="H11436" s="87">
        <v>135.00000000000011</v>
      </c>
    </row>
    <row r="11437" spans="1:8" x14ac:dyDescent="0.3">
      <c r="A11437" t="s">
        <v>39</v>
      </c>
      <c r="B11437" t="s">
        <v>56</v>
      </c>
      <c r="C11437" t="s">
        <v>59</v>
      </c>
      <c r="D11437" t="s">
        <v>214</v>
      </c>
      <c r="E11437" t="s">
        <v>217</v>
      </c>
      <c r="F11437" s="88">
        <v>46539</v>
      </c>
      <c r="G11437" s="87">
        <v>4500</v>
      </c>
      <c r="H11437" s="87">
        <v>203.03180299467871</v>
      </c>
    </row>
    <row r="11438" spans="1:8" x14ac:dyDescent="0.3">
      <c r="A11438" t="s">
        <v>39</v>
      </c>
      <c r="B11438" t="s">
        <v>56</v>
      </c>
      <c r="C11438" t="s">
        <v>59</v>
      </c>
      <c r="D11438" t="s">
        <v>214</v>
      </c>
      <c r="E11438" t="s">
        <v>215</v>
      </c>
      <c r="F11438" s="88">
        <v>46569</v>
      </c>
      <c r="G11438" s="87">
        <v>4500</v>
      </c>
      <c r="H11438" s="87">
        <v>325.90840165197591</v>
      </c>
    </row>
    <row r="11439" spans="1:8" x14ac:dyDescent="0.3">
      <c r="A11439" t="s">
        <v>39</v>
      </c>
      <c r="B11439" t="s">
        <v>56</v>
      </c>
      <c r="C11439" t="s">
        <v>59</v>
      </c>
      <c r="D11439" t="s">
        <v>214</v>
      </c>
      <c r="E11439" t="s">
        <v>216</v>
      </c>
      <c r="F11439" s="88">
        <v>46569</v>
      </c>
      <c r="G11439" s="87">
        <v>4500</v>
      </c>
      <c r="H11439" s="87">
        <v>135.00000000000011</v>
      </c>
    </row>
    <row r="11440" spans="1:8" x14ac:dyDescent="0.3">
      <c r="A11440" t="s">
        <v>39</v>
      </c>
      <c r="B11440" t="s">
        <v>56</v>
      </c>
      <c r="C11440" t="s">
        <v>59</v>
      </c>
      <c r="D11440" t="s">
        <v>214</v>
      </c>
      <c r="E11440" t="s">
        <v>217</v>
      </c>
      <c r="F11440" s="88">
        <v>46569</v>
      </c>
      <c r="G11440" s="87">
        <v>4500</v>
      </c>
      <c r="H11440" s="87">
        <v>185.34796276890839</v>
      </c>
    </row>
    <row r="11441" spans="1:8" x14ac:dyDescent="0.3">
      <c r="A11441" t="s">
        <v>39</v>
      </c>
      <c r="B11441" t="s">
        <v>56</v>
      </c>
      <c r="C11441" t="s">
        <v>59</v>
      </c>
      <c r="D11441" t="s">
        <v>214</v>
      </c>
      <c r="E11441" t="s">
        <v>215</v>
      </c>
      <c r="F11441" s="88">
        <v>46600</v>
      </c>
      <c r="G11441" s="87">
        <v>4500</v>
      </c>
      <c r="H11441" s="87">
        <v>307.53527786306392</v>
      </c>
    </row>
    <row r="11442" spans="1:8" x14ac:dyDescent="0.3">
      <c r="A11442" t="s">
        <v>39</v>
      </c>
      <c r="B11442" t="s">
        <v>56</v>
      </c>
      <c r="C11442" t="s">
        <v>59</v>
      </c>
      <c r="D11442" t="s">
        <v>214</v>
      </c>
      <c r="E11442" t="s">
        <v>216</v>
      </c>
      <c r="F11442" s="88">
        <v>46600</v>
      </c>
      <c r="G11442" s="87">
        <v>4500</v>
      </c>
      <c r="H11442" s="87">
        <v>135.00000000000011</v>
      </c>
    </row>
    <row r="11443" spans="1:8" x14ac:dyDescent="0.3">
      <c r="A11443" t="s">
        <v>39</v>
      </c>
      <c r="B11443" t="s">
        <v>56</v>
      </c>
      <c r="C11443" t="s">
        <v>59</v>
      </c>
      <c r="D11443" t="s">
        <v>214</v>
      </c>
      <c r="E11443" t="s">
        <v>217</v>
      </c>
      <c r="F11443" s="88">
        <v>46600</v>
      </c>
      <c r="G11443" s="87">
        <v>4500</v>
      </c>
      <c r="H11443" s="87">
        <v>167.5099785078292</v>
      </c>
    </row>
    <row r="11444" spans="1:8" x14ac:dyDescent="0.3">
      <c r="A11444" t="s">
        <v>39</v>
      </c>
      <c r="B11444" t="s">
        <v>56</v>
      </c>
      <c r="C11444" t="s">
        <v>59</v>
      </c>
      <c r="D11444" t="s">
        <v>214</v>
      </c>
      <c r="E11444" t="s">
        <v>215</v>
      </c>
      <c r="F11444" s="88">
        <v>46631</v>
      </c>
      <c r="G11444" s="87">
        <v>4500</v>
      </c>
      <c r="H11444" s="87">
        <v>339.88526098128</v>
      </c>
    </row>
    <row r="11445" spans="1:8" x14ac:dyDescent="0.3">
      <c r="A11445" t="s">
        <v>39</v>
      </c>
      <c r="B11445" t="s">
        <v>56</v>
      </c>
      <c r="C11445" t="s">
        <v>59</v>
      </c>
      <c r="D11445" t="s">
        <v>214</v>
      </c>
      <c r="E11445" t="s">
        <v>216</v>
      </c>
      <c r="F11445" s="88">
        <v>46631</v>
      </c>
      <c r="G11445" s="87">
        <v>4500</v>
      </c>
      <c r="H11445" s="87">
        <v>135.00000000000011</v>
      </c>
    </row>
    <row r="11446" spans="1:8" x14ac:dyDescent="0.3">
      <c r="A11446" t="s">
        <v>39</v>
      </c>
      <c r="B11446" t="s">
        <v>56</v>
      </c>
      <c r="C11446" t="s">
        <v>59</v>
      </c>
      <c r="D11446" t="s">
        <v>214</v>
      </c>
      <c r="E11446" t="s">
        <v>217</v>
      </c>
      <c r="F11446" s="88">
        <v>46631</v>
      </c>
      <c r="G11446" s="87">
        <v>4500</v>
      </c>
      <c r="H11446" s="87">
        <v>198.91772910803871</v>
      </c>
    </row>
    <row r="11447" spans="1:8" x14ac:dyDescent="0.3">
      <c r="A11447" t="s">
        <v>39</v>
      </c>
      <c r="B11447" t="s">
        <v>56</v>
      </c>
      <c r="C11447" t="s">
        <v>59</v>
      </c>
      <c r="D11447" t="s">
        <v>214</v>
      </c>
      <c r="E11447" t="s">
        <v>215</v>
      </c>
      <c r="F11447" s="88">
        <v>46661</v>
      </c>
      <c r="G11447" s="87">
        <v>4500</v>
      </c>
      <c r="H11447" s="87">
        <v>321.89092923752042</v>
      </c>
    </row>
    <row r="11448" spans="1:8" x14ac:dyDescent="0.3">
      <c r="A11448" t="s">
        <v>39</v>
      </c>
      <c r="B11448" t="s">
        <v>56</v>
      </c>
      <c r="C11448" t="s">
        <v>59</v>
      </c>
      <c r="D11448" t="s">
        <v>214</v>
      </c>
      <c r="E11448" t="s">
        <v>216</v>
      </c>
      <c r="F11448" s="88">
        <v>46661</v>
      </c>
      <c r="G11448" s="87">
        <v>4500</v>
      </c>
      <c r="H11448" s="87">
        <v>135.00000000000011</v>
      </c>
    </row>
    <row r="11449" spans="1:8" x14ac:dyDescent="0.3">
      <c r="A11449" t="s">
        <v>39</v>
      </c>
      <c r="B11449" t="s">
        <v>56</v>
      </c>
      <c r="C11449" t="s">
        <v>59</v>
      </c>
      <c r="D11449" t="s">
        <v>214</v>
      </c>
      <c r="E11449" t="s">
        <v>217</v>
      </c>
      <c r="F11449" s="88">
        <v>46661</v>
      </c>
      <c r="G11449" s="87">
        <v>4500</v>
      </c>
      <c r="H11449" s="87">
        <v>181.44750411409771</v>
      </c>
    </row>
    <row r="11450" spans="1:8" x14ac:dyDescent="0.3">
      <c r="A11450" t="s">
        <v>39</v>
      </c>
      <c r="B11450" t="s">
        <v>56</v>
      </c>
      <c r="C11450" t="s">
        <v>59</v>
      </c>
      <c r="D11450" t="s">
        <v>214</v>
      </c>
      <c r="E11450" t="s">
        <v>215</v>
      </c>
      <c r="F11450" s="88">
        <v>46692</v>
      </c>
      <c r="G11450" s="87">
        <v>4500</v>
      </c>
      <c r="H11450" s="87">
        <v>304.02990502793313</v>
      </c>
    </row>
    <row r="11451" spans="1:8" x14ac:dyDescent="0.3">
      <c r="A11451" t="s">
        <v>39</v>
      </c>
      <c r="B11451" t="s">
        <v>56</v>
      </c>
      <c r="C11451" t="s">
        <v>59</v>
      </c>
      <c r="D11451" t="s">
        <v>214</v>
      </c>
      <c r="E11451" t="s">
        <v>216</v>
      </c>
      <c r="F11451" s="88">
        <v>46692</v>
      </c>
      <c r="G11451" s="87">
        <v>4500</v>
      </c>
      <c r="H11451" s="87">
        <v>135.00000000000011</v>
      </c>
    </row>
    <row r="11452" spans="1:8" x14ac:dyDescent="0.3">
      <c r="A11452" t="s">
        <v>39</v>
      </c>
      <c r="B11452" t="s">
        <v>56</v>
      </c>
      <c r="C11452" t="s">
        <v>59</v>
      </c>
      <c r="D11452" t="s">
        <v>214</v>
      </c>
      <c r="E11452" t="s">
        <v>217</v>
      </c>
      <c r="F11452" s="88">
        <v>46692</v>
      </c>
      <c r="G11452" s="87">
        <v>4500</v>
      </c>
      <c r="H11452" s="87">
        <v>164.10670391061461</v>
      </c>
    </row>
    <row r="11453" spans="1:8" x14ac:dyDescent="0.3">
      <c r="A11453" t="s">
        <v>39</v>
      </c>
      <c r="B11453" t="s">
        <v>56</v>
      </c>
      <c r="C11453" t="s">
        <v>59</v>
      </c>
      <c r="D11453" t="s">
        <v>214</v>
      </c>
      <c r="E11453" t="s">
        <v>215</v>
      </c>
      <c r="F11453" s="88">
        <v>46722</v>
      </c>
      <c r="G11453" s="87">
        <v>4500</v>
      </c>
      <c r="H11453" s="87">
        <v>286.30071244479433</v>
      </c>
    </row>
    <row r="11454" spans="1:8" x14ac:dyDescent="0.3">
      <c r="A11454" t="s">
        <v>39</v>
      </c>
      <c r="B11454" t="s">
        <v>56</v>
      </c>
      <c r="C11454" t="s">
        <v>59</v>
      </c>
      <c r="D11454" t="s">
        <v>214</v>
      </c>
      <c r="E11454" t="s">
        <v>216</v>
      </c>
      <c r="F11454" s="88">
        <v>46722</v>
      </c>
      <c r="G11454" s="87">
        <v>4500</v>
      </c>
      <c r="H11454" s="87">
        <v>135.00000000000011</v>
      </c>
    </row>
    <row r="11455" spans="1:8" x14ac:dyDescent="0.3">
      <c r="A11455" t="s">
        <v>39</v>
      </c>
      <c r="B11455" t="s">
        <v>56</v>
      </c>
      <c r="C11455" t="s">
        <v>59</v>
      </c>
      <c r="D11455" t="s">
        <v>214</v>
      </c>
      <c r="E11455" t="s">
        <v>217</v>
      </c>
      <c r="F11455" s="88">
        <v>46722</v>
      </c>
      <c r="G11455" s="87">
        <v>4500</v>
      </c>
      <c r="H11455" s="87">
        <v>146.89389557746969</v>
      </c>
    </row>
    <row r="11456" spans="1:8" x14ac:dyDescent="0.3">
      <c r="A11456" t="s">
        <v>39</v>
      </c>
      <c r="B11456" t="s">
        <v>56</v>
      </c>
      <c r="C11456" t="s">
        <v>61</v>
      </c>
      <c r="D11456" t="s">
        <v>198</v>
      </c>
      <c r="E11456" t="s">
        <v>135</v>
      </c>
      <c r="G11456" s="87">
        <v>42000</v>
      </c>
      <c r="H11456" s="87">
        <v>24864</v>
      </c>
    </row>
    <row r="11457" spans="1:8" x14ac:dyDescent="0.3">
      <c r="A11457" t="s">
        <v>39</v>
      </c>
      <c r="B11457" t="s">
        <v>56</v>
      </c>
      <c r="C11457" t="s">
        <v>61</v>
      </c>
      <c r="D11457" t="s">
        <v>198</v>
      </c>
      <c r="E11457" t="s">
        <v>199</v>
      </c>
      <c r="G11457" s="87">
        <v>42000</v>
      </c>
      <c r="H11457" s="87">
        <v>42175.732217573219</v>
      </c>
    </row>
    <row r="11458" spans="1:8" x14ac:dyDescent="0.3">
      <c r="A11458" t="s">
        <v>39</v>
      </c>
      <c r="B11458" t="s">
        <v>56</v>
      </c>
      <c r="C11458" t="s">
        <v>61</v>
      </c>
      <c r="D11458" t="s">
        <v>198</v>
      </c>
      <c r="E11458" t="s">
        <v>200</v>
      </c>
      <c r="G11458" s="87">
        <v>42000</v>
      </c>
      <c r="H11458" s="87">
        <v>42471.910112359539</v>
      </c>
    </row>
    <row r="11459" spans="1:8" x14ac:dyDescent="0.3">
      <c r="A11459" t="s">
        <v>39</v>
      </c>
      <c r="B11459" t="s">
        <v>56</v>
      </c>
      <c r="C11459" t="s">
        <v>61</v>
      </c>
      <c r="D11459" t="s">
        <v>198</v>
      </c>
      <c r="E11459" t="s">
        <v>201</v>
      </c>
      <c r="G11459" s="87">
        <v>42000</v>
      </c>
      <c r="H11459" s="87">
        <v>42000</v>
      </c>
    </row>
    <row r="11460" spans="1:8" x14ac:dyDescent="0.3">
      <c r="A11460" t="s">
        <v>39</v>
      </c>
      <c r="B11460" t="s">
        <v>56</v>
      </c>
      <c r="C11460" t="s">
        <v>61</v>
      </c>
      <c r="D11460" t="s">
        <v>198</v>
      </c>
      <c r="E11460" t="s">
        <v>202</v>
      </c>
      <c r="G11460" s="87">
        <v>42000</v>
      </c>
      <c r="H11460" s="87">
        <v>25248.57317474495</v>
      </c>
    </row>
    <row r="11461" spans="1:8" x14ac:dyDescent="0.3">
      <c r="A11461" t="s">
        <v>39</v>
      </c>
      <c r="B11461" t="s">
        <v>56</v>
      </c>
      <c r="C11461" t="s">
        <v>61</v>
      </c>
      <c r="D11461" t="s">
        <v>198</v>
      </c>
      <c r="E11461" t="s">
        <v>139</v>
      </c>
      <c r="G11461" s="87">
        <v>42000</v>
      </c>
      <c r="H11461" s="87">
        <v>27090</v>
      </c>
    </row>
    <row r="11462" spans="1:8" x14ac:dyDescent="0.3">
      <c r="A11462" t="s">
        <v>39</v>
      </c>
      <c r="B11462" t="s">
        <v>56</v>
      </c>
      <c r="C11462" t="s">
        <v>61</v>
      </c>
      <c r="D11462" t="s">
        <v>198</v>
      </c>
      <c r="E11462" t="s">
        <v>65</v>
      </c>
      <c r="G11462" s="87">
        <v>42000</v>
      </c>
      <c r="H11462" s="87">
        <v>25248.57317474495</v>
      </c>
    </row>
    <row r="11463" spans="1:8" x14ac:dyDescent="0.3">
      <c r="A11463" t="s">
        <v>39</v>
      </c>
      <c r="B11463" t="s">
        <v>56</v>
      </c>
      <c r="C11463" t="s">
        <v>61</v>
      </c>
      <c r="D11463" t="s">
        <v>203</v>
      </c>
      <c r="E11463" t="s">
        <v>204</v>
      </c>
      <c r="G11463" s="87">
        <v>42000</v>
      </c>
      <c r="H11463" s="87">
        <v>24007.03767013066</v>
      </c>
    </row>
    <row r="11464" spans="1:8" x14ac:dyDescent="0.3">
      <c r="A11464" t="s">
        <v>39</v>
      </c>
      <c r="B11464" t="s">
        <v>56</v>
      </c>
      <c r="C11464" t="s">
        <v>61</v>
      </c>
      <c r="D11464" t="s">
        <v>203</v>
      </c>
      <c r="E11464" t="s">
        <v>142</v>
      </c>
      <c r="G11464" s="87">
        <v>42000</v>
      </c>
      <c r="H11464" s="87">
        <v>40101.845957988538</v>
      </c>
    </row>
    <row r="11465" spans="1:8" x14ac:dyDescent="0.3">
      <c r="A11465" t="s">
        <v>39</v>
      </c>
      <c r="B11465" t="s">
        <v>56</v>
      </c>
      <c r="C11465" t="s">
        <v>61</v>
      </c>
      <c r="D11465" t="s">
        <v>203</v>
      </c>
      <c r="E11465" t="s">
        <v>143</v>
      </c>
      <c r="G11465" s="87">
        <v>42000</v>
      </c>
      <c r="H11465" s="87">
        <v>42471.910112359539</v>
      </c>
    </row>
    <row r="11466" spans="1:8" x14ac:dyDescent="0.3">
      <c r="A11466" t="s">
        <v>39</v>
      </c>
      <c r="B11466" t="s">
        <v>56</v>
      </c>
      <c r="C11466" t="s">
        <v>61</v>
      </c>
      <c r="D11466" t="s">
        <v>203</v>
      </c>
      <c r="E11466" t="s">
        <v>141</v>
      </c>
      <c r="G11466" s="87">
        <v>42000</v>
      </c>
      <c r="H11466" s="87">
        <v>0</v>
      </c>
    </row>
    <row r="11467" spans="1:8" x14ac:dyDescent="0.3">
      <c r="A11467" t="s">
        <v>39</v>
      </c>
      <c r="B11467" t="s">
        <v>56</v>
      </c>
      <c r="C11467" t="s">
        <v>61</v>
      </c>
      <c r="D11467" t="s">
        <v>203</v>
      </c>
      <c r="E11467" t="s">
        <v>205</v>
      </c>
      <c r="G11467" s="87">
        <v>42000</v>
      </c>
      <c r="H11467" s="87">
        <v>24007.03767013066</v>
      </c>
    </row>
    <row r="11468" spans="1:8" x14ac:dyDescent="0.3">
      <c r="A11468" t="s">
        <v>39</v>
      </c>
      <c r="B11468" t="s">
        <v>56</v>
      </c>
      <c r="C11468" t="s">
        <v>61</v>
      </c>
      <c r="D11468" t="s">
        <v>206</v>
      </c>
      <c r="E11468" t="s">
        <v>207</v>
      </c>
      <c r="G11468" s="87">
        <v>42000</v>
      </c>
      <c r="H11468" s="87">
        <v>45360</v>
      </c>
    </row>
    <row r="11469" spans="1:8" x14ac:dyDescent="0.3">
      <c r="A11469" t="s">
        <v>39</v>
      </c>
      <c r="B11469" t="s">
        <v>56</v>
      </c>
      <c r="C11469" t="s">
        <v>61</v>
      </c>
      <c r="D11469" t="s">
        <v>206</v>
      </c>
      <c r="E11469" t="s">
        <v>208</v>
      </c>
      <c r="G11469" s="87">
        <v>42000</v>
      </c>
      <c r="H11469" s="87">
        <v>45171.000000000007</v>
      </c>
    </row>
    <row r="11470" spans="1:8" x14ac:dyDescent="0.3">
      <c r="A11470" t="s">
        <v>39</v>
      </c>
      <c r="B11470" t="s">
        <v>56</v>
      </c>
      <c r="C11470" t="s">
        <v>61</v>
      </c>
      <c r="D11470" t="s">
        <v>206</v>
      </c>
      <c r="E11470" t="s">
        <v>209</v>
      </c>
      <c r="G11470" s="87">
        <v>42000</v>
      </c>
      <c r="H11470" s="87">
        <v>37380.000000000007</v>
      </c>
    </row>
    <row r="11471" spans="1:8" x14ac:dyDescent="0.3">
      <c r="A11471" t="s">
        <v>39</v>
      </c>
      <c r="B11471" t="s">
        <v>56</v>
      </c>
      <c r="C11471" t="s">
        <v>61</v>
      </c>
      <c r="D11471" t="s">
        <v>210</v>
      </c>
      <c r="E11471" t="s">
        <v>211</v>
      </c>
      <c r="G11471" s="87">
        <v>42000</v>
      </c>
      <c r="H11471" s="87">
        <v>37800</v>
      </c>
    </row>
    <row r="11472" spans="1:8" x14ac:dyDescent="0.3">
      <c r="A11472" t="s">
        <v>39</v>
      </c>
      <c r="B11472" t="s">
        <v>56</v>
      </c>
      <c r="C11472" t="s">
        <v>61</v>
      </c>
      <c r="D11472" t="s">
        <v>210</v>
      </c>
      <c r="E11472" t="s">
        <v>212</v>
      </c>
      <c r="G11472" s="87">
        <v>42000</v>
      </c>
      <c r="H11472" s="87">
        <v>37380</v>
      </c>
    </row>
    <row r="11473" spans="1:8" x14ac:dyDescent="0.3">
      <c r="A11473" t="s">
        <v>39</v>
      </c>
      <c r="B11473" t="s">
        <v>56</v>
      </c>
      <c r="C11473" t="s">
        <v>61</v>
      </c>
      <c r="D11473" t="s">
        <v>210</v>
      </c>
      <c r="E11473" t="s">
        <v>213</v>
      </c>
      <c r="G11473" s="87">
        <v>42000</v>
      </c>
      <c r="H11473" s="87">
        <v>37380</v>
      </c>
    </row>
    <row r="11474" spans="1:8" x14ac:dyDescent="0.3">
      <c r="A11474" t="s">
        <v>39</v>
      </c>
      <c r="B11474" t="s">
        <v>56</v>
      </c>
      <c r="C11474" t="s">
        <v>61</v>
      </c>
      <c r="D11474" t="s">
        <v>214</v>
      </c>
      <c r="E11474" t="s">
        <v>215</v>
      </c>
      <c r="F11474" s="88">
        <v>46388</v>
      </c>
      <c r="G11474" s="87">
        <v>3500</v>
      </c>
      <c r="H11474" s="87">
        <v>280.00000000000023</v>
      </c>
    </row>
    <row r="11475" spans="1:8" x14ac:dyDescent="0.3">
      <c r="A11475" t="s">
        <v>39</v>
      </c>
      <c r="B11475" t="s">
        <v>56</v>
      </c>
      <c r="C11475" t="s">
        <v>61</v>
      </c>
      <c r="D11475" t="s">
        <v>214</v>
      </c>
      <c r="E11475" t="s">
        <v>216</v>
      </c>
      <c r="F11475" s="88">
        <v>46388</v>
      </c>
      <c r="G11475" s="87">
        <v>3500</v>
      </c>
      <c r="H11475" s="87">
        <v>280.00000000000023</v>
      </c>
    </row>
    <row r="11476" spans="1:8" x14ac:dyDescent="0.3">
      <c r="A11476" t="s">
        <v>39</v>
      </c>
      <c r="B11476" t="s">
        <v>56</v>
      </c>
      <c r="C11476" t="s">
        <v>61</v>
      </c>
      <c r="D11476" t="s">
        <v>214</v>
      </c>
      <c r="E11476" t="s">
        <v>217</v>
      </c>
      <c r="F11476" s="88">
        <v>46388</v>
      </c>
      <c r="G11476" s="87">
        <v>3500</v>
      </c>
      <c r="H11476" s="87">
        <v>0</v>
      </c>
    </row>
    <row r="11477" spans="1:8" x14ac:dyDescent="0.3">
      <c r="A11477" t="s">
        <v>39</v>
      </c>
      <c r="B11477" t="s">
        <v>56</v>
      </c>
      <c r="C11477" t="s">
        <v>61</v>
      </c>
      <c r="D11477" t="s">
        <v>214</v>
      </c>
      <c r="E11477" t="s">
        <v>215</v>
      </c>
      <c r="F11477" s="88">
        <v>46419</v>
      </c>
      <c r="G11477" s="87">
        <v>3500</v>
      </c>
      <c r="H11477" s="87">
        <v>280.00000000000023</v>
      </c>
    </row>
    <row r="11478" spans="1:8" x14ac:dyDescent="0.3">
      <c r="A11478" t="s">
        <v>39</v>
      </c>
      <c r="B11478" t="s">
        <v>56</v>
      </c>
      <c r="C11478" t="s">
        <v>61</v>
      </c>
      <c r="D11478" t="s">
        <v>214</v>
      </c>
      <c r="E11478" t="s">
        <v>216</v>
      </c>
      <c r="F11478" s="88">
        <v>46419</v>
      </c>
      <c r="G11478" s="87">
        <v>3500</v>
      </c>
      <c r="H11478" s="87">
        <v>280.00000000000023</v>
      </c>
    </row>
    <row r="11479" spans="1:8" x14ac:dyDescent="0.3">
      <c r="A11479" t="s">
        <v>39</v>
      </c>
      <c r="B11479" t="s">
        <v>56</v>
      </c>
      <c r="C11479" t="s">
        <v>61</v>
      </c>
      <c r="D11479" t="s">
        <v>214</v>
      </c>
      <c r="E11479" t="s">
        <v>217</v>
      </c>
      <c r="F11479" s="88">
        <v>46419</v>
      </c>
      <c r="G11479" s="87">
        <v>3500</v>
      </c>
      <c r="H11479" s="87">
        <v>0</v>
      </c>
    </row>
    <row r="11480" spans="1:8" x14ac:dyDescent="0.3">
      <c r="A11480" t="s">
        <v>39</v>
      </c>
      <c r="B11480" t="s">
        <v>56</v>
      </c>
      <c r="C11480" t="s">
        <v>61</v>
      </c>
      <c r="D11480" t="s">
        <v>214</v>
      </c>
      <c r="E11480" t="s">
        <v>215</v>
      </c>
      <c r="F11480" s="88">
        <v>46447</v>
      </c>
      <c r="G11480" s="87">
        <v>3500</v>
      </c>
      <c r="H11480" s="87">
        <v>461.44000000000062</v>
      </c>
    </row>
    <row r="11481" spans="1:8" x14ac:dyDescent="0.3">
      <c r="A11481" t="s">
        <v>39</v>
      </c>
      <c r="B11481" t="s">
        <v>56</v>
      </c>
      <c r="C11481" t="s">
        <v>61</v>
      </c>
      <c r="D11481" t="s">
        <v>214</v>
      </c>
      <c r="E11481" t="s">
        <v>216</v>
      </c>
      <c r="F11481" s="88">
        <v>46447</v>
      </c>
      <c r="G11481" s="87">
        <v>3500</v>
      </c>
      <c r="H11481" s="87">
        <v>461.44000000000062</v>
      </c>
    </row>
    <row r="11482" spans="1:8" x14ac:dyDescent="0.3">
      <c r="A11482" t="s">
        <v>39</v>
      </c>
      <c r="B11482" t="s">
        <v>56</v>
      </c>
      <c r="C11482" t="s">
        <v>61</v>
      </c>
      <c r="D11482" t="s">
        <v>214</v>
      </c>
      <c r="E11482" t="s">
        <v>217</v>
      </c>
      <c r="F11482" s="88">
        <v>46447</v>
      </c>
      <c r="G11482" s="87">
        <v>3500</v>
      </c>
      <c r="H11482" s="87">
        <v>0</v>
      </c>
    </row>
    <row r="11483" spans="1:8" x14ac:dyDescent="0.3">
      <c r="A11483" t="s">
        <v>39</v>
      </c>
      <c r="B11483" t="s">
        <v>56</v>
      </c>
      <c r="C11483" t="s">
        <v>61</v>
      </c>
      <c r="D11483" t="s">
        <v>214</v>
      </c>
      <c r="E11483" t="s">
        <v>215</v>
      </c>
      <c r="F11483" s="88">
        <v>46478</v>
      </c>
      <c r="G11483" s="87">
        <v>3500</v>
      </c>
      <c r="H11483" s="87">
        <v>461.44000000000062</v>
      </c>
    </row>
    <row r="11484" spans="1:8" x14ac:dyDescent="0.3">
      <c r="A11484" t="s">
        <v>39</v>
      </c>
      <c r="B11484" t="s">
        <v>56</v>
      </c>
      <c r="C11484" t="s">
        <v>61</v>
      </c>
      <c r="D11484" t="s">
        <v>214</v>
      </c>
      <c r="E11484" t="s">
        <v>216</v>
      </c>
      <c r="F11484" s="88">
        <v>46478</v>
      </c>
      <c r="G11484" s="87">
        <v>3500</v>
      </c>
      <c r="H11484" s="87">
        <v>461.44000000000062</v>
      </c>
    </row>
    <row r="11485" spans="1:8" x14ac:dyDescent="0.3">
      <c r="A11485" t="s">
        <v>39</v>
      </c>
      <c r="B11485" t="s">
        <v>56</v>
      </c>
      <c r="C11485" t="s">
        <v>61</v>
      </c>
      <c r="D11485" t="s">
        <v>214</v>
      </c>
      <c r="E11485" t="s">
        <v>217</v>
      </c>
      <c r="F11485" s="88">
        <v>46478</v>
      </c>
      <c r="G11485" s="87">
        <v>3500</v>
      </c>
      <c r="H11485" s="87">
        <v>0</v>
      </c>
    </row>
    <row r="11486" spans="1:8" x14ac:dyDescent="0.3">
      <c r="A11486" t="s">
        <v>39</v>
      </c>
      <c r="B11486" t="s">
        <v>56</v>
      </c>
      <c r="C11486" t="s">
        <v>61</v>
      </c>
      <c r="D11486" t="s">
        <v>214</v>
      </c>
      <c r="E11486" t="s">
        <v>215</v>
      </c>
      <c r="F11486" s="88">
        <v>46508</v>
      </c>
      <c r="G11486" s="87">
        <v>3500</v>
      </c>
      <c r="H11486" s="87">
        <v>461.44000000000062</v>
      </c>
    </row>
    <row r="11487" spans="1:8" x14ac:dyDescent="0.3">
      <c r="A11487" t="s">
        <v>39</v>
      </c>
      <c r="B11487" t="s">
        <v>56</v>
      </c>
      <c r="C11487" t="s">
        <v>61</v>
      </c>
      <c r="D11487" t="s">
        <v>214</v>
      </c>
      <c r="E11487" t="s">
        <v>216</v>
      </c>
      <c r="F11487" s="88">
        <v>46508</v>
      </c>
      <c r="G11487" s="87">
        <v>3500</v>
      </c>
      <c r="H11487" s="87">
        <v>461.44000000000062</v>
      </c>
    </row>
    <row r="11488" spans="1:8" x14ac:dyDescent="0.3">
      <c r="A11488" t="s">
        <v>39</v>
      </c>
      <c r="B11488" t="s">
        <v>56</v>
      </c>
      <c r="C11488" t="s">
        <v>61</v>
      </c>
      <c r="D11488" t="s">
        <v>214</v>
      </c>
      <c r="E11488" t="s">
        <v>217</v>
      </c>
      <c r="F11488" s="88">
        <v>46508</v>
      </c>
      <c r="G11488" s="87">
        <v>3500</v>
      </c>
      <c r="H11488" s="87">
        <v>0</v>
      </c>
    </row>
    <row r="11489" spans="1:8" x14ac:dyDescent="0.3">
      <c r="A11489" t="s">
        <v>39</v>
      </c>
      <c r="B11489" t="s">
        <v>56</v>
      </c>
      <c r="C11489" t="s">
        <v>61</v>
      </c>
      <c r="D11489" t="s">
        <v>214</v>
      </c>
      <c r="E11489" t="s">
        <v>215</v>
      </c>
      <c r="F11489" s="88">
        <v>46539</v>
      </c>
      <c r="G11489" s="87">
        <v>3500</v>
      </c>
      <c r="H11489" s="87">
        <v>461.44000000000062</v>
      </c>
    </row>
    <row r="11490" spans="1:8" x14ac:dyDescent="0.3">
      <c r="A11490" t="s">
        <v>39</v>
      </c>
      <c r="B11490" t="s">
        <v>56</v>
      </c>
      <c r="C11490" t="s">
        <v>61</v>
      </c>
      <c r="D11490" t="s">
        <v>214</v>
      </c>
      <c r="E11490" t="s">
        <v>216</v>
      </c>
      <c r="F11490" s="88">
        <v>46539</v>
      </c>
      <c r="G11490" s="87">
        <v>3500</v>
      </c>
      <c r="H11490" s="87">
        <v>461.44000000000062</v>
      </c>
    </row>
    <row r="11491" spans="1:8" x14ac:dyDescent="0.3">
      <c r="A11491" t="s">
        <v>39</v>
      </c>
      <c r="B11491" t="s">
        <v>56</v>
      </c>
      <c r="C11491" t="s">
        <v>61</v>
      </c>
      <c r="D11491" t="s">
        <v>214</v>
      </c>
      <c r="E11491" t="s">
        <v>217</v>
      </c>
      <c r="F11491" s="88">
        <v>46539</v>
      </c>
      <c r="G11491" s="87">
        <v>3500</v>
      </c>
      <c r="H11491" s="87">
        <v>0</v>
      </c>
    </row>
    <row r="11492" spans="1:8" x14ac:dyDescent="0.3">
      <c r="A11492" t="s">
        <v>39</v>
      </c>
      <c r="B11492" t="s">
        <v>56</v>
      </c>
      <c r="C11492" t="s">
        <v>61</v>
      </c>
      <c r="D11492" t="s">
        <v>214</v>
      </c>
      <c r="E11492" t="s">
        <v>215</v>
      </c>
      <c r="F11492" s="88">
        <v>46569</v>
      </c>
      <c r="G11492" s="87">
        <v>3500</v>
      </c>
      <c r="H11492" s="87">
        <v>461.44000000000062</v>
      </c>
    </row>
    <row r="11493" spans="1:8" x14ac:dyDescent="0.3">
      <c r="A11493" t="s">
        <v>39</v>
      </c>
      <c r="B11493" t="s">
        <v>56</v>
      </c>
      <c r="C11493" t="s">
        <v>61</v>
      </c>
      <c r="D11493" t="s">
        <v>214</v>
      </c>
      <c r="E11493" t="s">
        <v>216</v>
      </c>
      <c r="F11493" s="88">
        <v>46569</v>
      </c>
      <c r="G11493" s="87">
        <v>3500</v>
      </c>
      <c r="H11493" s="87">
        <v>461.44000000000062</v>
      </c>
    </row>
    <row r="11494" spans="1:8" x14ac:dyDescent="0.3">
      <c r="A11494" t="s">
        <v>39</v>
      </c>
      <c r="B11494" t="s">
        <v>56</v>
      </c>
      <c r="C11494" t="s">
        <v>61</v>
      </c>
      <c r="D11494" t="s">
        <v>214</v>
      </c>
      <c r="E11494" t="s">
        <v>217</v>
      </c>
      <c r="F11494" s="88">
        <v>46569</v>
      </c>
      <c r="G11494" s="87">
        <v>3500</v>
      </c>
      <c r="H11494" s="87">
        <v>0</v>
      </c>
    </row>
    <row r="11495" spans="1:8" x14ac:dyDescent="0.3">
      <c r="A11495" t="s">
        <v>39</v>
      </c>
      <c r="B11495" t="s">
        <v>56</v>
      </c>
      <c r="C11495" t="s">
        <v>61</v>
      </c>
      <c r="D11495" t="s">
        <v>214</v>
      </c>
      <c r="E11495" t="s">
        <v>215</v>
      </c>
      <c r="F11495" s="88">
        <v>46600</v>
      </c>
      <c r="G11495" s="87">
        <v>3500</v>
      </c>
      <c r="H11495" s="87">
        <v>461.44000000000062</v>
      </c>
    </row>
    <row r="11496" spans="1:8" x14ac:dyDescent="0.3">
      <c r="A11496" t="s">
        <v>39</v>
      </c>
      <c r="B11496" t="s">
        <v>56</v>
      </c>
      <c r="C11496" t="s">
        <v>61</v>
      </c>
      <c r="D11496" t="s">
        <v>214</v>
      </c>
      <c r="E11496" t="s">
        <v>216</v>
      </c>
      <c r="F11496" s="88">
        <v>46600</v>
      </c>
      <c r="G11496" s="87">
        <v>3500</v>
      </c>
      <c r="H11496" s="87">
        <v>461.44000000000062</v>
      </c>
    </row>
    <row r="11497" spans="1:8" x14ac:dyDescent="0.3">
      <c r="A11497" t="s">
        <v>39</v>
      </c>
      <c r="B11497" t="s">
        <v>56</v>
      </c>
      <c r="C11497" t="s">
        <v>61</v>
      </c>
      <c r="D11497" t="s">
        <v>214</v>
      </c>
      <c r="E11497" t="s">
        <v>217</v>
      </c>
      <c r="F11497" s="88">
        <v>46600</v>
      </c>
      <c r="G11497" s="87">
        <v>3500</v>
      </c>
      <c r="H11497" s="87">
        <v>0</v>
      </c>
    </row>
    <row r="11498" spans="1:8" x14ac:dyDescent="0.3">
      <c r="A11498" t="s">
        <v>39</v>
      </c>
      <c r="B11498" t="s">
        <v>56</v>
      </c>
      <c r="C11498" t="s">
        <v>61</v>
      </c>
      <c r="D11498" t="s">
        <v>214</v>
      </c>
      <c r="E11498" t="s">
        <v>215</v>
      </c>
      <c r="F11498" s="88">
        <v>46631</v>
      </c>
      <c r="G11498" s="87">
        <v>3500</v>
      </c>
      <c r="H11498" s="87">
        <v>461.44000000000062</v>
      </c>
    </row>
    <row r="11499" spans="1:8" x14ac:dyDescent="0.3">
      <c r="A11499" t="s">
        <v>39</v>
      </c>
      <c r="B11499" t="s">
        <v>56</v>
      </c>
      <c r="C11499" t="s">
        <v>61</v>
      </c>
      <c r="D11499" t="s">
        <v>214</v>
      </c>
      <c r="E11499" t="s">
        <v>216</v>
      </c>
      <c r="F11499" s="88">
        <v>46631</v>
      </c>
      <c r="G11499" s="87">
        <v>3500</v>
      </c>
      <c r="H11499" s="87">
        <v>461.44000000000062</v>
      </c>
    </row>
    <row r="11500" spans="1:8" x14ac:dyDescent="0.3">
      <c r="A11500" t="s">
        <v>39</v>
      </c>
      <c r="B11500" t="s">
        <v>56</v>
      </c>
      <c r="C11500" t="s">
        <v>61</v>
      </c>
      <c r="D11500" t="s">
        <v>214</v>
      </c>
      <c r="E11500" t="s">
        <v>217</v>
      </c>
      <c r="F11500" s="88">
        <v>46631</v>
      </c>
      <c r="G11500" s="87">
        <v>3500</v>
      </c>
      <c r="H11500" s="87">
        <v>0</v>
      </c>
    </row>
    <row r="11501" spans="1:8" x14ac:dyDescent="0.3">
      <c r="A11501" t="s">
        <v>39</v>
      </c>
      <c r="B11501" t="s">
        <v>56</v>
      </c>
      <c r="C11501" t="s">
        <v>61</v>
      </c>
      <c r="D11501" t="s">
        <v>214</v>
      </c>
      <c r="E11501" t="s">
        <v>215</v>
      </c>
      <c r="F11501" s="88">
        <v>46661</v>
      </c>
      <c r="G11501" s="87">
        <v>3500</v>
      </c>
      <c r="H11501" s="87">
        <v>168.00000000000011</v>
      </c>
    </row>
    <row r="11502" spans="1:8" x14ac:dyDescent="0.3">
      <c r="A11502" t="s">
        <v>39</v>
      </c>
      <c r="B11502" t="s">
        <v>56</v>
      </c>
      <c r="C11502" t="s">
        <v>61</v>
      </c>
      <c r="D11502" t="s">
        <v>214</v>
      </c>
      <c r="E11502" t="s">
        <v>216</v>
      </c>
      <c r="F11502" s="88">
        <v>46661</v>
      </c>
      <c r="G11502" s="87">
        <v>3500</v>
      </c>
      <c r="H11502" s="87">
        <v>168.00000000000011</v>
      </c>
    </row>
    <row r="11503" spans="1:8" x14ac:dyDescent="0.3">
      <c r="A11503" t="s">
        <v>39</v>
      </c>
      <c r="B11503" t="s">
        <v>56</v>
      </c>
      <c r="C11503" t="s">
        <v>61</v>
      </c>
      <c r="D11503" t="s">
        <v>214</v>
      </c>
      <c r="E11503" t="s">
        <v>217</v>
      </c>
      <c r="F11503" s="88">
        <v>46661</v>
      </c>
      <c r="G11503" s="87">
        <v>3500</v>
      </c>
      <c r="H11503" s="87">
        <v>0</v>
      </c>
    </row>
    <row r="11504" spans="1:8" x14ac:dyDescent="0.3">
      <c r="A11504" t="s">
        <v>39</v>
      </c>
      <c r="B11504" t="s">
        <v>56</v>
      </c>
      <c r="C11504" t="s">
        <v>61</v>
      </c>
      <c r="D11504" t="s">
        <v>214</v>
      </c>
      <c r="E11504" t="s">
        <v>215</v>
      </c>
      <c r="F11504" s="88">
        <v>46692</v>
      </c>
      <c r="G11504" s="87">
        <v>3500</v>
      </c>
      <c r="H11504" s="87">
        <v>168.00000000000011</v>
      </c>
    </row>
    <row r="11505" spans="1:8" x14ac:dyDescent="0.3">
      <c r="A11505" t="s">
        <v>39</v>
      </c>
      <c r="B11505" t="s">
        <v>56</v>
      </c>
      <c r="C11505" t="s">
        <v>61</v>
      </c>
      <c r="D11505" t="s">
        <v>214</v>
      </c>
      <c r="E11505" t="s">
        <v>216</v>
      </c>
      <c r="F11505" s="88">
        <v>46692</v>
      </c>
      <c r="G11505" s="87">
        <v>3500</v>
      </c>
      <c r="H11505" s="87">
        <v>168.00000000000011</v>
      </c>
    </row>
    <row r="11506" spans="1:8" x14ac:dyDescent="0.3">
      <c r="A11506" t="s">
        <v>39</v>
      </c>
      <c r="B11506" t="s">
        <v>56</v>
      </c>
      <c r="C11506" t="s">
        <v>61</v>
      </c>
      <c r="D11506" t="s">
        <v>214</v>
      </c>
      <c r="E11506" t="s">
        <v>217</v>
      </c>
      <c r="F11506" s="88">
        <v>46692</v>
      </c>
      <c r="G11506" s="87">
        <v>3500</v>
      </c>
      <c r="H11506" s="87">
        <v>0</v>
      </c>
    </row>
    <row r="11507" spans="1:8" x14ac:dyDescent="0.3">
      <c r="A11507" t="s">
        <v>39</v>
      </c>
      <c r="B11507" t="s">
        <v>56</v>
      </c>
      <c r="C11507" t="s">
        <v>61</v>
      </c>
      <c r="D11507" t="s">
        <v>214</v>
      </c>
      <c r="E11507" t="s">
        <v>215</v>
      </c>
      <c r="F11507" s="88">
        <v>46722</v>
      </c>
      <c r="G11507" s="87">
        <v>3500</v>
      </c>
      <c r="H11507" s="87">
        <v>168.00000000000011</v>
      </c>
    </row>
    <row r="11508" spans="1:8" x14ac:dyDescent="0.3">
      <c r="A11508" t="s">
        <v>39</v>
      </c>
      <c r="B11508" t="s">
        <v>56</v>
      </c>
      <c r="C11508" t="s">
        <v>61</v>
      </c>
      <c r="D11508" t="s">
        <v>214</v>
      </c>
      <c r="E11508" t="s">
        <v>216</v>
      </c>
      <c r="F11508" s="88">
        <v>46722</v>
      </c>
      <c r="G11508" s="87">
        <v>3500</v>
      </c>
      <c r="H11508" s="87">
        <v>168.00000000000011</v>
      </c>
    </row>
    <row r="11509" spans="1:8" x14ac:dyDescent="0.3">
      <c r="A11509" t="s">
        <v>39</v>
      </c>
      <c r="B11509" t="s">
        <v>56</v>
      </c>
      <c r="C11509" t="s">
        <v>61</v>
      </c>
      <c r="D11509" t="s">
        <v>214</v>
      </c>
      <c r="E11509" t="s">
        <v>217</v>
      </c>
      <c r="F11509" s="88">
        <v>46722</v>
      </c>
      <c r="G11509" s="87">
        <v>3500</v>
      </c>
      <c r="H11509" s="87">
        <v>0</v>
      </c>
    </row>
    <row r="11510" spans="1:8" x14ac:dyDescent="0.3">
      <c r="A11510" t="s">
        <v>39</v>
      </c>
      <c r="B11510" t="s">
        <v>56</v>
      </c>
      <c r="C11510" t="s">
        <v>68</v>
      </c>
      <c r="D11510" t="s">
        <v>198</v>
      </c>
      <c r="E11510" t="s">
        <v>135</v>
      </c>
      <c r="G11510" s="87">
        <v>30000</v>
      </c>
      <c r="H11510" s="87">
        <v>18600</v>
      </c>
    </row>
    <row r="11511" spans="1:8" x14ac:dyDescent="0.3">
      <c r="A11511" t="s">
        <v>39</v>
      </c>
      <c r="B11511" t="s">
        <v>56</v>
      </c>
      <c r="C11511" t="s">
        <v>68</v>
      </c>
      <c r="D11511" t="s">
        <v>198</v>
      </c>
      <c r="E11511" t="s">
        <v>199</v>
      </c>
      <c r="G11511" s="87">
        <v>30000</v>
      </c>
      <c r="H11511" s="87">
        <v>29799.228509443459</v>
      </c>
    </row>
    <row r="11512" spans="1:8" x14ac:dyDescent="0.3">
      <c r="A11512" t="s">
        <v>39</v>
      </c>
      <c r="B11512" t="s">
        <v>56</v>
      </c>
      <c r="C11512" t="s">
        <v>68</v>
      </c>
      <c r="D11512" t="s">
        <v>198</v>
      </c>
      <c r="E11512" t="s">
        <v>200</v>
      </c>
      <c r="G11512" s="87">
        <v>30000</v>
      </c>
      <c r="H11512" s="87">
        <v>30235.375376939071</v>
      </c>
    </row>
    <row r="11513" spans="1:8" x14ac:dyDescent="0.3">
      <c r="A11513" t="s">
        <v>39</v>
      </c>
      <c r="B11513" t="s">
        <v>56</v>
      </c>
      <c r="C11513" t="s">
        <v>68</v>
      </c>
      <c r="D11513" t="s">
        <v>198</v>
      </c>
      <c r="E11513" t="s">
        <v>201</v>
      </c>
      <c r="G11513" s="87">
        <v>30000</v>
      </c>
      <c r="H11513" s="87">
        <v>30000</v>
      </c>
    </row>
    <row r="11514" spans="1:8" x14ac:dyDescent="0.3">
      <c r="A11514" t="s">
        <v>39</v>
      </c>
      <c r="B11514" t="s">
        <v>56</v>
      </c>
      <c r="C11514" t="s">
        <v>68</v>
      </c>
      <c r="D11514" t="s">
        <v>198</v>
      </c>
      <c r="E11514" t="s">
        <v>202</v>
      </c>
      <c r="G11514" s="87">
        <v>30000</v>
      </c>
      <c r="H11514" s="87">
        <v>18620.477771808281</v>
      </c>
    </row>
    <row r="11515" spans="1:8" x14ac:dyDescent="0.3">
      <c r="A11515" t="s">
        <v>39</v>
      </c>
      <c r="B11515" t="s">
        <v>56</v>
      </c>
      <c r="C11515" t="s">
        <v>68</v>
      </c>
      <c r="D11515" t="s">
        <v>198</v>
      </c>
      <c r="E11515" t="s">
        <v>139</v>
      </c>
      <c r="G11515" s="87">
        <v>30000</v>
      </c>
      <c r="H11515" s="87">
        <v>18450</v>
      </c>
    </row>
    <row r="11516" spans="1:8" x14ac:dyDescent="0.3">
      <c r="A11516" t="s">
        <v>39</v>
      </c>
      <c r="B11516" t="s">
        <v>56</v>
      </c>
      <c r="C11516" t="s">
        <v>68</v>
      </c>
      <c r="D11516" t="s">
        <v>198</v>
      </c>
      <c r="E11516" t="s">
        <v>65</v>
      </c>
      <c r="G11516" s="87">
        <v>30000</v>
      </c>
      <c r="H11516" s="87">
        <v>18620.477771808281</v>
      </c>
    </row>
    <row r="11517" spans="1:8" x14ac:dyDescent="0.3">
      <c r="A11517" t="s">
        <v>39</v>
      </c>
      <c r="B11517" t="s">
        <v>56</v>
      </c>
      <c r="C11517" t="s">
        <v>68</v>
      </c>
      <c r="D11517" t="s">
        <v>203</v>
      </c>
      <c r="E11517" t="s">
        <v>204</v>
      </c>
      <c r="G11517" s="87">
        <v>30000</v>
      </c>
      <c r="H11517" s="87">
        <v>17885.21627877315</v>
      </c>
    </row>
    <row r="11518" spans="1:8" x14ac:dyDescent="0.3">
      <c r="A11518" t="s">
        <v>39</v>
      </c>
      <c r="B11518" t="s">
        <v>56</v>
      </c>
      <c r="C11518" t="s">
        <v>68</v>
      </c>
      <c r="D11518" t="s">
        <v>203</v>
      </c>
      <c r="E11518" t="s">
        <v>142</v>
      </c>
      <c r="G11518" s="87">
        <v>30000</v>
      </c>
      <c r="H11518" s="87">
        <v>28942.784403055059</v>
      </c>
    </row>
    <row r="11519" spans="1:8" x14ac:dyDescent="0.3">
      <c r="A11519" t="s">
        <v>39</v>
      </c>
      <c r="B11519" t="s">
        <v>56</v>
      </c>
      <c r="C11519" t="s">
        <v>68</v>
      </c>
      <c r="D11519" t="s">
        <v>203</v>
      </c>
      <c r="E11519" t="s">
        <v>143</v>
      </c>
      <c r="G11519" s="87">
        <v>30000</v>
      </c>
      <c r="H11519" s="87">
        <v>29900.84432985754</v>
      </c>
    </row>
    <row r="11520" spans="1:8" x14ac:dyDescent="0.3">
      <c r="A11520" t="s">
        <v>39</v>
      </c>
      <c r="B11520" t="s">
        <v>56</v>
      </c>
      <c r="C11520" t="s">
        <v>68</v>
      </c>
      <c r="D11520" t="s">
        <v>203</v>
      </c>
      <c r="E11520" t="s">
        <v>141</v>
      </c>
      <c r="G11520" s="87">
        <v>30000</v>
      </c>
      <c r="H11520" s="87">
        <v>0</v>
      </c>
    </row>
    <row r="11521" spans="1:8" x14ac:dyDescent="0.3">
      <c r="A11521" t="s">
        <v>39</v>
      </c>
      <c r="B11521" t="s">
        <v>56</v>
      </c>
      <c r="C11521" t="s">
        <v>68</v>
      </c>
      <c r="D11521" t="s">
        <v>203</v>
      </c>
      <c r="E11521" t="s">
        <v>205</v>
      </c>
      <c r="G11521" s="87">
        <v>30000</v>
      </c>
      <c r="H11521" s="87">
        <v>17885.21627877315</v>
      </c>
    </row>
    <row r="11522" spans="1:8" x14ac:dyDescent="0.3">
      <c r="A11522" t="s">
        <v>39</v>
      </c>
      <c r="B11522" t="s">
        <v>56</v>
      </c>
      <c r="C11522" t="s">
        <v>68</v>
      </c>
      <c r="D11522" t="s">
        <v>206</v>
      </c>
      <c r="E11522" t="s">
        <v>207</v>
      </c>
      <c r="G11522" s="87">
        <v>30000</v>
      </c>
      <c r="H11522" s="87">
        <v>30600</v>
      </c>
    </row>
    <row r="11523" spans="1:8" x14ac:dyDescent="0.3">
      <c r="A11523" t="s">
        <v>39</v>
      </c>
      <c r="B11523" t="s">
        <v>56</v>
      </c>
      <c r="C11523" t="s">
        <v>68</v>
      </c>
      <c r="D11523" t="s">
        <v>206</v>
      </c>
      <c r="E11523" t="s">
        <v>208</v>
      </c>
      <c r="G11523" s="87">
        <v>30000</v>
      </c>
      <c r="H11523" s="87">
        <v>30806.166666666661</v>
      </c>
    </row>
    <row r="11524" spans="1:8" x14ac:dyDescent="0.3">
      <c r="A11524" t="s">
        <v>39</v>
      </c>
      <c r="B11524" t="s">
        <v>56</v>
      </c>
      <c r="C11524" t="s">
        <v>68</v>
      </c>
      <c r="D11524" t="s">
        <v>206</v>
      </c>
      <c r="E11524" t="s">
        <v>209</v>
      </c>
      <c r="G11524" s="87">
        <v>30000</v>
      </c>
      <c r="H11524" s="87">
        <v>26789.811269146609</v>
      </c>
    </row>
    <row r="11525" spans="1:8" x14ac:dyDescent="0.3">
      <c r="A11525" t="s">
        <v>39</v>
      </c>
      <c r="B11525" t="s">
        <v>56</v>
      </c>
      <c r="C11525" t="s">
        <v>68</v>
      </c>
      <c r="D11525" t="s">
        <v>210</v>
      </c>
      <c r="E11525" t="s">
        <v>211</v>
      </c>
      <c r="G11525" s="87">
        <v>30000</v>
      </c>
      <c r="H11525" s="87">
        <v>27000</v>
      </c>
    </row>
    <row r="11526" spans="1:8" x14ac:dyDescent="0.3">
      <c r="A11526" t="s">
        <v>39</v>
      </c>
      <c r="B11526" t="s">
        <v>56</v>
      </c>
      <c r="C11526" t="s">
        <v>68</v>
      </c>
      <c r="D11526" t="s">
        <v>210</v>
      </c>
      <c r="E11526" t="s">
        <v>212</v>
      </c>
      <c r="G11526" s="87">
        <v>30000</v>
      </c>
      <c r="H11526" s="87">
        <v>26700</v>
      </c>
    </row>
    <row r="11527" spans="1:8" x14ac:dyDescent="0.3">
      <c r="A11527" t="s">
        <v>39</v>
      </c>
      <c r="B11527" t="s">
        <v>56</v>
      </c>
      <c r="C11527" t="s">
        <v>68</v>
      </c>
      <c r="D11527" t="s">
        <v>210</v>
      </c>
      <c r="E11527" t="s">
        <v>213</v>
      </c>
      <c r="G11527" s="87">
        <v>30000</v>
      </c>
      <c r="H11527" s="87">
        <v>27150</v>
      </c>
    </row>
    <row r="11528" spans="1:8" x14ac:dyDescent="0.3">
      <c r="A11528" t="s">
        <v>39</v>
      </c>
      <c r="B11528" t="s">
        <v>56</v>
      </c>
      <c r="C11528" t="s">
        <v>68</v>
      </c>
      <c r="D11528" t="s">
        <v>214</v>
      </c>
      <c r="E11528" t="s">
        <v>215</v>
      </c>
      <c r="F11528" s="88">
        <v>46388</v>
      </c>
      <c r="G11528" s="87">
        <v>2500</v>
      </c>
      <c r="H11528" s="87">
        <v>84.65469416123139</v>
      </c>
    </row>
    <row r="11529" spans="1:8" x14ac:dyDescent="0.3">
      <c r="A11529" t="s">
        <v>39</v>
      </c>
      <c r="B11529" t="s">
        <v>56</v>
      </c>
      <c r="C11529" t="s">
        <v>68</v>
      </c>
      <c r="D11529" t="s">
        <v>214</v>
      </c>
      <c r="E11529" t="s">
        <v>216</v>
      </c>
      <c r="F11529" s="88">
        <v>46388</v>
      </c>
      <c r="G11529" s="87">
        <v>2500</v>
      </c>
      <c r="H11529" s="87">
        <v>50.000000000000043</v>
      </c>
    </row>
    <row r="11530" spans="1:8" x14ac:dyDescent="0.3">
      <c r="A11530" t="s">
        <v>39</v>
      </c>
      <c r="B11530" t="s">
        <v>56</v>
      </c>
      <c r="C11530" t="s">
        <v>68</v>
      </c>
      <c r="D11530" t="s">
        <v>214</v>
      </c>
      <c r="E11530" t="s">
        <v>217</v>
      </c>
      <c r="F11530" s="88">
        <v>46388</v>
      </c>
      <c r="G11530" s="87">
        <v>2500</v>
      </c>
      <c r="H11530" s="87">
        <v>33.975190354148531</v>
      </c>
    </row>
    <row r="11531" spans="1:8" x14ac:dyDescent="0.3">
      <c r="A11531" t="s">
        <v>39</v>
      </c>
      <c r="B11531" t="s">
        <v>56</v>
      </c>
      <c r="C11531" t="s">
        <v>68</v>
      </c>
      <c r="D11531" t="s">
        <v>214</v>
      </c>
      <c r="E11531" t="s">
        <v>215</v>
      </c>
      <c r="F11531" s="88">
        <v>46419</v>
      </c>
      <c r="G11531" s="87">
        <v>2500</v>
      </c>
      <c r="H11531" s="87">
        <v>33.937913763606453</v>
      </c>
    </row>
    <row r="11532" spans="1:8" x14ac:dyDescent="0.3">
      <c r="A11532" t="s">
        <v>39</v>
      </c>
      <c r="B11532" t="s">
        <v>56</v>
      </c>
      <c r="C11532" t="s">
        <v>68</v>
      </c>
      <c r="D11532" t="s">
        <v>214</v>
      </c>
      <c r="E11532" t="s">
        <v>216</v>
      </c>
      <c r="F11532" s="88">
        <v>46419</v>
      </c>
      <c r="G11532" s="87">
        <v>2500</v>
      </c>
      <c r="H11532" s="87">
        <v>0</v>
      </c>
    </row>
    <row r="11533" spans="1:8" x14ac:dyDescent="0.3">
      <c r="A11533" t="s">
        <v>39</v>
      </c>
      <c r="B11533" t="s">
        <v>56</v>
      </c>
      <c r="C11533" t="s">
        <v>68</v>
      </c>
      <c r="D11533" t="s">
        <v>214</v>
      </c>
      <c r="E11533" t="s">
        <v>217</v>
      </c>
      <c r="F11533" s="88">
        <v>46419</v>
      </c>
      <c r="G11533" s="87">
        <v>2500</v>
      </c>
      <c r="H11533" s="87">
        <v>33.937913763606453</v>
      </c>
    </row>
    <row r="11534" spans="1:8" x14ac:dyDescent="0.3">
      <c r="A11534" t="s">
        <v>39</v>
      </c>
      <c r="B11534" t="s">
        <v>56</v>
      </c>
      <c r="C11534" t="s">
        <v>68</v>
      </c>
      <c r="D11534" t="s">
        <v>214</v>
      </c>
      <c r="E11534" t="s">
        <v>215</v>
      </c>
      <c r="F11534" s="88">
        <v>46447</v>
      </c>
      <c r="G11534" s="87">
        <v>2500</v>
      </c>
      <c r="H11534" s="87">
        <v>33.900718880997552</v>
      </c>
    </row>
    <row r="11535" spans="1:8" x14ac:dyDescent="0.3">
      <c r="A11535" t="s">
        <v>39</v>
      </c>
      <c r="B11535" t="s">
        <v>56</v>
      </c>
      <c r="C11535" t="s">
        <v>68</v>
      </c>
      <c r="D11535" t="s">
        <v>214</v>
      </c>
      <c r="E11535" t="s">
        <v>216</v>
      </c>
      <c r="F11535" s="88">
        <v>46447</v>
      </c>
      <c r="G11535" s="87">
        <v>2500</v>
      </c>
      <c r="H11535" s="87">
        <v>0</v>
      </c>
    </row>
    <row r="11536" spans="1:8" x14ac:dyDescent="0.3">
      <c r="A11536" t="s">
        <v>39</v>
      </c>
      <c r="B11536" t="s">
        <v>56</v>
      </c>
      <c r="C11536" t="s">
        <v>68</v>
      </c>
      <c r="D11536" t="s">
        <v>214</v>
      </c>
      <c r="E11536" t="s">
        <v>217</v>
      </c>
      <c r="F11536" s="88">
        <v>46447</v>
      </c>
      <c r="G11536" s="87">
        <v>2500</v>
      </c>
      <c r="H11536" s="87">
        <v>33.900718880997552</v>
      </c>
    </row>
    <row r="11537" spans="1:8" x14ac:dyDescent="0.3">
      <c r="A11537" t="s">
        <v>39</v>
      </c>
      <c r="B11537" t="s">
        <v>56</v>
      </c>
      <c r="C11537" t="s">
        <v>68</v>
      </c>
      <c r="D11537" t="s">
        <v>214</v>
      </c>
      <c r="E11537" t="s">
        <v>215</v>
      </c>
      <c r="F11537" s="88">
        <v>46478</v>
      </c>
      <c r="G11537" s="87">
        <v>2500</v>
      </c>
      <c r="H11537" s="87">
        <v>33.862348779100103</v>
      </c>
    </row>
    <row r="11538" spans="1:8" x14ac:dyDescent="0.3">
      <c r="A11538" t="s">
        <v>39</v>
      </c>
      <c r="B11538" t="s">
        <v>56</v>
      </c>
      <c r="C11538" t="s">
        <v>68</v>
      </c>
      <c r="D11538" t="s">
        <v>214</v>
      </c>
      <c r="E11538" t="s">
        <v>216</v>
      </c>
      <c r="F11538" s="88">
        <v>46478</v>
      </c>
      <c r="G11538" s="87">
        <v>2500</v>
      </c>
      <c r="H11538" s="87">
        <v>0</v>
      </c>
    </row>
    <row r="11539" spans="1:8" x14ac:dyDescent="0.3">
      <c r="A11539" t="s">
        <v>39</v>
      </c>
      <c r="B11539" t="s">
        <v>56</v>
      </c>
      <c r="C11539" t="s">
        <v>68</v>
      </c>
      <c r="D11539" t="s">
        <v>214</v>
      </c>
      <c r="E11539" t="s">
        <v>217</v>
      </c>
      <c r="F11539" s="88">
        <v>46478</v>
      </c>
      <c r="G11539" s="87">
        <v>2500</v>
      </c>
      <c r="H11539" s="87">
        <v>33.862348779100103</v>
      </c>
    </row>
    <row r="11540" spans="1:8" x14ac:dyDescent="0.3">
      <c r="A11540" t="s">
        <v>39</v>
      </c>
      <c r="B11540" t="s">
        <v>56</v>
      </c>
      <c r="C11540" t="s">
        <v>68</v>
      </c>
      <c r="D11540" t="s">
        <v>214</v>
      </c>
      <c r="E11540" t="s">
        <v>215</v>
      </c>
      <c r="F11540" s="88">
        <v>46508</v>
      </c>
      <c r="G11540" s="87">
        <v>2500</v>
      </c>
      <c r="H11540" s="87">
        <v>33.824065436438573</v>
      </c>
    </row>
    <row r="11541" spans="1:8" x14ac:dyDescent="0.3">
      <c r="A11541" t="s">
        <v>39</v>
      </c>
      <c r="B11541" t="s">
        <v>56</v>
      </c>
      <c r="C11541" t="s">
        <v>68</v>
      </c>
      <c r="D11541" t="s">
        <v>214</v>
      </c>
      <c r="E11541" t="s">
        <v>216</v>
      </c>
      <c r="F11541" s="88">
        <v>46508</v>
      </c>
      <c r="G11541" s="87">
        <v>2500</v>
      </c>
      <c r="H11541" s="87">
        <v>0</v>
      </c>
    </row>
    <row r="11542" spans="1:8" x14ac:dyDescent="0.3">
      <c r="A11542" t="s">
        <v>39</v>
      </c>
      <c r="B11542" t="s">
        <v>56</v>
      </c>
      <c r="C11542" t="s">
        <v>68</v>
      </c>
      <c r="D11542" t="s">
        <v>214</v>
      </c>
      <c r="E11542" t="s">
        <v>217</v>
      </c>
      <c r="F11542" s="88">
        <v>46508</v>
      </c>
      <c r="G11542" s="87">
        <v>2500</v>
      </c>
      <c r="H11542" s="87">
        <v>33.824065436438573</v>
      </c>
    </row>
    <row r="11543" spans="1:8" x14ac:dyDescent="0.3">
      <c r="A11543" t="s">
        <v>39</v>
      </c>
      <c r="B11543" t="s">
        <v>56</v>
      </c>
      <c r="C11543" t="s">
        <v>68</v>
      </c>
      <c r="D11543" t="s">
        <v>214</v>
      </c>
      <c r="E11543" t="s">
        <v>215</v>
      </c>
      <c r="F11543" s="88">
        <v>46539</v>
      </c>
      <c r="G11543" s="87">
        <v>2500</v>
      </c>
      <c r="H11543" s="87">
        <v>135.13730330144969</v>
      </c>
    </row>
    <row r="11544" spans="1:8" x14ac:dyDescent="0.3">
      <c r="A11544" t="s">
        <v>39</v>
      </c>
      <c r="B11544" t="s">
        <v>56</v>
      </c>
      <c r="C11544" t="s">
        <v>68</v>
      </c>
      <c r="D11544" t="s">
        <v>214</v>
      </c>
      <c r="E11544" t="s">
        <v>216</v>
      </c>
      <c r="F11544" s="88">
        <v>46539</v>
      </c>
      <c r="G11544" s="87">
        <v>2500</v>
      </c>
      <c r="H11544" s="87">
        <v>100.0000000000001</v>
      </c>
    </row>
    <row r="11545" spans="1:8" x14ac:dyDescent="0.3">
      <c r="A11545" t="s">
        <v>39</v>
      </c>
      <c r="B11545" t="s">
        <v>56</v>
      </c>
      <c r="C11545" t="s">
        <v>68</v>
      </c>
      <c r="D11545" t="s">
        <v>214</v>
      </c>
      <c r="E11545" t="s">
        <v>217</v>
      </c>
      <c r="F11545" s="88">
        <v>46539</v>
      </c>
      <c r="G11545" s="87">
        <v>2500</v>
      </c>
      <c r="H11545" s="87">
        <v>33.785868559086381</v>
      </c>
    </row>
    <row r="11546" spans="1:8" x14ac:dyDescent="0.3">
      <c r="A11546" t="s">
        <v>39</v>
      </c>
      <c r="B11546" t="s">
        <v>56</v>
      </c>
      <c r="C11546" t="s">
        <v>68</v>
      </c>
      <c r="D11546" t="s">
        <v>214</v>
      </c>
      <c r="E11546" t="s">
        <v>215</v>
      </c>
      <c r="F11546" s="88">
        <v>46569</v>
      </c>
      <c r="G11546" s="87">
        <v>2500</v>
      </c>
      <c r="H11546" s="87">
        <v>135.09766816862219</v>
      </c>
    </row>
    <row r="11547" spans="1:8" x14ac:dyDescent="0.3">
      <c r="A11547" t="s">
        <v>39</v>
      </c>
      <c r="B11547" t="s">
        <v>56</v>
      </c>
      <c r="C11547" t="s">
        <v>68</v>
      </c>
      <c r="D11547" t="s">
        <v>214</v>
      </c>
      <c r="E11547" t="s">
        <v>216</v>
      </c>
      <c r="F11547" s="88">
        <v>46569</v>
      </c>
      <c r="G11547" s="87">
        <v>2500</v>
      </c>
      <c r="H11547" s="87">
        <v>100.0000000000001</v>
      </c>
    </row>
    <row r="11548" spans="1:8" x14ac:dyDescent="0.3">
      <c r="A11548" t="s">
        <v>39</v>
      </c>
      <c r="B11548" t="s">
        <v>56</v>
      </c>
      <c r="C11548" t="s">
        <v>68</v>
      </c>
      <c r="D11548" t="s">
        <v>214</v>
      </c>
      <c r="E11548" t="s">
        <v>217</v>
      </c>
      <c r="F11548" s="88">
        <v>46569</v>
      </c>
      <c r="G11548" s="87">
        <v>2500</v>
      </c>
      <c r="H11548" s="87">
        <v>33.747757854444281</v>
      </c>
    </row>
    <row r="11549" spans="1:8" x14ac:dyDescent="0.3">
      <c r="A11549" t="s">
        <v>39</v>
      </c>
      <c r="B11549" t="s">
        <v>56</v>
      </c>
      <c r="C11549" t="s">
        <v>68</v>
      </c>
      <c r="D11549" t="s">
        <v>214</v>
      </c>
      <c r="E11549" t="s">
        <v>215</v>
      </c>
      <c r="F11549" s="88">
        <v>46600</v>
      </c>
      <c r="G11549" s="87">
        <v>2500</v>
      </c>
      <c r="H11549" s="87">
        <v>135.05747480282491</v>
      </c>
    </row>
    <row r="11550" spans="1:8" x14ac:dyDescent="0.3">
      <c r="A11550" t="s">
        <v>39</v>
      </c>
      <c r="B11550" t="s">
        <v>56</v>
      </c>
      <c r="C11550" t="s">
        <v>68</v>
      </c>
      <c r="D11550" t="s">
        <v>214</v>
      </c>
      <c r="E11550" t="s">
        <v>216</v>
      </c>
      <c r="F11550" s="88">
        <v>46600</v>
      </c>
      <c r="G11550" s="87">
        <v>2500</v>
      </c>
      <c r="H11550" s="87">
        <v>100.0000000000001</v>
      </c>
    </row>
    <row r="11551" spans="1:8" x14ac:dyDescent="0.3">
      <c r="A11551" t="s">
        <v>39</v>
      </c>
      <c r="B11551" t="s">
        <v>56</v>
      </c>
      <c r="C11551" t="s">
        <v>68</v>
      </c>
      <c r="D11551" t="s">
        <v>214</v>
      </c>
      <c r="E11551" t="s">
        <v>217</v>
      </c>
      <c r="F11551" s="88">
        <v>46600</v>
      </c>
      <c r="G11551" s="87">
        <v>2500</v>
      </c>
      <c r="H11551" s="87">
        <v>33.709110387331599</v>
      </c>
    </row>
    <row r="11552" spans="1:8" x14ac:dyDescent="0.3">
      <c r="A11552" t="s">
        <v>39</v>
      </c>
      <c r="B11552" t="s">
        <v>56</v>
      </c>
      <c r="C11552" t="s">
        <v>68</v>
      </c>
      <c r="D11552" t="s">
        <v>214</v>
      </c>
      <c r="E11552" t="s">
        <v>215</v>
      </c>
      <c r="F11552" s="88">
        <v>46631</v>
      </c>
      <c r="G11552" s="87">
        <v>2500</v>
      </c>
      <c r="H11552" s="87">
        <v>135.01801945855539</v>
      </c>
    </row>
    <row r="11553" spans="1:8" x14ac:dyDescent="0.3">
      <c r="A11553" t="s">
        <v>39</v>
      </c>
      <c r="B11553" t="s">
        <v>56</v>
      </c>
      <c r="C11553" t="s">
        <v>68</v>
      </c>
      <c r="D11553" t="s">
        <v>214</v>
      </c>
      <c r="E11553" t="s">
        <v>216</v>
      </c>
      <c r="F11553" s="88">
        <v>46631</v>
      </c>
      <c r="G11553" s="87">
        <v>2500</v>
      </c>
      <c r="H11553" s="87">
        <v>100.0000000000001</v>
      </c>
    </row>
    <row r="11554" spans="1:8" x14ac:dyDescent="0.3">
      <c r="A11554" t="s">
        <v>39</v>
      </c>
      <c r="B11554" t="s">
        <v>56</v>
      </c>
      <c r="C11554" t="s">
        <v>68</v>
      </c>
      <c r="D11554" t="s">
        <v>214</v>
      </c>
      <c r="E11554" t="s">
        <v>217</v>
      </c>
      <c r="F11554" s="88">
        <v>46631</v>
      </c>
      <c r="G11554" s="87">
        <v>2500</v>
      </c>
      <c r="H11554" s="87">
        <v>33.671172556303247</v>
      </c>
    </row>
    <row r="11555" spans="1:8" x14ac:dyDescent="0.3">
      <c r="A11555" t="s">
        <v>39</v>
      </c>
      <c r="B11555" t="s">
        <v>56</v>
      </c>
      <c r="C11555" t="s">
        <v>68</v>
      </c>
      <c r="D11555" t="s">
        <v>214</v>
      </c>
      <c r="E11555" t="s">
        <v>215</v>
      </c>
      <c r="F11555" s="88">
        <v>46661</v>
      </c>
      <c r="G11555" s="87">
        <v>2500</v>
      </c>
      <c r="H11555" s="87">
        <v>134.97865282427739</v>
      </c>
    </row>
    <row r="11556" spans="1:8" x14ac:dyDescent="0.3">
      <c r="A11556" t="s">
        <v>39</v>
      </c>
      <c r="B11556" t="s">
        <v>56</v>
      </c>
      <c r="C11556" t="s">
        <v>68</v>
      </c>
      <c r="D11556" t="s">
        <v>214</v>
      </c>
      <c r="E11556" t="s">
        <v>216</v>
      </c>
      <c r="F11556" s="88">
        <v>46661</v>
      </c>
      <c r="G11556" s="87">
        <v>2500</v>
      </c>
      <c r="H11556" s="87">
        <v>100.0000000000001</v>
      </c>
    </row>
    <row r="11557" spans="1:8" x14ac:dyDescent="0.3">
      <c r="A11557" t="s">
        <v>39</v>
      </c>
      <c r="B11557" t="s">
        <v>56</v>
      </c>
      <c r="C11557" t="s">
        <v>68</v>
      </c>
      <c r="D11557" t="s">
        <v>214</v>
      </c>
      <c r="E11557" t="s">
        <v>217</v>
      </c>
      <c r="F11557" s="88">
        <v>46661</v>
      </c>
      <c r="G11557" s="87">
        <v>2500</v>
      </c>
      <c r="H11557" s="87">
        <v>33.633320023343522</v>
      </c>
    </row>
    <row r="11558" spans="1:8" x14ac:dyDescent="0.3">
      <c r="A11558" t="s">
        <v>39</v>
      </c>
      <c r="B11558" t="s">
        <v>56</v>
      </c>
      <c r="C11558" t="s">
        <v>68</v>
      </c>
      <c r="D11558" t="s">
        <v>214</v>
      </c>
      <c r="E11558" t="s">
        <v>215</v>
      </c>
      <c r="F11558" s="88">
        <v>46692</v>
      </c>
      <c r="G11558" s="87">
        <v>2500</v>
      </c>
      <c r="H11558" s="87">
        <v>134.9393746011485</v>
      </c>
    </row>
    <row r="11559" spans="1:8" x14ac:dyDescent="0.3">
      <c r="A11559" t="s">
        <v>39</v>
      </c>
      <c r="B11559" t="s">
        <v>56</v>
      </c>
      <c r="C11559" t="s">
        <v>68</v>
      </c>
      <c r="D11559" t="s">
        <v>214</v>
      </c>
      <c r="E11559" t="s">
        <v>216</v>
      </c>
      <c r="F11559" s="88">
        <v>46692</v>
      </c>
      <c r="G11559" s="87">
        <v>2500</v>
      </c>
      <c r="H11559" s="87">
        <v>100.0000000000001</v>
      </c>
    </row>
    <row r="11560" spans="1:8" x14ac:dyDescent="0.3">
      <c r="A11560" t="s">
        <v>39</v>
      </c>
      <c r="B11560" t="s">
        <v>56</v>
      </c>
      <c r="C11560" t="s">
        <v>68</v>
      </c>
      <c r="D11560" t="s">
        <v>214</v>
      </c>
      <c r="E11560" t="s">
        <v>217</v>
      </c>
      <c r="F11560" s="88">
        <v>46692</v>
      </c>
      <c r="G11560" s="87">
        <v>2500</v>
      </c>
      <c r="H11560" s="87">
        <v>33.595552501104457</v>
      </c>
    </row>
    <row r="11561" spans="1:8" x14ac:dyDescent="0.3">
      <c r="A11561" t="s">
        <v>39</v>
      </c>
      <c r="B11561" t="s">
        <v>56</v>
      </c>
      <c r="C11561" t="s">
        <v>68</v>
      </c>
      <c r="D11561" t="s">
        <v>214</v>
      </c>
      <c r="E11561" t="s">
        <v>215</v>
      </c>
      <c r="F11561" s="88">
        <v>46722</v>
      </c>
      <c r="G11561" s="87">
        <v>2500</v>
      </c>
      <c r="H11561" s="87">
        <v>134.90018449166701</v>
      </c>
    </row>
    <row r="11562" spans="1:8" x14ac:dyDescent="0.3">
      <c r="A11562" t="s">
        <v>39</v>
      </c>
      <c r="B11562" t="s">
        <v>56</v>
      </c>
      <c r="C11562" t="s">
        <v>68</v>
      </c>
      <c r="D11562" t="s">
        <v>214</v>
      </c>
      <c r="E11562" t="s">
        <v>216</v>
      </c>
      <c r="F11562" s="88">
        <v>46722</v>
      </c>
      <c r="G11562" s="87">
        <v>2500</v>
      </c>
      <c r="H11562" s="87">
        <v>100.0000000000001</v>
      </c>
    </row>
    <row r="11563" spans="1:8" x14ac:dyDescent="0.3">
      <c r="A11563" t="s">
        <v>39</v>
      </c>
      <c r="B11563" t="s">
        <v>56</v>
      </c>
      <c r="C11563" t="s">
        <v>68</v>
      </c>
      <c r="D11563" t="s">
        <v>214</v>
      </c>
      <c r="E11563" t="s">
        <v>217</v>
      </c>
      <c r="F11563" s="88">
        <v>46722</v>
      </c>
      <c r="G11563" s="87">
        <v>2500</v>
      </c>
      <c r="H11563" s="87">
        <v>33.55786970352603</v>
      </c>
    </row>
    <row r="11564" spans="1:8" x14ac:dyDescent="0.3">
      <c r="A11564" t="s">
        <v>39</v>
      </c>
      <c r="B11564" t="s">
        <v>56</v>
      </c>
      <c r="C11564" t="s">
        <v>69</v>
      </c>
      <c r="D11564" t="s">
        <v>198</v>
      </c>
      <c r="E11564" t="s">
        <v>135</v>
      </c>
      <c r="G11564" s="87">
        <v>69000</v>
      </c>
      <c r="H11564" s="87">
        <v>41676</v>
      </c>
    </row>
    <row r="11565" spans="1:8" x14ac:dyDescent="0.3">
      <c r="A11565" t="s">
        <v>39</v>
      </c>
      <c r="B11565" t="s">
        <v>56</v>
      </c>
      <c r="C11565" t="s">
        <v>69</v>
      </c>
      <c r="D11565" t="s">
        <v>198</v>
      </c>
      <c r="E11565" t="s">
        <v>199</v>
      </c>
      <c r="G11565" s="87">
        <v>69000</v>
      </c>
      <c r="H11565" s="87">
        <v>69000</v>
      </c>
    </row>
    <row r="11566" spans="1:8" x14ac:dyDescent="0.3">
      <c r="A11566" t="s">
        <v>39</v>
      </c>
      <c r="B11566" t="s">
        <v>56</v>
      </c>
      <c r="C11566" t="s">
        <v>69</v>
      </c>
      <c r="D11566" t="s">
        <v>198</v>
      </c>
      <c r="E11566" t="s">
        <v>200</v>
      </c>
      <c r="G11566" s="87">
        <v>69000</v>
      </c>
      <c r="H11566" s="87">
        <v>69853.603505434279</v>
      </c>
    </row>
    <row r="11567" spans="1:8" x14ac:dyDescent="0.3">
      <c r="A11567" t="s">
        <v>39</v>
      </c>
      <c r="B11567" t="s">
        <v>56</v>
      </c>
      <c r="C11567" t="s">
        <v>69</v>
      </c>
      <c r="D11567" t="s">
        <v>198</v>
      </c>
      <c r="E11567" t="s">
        <v>201</v>
      </c>
      <c r="G11567" s="87">
        <v>69000</v>
      </c>
      <c r="H11567" s="87">
        <v>69000</v>
      </c>
    </row>
    <row r="11568" spans="1:8" x14ac:dyDescent="0.3">
      <c r="A11568" t="s">
        <v>39</v>
      </c>
      <c r="B11568" t="s">
        <v>56</v>
      </c>
      <c r="C11568" t="s">
        <v>69</v>
      </c>
      <c r="D11568" t="s">
        <v>198</v>
      </c>
      <c r="E11568" t="s">
        <v>202</v>
      </c>
      <c r="G11568" s="87">
        <v>69000</v>
      </c>
      <c r="H11568" s="87">
        <v>42191.576517282308</v>
      </c>
    </row>
    <row r="11569" spans="1:8" x14ac:dyDescent="0.3">
      <c r="A11569" t="s">
        <v>39</v>
      </c>
      <c r="B11569" t="s">
        <v>56</v>
      </c>
      <c r="C11569" t="s">
        <v>69</v>
      </c>
      <c r="D11569" t="s">
        <v>198</v>
      </c>
      <c r="E11569" t="s">
        <v>139</v>
      </c>
      <c r="G11569" s="87">
        <v>69000</v>
      </c>
      <c r="H11569" s="87">
        <v>43815</v>
      </c>
    </row>
    <row r="11570" spans="1:8" x14ac:dyDescent="0.3">
      <c r="A11570" t="s">
        <v>39</v>
      </c>
      <c r="B11570" t="s">
        <v>56</v>
      </c>
      <c r="C11570" t="s">
        <v>69</v>
      </c>
      <c r="D11570" t="s">
        <v>198</v>
      </c>
      <c r="E11570" t="s">
        <v>65</v>
      </c>
      <c r="G11570" s="87">
        <v>69000</v>
      </c>
      <c r="H11570" s="87">
        <v>42191.576517282308</v>
      </c>
    </row>
    <row r="11571" spans="1:8" x14ac:dyDescent="0.3">
      <c r="A11571" t="s">
        <v>39</v>
      </c>
      <c r="B11571" t="s">
        <v>56</v>
      </c>
      <c r="C11571" t="s">
        <v>69</v>
      </c>
      <c r="D11571" t="s">
        <v>203</v>
      </c>
      <c r="E11571" t="s">
        <v>204</v>
      </c>
      <c r="G11571" s="87">
        <v>69000</v>
      </c>
      <c r="H11571" s="87">
        <v>42350.223949922358</v>
      </c>
    </row>
    <row r="11572" spans="1:8" x14ac:dyDescent="0.3">
      <c r="A11572" t="s">
        <v>39</v>
      </c>
      <c r="B11572" t="s">
        <v>56</v>
      </c>
      <c r="C11572" t="s">
        <v>69</v>
      </c>
      <c r="D11572" t="s">
        <v>203</v>
      </c>
      <c r="E11572" t="s">
        <v>142</v>
      </c>
      <c r="G11572" s="87">
        <v>69000</v>
      </c>
      <c r="H11572" s="87">
        <v>69000</v>
      </c>
    </row>
    <row r="11573" spans="1:8" x14ac:dyDescent="0.3">
      <c r="A11573" t="s">
        <v>39</v>
      </c>
      <c r="B11573" t="s">
        <v>56</v>
      </c>
      <c r="C11573" t="s">
        <v>69</v>
      </c>
      <c r="D11573" t="s">
        <v>203</v>
      </c>
      <c r="E11573" t="s">
        <v>143</v>
      </c>
      <c r="G11573" s="87">
        <v>69000</v>
      </c>
      <c r="H11573" s="87">
        <v>70116.26481775225</v>
      </c>
    </row>
    <row r="11574" spans="1:8" x14ac:dyDescent="0.3">
      <c r="A11574" t="s">
        <v>39</v>
      </c>
      <c r="B11574" t="s">
        <v>56</v>
      </c>
      <c r="C11574" t="s">
        <v>69</v>
      </c>
      <c r="D11574" t="s">
        <v>203</v>
      </c>
      <c r="E11574" t="s">
        <v>141</v>
      </c>
      <c r="G11574" s="87">
        <v>69000</v>
      </c>
      <c r="H11574" s="87">
        <v>0</v>
      </c>
    </row>
    <row r="11575" spans="1:8" x14ac:dyDescent="0.3">
      <c r="A11575" t="s">
        <v>39</v>
      </c>
      <c r="B11575" t="s">
        <v>56</v>
      </c>
      <c r="C11575" t="s">
        <v>69</v>
      </c>
      <c r="D11575" t="s">
        <v>203</v>
      </c>
      <c r="E11575" t="s">
        <v>205</v>
      </c>
      <c r="G11575" s="87">
        <v>69000</v>
      </c>
      <c r="H11575" s="87">
        <v>42350.223949922358</v>
      </c>
    </row>
    <row r="11576" spans="1:8" x14ac:dyDescent="0.3">
      <c r="A11576" t="s">
        <v>39</v>
      </c>
      <c r="B11576" t="s">
        <v>56</v>
      </c>
      <c r="C11576" t="s">
        <v>69</v>
      </c>
      <c r="D11576" t="s">
        <v>206</v>
      </c>
      <c r="E11576" t="s">
        <v>207</v>
      </c>
      <c r="G11576" s="87">
        <v>69000</v>
      </c>
      <c r="H11576" s="87">
        <v>69000</v>
      </c>
    </row>
    <row r="11577" spans="1:8" x14ac:dyDescent="0.3">
      <c r="A11577" t="s">
        <v>39</v>
      </c>
      <c r="B11577" t="s">
        <v>56</v>
      </c>
      <c r="C11577" t="s">
        <v>69</v>
      </c>
      <c r="D11577" t="s">
        <v>206</v>
      </c>
      <c r="E11577" t="s">
        <v>208</v>
      </c>
      <c r="G11577" s="87">
        <v>69000</v>
      </c>
      <c r="H11577" s="87">
        <v>69000</v>
      </c>
    </row>
    <row r="11578" spans="1:8" x14ac:dyDescent="0.3">
      <c r="A11578" t="s">
        <v>39</v>
      </c>
      <c r="B11578" t="s">
        <v>56</v>
      </c>
      <c r="C11578" t="s">
        <v>69</v>
      </c>
      <c r="D11578" t="s">
        <v>206</v>
      </c>
      <c r="E11578" t="s">
        <v>209</v>
      </c>
      <c r="G11578" s="87">
        <v>69000</v>
      </c>
      <c r="H11578" s="87">
        <v>61341.144693654271</v>
      </c>
    </row>
    <row r="11579" spans="1:8" x14ac:dyDescent="0.3">
      <c r="A11579" t="s">
        <v>39</v>
      </c>
      <c r="B11579" t="s">
        <v>56</v>
      </c>
      <c r="C11579" t="s">
        <v>69</v>
      </c>
      <c r="D11579" t="s">
        <v>210</v>
      </c>
      <c r="E11579" t="s">
        <v>211</v>
      </c>
      <c r="G11579" s="87">
        <v>69000</v>
      </c>
      <c r="H11579" s="87">
        <v>62100</v>
      </c>
    </row>
    <row r="11580" spans="1:8" x14ac:dyDescent="0.3">
      <c r="A11580" t="s">
        <v>39</v>
      </c>
      <c r="B11580" t="s">
        <v>56</v>
      </c>
      <c r="C11580" t="s">
        <v>69</v>
      </c>
      <c r="D11580" t="s">
        <v>210</v>
      </c>
      <c r="E11580" t="s">
        <v>212</v>
      </c>
      <c r="G11580" s="87">
        <v>69000</v>
      </c>
      <c r="H11580" s="87">
        <v>61410</v>
      </c>
    </row>
    <row r="11581" spans="1:8" x14ac:dyDescent="0.3">
      <c r="A11581" t="s">
        <v>39</v>
      </c>
      <c r="B11581" t="s">
        <v>56</v>
      </c>
      <c r="C11581" t="s">
        <v>69</v>
      </c>
      <c r="D11581" t="s">
        <v>210</v>
      </c>
      <c r="E11581" t="s">
        <v>213</v>
      </c>
      <c r="G11581" s="87">
        <v>69000</v>
      </c>
      <c r="H11581" s="87">
        <v>61065</v>
      </c>
    </row>
    <row r="11582" spans="1:8" x14ac:dyDescent="0.3">
      <c r="A11582" t="s">
        <v>39</v>
      </c>
      <c r="B11582" t="s">
        <v>56</v>
      </c>
      <c r="C11582" t="s">
        <v>69</v>
      </c>
      <c r="D11582" t="s">
        <v>214</v>
      </c>
      <c r="E11582" t="s">
        <v>215</v>
      </c>
      <c r="F11582" s="88">
        <v>46388</v>
      </c>
      <c r="G11582" s="87">
        <v>5750</v>
      </c>
      <c r="H11582" s="87">
        <v>-25.7188723522884</v>
      </c>
    </row>
    <row r="11583" spans="1:8" x14ac:dyDescent="0.3">
      <c r="A11583" t="s">
        <v>39</v>
      </c>
      <c r="B11583" t="s">
        <v>56</v>
      </c>
      <c r="C11583" t="s">
        <v>69</v>
      </c>
      <c r="D11583" t="s">
        <v>214</v>
      </c>
      <c r="E11583" t="s">
        <v>216</v>
      </c>
      <c r="F11583" s="88">
        <v>46388</v>
      </c>
      <c r="G11583" s="87">
        <v>5750</v>
      </c>
      <c r="H11583" s="87">
        <v>0</v>
      </c>
    </row>
    <row r="11584" spans="1:8" x14ac:dyDescent="0.3">
      <c r="A11584" t="s">
        <v>39</v>
      </c>
      <c r="B11584" t="s">
        <v>56</v>
      </c>
      <c r="C11584" t="s">
        <v>69</v>
      </c>
      <c r="D11584" t="s">
        <v>214</v>
      </c>
      <c r="E11584" t="s">
        <v>217</v>
      </c>
      <c r="F11584" s="88">
        <v>46388</v>
      </c>
      <c r="G11584" s="87">
        <v>5750</v>
      </c>
      <c r="H11584" s="87">
        <v>-25.7188723522884</v>
      </c>
    </row>
    <row r="11585" spans="1:8" x14ac:dyDescent="0.3">
      <c r="A11585" t="s">
        <v>39</v>
      </c>
      <c r="B11585" t="s">
        <v>56</v>
      </c>
      <c r="C11585" t="s">
        <v>69</v>
      </c>
      <c r="D11585" t="s">
        <v>214</v>
      </c>
      <c r="E11585" t="s">
        <v>215</v>
      </c>
      <c r="F11585" s="88">
        <v>46419</v>
      </c>
      <c r="G11585" s="87">
        <v>5750</v>
      </c>
      <c r="H11585" s="87">
        <v>-25.728173192438749</v>
      </c>
    </row>
    <row r="11586" spans="1:8" x14ac:dyDescent="0.3">
      <c r="A11586" t="s">
        <v>39</v>
      </c>
      <c r="B11586" t="s">
        <v>56</v>
      </c>
      <c r="C11586" t="s">
        <v>69</v>
      </c>
      <c r="D11586" t="s">
        <v>214</v>
      </c>
      <c r="E11586" t="s">
        <v>216</v>
      </c>
      <c r="F11586" s="88">
        <v>46419</v>
      </c>
      <c r="G11586" s="87">
        <v>5750</v>
      </c>
      <c r="H11586" s="87">
        <v>0</v>
      </c>
    </row>
    <row r="11587" spans="1:8" x14ac:dyDescent="0.3">
      <c r="A11587" t="s">
        <v>39</v>
      </c>
      <c r="B11587" t="s">
        <v>56</v>
      </c>
      <c r="C11587" t="s">
        <v>69</v>
      </c>
      <c r="D11587" t="s">
        <v>214</v>
      </c>
      <c r="E11587" t="s">
        <v>217</v>
      </c>
      <c r="F11587" s="88">
        <v>46419</v>
      </c>
      <c r="G11587" s="87">
        <v>5750</v>
      </c>
      <c r="H11587" s="87">
        <v>-25.728173192438749</v>
      </c>
    </row>
    <row r="11588" spans="1:8" x14ac:dyDescent="0.3">
      <c r="A11588" t="s">
        <v>39</v>
      </c>
      <c r="B11588" t="s">
        <v>56</v>
      </c>
      <c r="C11588" t="s">
        <v>69</v>
      </c>
      <c r="D11588" t="s">
        <v>214</v>
      </c>
      <c r="E11588" t="s">
        <v>215</v>
      </c>
      <c r="F11588" s="88">
        <v>46447</v>
      </c>
      <c r="G11588" s="87">
        <v>5750</v>
      </c>
      <c r="H11588" s="87">
        <v>-25.737480762038</v>
      </c>
    </row>
    <row r="11589" spans="1:8" x14ac:dyDescent="0.3">
      <c r="A11589" t="s">
        <v>39</v>
      </c>
      <c r="B11589" t="s">
        <v>56</v>
      </c>
      <c r="C11589" t="s">
        <v>69</v>
      </c>
      <c r="D11589" t="s">
        <v>214</v>
      </c>
      <c r="E11589" t="s">
        <v>216</v>
      </c>
      <c r="F11589" s="88">
        <v>46447</v>
      </c>
      <c r="G11589" s="87">
        <v>5750</v>
      </c>
      <c r="H11589" s="87">
        <v>0</v>
      </c>
    </row>
    <row r="11590" spans="1:8" x14ac:dyDescent="0.3">
      <c r="A11590" t="s">
        <v>39</v>
      </c>
      <c r="B11590" t="s">
        <v>56</v>
      </c>
      <c r="C11590" t="s">
        <v>69</v>
      </c>
      <c r="D11590" t="s">
        <v>214</v>
      </c>
      <c r="E11590" t="s">
        <v>217</v>
      </c>
      <c r="F11590" s="88">
        <v>46447</v>
      </c>
      <c r="G11590" s="87">
        <v>5750</v>
      </c>
      <c r="H11590" s="87">
        <v>-25.737480762038</v>
      </c>
    </row>
    <row r="11591" spans="1:8" x14ac:dyDescent="0.3">
      <c r="A11591" t="s">
        <v>39</v>
      </c>
      <c r="B11591" t="s">
        <v>56</v>
      </c>
      <c r="C11591" t="s">
        <v>69</v>
      </c>
      <c r="D11591" t="s">
        <v>214</v>
      </c>
      <c r="E11591" t="s">
        <v>215</v>
      </c>
      <c r="F11591" s="88">
        <v>46478</v>
      </c>
      <c r="G11591" s="87">
        <v>5750</v>
      </c>
      <c r="H11591" s="87">
        <v>-25.747110925730372</v>
      </c>
    </row>
    <row r="11592" spans="1:8" x14ac:dyDescent="0.3">
      <c r="A11592" t="s">
        <v>39</v>
      </c>
      <c r="B11592" t="s">
        <v>56</v>
      </c>
      <c r="C11592" t="s">
        <v>69</v>
      </c>
      <c r="D11592" t="s">
        <v>214</v>
      </c>
      <c r="E11592" t="s">
        <v>216</v>
      </c>
      <c r="F11592" s="88">
        <v>46478</v>
      </c>
      <c r="G11592" s="87">
        <v>5750</v>
      </c>
      <c r="H11592" s="87">
        <v>0</v>
      </c>
    </row>
    <row r="11593" spans="1:8" x14ac:dyDescent="0.3">
      <c r="A11593" t="s">
        <v>39</v>
      </c>
      <c r="B11593" t="s">
        <v>56</v>
      </c>
      <c r="C11593" t="s">
        <v>69</v>
      </c>
      <c r="D11593" t="s">
        <v>214</v>
      </c>
      <c r="E11593" t="s">
        <v>217</v>
      </c>
      <c r="F11593" s="88">
        <v>46478</v>
      </c>
      <c r="G11593" s="87">
        <v>5750</v>
      </c>
      <c r="H11593" s="87">
        <v>-25.747110925730372</v>
      </c>
    </row>
    <row r="11594" spans="1:8" x14ac:dyDescent="0.3">
      <c r="A11594" t="s">
        <v>39</v>
      </c>
      <c r="B11594" t="s">
        <v>56</v>
      </c>
      <c r="C11594" t="s">
        <v>69</v>
      </c>
      <c r="D11594" t="s">
        <v>214</v>
      </c>
      <c r="E11594" t="s">
        <v>215</v>
      </c>
      <c r="F11594" s="88">
        <v>46508</v>
      </c>
      <c r="G11594" s="87">
        <v>5750</v>
      </c>
      <c r="H11594" s="87">
        <v>-25.756748298735449</v>
      </c>
    </row>
    <row r="11595" spans="1:8" x14ac:dyDescent="0.3">
      <c r="A11595" t="s">
        <v>39</v>
      </c>
      <c r="B11595" t="s">
        <v>56</v>
      </c>
      <c r="C11595" t="s">
        <v>69</v>
      </c>
      <c r="D11595" t="s">
        <v>214</v>
      </c>
      <c r="E11595" t="s">
        <v>216</v>
      </c>
      <c r="F11595" s="88">
        <v>46508</v>
      </c>
      <c r="G11595" s="87">
        <v>5750</v>
      </c>
      <c r="H11595" s="87">
        <v>0</v>
      </c>
    </row>
    <row r="11596" spans="1:8" x14ac:dyDescent="0.3">
      <c r="A11596" t="s">
        <v>39</v>
      </c>
      <c r="B11596" t="s">
        <v>56</v>
      </c>
      <c r="C11596" t="s">
        <v>69</v>
      </c>
      <c r="D11596" t="s">
        <v>214</v>
      </c>
      <c r="E11596" t="s">
        <v>217</v>
      </c>
      <c r="F11596" s="88">
        <v>46508</v>
      </c>
      <c r="G11596" s="87">
        <v>5750</v>
      </c>
      <c r="H11596" s="87">
        <v>-25.756748298735449</v>
      </c>
    </row>
    <row r="11597" spans="1:8" x14ac:dyDescent="0.3">
      <c r="A11597" t="s">
        <v>39</v>
      </c>
      <c r="B11597" t="s">
        <v>56</v>
      </c>
      <c r="C11597" t="s">
        <v>69</v>
      </c>
      <c r="D11597" t="s">
        <v>214</v>
      </c>
      <c r="E11597" t="s">
        <v>215</v>
      </c>
      <c r="F11597" s="88">
        <v>46539</v>
      </c>
      <c r="G11597" s="87">
        <v>5750</v>
      </c>
      <c r="H11597" s="87">
        <v>-25.766392889150421</v>
      </c>
    </row>
    <row r="11598" spans="1:8" x14ac:dyDescent="0.3">
      <c r="A11598" t="s">
        <v>39</v>
      </c>
      <c r="B11598" t="s">
        <v>56</v>
      </c>
      <c r="C11598" t="s">
        <v>69</v>
      </c>
      <c r="D11598" t="s">
        <v>214</v>
      </c>
      <c r="E11598" t="s">
        <v>216</v>
      </c>
      <c r="F11598" s="88">
        <v>46539</v>
      </c>
      <c r="G11598" s="87">
        <v>5750</v>
      </c>
      <c r="H11598" s="87">
        <v>0</v>
      </c>
    </row>
    <row r="11599" spans="1:8" x14ac:dyDescent="0.3">
      <c r="A11599" t="s">
        <v>39</v>
      </c>
      <c r="B11599" t="s">
        <v>56</v>
      </c>
      <c r="C11599" t="s">
        <v>69</v>
      </c>
      <c r="D11599" t="s">
        <v>214</v>
      </c>
      <c r="E11599" t="s">
        <v>217</v>
      </c>
      <c r="F11599" s="88">
        <v>46539</v>
      </c>
      <c r="G11599" s="87">
        <v>5750</v>
      </c>
      <c r="H11599" s="87">
        <v>-25.766392889150421</v>
      </c>
    </row>
    <row r="11600" spans="1:8" x14ac:dyDescent="0.3">
      <c r="A11600" t="s">
        <v>39</v>
      </c>
      <c r="B11600" t="s">
        <v>56</v>
      </c>
      <c r="C11600" t="s">
        <v>69</v>
      </c>
      <c r="D11600" t="s">
        <v>214</v>
      </c>
      <c r="E11600" t="s">
        <v>215</v>
      </c>
      <c r="F11600" s="88">
        <v>46569</v>
      </c>
      <c r="G11600" s="87">
        <v>5750</v>
      </c>
      <c r="H11600" s="87">
        <v>-25.776044705087791</v>
      </c>
    </row>
    <row r="11601" spans="1:8" x14ac:dyDescent="0.3">
      <c r="A11601" t="s">
        <v>39</v>
      </c>
      <c r="B11601" t="s">
        <v>56</v>
      </c>
      <c r="C11601" t="s">
        <v>69</v>
      </c>
      <c r="D11601" t="s">
        <v>214</v>
      </c>
      <c r="E11601" t="s">
        <v>216</v>
      </c>
      <c r="F11601" s="88">
        <v>46569</v>
      </c>
      <c r="G11601" s="87">
        <v>5750</v>
      </c>
      <c r="H11601" s="87">
        <v>0</v>
      </c>
    </row>
    <row r="11602" spans="1:8" x14ac:dyDescent="0.3">
      <c r="A11602" t="s">
        <v>39</v>
      </c>
      <c r="B11602" t="s">
        <v>56</v>
      </c>
      <c r="C11602" t="s">
        <v>69</v>
      </c>
      <c r="D11602" t="s">
        <v>214</v>
      </c>
      <c r="E11602" t="s">
        <v>217</v>
      </c>
      <c r="F11602" s="88">
        <v>46569</v>
      </c>
      <c r="G11602" s="87">
        <v>5750</v>
      </c>
      <c r="H11602" s="87">
        <v>-25.776044705087791</v>
      </c>
    </row>
    <row r="11603" spans="1:8" x14ac:dyDescent="0.3">
      <c r="A11603" t="s">
        <v>39</v>
      </c>
      <c r="B11603" t="s">
        <v>56</v>
      </c>
      <c r="C11603" t="s">
        <v>69</v>
      </c>
      <c r="D11603" t="s">
        <v>214</v>
      </c>
      <c r="E11603" t="s">
        <v>215</v>
      </c>
      <c r="F11603" s="88">
        <v>46600</v>
      </c>
      <c r="G11603" s="87">
        <v>5750</v>
      </c>
      <c r="H11603" s="87">
        <v>-25.785862160053352</v>
      </c>
    </row>
    <row r="11604" spans="1:8" x14ac:dyDescent="0.3">
      <c r="A11604" t="s">
        <v>39</v>
      </c>
      <c r="B11604" t="s">
        <v>56</v>
      </c>
      <c r="C11604" t="s">
        <v>69</v>
      </c>
      <c r="D11604" t="s">
        <v>214</v>
      </c>
      <c r="E11604" t="s">
        <v>216</v>
      </c>
      <c r="F11604" s="88">
        <v>46600</v>
      </c>
      <c r="G11604" s="87">
        <v>5750</v>
      </c>
      <c r="H11604" s="87">
        <v>0</v>
      </c>
    </row>
    <row r="11605" spans="1:8" x14ac:dyDescent="0.3">
      <c r="A11605" t="s">
        <v>39</v>
      </c>
      <c r="B11605" t="s">
        <v>56</v>
      </c>
      <c r="C11605" t="s">
        <v>69</v>
      </c>
      <c r="D11605" t="s">
        <v>214</v>
      </c>
      <c r="E11605" t="s">
        <v>217</v>
      </c>
      <c r="F11605" s="88">
        <v>46600</v>
      </c>
      <c r="G11605" s="87">
        <v>5750</v>
      </c>
      <c r="H11605" s="87">
        <v>-25.785862160053352</v>
      </c>
    </row>
    <row r="11606" spans="1:8" x14ac:dyDescent="0.3">
      <c r="A11606" t="s">
        <v>39</v>
      </c>
      <c r="B11606" t="s">
        <v>56</v>
      </c>
      <c r="C11606" t="s">
        <v>69</v>
      </c>
      <c r="D11606" t="s">
        <v>214</v>
      </c>
      <c r="E11606" t="s">
        <v>215</v>
      </c>
      <c r="F11606" s="88">
        <v>46631</v>
      </c>
      <c r="G11606" s="87">
        <v>5750</v>
      </c>
      <c r="H11606" s="87">
        <v>-25.795528570200151</v>
      </c>
    </row>
    <row r="11607" spans="1:8" x14ac:dyDescent="0.3">
      <c r="A11607" t="s">
        <v>39</v>
      </c>
      <c r="B11607" t="s">
        <v>56</v>
      </c>
      <c r="C11607" t="s">
        <v>69</v>
      </c>
      <c r="D11607" t="s">
        <v>214</v>
      </c>
      <c r="E11607" t="s">
        <v>216</v>
      </c>
      <c r="F11607" s="88">
        <v>46631</v>
      </c>
      <c r="G11607" s="87">
        <v>5750</v>
      </c>
      <c r="H11607" s="87">
        <v>0</v>
      </c>
    </row>
    <row r="11608" spans="1:8" x14ac:dyDescent="0.3">
      <c r="A11608" t="s">
        <v>39</v>
      </c>
      <c r="B11608" t="s">
        <v>56</v>
      </c>
      <c r="C11608" t="s">
        <v>69</v>
      </c>
      <c r="D11608" t="s">
        <v>214</v>
      </c>
      <c r="E11608" t="s">
        <v>217</v>
      </c>
      <c r="F11608" s="88">
        <v>46631</v>
      </c>
      <c r="G11608" s="87">
        <v>5750</v>
      </c>
      <c r="H11608" s="87">
        <v>-25.795528570200151</v>
      </c>
    </row>
    <row r="11609" spans="1:8" x14ac:dyDescent="0.3">
      <c r="A11609" t="s">
        <v>39</v>
      </c>
      <c r="B11609" t="s">
        <v>56</v>
      </c>
      <c r="C11609" t="s">
        <v>69</v>
      </c>
      <c r="D11609" t="s">
        <v>214</v>
      </c>
      <c r="E11609" t="s">
        <v>215</v>
      </c>
      <c r="F11609" s="88">
        <v>46661</v>
      </c>
      <c r="G11609" s="87">
        <v>5750</v>
      </c>
      <c r="H11609" s="87">
        <v>-25.80520223040542</v>
      </c>
    </row>
    <row r="11610" spans="1:8" x14ac:dyDescent="0.3">
      <c r="A11610" t="s">
        <v>39</v>
      </c>
      <c r="B11610" t="s">
        <v>56</v>
      </c>
      <c r="C11610" t="s">
        <v>69</v>
      </c>
      <c r="D11610" t="s">
        <v>214</v>
      </c>
      <c r="E11610" t="s">
        <v>216</v>
      </c>
      <c r="F11610" s="88">
        <v>46661</v>
      </c>
      <c r="G11610" s="87">
        <v>5750</v>
      </c>
      <c r="H11610" s="87">
        <v>0</v>
      </c>
    </row>
    <row r="11611" spans="1:8" x14ac:dyDescent="0.3">
      <c r="A11611" t="s">
        <v>39</v>
      </c>
      <c r="B11611" t="s">
        <v>56</v>
      </c>
      <c r="C11611" t="s">
        <v>69</v>
      </c>
      <c r="D11611" t="s">
        <v>214</v>
      </c>
      <c r="E11611" t="s">
        <v>217</v>
      </c>
      <c r="F11611" s="88">
        <v>46661</v>
      </c>
      <c r="G11611" s="87">
        <v>5750</v>
      </c>
      <c r="H11611" s="87">
        <v>-25.80520223040542</v>
      </c>
    </row>
    <row r="11612" spans="1:8" x14ac:dyDescent="0.3">
      <c r="A11612" t="s">
        <v>39</v>
      </c>
      <c r="B11612" t="s">
        <v>56</v>
      </c>
      <c r="C11612" t="s">
        <v>69</v>
      </c>
      <c r="D11612" t="s">
        <v>214</v>
      </c>
      <c r="E11612" t="s">
        <v>215</v>
      </c>
      <c r="F11612" s="88">
        <v>46692</v>
      </c>
      <c r="G11612" s="87">
        <v>5750</v>
      </c>
      <c r="H11612" s="87">
        <v>-25.814883148831459</v>
      </c>
    </row>
    <row r="11613" spans="1:8" x14ac:dyDescent="0.3">
      <c r="A11613" t="s">
        <v>39</v>
      </c>
      <c r="B11613" t="s">
        <v>56</v>
      </c>
      <c r="C11613" t="s">
        <v>69</v>
      </c>
      <c r="D11613" t="s">
        <v>214</v>
      </c>
      <c r="E11613" t="s">
        <v>216</v>
      </c>
      <c r="F11613" s="88">
        <v>46692</v>
      </c>
      <c r="G11613" s="87">
        <v>5750</v>
      </c>
      <c r="H11613" s="87">
        <v>0</v>
      </c>
    </row>
    <row r="11614" spans="1:8" x14ac:dyDescent="0.3">
      <c r="A11614" t="s">
        <v>39</v>
      </c>
      <c r="B11614" t="s">
        <v>56</v>
      </c>
      <c r="C11614" t="s">
        <v>69</v>
      </c>
      <c r="D11614" t="s">
        <v>214</v>
      </c>
      <c r="E11614" t="s">
        <v>217</v>
      </c>
      <c r="F11614" s="88">
        <v>46692</v>
      </c>
      <c r="G11614" s="87">
        <v>5750</v>
      </c>
      <c r="H11614" s="87">
        <v>-25.814883148831459</v>
      </c>
    </row>
    <row r="11615" spans="1:8" x14ac:dyDescent="0.3">
      <c r="A11615" t="s">
        <v>39</v>
      </c>
      <c r="B11615" t="s">
        <v>56</v>
      </c>
      <c r="C11615" t="s">
        <v>69</v>
      </c>
      <c r="D11615" t="s">
        <v>214</v>
      </c>
      <c r="E11615" t="s">
        <v>215</v>
      </c>
      <c r="F11615" s="88">
        <v>46722</v>
      </c>
      <c r="G11615" s="87">
        <v>5750</v>
      </c>
      <c r="H11615" s="87">
        <v>-25.82457133364888</v>
      </c>
    </row>
    <row r="11616" spans="1:8" x14ac:dyDescent="0.3">
      <c r="A11616" t="s">
        <v>39</v>
      </c>
      <c r="B11616" t="s">
        <v>56</v>
      </c>
      <c r="C11616" t="s">
        <v>69</v>
      </c>
      <c r="D11616" t="s">
        <v>214</v>
      </c>
      <c r="E11616" t="s">
        <v>216</v>
      </c>
      <c r="F11616" s="88">
        <v>46722</v>
      </c>
      <c r="G11616" s="87">
        <v>5750</v>
      </c>
      <c r="H11616" s="87">
        <v>0</v>
      </c>
    </row>
    <row r="11617" spans="1:8" x14ac:dyDescent="0.3">
      <c r="A11617" t="s">
        <v>39</v>
      </c>
      <c r="B11617" t="s">
        <v>56</v>
      </c>
      <c r="C11617" t="s">
        <v>69</v>
      </c>
      <c r="D11617" t="s">
        <v>214</v>
      </c>
      <c r="E11617" t="s">
        <v>217</v>
      </c>
      <c r="F11617" s="88">
        <v>46722</v>
      </c>
      <c r="G11617" s="87">
        <v>5750</v>
      </c>
      <c r="H11617" s="87">
        <v>-25.82457133364888</v>
      </c>
    </row>
    <row r="11618" spans="1:8" x14ac:dyDescent="0.3">
      <c r="A11618" t="s">
        <v>39</v>
      </c>
      <c r="B11618" t="s">
        <v>56</v>
      </c>
      <c r="C11618" t="s">
        <v>76</v>
      </c>
      <c r="D11618" t="s">
        <v>198</v>
      </c>
      <c r="E11618" t="s">
        <v>135</v>
      </c>
      <c r="G11618" s="87">
        <v>57000</v>
      </c>
      <c r="H11618" s="87">
        <v>33516</v>
      </c>
    </row>
    <row r="11619" spans="1:8" x14ac:dyDescent="0.3">
      <c r="A11619" t="s">
        <v>39</v>
      </c>
      <c r="B11619" t="s">
        <v>56</v>
      </c>
      <c r="C11619" t="s">
        <v>76</v>
      </c>
      <c r="D11619" t="s">
        <v>198</v>
      </c>
      <c r="E11619" t="s">
        <v>199</v>
      </c>
      <c r="G11619" s="87">
        <v>57000</v>
      </c>
      <c r="H11619" s="87">
        <v>57068.592057761729</v>
      </c>
    </row>
    <row r="11620" spans="1:8" x14ac:dyDescent="0.3">
      <c r="A11620" t="s">
        <v>39</v>
      </c>
      <c r="B11620" t="s">
        <v>56</v>
      </c>
      <c r="C11620" t="s">
        <v>76</v>
      </c>
      <c r="D11620" t="s">
        <v>198</v>
      </c>
      <c r="E11620" t="s">
        <v>200</v>
      </c>
      <c r="G11620" s="87">
        <v>57000</v>
      </c>
      <c r="H11620" s="87">
        <v>57511.481170675666</v>
      </c>
    </row>
    <row r="11621" spans="1:8" x14ac:dyDescent="0.3">
      <c r="A11621" t="s">
        <v>39</v>
      </c>
      <c r="B11621" t="s">
        <v>56</v>
      </c>
      <c r="C11621" t="s">
        <v>76</v>
      </c>
      <c r="D11621" t="s">
        <v>198</v>
      </c>
      <c r="E11621" t="s">
        <v>201</v>
      </c>
      <c r="G11621" s="87">
        <v>57000</v>
      </c>
      <c r="H11621" s="87">
        <v>57000</v>
      </c>
    </row>
    <row r="11622" spans="1:8" x14ac:dyDescent="0.3">
      <c r="A11622" t="s">
        <v>39</v>
      </c>
      <c r="B11622" t="s">
        <v>56</v>
      </c>
      <c r="C11622" t="s">
        <v>76</v>
      </c>
      <c r="D11622" t="s">
        <v>198</v>
      </c>
      <c r="E11622" t="s">
        <v>202</v>
      </c>
      <c r="G11622" s="87">
        <v>57000</v>
      </c>
      <c r="H11622" s="87">
        <v>33857.44497279574</v>
      </c>
    </row>
    <row r="11623" spans="1:8" x14ac:dyDescent="0.3">
      <c r="A11623" t="s">
        <v>39</v>
      </c>
      <c r="B11623" t="s">
        <v>56</v>
      </c>
      <c r="C11623" t="s">
        <v>76</v>
      </c>
      <c r="D11623" t="s">
        <v>198</v>
      </c>
      <c r="E11623" t="s">
        <v>139</v>
      </c>
      <c r="G11623" s="87">
        <v>57000</v>
      </c>
      <c r="H11623" s="87">
        <v>37335</v>
      </c>
    </row>
    <row r="11624" spans="1:8" x14ac:dyDescent="0.3">
      <c r="A11624" t="s">
        <v>39</v>
      </c>
      <c r="B11624" t="s">
        <v>56</v>
      </c>
      <c r="C11624" t="s">
        <v>76</v>
      </c>
      <c r="D11624" t="s">
        <v>198</v>
      </c>
      <c r="E11624" t="s">
        <v>65</v>
      </c>
      <c r="G11624" s="87">
        <v>57000</v>
      </c>
      <c r="H11624" s="87">
        <v>33857.44497279574</v>
      </c>
    </row>
    <row r="11625" spans="1:8" x14ac:dyDescent="0.3">
      <c r="A11625" t="s">
        <v>39</v>
      </c>
      <c r="B11625" t="s">
        <v>56</v>
      </c>
      <c r="C11625" t="s">
        <v>76</v>
      </c>
      <c r="D11625" t="s">
        <v>203</v>
      </c>
      <c r="E11625" t="s">
        <v>204</v>
      </c>
      <c r="G11625" s="87">
        <v>57000</v>
      </c>
      <c r="H11625" s="87">
        <v>33566.112103010579</v>
      </c>
    </row>
    <row r="11626" spans="1:8" x14ac:dyDescent="0.3">
      <c r="A11626" t="s">
        <v>39</v>
      </c>
      <c r="B11626" t="s">
        <v>56</v>
      </c>
      <c r="C11626" t="s">
        <v>76</v>
      </c>
      <c r="D11626" t="s">
        <v>203</v>
      </c>
      <c r="E11626" t="s">
        <v>142</v>
      </c>
      <c r="G11626" s="87">
        <v>57000</v>
      </c>
      <c r="H11626" s="87">
        <v>56999.999999999993</v>
      </c>
    </row>
    <row r="11627" spans="1:8" x14ac:dyDescent="0.3">
      <c r="A11627" t="s">
        <v>39</v>
      </c>
      <c r="B11627" t="s">
        <v>56</v>
      </c>
      <c r="C11627" t="s">
        <v>76</v>
      </c>
      <c r="D11627" t="s">
        <v>203</v>
      </c>
      <c r="E11627" t="s">
        <v>143</v>
      </c>
      <c r="G11627" s="87">
        <v>57000</v>
      </c>
      <c r="H11627" s="87">
        <v>57085.22466498398</v>
      </c>
    </row>
    <row r="11628" spans="1:8" x14ac:dyDescent="0.3">
      <c r="A11628" t="s">
        <v>39</v>
      </c>
      <c r="B11628" t="s">
        <v>56</v>
      </c>
      <c r="C11628" t="s">
        <v>76</v>
      </c>
      <c r="D11628" t="s">
        <v>203</v>
      </c>
      <c r="E11628" t="s">
        <v>141</v>
      </c>
      <c r="G11628" s="87">
        <v>57000</v>
      </c>
      <c r="H11628" s="87">
        <v>0</v>
      </c>
    </row>
    <row r="11629" spans="1:8" x14ac:dyDescent="0.3">
      <c r="A11629" t="s">
        <v>39</v>
      </c>
      <c r="B11629" t="s">
        <v>56</v>
      </c>
      <c r="C11629" t="s">
        <v>76</v>
      </c>
      <c r="D11629" t="s">
        <v>203</v>
      </c>
      <c r="E11629" t="s">
        <v>205</v>
      </c>
      <c r="G11629" s="87">
        <v>57000</v>
      </c>
      <c r="H11629" s="87">
        <v>33566.112103010579</v>
      </c>
    </row>
    <row r="11630" spans="1:8" x14ac:dyDescent="0.3">
      <c r="A11630" t="s">
        <v>39</v>
      </c>
      <c r="B11630" t="s">
        <v>56</v>
      </c>
      <c r="C11630" t="s">
        <v>76</v>
      </c>
      <c r="D11630" t="s">
        <v>206</v>
      </c>
      <c r="E11630" t="s">
        <v>207</v>
      </c>
      <c r="G11630" s="87">
        <v>57000</v>
      </c>
      <c r="H11630" s="87">
        <v>59280</v>
      </c>
    </row>
    <row r="11631" spans="1:8" x14ac:dyDescent="0.3">
      <c r="A11631" t="s">
        <v>39</v>
      </c>
      <c r="B11631" t="s">
        <v>56</v>
      </c>
      <c r="C11631" t="s">
        <v>76</v>
      </c>
      <c r="D11631" t="s">
        <v>206</v>
      </c>
      <c r="E11631" t="s">
        <v>208</v>
      </c>
      <c r="G11631" s="87">
        <v>57000</v>
      </c>
      <c r="H11631" s="87">
        <v>59208.75</v>
      </c>
    </row>
    <row r="11632" spans="1:8" x14ac:dyDescent="0.3">
      <c r="A11632" t="s">
        <v>39</v>
      </c>
      <c r="B11632" t="s">
        <v>56</v>
      </c>
      <c r="C11632" t="s">
        <v>76</v>
      </c>
      <c r="D11632" t="s">
        <v>206</v>
      </c>
      <c r="E11632" t="s">
        <v>209</v>
      </c>
      <c r="G11632" s="87">
        <v>57000</v>
      </c>
      <c r="H11632" s="87">
        <v>50843.760940919034</v>
      </c>
    </row>
    <row r="11633" spans="1:8" x14ac:dyDescent="0.3">
      <c r="A11633" t="s">
        <v>39</v>
      </c>
      <c r="B11633" t="s">
        <v>56</v>
      </c>
      <c r="C11633" t="s">
        <v>76</v>
      </c>
      <c r="D11633" t="s">
        <v>210</v>
      </c>
      <c r="E11633" t="s">
        <v>211</v>
      </c>
      <c r="G11633" s="87">
        <v>57000</v>
      </c>
      <c r="H11633" s="87">
        <v>51300</v>
      </c>
    </row>
    <row r="11634" spans="1:8" x14ac:dyDescent="0.3">
      <c r="A11634" t="s">
        <v>39</v>
      </c>
      <c r="B11634" t="s">
        <v>56</v>
      </c>
      <c r="C11634" t="s">
        <v>76</v>
      </c>
      <c r="D11634" t="s">
        <v>210</v>
      </c>
      <c r="E11634" t="s">
        <v>212</v>
      </c>
      <c r="G11634" s="87">
        <v>57000</v>
      </c>
      <c r="H11634" s="87">
        <v>50730</v>
      </c>
    </row>
    <row r="11635" spans="1:8" x14ac:dyDescent="0.3">
      <c r="A11635" t="s">
        <v>39</v>
      </c>
      <c r="B11635" t="s">
        <v>56</v>
      </c>
      <c r="C11635" t="s">
        <v>76</v>
      </c>
      <c r="D11635" t="s">
        <v>210</v>
      </c>
      <c r="E11635" t="s">
        <v>213</v>
      </c>
      <c r="G11635" s="87">
        <v>57000</v>
      </c>
      <c r="H11635" s="87">
        <v>51300</v>
      </c>
    </row>
    <row r="11636" spans="1:8" x14ac:dyDescent="0.3">
      <c r="A11636" t="s">
        <v>39</v>
      </c>
      <c r="B11636" t="s">
        <v>56</v>
      </c>
      <c r="C11636" t="s">
        <v>76</v>
      </c>
      <c r="D11636" t="s">
        <v>214</v>
      </c>
      <c r="E11636" t="s">
        <v>215</v>
      </c>
      <c r="F11636" s="88">
        <v>46388</v>
      </c>
      <c r="G11636" s="87">
        <v>4750</v>
      </c>
      <c r="H11636" s="87">
        <v>234.61407133401769</v>
      </c>
    </row>
    <row r="11637" spans="1:8" x14ac:dyDescent="0.3">
      <c r="A11637" t="s">
        <v>39</v>
      </c>
      <c r="B11637" t="s">
        <v>56</v>
      </c>
      <c r="C11637" t="s">
        <v>76</v>
      </c>
      <c r="D11637" t="s">
        <v>214</v>
      </c>
      <c r="E11637" t="s">
        <v>216</v>
      </c>
      <c r="F11637" s="88">
        <v>46388</v>
      </c>
      <c r="G11637" s="87">
        <v>4750</v>
      </c>
      <c r="H11637" s="87">
        <v>190.0000000000002</v>
      </c>
    </row>
    <row r="11638" spans="1:8" x14ac:dyDescent="0.3">
      <c r="A11638" t="s">
        <v>39</v>
      </c>
      <c r="B11638" t="s">
        <v>56</v>
      </c>
      <c r="C11638" t="s">
        <v>76</v>
      </c>
      <c r="D11638" t="s">
        <v>214</v>
      </c>
      <c r="E11638" t="s">
        <v>217</v>
      </c>
      <c r="F11638" s="88">
        <v>46388</v>
      </c>
      <c r="G11638" s="87">
        <v>4750</v>
      </c>
      <c r="H11638" s="87">
        <v>42.898145513478703</v>
      </c>
    </row>
    <row r="11639" spans="1:8" x14ac:dyDescent="0.3">
      <c r="A11639" t="s">
        <v>39</v>
      </c>
      <c r="B11639" t="s">
        <v>56</v>
      </c>
      <c r="C11639" t="s">
        <v>76</v>
      </c>
      <c r="D11639" t="s">
        <v>214</v>
      </c>
      <c r="E11639" t="s">
        <v>215</v>
      </c>
      <c r="F11639" s="88">
        <v>46419</v>
      </c>
      <c r="G11639" s="87">
        <v>4750</v>
      </c>
      <c r="H11639" s="87">
        <v>234.58153047348259</v>
      </c>
    </row>
    <row r="11640" spans="1:8" x14ac:dyDescent="0.3">
      <c r="A11640" t="s">
        <v>39</v>
      </c>
      <c r="B11640" t="s">
        <v>56</v>
      </c>
      <c r="C11640" t="s">
        <v>76</v>
      </c>
      <c r="D11640" t="s">
        <v>214</v>
      </c>
      <c r="E11640" t="s">
        <v>216</v>
      </c>
      <c r="F11640" s="88">
        <v>46419</v>
      </c>
      <c r="G11640" s="87">
        <v>4750</v>
      </c>
      <c r="H11640" s="87">
        <v>190.0000000000002</v>
      </c>
    </row>
    <row r="11641" spans="1:8" x14ac:dyDescent="0.3">
      <c r="A11641" t="s">
        <v>39</v>
      </c>
      <c r="B11641" t="s">
        <v>56</v>
      </c>
      <c r="C11641" t="s">
        <v>76</v>
      </c>
      <c r="D11641" t="s">
        <v>214</v>
      </c>
      <c r="E11641" t="s">
        <v>217</v>
      </c>
      <c r="F11641" s="88">
        <v>46419</v>
      </c>
      <c r="G11641" s="87">
        <v>4750</v>
      </c>
      <c r="H11641" s="87">
        <v>42.866856224502591</v>
      </c>
    </row>
    <row r="11642" spans="1:8" x14ac:dyDescent="0.3">
      <c r="A11642" t="s">
        <v>39</v>
      </c>
      <c r="B11642" t="s">
        <v>56</v>
      </c>
      <c r="C11642" t="s">
        <v>76</v>
      </c>
      <c r="D11642" t="s">
        <v>214</v>
      </c>
      <c r="E11642" t="s">
        <v>215</v>
      </c>
      <c r="F11642" s="88">
        <v>46447</v>
      </c>
      <c r="G11642" s="87">
        <v>4750</v>
      </c>
      <c r="H11642" s="87">
        <v>234.54903704801811</v>
      </c>
    </row>
    <row r="11643" spans="1:8" x14ac:dyDescent="0.3">
      <c r="A11643" t="s">
        <v>39</v>
      </c>
      <c r="B11643" t="s">
        <v>56</v>
      </c>
      <c r="C11643" t="s">
        <v>76</v>
      </c>
      <c r="D11643" t="s">
        <v>214</v>
      </c>
      <c r="E11643" t="s">
        <v>216</v>
      </c>
      <c r="F11643" s="88">
        <v>46447</v>
      </c>
      <c r="G11643" s="87">
        <v>4750</v>
      </c>
      <c r="H11643" s="87">
        <v>190.0000000000002</v>
      </c>
    </row>
    <row r="11644" spans="1:8" x14ac:dyDescent="0.3">
      <c r="A11644" t="s">
        <v>39</v>
      </c>
      <c r="B11644" t="s">
        <v>56</v>
      </c>
      <c r="C11644" t="s">
        <v>76</v>
      </c>
      <c r="D11644" t="s">
        <v>214</v>
      </c>
      <c r="E11644" t="s">
        <v>217</v>
      </c>
      <c r="F11644" s="88">
        <v>46447</v>
      </c>
      <c r="G11644" s="87">
        <v>4750</v>
      </c>
      <c r="H11644" s="87">
        <v>42.835612546171241</v>
      </c>
    </row>
    <row r="11645" spans="1:8" x14ac:dyDescent="0.3">
      <c r="A11645" t="s">
        <v>39</v>
      </c>
      <c r="B11645" t="s">
        <v>56</v>
      </c>
      <c r="C11645" t="s">
        <v>76</v>
      </c>
      <c r="D11645" t="s">
        <v>214</v>
      </c>
      <c r="E11645" t="s">
        <v>215</v>
      </c>
      <c r="F11645" s="88">
        <v>46478</v>
      </c>
      <c r="G11645" s="87">
        <v>4750</v>
      </c>
      <c r="H11645" s="87">
        <v>42.803357610171624</v>
      </c>
    </row>
    <row r="11646" spans="1:8" x14ac:dyDescent="0.3">
      <c r="A11646" t="s">
        <v>39</v>
      </c>
      <c r="B11646" t="s">
        <v>56</v>
      </c>
      <c r="C11646" t="s">
        <v>76</v>
      </c>
      <c r="D11646" t="s">
        <v>214</v>
      </c>
      <c r="E11646" t="s">
        <v>216</v>
      </c>
      <c r="F11646" s="88">
        <v>46478</v>
      </c>
      <c r="G11646" s="87">
        <v>4750</v>
      </c>
      <c r="H11646" s="87">
        <v>0</v>
      </c>
    </row>
    <row r="11647" spans="1:8" x14ac:dyDescent="0.3">
      <c r="A11647" t="s">
        <v>39</v>
      </c>
      <c r="B11647" t="s">
        <v>56</v>
      </c>
      <c r="C11647" t="s">
        <v>76</v>
      </c>
      <c r="D11647" t="s">
        <v>214</v>
      </c>
      <c r="E11647" t="s">
        <v>217</v>
      </c>
      <c r="F11647" s="88">
        <v>46478</v>
      </c>
      <c r="G11647" s="87">
        <v>4750</v>
      </c>
      <c r="H11647" s="87">
        <v>42.803357610171624</v>
      </c>
    </row>
    <row r="11648" spans="1:8" x14ac:dyDescent="0.3">
      <c r="A11648" t="s">
        <v>39</v>
      </c>
      <c r="B11648" t="s">
        <v>56</v>
      </c>
      <c r="C11648" t="s">
        <v>76</v>
      </c>
      <c r="D11648" t="s">
        <v>214</v>
      </c>
      <c r="E11648" t="s">
        <v>215</v>
      </c>
      <c r="F11648" s="88">
        <v>46508</v>
      </c>
      <c r="G11648" s="87">
        <v>4750</v>
      </c>
      <c r="H11648" s="87">
        <v>42.771151213133571</v>
      </c>
    </row>
    <row r="11649" spans="1:8" x14ac:dyDescent="0.3">
      <c r="A11649" t="s">
        <v>39</v>
      </c>
      <c r="B11649" t="s">
        <v>56</v>
      </c>
      <c r="C11649" t="s">
        <v>76</v>
      </c>
      <c r="D11649" t="s">
        <v>214</v>
      </c>
      <c r="E11649" t="s">
        <v>216</v>
      </c>
      <c r="F11649" s="88">
        <v>46508</v>
      </c>
      <c r="G11649" s="87">
        <v>4750</v>
      </c>
      <c r="H11649" s="87">
        <v>0</v>
      </c>
    </row>
    <row r="11650" spans="1:8" x14ac:dyDescent="0.3">
      <c r="A11650" t="s">
        <v>39</v>
      </c>
      <c r="B11650" t="s">
        <v>56</v>
      </c>
      <c r="C11650" t="s">
        <v>76</v>
      </c>
      <c r="D11650" t="s">
        <v>214</v>
      </c>
      <c r="E11650" t="s">
        <v>217</v>
      </c>
      <c r="F11650" s="88">
        <v>46508</v>
      </c>
      <c r="G11650" s="87">
        <v>4750</v>
      </c>
      <c r="H11650" s="87">
        <v>42.771151213133571</v>
      </c>
    </row>
    <row r="11651" spans="1:8" x14ac:dyDescent="0.3">
      <c r="A11651" t="s">
        <v>39</v>
      </c>
      <c r="B11651" t="s">
        <v>56</v>
      </c>
      <c r="C11651" t="s">
        <v>76</v>
      </c>
      <c r="D11651" t="s">
        <v>214</v>
      </c>
      <c r="E11651" t="s">
        <v>215</v>
      </c>
      <c r="F11651" s="88">
        <v>46539</v>
      </c>
      <c r="G11651" s="87">
        <v>4750</v>
      </c>
      <c r="H11651" s="87">
        <v>42.738993245574839</v>
      </c>
    </row>
    <row r="11652" spans="1:8" x14ac:dyDescent="0.3">
      <c r="A11652" t="s">
        <v>39</v>
      </c>
      <c r="B11652" t="s">
        <v>56</v>
      </c>
      <c r="C11652" t="s">
        <v>76</v>
      </c>
      <c r="D11652" t="s">
        <v>214</v>
      </c>
      <c r="E11652" t="s">
        <v>216</v>
      </c>
      <c r="F11652" s="88">
        <v>46539</v>
      </c>
      <c r="G11652" s="87">
        <v>4750</v>
      </c>
      <c r="H11652" s="87">
        <v>0</v>
      </c>
    </row>
    <row r="11653" spans="1:8" x14ac:dyDescent="0.3">
      <c r="A11653" t="s">
        <v>39</v>
      </c>
      <c r="B11653" t="s">
        <v>56</v>
      </c>
      <c r="C11653" t="s">
        <v>76</v>
      </c>
      <c r="D11653" t="s">
        <v>214</v>
      </c>
      <c r="E11653" t="s">
        <v>217</v>
      </c>
      <c r="F11653" s="88">
        <v>46539</v>
      </c>
      <c r="G11653" s="87">
        <v>4750</v>
      </c>
      <c r="H11653" s="87">
        <v>42.738993245574839</v>
      </c>
    </row>
    <row r="11654" spans="1:8" x14ac:dyDescent="0.3">
      <c r="A11654" t="s">
        <v>39</v>
      </c>
      <c r="B11654" t="s">
        <v>56</v>
      </c>
      <c r="C11654" t="s">
        <v>76</v>
      </c>
      <c r="D11654" t="s">
        <v>214</v>
      </c>
      <c r="E11654" t="s">
        <v>215</v>
      </c>
      <c r="F11654" s="88">
        <v>46569</v>
      </c>
      <c r="G11654" s="87">
        <v>4750</v>
      </c>
      <c r="H11654" s="87">
        <v>42.706883598339083</v>
      </c>
    </row>
    <row r="11655" spans="1:8" x14ac:dyDescent="0.3">
      <c r="A11655" t="s">
        <v>39</v>
      </c>
      <c r="B11655" t="s">
        <v>56</v>
      </c>
      <c r="C11655" t="s">
        <v>76</v>
      </c>
      <c r="D11655" t="s">
        <v>214</v>
      </c>
      <c r="E11655" t="s">
        <v>216</v>
      </c>
      <c r="F11655" s="88">
        <v>46569</v>
      </c>
      <c r="G11655" s="87">
        <v>4750</v>
      </c>
      <c r="H11655" s="87">
        <v>0</v>
      </c>
    </row>
    <row r="11656" spans="1:8" x14ac:dyDescent="0.3">
      <c r="A11656" t="s">
        <v>39</v>
      </c>
      <c r="B11656" t="s">
        <v>56</v>
      </c>
      <c r="C11656" t="s">
        <v>76</v>
      </c>
      <c r="D11656" t="s">
        <v>214</v>
      </c>
      <c r="E11656" t="s">
        <v>217</v>
      </c>
      <c r="F11656" s="88">
        <v>46569</v>
      </c>
      <c r="G11656" s="87">
        <v>4750</v>
      </c>
      <c r="H11656" s="87">
        <v>42.706883598339083</v>
      </c>
    </row>
    <row r="11657" spans="1:8" x14ac:dyDescent="0.3">
      <c r="A11657" t="s">
        <v>39</v>
      </c>
      <c r="B11657" t="s">
        <v>56</v>
      </c>
      <c r="C11657" t="s">
        <v>76</v>
      </c>
      <c r="D11657" t="s">
        <v>214</v>
      </c>
      <c r="E11657" t="s">
        <v>215</v>
      </c>
      <c r="F11657" s="88">
        <v>46600</v>
      </c>
      <c r="G11657" s="87">
        <v>4750</v>
      </c>
      <c r="H11657" s="87">
        <v>42.674296966340947</v>
      </c>
    </row>
    <row r="11658" spans="1:8" x14ac:dyDescent="0.3">
      <c r="A11658" t="s">
        <v>39</v>
      </c>
      <c r="B11658" t="s">
        <v>56</v>
      </c>
      <c r="C11658" t="s">
        <v>76</v>
      </c>
      <c r="D11658" t="s">
        <v>214</v>
      </c>
      <c r="E11658" t="s">
        <v>216</v>
      </c>
      <c r="F11658" s="88">
        <v>46600</v>
      </c>
      <c r="G11658" s="87">
        <v>4750</v>
      </c>
      <c r="H11658" s="87">
        <v>0</v>
      </c>
    </row>
    <row r="11659" spans="1:8" x14ac:dyDescent="0.3">
      <c r="A11659" t="s">
        <v>39</v>
      </c>
      <c r="B11659" t="s">
        <v>56</v>
      </c>
      <c r="C11659" t="s">
        <v>76</v>
      </c>
      <c r="D11659" t="s">
        <v>214</v>
      </c>
      <c r="E11659" t="s">
        <v>217</v>
      </c>
      <c r="F11659" s="88">
        <v>46600</v>
      </c>
      <c r="G11659" s="87">
        <v>4750</v>
      </c>
      <c r="H11659" s="87">
        <v>42.674296966340947</v>
      </c>
    </row>
    <row r="11660" spans="1:8" x14ac:dyDescent="0.3">
      <c r="A11660" t="s">
        <v>39</v>
      </c>
      <c r="B11660" t="s">
        <v>56</v>
      </c>
      <c r="C11660" t="s">
        <v>76</v>
      </c>
      <c r="D11660" t="s">
        <v>214</v>
      </c>
      <c r="E11660" t="s">
        <v>215</v>
      </c>
      <c r="F11660" s="88">
        <v>46631</v>
      </c>
      <c r="G11660" s="87">
        <v>4750</v>
      </c>
      <c r="H11660" s="87">
        <v>42.642284421269828</v>
      </c>
    </row>
    <row r="11661" spans="1:8" x14ac:dyDescent="0.3">
      <c r="A11661" t="s">
        <v>39</v>
      </c>
      <c r="B11661" t="s">
        <v>56</v>
      </c>
      <c r="C11661" t="s">
        <v>76</v>
      </c>
      <c r="D11661" t="s">
        <v>214</v>
      </c>
      <c r="E11661" t="s">
        <v>216</v>
      </c>
      <c r="F11661" s="88">
        <v>46631</v>
      </c>
      <c r="G11661" s="87">
        <v>4750</v>
      </c>
      <c r="H11661" s="87">
        <v>0</v>
      </c>
    </row>
    <row r="11662" spans="1:8" x14ac:dyDescent="0.3">
      <c r="A11662" t="s">
        <v>39</v>
      </c>
      <c r="B11662" t="s">
        <v>56</v>
      </c>
      <c r="C11662" t="s">
        <v>76</v>
      </c>
      <c r="D11662" t="s">
        <v>214</v>
      </c>
      <c r="E11662" t="s">
        <v>217</v>
      </c>
      <c r="F11662" s="88">
        <v>46631</v>
      </c>
      <c r="G11662" s="87">
        <v>4750</v>
      </c>
      <c r="H11662" s="87">
        <v>42.642284421269828</v>
      </c>
    </row>
    <row r="11663" spans="1:8" x14ac:dyDescent="0.3">
      <c r="A11663" t="s">
        <v>39</v>
      </c>
      <c r="B11663" t="s">
        <v>56</v>
      </c>
      <c r="C11663" t="s">
        <v>76</v>
      </c>
      <c r="D11663" t="s">
        <v>214</v>
      </c>
      <c r="E11663" t="s">
        <v>215</v>
      </c>
      <c r="F11663" s="88">
        <v>46661</v>
      </c>
      <c r="G11663" s="87">
        <v>4750</v>
      </c>
      <c r="H11663" s="87">
        <v>42.610319869250901</v>
      </c>
    </row>
    <row r="11664" spans="1:8" x14ac:dyDescent="0.3">
      <c r="A11664" t="s">
        <v>39</v>
      </c>
      <c r="B11664" t="s">
        <v>56</v>
      </c>
      <c r="C11664" t="s">
        <v>76</v>
      </c>
      <c r="D11664" t="s">
        <v>214</v>
      </c>
      <c r="E11664" t="s">
        <v>216</v>
      </c>
      <c r="F11664" s="88">
        <v>46661</v>
      </c>
      <c r="G11664" s="87">
        <v>4750</v>
      </c>
      <c r="H11664" s="87">
        <v>0</v>
      </c>
    </row>
    <row r="11665" spans="1:8" x14ac:dyDescent="0.3">
      <c r="A11665" t="s">
        <v>39</v>
      </c>
      <c r="B11665" t="s">
        <v>56</v>
      </c>
      <c r="C11665" t="s">
        <v>76</v>
      </c>
      <c r="D11665" t="s">
        <v>214</v>
      </c>
      <c r="E11665" t="s">
        <v>217</v>
      </c>
      <c r="F11665" s="88">
        <v>46661</v>
      </c>
      <c r="G11665" s="87">
        <v>4750</v>
      </c>
      <c r="H11665" s="87">
        <v>42.610319869250901</v>
      </c>
    </row>
    <row r="11666" spans="1:8" x14ac:dyDescent="0.3">
      <c r="A11666" t="s">
        <v>39</v>
      </c>
      <c r="B11666" t="s">
        <v>56</v>
      </c>
      <c r="C11666" t="s">
        <v>76</v>
      </c>
      <c r="D11666" t="s">
        <v>214</v>
      </c>
      <c r="E11666" t="s">
        <v>215</v>
      </c>
      <c r="F11666" s="88">
        <v>46692</v>
      </c>
      <c r="G11666" s="87">
        <v>4750</v>
      </c>
      <c r="H11666" s="87">
        <v>42.578403202435673</v>
      </c>
    </row>
    <row r="11667" spans="1:8" x14ac:dyDescent="0.3">
      <c r="A11667" t="s">
        <v>39</v>
      </c>
      <c r="B11667" t="s">
        <v>56</v>
      </c>
      <c r="C11667" t="s">
        <v>76</v>
      </c>
      <c r="D11667" t="s">
        <v>214</v>
      </c>
      <c r="E11667" t="s">
        <v>216</v>
      </c>
      <c r="F11667" s="88">
        <v>46692</v>
      </c>
      <c r="G11667" s="87">
        <v>4750</v>
      </c>
      <c r="H11667" s="87">
        <v>0</v>
      </c>
    </row>
    <row r="11668" spans="1:8" x14ac:dyDescent="0.3">
      <c r="A11668" t="s">
        <v>39</v>
      </c>
      <c r="B11668" t="s">
        <v>56</v>
      </c>
      <c r="C11668" t="s">
        <v>76</v>
      </c>
      <c r="D11668" t="s">
        <v>214</v>
      </c>
      <c r="E11668" t="s">
        <v>217</v>
      </c>
      <c r="F11668" s="88">
        <v>46692</v>
      </c>
      <c r="G11668" s="87">
        <v>4750</v>
      </c>
      <c r="H11668" s="87">
        <v>42.578403202435673</v>
      </c>
    </row>
    <row r="11669" spans="1:8" x14ac:dyDescent="0.3">
      <c r="A11669" t="s">
        <v>39</v>
      </c>
      <c r="B11669" t="s">
        <v>56</v>
      </c>
      <c r="C11669" t="s">
        <v>76</v>
      </c>
      <c r="D11669" t="s">
        <v>214</v>
      </c>
      <c r="E11669" t="s">
        <v>215</v>
      </c>
      <c r="F11669" s="88">
        <v>46722</v>
      </c>
      <c r="G11669" s="87">
        <v>4750</v>
      </c>
      <c r="H11669" s="87">
        <v>42.546534313304683</v>
      </c>
    </row>
    <row r="11670" spans="1:8" x14ac:dyDescent="0.3">
      <c r="A11670" t="s">
        <v>39</v>
      </c>
      <c r="B11670" t="s">
        <v>56</v>
      </c>
      <c r="C11670" t="s">
        <v>76</v>
      </c>
      <c r="D11670" t="s">
        <v>214</v>
      </c>
      <c r="E11670" t="s">
        <v>216</v>
      </c>
      <c r="F11670" s="88">
        <v>46722</v>
      </c>
      <c r="G11670" s="87">
        <v>4750</v>
      </c>
      <c r="H11670" s="87">
        <v>0</v>
      </c>
    </row>
    <row r="11671" spans="1:8" x14ac:dyDescent="0.3">
      <c r="A11671" t="s">
        <v>39</v>
      </c>
      <c r="B11671" t="s">
        <v>56</v>
      </c>
      <c r="C11671" t="s">
        <v>76</v>
      </c>
      <c r="D11671" t="s">
        <v>214</v>
      </c>
      <c r="E11671" t="s">
        <v>217</v>
      </c>
      <c r="F11671" s="88">
        <v>46722</v>
      </c>
      <c r="G11671" s="87">
        <v>4750</v>
      </c>
      <c r="H11671" s="87">
        <v>42.546534313304683</v>
      </c>
    </row>
    <row r="11672" spans="1:8" x14ac:dyDescent="0.3">
      <c r="A11672" t="s">
        <v>39</v>
      </c>
      <c r="B11672" t="s">
        <v>56</v>
      </c>
      <c r="C11672" t="s">
        <v>77</v>
      </c>
      <c r="D11672" t="s">
        <v>198</v>
      </c>
      <c r="E11672" t="s">
        <v>135</v>
      </c>
      <c r="G11672" s="87">
        <v>45000</v>
      </c>
      <c r="H11672" s="87">
        <v>27720</v>
      </c>
    </row>
    <row r="11673" spans="1:8" x14ac:dyDescent="0.3">
      <c r="A11673" t="s">
        <v>39</v>
      </c>
      <c r="B11673" t="s">
        <v>56</v>
      </c>
      <c r="C11673" t="s">
        <v>77</v>
      </c>
      <c r="D11673" t="s">
        <v>198</v>
      </c>
      <c r="E11673" t="s">
        <v>199</v>
      </c>
      <c r="G11673" s="87">
        <v>45000</v>
      </c>
      <c r="H11673" s="87">
        <v>45119.36339522546</v>
      </c>
    </row>
    <row r="11674" spans="1:8" x14ac:dyDescent="0.3">
      <c r="A11674" t="s">
        <v>39</v>
      </c>
      <c r="B11674" t="s">
        <v>56</v>
      </c>
      <c r="C11674" t="s">
        <v>77</v>
      </c>
      <c r="D11674" t="s">
        <v>198</v>
      </c>
      <c r="E11674" t="s">
        <v>200</v>
      </c>
      <c r="G11674" s="87">
        <v>45000</v>
      </c>
      <c r="H11674" s="87">
        <v>45607.892702289508</v>
      </c>
    </row>
    <row r="11675" spans="1:8" x14ac:dyDescent="0.3">
      <c r="A11675" t="s">
        <v>39</v>
      </c>
      <c r="B11675" t="s">
        <v>56</v>
      </c>
      <c r="C11675" t="s">
        <v>77</v>
      </c>
      <c r="D11675" t="s">
        <v>198</v>
      </c>
      <c r="E11675" t="s">
        <v>201</v>
      </c>
      <c r="G11675" s="87">
        <v>45000</v>
      </c>
      <c r="H11675" s="87">
        <v>45000</v>
      </c>
    </row>
    <row r="11676" spans="1:8" x14ac:dyDescent="0.3">
      <c r="A11676" t="s">
        <v>39</v>
      </c>
      <c r="B11676" t="s">
        <v>56</v>
      </c>
      <c r="C11676" t="s">
        <v>77</v>
      </c>
      <c r="D11676" t="s">
        <v>198</v>
      </c>
      <c r="E11676" t="s">
        <v>202</v>
      </c>
      <c r="G11676" s="87">
        <v>45000</v>
      </c>
      <c r="H11676" s="87">
        <v>28168.98302372071</v>
      </c>
    </row>
    <row r="11677" spans="1:8" x14ac:dyDescent="0.3">
      <c r="A11677" t="s">
        <v>39</v>
      </c>
      <c r="B11677" t="s">
        <v>56</v>
      </c>
      <c r="C11677" t="s">
        <v>77</v>
      </c>
      <c r="D11677" t="s">
        <v>198</v>
      </c>
      <c r="E11677" t="s">
        <v>139</v>
      </c>
      <c r="G11677" s="87">
        <v>45000</v>
      </c>
      <c r="H11677" s="87">
        <v>28125</v>
      </c>
    </row>
    <row r="11678" spans="1:8" x14ac:dyDescent="0.3">
      <c r="A11678" t="s">
        <v>39</v>
      </c>
      <c r="B11678" t="s">
        <v>56</v>
      </c>
      <c r="C11678" t="s">
        <v>77</v>
      </c>
      <c r="D11678" t="s">
        <v>198</v>
      </c>
      <c r="E11678" t="s">
        <v>65</v>
      </c>
      <c r="G11678" s="87">
        <v>45000</v>
      </c>
      <c r="H11678" s="87">
        <v>28168.98302372071</v>
      </c>
    </row>
    <row r="11679" spans="1:8" x14ac:dyDescent="0.3">
      <c r="A11679" t="s">
        <v>39</v>
      </c>
      <c r="B11679" t="s">
        <v>56</v>
      </c>
      <c r="C11679" t="s">
        <v>77</v>
      </c>
      <c r="D11679" t="s">
        <v>203</v>
      </c>
      <c r="E11679" t="s">
        <v>204</v>
      </c>
      <c r="G11679" s="87">
        <v>45000</v>
      </c>
      <c r="H11679" s="87">
        <v>28306.7792912736</v>
      </c>
    </row>
    <row r="11680" spans="1:8" x14ac:dyDescent="0.3">
      <c r="A11680" t="s">
        <v>39</v>
      </c>
      <c r="B11680" t="s">
        <v>56</v>
      </c>
      <c r="C11680" t="s">
        <v>77</v>
      </c>
      <c r="D11680" t="s">
        <v>203</v>
      </c>
      <c r="E11680" t="s">
        <v>142</v>
      </c>
      <c r="G11680" s="87">
        <v>45000</v>
      </c>
      <c r="H11680" s="87">
        <v>45000</v>
      </c>
    </row>
    <row r="11681" spans="1:8" x14ac:dyDescent="0.3">
      <c r="A11681" t="s">
        <v>39</v>
      </c>
      <c r="B11681" t="s">
        <v>56</v>
      </c>
      <c r="C11681" t="s">
        <v>77</v>
      </c>
      <c r="D11681" t="s">
        <v>203</v>
      </c>
      <c r="E11681" t="s">
        <v>143</v>
      </c>
      <c r="G11681" s="87">
        <v>45000</v>
      </c>
      <c r="H11681" s="87">
        <v>45952.563784535072</v>
      </c>
    </row>
    <row r="11682" spans="1:8" x14ac:dyDescent="0.3">
      <c r="A11682" t="s">
        <v>39</v>
      </c>
      <c r="B11682" t="s">
        <v>56</v>
      </c>
      <c r="C11682" t="s">
        <v>77</v>
      </c>
      <c r="D11682" t="s">
        <v>203</v>
      </c>
      <c r="E11682" t="s">
        <v>141</v>
      </c>
      <c r="G11682" s="87">
        <v>45000</v>
      </c>
      <c r="H11682" s="87">
        <v>0</v>
      </c>
    </row>
    <row r="11683" spans="1:8" x14ac:dyDescent="0.3">
      <c r="A11683" t="s">
        <v>39</v>
      </c>
      <c r="B11683" t="s">
        <v>56</v>
      </c>
      <c r="C11683" t="s">
        <v>77</v>
      </c>
      <c r="D11683" t="s">
        <v>203</v>
      </c>
      <c r="E11683" t="s">
        <v>205</v>
      </c>
      <c r="G11683" s="87">
        <v>45000</v>
      </c>
      <c r="H11683" s="87">
        <v>28306.7792912736</v>
      </c>
    </row>
    <row r="11684" spans="1:8" x14ac:dyDescent="0.3">
      <c r="A11684" t="s">
        <v>39</v>
      </c>
      <c r="B11684" t="s">
        <v>56</v>
      </c>
      <c r="C11684" t="s">
        <v>77</v>
      </c>
      <c r="D11684" t="s">
        <v>206</v>
      </c>
      <c r="E11684" t="s">
        <v>207</v>
      </c>
      <c r="G11684" s="87">
        <v>45000</v>
      </c>
      <c r="H11684" s="87">
        <v>47250</v>
      </c>
    </row>
    <row r="11685" spans="1:8" x14ac:dyDescent="0.3">
      <c r="A11685" t="s">
        <v>39</v>
      </c>
      <c r="B11685" t="s">
        <v>56</v>
      </c>
      <c r="C11685" t="s">
        <v>77</v>
      </c>
      <c r="D11685" t="s">
        <v>206</v>
      </c>
      <c r="E11685" t="s">
        <v>208</v>
      </c>
      <c r="G11685" s="87">
        <v>45000</v>
      </c>
      <c r="H11685" s="87">
        <v>47125</v>
      </c>
    </row>
    <row r="11686" spans="1:8" x14ac:dyDescent="0.3">
      <c r="A11686" t="s">
        <v>39</v>
      </c>
      <c r="B11686" t="s">
        <v>56</v>
      </c>
      <c r="C11686" t="s">
        <v>77</v>
      </c>
      <c r="D11686" t="s">
        <v>206</v>
      </c>
      <c r="E11686" t="s">
        <v>209</v>
      </c>
      <c r="G11686" s="87">
        <v>45000</v>
      </c>
      <c r="H11686" s="87">
        <v>39960.188730853399</v>
      </c>
    </row>
    <row r="11687" spans="1:8" x14ac:dyDescent="0.3">
      <c r="A11687" t="s">
        <v>39</v>
      </c>
      <c r="B11687" t="s">
        <v>56</v>
      </c>
      <c r="C11687" t="s">
        <v>77</v>
      </c>
      <c r="D11687" t="s">
        <v>210</v>
      </c>
      <c r="E11687" t="s">
        <v>211</v>
      </c>
      <c r="G11687" s="87">
        <v>45000</v>
      </c>
      <c r="H11687" s="87">
        <v>40500</v>
      </c>
    </row>
    <row r="11688" spans="1:8" x14ac:dyDescent="0.3">
      <c r="A11688" t="s">
        <v>39</v>
      </c>
      <c r="B11688" t="s">
        <v>56</v>
      </c>
      <c r="C11688" t="s">
        <v>77</v>
      </c>
      <c r="D11688" t="s">
        <v>210</v>
      </c>
      <c r="E11688" t="s">
        <v>212</v>
      </c>
      <c r="G11688" s="87">
        <v>45000</v>
      </c>
      <c r="H11688" s="87">
        <v>40050</v>
      </c>
    </row>
    <row r="11689" spans="1:8" x14ac:dyDescent="0.3">
      <c r="A11689" t="s">
        <v>39</v>
      </c>
      <c r="B11689" t="s">
        <v>56</v>
      </c>
      <c r="C11689" t="s">
        <v>77</v>
      </c>
      <c r="D11689" t="s">
        <v>210</v>
      </c>
      <c r="E11689" t="s">
        <v>213</v>
      </c>
      <c r="G11689" s="87">
        <v>45000</v>
      </c>
      <c r="H11689" s="87">
        <v>39600</v>
      </c>
    </row>
    <row r="11690" spans="1:8" x14ac:dyDescent="0.3">
      <c r="A11690" t="s">
        <v>39</v>
      </c>
      <c r="B11690" t="s">
        <v>56</v>
      </c>
      <c r="C11690" t="s">
        <v>77</v>
      </c>
      <c r="D11690" t="s">
        <v>214</v>
      </c>
      <c r="E11690" t="s">
        <v>215</v>
      </c>
      <c r="F11690" s="88">
        <v>46388</v>
      </c>
      <c r="G11690" s="87">
        <v>3750</v>
      </c>
      <c r="H11690" s="87">
        <v>152.38712573753139</v>
      </c>
    </row>
    <row r="11691" spans="1:8" x14ac:dyDescent="0.3">
      <c r="A11691" t="s">
        <v>39</v>
      </c>
      <c r="B11691" t="s">
        <v>56</v>
      </c>
      <c r="C11691" t="s">
        <v>77</v>
      </c>
      <c r="D11691" t="s">
        <v>214</v>
      </c>
      <c r="E11691" t="s">
        <v>216</v>
      </c>
      <c r="F11691" s="88">
        <v>46388</v>
      </c>
      <c r="G11691" s="87">
        <v>3750</v>
      </c>
      <c r="H11691" s="87">
        <v>187.5000000000002</v>
      </c>
    </row>
    <row r="11692" spans="1:8" x14ac:dyDescent="0.3">
      <c r="A11692" t="s">
        <v>39</v>
      </c>
      <c r="B11692" t="s">
        <v>56</v>
      </c>
      <c r="C11692" t="s">
        <v>77</v>
      </c>
      <c r="D11692" t="s">
        <v>214</v>
      </c>
      <c r="E11692" t="s">
        <v>217</v>
      </c>
      <c r="F11692" s="88">
        <v>46388</v>
      </c>
      <c r="G11692" s="87">
        <v>3750</v>
      </c>
      <c r="H11692" s="87">
        <v>-33.440832630922962</v>
      </c>
    </row>
    <row r="11693" spans="1:8" x14ac:dyDescent="0.3">
      <c r="A11693" t="s">
        <v>39</v>
      </c>
      <c r="B11693" t="s">
        <v>56</v>
      </c>
      <c r="C11693" t="s">
        <v>77</v>
      </c>
      <c r="D11693" t="s">
        <v>214</v>
      </c>
      <c r="E11693" t="s">
        <v>215</v>
      </c>
      <c r="F11693" s="88">
        <v>46419</v>
      </c>
      <c r="G11693" s="87">
        <v>3750</v>
      </c>
      <c r="H11693" s="87">
        <v>152.36180044497749</v>
      </c>
    </row>
    <row r="11694" spans="1:8" x14ac:dyDescent="0.3">
      <c r="A11694" t="s">
        <v>39</v>
      </c>
      <c r="B11694" t="s">
        <v>56</v>
      </c>
      <c r="C11694" t="s">
        <v>77</v>
      </c>
      <c r="D11694" t="s">
        <v>214</v>
      </c>
      <c r="E11694" t="s">
        <v>216</v>
      </c>
      <c r="F11694" s="88">
        <v>46419</v>
      </c>
      <c r="G11694" s="87">
        <v>3750</v>
      </c>
      <c r="H11694" s="87">
        <v>187.5000000000002</v>
      </c>
    </row>
    <row r="11695" spans="1:8" x14ac:dyDescent="0.3">
      <c r="A11695" t="s">
        <v>39</v>
      </c>
      <c r="B11695" t="s">
        <v>56</v>
      </c>
      <c r="C11695" t="s">
        <v>77</v>
      </c>
      <c r="D11695" t="s">
        <v>214</v>
      </c>
      <c r="E11695" t="s">
        <v>217</v>
      </c>
      <c r="F11695" s="88">
        <v>46419</v>
      </c>
      <c r="G11695" s="87">
        <v>3750</v>
      </c>
      <c r="H11695" s="87">
        <v>-33.464951957164622</v>
      </c>
    </row>
    <row r="11696" spans="1:8" x14ac:dyDescent="0.3">
      <c r="A11696" t="s">
        <v>39</v>
      </c>
      <c r="B11696" t="s">
        <v>56</v>
      </c>
      <c r="C11696" t="s">
        <v>77</v>
      </c>
      <c r="D11696" t="s">
        <v>214</v>
      </c>
      <c r="E11696" t="s">
        <v>215</v>
      </c>
      <c r="F11696" s="88">
        <v>46447</v>
      </c>
      <c r="G11696" s="87">
        <v>3750</v>
      </c>
      <c r="H11696" s="87">
        <v>152.33643859413061</v>
      </c>
    </row>
    <row r="11697" spans="1:8" x14ac:dyDescent="0.3">
      <c r="A11697" t="s">
        <v>39</v>
      </c>
      <c r="B11697" t="s">
        <v>56</v>
      </c>
      <c r="C11697" t="s">
        <v>77</v>
      </c>
      <c r="D11697" t="s">
        <v>214</v>
      </c>
      <c r="E11697" t="s">
        <v>216</v>
      </c>
      <c r="F11697" s="88">
        <v>46447</v>
      </c>
      <c r="G11697" s="87">
        <v>3750</v>
      </c>
      <c r="H11697" s="87">
        <v>187.5000000000002</v>
      </c>
    </row>
    <row r="11698" spans="1:8" x14ac:dyDescent="0.3">
      <c r="A11698" t="s">
        <v>39</v>
      </c>
      <c r="B11698" t="s">
        <v>56</v>
      </c>
      <c r="C11698" t="s">
        <v>77</v>
      </c>
      <c r="D11698" t="s">
        <v>214</v>
      </c>
      <c r="E11698" t="s">
        <v>217</v>
      </c>
      <c r="F11698" s="88">
        <v>46447</v>
      </c>
      <c r="G11698" s="87">
        <v>3750</v>
      </c>
      <c r="H11698" s="87">
        <v>-33.489106100828153</v>
      </c>
    </row>
    <row r="11699" spans="1:8" x14ac:dyDescent="0.3">
      <c r="A11699" t="s">
        <v>39</v>
      </c>
      <c r="B11699" t="s">
        <v>56</v>
      </c>
      <c r="C11699" t="s">
        <v>77</v>
      </c>
      <c r="D11699" t="s">
        <v>214</v>
      </c>
      <c r="E11699" t="s">
        <v>215</v>
      </c>
      <c r="F11699" s="88">
        <v>46478</v>
      </c>
      <c r="G11699" s="87">
        <v>3750</v>
      </c>
      <c r="H11699" s="87">
        <v>152.31017849709869</v>
      </c>
    </row>
    <row r="11700" spans="1:8" x14ac:dyDescent="0.3">
      <c r="A11700" t="s">
        <v>39</v>
      </c>
      <c r="B11700" t="s">
        <v>56</v>
      </c>
      <c r="C11700" t="s">
        <v>77</v>
      </c>
      <c r="D11700" t="s">
        <v>214</v>
      </c>
      <c r="E11700" t="s">
        <v>216</v>
      </c>
      <c r="F11700" s="88">
        <v>46478</v>
      </c>
      <c r="G11700" s="87">
        <v>3750</v>
      </c>
      <c r="H11700" s="87">
        <v>187.5000000000002</v>
      </c>
    </row>
    <row r="11701" spans="1:8" x14ac:dyDescent="0.3">
      <c r="A11701" t="s">
        <v>39</v>
      </c>
      <c r="B11701" t="s">
        <v>56</v>
      </c>
      <c r="C11701" t="s">
        <v>77</v>
      </c>
      <c r="D11701" t="s">
        <v>214</v>
      </c>
      <c r="E11701" t="s">
        <v>217</v>
      </c>
      <c r="F11701" s="88">
        <v>46478</v>
      </c>
      <c r="G11701" s="87">
        <v>3750</v>
      </c>
      <c r="H11701" s="87">
        <v>-33.514115717049037</v>
      </c>
    </row>
    <row r="11702" spans="1:8" x14ac:dyDescent="0.3">
      <c r="A11702" t="s">
        <v>39</v>
      </c>
      <c r="B11702" t="s">
        <v>56</v>
      </c>
      <c r="C11702" t="s">
        <v>77</v>
      </c>
      <c r="D11702" t="s">
        <v>214</v>
      </c>
      <c r="E11702" t="s">
        <v>215</v>
      </c>
      <c r="F11702" s="88">
        <v>46508</v>
      </c>
      <c r="G11702" s="87">
        <v>3750</v>
      </c>
      <c r="H11702" s="87">
        <v>-33.539162715477687</v>
      </c>
    </row>
    <row r="11703" spans="1:8" x14ac:dyDescent="0.3">
      <c r="A11703" t="s">
        <v>39</v>
      </c>
      <c r="B11703" t="s">
        <v>56</v>
      </c>
      <c r="C11703" t="s">
        <v>77</v>
      </c>
      <c r="D11703" t="s">
        <v>214</v>
      </c>
      <c r="E11703" t="s">
        <v>216</v>
      </c>
      <c r="F11703" s="88">
        <v>46508</v>
      </c>
      <c r="G11703" s="87">
        <v>3750</v>
      </c>
      <c r="H11703" s="87">
        <v>0</v>
      </c>
    </row>
    <row r="11704" spans="1:8" x14ac:dyDescent="0.3">
      <c r="A11704" t="s">
        <v>39</v>
      </c>
      <c r="B11704" t="s">
        <v>56</v>
      </c>
      <c r="C11704" t="s">
        <v>77</v>
      </c>
      <c r="D11704" t="s">
        <v>214</v>
      </c>
      <c r="E11704" t="s">
        <v>217</v>
      </c>
      <c r="F11704" s="88">
        <v>46508</v>
      </c>
      <c r="G11704" s="87">
        <v>3750</v>
      </c>
      <c r="H11704" s="87">
        <v>-33.539162715477687</v>
      </c>
    </row>
    <row r="11705" spans="1:8" x14ac:dyDescent="0.3">
      <c r="A11705" t="s">
        <v>39</v>
      </c>
      <c r="B11705" t="s">
        <v>56</v>
      </c>
      <c r="C11705" t="s">
        <v>77</v>
      </c>
      <c r="D11705" t="s">
        <v>214</v>
      </c>
      <c r="E11705" t="s">
        <v>215</v>
      </c>
      <c r="F11705" s="88">
        <v>46539</v>
      </c>
      <c r="G11705" s="87">
        <v>3750</v>
      </c>
      <c r="H11705" s="87">
        <v>-33.564247179989913</v>
      </c>
    </row>
    <row r="11706" spans="1:8" x14ac:dyDescent="0.3">
      <c r="A11706" t="s">
        <v>39</v>
      </c>
      <c r="B11706" t="s">
        <v>56</v>
      </c>
      <c r="C11706" t="s">
        <v>77</v>
      </c>
      <c r="D11706" t="s">
        <v>214</v>
      </c>
      <c r="E11706" t="s">
        <v>216</v>
      </c>
      <c r="F11706" s="88">
        <v>46539</v>
      </c>
      <c r="G11706" s="87">
        <v>3750</v>
      </c>
      <c r="H11706" s="87">
        <v>0</v>
      </c>
    </row>
    <row r="11707" spans="1:8" x14ac:dyDescent="0.3">
      <c r="A11707" t="s">
        <v>39</v>
      </c>
      <c r="B11707" t="s">
        <v>56</v>
      </c>
      <c r="C11707" t="s">
        <v>77</v>
      </c>
      <c r="D11707" t="s">
        <v>214</v>
      </c>
      <c r="E11707" t="s">
        <v>217</v>
      </c>
      <c r="F11707" s="88">
        <v>46539</v>
      </c>
      <c r="G11707" s="87">
        <v>3750</v>
      </c>
      <c r="H11707" s="87">
        <v>-33.564247179989913</v>
      </c>
    </row>
    <row r="11708" spans="1:8" x14ac:dyDescent="0.3">
      <c r="A11708" t="s">
        <v>39</v>
      </c>
      <c r="B11708" t="s">
        <v>56</v>
      </c>
      <c r="C11708" t="s">
        <v>77</v>
      </c>
      <c r="D11708" t="s">
        <v>214</v>
      </c>
      <c r="E11708" t="s">
        <v>215</v>
      </c>
      <c r="F11708" s="88">
        <v>46569</v>
      </c>
      <c r="G11708" s="87">
        <v>3750</v>
      </c>
      <c r="H11708" s="87">
        <v>-33.589369194713811</v>
      </c>
    </row>
    <row r="11709" spans="1:8" x14ac:dyDescent="0.3">
      <c r="A11709" t="s">
        <v>39</v>
      </c>
      <c r="B11709" t="s">
        <v>56</v>
      </c>
      <c r="C11709" t="s">
        <v>77</v>
      </c>
      <c r="D11709" t="s">
        <v>214</v>
      </c>
      <c r="E11709" t="s">
        <v>216</v>
      </c>
      <c r="F11709" s="88">
        <v>46569</v>
      </c>
      <c r="G11709" s="87">
        <v>3750</v>
      </c>
      <c r="H11709" s="87">
        <v>0</v>
      </c>
    </row>
    <row r="11710" spans="1:8" x14ac:dyDescent="0.3">
      <c r="A11710" t="s">
        <v>39</v>
      </c>
      <c r="B11710" t="s">
        <v>56</v>
      </c>
      <c r="C11710" t="s">
        <v>77</v>
      </c>
      <c r="D11710" t="s">
        <v>214</v>
      </c>
      <c r="E11710" t="s">
        <v>217</v>
      </c>
      <c r="F11710" s="88">
        <v>46569</v>
      </c>
      <c r="G11710" s="87">
        <v>3750</v>
      </c>
      <c r="H11710" s="87">
        <v>-33.589369194713811</v>
      </c>
    </row>
    <row r="11711" spans="1:8" x14ac:dyDescent="0.3">
      <c r="A11711" t="s">
        <v>39</v>
      </c>
      <c r="B11711" t="s">
        <v>56</v>
      </c>
      <c r="C11711" t="s">
        <v>77</v>
      </c>
      <c r="D11711" t="s">
        <v>214</v>
      </c>
      <c r="E11711" t="s">
        <v>215</v>
      </c>
      <c r="F11711" s="88">
        <v>46600</v>
      </c>
      <c r="G11711" s="87">
        <v>3750</v>
      </c>
      <c r="H11711" s="87">
        <v>-33.614941611307273</v>
      </c>
    </row>
    <row r="11712" spans="1:8" x14ac:dyDescent="0.3">
      <c r="A11712" t="s">
        <v>39</v>
      </c>
      <c r="B11712" t="s">
        <v>56</v>
      </c>
      <c r="C11712" t="s">
        <v>77</v>
      </c>
      <c r="D11712" t="s">
        <v>214</v>
      </c>
      <c r="E11712" t="s">
        <v>216</v>
      </c>
      <c r="F11712" s="88">
        <v>46600</v>
      </c>
      <c r="G11712" s="87">
        <v>3750</v>
      </c>
      <c r="H11712" s="87">
        <v>0</v>
      </c>
    </row>
    <row r="11713" spans="1:8" x14ac:dyDescent="0.3">
      <c r="A11713" t="s">
        <v>39</v>
      </c>
      <c r="B11713" t="s">
        <v>56</v>
      </c>
      <c r="C11713" t="s">
        <v>77</v>
      </c>
      <c r="D11713" t="s">
        <v>214</v>
      </c>
      <c r="E11713" t="s">
        <v>217</v>
      </c>
      <c r="F11713" s="88">
        <v>46600</v>
      </c>
      <c r="G11713" s="87">
        <v>3750</v>
      </c>
      <c r="H11713" s="87">
        <v>-33.614941611307273</v>
      </c>
    </row>
    <row r="11714" spans="1:8" x14ac:dyDescent="0.3">
      <c r="A11714" t="s">
        <v>39</v>
      </c>
      <c r="B11714" t="s">
        <v>56</v>
      </c>
      <c r="C11714" t="s">
        <v>77</v>
      </c>
      <c r="D11714" t="s">
        <v>214</v>
      </c>
      <c r="E11714" t="s">
        <v>215</v>
      </c>
      <c r="F11714" s="88">
        <v>46631</v>
      </c>
      <c r="G11714" s="87">
        <v>3750</v>
      </c>
      <c r="H11714" s="87">
        <v>-33.640139598898749</v>
      </c>
    </row>
    <row r="11715" spans="1:8" x14ac:dyDescent="0.3">
      <c r="A11715" t="s">
        <v>39</v>
      </c>
      <c r="B11715" t="s">
        <v>56</v>
      </c>
      <c r="C11715" t="s">
        <v>77</v>
      </c>
      <c r="D11715" t="s">
        <v>214</v>
      </c>
      <c r="E11715" t="s">
        <v>216</v>
      </c>
      <c r="F11715" s="88">
        <v>46631</v>
      </c>
      <c r="G11715" s="87">
        <v>3750</v>
      </c>
      <c r="H11715" s="87">
        <v>0</v>
      </c>
    </row>
    <row r="11716" spans="1:8" x14ac:dyDescent="0.3">
      <c r="A11716" t="s">
        <v>39</v>
      </c>
      <c r="B11716" t="s">
        <v>56</v>
      </c>
      <c r="C11716" t="s">
        <v>77</v>
      </c>
      <c r="D11716" t="s">
        <v>214</v>
      </c>
      <c r="E11716" t="s">
        <v>217</v>
      </c>
      <c r="F11716" s="88">
        <v>46631</v>
      </c>
      <c r="G11716" s="87">
        <v>3750</v>
      </c>
      <c r="H11716" s="87">
        <v>-33.640139598898749</v>
      </c>
    </row>
    <row r="11717" spans="1:8" x14ac:dyDescent="0.3">
      <c r="A11717" t="s">
        <v>39</v>
      </c>
      <c r="B11717" t="s">
        <v>56</v>
      </c>
      <c r="C11717" t="s">
        <v>77</v>
      </c>
      <c r="D11717" t="s">
        <v>214</v>
      </c>
      <c r="E11717" t="s">
        <v>215</v>
      </c>
      <c r="F11717" s="88">
        <v>46661</v>
      </c>
      <c r="G11717" s="87">
        <v>3750</v>
      </c>
      <c r="H11717" s="87">
        <v>-33.665375391994381</v>
      </c>
    </row>
    <row r="11718" spans="1:8" x14ac:dyDescent="0.3">
      <c r="A11718" t="s">
        <v>39</v>
      </c>
      <c r="B11718" t="s">
        <v>56</v>
      </c>
      <c r="C11718" t="s">
        <v>77</v>
      </c>
      <c r="D11718" t="s">
        <v>214</v>
      </c>
      <c r="E11718" t="s">
        <v>216</v>
      </c>
      <c r="F11718" s="88">
        <v>46661</v>
      </c>
      <c r="G11718" s="87">
        <v>3750</v>
      </c>
      <c r="H11718" s="87">
        <v>0</v>
      </c>
    </row>
    <row r="11719" spans="1:8" x14ac:dyDescent="0.3">
      <c r="A11719" t="s">
        <v>39</v>
      </c>
      <c r="B11719" t="s">
        <v>56</v>
      </c>
      <c r="C11719" t="s">
        <v>77</v>
      </c>
      <c r="D11719" t="s">
        <v>214</v>
      </c>
      <c r="E11719" t="s">
        <v>217</v>
      </c>
      <c r="F11719" s="88">
        <v>46661</v>
      </c>
      <c r="G11719" s="87">
        <v>3750</v>
      </c>
      <c r="H11719" s="87">
        <v>-33.665375391994381</v>
      </c>
    </row>
    <row r="11720" spans="1:8" x14ac:dyDescent="0.3">
      <c r="A11720" t="s">
        <v>39</v>
      </c>
      <c r="B11720" t="s">
        <v>56</v>
      </c>
      <c r="C11720" t="s">
        <v>77</v>
      </c>
      <c r="D11720" t="s">
        <v>214</v>
      </c>
      <c r="E11720" t="s">
        <v>215</v>
      </c>
      <c r="F11720" s="88">
        <v>46692</v>
      </c>
      <c r="G11720" s="87">
        <v>3750</v>
      </c>
      <c r="H11720" s="87">
        <v>-33.69064907573771</v>
      </c>
    </row>
    <row r="11721" spans="1:8" x14ac:dyDescent="0.3">
      <c r="A11721" t="s">
        <v>39</v>
      </c>
      <c r="B11721" t="s">
        <v>56</v>
      </c>
      <c r="C11721" t="s">
        <v>77</v>
      </c>
      <c r="D11721" t="s">
        <v>214</v>
      </c>
      <c r="E11721" t="s">
        <v>216</v>
      </c>
      <c r="F11721" s="88">
        <v>46692</v>
      </c>
      <c r="G11721" s="87">
        <v>3750</v>
      </c>
      <c r="H11721" s="87">
        <v>0</v>
      </c>
    </row>
    <row r="11722" spans="1:8" x14ac:dyDescent="0.3">
      <c r="A11722" t="s">
        <v>39</v>
      </c>
      <c r="B11722" t="s">
        <v>56</v>
      </c>
      <c r="C11722" t="s">
        <v>77</v>
      </c>
      <c r="D11722" t="s">
        <v>214</v>
      </c>
      <c r="E11722" t="s">
        <v>217</v>
      </c>
      <c r="F11722" s="88">
        <v>46692</v>
      </c>
      <c r="G11722" s="87">
        <v>3750</v>
      </c>
      <c r="H11722" s="87">
        <v>-33.69064907573771</v>
      </c>
    </row>
    <row r="11723" spans="1:8" x14ac:dyDescent="0.3">
      <c r="A11723" t="s">
        <v>39</v>
      </c>
      <c r="B11723" t="s">
        <v>56</v>
      </c>
      <c r="C11723" t="s">
        <v>77</v>
      </c>
      <c r="D11723" t="s">
        <v>214</v>
      </c>
      <c r="E11723" t="s">
        <v>215</v>
      </c>
      <c r="F11723" s="88">
        <v>46722</v>
      </c>
      <c r="G11723" s="87">
        <v>3750</v>
      </c>
      <c r="H11723" s="87">
        <v>-33.715960735531681</v>
      </c>
    </row>
    <row r="11724" spans="1:8" x14ac:dyDescent="0.3">
      <c r="A11724" t="s">
        <v>39</v>
      </c>
      <c r="B11724" t="s">
        <v>56</v>
      </c>
      <c r="C11724" t="s">
        <v>77</v>
      </c>
      <c r="D11724" t="s">
        <v>214</v>
      </c>
      <c r="E11724" t="s">
        <v>216</v>
      </c>
      <c r="F11724" s="88">
        <v>46722</v>
      </c>
      <c r="G11724" s="87">
        <v>3750</v>
      </c>
      <c r="H11724" s="87">
        <v>0</v>
      </c>
    </row>
    <row r="11725" spans="1:8" x14ac:dyDescent="0.3">
      <c r="A11725" t="s">
        <v>39</v>
      </c>
      <c r="B11725" t="s">
        <v>56</v>
      </c>
      <c r="C11725" t="s">
        <v>77</v>
      </c>
      <c r="D11725" t="s">
        <v>214</v>
      </c>
      <c r="E11725" t="s">
        <v>217</v>
      </c>
      <c r="F11725" s="88">
        <v>46722</v>
      </c>
      <c r="G11725" s="87">
        <v>3750</v>
      </c>
      <c r="H11725" s="87">
        <v>-33.715960735531681</v>
      </c>
    </row>
    <row r="11726" spans="1:8" x14ac:dyDescent="0.3">
      <c r="A11726" t="s">
        <v>39</v>
      </c>
      <c r="B11726" t="s">
        <v>56</v>
      </c>
      <c r="C11726" t="s">
        <v>78</v>
      </c>
      <c r="D11726" t="s">
        <v>198</v>
      </c>
      <c r="E11726" t="s">
        <v>135</v>
      </c>
      <c r="G11726" s="87">
        <v>33000</v>
      </c>
      <c r="H11726" s="87">
        <v>19800</v>
      </c>
    </row>
    <row r="11727" spans="1:8" x14ac:dyDescent="0.3">
      <c r="A11727" t="s">
        <v>39</v>
      </c>
      <c r="B11727" t="s">
        <v>56</v>
      </c>
      <c r="C11727" t="s">
        <v>78</v>
      </c>
      <c r="D11727" t="s">
        <v>198</v>
      </c>
      <c r="E11727" t="s">
        <v>199</v>
      </c>
      <c r="G11727" s="87">
        <v>33000</v>
      </c>
      <c r="H11727" s="87">
        <v>32958.801498127337</v>
      </c>
    </row>
    <row r="11728" spans="1:8" x14ac:dyDescent="0.3">
      <c r="A11728" t="s">
        <v>39</v>
      </c>
      <c r="B11728" t="s">
        <v>56</v>
      </c>
      <c r="C11728" t="s">
        <v>78</v>
      </c>
      <c r="D11728" t="s">
        <v>198</v>
      </c>
      <c r="E11728" t="s">
        <v>200</v>
      </c>
      <c r="G11728" s="87">
        <v>33000</v>
      </c>
      <c r="H11728" s="87">
        <v>33333.411785051161</v>
      </c>
    </row>
    <row r="11729" spans="1:8" x14ac:dyDescent="0.3">
      <c r="A11729" t="s">
        <v>39</v>
      </c>
      <c r="B11729" t="s">
        <v>56</v>
      </c>
      <c r="C11729" t="s">
        <v>78</v>
      </c>
      <c r="D11729" t="s">
        <v>198</v>
      </c>
      <c r="E11729" t="s">
        <v>201</v>
      </c>
      <c r="G11729" s="87">
        <v>33000</v>
      </c>
      <c r="H11729" s="87">
        <v>33000</v>
      </c>
    </row>
    <row r="11730" spans="1:8" x14ac:dyDescent="0.3">
      <c r="A11730" t="s">
        <v>39</v>
      </c>
      <c r="B11730" t="s">
        <v>56</v>
      </c>
      <c r="C11730" t="s">
        <v>78</v>
      </c>
      <c r="D11730" t="s">
        <v>198</v>
      </c>
      <c r="E11730" t="s">
        <v>202</v>
      </c>
      <c r="G11730" s="87">
        <v>33000</v>
      </c>
      <c r="H11730" s="87">
        <v>19975.078223251629</v>
      </c>
    </row>
    <row r="11731" spans="1:8" x14ac:dyDescent="0.3">
      <c r="A11731" t="s">
        <v>39</v>
      </c>
      <c r="B11731" t="s">
        <v>56</v>
      </c>
      <c r="C11731" t="s">
        <v>78</v>
      </c>
      <c r="D11731" t="s">
        <v>198</v>
      </c>
      <c r="E11731" t="s">
        <v>139</v>
      </c>
      <c r="G11731" s="87">
        <v>33000</v>
      </c>
      <c r="H11731" s="87">
        <v>21285</v>
      </c>
    </row>
    <row r="11732" spans="1:8" x14ac:dyDescent="0.3">
      <c r="A11732" t="s">
        <v>39</v>
      </c>
      <c r="B11732" t="s">
        <v>56</v>
      </c>
      <c r="C11732" t="s">
        <v>78</v>
      </c>
      <c r="D11732" t="s">
        <v>198</v>
      </c>
      <c r="E11732" t="s">
        <v>65</v>
      </c>
      <c r="G11732" s="87">
        <v>33000</v>
      </c>
      <c r="H11732" s="87">
        <v>19975.078223251629</v>
      </c>
    </row>
    <row r="11733" spans="1:8" x14ac:dyDescent="0.3">
      <c r="A11733" t="s">
        <v>39</v>
      </c>
      <c r="B11733" t="s">
        <v>56</v>
      </c>
      <c r="C11733" t="s">
        <v>78</v>
      </c>
      <c r="D11733" t="s">
        <v>203</v>
      </c>
      <c r="E11733" t="s">
        <v>204</v>
      </c>
      <c r="G11733" s="87">
        <v>33000</v>
      </c>
      <c r="H11733" s="87">
        <v>19368.72071363424</v>
      </c>
    </row>
    <row r="11734" spans="1:8" x14ac:dyDescent="0.3">
      <c r="A11734" t="s">
        <v>39</v>
      </c>
      <c r="B11734" t="s">
        <v>56</v>
      </c>
      <c r="C11734" t="s">
        <v>78</v>
      </c>
      <c r="D11734" t="s">
        <v>203</v>
      </c>
      <c r="E11734" t="s">
        <v>142</v>
      </c>
      <c r="G11734" s="87">
        <v>33000</v>
      </c>
      <c r="H11734" s="87">
        <v>32077.76427703524</v>
      </c>
    </row>
    <row r="11735" spans="1:8" x14ac:dyDescent="0.3">
      <c r="A11735" t="s">
        <v>39</v>
      </c>
      <c r="B11735" t="s">
        <v>56</v>
      </c>
      <c r="C11735" t="s">
        <v>78</v>
      </c>
      <c r="D11735" t="s">
        <v>203</v>
      </c>
      <c r="E11735" t="s">
        <v>143</v>
      </c>
      <c r="G11735" s="87">
        <v>33000</v>
      </c>
      <c r="H11735" s="87">
        <v>33209.285723585373</v>
      </c>
    </row>
    <row r="11736" spans="1:8" x14ac:dyDescent="0.3">
      <c r="A11736" t="s">
        <v>39</v>
      </c>
      <c r="B11736" t="s">
        <v>56</v>
      </c>
      <c r="C11736" t="s">
        <v>78</v>
      </c>
      <c r="D11736" t="s">
        <v>203</v>
      </c>
      <c r="E11736" t="s">
        <v>141</v>
      </c>
      <c r="G11736" s="87">
        <v>33000</v>
      </c>
      <c r="H11736" s="87">
        <v>0</v>
      </c>
    </row>
    <row r="11737" spans="1:8" x14ac:dyDescent="0.3">
      <c r="A11737" t="s">
        <v>39</v>
      </c>
      <c r="B11737" t="s">
        <v>56</v>
      </c>
      <c r="C11737" t="s">
        <v>78</v>
      </c>
      <c r="D11737" t="s">
        <v>203</v>
      </c>
      <c r="E11737" t="s">
        <v>205</v>
      </c>
      <c r="G11737" s="87">
        <v>33000</v>
      </c>
      <c r="H11737" s="87">
        <v>19368.72071363424</v>
      </c>
    </row>
    <row r="11738" spans="1:8" x14ac:dyDescent="0.3">
      <c r="A11738" t="s">
        <v>39</v>
      </c>
      <c r="B11738" t="s">
        <v>56</v>
      </c>
      <c r="C11738" t="s">
        <v>78</v>
      </c>
      <c r="D11738" t="s">
        <v>206</v>
      </c>
      <c r="E11738" t="s">
        <v>207</v>
      </c>
      <c r="G11738" s="87">
        <v>33000</v>
      </c>
      <c r="H11738" s="87">
        <v>33000</v>
      </c>
    </row>
    <row r="11739" spans="1:8" x14ac:dyDescent="0.3">
      <c r="A11739" t="s">
        <v>39</v>
      </c>
      <c r="B11739" t="s">
        <v>56</v>
      </c>
      <c r="C11739" t="s">
        <v>78</v>
      </c>
      <c r="D11739" t="s">
        <v>206</v>
      </c>
      <c r="E11739" t="s">
        <v>208</v>
      </c>
      <c r="G11739" s="87">
        <v>33000</v>
      </c>
      <c r="H11739" s="87">
        <v>33041.25</v>
      </c>
    </row>
    <row r="11740" spans="1:8" x14ac:dyDescent="0.3">
      <c r="A11740" t="s">
        <v>39</v>
      </c>
      <c r="B11740" t="s">
        <v>56</v>
      </c>
      <c r="C11740" t="s">
        <v>78</v>
      </c>
      <c r="D11740" t="s">
        <v>206</v>
      </c>
      <c r="E11740" t="s">
        <v>209</v>
      </c>
      <c r="G11740" s="87">
        <v>33000</v>
      </c>
      <c r="H11740" s="87">
        <v>29402.930798687092</v>
      </c>
    </row>
    <row r="11741" spans="1:8" x14ac:dyDescent="0.3">
      <c r="A11741" t="s">
        <v>39</v>
      </c>
      <c r="B11741" t="s">
        <v>56</v>
      </c>
      <c r="C11741" t="s">
        <v>78</v>
      </c>
      <c r="D11741" t="s">
        <v>210</v>
      </c>
      <c r="E11741" t="s">
        <v>211</v>
      </c>
      <c r="G11741" s="87">
        <v>33000</v>
      </c>
      <c r="H11741" s="87">
        <v>29700</v>
      </c>
    </row>
    <row r="11742" spans="1:8" x14ac:dyDescent="0.3">
      <c r="A11742" t="s">
        <v>39</v>
      </c>
      <c r="B11742" t="s">
        <v>56</v>
      </c>
      <c r="C11742" t="s">
        <v>78</v>
      </c>
      <c r="D11742" t="s">
        <v>210</v>
      </c>
      <c r="E11742" t="s">
        <v>212</v>
      </c>
      <c r="G11742" s="87">
        <v>33000</v>
      </c>
      <c r="H11742" s="87">
        <v>29370</v>
      </c>
    </row>
    <row r="11743" spans="1:8" x14ac:dyDescent="0.3">
      <c r="A11743" t="s">
        <v>39</v>
      </c>
      <c r="B11743" t="s">
        <v>56</v>
      </c>
      <c r="C11743" t="s">
        <v>78</v>
      </c>
      <c r="D11743" t="s">
        <v>210</v>
      </c>
      <c r="E11743" t="s">
        <v>213</v>
      </c>
      <c r="G11743" s="87">
        <v>33000</v>
      </c>
      <c r="H11743" s="87">
        <v>29535</v>
      </c>
    </row>
    <row r="11744" spans="1:8" x14ac:dyDescent="0.3">
      <c r="A11744" t="s">
        <v>39</v>
      </c>
      <c r="B11744" t="s">
        <v>56</v>
      </c>
      <c r="C11744" t="s">
        <v>78</v>
      </c>
      <c r="D11744" t="s">
        <v>214</v>
      </c>
      <c r="E11744" t="s">
        <v>215</v>
      </c>
      <c r="F11744" s="88">
        <v>46388</v>
      </c>
      <c r="G11744" s="87">
        <v>2750</v>
      </c>
      <c r="H11744" s="87">
        <v>12.37845070509402</v>
      </c>
    </row>
    <row r="11745" spans="1:8" x14ac:dyDescent="0.3">
      <c r="A11745" t="s">
        <v>39</v>
      </c>
      <c r="B11745" t="s">
        <v>56</v>
      </c>
      <c r="C11745" t="s">
        <v>78</v>
      </c>
      <c r="D11745" t="s">
        <v>214</v>
      </c>
      <c r="E11745" t="s">
        <v>216</v>
      </c>
      <c r="F11745" s="88">
        <v>46388</v>
      </c>
      <c r="G11745" s="87">
        <v>2750</v>
      </c>
      <c r="H11745" s="87">
        <v>0</v>
      </c>
    </row>
    <row r="11746" spans="1:8" x14ac:dyDescent="0.3">
      <c r="A11746" t="s">
        <v>39</v>
      </c>
      <c r="B11746" t="s">
        <v>56</v>
      </c>
      <c r="C11746" t="s">
        <v>78</v>
      </c>
      <c r="D11746" t="s">
        <v>214</v>
      </c>
      <c r="E11746" t="s">
        <v>217</v>
      </c>
      <c r="F11746" s="88">
        <v>46388</v>
      </c>
      <c r="G11746" s="87">
        <v>2750</v>
      </c>
      <c r="H11746" s="87">
        <v>12.37845070509402</v>
      </c>
    </row>
    <row r="11747" spans="1:8" x14ac:dyDescent="0.3">
      <c r="A11747" t="s">
        <v>39</v>
      </c>
      <c r="B11747" t="s">
        <v>56</v>
      </c>
      <c r="C11747" t="s">
        <v>78</v>
      </c>
      <c r="D11747" t="s">
        <v>214</v>
      </c>
      <c r="E11747" t="s">
        <v>215</v>
      </c>
      <c r="F11747" s="88">
        <v>46419</v>
      </c>
      <c r="G11747" s="87">
        <v>2750</v>
      </c>
      <c r="H11747" s="87">
        <v>12.373949061860181</v>
      </c>
    </row>
    <row r="11748" spans="1:8" x14ac:dyDescent="0.3">
      <c r="A11748" t="s">
        <v>39</v>
      </c>
      <c r="B11748" t="s">
        <v>56</v>
      </c>
      <c r="C11748" t="s">
        <v>78</v>
      </c>
      <c r="D11748" t="s">
        <v>214</v>
      </c>
      <c r="E11748" t="s">
        <v>216</v>
      </c>
      <c r="F11748" s="88">
        <v>46419</v>
      </c>
      <c r="G11748" s="87">
        <v>2750</v>
      </c>
      <c r="H11748" s="87">
        <v>0</v>
      </c>
    </row>
    <row r="11749" spans="1:8" x14ac:dyDescent="0.3">
      <c r="A11749" t="s">
        <v>39</v>
      </c>
      <c r="B11749" t="s">
        <v>56</v>
      </c>
      <c r="C11749" t="s">
        <v>78</v>
      </c>
      <c r="D11749" t="s">
        <v>214</v>
      </c>
      <c r="E11749" t="s">
        <v>217</v>
      </c>
      <c r="F11749" s="88">
        <v>46419</v>
      </c>
      <c r="G11749" s="87">
        <v>2750</v>
      </c>
      <c r="H11749" s="87">
        <v>12.373949061860181</v>
      </c>
    </row>
    <row r="11750" spans="1:8" x14ac:dyDescent="0.3">
      <c r="A11750" t="s">
        <v>39</v>
      </c>
      <c r="B11750" t="s">
        <v>56</v>
      </c>
      <c r="C11750" t="s">
        <v>78</v>
      </c>
      <c r="D11750" t="s">
        <v>214</v>
      </c>
      <c r="E11750" t="s">
        <v>215</v>
      </c>
      <c r="F11750" s="88">
        <v>46447</v>
      </c>
      <c r="G11750" s="87">
        <v>2750</v>
      </c>
      <c r="H11750" s="87">
        <v>12.369450691641971</v>
      </c>
    </row>
    <row r="11751" spans="1:8" x14ac:dyDescent="0.3">
      <c r="A11751" t="s">
        <v>39</v>
      </c>
      <c r="B11751" t="s">
        <v>56</v>
      </c>
      <c r="C11751" t="s">
        <v>78</v>
      </c>
      <c r="D11751" t="s">
        <v>214</v>
      </c>
      <c r="E11751" t="s">
        <v>216</v>
      </c>
      <c r="F11751" s="88">
        <v>46447</v>
      </c>
      <c r="G11751" s="87">
        <v>2750</v>
      </c>
      <c r="H11751" s="87">
        <v>0</v>
      </c>
    </row>
    <row r="11752" spans="1:8" x14ac:dyDescent="0.3">
      <c r="A11752" t="s">
        <v>39</v>
      </c>
      <c r="B11752" t="s">
        <v>56</v>
      </c>
      <c r="C11752" t="s">
        <v>78</v>
      </c>
      <c r="D11752" t="s">
        <v>214</v>
      </c>
      <c r="E11752" t="s">
        <v>217</v>
      </c>
      <c r="F11752" s="88">
        <v>46447</v>
      </c>
      <c r="G11752" s="87">
        <v>2750</v>
      </c>
      <c r="H11752" s="87">
        <v>12.369450691641971</v>
      </c>
    </row>
    <row r="11753" spans="1:8" x14ac:dyDescent="0.3">
      <c r="A11753" t="s">
        <v>39</v>
      </c>
      <c r="B11753" t="s">
        <v>56</v>
      </c>
      <c r="C11753" t="s">
        <v>78</v>
      </c>
      <c r="D11753" t="s">
        <v>214</v>
      </c>
      <c r="E11753" t="s">
        <v>215</v>
      </c>
      <c r="F11753" s="88">
        <v>46478</v>
      </c>
      <c r="G11753" s="87">
        <v>2750</v>
      </c>
      <c r="H11753" s="87">
        <v>12.36480327182238</v>
      </c>
    </row>
    <row r="11754" spans="1:8" x14ac:dyDescent="0.3">
      <c r="A11754" t="s">
        <v>39</v>
      </c>
      <c r="B11754" t="s">
        <v>56</v>
      </c>
      <c r="C11754" t="s">
        <v>78</v>
      </c>
      <c r="D11754" t="s">
        <v>214</v>
      </c>
      <c r="E11754" t="s">
        <v>216</v>
      </c>
      <c r="F11754" s="88">
        <v>46478</v>
      </c>
      <c r="G11754" s="87">
        <v>2750</v>
      </c>
      <c r="H11754" s="87">
        <v>0</v>
      </c>
    </row>
    <row r="11755" spans="1:8" x14ac:dyDescent="0.3">
      <c r="A11755" t="s">
        <v>39</v>
      </c>
      <c r="B11755" t="s">
        <v>56</v>
      </c>
      <c r="C11755" t="s">
        <v>78</v>
      </c>
      <c r="D11755" t="s">
        <v>214</v>
      </c>
      <c r="E11755" t="s">
        <v>217</v>
      </c>
      <c r="F11755" s="88">
        <v>46478</v>
      </c>
      <c r="G11755" s="87">
        <v>2750</v>
      </c>
      <c r="H11755" s="87">
        <v>12.36480327182238</v>
      </c>
    </row>
    <row r="11756" spans="1:8" x14ac:dyDescent="0.3">
      <c r="A11756" t="s">
        <v>39</v>
      </c>
      <c r="B11756" t="s">
        <v>56</v>
      </c>
      <c r="C11756" t="s">
        <v>78</v>
      </c>
      <c r="D11756" t="s">
        <v>214</v>
      </c>
      <c r="E11756" t="s">
        <v>215</v>
      </c>
      <c r="F11756" s="88">
        <v>46508</v>
      </c>
      <c r="G11756" s="87">
        <v>2750</v>
      </c>
      <c r="H11756" s="87">
        <v>12.36015934292584</v>
      </c>
    </row>
    <row r="11757" spans="1:8" x14ac:dyDescent="0.3">
      <c r="A11757" t="s">
        <v>39</v>
      </c>
      <c r="B11757" t="s">
        <v>56</v>
      </c>
      <c r="C11757" t="s">
        <v>78</v>
      </c>
      <c r="D11757" t="s">
        <v>214</v>
      </c>
      <c r="E11757" t="s">
        <v>216</v>
      </c>
      <c r="F11757" s="88">
        <v>46508</v>
      </c>
      <c r="G11757" s="87">
        <v>2750</v>
      </c>
      <c r="H11757" s="87">
        <v>0</v>
      </c>
    </row>
    <row r="11758" spans="1:8" x14ac:dyDescent="0.3">
      <c r="A11758" t="s">
        <v>39</v>
      </c>
      <c r="B11758" t="s">
        <v>56</v>
      </c>
      <c r="C11758" t="s">
        <v>78</v>
      </c>
      <c r="D11758" t="s">
        <v>214</v>
      </c>
      <c r="E11758" t="s">
        <v>217</v>
      </c>
      <c r="F11758" s="88">
        <v>46508</v>
      </c>
      <c r="G11758" s="87">
        <v>2750</v>
      </c>
      <c r="H11758" s="87">
        <v>12.36015934292584</v>
      </c>
    </row>
    <row r="11759" spans="1:8" x14ac:dyDescent="0.3">
      <c r="A11759" t="s">
        <v>39</v>
      </c>
      <c r="B11759" t="s">
        <v>56</v>
      </c>
      <c r="C11759" t="s">
        <v>78</v>
      </c>
      <c r="D11759" t="s">
        <v>214</v>
      </c>
      <c r="E11759" t="s">
        <v>215</v>
      </c>
      <c r="F11759" s="88">
        <v>46539</v>
      </c>
      <c r="G11759" s="87">
        <v>2750</v>
      </c>
      <c r="H11759" s="87">
        <v>12.355518901020551</v>
      </c>
    </row>
    <row r="11760" spans="1:8" x14ac:dyDescent="0.3">
      <c r="A11760" t="s">
        <v>39</v>
      </c>
      <c r="B11760" t="s">
        <v>56</v>
      </c>
      <c r="C11760" t="s">
        <v>78</v>
      </c>
      <c r="D11760" t="s">
        <v>214</v>
      </c>
      <c r="E11760" t="s">
        <v>216</v>
      </c>
      <c r="F11760" s="88">
        <v>46539</v>
      </c>
      <c r="G11760" s="87">
        <v>2750</v>
      </c>
      <c r="H11760" s="87">
        <v>0</v>
      </c>
    </row>
    <row r="11761" spans="1:8" x14ac:dyDescent="0.3">
      <c r="A11761" t="s">
        <v>39</v>
      </c>
      <c r="B11761" t="s">
        <v>56</v>
      </c>
      <c r="C11761" t="s">
        <v>78</v>
      </c>
      <c r="D11761" t="s">
        <v>214</v>
      </c>
      <c r="E11761" t="s">
        <v>217</v>
      </c>
      <c r="F11761" s="88">
        <v>46539</v>
      </c>
      <c r="G11761" s="87">
        <v>2750</v>
      </c>
      <c r="H11761" s="87">
        <v>12.355518901020551</v>
      </c>
    </row>
    <row r="11762" spans="1:8" x14ac:dyDescent="0.3">
      <c r="A11762" t="s">
        <v>39</v>
      </c>
      <c r="B11762" t="s">
        <v>56</v>
      </c>
      <c r="C11762" t="s">
        <v>78</v>
      </c>
      <c r="D11762" t="s">
        <v>214</v>
      </c>
      <c r="E11762" t="s">
        <v>215</v>
      </c>
      <c r="F11762" s="88">
        <v>46569</v>
      </c>
      <c r="G11762" s="87">
        <v>2750</v>
      </c>
      <c r="H11762" s="87">
        <v>12.3508819421802</v>
      </c>
    </row>
    <row r="11763" spans="1:8" x14ac:dyDescent="0.3">
      <c r="A11763" t="s">
        <v>39</v>
      </c>
      <c r="B11763" t="s">
        <v>56</v>
      </c>
      <c r="C11763" t="s">
        <v>78</v>
      </c>
      <c r="D11763" t="s">
        <v>214</v>
      </c>
      <c r="E11763" t="s">
        <v>216</v>
      </c>
      <c r="F11763" s="88">
        <v>46569</v>
      </c>
      <c r="G11763" s="87">
        <v>2750</v>
      </c>
      <c r="H11763" s="87">
        <v>0</v>
      </c>
    </row>
    <row r="11764" spans="1:8" x14ac:dyDescent="0.3">
      <c r="A11764" t="s">
        <v>39</v>
      </c>
      <c r="B11764" t="s">
        <v>56</v>
      </c>
      <c r="C11764" t="s">
        <v>78</v>
      </c>
      <c r="D11764" t="s">
        <v>214</v>
      </c>
      <c r="E11764" t="s">
        <v>217</v>
      </c>
      <c r="F11764" s="88">
        <v>46569</v>
      </c>
      <c r="G11764" s="87">
        <v>2750</v>
      </c>
      <c r="H11764" s="87">
        <v>12.3508819421802</v>
      </c>
    </row>
    <row r="11765" spans="1:8" x14ac:dyDescent="0.3">
      <c r="A11765" t="s">
        <v>39</v>
      </c>
      <c r="B11765" t="s">
        <v>56</v>
      </c>
      <c r="C11765" t="s">
        <v>78</v>
      </c>
      <c r="D11765" t="s">
        <v>214</v>
      </c>
      <c r="E11765" t="s">
        <v>215</v>
      </c>
      <c r="F11765" s="88">
        <v>46600</v>
      </c>
      <c r="G11765" s="87">
        <v>2750</v>
      </c>
      <c r="H11765" s="87">
        <v>12.346172532764211</v>
      </c>
    </row>
    <row r="11766" spans="1:8" x14ac:dyDescent="0.3">
      <c r="A11766" t="s">
        <v>39</v>
      </c>
      <c r="B11766" t="s">
        <v>56</v>
      </c>
      <c r="C11766" t="s">
        <v>78</v>
      </c>
      <c r="D11766" t="s">
        <v>214</v>
      </c>
      <c r="E11766" t="s">
        <v>216</v>
      </c>
      <c r="F11766" s="88">
        <v>46600</v>
      </c>
      <c r="G11766" s="87">
        <v>2750</v>
      </c>
      <c r="H11766" s="87">
        <v>0</v>
      </c>
    </row>
    <row r="11767" spans="1:8" x14ac:dyDescent="0.3">
      <c r="A11767" t="s">
        <v>39</v>
      </c>
      <c r="B11767" t="s">
        <v>56</v>
      </c>
      <c r="C11767" t="s">
        <v>78</v>
      </c>
      <c r="D11767" t="s">
        <v>214</v>
      </c>
      <c r="E11767" t="s">
        <v>217</v>
      </c>
      <c r="F11767" s="88">
        <v>46600</v>
      </c>
      <c r="G11767" s="87">
        <v>2750</v>
      </c>
      <c r="H11767" s="87">
        <v>12.346172532764211</v>
      </c>
    </row>
    <row r="11768" spans="1:8" x14ac:dyDescent="0.3">
      <c r="A11768" t="s">
        <v>39</v>
      </c>
      <c r="B11768" t="s">
        <v>56</v>
      </c>
      <c r="C11768" t="s">
        <v>78</v>
      </c>
      <c r="D11768" t="s">
        <v>214</v>
      </c>
      <c r="E11768" t="s">
        <v>215</v>
      </c>
      <c r="F11768" s="88">
        <v>46631</v>
      </c>
      <c r="G11768" s="87">
        <v>2750</v>
      </c>
      <c r="H11768" s="87">
        <v>12.341542585238621</v>
      </c>
    </row>
    <row r="11769" spans="1:8" x14ac:dyDescent="0.3">
      <c r="A11769" t="s">
        <v>39</v>
      </c>
      <c r="B11769" t="s">
        <v>56</v>
      </c>
      <c r="C11769" t="s">
        <v>78</v>
      </c>
      <c r="D11769" t="s">
        <v>214</v>
      </c>
      <c r="E11769" t="s">
        <v>216</v>
      </c>
      <c r="F11769" s="88">
        <v>46631</v>
      </c>
      <c r="G11769" s="87">
        <v>2750</v>
      </c>
      <c r="H11769" s="87">
        <v>0</v>
      </c>
    </row>
    <row r="11770" spans="1:8" x14ac:dyDescent="0.3">
      <c r="A11770" t="s">
        <v>39</v>
      </c>
      <c r="B11770" t="s">
        <v>56</v>
      </c>
      <c r="C11770" t="s">
        <v>78</v>
      </c>
      <c r="D11770" t="s">
        <v>214</v>
      </c>
      <c r="E11770" t="s">
        <v>217</v>
      </c>
      <c r="F11770" s="88">
        <v>46631</v>
      </c>
      <c r="G11770" s="87">
        <v>2750</v>
      </c>
      <c r="H11770" s="87">
        <v>12.341542585238621</v>
      </c>
    </row>
    <row r="11771" spans="1:8" x14ac:dyDescent="0.3">
      <c r="A11771" t="s">
        <v>39</v>
      </c>
      <c r="B11771" t="s">
        <v>56</v>
      </c>
      <c r="C11771" t="s">
        <v>78</v>
      </c>
      <c r="D11771" t="s">
        <v>214</v>
      </c>
      <c r="E11771" t="s">
        <v>215</v>
      </c>
      <c r="F11771" s="88">
        <v>46661</v>
      </c>
      <c r="G11771" s="87">
        <v>2750</v>
      </c>
      <c r="H11771" s="87">
        <v>122.83039275332951</v>
      </c>
    </row>
    <row r="11772" spans="1:8" x14ac:dyDescent="0.3">
      <c r="A11772" t="s">
        <v>39</v>
      </c>
      <c r="B11772" t="s">
        <v>56</v>
      </c>
      <c r="C11772" t="s">
        <v>78</v>
      </c>
      <c r="D11772" t="s">
        <v>214</v>
      </c>
      <c r="E11772" t="s">
        <v>216</v>
      </c>
      <c r="F11772" s="88">
        <v>46661</v>
      </c>
      <c r="G11772" s="87">
        <v>2750</v>
      </c>
      <c r="H11772" s="87">
        <v>110.0000000000001</v>
      </c>
    </row>
    <row r="11773" spans="1:8" x14ac:dyDescent="0.3">
      <c r="A11773" t="s">
        <v>39</v>
      </c>
      <c r="B11773" t="s">
        <v>56</v>
      </c>
      <c r="C11773" t="s">
        <v>78</v>
      </c>
      <c r="D11773" t="s">
        <v>214</v>
      </c>
      <c r="E11773" t="s">
        <v>217</v>
      </c>
      <c r="F11773" s="88">
        <v>46661</v>
      </c>
      <c r="G11773" s="87">
        <v>2750</v>
      </c>
      <c r="H11773" s="87">
        <v>12.33691610897036</v>
      </c>
    </row>
    <row r="11774" spans="1:8" x14ac:dyDescent="0.3">
      <c r="A11774" t="s">
        <v>39</v>
      </c>
      <c r="B11774" t="s">
        <v>56</v>
      </c>
      <c r="C11774" t="s">
        <v>78</v>
      </c>
      <c r="D11774" t="s">
        <v>214</v>
      </c>
      <c r="E11774" t="s">
        <v>215</v>
      </c>
      <c r="F11774" s="88">
        <v>46692</v>
      </c>
      <c r="G11774" s="87">
        <v>2750</v>
      </c>
      <c r="H11774" s="87">
        <v>122.8255848240611</v>
      </c>
    </row>
    <row r="11775" spans="1:8" x14ac:dyDescent="0.3">
      <c r="A11775" t="s">
        <v>39</v>
      </c>
      <c r="B11775" t="s">
        <v>56</v>
      </c>
      <c r="C11775" t="s">
        <v>78</v>
      </c>
      <c r="D11775" t="s">
        <v>214</v>
      </c>
      <c r="E11775" t="s">
        <v>216</v>
      </c>
      <c r="F11775" s="88">
        <v>46692</v>
      </c>
      <c r="G11775" s="87">
        <v>2750</v>
      </c>
      <c r="H11775" s="87">
        <v>110.0000000000001</v>
      </c>
    </row>
    <row r="11776" spans="1:8" x14ac:dyDescent="0.3">
      <c r="A11776" t="s">
        <v>39</v>
      </c>
      <c r="B11776" t="s">
        <v>56</v>
      </c>
      <c r="C11776" t="s">
        <v>78</v>
      </c>
      <c r="D11776" t="s">
        <v>214</v>
      </c>
      <c r="E11776" t="s">
        <v>217</v>
      </c>
      <c r="F11776" s="88">
        <v>46692</v>
      </c>
      <c r="G11776" s="87">
        <v>2750</v>
      </c>
      <c r="H11776" s="87">
        <v>12.33229310005879</v>
      </c>
    </row>
    <row r="11777" spans="1:8" x14ac:dyDescent="0.3">
      <c r="A11777" t="s">
        <v>39</v>
      </c>
      <c r="B11777" t="s">
        <v>56</v>
      </c>
      <c r="C11777" t="s">
        <v>78</v>
      </c>
      <c r="D11777" t="s">
        <v>214</v>
      </c>
      <c r="E11777" t="s">
        <v>215</v>
      </c>
      <c r="F11777" s="88">
        <v>46722</v>
      </c>
      <c r="G11777" s="87">
        <v>2750</v>
      </c>
      <c r="H11777" s="87">
        <v>122.8207804967911</v>
      </c>
    </row>
    <row r="11778" spans="1:8" x14ac:dyDescent="0.3">
      <c r="A11778" t="s">
        <v>39</v>
      </c>
      <c r="B11778" t="s">
        <v>56</v>
      </c>
      <c r="C11778" t="s">
        <v>78</v>
      </c>
      <c r="D11778" t="s">
        <v>214</v>
      </c>
      <c r="E11778" t="s">
        <v>216</v>
      </c>
      <c r="F11778" s="88">
        <v>46722</v>
      </c>
      <c r="G11778" s="87">
        <v>2750</v>
      </c>
      <c r="H11778" s="87">
        <v>110.0000000000001</v>
      </c>
    </row>
    <row r="11779" spans="1:8" x14ac:dyDescent="0.3">
      <c r="A11779" t="s">
        <v>39</v>
      </c>
      <c r="B11779" t="s">
        <v>56</v>
      </c>
      <c r="C11779" t="s">
        <v>78</v>
      </c>
      <c r="D11779" t="s">
        <v>214</v>
      </c>
      <c r="E11779" t="s">
        <v>217</v>
      </c>
      <c r="F11779" s="88">
        <v>46722</v>
      </c>
      <c r="G11779" s="87">
        <v>2750</v>
      </c>
      <c r="H11779" s="87">
        <v>12.3276735546069</v>
      </c>
    </row>
    <row r="11780" spans="1:8" x14ac:dyDescent="0.3">
      <c r="A11780" t="s">
        <v>39</v>
      </c>
      <c r="B11780" t="s">
        <v>56</v>
      </c>
      <c r="C11780" t="s">
        <v>84</v>
      </c>
      <c r="D11780" t="s">
        <v>198</v>
      </c>
      <c r="E11780" t="s">
        <v>135</v>
      </c>
      <c r="G11780" s="87">
        <v>72000</v>
      </c>
      <c r="H11780" s="87">
        <v>42048</v>
      </c>
    </row>
    <row r="11781" spans="1:8" x14ac:dyDescent="0.3">
      <c r="A11781" t="s">
        <v>39</v>
      </c>
      <c r="B11781" t="s">
        <v>56</v>
      </c>
      <c r="C11781" t="s">
        <v>84</v>
      </c>
      <c r="D11781" t="s">
        <v>198</v>
      </c>
      <c r="E11781" t="s">
        <v>199</v>
      </c>
      <c r="G11781" s="87">
        <v>72000</v>
      </c>
      <c r="H11781" s="87">
        <v>72176.90417690418</v>
      </c>
    </row>
    <row r="11782" spans="1:8" x14ac:dyDescent="0.3">
      <c r="A11782" t="s">
        <v>39</v>
      </c>
      <c r="B11782" t="s">
        <v>56</v>
      </c>
      <c r="C11782" t="s">
        <v>84</v>
      </c>
      <c r="D11782" t="s">
        <v>198</v>
      </c>
      <c r="E11782" t="s">
        <v>200</v>
      </c>
      <c r="G11782" s="87">
        <v>72000</v>
      </c>
      <c r="H11782" s="87">
        <v>72483.901563440173</v>
      </c>
    </row>
    <row r="11783" spans="1:8" x14ac:dyDescent="0.3">
      <c r="A11783" t="s">
        <v>39</v>
      </c>
      <c r="B11783" t="s">
        <v>56</v>
      </c>
      <c r="C11783" t="s">
        <v>84</v>
      </c>
      <c r="D11783" t="s">
        <v>198</v>
      </c>
      <c r="E11783" t="s">
        <v>201</v>
      </c>
      <c r="G11783" s="87">
        <v>72000</v>
      </c>
      <c r="H11783" s="87">
        <v>72000</v>
      </c>
    </row>
    <row r="11784" spans="1:8" x14ac:dyDescent="0.3">
      <c r="A11784" t="s">
        <v>39</v>
      </c>
      <c r="B11784" t="s">
        <v>56</v>
      </c>
      <c r="C11784" t="s">
        <v>84</v>
      </c>
      <c r="D11784" t="s">
        <v>198</v>
      </c>
      <c r="E11784" t="s">
        <v>202</v>
      </c>
      <c r="G11784" s="87">
        <v>72000</v>
      </c>
      <c r="H11784" s="87">
        <v>42434.60489760201</v>
      </c>
    </row>
    <row r="11785" spans="1:8" x14ac:dyDescent="0.3">
      <c r="A11785" t="s">
        <v>39</v>
      </c>
      <c r="B11785" t="s">
        <v>56</v>
      </c>
      <c r="C11785" t="s">
        <v>84</v>
      </c>
      <c r="D11785" t="s">
        <v>198</v>
      </c>
      <c r="E11785" t="s">
        <v>139</v>
      </c>
      <c r="G11785" s="87">
        <v>72000</v>
      </c>
      <c r="H11785" s="87">
        <v>44280</v>
      </c>
    </row>
    <row r="11786" spans="1:8" x14ac:dyDescent="0.3">
      <c r="A11786" t="s">
        <v>39</v>
      </c>
      <c r="B11786" t="s">
        <v>56</v>
      </c>
      <c r="C11786" t="s">
        <v>84</v>
      </c>
      <c r="D11786" t="s">
        <v>198</v>
      </c>
      <c r="E11786" t="s">
        <v>65</v>
      </c>
      <c r="G11786" s="87">
        <v>72000</v>
      </c>
      <c r="H11786" s="87">
        <v>42434.60489760201</v>
      </c>
    </row>
    <row r="11787" spans="1:8" x14ac:dyDescent="0.3">
      <c r="A11787" t="s">
        <v>39</v>
      </c>
      <c r="B11787" t="s">
        <v>56</v>
      </c>
      <c r="C11787" t="s">
        <v>84</v>
      </c>
      <c r="D11787" t="s">
        <v>203</v>
      </c>
      <c r="E11787" t="s">
        <v>204</v>
      </c>
      <c r="G11787" s="87">
        <v>72000</v>
      </c>
      <c r="H11787" s="87">
        <v>41709.103673542952</v>
      </c>
    </row>
    <row r="11788" spans="1:8" x14ac:dyDescent="0.3">
      <c r="A11788" t="s">
        <v>39</v>
      </c>
      <c r="B11788" t="s">
        <v>56</v>
      </c>
      <c r="C11788" t="s">
        <v>84</v>
      </c>
      <c r="D11788" t="s">
        <v>203</v>
      </c>
      <c r="E11788" t="s">
        <v>142</v>
      </c>
      <c r="G11788" s="87">
        <v>72000</v>
      </c>
      <c r="H11788" s="87">
        <v>72000.000000000015</v>
      </c>
    </row>
    <row r="11789" spans="1:8" x14ac:dyDescent="0.3">
      <c r="A11789" t="s">
        <v>39</v>
      </c>
      <c r="B11789" t="s">
        <v>56</v>
      </c>
      <c r="C11789" t="s">
        <v>84</v>
      </c>
      <c r="D11789" t="s">
        <v>203</v>
      </c>
      <c r="E11789" t="s">
        <v>143</v>
      </c>
      <c r="G11789" s="87">
        <v>72000</v>
      </c>
      <c r="H11789" s="87">
        <v>71419.698071135179</v>
      </c>
    </row>
    <row r="11790" spans="1:8" x14ac:dyDescent="0.3">
      <c r="A11790" t="s">
        <v>39</v>
      </c>
      <c r="B11790" t="s">
        <v>56</v>
      </c>
      <c r="C11790" t="s">
        <v>84</v>
      </c>
      <c r="D11790" t="s">
        <v>203</v>
      </c>
      <c r="E11790" t="s">
        <v>141</v>
      </c>
      <c r="G11790" s="87">
        <v>72000</v>
      </c>
      <c r="H11790" s="87">
        <v>0</v>
      </c>
    </row>
    <row r="11791" spans="1:8" x14ac:dyDescent="0.3">
      <c r="A11791" t="s">
        <v>39</v>
      </c>
      <c r="B11791" t="s">
        <v>56</v>
      </c>
      <c r="C11791" t="s">
        <v>84</v>
      </c>
      <c r="D11791" t="s">
        <v>203</v>
      </c>
      <c r="E11791" t="s">
        <v>205</v>
      </c>
      <c r="G11791" s="87">
        <v>72000</v>
      </c>
      <c r="H11791" s="87">
        <v>41709.103673542952</v>
      </c>
    </row>
    <row r="11792" spans="1:8" x14ac:dyDescent="0.3">
      <c r="A11792" t="s">
        <v>39</v>
      </c>
      <c r="B11792" t="s">
        <v>56</v>
      </c>
      <c r="C11792" t="s">
        <v>84</v>
      </c>
      <c r="D11792" t="s">
        <v>206</v>
      </c>
      <c r="E11792" t="s">
        <v>207</v>
      </c>
      <c r="G11792" s="87">
        <v>72000</v>
      </c>
      <c r="H11792" s="87">
        <v>73440</v>
      </c>
    </row>
    <row r="11793" spans="1:8" x14ac:dyDescent="0.3">
      <c r="A11793" t="s">
        <v>39</v>
      </c>
      <c r="B11793" t="s">
        <v>56</v>
      </c>
      <c r="C11793" t="s">
        <v>84</v>
      </c>
      <c r="D11793" t="s">
        <v>206</v>
      </c>
      <c r="E11793" t="s">
        <v>208</v>
      </c>
      <c r="G11793" s="87">
        <v>72000</v>
      </c>
      <c r="H11793" s="87">
        <v>73259.999999999985</v>
      </c>
    </row>
    <row r="11794" spans="1:8" x14ac:dyDescent="0.3">
      <c r="A11794" t="s">
        <v>39</v>
      </c>
      <c r="B11794" t="s">
        <v>56</v>
      </c>
      <c r="C11794" t="s">
        <v>84</v>
      </c>
      <c r="D11794" t="s">
        <v>206</v>
      </c>
      <c r="E11794" t="s">
        <v>209</v>
      </c>
      <c r="G11794" s="87">
        <v>72000</v>
      </c>
      <c r="H11794" s="87">
        <v>64367.396061269152</v>
      </c>
    </row>
    <row r="11795" spans="1:8" x14ac:dyDescent="0.3">
      <c r="A11795" t="s">
        <v>39</v>
      </c>
      <c r="B11795" t="s">
        <v>56</v>
      </c>
      <c r="C11795" t="s">
        <v>84</v>
      </c>
      <c r="D11795" t="s">
        <v>210</v>
      </c>
      <c r="E11795" t="s">
        <v>211</v>
      </c>
      <c r="G11795" s="87">
        <v>72000</v>
      </c>
      <c r="H11795" s="87">
        <v>64800</v>
      </c>
    </row>
    <row r="11796" spans="1:8" x14ac:dyDescent="0.3">
      <c r="A11796" t="s">
        <v>39</v>
      </c>
      <c r="B11796" t="s">
        <v>56</v>
      </c>
      <c r="C11796" t="s">
        <v>84</v>
      </c>
      <c r="D11796" t="s">
        <v>210</v>
      </c>
      <c r="E11796" t="s">
        <v>212</v>
      </c>
      <c r="G11796" s="87">
        <v>72000</v>
      </c>
      <c r="H11796" s="87">
        <v>64080</v>
      </c>
    </row>
    <row r="11797" spans="1:8" x14ac:dyDescent="0.3">
      <c r="A11797" t="s">
        <v>39</v>
      </c>
      <c r="B11797" t="s">
        <v>56</v>
      </c>
      <c r="C11797" t="s">
        <v>84</v>
      </c>
      <c r="D11797" t="s">
        <v>210</v>
      </c>
      <c r="E11797" t="s">
        <v>213</v>
      </c>
      <c r="G11797" s="87">
        <v>72000</v>
      </c>
      <c r="H11797" s="87">
        <v>65520</v>
      </c>
    </row>
    <row r="11798" spans="1:8" x14ac:dyDescent="0.3">
      <c r="A11798" t="s">
        <v>39</v>
      </c>
      <c r="B11798" t="s">
        <v>56</v>
      </c>
      <c r="C11798" t="s">
        <v>84</v>
      </c>
      <c r="D11798" t="s">
        <v>214</v>
      </c>
      <c r="E11798" t="s">
        <v>215</v>
      </c>
      <c r="F11798" s="88">
        <v>46388</v>
      </c>
      <c r="G11798" s="87">
        <v>6000</v>
      </c>
      <c r="H11798" s="87">
        <v>231.25056028686771</v>
      </c>
    </row>
    <row r="11799" spans="1:8" x14ac:dyDescent="0.3">
      <c r="A11799" t="s">
        <v>39</v>
      </c>
      <c r="B11799" t="s">
        <v>56</v>
      </c>
      <c r="C11799" t="s">
        <v>84</v>
      </c>
      <c r="D11799" t="s">
        <v>214</v>
      </c>
      <c r="E11799" t="s">
        <v>216</v>
      </c>
      <c r="F11799" s="88">
        <v>46388</v>
      </c>
      <c r="G11799" s="87">
        <v>6000</v>
      </c>
      <c r="H11799" s="87">
        <v>120.0000000000001</v>
      </c>
    </row>
    <row r="11800" spans="1:8" x14ac:dyDescent="0.3">
      <c r="A11800" t="s">
        <v>39</v>
      </c>
      <c r="B11800" t="s">
        <v>56</v>
      </c>
      <c r="C11800" t="s">
        <v>84</v>
      </c>
      <c r="D11800" t="s">
        <v>214</v>
      </c>
      <c r="E11800" t="s">
        <v>217</v>
      </c>
      <c r="F11800" s="88">
        <v>46388</v>
      </c>
      <c r="G11800" s="87">
        <v>6000</v>
      </c>
      <c r="H11800" s="87">
        <v>109.0691767518308</v>
      </c>
    </row>
    <row r="11801" spans="1:8" x14ac:dyDescent="0.3">
      <c r="A11801" t="s">
        <v>39</v>
      </c>
      <c r="B11801" t="s">
        <v>56</v>
      </c>
      <c r="C11801" t="s">
        <v>84</v>
      </c>
      <c r="D11801" t="s">
        <v>214</v>
      </c>
      <c r="E11801" t="s">
        <v>215</v>
      </c>
      <c r="F11801" s="88">
        <v>46419</v>
      </c>
      <c r="G11801" s="87">
        <v>6000</v>
      </c>
      <c r="H11801" s="87">
        <v>231.087351120173</v>
      </c>
    </row>
    <row r="11802" spans="1:8" x14ac:dyDescent="0.3">
      <c r="A11802" t="s">
        <v>39</v>
      </c>
      <c r="B11802" t="s">
        <v>56</v>
      </c>
      <c r="C11802" t="s">
        <v>84</v>
      </c>
      <c r="D11802" t="s">
        <v>214</v>
      </c>
      <c r="E11802" t="s">
        <v>216</v>
      </c>
      <c r="F11802" s="88">
        <v>46419</v>
      </c>
      <c r="G11802" s="87">
        <v>6000</v>
      </c>
      <c r="H11802" s="87">
        <v>120.0000000000001</v>
      </c>
    </row>
    <row r="11803" spans="1:8" x14ac:dyDescent="0.3">
      <c r="A11803" t="s">
        <v>39</v>
      </c>
      <c r="B11803" t="s">
        <v>56</v>
      </c>
      <c r="C11803" t="s">
        <v>84</v>
      </c>
      <c r="D11803" t="s">
        <v>214</v>
      </c>
      <c r="E11803" t="s">
        <v>217</v>
      </c>
      <c r="F11803" s="88">
        <v>46419</v>
      </c>
      <c r="G11803" s="87">
        <v>6000</v>
      </c>
      <c r="H11803" s="87">
        <v>108.9091677648759</v>
      </c>
    </row>
    <row r="11804" spans="1:8" x14ac:dyDescent="0.3">
      <c r="A11804" t="s">
        <v>39</v>
      </c>
      <c r="B11804" t="s">
        <v>56</v>
      </c>
      <c r="C11804" t="s">
        <v>84</v>
      </c>
      <c r="D11804" t="s">
        <v>214</v>
      </c>
      <c r="E11804" t="s">
        <v>215</v>
      </c>
      <c r="F11804" s="88">
        <v>46447</v>
      </c>
      <c r="G11804" s="87">
        <v>6000</v>
      </c>
      <c r="H11804" s="87">
        <v>230.92462012116499</v>
      </c>
    </row>
    <row r="11805" spans="1:8" x14ac:dyDescent="0.3">
      <c r="A11805" t="s">
        <v>39</v>
      </c>
      <c r="B11805" t="s">
        <v>56</v>
      </c>
      <c r="C11805" t="s">
        <v>84</v>
      </c>
      <c r="D11805" t="s">
        <v>214</v>
      </c>
      <c r="E11805" t="s">
        <v>216</v>
      </c>
      <c r="F11805" s="88">
        <v>46447</v>
      </c>
      <c r="G11805" s="87">
        <v>6000</v>
      </c>
      <c r="H11805" s="87">
        <v>120.0000000000001</v>
      </c>
    </row>
    <row r="11806" spans="1:8" x14ac:dyDescent="0.3">
      <c r="A11806" t="s">
        <v>39</v>
      </c>
      <c r="B11806" t="s">
        <v>56</v>
      </c>
      <c r="C11806" t="s">
        <v>84</v>
      </c>
      <c r="D11806" t="s">
        <v>214</v>
      </c>
      <c r="E11806" t="s">
        <v>217</v>
      </c>
      <c r="F11806" s="88">
        <v>46447</v>
      </c>
      <c r="G11806" s="87">
        <v>6000</v>
      </c>
      <c r="H11806" s="87">
        <v>108.749627569769</v>
      </c>
    </row>
    <row r="11807" spans="1:8" x14ac:dyDescent="0.3">
      <c r="A11807" t="s">
        <v>39</v>
      </c>
      <c r="B11807" t="s">
        <v>56</v>
      </c>
      <c r="C11807" t="s">
        <v>84</v>
      </c>
      <c r="D11807" t="s">
        <v>214</v>
      </c>
      <c r="E11807" t="s">
        <v>215</v>
      </c>
      <c r="F11807" s="88">
        <v>46478</v>
      </c>
      <c r="G11807" s="87">
        <v>6000</v>
      </c>
      <c r="H11807" s="87">
        <v>230.7568733420924</v>
      </c>
    </row>
    <row r="11808" spans="1:8" x14ac:dyDescent="0.3">
      <c r="A11808" t="s">
        <v>39</v>
      </c>
      <c r="B11808" t="s">
        <v>56</v>
      </c>
      <c r="C11808" t="s">
        <v>84</v>
      </c>
      <c r="D11808" t="s">
        <v>214</v>
      </c>
      <c r="E11808" t="s">
        <v>216</v>
      </c>
      <c r="F11808" s="88">
        <v>46478</v>
      </c>
      <c r="G11808" s="87">
        <v>6000</v>
      </c>
      <c r="H11808" s="87">
        <v>120.0000000000001</v>
      </c>
    </row>
    <row r="11809" spans="1:8" x14ac:dyDescent="0.3">
      <c r="A11809" t="s">
        <v>39</v>
      </c>
      <c r="B11809" t="s">
        <v>56</v>
      </c>
      <c r="C11809" t="s">
        <v>84</v>
      </c>
      <c r="D11809" t="s">
        <v>214</v>
      </c>
      <c r="E11809" t="s">
        <v>217</v>
      </c>
      <c r="F11809" s="88">
        <v>46478</v>
      </c>
      <c r="G11809" s="87">
        <v>6000</v>
      </c>
      <c r="H11809" s="87">
        <v>108.5851699432281</v>
      </c>
    </row>
    <row r="11810" spans="1:8" x14ac:dyDescent="0.3">
      <c r="A11810" t="s">
        <v>39</v>
      </c>
      <c r="B11810" t="s">
        <v>56</v>
      </c>
      <c r="C11810" t="s">
        <v>84</v>
      </c>
      <c r="D11810" t="s">
        <v>214</v>
      </c>
      <c r="E11810" t="s">
        <v>215</v>
      </c>
      <c r="F11810" s="88">
        <v>46508</v>
      </c>
      <c r="G11810" s="87">
        <v>6000</v>
      </c>
      <c r="H11810" s="87">
        <v>230.589633150156</v>
      </c>
    </row>
    <row r="11811" spans="1:8" x14ac:dyDescent="0.3">
      <c r="A11811" t="s">
        <v>39</v>
      </c>
      <c r="B11811" t="s">
        <v>56</v>
      </c>
      <c r="C11811" t="s">
        <v>84</v>
      </c>
      <c r="D11811" t="s">
        <v>214</v>
      </c>
      <c r="E11811" t="s">
        <v>216</v>
      </c>
      <c r="F11811" s="88">
        <v>46508</v>
      </c>
      <c r="G11811" s="87">
        <v>6000</v>
      </c>
      <c r="H11811" s="87">
        <v>120.0000000000001</v>
      </c>
    </row>
    <row r="11812" spans="1:8" x14ac:dyDescent="0.3">
      <c r="A11812" t="s">
        <v>39</v>
      </c>
      <c r="B11812" t="s">
        <v>56</v>
      </c>
      <c r="C11812" t="s">
        <v>84</v>
      </c>
      <c r="D11812" t="s">
        <v>214</v>
      </c>
      <c r="E11812" t="s">
        <v>217</v>
      </c>
      <c r="F11812" s="88">
        <v>46508</v>
      </c>
      <c r="G11812" s="87">
        <v>6000</v>
      </c>
      <c r="H11812" s="87">
        <v>108.42120897074101</v>
      </c>
    </row>
    <row r="11813" spans="1:8" x14ac:dyDescent="0.3">
      <c r="A11813" t="s">
        <v>39</v>
      </c>
      <c r="B11813" t="s">
        <v>56</v>
      </c>
      <c r="C11813" t="s">
        <v>84</v>
      </c>
      <c r="D11813" t="s">
        <v>214</v>
      </c>
      <c r="E11813" t="s">
        <v>215</v>
      </c>
      <c r="F11813" s="88">
        <v>46539</v>
      </c>
      <c r="G11813" s="87">
        <v>6000</v>
      </c>
      <c r="H11813" s="87">
        <v>230.42289725401139</v>
      </c>
    </row>
    <row r="11814" spans="1:8" x14ac:dyDescent="0.3">
      <c r="A11814" t="s">
        <v>39</v>
      </c>
      <c r="B11814" t="s">
        <v>56</v>
      </c>
      <c r="C11814" t="s">
        <v>84</v>
      </c>
      <c r="D11814" t="s">
        <v>214</v>
      </c>
      <c r="E11814" t="s">
        <v>216</v>
      </c>
      <c r="F11814" s="88">
        <v>46539</v>
      </c>
      <c r="G11814" s="87">
        <v>6000</v>
      </c>
      <c r="H11814" s="87">
        <v>120.0000000000001</v>
      </c>
    </row>
    <row r="11815" spans="1:8" x14ac:dyDescent="0.3">
      <c r="A11815" t="s">
        <v>39</v>
      </c>
      <c r="B11815" t="s">
        <v>56</v>
      </c>
      <c r="C11815" t="s">
        <v>84</v>
      </c>
      <c r="D11815" t="s">
        <v>214</v>
      </c>
      <c r="E11815" t="s">
        <v>217</v>
      </c>
      <c r="F11815" s="88">
        <v>46539</v>
      </c>
      <c r="G11815" s="87">
        <v>6000</v>
      </c>
      <c r="H11815" s="87">
        <v>108.2577424058928</v>
      </c>
    </row>
    <row r="11816" spans="1:8" x14ac:dyDescent="0.3">
      <c r="A11816" t="s">
        <v>39</v>
      </c>
      <c r="B11816" t="s">
        <v>56</v>
      </c>
      <c r="C11816" t="s">
        <v>84</v>
      </c>
      <c r="D11816" t="s">
        <v>214</v>
      </c>
      <c r="E11816" t="s">
        <v>215</v>
      </c>
      <c r="F11816" s="88">
        <v>46569</v>
      </c>
      <c r="G11816" s="87">
        <v>6000</v>
      </c>
      <c r="H11816" s="87">
        <v>108.0947680157949</v>
      </c>
    </row>
    <row r="11817" spans="1:8" x14ac:dyDescent="0.3">
      <c r="A11817" t="s">
        <v>39</v>
      </c>
      <c r="B11817" t="s">
        <v>56</v>
      </c>
      <c r="C11817" t="s">
        <v>84</v>
      </c>
      <c r="D11817" t="s">
        <v>214</v>
      </c>
      <c r="E11817" t="s">
        <v>216</v>
      </c>
      <c r="F11817" s="88">
        <v>46569</v>
      </c>
      <c r="G11817" s="87">
        <v>6000</v>
      </c>
      <c r="H11817" s="87">
        <v>0</v>
      </c>
    </row>
    <row r="11818" spans="1:8" x14ac:dyDescent="0.3">
      <c r="A11818" t="s">
        <v>39</v>
      </c>
      <c r="B11818" t="s">
        <v>56</v>
      </c>
      <c r="C11818" t="s">
        <v>84</v>
      </c>
      <c r="D11818" t="s">
        <v>214</v>
      </c>
      <c r="E11818" t="s">
        <v>217</v>
      </c>
      <c r="F11818" s="88">
        <v>46569</v>
      </c>
      <c r="G11818" s="87">
        <v>6000</v>
      </c>
      <c r="H11818" s="87">
        <v>108.0947680157949</v>
      </c>
    </row>
    <row r="11819" spans="1:8" x14ac:dyDescent="0.3">
      <c r="A11819" t="s">
        <v>39</v>
      </c>
      <c r="B11819" t="s">
        <v>56</v>
      </c>
      <c r="C11819" t="s">
        <v>84</v>
      </c>
      <c r="D11819" t="s">
        <v>214</v>
      </c>
      <c r="E11819" t="s">
        <v>215</v>
      </c>
      <c r="F11819" s="88">
        <v>46600</v>
      </c>
      <c r="G11819" s="87">
        <v>6000</v>
      </c>
      <c r="H11819" s="87">
        <v>107.9296239712195</v>
      </c>
    </row>
    <row r="11820" spans="1:8" x14ac:dyDescent="0.3">
      <c r="A11820" t="s">
        <v>39</v>
      </c>
      <c r="B11820" t="s">
        <v>56</v>
      </c>
      <c r="C11820" t="s">
        <v>84</v>
      </c>
      <c r="D11820" t="s">
        <v>214</v>
      </c>
      <c r="E11820" t="s">
        <v>216</v>
      </c>
      <c r="F11820" s="88">
        <v>46600</v>
      </c>
      <c r="G11820" s="87">
        <v>6000</v>
      </c>
      <c r="H11820" s="87">
        <v>0</v>
      </c>
    </row>
    <row r="11821" spans="1:8" x14ac:dyDescent="0.3">
      <c r="A11821" t="s">
        <v>39</v>
      </c>
      <c r="B11821" t="s">
        <v>56</v>
      </c>
      <c r="C11821" t="s">
        <v>84</v>
      </c>
      <c r="D11821" t="s">
        <v>214</v>
      </c>
      <c r="E11821" t="s">
        <v>217</v>
      </c>
      <c r="F11821" s="88">
        <v>46600</v>
      </c>
      <c r="G11821" s="87">
        <v>6000</v>
      </c>
      <c r="H11821" s="87">
        <v>107.9296239712195</v>
      </c>
    </row>
    <row r="11822" spans="1:8" x14ac:dyDescent="0.3">
      <c r="A11822" t="s">
        <v>39</v>
      </c>
      <c r="B11822" t="s">
        <v>56</v>
      </c>
      <c r="C11822" t="s">
        <v>84</v>
      </c>
      <c r="D11822" t="s">
        <v>214</v>
      </c>
      <c r="E11822" t="s">
        <v>215</v>
      </c>
      <c r="F11822" s="88">
        <v>46631</v>
      </c>
      <c r="G11822" s="87">
        <v>6000</v>
      </c>
      <c r="H11822" s="87">
        <v>107.76763526314561</v>
      </c>
    </row>
    <row r="11823" spans="1:8" x14ac:dyDescent="0.3">
      <c r="A11823" t="s">
        <v>39</v>
      </c>
      <c r="B11823" t="s">
        <v>56</v>
      </c>
      <c r="C11823" t="s">
        <v>84</v>
      </c>
      <c r="D11823" t="s">
        <v>214</v>
      </c>
      <c r="E11823" t="s">
        <v>216</v>
      </c>
      <c r="F11823" s="88">
        <v>46631</v>
      </c>
      <c r="G11823" s="87">
        <v>6000</v>
      </c>
      <c r="H11823" s="87">
        <v>0</v>
      </c>
    </row>
    <row r="11824" spans="1:8" x14ac:dyDescent="0.3">
      <c r="A11824" t="s">
        <v>39</v>
      </c>
      <c r="B11824" t="s">
        <v>56</v>
      </c>
      <c r="C11824" t="s">
        <v>84</v>
      </c>
      <c r="D11824" t="s">
        <v>214</v>
      </c>
      <c r="E11824" t="s">
        <v>217</v>
      </c>
      <c r="F11824" s="88">
        <v>46631</v>
      </c>
      <c r="G11824" s="87">
        <v>6000</v>
      </c>
      <c r="H11824" s="87">
        <v>107.76763526314561</v>
      </c>
    </row>
    <row r="11825" spans="1:8" x14ac:dyDescent="0.3">
      <c r="A11825" t="s">
        <v>39</v>
      </c>
      <c r="B11825" t="s">
        <v>56</v>
      </c>
      <c r="C11825" t="s">
        <v>84</v>
      </c>
      <c r="D11825" t="s">
        <v>214</v>
      </c>
      <c r="E11825" t="s">
        <v>215</v>
      </c>
      <c r="F11825" s="88">
        <v>46661</v>
      </c>
      <c r="G11825" s="87">
        <v>6000</v>
      </c>
      <c r="H11825" s="87">
        <v>107.60613207547151</v>
      </c>
    </row>
    <row r="11826" spans="1:8" x14ac:dyDescent="0.3">
      <c r="A11826" t="s">
        <v>39</v>
      </c>
      <c r="B11826" t="s">
        <v>56</v>
      </c>
      <c r="C11826" t="s">
        <v>84</v>
      </c>
      <c r="D11826" t="s">
        <v>214</v>
      </c>
      <c r="E11826" t="s">
        <v>216</v>
      </c>
      <c r="F11826" s="88">
        <v>46661</v>
      </c>
      <c r="G11826" s="87">
        <v>6000</v>
      </c>
      <c r="H11826" s="87">
        <v>0</v>
      </c>
    </row>
    <row r="11827" spans="1:8" x14ac:dyDescent="0.3">
      <c r="A11827" t="s">
        <v>39</v>
      </c>
      <c r="B11827" t="s">
        <v>56</v>
      </c>
      <c r="C11827" t="s">
        <v>84</v>
      </c>
      <c r="D11827" t="s">
        <v>214</v>
      </c>
      <c r="E11827" t="s">
        <v>217</v>
      </c>
      <c r="F11827" s="88">
        <v>46661</v>
      </c>
      <c r="G11827" s="87">
        <v>6000</v>
      </c>
      <c r="H11827" s="87">
        <v>107.60613207547151</v>
      </c>
    </row>
    <row r="11828" spans="1:8" x14ac:dyDescent="0.3">
      <c r="A11828" t="s">
        <v>39</v>
      </c>
      <c r="B11828" t="s">
        <v>56</v>
      </c>
      <c r="C11828" t="s">
        <v>84</v>
      </c>
      <c r="D11828" t="s">
        <v>214</v>
      </c>
      <c r="E11828" t="s">
        <v>215</v>
      </c>
      <c r="F11828" s="88">
        <v>46692</v>
      </c>
      <c r="G11828" s="87">
        <v>6000</v>
      </c>
      <c r="H11828" s="87">
        <v>107.44511222862749</v>
      </c>
    </row>
    <row r="11829" spans="1:8" x14ac:dyDescent="0.3">
      <c r="A11829" t="s">
        <v>39</v>
      </c>
      <c r="B11829" t="s">
        <v>56</v>
      </c>
      <c r="C11829" t="s">
        <v>84</v>
      </c>
      <c r="D11829" t="s">
        <v>214</v>
      </c>
      <c r="E11829" t="s">
        <v>216</v>
      </c>
      <c r="F11829" s="88">
        <v>46692</v>
      </c>
      <c r="G11829" s="87">
        <v>6000</v>
      </c>
      <c r="H11829" s="87">
        <v>0</v>
      </c>
    </row>
    <row r="11830" spans="1:8" x14ac:dyDescent="0.3">
      <c r="A11830" t="s">
        <v>39</v>
      </c>
      <c r="B11830" t="s">
        <v>56</v>
      </c>
      <c r="C11830" t="s">
        <v>84</v>
      </c>
      <c r="D11830" t="s">
        <v>214</v>
      </c>
      <c r="E11830" t="s">
        <v>217</v>
      </c>
      <c r="F11830" s="88">
        <v>46692</v>
      </c>
      <c r="G11830" s="87">
        <v>6000</v>
      </c>
      <c r="H11830" s="87">
        <v>107.44511222862749</v>
      </c>
    </row>
    <row r="11831" spans="1:8" x14ac:dyDescent="0.3">
      <c r="A11831" t="s">
        <v>39</v>
      </c>
      <c r="B11831" t="s">
        <v>56</v>
      </c>
      <c r="C11831" t="s">
        <v>84</v>
      </c>
      <c r="D11831" t="s">
        <v>214</v>
      </c>
      <c r="E11831" t="s">
        <v>215</v>
      </c>
      <c r="F11831" s="88">
        <v>46722</v>
      </c>
      <c r="G11831" s="87">
        <v>6000</v>
      </c>
      <c r="H11831" s="87">
        <v>107.2845735560666</v>
      </c>
    </row>
    <row r="11832" spans="1:8" x14ac:dyDescent="0.3">
      <c r="A11832" t="s">
        <v>39</v>
      </c>
      <c r="B11832" t="s">
        <v>56</v>
      </c>
      <c r="C11832" t="s">
        <v>84</v>
      </c>
      <c r="D11832" t="s">
        <v>214</v>
      </c>
      <c r="E11832" t="s">
        <v>216</v>
      </c>
      <c r="F11832" s="88">
        <v>46722</v>
      </c>
      <c r="G11832" s="87">
        <v>6000</v>
      </c>
      <c r="H11832" s="87">
        <v>0</v>
      </c>
    </row>
    <row r="11833" spans="1:8" x14ac:dyDescent="0.3">
      <c r="A11833" t="s">
        <v>39</v>
      </c>
      <c r="B11833" t="s">
        <v>56</v>
      </c>
      <c r="C11833" t="s">
        <v>84</v>
      </c>
      <c r="D11833" t="s">
        <v>214</v>
      </c>
      <c r="E11833" t="s">
        <v>217</v>
      </c>
      <c r="F11833" s="88">
        <v>46722</v>
      </c>
      <c r="G11833" s="87">
        <v>6000</v>
      </c>
      <c r="H11833" s="87">
        <v>107.2845735560666</v>
      </c>
    </row>
    <row r="11834" spans="1:8" x14ac:dyDescent="0.3">
      <c r="A11834" t="s">
        <v>39</v>
      </c>
      <c r="B11834" t="s">
        <v>56</v>
      </c>
      <c r="C11834" t="s">
        <v>89</v>
      </c>
      <c r="D11834" t="s">
        <v>198</v>
      </c>
      <c r="E11834" t="s">
        <v>135</v>
      </c>
      <c r="G11834" s="87">
        <v>60000</v>
      </c>
      <c r="H11834" s="87">
        <v>36720</v>
      </c>
    </row>
    <row r="11835" spans="1:8" x14ac:dyDescent="0.3">
      <c r="A11835" t="s">
        <v>39</v>
      </c>
      <c r="B11835" t="s">
        <v>56</v>
      </c>
      <c r="C11835" t="s">
        <v>89</v>
      </c>
      <c r="D11835" t="s">
        <v>198</v>
      </c>
      <c r="E11835" t="s">
        <v>199</v>
      </c>
      <c r="G11835" s="87">
        <v>60000</v>
      </c>
      <c r="H11835" s="87">
        <v>60298.810854761643</v>
      </c>
    </row>
    <row r="11836" spans="1:8" x14ac:dyDescent="0.3">
      <c r="A11836" t="s">
        <v>39</v>
      </c>
      <c r="B11836" t="s">
        <v>56</v>
      </c>
      <c r="C11836" t="s">
        <v>89</v>
      </c>
      <c r="D11836" t="s">
        <v>198</v>
      </c>
      <c r="E11836" t="s">
        <v>200</v>
      </c>
      <c r="G11836" s="87">
        <v>60000</v>
      </c>
      <c r="H11836" s="87">
        <v>60674.157303370783</v>
      </c>
    </row>
    <row r="11837" spans="1:8" x14ac:dyDescent="0.3">
      <c r="A11837" t="s">
        <v>39</v>
      </c>
      <c r="B11837" t="s">
        <v>56</v>
      </c>
      <c r="C11837" t="s">
        <v>89</v>
      </c>
      <c r="D11837" t="s">
        <v>198</v>
      </c>
      <c r="E11837" t="s">
        <v>201</v>
      </c>
      <c r="G11837" s="87">
        <v>60000</v>
      </c>
      <c r="H11837" s="87">
        <v>60000</v>
      </c>
    </row>
    <row r="11838" spans="1:8" x14ac:dyDescent="0.3">
      <c r="A11838" t="s">
        <v>39</v>
      </c>
      <c r="B11838" t="s">
        <v>56</v>
      </c>
      <c r="C11838" t="s">
        <v>89</v>
      </c>
      <c r="D11838" t="s">
        <v>198</v>
      </c>
      <c r="E11838" t="s">
        <v>202</v>
      </c>
      <c r="G11838" s="87">
        <v>60000</v>
      </c>
      <c r="H11838" s="87">
        <v>37317.511257081693</v>
      </c>
    </row>
    <row r="11839" spans="1:8" x14ac:dyDescent="0.3">
      <c r="A11839" t="s">
        <v>39</v>
      </c>
      <c r="B11839" t="s">
        <v>56</v>
      </c>
      <c r="C11839" t="s">
        <v>89</v>
      </c>
      <c r="D11839" t="s">
        <v>198</v>
      </c>
      <c r="E11839" t="s">
        <v>139</v>
      </c>
      <c r="G11839" s="87">
        <v>60000</v>
      </c>
      <c r="H11839" s="87">
        <v>38100</v>
      </c>
    </row>
    <row r="11840" spans="1:8" x14ac:dyDescent="0.3">
      <c r="A11840" t="s">
        <v>39</v>
      </c>
      <c r="B11840" t="s">
        <v>56</v>
      </c>
      <c r="C11840" t="s">
        <v>89</v>
      </c>
      <c r="D11840" t="s">
        <v>198</v>
      </c>
      <c r="E11840" t="s">
        <v>65</v>
      </c>
      <c r="G11840" s="87">
        <v>60000</v>
      </c>
      <c r="H11840" s="87">
        <v>37317.511257081693</v>
      </c>
    </row>
    <row r="11841" spans="1:8" x14ac:dyDescent="0.3">
      <c r="A11841" t="s">
        <v>39</v>
      </c>
      <c r="B11841" t="s">
        <v>56</v>
      </c>
      <c r="C11841" t="s">
        <v>89</v>
      </c>
      <c r="D11841" t="s">
        <v>203</v>
      </c>
      <c r="E11841" t="s">
        <v>204</v>
      </c>
      <c r="G11841" s="87">
        <v>60000</v>
      </c>
      <c r="H11841" s="87">
        <v>37132.584269662897</v>
      </c>
    </row>
    <row r="11842" spans="1:8" x14ac:dyDescent="0.3">
      <c r="A11842" t="s">
        <v>39</v>
      </c>
      <c r="B11842" t="s">
        <v>56</v>
      </c>
      <c r="C11842" t="s">
        <v>89</v>
      </c>
      <c r="D11842" t="s">
        <v>203</v>
      </c>
      <c r="E11842" t="s">
        <v>142</v>
      </c>
      <c r="G11842" s="87">
        <v>60000</v>
      </c>
      <c r="H11842" s="87">
        <v>59999.999999999993</v>
      </c>
    </row>
    <row r="11843" spans="1:8" x14ac:dyDescent="0.3">
      <c r="A11843" t="s">
        <v>39</v>
      </c>
      <c r="B11843" t="s">
        <v>56</v>
      </c>
      <c r="C11843" t="s">
        <v>89</v>
      </c>
      <c r="D11843" t="s">
        <v>203</v>
      </c>
      <c r="E11843" t="s">
        <v>143</v>
      </c>
      <c r="G11843" s="87">
        <v>60000</v>
      </c>
      <c r="H11843" s="87">
        <v>60674.157303370783</v>
      </c>
    </row>
    <row r="11844" spans="1:8" x14ac:dyDescent="0.3">
      <c r="A11844" t="s">
        <v>39</v>
      </c>
      <c r="B11844" t="s">
        <v>56</v>
      </c>
      <c r="C11844" t="s">
        <v>89</v>
      </c>
      <c r="D11844" t="s">
        <v>203</v>
      </c>
      <c r="E11844" t="s">
        <v>141</v>
      </c>
      <c r="G11844" s="87">
        <v>60000</v>
      </c>
      <c r="H11844" s="87">
        <v>0</v>
      </c>
    </row>
    <row r="11845" spans="1:8" x14ac:dyDescent="0.3">
      <c r="A11845" t="s">
        <v>39</v>
      </c>
      <c r="B11845" t="s">
        <v>56</v>
      </c>
      <c r="C11845" t="s">
        <v>89</v>
      </c>
      <c r="D11845" t="s">
        <v>203</v>
      </c>
      <c r="E11845" t="s">
        <v>205</v>
      </c>
      <c r="G11845" s="87">
        <v>60000</v>
      </c>
      <c r="H11845" s="87">
        <v>37132.584269662897</v>
      </c>
    </row>
    <row r="11846" spans="1:8" x14ac:dyDescent="0.3">
      <c r="A11846" t="s">
        <v>39</v>
      </c>
      <c r="B11846" t="s">
        <v>56</v>
      </c>
      <c r="C11846" t="s">
        <v>89</v>
      </c>
      <c r="D11846" t="s">
        <v>206</v>
      </c>
      <c r="E11846" t="s">
        <v>207</v>
      </c>
      <c r="G11846" s="87">
        <v>60000</v>
      </c>
      <c r="H11846" s="87">
        <v>61800</v>
      </c>
    </row>
    <row r="11847" spans="1:8" x14ac:dyDescent="0.3">
      <c r="A11847" t="s">
        <v>39</v>
      </c>
      <c r="B11847" t="s">
        <v>56</v>
      </c>
      <c r="C11847" t="s">
        <v>89</v>
      </c>
      <c r="D11847" t="s">
        <v>206</v>
      </c>
      <c r="E11847" t="s">
        <v>208</v>
      </c>
      <c r="G11847" s="87">
        <v>60000</v>
      </c>
      <c r="H11847" s="87">
        <v>61493.750000000029</v>
      </c>
    </row>
    <row r="11848" spans="1:8" x14ac:dyDescent="0.3">
      <c r="A11848" t="s">
        <v>39</v>
      </c>
      <c r="B11848" t="s">
        <v>56</v>
      </c>
      <c r="C11848" t="s">
        <v>89</v>
      </c>
      <c r="D11848" t="s">
        <v>206</v>
      </c>
      <c r="E11848" t="s">
        <v>209</v>
      </c>
      <c r="G11848" s="87">
        <v>60000</v>
      </c>
      <c r="H11848" s="87">
        <v>53400.000000000007</v>
      </c>
    </row>
    <row r="11849" spans="1:8" x14ac:dyDescent="0.3">
      <c r="A11849" t="s">
        <v>39</v>
      </c>
      <c r="B11849" t="s">
        <v>56</v>
      </c>
      <c r="C11849" t="s">
        <v>89</v>
      </c>
      <c r="D11849" t="s">
        <v>210</v>
      </c>
      <c r="E11849" t="s">
        <v>211</v>
      </c>
      <c r="G11849" s="87">
        <v>60000</v>
      </c>
      <c r="H11849" s="87">
        <v>54000</v>
      </c>
    </row>
    <row r="11850" spans="1:8" x14ac:dyDescent="0.3">
      <c r="A11850" t="s">
        <v>39</v>
      </c>
      <c r="B11850" t="s">
        <v>56</v>
      </c>
      <c r="C11850" t="s">
        <v>89</v>
      </c>
      <c r="D11850" t="s">
        <v>210</v>
      </c>
      <c r="E11850" t="s">
        <v>212</v>
      </c>
      <c r="G11850" s="87">
        <v>60000</v>
      </c>
      <c r="H11850" s="87">
        <v>53400</v>
      </c>
    </row>
    <row r="11851" spans="1:8" x14ac:dyDescent="0.3">
      <c r="A11851" t="s">
        <v>39</v>
      </c>
      <c r="B11851" t="s">
        <v>56</v>
      </c>
      <c r="C11851" t="s">
        <v>89</v>
      </c>
      <c r="D11851" t="s">
        <v>210</v>
      </c>
      <c r="E11851" t="s">
        <v>213</v>
      </c>
      <c r="G11851" s="87">
        <v>60000</v>
      </c>
      <c r="H11851" s="87">
        <v>53400</v>
      </c>
    </row>
    <row r="11852" spans="1:8" x14ac:dyDescent="0.3">
      <c r="A11852" t="s">
        <v>39</v>
      </c>
      <c r="B11852" t="s">
        <v>56</v>
      </c>
      <c r="C11852" t="s">
        <v>89</v>
      </c>
      <c r="D11852" t="s">
        <v>214</v>
      </c>
      <c r="E11852" t="s">
        <v>215</v>
      </c>
      <c r="F11852" s="88">
        <v>46388</v>
      </c>
      <c r="G11852" s="87">
        <v>5000</v>
      </c>
      <c r="H11852" s="87">
        <v>150.00000000000011</v>
      </c>
    </row>
    <row r="11853" spans="1:8" x14ac:dyDescent="0.3">
      <c r="A11853" t="s">
        <v>39</v>
      </c>
      <c r="B11853" t="s">
        <v>56</v>
      </c>
      <c r="C11853" t="s">
        <v>89</v>
      </c>
      <c r="D11853" t="s">
        <v>214</v>
      </c>
      <c r="E11853" t="s">
        <v>216</v>
      </c>
      <c r="F11853" s="88">
        <v>46388</v>
      </c>
      <c r="G11853" s="87">
        <v>5000</v>
      </c>
      <c r="H11853" s="87">
        <v>150.00000000000011</v>
      </c>
    </row>
    <row r="11854" spans="1:8" x14ac:dyDescent="0.3">
      <c r="A11854" t="s">
        <v>39</v>
      </c>
      <c r="B11854" t="s">
        <v>56</v>
      </c>
      <c r="C11854" t="s">
        <v>89</v>
      </c>
      <c r="D11854" t="s">
        <v>214</v>
      </c>
      <c r="E11854" t="s">
        <v>217</v>
      </c>
      <c r="F11854" s="88">
        <v>46388</v>
      </c>
      <c r="G11854" s="87">
        <v>5000</v>
      </c>
      <c r="H11854" s="87">
        <v>0</v>
      </c>
    </row>
    <row r="11855" spans="1:8" x14ac:dyDescent="0.3">
      <c r="A11855" t="s">
        <v>39</v>
      </c>
      <c r="B11855" t="s">
        <v>56</v>
      </c>
      <c r="C11855" t="s">
        <v>89</v>
      </c>
      <c r="D11855" t="s">
        <v>214</v>
      </c>
      <c r="E11855" t="s">
        <v>215</v>
      </c>
      <c r="F11855" s="88">
        <v>46419</v>
      </c>
      <c r="G11855" s="87">
        <v>5000</v>
      </c>
      <c r="H11855" s="87">
        <v>150.00000000000011</v>
      </c>
    </row>
    <row r="11856" spans="1:8" x14ac:dyDescent="0.3">
      <c r="A11856" t="s">
        <v>39</v>
      </c>
      <c r="B11856" t="s">
        <v>56</v>
      </c>
      <c r="C11856" t="s">
        <v>89</v>
      </c>
      <c r="D11856" t="s">
        <v>214</v>
      </c>
      <c r="E11856" t="s">
        <v>216</v>
      </c>
      <c r="F11856" s="88">
        <v>46419</v>
      </c>
      <c r="G11856" s="87">
        <v>5000</v>
      </c>
      <c r="H11856" s="87">
        <v>150.00000000000011</v>
      </c>
    </row>
    <row r="11857" spans="1:8" x14ac:dyDescent="0.3">
      <c r="A11857" t="s">
        <v>39</v>
      </c>
      <c r="B11857" t="s">
        <v>56</v>
      </c>
      <c r="C11857" t="s">
        <v>89</v>
      </c>
      <c r="D11857" t="s">
        <v>214</v>
      </c>
      <c r="E11857" t="s">
        <v>217</v>
      </c>
      <c r="F11857" s="88">
        <v>46419</v>
      </c>
      <c r="G11857" s="87">
        <v>5000</v>
      </c>
      <c r="H11857" s="87">
        <v>0</v>
      </c>
    </row>
    <row r="11858" spans="1:8" x14ac:dyDescent="0.3">
      <c r="A11858" t="s">
        <v>39</v>
      </c>
      <c r="B11858" t="s">
        <v>56</v>
      </c>
      <c r="C11858" t="s">
        <v>89</v>
      </c>
      <c r="D11858" t="s">
        <v>214</v>
      </c>
      <c r="E11858" t="s">
        <v>215</v>
      </c>
      <c r="F11858" s="88">
        <v>46447</v>
      </c>
      <c r="G11858" s="87">
        <v>5000</v>
      </c>
      <c r="H11858" s="87">
        <v>150.00000000000011</v>
      </c>
    </row>
    <row r="11859" spans="1:8" x14ac:dyDescent="0.3">
      <c r="A11859" t="s">
        <v>39</v>
      </c>
      <c r="B11859" t="s">
        <v>56</v>
      </c>
      <c r="C11859" t="s">
        <v>89</v>
      </c>
      <c r="D11859" t="s">
        <v>214</v>
      </c>
      <c r="E11859" t="s">
        <v>216</v>
      </c>
      <c r="F11859" s="88">
        <v>46447</v>
      </c>
      <c r="G11859" s="87">
        <v>5000</v>
      </c>
      <c r="H11859" s="87">
        <v>150.00000000000011</v>
      </c>
    </row>
    <row r="11860" spans="1:8" x14ac:dyDescent="0.3">
      <c r="A11860" t="s">
        <v>39</v>
      </c>
      <c r="B11860" t="s">
        <v>56</v>
      </c>
      <c r="C11860" t="s">
        <v>89</v>
      </c>
      <c r="D11860" t="s">
        <v>214</v>
      </c>
      <c r="E11860" t="s">
        <v>217</v>
      </c>
      <c r="F11860" s="88">
        <v>46447</v>
      </c>
      <c r="G11860" s="87">
        <v>5000</v>
      </c>
      <c r="H11860" s="87">
        <v>0</v>
      </c>
    </row>
    <row r="11861" spans="1:8" x14ac:dyDescent="0.3">
      <c r="A11861" t="s">
        <v>39</v>
      </c>
      <c r="B11861" t="s">
        <v>56</v>
      </c>
      <c r="C11861" t="s">
        <v>89</v>
      </c>
      <c r="D11861" t="s">
        <v>214</v>
      </c>
      <c r="E11861" t="s">
        <v>215</v>
      </c>
      <c r="F11861" s="88">
        <v>46478</v>
      </c>
      <c r="G11861" s="87">
        <v>5000</v>
      </c>
      <c r="H11861" s="87">
        <v>150.00000000000011</v>
      </c>
    </row>
    <row r="11862" spans="1:8" x14ac:dyDescent="0.3">
      <c r="A11862" t="s">
        <v>39</v>
      </c>
      <c r="B11862" t="s">
        <v>56</v>
      </c>
      <c r="C11862" t="s">
        <v>89</v>
      </c>
      <c r="D11862" t="s">
        <v>214</v>
      </c>
      <c r="E11862" t="s">
        <v>216</v>
      </c>
      <c r="F11862" s="88">
        <v>46478</v>
      </c>
      <c r="G11862" s="87">
        <v>5000</v>
      </c>
      <c r="H11862" s="87">
        <v>150.00000000000011</v>
      </c>
    </row>
    <row r="11863" spans="1:8" x14ac:dyDescent="0.3">
      <c r="A11863" t="s">
        <v>39</v>
      </c>
      <c r="B11863" t="s">
        <v>56</v>
      </c>
      <c r="C11863" t="s">
        <v>89</v>
      </c>
      <c r="D11863" t="s">
        <v>214</v>
      </c>
      <c r="E11863" t="s">
        <v>217</v>
      </c>
      <c r="F11863" s="88">
        <v>46478</v>
      </c>
      <c r="G11863" s="87">
        <v>5000</v>
      </c>
      <c r="H11863" s="87">
        <v>0</v>
      </c>
    </row>
    <row r="11864" spans="1:8" x14ac:dyDescent="0.3">
      <c r="A11864" t="s">
        <v>39</v>
      </c>
      <c r="B11864" t="s">
        <v>56</v>
      </c>
      <c r="C11864" t="s">
        <v>89</v>
      </c>
      <c r="D11864" t="s">
        <v>214</v>
      </c>
      <c r="E11864" t="s">
        <v>215</v>
      </c>
      <c r="F11864" s="88">
        <v>46508</v>
      </c>
      <c r="G11864" s="87">
        <v>5000</v>
      </c>
      <c r="H11864" s="87">
        <v>150.00000000000011</v>
      </c>
    </row>
    <row r="11865" spans="1:8" x14ac:dyDescent="0.3">
      <c r="A11865" t="s">
        <v>39</v>
      </c>
      <c r="B11865" t="s">
        <v>56</v>
      </c>
      <c r="C11865" t="s">
        <v>89</v>
      </c>
      <c r="D11865" t="s">
        <v>214</v>
      </c>
      <c r="E11865" t="s">
        <v>216</v>
      </c>
      <c r="F11865" s="88">
        <v>46508</v>
      </c>
      <c r="G11865" s="87">
        <v>5000</v>
      </c>
      <c r="H11865" s="87">
        <v>150.00000000000011</v>
      </c>
    </row>
    <row r="11866" spans="1:8" x14ac:dyDescent="0.3">
      <c r="A11866" t="s">
        <v>39</v>
      </c>
      <c r="B11866" t="s">
        <v>56</v>
      </c>
      <c r="C11866" t="s">
        <v>89</v>
      </c>
      <c r="D11866" t="s">
        <v>214</v>
      </c>
      <c r="E11866" t="s">
        <v>217</v>
      </c>
      <c r="F11866" s="88">
        <v>46508</v>
      </c>
      <c r="G11866" s="87">
        <v>5000</v>
      </c>
      <c r="H11866" s="87">
        <v>0</v>
      </c>
    </row>
    <row r="11867" spans="1:8" x14ac:dyDescent="0.3">
      <c r="A11867" t="s">
        <v>39</v>
      </c>
      <c r="B11867" t="s">
        <v>56</v>
      </c>
      <c r="C11867" t="s">
        <v>89</v>
      </c>
      <c r="D11867" t="s">
        <v>214</v>
      </c>
      <c r="E11867" t="s">
        <v>215</v>
      </c>
      <c r="F11867" s="88">
        <v>46539</v>
      </c>
      <c r="G11867" s="87">
        <v>5000</v>
      </c>
      <c r="H11867" s="87">
        <v>150.00000000000011</v>
      </c>
    </row>
    <row r="11868" spans="1:8" x14ac:dyDescent="0.3">
      <c r="A11868" t="s">
        <v>39</v>
      </c>
      <c r="B11868" t="s">
        <v>56</v>
      </c>
      <c r="C11868" t="s">
        <v>89</v>
      </c>
      <c r="D11868" t="s">
        <v>214</v>
      </c>
      <c r="E11868" t="s">
        <v>216</v>
      </c>
      <c r="F11868" s="88">
        <v>46539</v>
      </c>
      <c r="G11868" s="87">
        <v>5000</v>
      </c>
      <c r="H11868" s="87">
        <v>150.00000000000011</v>
      </c>
    </row>
    <row r="11869" spans="1:8" x14ac:dyDescent="0.3">
      <c r="A11869" t="s">
        <v>39</v>
      </c>
      <c r="B11869" t="s">
        <v>56</v>
      </c>
      <c r="C11869" t="s">
        <v>89</v>
      </c>
      <c r="D11869" t="s">
        <v>214</v>
      </c>
      <c r="E11869" t="s">
        <v>217</v>
      </c>
      <c r="F11869" s="88">
        <v>46539</v>
      </c>
      <c r="G11869" s="87">
        <v>5000</v>
      </c>
      <c r="H11869" s="87">
        <v>0</v>
      </c>
    </row>
    <row r="11870" spans="1:8" x14ac:dyDescent="0.3">
      <c r="A11870" t="s">
        <v>39</v>
      </c>
      <c r="B11870" t="s">
        <v>56</v>
      </c>
      <c r="C11870" t="s">
        <v>89</v>
      </c>
      <c r="D11870" t="s">
        <v>214</v>
      </c>
      <c r="E11870" t="s">
        <v>215</v>
      </c>
      <c r="F11870" s="88">
        <v>46569</v>
      </c>
      <c r="G11870" s="87">
        <v>5000</v>
      </c>
      <c r="H11870" s="87">
        <v>150.00000000000011</v>
      </c>
    </row>
    <row r="11871" spans="1:8" x14ac:dyDescent="0.3">
      <c r="A11871" t="s">
        <v>39</v>
      </c>
      <c r="B11871" t="s">
        <v>56</v>
      </c>
      <c r="C11871" t="s">
        <v>89</v>
      </c>
      <c r="D11871" t="s">
        <v>214</v>
      </c>
      <c r="E11871" t="s">
        <v>216</v>
      </c>
      <c r="F11871" s="88">
        <v>46569</v>
      </c>
      <c r="G11871" s="87">
        <v>5000</v>
      </c>
      <c r="H11871" s="87">
        <v>150.00000000000011</v>
      </c>
    </row>
    <row r="11872" spans="1:8" x14ac:dyDescent="0.3">
      <c r="A11872" t="s">
        <v>39</v>
      </c>
      <c r="B11872" t="s">
        <v>56</v>
      </c>
      <c r="C11872" t="s">
        <v>89</v>
      </c>
      <c r="D11872" t="s">
        <v>214</v>
      </c>
      <c r="E11872" t="s">
        <v>217</v>
      </c>
      <c r="F11872" s="88">
        <v>46569</v>
      </c>
      <c r="G11872" s="87">
        <v>5000</v>
      </c>
      <c r="H11872" s="87">
        <v>0</v>
      </c>
    </row>
    <row r="11873" spans="1:8" x14ac:dyDescent="0.3">
      <c r="A11873" t="s">
        <v>39</v>
      </c>
      <c r="B11873" t="s">
        <v>56</v>
      </c>
      <c r="C11873" t="s">
        <v>89</v>
      </c>
      <c r="D11873" t="s">
        <v>214</v>
      </c>
      <c r="E11873" t="s">
        <v>215</v>
      </c>
      <c r="F11873" s="88">
        <v>46600</v>
      </c>
      <c r="G11873" s="87">
        <v>5000</v>
      </c>
      <c r="H11873" s="87">
        <v>0</v>
      </c>
    </row>
    <row r="11874" spans="1:8" x14ac:dyDescent="0.3">
      <c r="A11874" t="s">
        <v>39</v>
      </c>
      <c r="B11874" t="s">
        <v>56</v>
      </c>
      <c r="C11874" t="s">
        <v>89</v>
      </c>
      <c r="D11874" t="s">
        <v>214</v>
      </c>
      <c r="E11874" t="s">
        <v>216</v>
      </c>
      <c r="F11874" s="88">
        <v>46600</v>
      </c>
      <c r="G11874" s="87">
        <v>5000</v>
      </c>
      <c r="H11874" s="87">
        <v>0</v>
      </c>
    </row>
    <row r="11875" spans="1:8" x14ac:dyDescent="0.3">
      <c r="A11875" t="s">
        <v>39</v>
      </c>
      <c r="B11875" t="s">
        <v>56</v>
      </c>
      <c r="C11875" t="s">
        <v>89</v>
      </c>
      <c r="D11875" t="s">
        <v>214</v>
      </c>
      <c r="E11875" t="s">
        <v>217</v>
      </c>
      <c r="F11875" s="88">
        <v>46600</v>
      </c>
      <c r="G11875" s="87">
        <v>5000</v>
      </c>
      <c r="H11875" s="87">
        <v>0</v>
      </c>
    </row>
    <row r="11876" spans="1:8" x14ac:dyDescent="0.3">
      <c r="A11876" t="s">
        <v>39</v>
      </c>
      <c r="B11876" t="s">
        <v>56</v>
      </c>
      <c r="C11876" t="s">
        <v>89</v>
      </c>
      <c r="D11876" t="s">
        <v>214</v>
      </c>
      <c r="E11876" t="s">
        <v>215</v>
      </c>
      <c r="F11876" s="88">
        <v>46631</v>
      </c>
      <c r="G11876" s="87">
        <v>5000</v>
      </c>
      <c r="H11876" s="87">
        <v>0</v>
      </c>
    </row>
    <row r="11877" spans="1:8" x14ac:dyDescent="0.3">
      <c r="A11877" t="s">
        <v>39</v>
      </c>
      <c r="B11877" t="s">
        <v>56</v>
      </c>
      <c r="C11877" t="s">
        <v>89</v>
      </c>
      <c r="D11877" t="s">
        <v>214</v>
      </c>
      <c r="E11877" t="s">
        <v>216</v>
      </c>
      <c r="F11877" s="88">
        <v>46631</v>
      </c>
      <c r="G11877" s="87">
        <v>5000</v>
      </c>
      <c r="H11877" s="87">
        <v>0</v>
      </c>
    </row>
    <row r="11878" spans="1:8" x14ac:dyDescent="0.3">
      <c r="A11878" t="s">
        <v>39</v>
      </c>
      <c r="B11878" t="s">
        <v>56</v>
      </c>
      <c r="C11878" t="s">
        <v>89</v>
      </c>
      <c r="D11878" t="s">
        <v>214</v>
      </c>
      <c r="E11878" t="s">
        <v>217</v>
      </c>
      <c r="F11878" s="88">
        <v>46631</v>
      </c>
      <c r="G11878" s="87">
        <v>5000</v>
      </c>
      <c r="H11878" s="87">
        <v>0</v>
      </c>
    </row>
    <row r="11879" spans="1:8" x14ac:dyDescent="0.3">
      <c r="A11879" t="s">
        <v>39</v>
      </c>
      <c r="B11879" t="s">
        <v>56</v>
      </c>
      <c r="C11879" t="s">
        <v>89</v>
      </c>
      <c r="D11879" t="s">
        <v>214</v>
      </c>
      <c r="E11879" t="s">
        <v>215</v>
      </c>
      <c r="F11879" s="88">
        <v>46661</v>
      </c>
      <c r="G11879" s="87">
        <v>5000</v>
      </c>
      <c r="H11879" s="87">
        <v>0</v>
      </c>
    </row>
    <row r="11880" spans="1:8" x14ac:dyDescent="0.3">
      <c r="A11880" t="s">
        <v>39</v>
      </c>
      <c r="B11880" t="s">
        <v>56</v>
      </c>
      <c r="C11880" t="s">
        <v>89</v>
      </c>
      <c r="D11880" t="s">
        <v>214</v>
      </c>
      <c r="E11880" t="s">
        <v>216</v>
      </c>
      <c r="F11880" s="88">
        <v>46661</v>
      </c>
      <c r="G11880" s="87">
        <v>5000</v>
      </c>
      <c r="H11880" s="87">
        <v>0</v>
      </c>
    </row>
    <row r="11881" spans="1:8" x14ac:dyDescent="0.3">
      <c r="A11881" t="s">
        <v>39</v>
      </c>
      <c r="B11881" t="s">
        <v>56</v>
      </c>
      <c r="C11881" t="s">
        <v>89</v>
      </c>
      <c r="D11881" t="s">
        <v>214</v>
      </c>
      <c r="E11881" t="s">
        <v>217</v>
      </c>
      <c r="F11881" s="88">
        <v>46661</v>
      </c>
      <c r="G11881" s="87">
        <v>5000</v>
      </c>
      <c r="H11881" s="87">
        <v>0</v>
      </c>
    </row>
    <row r="11882" spans="1:8" x14ac:dyDescent="0.3">
      <c r="A11882" t="s">
        <v>39</v>
      </c>
      <c r="B11882" t="s">
        <v>56</v>
      </c>
      <c r="C11882" t="s">
        <v>89</v>
      </c>
      <c r="D11882" t="s">
        <v>214</v>
      </c>
      <c r="E11882" t="s">
        <v>215</v>
      </c>
      <c r="F11882" s="88">
        <v>46692</v>
      </c>
      <c r="G11882" s="87">
        <v>5000</v>
      </c>
      <c r="H11882" s="87">
        <v>0</v>
      </c>
    </row>
    <row r="11883" spans="1:8" x14ac:dyDescent="0.3">
      <c r="A11883" t="s">
        <v>39</v>
      </c>
      <c r="B11883" t="s">
        <v>56</v>
      </c>
      <c r="C11883" t="s">
        <v>89</v>
      </c>
      <c r="D11883" t="s">
        <v>214</v>
      </c>
      <c r="E11883" t="s">
        <v>216</v>
      </c>
      <c r="F11883" s="88">
        <v>46692</v>
      </c>
      <c r="G11883" s="87">
        <v>5000</v>
      </c>
      <c r="H11883" s="87">
        <v>0</v>
      </c>
    </row>
    <row r="11884" spans="1:8" x14ac:dyDescent="0.3">
      <c r="A11884" t="s">
        <v>39</v>
      </c>
      <c r="B11884" t="s">
        <v>56</v>
      </c>
      <c r="C11884" t="s">
        <v>89</v>
      </c>
      <c r="D11884" t="s">
        <v>214</v>
      </c>
      <c r="E11884" t="s">
        <v>217</v>
      </c>
      <c r="F11884" s="88">
        <v>46692</v>
      </c>
      <c r="G11884" s="87">
        <v>5000</v>
      </c>
      <c r="H11884" s="87">
        <v>0</v>
      </c>
    </row>
    <row r="11885" spans="1:8" x14ac:dyDescent="0.3">
      <c r="A11885" t="s">
        <v>39</v>
      </c>
      <c r="B11885" t="s">
        <v>56</v>
      </c>
      <c r="C11885" t="s">
        <v>89</v>
      </c>
      <c r="D11885" t="s">
        <v>214</v>
      </c>
      <c r="E11885" t="s">
        <v>215</v>
      </c>
      <c r="F11885" s="88">
        <v>46722</v>
      </c>
      <c r="G11885" s="87">
        <v>5000</v>
      </c>
      <c r="H11885" s="87">
        <v>0</v>
      </c>
    </row>
    <row r="11886" spans="1:8" x14ac:dyDescent="0.3">
      <c r="A11886" t="s">
        <v>39</v>
      </c>
      <c r="B11886" t="s">
        <v>56</v>
      </c>
      <c r="C11886" t="s">
        <v>89</v>
      </c>
      <c r="D11886" t="s">
        <v>214</v>
      </c>
      <c r="E11886" t="s">
        <v>216</v>
      </c>
      <c r="F11886" s="88">
        <v>46722</v>
      </c>
      <c r="G11886" s="87">
        <v>5000</v>
      </c>
      <c r="H11886" s="87">
        <v>0</v>
      </c>
    </row>
    <row r="11887" spans="1:8" x14ac:dyDescent="0.3">
      <c r="A11887" t="s">
        <v>39</v>
      </c>
      <c r="B11887" t="s">
        <v>56</v>
      </c>
      <c r="C11887" t="s">
        <v>89</v>
      </c>
      <c r="D11887" t="s">
        <v>214</v>
      </c>
      <c r="E11887" t="s">
        <v>217</v>
      </c>
      <c r="F11887" s="88">
        <v>46722</v>
      </c>
      <c r="G11887" s="87">
        <v>5000</v>
      </c>
      <c r="H11887" s="87">
        <v>0</v>
      </c>
    </row>
    <row r="11888" spans="1:8" x14ac:dyDescent="0.3">
      <c r="A11888" t="s">
        <v>39</v>
      </c>
      <c r="B11888" t="s">
        <v>56</v>
      </c>
      <c r="C11888" t="s">
        <v>91</v>
      </c>
      <c r="D11888" t="s">
        <v>198</v>
      </c>
      <c r="E11888" t="s">
        <v>135</v>
      </c>
      <c r="G11888" s="87">
        <v>48000</v>
      </c>
      <c r="H11888" s="87">
        <v>28608</v>
      </c>
    </row>
    <row r="11889" spans="1:8" x14ac:dyDescent="0.3">
      <c r="A11889" t="s">
        <v>39</v>
      </c>
      <c r="B11889" t="s">
        <v>56</v>
      </c>
      <c r="C11889" t="s">
        <v>91</v>
      </c>
      <c r="D11889" t="s">
        <v>198</v>
      </c>
      <c r="E11889" t="s">
        <v>199</v>
      </c>
      <c r="G11889" s="87">
        <v>48000</v>
      </c>
      <c r="H11889" s="87">
        <v>48000</v>
      </c>
    </row>
    <row r="11890" spans="1:8" x14ac:dyDescent="0.3">
      <c r="A11890" t="s">
        <v>39</v>
      </c>
      <c r="B11890" t="s">
        <v>56</v>
      </c>
      <c r="C11890" t="s">
        <v>91</v>
      </c>
      <c r="D11890" t="s">
        <v>198</v>
      </c>
      <c r="E11890" t="s">
        <v>200</v>
      </c>
      <c r="G11890" s="87">
        <v>48000</v>
      </c>
      <c r="H11890" s="87">
        <v>48376.60060310251</v>
      </c>
    </row>
    <row r="11891" spans="1:8" x14ac:dyDescent="0.3">
      <c r="A11891" t="s">
        <v>39</v>
      </c>
      <c r="B11891" t="s">
        <v>56</v>
      </c>
      <c r="C11891" t="s">
        <v>91</v>
      </c>
      <c r="D11891" t="s">
        <v>198</v>
      </c>
      <c r="E11891" t="s">
        <v>201</v>
      </c>
      <c r="G11891" s="87">
        <v>48000</v>
      </c>
      <c r="H11891" s="87">
        <v>48000</v>
      </c>
    </row>
    <row r="11892" spans="1:8" x14ac:dyDescent="0.3">
      <c r="A11892" t="s">
        <v>39</v>
      </c>
      <c r="B11892" t="s">
        <v>56</v>
      </c>
      <c r="C11892" t="s">
        <v>91</v>
      </c>
      <c r="D11892" t="s">
        <v>198</v>
      </c>
      <c r="E11892" t="s">
        <v>202</v>
      </c>
      <c r="G11892" s="87">
        <v>48000</v>
      </c>
      <c r="H11892" s="87">
        <v>28832.453959449089</v>
      </c>
    </row>
    <row r="11893" spans="1:8" x14ac:dyDescent="0.3">
      <c r="A11893" t="s">
        <v>39</v>
      </c>
      <c r="B11893" t="s">
        <v>56</v>
      </c>
      <c r="C11893" t="s">
        <v>91</v>
      </c>
      <c r="D11893" t="s">
        <v>198</v>
      </c>
      <c r="E11893" t="s">
        <v>139</v>
      </c>
      <c r="G11893" s="87">
        <v>48000</v>
      </c>
      <c r="H11893" s="87">
        <v>31440</v>
      </c>
    </row>
    <row r="11894" spans="1:8" x14ac:dyDescent="0.3">
      <c r="A11894" t="s">
        <v>39</v>
      </c>
      <c r="B11894" t="s">
        <v>56</v>
      </c>
      <c r="C11894" t="s">
        <v>91</v>
      </c>
      <c r="D11894" t="s">
        <v>198</v>
      </c>
      <c r="E11894" t="s">
        <v>65</v>
      </c>
      <c r="G11894" s="87">
        <v>48000</v>
      </c>
      <c r="H11894" s="87">
        <v>28832.453959449089</v>
      </c>
    </row>
    <row r="11895" spans="1:8" x14ac:dyDescent="0.3">
      <c r="A11895" t="s">
        <v>39</v>
      </c>
      <c r="B11895" t="s">
        <v>56</v>
      </c>
      <c r="C11895" t="s">
        <v>91</v>
      </c>
      <c r="D11895" t="s">
        <v>203</v>
      </c>
      <c r="E11895" t="s">
        <v>204</v>
      </c>
      <c r="G11895" s="87">
        <v>48000</v>
      </c>
      <c r="H11895" s="87">
        <v>28513.44515295215</v>
      </c>
    </row>
    <row r="11896" spans="1:8" x14ac:dyDescent="0.3">
      <c r="A11896" t="s">
        <v>39</v>
      </c>
      <c r="B11896" t="s">
        <v>56</v>
      </c>
      <c r="C11896" t="s">
        <v>91</v>
      </c>
      <c r="D11896" t="s">
        <v>203</v>
      </c>
      <c r="E11896" t="s">
        <v>142</v>
      </c>
      <c r="G11896" s="87">
        <v>48000</v>
      </c>
      <c r="H11896" s="87">
        <v>48000</v>
      </c>
    </row>
    <row r="11897" spans="1:8" x14ac:dyDescent="0.3">
      <c r="A11897" t="s">
        <v>39</v>
      </c>
      <c r="B11897" t="s">
        <v>56</v>
      </c>
      <c r="C11897" t="s">
        <v>91</v>
      </c>
      <c r="D11897" t="s">
        <v>203</v>
      </c>
      <c r="E11897" t="s">
        <v>143</v>
      </c>
      <c r="G11897" s="87">
        <v>48000</v>
      </c>
      <c r="H11897" s="87">
        <v>47841.350927772073</v>
      </c>
    </row>
    <row r="11898" spans="1:8" x14ac:dyDescent="0.3">
      <c r="A11898" t="s">
        <v>39</v>
      </c>
      <c r="B11898" t="s">
        <v>56</v>
      </c>
      <c r="C11898" t="s">
        <v>91</v>
      </c>
      <c r="D11898" t="s">
        <v>203</v>
      </c>
      <c r="E11898" t="s">
        <v>141</v>
      </c>
      <c r="G11898" s="87">
        <v>48000</v>
      </c>
      <c r="H11898" s="87">
        <v>0</v>
      </c>
    </row>
    <row r="11899" spans="1:8" x14ac:dyDescent="0.3">
      <c r="A11899" t="s">
        <v>39</v>
      </c>
      <c r="B11899" t="s">
        <v>56</v>
      </c>
      <c r="C11899" t="s">
        <v>91</v>
      </c>
      <c r="D11899" t="s">
        <v>203</v>
      </c>
      <c r="E11899" t="s">
        <v>205</v>
      </c>
      <c r="G11899" s="87">
        <v>48000</v>
      </c>
      <c r="H11899" s="87">
        <v>28513.44515295215</v>
      </c>
    </row>
    <row r="11900" spans="1:8" x14ac:dyDescent="0.3">
      <c r="A11900" t="s">
        <v>39</v>
      </c>
      <c r="B11900" t="s">
        <v>56</v>
      </c>
      <c r="C11900" t="s">
        <v>91</v>
      </c>
      <c r="D11900" t="s">
        <v>206</v>
      </c>
      <c r="E11900" t="s">
        <v>207</v>
      </c>
      <c r="G11900" s="87">
        <v>48000</v>
      </c>
      <c r="H11900" s="87">
        <v>48000</v>
      </c>
    </row>
    <row r="11901" spans="1:8" x14ac:dyDescent="0.3">
      <c r="A11901" t="s">
        <v>39</v>
      </c>
      <c r="B11901" t="s">
        <v>56</v>
      </c>
      <c r="C11901" t="s">
        <v>91</v>
      </c>
      <c r="D11901" t="s">
        <v>206</v>
      </c>
      <c r="E11901" t="s">
        <v>208</v>
      </c>
      <c r="G11901" s="87">
        <v>48000</v>
      </c>
      <c r="H11901" s="87">
        <v>48000</v>
      </c>
    </row>
    <row r="11902" spans="1:8" x14ac:dyDescent="0.3">
      <c r="A11902" t="s">
        <v>39</v>
      </c>
      <c r="B11902" t="s">
        <v>56</v>
      </c>
      <c r="C11902" t="s">
        <v>91</v>
      </c>
      <c r="D11902" t="s">
        <v>206</v>
      </c>
      <c r="E11902" t="s">
        <v>209</v>
      </c>
      <c r="G11902" s="87">
        <v>48000</v>
      </c>
      <c r="H11902" s="87">
        <v>42863.698030634572</v>
      </c>
    </row>
    <row r="11903" spans="1:8" x14ac:dyDescent="0.3">
      <c r="A11903" t="s">
        <v>39</v>
      </c>
      <c r="B11903" t="s">
        <v>56</v>
      </c>
      <c r="C11903" t="s">
        <v>91</v>
      </c>
      <c r="D11903" t="s">
        <v>210</v>
      </c>
      <c r="E11903" t="s">
        <v>211</v>
      </c>
      <c r="G11903" s="87">
        <v>48000</v>
      </c>
      <c r="H11903" s="87">
        <v>43200</v>
      </c>
    </row>
    <row r="11904" spans="1:8" x14ac:dyDescent="0.3">
      <c r="A11904" t="s">
        <v>39</v>
      </c>
      <c r="B11904" t="s">
        <v>56</v>
      </c>
      <c r="C11904" t="s">
        <v>91</v>
      </c>
      <c r="D11904" t="s">
        <v>210</v>
      </c>
      <c r="E11904" t="s">
        <v>212</v>
      </c>
      <c r="G11904" s="87">
        <v>48000</v>
      </c>
      <c r="H11904" s="87">
        <v>42720</v>
      </c>
    </row>
    <row r="11905" spans="1:8" x14ac:dyDescent="0.3">
      <c r="A11905" t="s">
        <v>39</v>
      </c>
      <c r="B11905" t="s">
        <v>56</v>
      </c>
      <c r="C11905" t="s">
        <v>91</v>
      </c>
      <c r="D11905" t="s">
        <v>210</v>
      </c>
      <c r="E11905" t="s">
        <v>213</v>
      </c>
      <c r="G11905" s="87">
        <v>48000</v>
      </c>
      <c r="H11905" s="87">
        <v>43440</v>
      </c>
    </row>
    <row r="11906" spans="1:8" x14ac:dyDescent="0.3">
      <c r="A11906" t="s">
        <v>39</v>
      </c>
      <c r="B11906" t="s">
        <v>56</v>
      </c>
      <c r="C11906" t="s">
        <v>91</v>
      </c>
      <c r="D11906" t="s">
        <v>214</v>
      </c>
      <c r="E11906" t="s">
        <v>215</v>
      </c>
      <c r="F11906" s="88">
        <v>46388</v>
      </c>
      <c r="G11906" s="87">
        <v>4000</v>
      </c>
      <c r="H11906" s="87">
        <v>54.360304566637652</v>
      </c>
    </row>
    <row r="11907" spans="1:8" x14ac:dyDescent="0.3">
      <c r="A11907" t="s">
        <v>39</v>
      </c>
      <c r="B11907" t="s">
        <v>56</v>
      </c>
      <c r="C11907" t="s">
        <v>91</v>
      </c>
      <c r="D11907" t="s">
        <v>214</v>
      </c>
      <c r="E11907" t="s">
        <v>216</v>
      </c>
      <c r="F11907" s="88">
        <v>46388</v>
      </c>
      <c r="G11907" s="87">
        <v>4000</v>
      </c>
      <c r="H11907" s="87">
        <v>0</v>
      </c>
    </row>
    <row r="11908" spans="1:8" x14ac:dyDescent="0.3">
      <c r="A11908" t="s">
        <v>39</v>
      </c>
      <c r="B11908" t="s">
        <v>56</v>
      </c>
      <c r="C11908" t="s">
        <v>91</v>
      </c>
      <c r="D11908" t="s">
        <v>214</v>
      </c>
      <c r="E11908" t="s">
        <v>217</v>
      </c>
      <c r="F11908" s="88">
        <v>46388</v>
      </c>
      <c r="G11908" s="87">
        <v>4000</v>
      </c>
      <c r="H11908" s="87">
        <v>54.360304566637652</v>
      </c>
    </row>
    <row r="11909" spans="1:8" x14ac:dyDescent="0.3">
      <c r="A11909" t="s">
        <v>39</v>
      </c>
      <c r="B11909" t="s">
        <v>56</v>
      </c>
      <c r="C11909" t="s">
        <v>91</v>
      </c>
      <c r="D11909" t="s">
        <v>214</v>
      </c>
      <c r="E11909" t="s">
        <v>215</v>
      </c>
      <c r="F11909" s="88">
        <v>46419</v>
      </c>
      <c r="G11909" s="87">
        <v>4000</v>
      </c>
      <c r="H11909" s="87">
        <v>54.300662021770307</v>
      </c>
    </row>
    <row r="11910" spans="1:8" x14ac:dyDescent="0.3">
      <c r="A11910" t="s">
        <v>39</v>
      </c>
      <c r="B11910" t="s">
        <v>56</v>
      </c>
      <c r="C11910" t="s">
        <v>91</v>
      </c>
      <c r="D11910" t="s">
        <v>214</v>
      </c>
      <c r="E11910" t="s">
        <v>216</v>
      </c>
      <c r="F11910" s="88">
        <v>46419</v>
      </c>
      <c r="G11910" s="87">
        <v>4000</v>
      </c>
      <c r="H11910" s="87">
        <v>0</v>
      </c>
    </row>
    <row r="11911" spans="1:8" x14ac:dyDescent="0.3">
      <c r="A11911" t="s">
        <v>39</v>
      </c>
      <c r="B11911" t="s">
        <v>56</v>
      </c>
      <c r="C11911" t="s">
        <v>91</v>
      </c>
      <c r="D11911" t="s">
        <v>214</v>
      </c>
      <c r="E11911" t="s">
        <v>217</v>
      </c>
      <c r="F11911" s="88">
        <v>46419</v>
      </c>
      <c r="G11911" s="87">
        <v>4000</v>
      </c>
      <c r="H11911" s="87">
        <v>54.300662021770307</v>
      </c>
    </row>
    <row r="11912" spans="1:8" x14ac:dyDescent="0.3">
      <c r="A11912" t="s">
        <v>39</v>
      </c>
      <c r="B11912" t="s">
        <v>56</v>
      </c>
      <c r="C11912" t="s">
        <v>91</v>
      </c>
      <c r="D11912" t="s">
        <v>214</v>
      </c>
      <c r="E11912" t="s">
        <v>215</v>
      </c>
      <c r="F11912" s="88">
        <v>46447</v>
      </c>
      <c r="G11912" s="87">
        <v>4000</v>
      </c>
      <c r="H11912" s="87">
        <v>54.241150209596078</v>
      </c>
    </row>
    <row r="11913" spans="1:8" x14ac:dyDescent="0.3">
      <c r="A11913" t="s">
        <v>39</v>
      </c>
      <c r="B11913" t="s">
        <v>56</v>
      </c>
      <c r="C11913" t="s">
        <v>91</v>
      </c>
      <c r="D11913" t="s">
        <v>214</v>
      </c>
      <c r="E11913" t="s">
        <v>216</v>
      </c>
      <c r="F11913" s="88">
        <v>46447</v>
      </c>
      <c r="G11913" s="87">
        <v>4000</v>
      </c>
      <c r="H11913" s="87">
        <v>0</v>
      </c>
    </row>
    <row r="11914" spans="1:8" x14ac:dyDescent="0.3">
      <c r="A11914" t="s">
        <v>39</v>
      </c>
      <c r="B11914" t="s">
        <v>56</v>
      </c>
      <c r="C11914" t="s">
        <v>91</v>
      </c>
      <c r="D11914" t="s">
        <v>214</v>
      </c>
      <c r="E11914" t="s">
        <v>217</v>
      </c>
      <c r="F11914" s="88">
        <v>46447</v>
      </c>
      <c r="G11914" s="87">
        <v>4000</v>
      </c>
      <c r="H11914" s="87">
        <v>54.241150209596078</v>
      </c>
    </row>
    <row r="11915" spans="1:8" x14ac:dyDescent="0.3">
      <c r="A11915" t="s">
        <v>39</v>
      </c>
      <c r="B11915" t="s">
        <v>56</v>
      </c>
      <c r="C11915" t="s">
        <v>91</v>
      </c>
      <c r="D11915" t="s">
        <v>214</v>
      </c>
      <c r="E11915" t="s">
        <v>215</v>
      </c>
      <c r="F11915" s="88">
        <v>46478</v>
      </c>
      <c r="G11915" s="87">
        <v>4000</v>
      </c>
      <c r="H11915" s="87">
        <v>54.179758046560167</v>
      </c>
    </row>
    <row r="11916" spans="1:8" x14ac:dyDescent="0.3">
      <c r="A11916" t="s">
        <v>39</v>
      </c>
      <c r="B11916" t="s">
        <v>56</v>
      </c>
      <c r="C11916" t="s">
        <v>91</v>
      </c>
      <c r="D11916" t="s">
        <v>214</v>
      </c>
      <c r="E11916" t="s">
        <v>216</v>
      </c>
      <c r="F11916" s="88">
        <v>46478</v>
      </c>
      <c r="G11916" s="87">
        <v>4000</v>
      </c>
      <c r="H11916" s="87">
        <v>0</v>
      </c>
    </row>
    <row r="11917" spans="1:8" x14ac:dyDescent="0.3">
      <c r="A11917" t="s">
        <v>39</v>
      </c>
      <c r="B11917" t="s">
        <v>56</v>
      </c>
      <c r="C11917" t="s">
        <v>91</v>
      </c>
      <c r="D11917" t="s">
        <v>214</v>
      </c>
      <c r="E11917" t="s">
        <v>217</v>
      </c>
      <c r="F11917" s="88">
        <v>46478</v>
      </c>
      <c r="G11917" s="87">
        <v>4000</v>
      </c>
      <c r="H11917" s="87">
        <v>54.179758046560167</v>
      </c>
    </row>
    <row r="11918" spans="1:8" x14ac:dyDescent="0.3">
      <c r="A11918" t="s">
        <v>39</v>
      </c>
      <c r="B11918" t="s">
        <v>56</v>
      </c>
      <c r="C11918" t="s">
        <v>91</v>
      </c>
      <c r="D11918" t="s">
        <v>214</v>
      </c>
      <c r="E11918" t="s">
        <v>215</v>
      </c>
      <c r="F11918" s="88">
        <v>46508</v>
      </c>
      <c r="G11918" s="87">
        <v>4000</v>
      </c>
      <c r="H11918" s="87">
        <v>54.118504698301713</v>
      </c>
    </row>
    <row r="11919" spans="1:8" x14ac:dyDescent="0.3">
      <c r="A11919" t="s">
        <v>39</v>
      </c>
      <c r="B11919" t="s">
        <v>56</v>
      </c>
      <c r="C11919" t="s">
        <v>91</v>
      </c>
      <c r="D11919" t="s">
        <v>214</v>
      </c>
      <c r="E11919" t="s">
        <v>216</v>
      </c>
      <c r="F11919" s="88">
        <v>46508</v>
      </c>
      <c r="G11919" s="87">
        <v>4000</v>
      </c>
      <c r="H11919" s="87">
        <v>0</v>
      </c>
    </row>
    <row r="11920" spans="1:8" x14ac:dyDescent="0.3">
      <c r="A11920" t="s">
        <v>39</v>
      </c>
      <c r="B11920" t="s">
        <v>56</v>
      </c>
      <c r="C11920" t="s">
        <v>91</v>
      </c>
      <c r="D11920" t="s">
        <v>214</v>
      </c>
      <c r="E11920" t="s">
        <v>217</v>
      </c>
      <c r="F11920" s="88">
        <v>46508</v>
      </c>
      <c r="G11920" s="87">
        <v>4000</v>
      </c>
      <c r="H11920" s="87">
        <v>54.118504698301713</v>
      </c>
    </row>
    <row r="11921" spans="1:8" x14ac:dyDescent="0.3">
      <c r="A11921" t="s">
        <v>39</v>
      </c>
      <c r="B11921" t="s">
        <v>56</v>
      </c>
      <c r="C11921" t="s">
        <v>91</v>
      </c>
      <c r="D11921" t="s">
        <v>214</v>
      </c>
      <c r="E11921" t="s">
        <v>215</v>
      </c>
      <c r="F11921" s="88">
        <v>46539</v>
      </c>
      <c r="G11921" s="87">
        <v>4000</v>
      </c>
      <c r="H11921" s="87">
        <v>54.057389694538223</v>
      </c>
    </row>
    <row r="11922" spans="1:8" x14ac:dyDescent="0.3">
      <c r="A11922" t="s">
        <v>39</v>
      </c>
      <c r="B11922" t="s">
        <v>56</v>
      </c>
      <c r="C11922" t="s">
        <v>91</v>
      </c>
      <c r="D11922" t="s">
        <v>214</v>
      </c>
      <c r="E11922" t="s">
        <v>216</v>
      </c>
      <c r="F11922" s="88">
        <v>46539</v>
      </c>
      <c r="G11922" s="87">
        <v>4000</v>
      </c>
      <c r="H11922" s="87">
        <v>0</v>
      </c>
    </row>
    <row r="11923" spans="1:8" x14ac:dyDescent="0.3">
      <c r="A11923" t="s">
        <v>39</v>
      </c>
      <c r="B11923" t="s">
        <v>56</v>
      </c>
      <c r="C11923" t="s">
        <v>91</v>
      </c>
      <c r="D11923" t="s">
        <v>214</v>
      </c>
      <c r="E11923" t="s">
        <v>217</v>
      </c>
      <c r="F11923" s="88">
        <v>46539</v>
      </c>
      <c r="G11923" s="87">
        <v>4000</v>
      </c>
      <c r="H11923" s="87">
        <v>54.057389694538223</v>
      </c>
    </row>
    <row r="11924" spans="1:8" x14ac:dyDescent="0.3">
      <c r="A11924" t="s">
        <v>39</v>
      </c>
      <c r="B11924" t="s">
        <v>56</v>
      </c>
      <c r="C11924" t="s">
        <v>91</v>
      </c>
      <c r="D11924" t="s">
        <v>214</v>
      </c>
      <c r="E11924" t="s">
        <v>215</v>
      </c>
      <c r="F11924" s="88">
        <v>46569</v>
      </c>
      <c r="G11924" s="87">
        <v>4000</v>
      </c>
      <c r="H11924" s="87">
        <v>53.996412567110852</v>
      </c>
    </row>
    <row r="11925" spans="1:8" x14ac:dyDescent="0.3">
      <c r="A11925" t="s">
        <v>39</v>
      </c>
      <c r="B11925" t="s">
        <v>56</v>
      </c>
      <c r="C11925" t="s">
        <v>91</v>
      </c>
      <c r="D11925" t="s">
        <v>214</v>
      </c>
      <c r="E11925" t="s">
        <v>216</v>
      </c>
      <c r="F11925" s="88">
        <v>46569</v>
      </c>
      <c r="G11925" s="87">
        <v>4000</v>
      </c>
      <c r="H11925" s="87">
        <v>0</v>
      </c>
    </row>
    <row r="11926" spans="1:8" x14ac:dyDescent="0.3">
      <c r="A11926" t="s">
        <v>39</v>
      </c>
      <c r="B11926" t="s">
        <v>56</v>
      </c>
      <c r="C11926" t="s">
        <v>91</v>
      </c>
      <c r="D11926" t="s">
        <v>214</v>
      </c>
      <c r="E11926" t="s">
        <v>217</v>
      </c>
      <c r="F11926" s="88">
        <v>46569</v>
      </c>
      <c r="G11926" s="87">
        <v>4000</v>
      </c>
      <c r="H11926" s="87">
        <v>53.996412567110852</v>
      </c>
    </row>
    <row r="11927" spans="1:8" x14ac:dyDescent="0.3">
      <c r="A11927" t="s">
        <v>39</v>
      </c>
      <c r="B11927" t="s">
        <v>56</v>
      </c>
      <c r="C11927" t="s">
        <v>91</v>
      </c>
      <c r="D11927" t="s">
        <v>214</v>
      </c>
      <c r="E11927" t="s">
        <v>215</v>
      </c>
      <c r="F11927" s="88">
        <v>46600</v>
      </c>
      <c r="G11927" s="87">
        <v>4000</v>
      </c>
      <c r="H11927" s="87">
        <v>53.934576619730557</v>
      </c>
    </row>
    <row r="11928" spans="1:8" x14ac:dyDescent="0.3">
      <c r="A11928" t="s">
        <v>39</v>
      </c>
      <c r="B11928" t="s">
        <v>56</v>
      </c>
      <c r="C11928" t="s">
        <v>91</v>
      </c>
      <c r="D11928" t="s">
        <v>214</v>
      </c>
      <c r="E11928" t="s">
        <v>216</v>
      </c>
      <c r="F11928" s="88">
        <v>46600</v>
      </c>
      <c r="G11928" s="87">
        <v>4000</v>
      </c>
      <c r="H11928" s="87">
        <v>0</v>
      </c>
    </row>
    <row r="11929" spans="1:8" x14ac:dyDescent="0.3">
      <c r="A11929" t="s">
        <v>39</v>
      </c>
      <c r="B11929" t="s">
        <v>56</v>
      </c>
      <c r="C11929" t="s">
        <v>91</v>
      </c>
      <c r="D11929" t="s">
        <v>214</v>
      </c>
      <c r="E11929" t="s">
        <v>217</v>
      </c>
      <c r="F11929" s="88">
        <v>46600</v>
      </c>
      <c r="G11929" s="87">
        <v>4000</v>
      </c>
      <c r="H11929" s="87">
        <v>53.934576619730557</v>
      </c>
    </row>
    <row r="11930" spans="1:8" x14ac:dyDescent="0.3">
      <c r="A11930" t="s">
        <v>39</v>
      </c>
      <c r="B11930" t="s">
        <v>56</v>
      </c>
      <c r="C11930" t="s">
        <v>91</v>
      </c>
      <c r="D11930" t="s">
        <v>214</v>
      </c>
      <c r="E11930" t="s">
        <v>215</v>
      </c>
      <c r="F11930" s="88">
        <v>46631</v>
      </c>
      <c r="G11930" s="87">
        <v>4000</v>
      </c>
      <c r="H11930" s="87">
        <v>53.873876090085197</v>
      </c>
    </row>
    <row r="11931" spans="1:8" x14ac:dyDescent="0.3">
      <c r="A11931" t="s">
        <v>39</v>
      </c>
      <c r="B11931" t="s">
        <v>56</v>
      </c>
      <c r="C11931" t="s">
        <v>91</v>
      </c>
      <c r="D11931" t="s">
        <v>214</v>
      </c>
      <c r="E11931" t="s">
        <v>216</v>
      </c>
      <c r="F11931" s="88">
        <v>46631</v>
      </c>
      <c r="G11931" s="87">
        <v>4000</v>
      </c>
      <c r="H11931" s="87">
        <v>0</v>
      </c>
    </row>
    <row r="11932" spans="1:8" x14ac:dyDescent="0.3">
      <c r="A11932" t="s">
        <v>39</v>
      </c>
      <c r="B11932" t="s">
        <v>56</v>
      </c>
      <c r="C11932" t="s">
        <v>91</v>
      </c>
      <c r="D11932" t="s">
        <v>214</v>
      </c>
      <c r="E11932" t="s">
        <v>217</v>
      </c>
      <c r="F11932" s="88">
        <v>46631</v>
      </c>
      <c r="G11932" s="87">
        <v>4000</v>
      </c>
      <c r="H11932" s="87">
        <v>53.873876090085197</v>
      </c>
    </row>
    <row r="11933" spans="1:8" x14ac:dyDescent="0.3">
      <c r="A11933" t="s">
        <v>39</v>
      </c>
      <c r="B11933" t="s">
        <v>56</v>
      </c>
      <c r="C11933" t="s">
        <v>91</v>
      </c>
      <c r="D11933" t="s">
        <v>214</v>
      </c>
      <c r="E11933" t="s">
        <v>215</v>
      </c>
      <c r="F11933" s="88">
        <v>46661</v>
      </c>
      <c r="G11933" s="87">
        <v>4000</v>
      </c>
      <c r="H11933" s="87">
        <v>53.813312037349633</v>
      </c>
    </row>
    <row r="11934" spans="1:8" x14ac:dyDescent="0.3">
      <c r="A11934" t="s">
        <v>39</v>
      </c>
      <c r="B11934" t="s">
        <v>56</v>
      </c>
      <c r="C11934" t="s">
        <v>91</v>
      </c>
      <c r="D11934" t="s">
        <v>214</v>
      </c>
      <c r="E11934" t="s">
        <v>216</v>
      </c>
      <c r="F11934" s="88">
        <v>46661</v>
      </c>
      <c r="G11934" s="87">
        <v>4000</v>
      </c>
      <c r="H11934" s="87">
        <v>0</v>
      </c>
    </row>
    <row r="11935" spans="1:8" x14ac:dyDescent="0.3">
      <c r="A11935" t="s">
        <v>39</v>
      </c>
      <c r="B11935" t="s">
        <v>56</v>
      </c>
      <c r="C11935" t="s">
        <v>91</v>
      </c>
      <c r="D11935" t="s">
        <v>214</v>
      </c>
      <c r="E11935" t="s">
        <v>217</v>
      </c>
      <c r="F11935" s="88">
        <v>46661</v>
      </c>
      <c r="G11935" s="87">
        <v>4000</v>
      </c>
      <c r="H11935" s="87">
        <v>53.813312037349633</v>
      </c>
    </row>
    <row r="11936" spans="1:8" x14ac:dyDescent="0.3">
      <c r="A11936" t="s">
        <v>39</v>
      </c>
      <c r="B11936" t="s">
        <v>56</v>
      </c>
      <c r="C11936" t="s">
        <v>91</v>
      </c>
      <c r="D11936" t="s">
        <v>214</v>
      </c>
      <c r="E11936" t="s">
        <v>215</v>
      </c>
      <c r="F11936" s="88">
        <v>46692</v>
      </c>
      <c r="G11936" s="87">
        <v>4000</v>
      </c>
      <c r="H11936" s="87">
        <v>53.752884001767143</v>
      </c>
    </row>
    <row r="11937" spans="1:8" x14ac:dyDescent="0.3">
      <c r="A11937" t="s">
        <v>39</v>
      </c>
      <c r="B11937" t="s">
        <v>56</v>
      </c>
      <c r="C11937" t="s">
        <v>91</v>
      </c>
      <c r="D11937" t="s">
        <v>214</v>
      </c>
      <c r="E11937" t="s">
        <v>216</v>
      </c>
      <c r="F11937" s="88">
        <v>46692</v>
      </c>
      <c r="G11937" s="87">
        <v>4000</v>
      </c>
      <c r="H11937" s="87">
        <v>0</v>
      </c>
    </row>
    <row r="11938" spans="1:8" x14ac:dyDescent="0.3">
      <c r="A11938" t="s">
        <v>39</v>
      </c>
      <c r="B11938" t="s">
        <v>56</v>
      </c>
      <c r="C11938" t="s">
        <v>91</v>
      </c>
      <c r="D11938" t="s">
        <v>214</v>
      </c>
      <c r="E11938" t="s">
        <v>217</v>
      </c>
      <c r="F11938" s="88">
        <v>46692</v>
      </c>
      <c r="G11938" s="87">
        <v>4000</v>
      </c>
      <c r="H11938" s="87">
        <v>53.752884001767143</v>
      </c>
    </row>
    <row r="11939" spans="1:8" x14ac:dyDescent="0.3">
      <c r="A11939" t="s">
        <v>39</v>
      </c>
      <c r="B11939" t="s">
        <v>56</v>
      </c>
      <c r="C11939" t="s">
        <v>91</v>
      </c>
      <c r="D11939" t="s">
        <v>214</v>
      </c>
      <c r="E11939" t="s">
        <v>215</v>
      </c>
      <c r="F11939" s="88">
        <v>46722</v>
      </c>
      <c r="G11939" s="87">
        <v>4000</v>
      </c>
      <c r="H11939" s="87">
        <v>53.692591525641653</v>
      </c>
    </row>
    <row r="11940" spans="1:8" x14ac:dyDescent="0.3">
      <c r="A11940" t="s">
        <v>39</v>
      </c>
      <c r="B11940" t="s">
        <v>56</v>
      </c>
      <c r="C11940" t="s">
        <v>91</v>
      </c>
      <c r="D11940" t="s">
        <v>214</v>
      </c>
      <c r="E11940" t="s">
        <v>216</v>
      </c>
      <c r="F11940" s="88">
        <v>46722</v>
      </c>
      <c r="G11940" s="87">
        <v>4000</v>
      </c>
      <c r="H11940" s="87">
        <v>0</v>
      </c>
    </row>
    <row r="11941" spans="1:8" x14ac:dyDescent="0.3">
      <c r="A11941" t="s">
        <v>39</v>
      </c>
      <c r="B11941" t="s">
        <v>56</v>
      </c>
      <c r="C11941" t="s">
        <v>91</v>
      </c>
      <c r="D11941" t="s">
        <v>214</v>
      </c>
      <c r="E11941" t="s">
        <v>217</v>
      </c>
      <c r="F11941" s="88">
        <v>46722</v>
      </c>
      <c r="G11941" s="87">
        <v>4000</v>
      </c>
      <c r="H11941" s="87">
        <v>53.692591525641653</v>
      </c>
    </row>
    <row r="11942" spans="1:8" x14ac:dyDescent="0.3">
      <c r="A11942" t="s">
        <v>39</v>
      </c>
      <c r="B11942" t="s">
        <v>56</v>
      </c>
      <c r="C11942" t="s">
        <v>93</v>
      </c>
      <c r="D11942" t="s">
        <v>198</v>
      </c>
      <c r="E11942" t="s">
        <v>135</v>
      </c>
      <c r="G11942" s="87">
        <v>36000</v>
      </c>
      <c r="H11942" s="87">
        <v>20880</v>
      </c>
    </row>
    <row r="11943" spans="1:8" x14ac:dyDescent="0.3">
      <c r="A11943" t="s">
        <v>39</v>
      </c>
      <c r="B11943" t="s">
        <v>56</v>
      </c>
      <c r="C11943" t="s">
        <v>93</v>
      </c>
      <c r="D11943" t="s">
        <v>198</v>
      </c>
      <c r="E11943" t="s">
        <v>199</v>
      </c>
      <c r="G11943" s="87">
        <v>36000</v>
      </c>
      <c r="H11943" s="87">
        <v>36077.308518253412</v>
      </c>
    </row>
    <row r="11944" spans="1:8" x14ac:dyDescent="0.3">
      <c r="A11944" t="s">
        <v>39</v>
      </c>
      <c r="B11944" t="s">
        <v>56</v>
      </c>
      <c r="C11944" t="s">
        <v>93</v>
      </c>
      <c r="D11944" t="s">
        <v>198</v>
      </c>
      <c r="E11944" t="s">
        <v>200</v>
      </c>
      <c r="G11944" s="87">
        <v>36000</v>
      </c>
      <c r="H11944" s="87">
        <v>36445.358350661358</v>
      </c>
    </row>
    <row r="11945" spans="1:8" x14ac:dyDescent="0.3">
      <c r="A11945" t="s">
        <v>39</v>
      </c>
      <c r="B11945" t="s">
        <v>56</v>
      </c>
      <c r="C11945" t="s">
        <v>93</v>
      </c>
      <c r="D11945" t="s">
        <v>198</v>
      </c>
      <c r="E11945" t="s">
        <v>201</v>
      </c>
      <c r="G11945" s="87">
        <v>36000</v>
      </c>
      <c r="H11945" s="87">
        <v>36000</v>
      </c>
    </row>
    <row r="11946" spans="1:8" x14ac:dyDescent="0.3">
      <c r="A11946" t="s">
        <v>39</v>
      </c>
      <c r="B11946" t="s">
        <v>56</v>
      </c>
      <c r="C11946" t="s">
        <v>93</v>
      </c>
      <c r="D11946" t="s">
        <v>198</v>
      </c>
      <c r="E11946" t="s">
        <v>202</v>
      </c>
      <c r="G11946" s="87">
        <v>36000</v>
      </c>
      <c r="H11946" s="87">
        <v>21183.70148943238</v>
      </c>
    </row>
    <row r="11947" spans="1:8" x14ac:dyDescent="0.3">
      <c r="A11947" t="s">
        <v>39</v>
      </c>
      <c r="B11947" t="s">
        <v>56</v>
      </c>
      <c r="C11947" t="s">
        <v>93</v>
      </c>
      <c r="D11947" t="s">
        <v>198</v>
      </c>
      <c r="E11947" t="s">
        <v>139</v>
      </c>
      <c r="G11947" s="87">
        <v>36000</v>
      </c>
      <c r="H11947" s="87">
        <v>22500</v>
      </c>
    </row>
    <row r="11948" spans="1:8" x14ac:dyDescent="0.3">
      <c r="A11948" t="s">
        <v>39</v>
      </c>
      <c r="B11948" t="s">
        <v>56</v>
      </c>
      <c r="C11948" t="s">
        <v>93</v>
      </c>
      <c r="D11948" t="s">
        <v>198</v>
      </c>
      <c r="E11948" t="s">
        <v>65</v>
      </c>
      <c r="G11948" s="87">
        <v>36000</v>
      </c>
      <c r="H11948" s="87">
        <v>21183.70148943238</v>
      </c>
    </row>
    <row r="11949" spans="1:8" x14ac:dyDescent="0.3">
      <c r="A11949" t="s">
        <v>39</v>
      </c>
      <c r="B11949" t="s">
        <v>56</v>
      </c>
      <c r="C11949" t="s">
        <v>93</v>
      </c>
      <c r="D11949" t="s">
        <v>203</v>
      </c>
      <c r="E11949" t="s">
        <v>204</v>
      </c>
      <c r="G11949" s="87">
        <v>36000</v>
      </c>
      <c r="H11949" s="87">
        <v>20426.273348257451</v>
      </c>
    </row>
    <row r="11950" spans="1:8" x14ac:dyDescent="0.3">
      <c r="A11950" t="s">
        <v>39</v>
      </c>
      <c r="B11950" t="s">
        <v>56</v>
      </c>
      <c r="C11950" t="s">
        <v>93</v>
      </c>
      <c r="D11950" t="s">
        <v>203</v>
      </c>
      <c r="E11950" t="s">
        <v>142</v>
      </c>
      <c r="G11950" s="87">
        <v>36000</v>
      </c>
      <c r="H11950" s="87">
        <v>34657.039711191341</v>
      </c>
    </row>
    <row r="11951" spans="1:8" x14ac:dyDescent="0.3">
      <c r="A11951" t="s">
        <v>39</v>
      </c>
      <c r="B11951" t="s">
        <v>56</v>
      </c>
      <c r="C11951" t="s">
        <v>93</v>
      </c>
      <c r="D11951" t="s">
        <v>203</v>
      </c>
      <c r="E11951" t="s">
        <v>143</v>
      </c>
      <c r="G11951" s="87">
        <v>36000</v>
      </c>
      <c r="H11951" s="87">
        <v>36582.399035349001</v>
      </c>
    </row>
    <row r="11952" spans="1:8" x14ac:dyDescent="0.3">
      <c r="A11952" t="s">
        <v>39</v>
      </c>
      <c r="B11952" t="s">
        <v>56</v>
      </c>
      <c r="C11952" t="s">
        <v>93</v>
      </c>
      <c r="D11952" t="s">
        <v>203</v>
      </c>
      <c r="E11952" t="s">
        <v>141</v>
      </c>
      <c r="G11952" s="87">
        <v>36000</v>
      </c>
      <c r="H11952" s="87">
        <v>0</v>
      </c>
    </row>
    <row r="11953" spans="1:8" x14ac:dyDescent="0.3">
      <c r="A11953" t="s">
        <v>39</v>
      </c>
      <c r="B11953" t="s">
        <v>56</v>
      </c>
      <c r="C11953" t="s">
        <v>93</v>
      </c>
      <c r="D11953" t="s">
        <v>203</v>
      </c>
      <c r="E11953" t="s">
        <v>205</v>
      </c>
      <c r="G11953" s="87">
        <v>36000</v>
      </c>
      <c r="H11953" s="87">
        <v>20426.273348257451</v>
      </c>
    </row>
    <row r="11954" spans="1:8" x14ac:dyDescent="0.3">
      <c r="A11954" t="s">
        <v>39</v>
      </c>
      <c r="B11954" t="s">
        <v>56</v>
      </c>
      <c r="C11954" t="s">
        <v>93</v>
      </c>
      <c r="D11954" t="s">
        <v>206</v>
      </c>
      <c r="E11954" t="s">
        <v>207</v>
      </c>
      <c r="G11954" s="87">
        <v>36000</v>
      </c>
      <c r="H11954" s="87">
        <v>37800</v>
      </c>
    </row>
    <row r="11955" spans="1:8" x14ac:dyDescent="0.3">
      <c r="A11955" t="s">
        <v>39</v>
      </c>
      <c r="B11955" t="s">
        <v>56</v>
      </c>
      <c r="C11955" t="s">
        <v>93</v>
      </c>
      <c r="D11955" t="s">
        <v>206</v>
      </c>
      <c r="E11955" t="s">
        <v>208</v>
      </c>
      <c r="G11955" s="87">
        <v>36000</v>
      </c>
      <c r="H11955" s="87">
        <v>37719</v>
      </c>
    </row>
    <row r="11956" spans="1:8" x14ac:dyDescent="0.3">
      <c r="A11956" t="s">
        <v>39</v>
      </c>
      <c r="B11956" t="s">
        <v>56</v>
      </c>
      <c r="C11956" t="s">
        <v>93</v>
      </c>
      <c r="D11956" t="s">
        <v>206</v>
      </c>
      <c r="E11956" t="s">
        <v>209</v>
      </c>
      <c r="G11956" s="87">
        <v>36000</v>
      </c>
      <c r="H11956" s="87">
        <v>32004.075492341359</v>
      </c>
    </row>
    <row r="11957" spans="1:8" x14ac:dyDescent="0.3">
      <c r="A11957" t="s">
        <v>39</v>
      </c>
      <c r="B11957" t="s">
        <v>56</v>
      </c>
      <c r="C11957" t="s">
        <v>93</v>
      </c>
      <c r="D11957" t="s">
        <v>210</v>
      </c>
      <c r="E11957" t="s">
        <v>211</v>
      </c>
      <c r="G11957" s="87">
        <v>36000</v>
      </c>
      <c r="H11957" s="87">
        <v>32400</v>
      </c>
    </row>
    <row r="11958" spans="1:8" x14ac:dyDescent="0.3">
      <c r="A11958" t="s">
        <v>39</v>
      </c>
      <c r="B11958" t="s">
        <v>56</v>
      </c>
      <c r="C11958" t="s">
        <v>93</v>
      </c>
      <c r="D11958" t="s">
        <v>210</v>
      </c>
      <c r="E11958" t="s">
        <v>212</v>
      </c>
      <c r="G11958" s="87">
        <v>36000</v>
      </c>
      <c r="H11958" s="87">
        <v>32040</v>
      </c>
    </row>
    <row r="11959" spans="1:8" x14ac:dyDescent="0.3">
      <c r="A11959" t="s">
        <v>39</v>
      </c>
      <c r="B11959" t="s">
        <v>56</v>
      </c>
      <c r="C11959" t="s">
        <v>93</v>
      </c>
      <c r="D11959" t="s">
        <v>210</v>
      </c>
      <c r="E11959" t="s">
        <v>213</v>
      </c>
      <c r="G11959" s="87">
        <v>36000</v>
      </c>
      <c r="H11959" s="87">
        <v>31860</v>
      </c>
    </row>
    <row r="11960" spans="1:8" x14ac:dyDescent="0.3">
      <c r="A11960" t="s">
        <v>39</v>
      </c>
      <c r="B11960" t="s">
        <v>56</v>
      </c>
      <c r="C11960" t="s">
        <v>93</v>
      </c>
      <c r="D11960" t="s">
        <v>214</v>
      </c>
      <c r="E11960" t="s">
        <v>215</v>
      </c>
      <c r="F11960" s="88">
        <v>46388</v>
      </c>
      <c r="G11960" s="87">
        <v>3000</v>
      </c>
      <c r="H11960" s="87">
        <v>135.9105307983117</v>
      </c>
    </row>
    <row r="11961" spans="1:8" x14ac:dyDescent="0.3">
      <c r="A11961" t="s">
        <v>39</v>
      </c>
      <c r="B11961" t="s">
        <v>56</v>
      </c>
      <c r="C11961" t="s">
        <v>93</v>
      </c>
      <c r="D11961" t="s">
        <v>214</v>
      </c>
      <c r="E11961" t="s">
        <v>216</v>
      </c>
      <c r="F11961" s="88">
        <v>46388</v>
      </c>
      <c r="G11961" s="87">
        <v>3000</v>
      </c>
      <c r="H11961" s="87">
        <v>150.00000000000011</v>
      </c>
    </row>
    <row r="11962" spans="1:8" x14ac:dyDescent="0.3">
      <c r="A11962" t="s">
        <v>39</v>
      </c>
      <c r="B11962" t="s">
        <v>56</v>
      </c>
      <c r="C11962" t="s">
        <v>93</v>
      </c>
      <c r="D11962" t="s">
        <v>214</v>
      </c>
      <c r="E11962" t="s">
        <v>217</v>
      </c>
      <c r="F11962" s="88">
        <v>46388</v>
      </c>
      <c r="G11962" s="87">
        <v>3000</v>
      </c>
      <c r="H11962" s="87">
        <v>-13.418542096846121</v>
      </c>
    </row>
    <row r="11963" spans="1:8" x14ac:dyDescent="0.3">
      <c r="A11963" t="s">
        <v>39</v>
      </c>
      <c r="B11963" t="s">
        <v>56</v>
      </c>
      <c r="C11963" t="s">
        <v>93</v>
      </c>
      <c r="D11963" t="s">
        <v>214</v>
      </c>
      <c r="E11963" t="s">
        <v>215</v>
      </c>
      <c r="F11963" s="88">
        <v>46419</v>
      </c>
      <c r="G11963" s="87">
        <v>3000</v>
      </c>
      <c r="H11963" s="87">
        <v>135.90543555544679</v>
      </c>
    </row>
    <row r="11964" spans="1:8" x14ac:dyDescent="0.3">
      <c r="A11964" t="s">
        <v>39</v>
      </c>
      <c r="B11964" t="s">
        <v>56</v>
      </c>
      <c r="C11964" t="s">
        <v>93</v>
      </c>
      <c r="D11964" t="s">
        <v>214</v>
      </c>
      <c r="E11964" t="s">
        <v>216</v>
      </c>
      <c r="F11964" s="88">
        <v>46419</v>
      </c>
      <c r="G11964" s="87">
        <v>3000</v>
      </c>
      <c r="H11964" s="87">
        <v>150.00000000000011</v>
      </c>
    </row>
    <row r="11965" spans="1:8" x14ac:dyDescent="0.3">
      <c r="A11965" t="s">
        <v>39</v>
      </c>
      <c r="B11965" t="s">
        <v>56</v>
      </c>
      <c r="C11965" t="s">
        <v>93</v>
      </c>
      <c r="D11965" t="s">
        <v>214</v>
      </c>
      <c r="E11965" t="s">
        <v>217</v>
      </c>
      <c r="F11965" s="88">
        <v>46419</v>
      </c>
      <c r="G11965" s="87">
        <v>3000</v>
      </c>
      <c r="H11965" s="87">
        <v>-13.42339470909848</v>
      </c>
    </row>
    <row r="11966" spans="1:8" x14ac:dyDescent="0.3">
      <c r="A11966" t="s">
        <v>39</v>
      </c>
      <c r="B11966" t="s">
        <v>56</v>
      </c>
      <c r="C11966" t="s">
        <v>93</v>
      </c>
      <c r="D11966" t="s">
        <v>214</v>
      </c>
      <c r="E11966" t="s">
        <v>215</v>
      </c>
      <c r="F11966" s="88">
        <v>46447</v>
      </c>
      <c r="G11966" s="87">
        <v>3000</v>
      </c>
      <c r="H11966" s="87">
        <v>135.90033662601411</v>
      </c>
    </row>
    <row r="11967" spans="1:8" x14ac:dyDescent="0.3">
      <c r="A11967" t="s">
        <v>39</v>
      </c>
      <c r="B11967" t="s">
        <v>56</v>
      </c>
      <c r="C11967" t="s">
        <v>93</v>
      </c>
      <c r="D11967" t="s">
        <v>214</v>
      </c>
      <c r="E11967" t="s">
        <v>216</v>
      </c>
      <c r="F11967" s="88">
        <v>46447</v>
      </c>
      <c r="G11967" s="87">
        <v>3000</v>
      </c>
      <c r="H11967" s="87">
        <v>150.00000000000011</v>
      </c>
    </row>
    <row r="11968" spans="1:8" x14ac:dyDescent="0.3">
      <c r="A11968" t="s">
        <v>39</v>
      </c>
      <c r="B11968" t="s">
        <v>56</v>
      </c>
      <c r="C11968" t="s">
        <v>93</v>
      </c>
      <c r="D11968" t="s">
        <v>214</v>
      </c>
      <c r="E11968" t="s">
        <v>217</v>
      </c>
      <c r="F11968" s="88">
        <v>46447</v>
      </c>
      <c r="G11968" s="87">
        <v>3000</v>
      </c>
      <c r="H11968" s="87">
        <v>-13.428250832367651</v>
      </c>
    </row>
    <row r="11969" spans="1:8" x14ac:dyDescent="0.3">
      <c r="A11969" t="s">
        <v>39</v>
      </c>
      <c r="B11969" t="s">
        <v>56</v>
      </c>
      <c r="C11969" t="s">
        <v>93</v>
      </c>
      <c r="D11969" t="s">
        <v>214</v>
      </c>
      <c r="E11969" t="s">
        <v>215</v>
      </c>
      <c r="F11969" s="88">
        <v>46478</v>
      </c>
      <c r="G11969" s="87">
        <v>3000</v>
      </c>
      <c r="H11969" s="87">
        <v>261.33086340996692</v>
      </c>
    </row>
    <row r="11970" spans="1:8" x14ac:dyDescent="0.3">
      <c r="A11970" t="s">
        <v>39</v>
      </c>
      <c r="B11970" t="s">
        <v>56</v>
      </c>
      <c r="C11970" t="s">
        <v>93</v>
      </c>
      <c r="D11970" t="s">
        <v>214</v>
      </c>
      <c r="E11970" t="s">
        <v>216</v>
      </c>
      <c r="F11970" s="88">
        <v>46478</v>
      </c>
      <c r="G11970" s="87">
        <v>3000</v>
      </c>
      <c r="H11970" s="87">
        <v>276.00000000000023</v>
      </c>
    </row>
    <row r="11971" spans="1:8" x14ac:dyDescent="0.3">
      <c r="A11971" t="s">
        <v>39</v>
      </c>
      <c r="B11971" t="s">
        <v>56</v>
      </c>
      <c r="C11971" t="s">
        <v>93</v>
      </c>
      <c r="D11971" t="s">
        <v>214</v>
      </c>
      <c r="E11971" t="s">
        <v>217</v>
      </c>
      <c r="F11971" s="88">
        <v>46478</v>
      </c>
      <c r="G11971" s="87">
        <v>3000</v>
      </c>
      <c r="H11971" s="87">
        <v>-13.43327526559845</v>
      </c>
    </row>
    <row r="11972" spans="1:8" x14ac:dyDescent="0.3">
      <c r="A11972" t="s">
        <v>39</v>
      </c>
      <c r="B11972" t="s">
        <v>56</v>
      </c>
      <c r="C11972" t="s">
        <v>93</v>
      </c>
      <c r="D11972" t="s">
        <v>214</v>
      </c>
      <c r="E11972" t="s">
        <v>215</v>
      </c>
      <c r="F11972" s="88">
        <v>46508</v>
      </c>
      <c r="G11972" s="87">
        <v>3000</v>
      </c>
      <c r="H11972" s="87">
        <v>261.32537262145098</v>
      </c>
    </row>
    <row r="11973" spans="1:8" x14ac:dyDescent="0.3">
      <c r="A11973" t="s">
        <v>39</v>
      </c>
      <c r="B11973" t="s">
        <v>56</v>
      </c>
      <c r="C11973" t="s">
        <v>93</v>
      </c>
      <c r="D11973" t="s">
        <v>214</v>
      </c>
      <c r="E11973" t="s">
        <v>216</v>
      </c>
      <c r="F11973" s="88">
        <v>46508</v>
      </c>
      <c r="G11973" s="87">
        <v>3000</v>
      </c>
      <c r="H11973" s="87">
        <v>276.00000000000023</v>
      </c>
    </row>
    <row r="11974" spans="1:8" x14ac:dyDescent="0.3">
      <c r="A11974" t="s">
        <v>39</v>
      </c>
      <c r="B11974" t="s">
        <v>56</v>
      </c>
      <c r="C11974" t="s">
        <v>93</v>
      </c>
      <c r="D11974" t="s">
        <v>214</v>
      </c>
      <c r="E11974" t="s">
        <v>217</v>
      </c>
      <c r="F11974" s="88">
        <v>46508</v>
      </c>
      <c r="G11974" s="87">
        <v>3000</v>
      </c>
      <c r="H11974" s="87">
        <v>-13.4383034602098</v>
      </c>
    </row>
    <row r="11975" spans="1:8" x14ac:dyDescent="0.3">
      <c r="A11975" t="s">
        <v>39</v>
      </c>
      <c r="B11975" t="s">
        <v>56</v>
      </c>
      <c r="C11975" t="s">
        <v>93</v>
      </c>
      <c r="D11975" t="s">
        <v>214</v>
      </c>
      <c r="E11975" t="s">
        <v>215</v>
      </c>
      <c r="F11975" s="88">
        <v>46539</v>
      </c>
      <c r="G11975" s="87">
        <v>3000</v>
      </c>
      <c r="H11975" s="87">
        <v>261.31987772089451</v>
      </c>
    </row>
    <row r="11976" spans="1:8" x14ac:dyDescent="0.3">
      <c r="A11976" t="s">
        <v>39</v>
      </c>
      <c r="B11976" t="s">
        <v>56</v>
      </c>
      <c r="C11976" t="s">
        <v>93</v>
      </c>
      <c r="D11976" t="s">
        <v>214</v>
      </c>
      <c r="E11976" t="s">
        <v>216</v>
      </c>
      <c r="F11976" s="88">
        <v>46539</v>
      </c>
      <c r="G11976" s="87">
        <v>3000</v>
      </c>
      <c r="H11976" s="87">
        <v>276.00000000000023</v>
      </c>
    </row>
    <row r="11977" spans="1:8" x14ac:dyDescent="0.3">
      <c r="A11977" t="s">
        <v>39</v>
      </c>
      <c r="B11977" t="s">
        <v>56</v>
      </c>
      <c r="C11977" t="s">
        <v>93</v>
      </c>
      <c r="D11977" t="s">
        <v>214</v>
      </c>
      <c r="E11977" t="s">
        <v>217</v>
      </c>
      <c r="F11977" s="88">
        <v>46539</v>
      </c>
      <c r="G11977" s="87">
        <v>3000</v>
      </c>
      <c r="H11977" s="87">
        <v>-13.443335420426299</v>
      </c>
    </row>
    <row r="11978" spans="1:8" x14ac:dyDescent="0.3">
      <c r="A11978" t="s">
        <v>39</v>
      </c>
      <c r="B11978" t="s">
        <v>56</v>
      </c>
      <c r="C11978" t="s">
        <v>93</v>
      </c>
      <c r="D11978" t="s">
        <v>214</v>
      </c>
      <c r="E11978" t="s">
        <v>215</v>
      </c>
      <c r="F11978" s="88">
        <v>46569</v>
      </c>
      <c r="G11978" s="87">
        <v>3000</v>
      </c>
      <c r="H11978" s="87">
        <v>261.31437870367557</v>
      </c>
    </row>
    <row r="11979" spans="1:8" x14ac:dyDescent="0.3">
      <c r="A11979" t="s">
        <v>39</v>
      </c>
      <c r="B11979" t="s">
        <v>56</v>
      </c>
      <c r="C11979" t="s">
        <v>93</v>
      </c>
      <c r="D11979" t="s">
        <v>214</v>
      </c>
      <c r="E11979" t="s">
        <v>216</v>
      </c>
      <c r="F11979" s="88">
        <v>46569</v>
      </c>
      <c r="G11979" s="87">
        <v>3000</v>
      </c>
      <c r="H11979" s="87">
        <v>276.00000000000023</v>
      </c>
    </row>
    <row r="11980" spans="1:8" x14ac:dyDescent="0.3">
      <c r="A11980" t="s">
        <v>39</v>
      </c>
      <c r="B11980" t="s">
        <v>56</v>
      </c>
      <c r="C11980" t="s">
        <v>93</v>
      </c>
      <c r="D11980" t="s">
        <v>214</v>
      </c>
      <c r="E11980" t="s">
        <v>217</v>
      </c>
      <c r="F11980" s="88">
        <v>46569</v>
      </c>
      <c r="G11980" s="87">
        <v>3000</v>
      </c>
      <c r="H11980" s="87">
        <v>-13.44837115048059</v>
      </c>
    </row>
    <row r="11981" spans="1:8" x14ac:dyDescent="0.3">
      <c r="A11981" t="s">
        <v>39</v>
      </c>
      <c r="B11981" t="s">
        <v>56</v>
      </c>
      <c r="C11981" t="s">
        <v>93</v>
      </c>
      <c r="D11981" t="s">
        <v>214</v>
      </c>
      <c r="E11981" t="s">
        <v>215</v>
      </c>
      <c r="F11981" s="88">
        <v>46600</v>
      </c>
      <c r="G11981" s="87">
        <v>3000</v>
      </c>
      <c r="H11981" s="87">
        <v>261.30878531542032</v>
      </c>
    </row>
    <row r="11982" spans="1:8" x14ac:dyDescent="0.3">
      <c r="A11982" t="s">
        <v>39</v>
      </c>
      <c r="B11982" t="s">
        <v>56</v>
      </c>
      <c r="C11982" t="s">
        <v>93</v>
      </c>
      <c r="D11982" t="s">
        <v>214</v>
      </c>
      <c r="E11982" t="s">
        <v>216</v>
      </c>
      <c r="F11982" s="88">
        <v>46600</v>
      </c>
      <c r="G11982" s="87">
        <v>3000</v>
      </c>
      <c r="H11982" s="87">
        <v>276.00000000000023</v>
      </c>
    </row>
    <row r="11983" spans="1:8" x14ac:dyDescent="0.3">
      <c r="A11983" t="s">
        <v>39</v>
      </c>
      <c r="B11983" t="s">
        <v>56</v>
      </c>
      <c r="C11983" t="s">
        <v>93</v>
      </c>
      <c r="D11983" t="s">
        <v>214</v>
      </c>
      <c r="E11983" t="s">
        <v>217</v>
      </c>
      <c r="F11983" s="88">
        <v>46600</v>
      </c>
      <c r="G11983" s="87">
        <v>3000</v>
      </c>
      <c r="H11983" s="87">
        <v>-13.453493300897399</v>
      </c>
    </row>
    <row r="11984" spans="1:8" x14ac:dyDescent="0.3">
      <c r="A11984" t="s">
        <v>39</v>
      </c>
      <c r="B11984" t="s">
        <v>56</v>
      </c>
      <c r="C11984" t="s">
        <v>93</v>
      </c>
      <c r="D11984" t="s">
        <v>214</v>
      </c>
      <c r="E11984" t="s">
        <v>215</v>
      </c>
      <c r="F11984" s="88">
        <v>46631</v>
      </c>
      <c r="G11984" s="87">
        <v>3000</v>
      </c>
      <c r="H11984" s="87">
        <v>261.30327798330859</v>
      </c>
    </row>
    <row r="11985" spans="1:8" x14ac:dyDescent="0.3">
      <c r="A11985" t="s">
        <v>39</v>
      </c>
      <c r="B11985" t="s">
        <v>56</v>
      </c>
      <c r="C11985" t="s">
        <v>93</v>
      </c>
      <c r="D11985" t="s">
        <v>214</v>
      </c>
      <c r="E11985" t="s">
        <v>216</v>
      </c>
      <c r="F11985" s="88">
        <v>46631</v>
      </c>
      <c r="G11985" s="87">
        <v>3000</v>
      </c>
      <c r="H11985" s="87">
        <v>276.00000000000023</v>
      </c>
    </row>
    <row r="11986" spans="1:8" x14ac:dyDescent="0.3">
      <c r="A11986" t="s">
        <v>39</v>
      </c>
      <c r="B11986" t="s">
        <v>56</v>
      </c>
      <c r="C11986" t="s">
        <v>93</v>
      </c>
      <c r="D11986" t="s">
        <v>214</v>
      </c>
      <c r="E11986" t="s">
        <v>217</v>
      </c>
      <c r="F11986" s="88">
        <v>46631</v>
      </c>
      <c r="G11986" s="87">
        <v>3000</v>
      </c>
      <c r="H11986" s="87">
        <v>-13.45853664532182</v>
      </c>
    </row>
    <row r="11987" spans="1:8" x14ac:dyDescent="0.3">
      <c r="A11987" t="s">
        <v>39</v>
      </c>
      <c r="B11987" t="s">
        <v>56</v>
      </c>
      <c r="C11987" t="s">
        <v>93</v>
      </c>
      <c r="D11987" t="s">
        <v>214</v>
      </c>
      <c r="E11987" t="s">
        <v>215</v>
      </c>
      <c r="F11987" s="88">
        <v>46661</v>
      </c>
      <c r="G11987" s="87">
        <v>3000</v>
      </c>
      <c r="H11987" s="87">
        <v>105.9978728767195</v>
      </c>
    </row>
    <row r="11988" spans="1:8" x14ac:dyDescent="0.3">
      <c r="A11988" t="s">
        <v>39</v>
      </c>
      <c r="B11988" t="s">
        <v>56</v>
      </c>
      <c r="C11988" t="s">
        <v>93</v>
      </c>
      <c r="D11988" t="s">
        <v>214</v>
      </c>
      <c r="E11988" t="s">
        <v>216</v>
      </c>
      <c r="F11988" s="88">
        <v>46661</v>
      </c>
      <c r="G11988" s="87">
        <v>3000</v>
      </c>
      <c r="H11988" s="87">
        <v>120.0000000000001</v>
      </c>
    </row>
    <row r="11989" spans="1:8" x14ac:dyDescent="0.3">
      <c r="A11989" t="s">
        <v>39</v>
      </c>
      <c r="B11989" t="s">
        <v>56</v>
      </c>
      <c r="C11989" t="s">
        <v>93</v>
      </c>
      <c r="D11989" t="s">
        <v>214</v>
      </c>
      <c r="E11989" t="s">
        <v>217</v>
      </c>
      <c r="F11989" s="88">
        <v>46661</v>
      </c>
      <c r="G11989" s="87">
        <v>3000</v>
      </c>
      <c r="H11989" s="87">
        <v>-13.46358377238543</v>
      </c>
    </row>
    <row r="11990" spans="1:8" x14ac:dyDescent="0.3">
      <c r="A11990" t="s">
        <v>39</v>
      </c>
      <c r="B11990" t="s">
        <v>56</v>
      </c>
      <c r="C11990" t="s">
        <v>93</v>
      </c>
      <c r="D11990" t="s">
        <v>214</v>
      </c>
      <c r="E11990" t="s">
        <v>215</v>
      </c>
      <c r="F11990" s="88">
        <v>46692</v>
      </c>
      <c r="G11990" s="87">
        <v>3000</v>
      </c>
      <c r="H11990" s="87">
        <v>105.99261992619959</v>
      </c>
    </row>
    <row r="11991" spans="1:8" x14ac:dyDescent="0.3">
      <c r="A11991" t="s">
        <v>39</v>
      </c>
      <c r="B11991" t="s">
        <v>56</v>
      </c>
      <c r="C11991" t="s">
        <v>93</v>
      </c>
      <c r="D11991" t="s">
        <v>214</v>
      </c>
      <c r="E11991" t="s">
        <v>216</v>
      </c>
      <c r="F11991" s="88">
        <v>46692</v>
      </c>
      <c r="G11991" s="87">
        <v>3000</v>
      </c>
      <c r="H11991" s="87">
        <v>120.0000000000001</v>
      </c>
    </row>
    <row r="11992" spans="1:8" x14ac:dyDescent="0.3">
      <c r="A11992" t="s">
        <v>39</v>
      </c>
      <c r="B11992" t="s">
        <v>56</v>
      </c>
      <c r="C11992" t="s">
        <v>93</v>
      </c>
      <c r="D11992" t="s">
        <v>214</v>
      </c>
      <c r="E11992" t="s">
        <v>217</v>
      </c>
      <c r="F11992" s="88">
        <v>46692</v>
      </c>
      <c r="G11992" s="87">
        <v>3000</v>
      </c>
      <c r="H11992" s="87">
        <v>-13.468634686346849</v>
      </c>
    </row>
    <row r="11993" spans="1:8" x14ac:dyDescent="0.3">
      <c r="A11993" t="s">
        <v>39</v>
      </c>
      <c r="B11993" t="s">
        <v>56</v>
      </c>
      <c r="C11993" t="s">
        <v>93</v>
      </c>
      <c r="D11993" t="s">
        <v>214</v>
      </c>
      <c r="E11993" t="s">
        <v>215</v>
      </c>
      <c r="F11993" s="88">
        <v>46722</v>
      </c>
      <c r="G11993" s="87">
        <v>3000</v>
      </c>
      <c r="H11993" s="87">
        <v>105.9873630328723</v>
      </c>
    </row>
    <row r="11994" spans="1:8" x14ac:dyDescent="0.3">
      <c r="A11994" t="s">
        <v>39</v>
      </c>
      <c r="B11994" t="s">
        <v>56</v>
      </c>
      <c r="C11994" t="s">
        <v>93</v>
      </c>
      <c r="D11994" t="s">
        <v>214</v>
      </c>
      <c r="E11994" t="s">
        <v>216</v>
      </c>
      <c r="F11994" s="88">
        <v>46722</v>
      </c>
      <c r="G11994" s="87">
        <v>3000</v>
      </c>
      <c r="H11994" s="87">
        <v>120.0000000000001</v>
      </c>
    </row>
    <row r="11995" spans="1:8" x14ac:dyDescent="0.3">
      <c r="A11995" t="s">
        <v>39</v>
      </c>
      <c r="B11995" t="s">
        <v>56</v>
      </c>
      <c r="C11995" t="s">
        <v>93</v>
      </c>
      <c r="D11995" t="s">
        <v>214</v>
      </c>
      <c r="E11995" t="s">
        <v>217</v>
      </c>
      <c r="F11995" s="88">
        <v>46722</v>
      </c>
      <c r="G11995" s="87">
        <v>3000</v>
      </c>
      <c r="H11995" s="87">
        <v>-13.47368939146898</v>
      </c>
    </row>
    <row r="11996" spans="1:8" x14ac:dyDescent="0.3">
      <c r="A11996" t="s">
        <v>39</v>
      </c>
      <c r="B11996" t="s">
        <v>56</v>
      </c>
      <c r="C11996" t="s">
        <v>95</v>
      </c>
      <c r="D11996" t="s">
        <v>198</v>
      </c>
      <c r="E11996" t="s">
        <v>135</v>
      </c>
      <c r="G11996" s="87">
        <v>24000</v>
      </c>
      <c r="H11996" s="87">
        <v>14592</v>
      </c>
    </row>
    <row r="11997" spans="1:8" x14ac:dyDescent="0.3">
      <c r="A11997" t="s">
        <v>39</v>
      </c>
      <c r="B11997" t="s">
        <v>56</v>
      </c>
      <c r="C11997" t="s">
        <v>95</v>
      </c>
      <c r="D11997" t="s">
        <v>198</v>
      </c>
      <c r="E11997" t="s">
        <v>199</v>
      </c>
      <c r="G11997" s="87">
        <v>24000</v>
      </c>
      <c r="H11997" s="87">
        <v>24481.154771451482</v>
      </c>
    </row>
    <row r="11998" spans="1:8" x14ac:dyDescent="0.3">
      <c r="A11998" t="s">
        <v>39</v>
      </c>
      <c r="B11998" t="s">
        <v>56</v>
      </c>
      <c r="C11998" t="s">
        <v>95</v>
      </c>
      <c r="D11998" t="s">
        <v>198</v>
      </c>
      <c r="E11998" t="s">
        <v>200</v>
      </c>
      <c r="G11998" s="87">
        <v>24000</v>
      </c>
      <c r="H11998" s="87">
        <v>24215.360492916068</v>
      </c>
    </row>
    <row r="11999" spans="1:8" x14ac:dyDescent="0.3">
      <c r="A11999" t="s">
        <v>39</v>
      </c>
      <c r="B11999" t="s">
        <v>56</v>
      </c>
      <c r="C11999" t="s">
        <v>95</v>
      </c>
      <c r="D11999" t="s">
        <v>198</v>
      </c>
      <c r="E11999" t="s">
        <v>201</v>
      </c>
      <c r="G11999" s="87">
        <v>24000</v>
      </c>
      <c r="H11999" s="87">
        <v>24000</v>
      </c>
    </row>
    <row r="12000" spans="1:8" x14ac:dyDescent="0.3">
      <c r="A12000" t="s">
        <v>39</v>
      </c>
      <c r="B12000" t="s">
        <v>56</v>
      </c>
      <c r="C12000" t="s">
        <v>95</v>
      </c>
      <c r="D12000" t="s">
        <v>198</v>
      </c>
      <c r="E12000" t="s">
        <v>202</v>
      </c>
      <c r="G12000" s="87">
        <v>24000</v>
      </c>
      <c r="H12000" s="87">
        <v>15018.10636453044</v>
      </c>
    </row>
    <row r="12001" spans="1:8" x14ac:dyDescent="0.3">
      <c r="A12001" t="s">
        <v>39</v>
      </c>
      <c r="B12001" t="s">
        <v>56</v>
      </c>
      <c r="C12001" t="s">
        <v>95</v>
      </c>
      <c r="D12001" t="s">
        <v>198</v>
      </c>
      <c r="E12001" t="s">
        <v>139</v>
      </c>
      <c r="G12001" s="87">
        <v>24000</v>
      </c>
      <c r="H12001" s="87">
        <v>15480</v>
      </c>
    </row>
    <row r="12002" spans="1:8" x14ac:dyDescent="0.3">
      <c r="A12002" t="s">
        <v>39</v>
      </c>
      <c r="B12002" t="s">
        <v>56</v>
      </c>
      <c r="C12002" t="s">
        <v>95</v>
      </c>
      <c r="D12002" t="s">
        <v>198</v>
      </c>
      <c r="E12002" t="s">
        <v>65</v>
      </c>
      <c r="G12002" s="87">
        <v>24000</v>
      </c>
      <c r="H12002" s="87">
        <v>15018.10636453044</v>
      </c>
    </row>
    <row r="12003" spans="1:8" x14ac:dyDescent="0.3">
      <c r="A12003" t="s">
        <v>39</v>
      </c>
      <c r="B12003" t="s">
        <v>56</v>
      </c>
      <c r="C12003" t="s">
        <v>95</v>
      </c>
      <c r="D12003" t="s">
        <v>203</v>
      </c>
      <c r="E12003" t="s">
        <v>204</v>
      </c>
      <c r="G12003" s="87">
        <v>24000</v>
      </c>
      <c r="H12003" s="87">
        <v>14613.8175142359</v>
      </c>
    </row>
    <row r="12004" spans="1:8" x14ac:dyDescent="0.3">
      <c r="A12004" t="s">
        <v>39</v>
      </c>
      <c r="B12004" t="s">
        <v>56</v>
      </c>
      <c r="C12004" t="s">
        <v>95</v>
      </c>
      <c r="D12004" t="s">
        <v>203</v>
      </c>
      <c r="E12004" t="s">
        <v>142</v>
      </c>
      <c r="G12004" s="87">
        <v>24000</v>
      </c>
      <c r="H12004" s="87">
        <v>24000</v>
      </c>
    </row>
    <row r="12005" spans="1:8" x14ac:dyDescent="0.3">
      <c r="A12005" t="s">
        <v>39</v>
      </c>
      <c r="B12005" t="s">
        <v>56</v>
      </c>
      <c r="C12005" t="s">
        <v>95</v>
      </c>
      <c r="D12005" t="s">
        <v>203</v>
      </c>
      <c r="E12005" t="s">
        <v>143</v>
      </c>
      <c r="G12005" s="87">
        <v>24000</v>
      </c>
      <c r="H12005" s="87">
        <v>24035.884069466942</v>
      </c>
    </row>
    <row r="12006" spans="1:8" x14ac:dyDescent="0.3">
      <c r="A12006" t="s">
        <v>39</v>
      </c>
      <c r="B12006" t="s">
        <v>56</v>
      </c>
      <c r="C12006" t="s">
        <v>95</v>
      </c>
      <c r="D12006" t="s">
        <v>203</v>
      </c>
      <c r="E12006" t="s">
        <v>141</v>
      </c>
      <c r="G12006" s="87">
        <v>24000</v>
      </c>
      <c r="H12006" s="87">
        <v>0</v>
      </c>
    </row>
    <row r="12007" spans="1:8" x14ac:dyDescent="0.3">
      <c r="A12007" t="s">
        <v>39</v>
      </c>
      <c r="B12007" t="s">
        <v>56</v>
      </c>
      <c r="C12007" t="s">
        <v>95</v>
      </c>
      <c r="D12007" t="s">
        <v>203</v>
      </c>
      <c r="E12007" t="s">
        <v>205</v>
      </c>
      <c r="G12007" s="87">
        <v>24000</v>
      </c>
      <c r="H12007" s="87">
        <v>14613.8175142359</v>
      </c>
    </row>
    <row r="12008" spans="1:8" x14ac:dyDescent="0.3">
      <c r="A12008" t="s">
        <v>39</v>
      </c>
      <c r="B12008" t="s">
        <v>56</v>
      </c>
      <c r="C12008" t="s">
        <v>95</v>
      </c>
      <c r="D12008" t="s">
        <v>206</v>
      </c>
      <c r="E12008" t="s">
        <v>207</v>
      </c>
      <c r="G12008" s="87">
        <v>24000</v>
      </c>
      <c r="H12008" s="87">
        <v>25440</v>
      </c>
    </row>
    <row r="12009" spans="1:8" x14ac:dyDescent="0.3">
      <c r="A12009" t="s">
        <v>39</v>
      </c>
      <c r="B12009" t="s">
        <v>56</v>
      </c>
      <c r="C12009" t="s">
        <v>95</v>
      </c>
      <c r="D12009" t="s">
        <v>206</v>
      </c>
      <c r="E12009" t="s">
        <v>208</v>
      </c>
      <c r="G12009" s="87">
        <v>24000</v>
      </c>
      <c r="H12009" s="87">
        <v>24940</v>
      </c>
    </row>
    <row r="12010" spans="1:8" x14ac:dyDescent="0.3">
      <c r="A12010" t="s">
        <v>39</v>
      </c>
      <c r="B12010" t="s">
        <v>56</v>
      </c>
      <c r="C12010" t="s">
        <v>95</v>
      </c>
      <c r="D12010" t="s">
        <v>206</v>
      </c>
      <c r="E12010" t="s">
        <v>209</v>
      </c>
      <c r="G12010" s="87">
        <v>24000</v>
      </c>
      <c r="H12010" s="87">
        <v>21407.899343544861</v>
      </c>
    </row>
    <row r="12011" spans="1:8" x14ac:dyDescent="0.3">
      <c r="A12011" t="s">
        <v>39</v>
      </c>
      <c r="B12011" t="s">
        <v>56</v>
      </c>
      <c r="C12011" t="s">
        <v>95</v>
      </c>
      <c r="D12011" t="s">
        <v>210</v>
      </c>
      <c r="E12011" t="s">
        <v>211</v>
      </c>
      <c r="G12011" s="87">
        <v>24000</v>
      </c>
      <c r="H12011" s="87">
        <v>21600</v>
      </c>
    </row>
    <row r="12012" spans="1:8" x14ac:dyDescent="0.3">
      <c r="A12012" t="s">
        <v>39</v>
      </c>
      <c r="B12012" t="s">
        <v>56</v>
      </c>
      <c r="C12012" t="s">
        <v>95</v>
      </c>
      <c r="D12012" t="s">
        <v>210</v>
      </c>
      <c r="E12012" t="s">
        <v>212</v>
      </c>
      <c r="G12012" s="87">
        <v>24000</v>
      </c>
      <c r="H12012" s="87">
        <v>21360</v>
      </c>
    </row>
    <row r="12013" spans="1:8" x14ac:dyDescent="0.3">
      <c r="A12013" t="s">
        <v>39</v>
      </c>
      <c r="B12013" t="s">
        <v>56</v>
      </c>
      <c r="C12013" t="s">
        <v>95</v>
      </c>
      <c r="D12013" t="s">
        <v>210</v>
      </c>
      <c r="E12013" t="s">
        <v>213</v>
      </c>
      <c r="G12013" s="87">
        <v>24000</v>
      </c>
      <c r="H12013" s="87">
        <v>21600</v>
      </c>
    </row>
    <row r="12014" spans="1:8" x14ac:dyDescent="0.3">
      <c r="A12014" t="s">
        <v>39</v>
      </c>
      <c r="B12014" t="s">
        <v>56</v>
      </c>
      <c r="C12014" t="s">
        <v>95</v>
      </c>
      <c r="D12014" t="s">
        <v>214</v>
      </c>
      <c r="E12014" t="s">
        <v>215</v>
      </c>
      <c r="F12014" s="88">
        <v>46388</v>
      </c>
      <c r="G12014" s="87">
        <v>2000</v>
      </c>
      <c r="H12014" s="87">
        <v>139.14611968180509</v>
      </c>
    </row>
    <row r="12015" spans="1:8" x14ac:dyDescent="0.3">
      <c r="A12015" t="s">
        <v>39</v>
      </c>
      <c r="B12015" t="s">
        <v>56</v>
      </c>
      <c r="C12015" t="s">
        <v>95</v>
      </c>
      <c r="D12015" t="s">
        <v>214</v>
      </c>
      <c r="E12015" t="s">
        <v>216</v>
      </c>
      <c r="F12015" s="88">
        <v>46388</v>
      </c>
      <c r="G12015" s="87">
        <v>2000</v>
      </c>
      <c r="H12015" s="87">
        <v>120.0000000000001</v>
      </c>
    </row>
    <row r="12016" spans="1:8" x14ac:dyDescent="0.3">
      <c r="A12016" t="s">
        <v>39</v>
      </c>
      <c r="B12016" t="s">
        <v>56</v>
      </c>
      <c r="C12016" t="s">
        <v>95</v>
      </c>
      <c r="D12016" t="s">
        <v>214</v>
      </c>
      <c r="E12016" t="s">
        <v>217</v>
      </c>
      <c r="F12016" s="88">
        <v>46388</v>
      </c>
      <c r="G12016" s="87">
        <v>2000</v>
      </c>
      <c r="H12016" s="87">
        <v>18.062377058306819</v>
      </c>
    </row>
    <row r="12017" spans="1:8" x14ac:dyDescent="0.3">
      <c r="A12017" t="s">
        <v>39</v>
      </c>
      <c r="B12017" t="s">
        <v>56</v>
      </c>
      <c r="C12017" t="s">
        <v>95</v>
      </c>
      <c r="D12017" t="s">
        <v>214</v>
      </c>
      <c r="E12017" t="s">
        <v>215</v>
      </c>
      <c r="F12017" s="88">
        <v>46419</v>
      </c>
      <c r="G12017" s="87">
        <v>2000</v>
      </c>
      <c r="H12017" s="87">
        <v>139.13215477809391</v>
      </c>
    </row>
    <row r="12018" spans="1:8" x14ac:dyDescent="0.3">
      <c r="A12018" t="s">
        <v>39</v>
      </c>
      <c r="B12018" t="s">
        <v>56</v>
      </c>
      <c r="C12018" t="s">
        <v>95</v>
      </c>
      <c r="D12018" t="s">
        <v>214</v>
      </c>
      <c r="E12018" t="s">
        <v>216</v>
      </c>
      <c r="F12018" s="88">
        <v>46419</v>
      </c>
      <c r="G12018" s="87">
        <v>2000</v>
      </c>
      <c r="H12018" s="87">
        <v>120.0000000000001</v>
      </c>
    </row>
    <row r="12019" spans="1:8" x14ac:dyDescent="0.3">
      <c r="A12019" t="s">
        <v>39</v>
      </c>
      <c r="B12019" t="s">
        <v>56</v>
      </c>
      <c r="C12019" t="s">
        <v>95</v>
      </c>
      <c r="D12019" t="s">
        <v>214</v>
      </c>
      <c r="E12019" t="s">
        <v>217</v>
      </c>
      <c r="F12019" s="88">
        <v>46419</v>
      </c>
      <c r="G12019" s="87">
        <v>2000</v>
      </c>
      <c r="H12019" s="87">
        <v>18.0492026208432</v>
      </c>
    </row>
    <row r="12020" spans="1:8" x14ac:dyDescent="0.3">
      <c r="A12020" t="s">
        <v>39</v>
      </c>
      <c r="B12020" t="s">
        <v>56</v>
      </c>
      <c r="C12020" t="s">
        <v>95</v>
      </c>
      <c r="D12020" t="s">
        <v>214</v>
      </c>
      <c r="E12020" t="s">
        <v>215</v>
      </c>
      <c r="F12020" s="88">
        <v>46447</v>
      </c>
      <c r="G12020" s="87">
        <v>2000</v>
      </c>
      <c r="H12020" s="87">
        <v>139.11821023113319</v>
      </c>
    </row>
    <row r="12021" spans="1:8" x14ac:dyDescent="0.3">
      <c r="A12021" t="s">
        <v>39</v>
      </c>
      <c r="B12021" t="s">
        <v>56</v>
      </c>
      <c r="C12021" t="s">
        <v>95</v>
      </c>
      <c r="D12021" t="s">
        <v>214</v>
      </c>
      <c r="E12021" t="s">
        <v>216</v>
      </c>
      <c r="F12021" s="88">
        <v>46447</v>
      </c>
      <c r="G12021" s="87">
        <v>2000</v>
      </c>
      <c r="H12021" s="87">
        <v>120.0000000000001</v>
      </c>
    </row>
    <row r="12022" spans="1:8" x14ac:dyDescent="0.3">
      <c r="A12022" t="s">
        <v>39</v>
      </c>
      <c r="B12022" t="s">
        <v>56</v>
      </c>
      <c r="C12022" t="s">
        <v>95</v>
      </c>
      <c r="D12022" t="s">
        <v>214</v>
      </c>
      <c r="E12022" t="s">
        <v>217</v>
      </c>
      <c r="F12022" s="88">
        <v>46447</v>
      </c>
      <c r="G12022" s="87">
        <v>2000</v>
      </c>
      <c r="H12022" s="87">
        <v>18.036047387861579</v>
      </c>
    </row>
    <row r="12023" spans="1:8" x14ac:dyDescent="0.3">
      <c r="A12023" t="s">
        <v>39</v>
      </c>
      <c r="B12023" t="s">
        <v>56</v>
      </c>
      <c r="C12023" t="s">
        <v>95</v>
      </c>
      <c r="D12023" t="s">
        <v>214</v>
      </c>
      <c r="E12023" t="s">
        <v>215</v>
      </c>
      <c r="F12023" s="88">
        <v>46478</v>
      </c>
      <c r="G12023" s="87">
        <v>2000</v>
      </c>
      <c r="H12023" s="87">
        <v>139.10381434390831</v>
      </c>
    </row>
    <row r="12024" spans="1:8" x14ac:dyDescent="0.3">
      <c r="A12024" t="s">
        <v>39</v>
      </c>
      <c r="B12024" t="s">
        <v>56</v>
      </c>
      <c r="C12024" t="s">
        <v>95</v>
      </c>
      <c r="D12024" t="s">
        <v>214</v>
      </c>
      <c r="E12024" t="s">
        <v>216</v>
      </c>
      <c r="F12024" s="88">
        <v>46478</v>
      </c>
      <c r="G12024" s="87">
        <v>2000</v>
      </c>
      <c r="H12024" s="87">
        <v>120.0000000000001</v>
      </c>
    </row>
    <row r="12025" spans="1:8" x14ac:dyDescent="0.3">
      <c r="A12025" t="s">
        <v>39</v>
      </c>
      <c r="B12025" t="s">
        <v>56</v>
      </c>
      <c r="C12025" t="s">
        <v>95</v>
      </c>
      <c r="D12025" t="s">
        <v>214</v>
      </c>
      <c r="E12025" t="s">
        <v>217</v>
      </c>
      <c r="F12025" s="88">
        <v>46478</v>
      </c>
      <c r="G12025" s="87">
        <v>2000</v>
      </c>
      <c r="H12025" s="87">
        <v>18.022466362177521</v>
      </c>
    </row>
    <row r="12026" spans="1:8" x14ac:dyDescent="0.3">
      <c r="A12026" t="s">
        <v>39</v>
      </c>
      <c r="B12026" t="s">
        <v>56</v>
      </c>
      <c r="C12026" t="s">
        <v>95</v>
      </c>
      <c r="D12026" t="s">
        <v>214</v>
      </c>
      <c r="E12026" t="s">
        <v>215</v>
      </c>
      <c r="F12026" s="88">
        <v>46508</v>
      </c>
      <c r="G12026" s="87">
        <v>2000</v>
      </c>
      <c r="H12026" s="87">
        <v>139.08944012038791</v>
      </c>
    </row>
    <row r="12027" spans="1:8" x14ac:dyDescent="0.3">
      <c r="A12027" t="s">
        <v>39</v>
      </c>
      <c r="B12027" t="s">
        <v>56</v>
      </c>
      <c r="C12027" t="s">
        <v>95</v>
      </c>
      <c r="D12027" t="s">
        <v>214</v>
      </c>
      <c r="E12027" t="s">
        <v>216</v>
      </c>
      <c r="F12027" s="88">
        <v>46508</v>
      </c>
      <c r="G12027" s="87">
        <v>2000</v>
      </c>
      <c r="H12027" s="87">
        <v>120.0000000000001</v>
      </c>
    </row>
    <row r="12028" spans="1:8" x14ac:dyDescent="0.3">
      <c r="A12028" t="s">
        <v>39</v>
      </c>
      <c r="B12028" t="s">
        <v>56</v>
      </c>
      <c r="C12028" t="s">
        <v>95</v>
      </c>
      <c r="D12028" t="s">
        <v>214</v>
      </c>
      <c r="E12028" t="s">
        <v>217</v>
      </c>
      <c r="F12028" s="88">
        <v>46508</v>
      </c>
      <c r="G12028" s="87">
        <v>2000</v>
      </c>
      <c r="H12028" s="87">
        <v>18.008905773950978</v>
      </c>
    </row>
    <row r="12029" spans="1:8" x14ac:dyDescent="0.3">
      <c r="A12029" t="s">
        <v>39</v>
      </c>
      <c r="B12029" t="s">
        <v>56</v>
      </c>
      <c r="C12029" t="s">
        <v>95</v>
      </c>
      <c r="D12029" t="s">
        <v>214</v>
      </c>
      <c r="E12029" t="s">
        <v>215</v>
      </c>
      <c r="F12029" s="88">
        <v>46539</v>
      </c>
      <c r="G12029" s="87">
        <v>2000</v>
      </c>
      <c r="H12029" s="87">
        <v>139.07508751170951</v>
      </c>
    </row>
    <row r="12030" spans="1:8" x14ac:dyDescent="0.3">
      <c r="A12030" t="s">
        <v>39</v>
      </c>
      <c r="B12030" t="s">
        <v>56</v>
      </c>
      <c r="C12030" t="s">
        <v>95</v>
      </c>
      <c r="D12030" t="s">
        <v>214</v>
      </c>
      <c r="E12030" t="s">
        <v>216</v>
      </c>
      <c r="F12030" s="88">
        <v>46539</v>
      </c>
      <c r="G12030" s="87">
        <v>2000</v>
      </c>
      <c r="H12030" s="87">
        <v>120.0000000000001</v>
      </c>
    </row>
    <row r="12031" spans="1:8" x14ac:dyDescent="0.3">
      <c r="A12031" t="s">
        <v>39</v>
      </c>
      <c r="B12031" t="s">
        <v>56</v>
      </c>
      <c r="C12031" t="s">
        <v>95</v>
      </c>
      <c r="D12031" t="s">
        <v>214</v>
      </c>
      <c r="E12031" t="s">
        <v>217</v>
      </c>
      <c r="F12031" s="88">
        <v>46539</v>
      </c>
      <c r="G12031" s="87">
        <v>2000</v>
      </c>
      <c r="H12031" s="87">
        <v>17.99536557708414</v>
      </c>
    </row>
    <row r="12032" spans="1:8" x14ac:dyDescent="0.3">
      <c r="A12032" t="s">
        <v>39</v>
      </c>
      <c r="B12032" t="s">
        <v>56</v>
      </c>
      <c r="C12032" t="s">
        <v>95</v>
      </c>
      <c r="D12032" t="s">
        <v>214</v>
      </c>
      <c r="E12032" t="s">
        <v>215</v>
      </c>
      <c r="F12032" s="88">
        <v>46569</v>
      </c>
      <c r="G12032" s="87">
        <v>2000</v>
      </c>
      <c r="H12032" s="87">
        <v>139.06075646915369</v>
      </c>
    </row>
    <row r="12033" spans="1:8" x14ac:dyDescent="0.3">
      <c r="A12033" t="s">
        <v>39</v>
      </c>
      <c r="B12033" t="s">
        <v>56</v>
      </c>
      <c r="C12033" t="s">
        <v>95</v>
      </c>
      <c r="D12033" t="s">
        <v>214</v>
      </c>
      <c r="E12033" t="s">
        <v>216</v>
      </c>
      <c r="F12033" s="88">
        <v>46569</v>
      </c>
      <c r="G12033" s="87">
        <v>2000</v>
      </c>
      <c r="H12033" s="87">
        <v>120.0000000000001</v>
      </c>
    </row>
    <row r="12034" spans="1:8" x14ac:dyDescent="0.3">
      <c r="A12034" t="s">
        <v>39</v>
      </c>
      <c r="B12034" t="s">
        <v>56</v>
      </c>
      <c r="C12034" t="s">
        <v>95</v>
      </c>
      <c r="D12034" t="s">
        <v>214</v>
      </c>
      <c r="E12034" t="s">
        <v>217</v>
      </c>
      <c r="F12034" s="88">
        <v>46569</v>
      </c>
      <c r="G12034" s="87">
        <v>2000</v>
      </c>
      <c r="H12034" s="87">
        <v>17.981845725616449</v>
      </c>
    </row>
    <row r="12035" spans="1:8" x14ac:dyDescent="0.3">
      <c r="A12035" t="s">
        <v>39</v>
      </c>
      <c r="B12035" t="s">
        <v>56</v>
      </c>
      <c r="C12035" t="s">
        <v>95</v>
      </c>
      <c r="D12035" t="s">
        <v>214</v>
      </c>
      <c r="E12035" t="s">
        <v>215</v>
      </c>
      <c r="F12035" s="88">
        <v>46600</v>
      </c>
      <c r="G12035" s="87">
        <v>2000</v>
      </c>
      <c r="H12035" s="87">
        <v>139.04621254076719</v>
      </c>
    </row>
    <row r="12036" spans="1:8" x14ac:dyDescent="0.3">
      <c r="A12036" t="s">
        <v>39</v>
      </c>
      <c r="B12036" t="s">
        <v>56</v>
      </c>
      <c r="C12036" t="s">
        <v>95</v>
      </c>
      <c r="D12036" t="s">
        <v>214</v>
      </c>
      <c r="E12036" t="s">
        <v>216</v>
      </c>
      <c r="F12036" s="88">
        <v>46600</v>
      </c>
      <c r="G12036" s="87">
        <v>2000</v>
      </c>
      <c r="H12036" s="87">
        <v>120.0000000000001</v>
      </c>
    </row>
    <row r="12037" spans="1:8" x14ac:dyDescent="0.3">
      <c r="A12037" t="s">
        <v>39</v>
      </c>
      <c r="B12037" t="s">
        <v>56</v>
      </c>
      <c r="C12037" t="s">
        <v>95</v>
      </c>
      <c r="D12037" t="s">
        <v>214</v>
      </c>
      <c r="E12037" t="s">
        <v>217</v>
      </c>
      <c r="F12037" s="88">
        <v>46600</v>
      </c>
      <c r="G12037" s="87">
        <v>2000</v>
      </c>
      <c r="H12037" s="87">
        <v>17.968125038459348</v>
      </c>
    </row>
    <row r="12038" spans="1:8" x14ac:dyDescent="0.3">
      <c r="A12038" t="s">
        <v>39</v>
      </c>
      <c r="B12038" t="s">
        <v>56</v>
      </c>
      <c r="C12038" t="s">
        <v>95</v>
      </c>
      <c r="D12038" t="s">
        <v>214</v>
      </c>
      <c r="E12038" t="s">
        <v>215</v>
      </c>
      <c r="F12038" s="88">
        <v>46631</v>
      </c>
      <c r="G12038" s="87">
        <v>2000</v>
      </c>
      <c r="H12038" s="87">
        <v>139.03192483644051</v>
      </c>
    </row>
    <row r="12039" spans="1:8" x14ac:dyDescent="0.3">
      <c r="A12039" t="s">
        <v>39</v>
      </c>
      <c r="B12039" t="s">
        <v>56</v>
      </c>
      <c r="C12039" t="s">
        <v>95</v>
      </c>
      <c r="D12039" t="s">
        <v>214</v>
      </c>
      <c r="E12039" t="s">
        <v>216</v>
      </c>
      <c r="F12039" s="88">
        <v>46631</v>
      </c>
      <c r="G12039" s="87">
        <v>2000</v>
      </c>
      <c r="H12039" s="87">
        <v>120.0000000000001</v>
      </c>
    </row>
    <row r="12040" spans="1:8" x14ac:dyDescent="0.3">
      <c r="A12040" t="s">
        <v>39</v>
      </c>
      <c r="B12040" t="s">
        <v>56</v>
      </c>
      <c r="C12040" t="s">
        <v>95</v>
      </c>
      <c r="D12040" t="s">
        <v>214</v>
      </c>
      <c r="E12040" t="s">
        <v>217</v>
      </c>
      <c r="F12040" s="88">
        <v>46631</v>
      </c>
      <c r="G12040" s="87">
        <v>2000</v>
      </c>
      <c r="H12040" s="87">
        <v>17.954646072113611</v>
      </c>
    </row>
    <row r="12041" spans="1:8" x14ac:dyDescent="0.3">
      <c r="A12041" t="s">
        <v>39</v>
      </c>
      <c r="B12041" t="s">
        <v>56</v>
      </c>
      <c r="C12041" t="s">
        <v>95</v>
      </c>
      <c r="D12041" t="s">
        <v>214</v>
      </c>
      <c r="E12041" t="s">
        <v>215</v>
      </c>
      <c r="F12041" s="88">
        <v>46661</v>
      </c>
      <c r="G12041" s="87">
        <v>2000</v>
      </c>
      <c r="H12041" s="87">
        <v>139.01765855217101</v>
      </c>
    </row>
    <row r="12042" spans="1:8" x14ac:dyDescent="0.3">
      <c r="A12042" t="s">
        <v>39</v>
      </c>
      <c r="B12042" t="s">
        <v>56</v>
      </c>
      <c r="C12042" t="s">
        <v>95</v>
      </c>
      <c r="D12042" t="s">
        <v>214</v>
      </c>
      <c r="E12042" t="s">
        <v>216</v>
      </c>
      <c r="F12042" s="88">
        <v>46661</v>
      </c>
      <c r="G12042" s="87">
        <v>2000</v>
      </c>
      <c r="H12042" s="87">
        <v>120.0000000000001</v>
      </c>
    </row>
    <row r="12043" spans="1:8" x14ac:dyDescent="0.3">
      <c r="A12043" t="s">
        <v>39</v>
      </c>
      <c r="B12043" t="s">
        <v>56</v>
      </c>
      <c r="C12043" t="s">
        <v>95</v>
      </c>
      <c r="D12043" t="s">
        <v>214</v>
      </c>
      <c r="E12043" t="s">
        <v>217</v>
      </c>
      <c r="F12043" s="88">
        <v>46661</v>
      </c>
      <c r="G12043" s="87">
        <v>2000</v>
      </c>
      <c r="H12043" s="87">
        <v>17.9411873133688</v>
      </c>
    </row>
    <row r="12044" spans="1:8" x14ac:dyDescent="0.3">
      <c r="A12044" t="s">
        <v>39</v>
      </c>
      <c r="B12044" t="s">
        <v>56</v>
      </c>
      <c r="C12044" t="s">
        <v>95</v>
      </c>
      <c r="D12044" t="s">
        <v>214</v>
      </c>
      <c r="E12044" t="s">
        <v>215</v>
      </c>
      <c r="F12044" s="88">
        <v>46692</v>
      </c>
      <c r="G12044" s="87">
        <v>2000</v>
      </c>
      <c r="H12044" s="87">
        <v>17.927748716815021</v>
      </c>
    </row>
    <row r="12045" spans="1:8" x14ac:dyDescent="0.3">
      <c r="A12045" t="s">
        <v>39</v>
      </c>
      <c r="B12045" t="s">
        <v>56</v>
      </c>
      <c r="C12045" t="s">
        <v>95</v>
      </c>
      <c r="D12045" t="s">
        <v>214</v>
      </c>
      <c r="E12045" t="s">
        <v>216</v>
      </c>
      <c r="F12045" s="88">
        <v>46692</v>
      </c>
      <c r="G12045" s="87">
        <v>2000</v>
      </c>
      <c r="H12045" s="87">
        <v>0</v>
      </c>
    </row>
    <row r="12046" spans="1:8" x14ac:dyDescent="0.3">
      <c r="A12046" t="s">
        <v>39</v>
      </c>
      <c r="B12046" t="s">
        <v>56</v>
      </c>
      <c r="C12046" t="s">
        <v>95</v>
      </c>
      <c r="D12046" t="s">
        <v>214</v>
      </c>
      <c r="E12046" t="s">
        <v>217</v>
      </c>
      <c r="F12046" s="88">
        <v>46692</v>
      </c>
      <c r="G12046" s="87">
        <v>2000</v>
      </c>
      <c r="H12046" s="87">
        <v>17.927748716815021</v>
      </c>
    </row>
    <row r="12047" spans="1:8" x14ac:dyDescent="0.3">
      <c r="A12047" t="s">
        <v>39</v>
      </c>
      <c r="B12047" t="s">
        <v>56</v>
      </c>
      <c r="C12047" t="s">
        <v>95</v>
      </c>
      <c r="D12047" t="s">
        <v>214</v>
      </c>
      <c r="E12047" t="s">
        <v>215</v>
      </c>
      <c r="F12047" s="88">
        <v>46722</v>
      </c>
      <c r="G12047" s="87">
        <v>2000</v>
      </c>
      <c r="H12047" s="87">
        <v>17.91433023718092</v>
      </c>
    </row>
    <row r="12048" spans="1:8" x14ac:dyDescent="0.3">
      <c r="A12048" t="s">
        <v>39</v>
      </c>
      <c r="B12048" t="s">
        <v>56</v>
      </c>
      <c r="C12048" t="s">
        <v>95</v>
      </c>
      <c r="D12048" t="s">
        <v>214</v>
      </c>
      <c r="E12048" t="s">
        <v>216</v>
      </c>
      <c r="F12048" s="88">
        <v>46722</v>
      </c>
      <c r="G12048" s="87">
        <v>2000</v>
      </c>
      <c r="H12048" s="87">
        <v>0</v>
      </c>
    </row>
    <row r="12049" spans="1:8" x14ac:dyDescent="0.3">
      <c r="A12049" t="s">
        <v>39</v>
      </c>
      <c r="B12049" t="s">
        <v>56</v>
      </c>
      <c r="C12049" t="s">
        <v>95</v>
      </c>
      <c r="D12049" t="s">
        <v>214</v>
      </c>
      <c r="E12049" t="s">
        <v>217</v>
      </c>
      <c r="F12049" s="88">
        <v>46722</v>
      </c>
      <c r="G12049" s="87">
        <v>2000</v>
      </c>
      <c r="H12049" s="87">
        <v>17.91433023718092</v>
      </c>
    </row>
    <row r="12050" spans="1:8" x14ac:dyDescent="0.3">
      <c r="A12050" t="s">
        <v>39</v>
      </c>
      <c r="B12050" t="s">
        <v>56</v>
      </c>
      <c r="C12050" t="s">
        <v>98</v>
      </c>
      <c r="D12050" t="s">
        <v>198</v>
      </c>
      <c r="E12050" t="s">
        <v>135</v>
      </c>
      <c r="G12050" s="87">
        <v>63000</v>
      </c>
      <c r="H12050" s="87">
        <v>37296</v>
      </c>
    </row>
    <row r="12051" spans="1:8" x14ac:dyDescent="0.3">
      <c r="A12051" t="s">
        <v>39</v>
      </c>
      <c r="B12051" t="s">
        <v>56</v>
      </c>
      <c r="C12051" t="s">
        <v>98</v>
      </c>
      <c r="D12051" t="s">
        <v>198</v>
      </c>
      <c r="E12051" t="s">
        <v>199</v>
      </c>
      <c r="G12051" s="87">
        <v>63000</v>
      </c>
      <c r="H12051" s="87">
        <v>63000</v>
      </c>
    </row>
    <row r="12052" spans="1:8" x14ac:dyDescent="0.3">
      <c r="A12052" t="s">
        <v>39</v>
      </c>
      <c r="B12052" t="s">
        <v>56</v>
      </c>
      <c r="C12052" t="s">
        <v>98</v>
      </c>
      <c r="D12052" t="s">
        <v>198</v>
      </c>
      <c r="E12052" t="s">
        <v>200</v>
      </c>
      <c r="G12052" s="87">
        <v>63000</v>
      </c>
      <c r="H12052" s="87">
        <v>63851.049783205322</v>
      </c>
    </row>
    <row r="12053" spans="1:8" x14ac:dyDescent="0.3">
      <c r="A12053" t="s">
        <v>39</v>
      </c>
      <c r="B12053" t="s">
        <v>56</v>
      </c>
      <c r="C12053" t="s">
        <v>98</v>
      </c>
      <c r="D12053" t="s">
        <v>198</v>
      </c>
      <c r="E12053" t="s">
        <v>201</v>
      </c>
      <c r="G12053" s="87">
        <v>63000</v>
      </c>
      <c r="H12053" s="87">
        <v>63000</v>
      </c>
    </row>
    <row r="12054" spans="1:8" x14ac:dyDescent="0.3">
      <c r="A12054" t="s">
        <v>39</v>
      </c>
      <c r="B12054" t="s">
        <v>56</v>
      </c>
      <c r="C12054" t="s">
        <v>98</v>
      </c>
      <c r="D12054" t="s">
        <v>198</v>
      </c>
      <c r="E12054" t="s">
        <v>202</v>
      </c>
      <c r="G12054" s="87">
        <v>63000</v>
      </c>
      <c r="H12054" s="87">
        <v>37799.821471657553</v>
      </c>
    </row>
    <row r="12055" spans="1:8" x14ac:dyDescent="0.3">
      <c r="A12055" t="s">
        <v>39</v>
      </c>
      <c r="B12055" t="s">
        <v>56</v>
      </c>
      <c r="C12055" t="s">
        <v>98</v>
      </c>
      <c r="D12055" t="s">
        <v>198</v>
      </c>
      <c r="E12055" t="s">
        <v>139</v>
      </c>
      <c r="G12055" s="87">
        <v>63000</v>
      </c>
      <c r="H12055" s="87">
        <v>38745</v>
      </c>
    </row>
    <row r="12056" spans="1:8" x14ac:dyDescent="0.3">
      <c r="A12056" t="s">
        <v>39</v>
      </c>
      <c r="B12056" t="s">
        <v>56</v>
      </c>
      <c r="C12056" t="s">
        <v>98</v>
      </c>
      <c r="D12056" t="s">
        <v>198</v>
      </c>
      <c r="E12056" t="s">
        <v>65</v>
      </c>
      <c r="G12056" s="87">
        <v>63000</v>
      </c>
      <c r="H12056" s="87">
        <v>37799.821471657553</v>
      </c>
    </row>
    <row r="12057" spans="1:8" x14ac:dyDescent="0.3">
      <c r="A12057" t="s">
        <v>39</v>
      </c>
      <c r="B12057" t="s">
        <v>56</v>
      </c>
      <c r="C12057" t="s">
        <v>98</v>
      </c>
      <c r="D12057" t="s">
        <v>203</v>
      </c>
      <c r="E12057" t="s">
        <v>204</v>
      </c>
      <c r="G12057" s="87">
        <v>63000</v>
      </c>
      <c r="H12057" s="87">
        <v>38085.484864622667</v>
      </c>
    </row>
    <row r="12058" spans="1:8" x14ac:dyDescent="0.3">
      <c r="A12058" t="s">
        <v>39</v>
      </c>
      <c r="B12058" t="s">
        <v>56</v>
      </c>
      <c r="C12058" t="s">
        <v>98</v>
      </c>
      <c r="D12058" t="s">
        <v>203</v>
      </c>
      <c r="E12058" t="s">
        <v>142</v>
      </c>
      <c r="G12058" s="87">
        <v>63000</v>
      </c>
      <c r="H12058" s="87">
        <v>63000</v>
      </c>
    </row>
    <row r="12059" spans="1:8" x14ac:dyDescent="0.3">
      <c r="A12059" t="s">
        <v>39</v>
      </c>
      <c r="B12059" t="s">
        <v>56</v>
      </c>
      <c r="C12059" t="s">
        <v>98</v>
      </c>
      <c r="D12059" t="s">
        <v>203</v>
      </c>
      <c r="E12059" t="s">
        <v>143</v>
      </c>
      <c r="G12059" s="87">
        <v>63000</v>
      </c>
      <c r="H12059" s="87">
        <v>64333.589298349099</v>
      </c>
    </row>
    <row r="12060" spans="1:8" x14ac:dyDescent="0.3">
      <c r="A12060" t="s">
        <v>39</v>
      </c>
      <c r="B12060" t="s">
        <v>56</v>
      </c>
      <c r="C12060" t="s">
        <v>98</v>
      </c>
      <c r="D12060" t="s">
        <v>203</v>
      </c>
      <c r="E12060" t="s">
        <v>141</v>
      </c>
      <c r="G12060" s="87">
        <v>63000</v>
      </c>
      <c r="H12060" s="87">
        <v>0</v>
      </c>
    </row>
    <row r="12061" spans="1:8" x14ac:dyDescent="0.3">
      <c r="A12061" t="s">
        <v>39</v>
      </c>
      <c r="B12061" t="s">
        <v>56</v>
      </c>
      <c r="C12061" t="s">
        <v>98</v>
      </c>
      <c r="D12061" t="s">
        <v>203</v>
      </c>
      <c r="E12061" t="s">
        <v>205</v>
      </c>
      <c r="G12061" s="87">
        <v>63000</v>
      </c>
      <c r="H12061" s="87">
        <v>38085.484864622667</v>
      </c>
    </row>
    <row r="12062" spans="1:8" x14ac:dyDescent="0.3">
      <c r="A12062" t="s">
        <v>39</v>
      </c>
      <c r="B12062" t="s">
        <v>56</v>
      </c>
      <c r="C12062" t="s">
        <v>98</v>
      </c>
      <c r="D12062" t="s">
        <v>206</v>
      </c>
      <c r="E12062" t="s">
        <v>207</v>
      </c>
      <c r="G12062" s="87">
        <v>63000</v>
      </c>
      <c r="H12062" s="87">
        <v>63000</v>
      </c>
    </row>
    <row r="12063" spans="1:8" x14ac:dyDescent="0.3">
      <c r="A12063" t="s">
        <v>39</v>
      </c>
      <c r="B12063" t="s">
        <v>56</v>
      </c>
      <c r="C12063" t="s">
        <v>98</v>
      </c>
      <c r="D12063" t="s">
        <v>206</v>
      </c>
      <c r="E12063" t="s">
        <v>208</v>
      </c>
      <c r="G12063" s="87">
        <v>63000</v>
      </c>
      <c r="H12063" s="87">
        <v>63000</v>
      </c>
    </row>
    <row r="12064" spans="1:8" x14ac:dyDescent="0.3">
      <c r="A12064" t="s">
        <v>39</v>
      </c>
      <c r="B12064" t="s">
        <v>56</v>
      </c>
      <c r="C12064" t="s">
        <v>98</v>
      </c>
      <c r="D12064" t="s">
        <v>206</v>
      </c>
      <c r="E12064" t="s">
        <v>209</v>
      </c>
      <c r="G12064" s="87">
        <v>63000</v>
      </c>
      <c r="H12064" s="87">
        <v>55944.264223194747</v>
      </c>
    </row>
    <row r="12065" spans="1:8" x14ac:dyDescent="0.3">
      <c r="A12065" t="s">
        <v>39</v>
      </c>
      <c r="B12065" t="s">
        <v>56</v>
      </c>
      <c r="C12065" t="s">
        <v>98</v>
      </c>
      <c r="D12065" t="s">
        <v>210</v>
      </c>
      <c r="E12065" t="s">
        <v>211</v>
      </c>
      <c r="G12065" s="87">
        <v>63000</v>
      </c>
      <c r="H12065" s="87">
        <v>56700</v>
      </c>
    </row>
    <row r="12066" spans="1:8" x14ac:dyDescent="0.3">
      <c r="A12066" t="s">
        <v>39</v>
      </c>
      <c r="B12066" t="s">
        <v>56</v>
      </c>
      <c r="C12066" t="s">
        <v>98</v>
      </c>
      <c r="D12066" t="s">
        <v>210</v>
      </c>
      <c r="E12066" t="s">
        <v>212</v>
      </c>
      <c r="G12066" s="87">
        <v>63000</v>
      </c>
      <c r="H12066" s="87">
        <v>56070</v>
      </c>
    </row>
    <row r="12067" spans="1:8" x14ac:dyDescent="0.3">
      <c r="A12067" t="s">
        <v>39</v>
      </c>
      <c r="B12067" t="s">
        <v>56</v>
      </c>
      <c r="C12067" t="s">
        <v>98</v>
      </c>
      <c r="D12067" t="s">
        <v>210</v>
      </c>
      <c r="E12067" t="s">
        <v>213</v>
      </c>
      <c r="G12067" s="87">
        <v>63000</v>
      </c>
      <c r="H12067" s="87">
        <v>55440</v>
      </c>
    </row>
    <row r="12068" spans="1:8" x14ac:dyDescent="0.3">
      <c r="A12068" t="s">
        <v>39</v>
      </c>
      <c r="B12068" t="s">
        <v>56</v>
      </c>
      <c r="C12068" t="s">
        <v>98</v>
      </c>
      <c r="D12068" t="s">
        <v>214</v>
      </c>
      <c r="E12068" t="s">
        <v>215</v>
      </c>
      <c r="F12068" s="88">
        <v>46388</v>
      </c>
      <c r="G12068" s="87">
        <v>5250</v>
      </c>
      <c r="H12068" s="87">
        <v>-46.817165683292139</v>
      </c>
    </row>
    <row r="12069" spans="1:8" x14ac:dyDescent="0.3">
      <c r="A12069" t="s">
        <v>39</v>
      </c>
      <c r="B12069" t="s">
        <v>56</v>
      </c>
      <c r="C12069" t="s">
        <v>98</v>
      </c>
      <c r="D12069" t="s">
        <v>214</v>
      </c>
      <c r="E12069" t="s">
        <v>216</v>
      </c>
      <c r="F12069" s="88">
        <v>46388</v>
      </c>
      <c r="G12069" s="87">
        <v>5250</v>
      </c>
      <c r="H12069" s="87">
        <v>0</v>
      </c>
    </row>
    <row r="12070" spans="1:8" x14ac:dyDescent="0.3">
      <c r="A12070" t="s">
        <v>39</v>
      </c>
      <c r="B12070" t="s">
        <v>56</v>
      </c>
      <c r="C12070" t="s">
        <v>98</v>
      </c>
      <c r="D12070" t="s">
        <v>214</v>
      </c>
      <c r="E12070" t="s">
        <v>217</v>
      </c>
      <c r="F12070" s="88">
        <v>46388</v>
      </c>
      <c r="G12070" s="87">
        <v>5250</v>
      </c>
      <c r="H12070" s="87">
        <v>-46.817165683292139</v>
      </c>
    </row>
    <row r="12071" spans="1:8" x14ac:dyDescent="0.3">
      <c r="A12071" t="s">
        <v>39</v>
      </c>
      <c r="B12071" t="s">
        <v>56</v>
      </c>
      <c r="C12071" t="s">
        <v>98</v>
      </c>
      <c r="D12071" t="s">
        <v>214</v>
      </c>
      <c r="E12071" t="s">
        <v>215</v>
      </c>
      <c r="F12071" s="88">
        <v>46419</v>
      </c>
      <c r="G12071" s="87">
        <v>5250</v>
      </c>
      <c r="H12071" s="87">
        <v>-46.850932740030473</v>
      </c>
    </row>
    <row r="12072" spans="1:8" x14ac:dyDescent="0.3">
      <c r="A12072" t="s">
        <v>39</v>
      </c>
      <c r="B12072" t="s">
        <v>56</v>
      </c>
      <c r="C12072" t="s">
        <v>98</v>
      </c>
      <c r="D12072" t="s">
        <v>214</v>
      </c>
      <c r="E12072" t="s">
        <v>216</v>
      </c>
      <c r="F12072" s="88">
        <v>46419</v>
      </c>
      <c r="G12072" s="87">
        <v>5250</v>
      </c>
      <c r="H12072" s="87">
        <v>0</v>
      </c>
    </row>
    <row r="12073" spans="1:8" x14ac:dyDescent="0.3">
      <c r="A12073" t="s">
        <v>39</v>
      </c>
      <c r="B12073" t="s">
        <v>56</v>
      </c>
      <c r="C12073" t="s">
        <v>98</v>
      </c>
      <c r="D12073" t="s">
        <v>214</v>
      </c>
      <c r="E12073" t="s">
        <v>217</v>
      </c>
      <c r="F12073" s="88">
        <v>46419</v>
      </c>
      <c r="G12073" s="87">
        <v>5250</v>
      </c>
      <c r="H12073" s="87">
        <v>-46.850932740030473</v>
      </c>
    </row>
    <row r="12074" spans="1:8" x14ac:dyDescent="0.3">
      <c r="A12074" t="s">
        <v>39</v>
      </c>
      <c r="B12074" t="s">
        <v>56</v>
      </c>
      <c r="C12074" t="s">
        <v>98</v>
      </c>
      <c r="D12074" t="s">
        <v>214</v>
      </c>
      <c r="E12074" t="s">
        <v>215</v>
      </c>
      <c r="F12074" s="88">
        <v>46447</v>
      </c>
      <c r="G12074" s="87">
        <v>5250</v>
      </c>
      <c r="H12074" s="87">
        <v>-46.884748541159396</v>
      </c>
    </row>
    <row r="12075" spans="1:8" x14ac:dyDescent="0.3">
      <c r="A12075" t="s">
        <v>39</v>
      </c>
      <c r="B12075" t="s">
        <v>56</v>
      </c>
      <c r="C12075" t="s">
        <v>98</v>
      </c>
      <c r="D12075" t="s">
        <v>214</v>
      </c>
      <c r="E12075" t="s">
        <v>216</v>
      </c>
      <c r="F12075" s="88">
        <v>46447</v>
      </c>
      <c r="G12075" s="87">
        <v>5250</v>
      </c>
      <c r="H12075" s="87">
        <v>0</v>
      </c>
    </row>
    <row r="12076" spans="1:8" x14ac:dyDescent="0.3">
      <c r="A12076" t="s">
        <v>39</v>
      </c>
      <c r="B12076" t="s">
        <v>56</v>
      </c>
      <c r="C12076" t="s">
        <v>98</v>
      </c>
      <c r="D12076" t="s">
        <v>214</v>
      </c>
      <c r="E12076" t="s">
        <v>217</v>
      </c>
      <c r="F12076" s="88">
        <v>46447</v>
      </c>
      <c r="G12076" s="87">
        <v>5250</v>
      </c>
      <c r="H12076" s="87">
        <v>-46.884748541159396</v>
      </c>
    </row>
    <row r="12077" spans="1:8" x14ac:dyDescent="0.3">
      <c r="A12077" t="s">
        <v>39</v>
      </c>
      <c r="B12077" t="s">
        <v>56</v>
      </c>
      <c r="C12077" t="s">
        <v>98</v>
      </c>
      <c r="D12077" t="s">
        <v>214</v>
      </c>
      <c r="E12077" t="s">
        <v>215</v>
      </c>
      <c r="F12077" s="88">
        <v>46478</v>
      </c>
      <c r="G12077" s="87">
        <v>5250</v>
      </c>
      <c r="H12077" s="87">
        <v>-46.919762003868662</v>
      </c>
    </row>
    <row r="12078" spans="1:8" x14ac:dyDescent="0.3">
      <c r="A12078" t="s">
        <v>39</v>
      </c>
      <c r="B12078" t="s">
        <v>56</v>
      </c>
      <c r="C12078" t="s">
        <v>98</v>
      </c>
      <c r="D12078" t="s">
        <v>214</v>
      </c>
      <c r="E12078" t="s">
        <v>216</v>
      </c>
      <c r="F12078" s="88">
        <v>46478</v>
      </c>
      <c r="G12078" s="87">
        <v>5250</v>
      </c>
      <c r="H12078" s="87">
        <v>0</v>
      </c>
    </row>
    <row r="12079" spans="1:8" x14ac:dyDescent="0.3">
      <c r="A12079" t="s">
        <v>39</v>
      </c>
      <c r="B12079" t="s">
        <v>56</v>
      </c>
      <c r="C12079" t="s">
        <v>98</v>
      </c>
      <c r="D12079" t="s">
        <v>214</v>
      </c>
      <c r="E12079" t="s">
        <v>217</v>
      </c>
      <c r="F12079" s="88">
        <v>46478</v>
      </c>
      <c r="G12079" s="87">
        <v>5250</v>
      </c>
      <c r="H12079" s="87">
        <v>-46.919762003868662</v>
      </c>
    </row>
    <row r="12080" spans="1:8" x14ac:dyDescent="0.3">
      <c r="A12080" t="s">
        <v>39</v>
      </c>
      <c r="B12080" t="s">
        <v>56</v>
      </c>
      <c r="C12080" t="s">
        <v>98</v>
      </c>
      <c r="D12080" t="s">
        <v>214</v>
      </c>
      <c r="E12080" t="s">
        <v>215</v>
      </c>
      <c r="F12080" s="88">
        <v>46508</v>
      </c>
      <c r="G12080" s="87">
        <v>5250</v>
      </c>
      <c r="H12080" s="87">
        <v>-46.954827801668763</v>
      </c>
    </row>
    <row r="12081" spans="1:8" x14ac:dyDescent="0.3">
      <c r="A12081" t="s">
        <v>39</v>
      </c>
      <c r="B12081" t="s">
        <v>56</v>
      </c>
      <c r="C12081" t="s">
        <v>98</v>
      </c>
      <c r="D12081" t="s">
        <v>214</v>
      </c>
      <c r="E12081" t="s">
        <v>216</v>
      </c>
      <c r="F12081" s="88">
        <v>46508</v>
      </c>
      <c r="G12081" s="87">
        <v>5250</v>
      </c>
      <c r="H12081" s="87">
        <v>0</v>
      </c>
    </row>
    <row r="12082" spans="1:8" x14ac:dyDescent="0.3">
      <c r="A12082" t="s">
        <v>39</v>
      </c>
      <c r="B12082" t="s">
        <v>56</v>
      </c>
      <c r="C12082" t="s">
        <v>98</v>
      </c>
      <c r="D12082" t="s">
        <v>214</v>
      </c>
      <c r="E12082" t="s">
        <v>217</v>
      </c>
      <c r="F12082" s="88">
        <v>46508</v>
      </c>
      <c r="G12082" s="87">
        <v>5250</v>
      </c>
      <c r="H12082" s="87">
        <v>-46.954827801668763</v>
      </c>
    </row>
    <row r="12083" spans="1:8" x14ac:dyDescent="0.3">
      <c r="A12083" t="s">
        <v>39</v>
      </c>
      <c r="B12083" t="s">
        <v>56</v>
      </c>
      <c r="C12083" t="s">
        <v>98</v>
      </c>
      <c r="D12083" t="s">
        <v>214</v>
      </c>
      <c r="E12083" t="s">
        <v>215</v>
      </c>
      <c r="F12083" s="88">
        <v>46539</v>
      </c>
      <c r="G12083" s="87">
        <v>5250</v>
      </c>
      <c r="H12083" s="87">
        <v>-46.989946051985868</v>
      </c>
    </row>
    <row r="12084" spans="1:8" x14ac:dyDescent="0.3">
      <c r="A12084" t="s">
        <v>39</v>
      </c>
      <c r="B12084" t="s">
        <v>56</v>
      </c>
      <c r="C12084" t="s">
        <v>98</v>
      </c>
      <c r="D12084" t="s">
        <v>214</v>
      </c>
      <c r="E12084" t="s">
        <v>216</v>
      </c>
      <c r="F12084" s="88">
        <v>46539</v>
      </c>
      <c r="G12084" s="87">
        <v>5250</v>
      </c>
      <c r="H12084" s="87">
        <v>0</v>
      </c>
    </row>
    <row r="12085" spans="1:8" x14ac:dyDescent="0.3">
      <c r="A12085" t="s">
        <v>39</v>
      </c>
      <c r="B12085" t="s">
        <v>56</v>
      </c>
      <c r="C12085" t="s">
        <v>98</v>
      </c>
      <c r="D12085" t="s">
        <v>214</v>
      </c>
      <c r="E12085" t="s">
        <v>217</v>
      </c>
      <c r="F12085" s="88">
        <v>46539</v>
      </c>
      <c r="G12085" s="87">
        <v>5250</v>
      </c>
      <c r="H12085" s="87">
        <v>-46.989946051985868</v>
      </c>
    </row>
    <row r="12086" spans="1:8" x14ac:dyDescent="0.3">
      <c r="A12086" t="s">
        <v>39</v>
      </c>
      <c r="B12086" t="s">
        <v>56</v>
      </c>
      <c r="C12086" t="s">
        <v>98</v>
      </c>
      <c r="D12086" t="s">
        <v>214</v>
      </c>
      <c r="E12086" t="s">
        <v>215</v>
      </c>
      <c r="F12086" s="88">
        <v>46569</v>
      </c>
      <c r="G12086" s="87">
        <v>5250</v>
      </c>
      <c r="H12086" s="87">
        <v>-47.025116872599327</v>
      </c>
    </row>
    <row r="12087" spans="1:8" x14ac:dyDescent="0.3">
      <c r="A12087" t="s">
        <v>39</v>
      </c>
      <c r="B12087" t="s">
        <v>56</v>
      </c>
      <c r="C12087" t="s">
        <v>98</v>
      </c>
      <c r="D12087" t="s">
        <v>214</v>
      </c>
      <c r="E12087" t="s">
        <v>216</v>
      </c>
      <c r="F12087" s="88">
        <v>46569</v>
      </c>
      <c r="G12087" s="87">
        <v>5250</v>
      </c>
      <c r="H12087" s="87">
        <v>0</v>
      </c>
    </row>
    <row r="12088" spans="1:8" x14ac:dyDescent="0.3">
      <c r="A12088" t="s">
        <v>39</v>
      </c>
      <c r="B12088" t="s">
        <v>56</v>
      </c>
      <c r="C12088" t="s">
        <v>98</v>
      </c>
      <c r="D12088" t="s">
        <v>214</v>
      </c>
      <c r="E12088" t="s">
        <v>217</v>
      </c>
      <c r="F12088" s="88">
        <v>46569</v>
      </c>
      <c r="G12088" s="87">
        <v>5250</v>
      </c>
      <c r="H12088" s="87">
        <v>-47.025116872599327</v>
      </c>
    </row>
    <row r="12089" spans="1:8" x14ac:dyDescent="0.3">
      <c r="A12089" t="s">
        <v>39</v>
      </c>
      <c r="B12089" t="s">
        <v>56</v>
      </c>
      <c r="C12089" t="s">
        <v>98</v>
      </c>
      <c r="D12089" t="s">
        <v>214</v>
      </c>
      <c r="E12089" t="s">
        <v>215</v>
      </c>
      <c r="F12089" s="88">
        <v>46600</v>
      </c>
      <c r="G12089" s="87">
        <v>5250</v>
      </c>
      <c r="H12089" s="87">
        <v>-47.060918255830167</v>
      </c>
    </row>
    <row r="12090" spans="1:8" x14ac:dyDescent="0.3">
      <c r="A12090" t="s">
        <v>39</v>
      </c>
      <c r="B12090" t="s">
        <v>56</v>
      </c>
      <c r="C12090" t="s">
        <v>98</v>
      </c>
      <c r="D12090" t="s">
        <v>214</v>
      </c>
      <c r="E12090" t="s">
        <v>216</v>
      </c>
      <c r="F12090" s="88">
        <v>46600</v>
      </c>
      <c r="G12090" s="87">
        <v>5250</v>
      </c>
      <c r="H12090" s="87">
        <v>0</v>
      </c>
    </row>
    <row r="12091" spans="1:8" x14ac:dyDescent="0.3">
      <c r="A12091" t="s">
        <v>39</v>
      </c>
      <c r="B12091" t="s">
        <v>56</v>
      </c>
      <c r="C12091" t="s">
        <v>98</v>
      </c>
      <c r="D12091" t="s">
        <v>214</v>
      </c>
      <c r="E12091" t="s">
        <v>217</v>
      </c>
      <c r="F12091" s="88">
        <v>46600</v>
      </c>
      <c r="G12091" s="87">
        <v>5250</v>
      </c>
      <c r="H12091" s="87">
        <v>-47.060918255830167</v>
      </c>
    </row>
    <row r="12092" spans="1:8" x14ac:dyDescent="0.3">
      <c r="A12092" t="s">
        <v>39</v>
      </c>
      <c r="B12092" t="s">
        <v>56</v>
      </c>
      <c r="C12092" t="s">
        <v>98</v>
      </c>
      <c r="D12092" t="s">
        <v>214</v>
      </c>
      <c r="E12092" t="s">
        <v>215</v>
      </c>
      <c r="F12092" s="88">
        <v>46631</v>
      </c>
      <c r="G12092" s="87">
        <v>5250</v>
      </c>
      <c r="H12092" s="87">
        <v>-47.096195438458253</v>
      </c>
    </row>
    <row r="12093" spans="1:8" x14ac:dyDescent="0.3">
      <c r="A12093" t="s">
        <v>39</v>
      </c>
      <c r="B12093" t="s">
        <v>56</v>
      </c>
      <c r="C12093" t="s">
        <v>98</v>
      </c>
      <c r="D12093" t="s">
        <v>214</v>
      </c>
      <c r="E12093" t="s">
        <v>216</v>
      </c>
      <c r="F12093" s="88">
        <v>46631</v>
      </c>
      <c r="G12093" s="87">
        <v>5250</v>
      </c>
      <c r="H12093" s="87">
        <v>0</v>
      </c>
    </row>
    <row r="12094" spans="1:8" x14ac:dyDescent="0.3">
      <c r="A12094" t="s">
        <v>39</v>
      </c>
      <c r="B12094" t="s">
        <v>56</v>
      </c>
      <c r="C12094" t="s">
        <v>98</v>
      </c>
      <c r="D12094" t="s">
        <v>214</v>
      </c>
      <c r="E12094" t="s">
        <v>217</v>
      </c>
      <c r="F12094" s="88">
        <v>46631</v>
      </c>
      <c r="G12094" s="87">
        <v>5250</v>
      </c>
      <c r="H12094" s="87">
        <v>-47.096195438458253</v>
      </c>
    </row>
    <row r="12095" spans="1:8" x14ac:dyDescent="0.3">
      <c r="A12095" t="s">
        <v>39</v>
      </c>
      <c r="B12095" t="s">
        <v>56</v>
      </c>
      <c r="C12095" t="s">
        <v>98</v>
      </c>
      <c r="D12095" t="s">
        <v>214</v>
      </c>
      <c r="E12095" t="s">
        <v>215</v>
      </c>
      <c r="F12095" s="88">
        <v>46661</v>
      </c>
      <c r="G12095" s="87">
        <v>5250</v>
      </c>
      <c r="H12095" s="87">
        <v>-47.131525548792133</v>
      </c>
    </row>
    <row r="12096" spans="1:8" x14ac:dyDescent="0.3">
      <c r="A12096" t="s">
        <v>39</v>
      </c>
      <c r="B12096" t="s">
        <v>56</v>
      </c>
      <c r="C12096" t="s">
        <v>98</v>
      </c>
      <c r="D12096" t="s">
        <v>214</v>
      </c>
      <c r="E12096" t="s">
        <v>216</v>
      </c>
      <c r="F12096" s="88">
        <v>46661</v>
      </c>
      <c r="G12096" s="87">
        <v>5250</v>
      </c>
      <c r="H12096" s="87">
        <v>0</v>
      </c>
    </row>
    <row r="12097" spans="1:8" x14ac:dyDescent="0.3">
      <c r="A12097" t="s">
        <v>39</v>
      </c>
      <c r="B12097" t="s">
        <v>56</v>
      </c>
      <c r="C12097" t="s">
        <v>98</v>
      </c>
      <c r="D12097" t="s">
        <v>214</v>
      </c>
      <c r="E12097" t="s">
        <v>217</v>
      </c>
      <c r="F12097" s="88">
        <v>46661</v>
      </c>
      <c r="G12097" s="87">
        <v>5250</v>
      </c>
      <c r="H12097" s="87">
        <v>-47.131525548792133</v>
      </c>
    </row>
    <row r="12098" spans="1:8" x14ac:dyDescent="0.3">
      <c r="A12098" t="s">
        <v>39</v>
      </c>
      <c r="B12098" t="s">
        <v>56</v>
      </c>
      <c r="C12098" t="s">
        <v>98</v>
      </c>
      <c r="D12098" t="s">
        <v>214</v>
      </c>
      <c r="E12098" t="s">
        <v>215</v>
      </c>
      <c r="F12098" s="88">
        <v>46692</v>
      </c>
      <c r="G12098" s="87">
        <v>5250</v>
      </c>
      <c r="H12098" s="87">
        <v>-47.166908706032793</v>
      </c>
    </row>
    <row r="12099" spans="1:8" x14ac:dyDescent="0.3">
      <c r="A12099" t="s">
        <v>39</v>
      </c>
      <c r="B12099" t="s">
        <v>56</v>
      </c>
      <c r="C12099" t="s">
        <v>98</v>
      </c>
      <c r="D12099" t="s">
        <v>214</v>
      </c>
      <c r="E12099" t="s">
        <v>216</v>
      </c>
      <c r="F12099" s="88">
        <v>46692</v>
      </c>
      <c r="G12099" s="87">
        <v>5250</v>
      </c>
      <c r="H12099" s="87">
        <v>0</v>
      </c>
    </row>
    <row r="12100" spans="1:8" x14ac:dyDescent="0.3">
      <c r="A12100" t="s">
        <v>39</v>
      </c>
      <c r="B12100" t="s">
        <v>56</v>
      </c>
      <c r="C12100" t="s">
        <v>98</v>
      </c>
      <c r="D12100" t="s">
        <v>214</v>
      </c>
      <c r="E12100" t="s">
        <v>217</v>
      </c>
      <c r="F12100" s="88">
        <v>46692</v>
      </c>
      <c r="G12100" s="87">
        <v>5250</v>
      </c>
      <c r="H12100" s="87">
        <v>-47.166908706032793</v>
      </c>
    </row>
    <row r="12101" spans="1:8" x14ac:dyDescent="0.3">
      <c r="A12101" t="s">
        <v>39</v>
      </c>
      <c r="B12101" t="s">
        <v>56</v>
      </c>
      <c r="C12101" t="s">
        <v>98</v>
      </c>
      <c r="D12101" t="s">
        <v>214</v>
      </c>
      <c r="E12101" t="s">
        <v>215</v>
      </c>
      <c r="F12101" s="88">
        <v>46722</v>
      </c>
      <c r="G12101" s="87">
        <v>5250</v>
      </c>
      <c r="H12101" s="87">
        <v>-47.20234502974435</v>
      </c>
    </row>
    <row r="12102" spans="1:8" x14ac:dyDescent="0.3">
      <c r="A12102" t="s">
        <v>39</v>
      </c>
      <c r="B12102" t="s">
        <v>56</v>
      </c>
      <c r="C12102" t="s">
        <v>98</v>
      </c>
      <c r="D12102" t="s">
        <v>214</v>
      </c>
      <c r="E12102" t="s">
        <v>216</v>
      </c>
      <c r="F12102" s="88">
        <v>46722</v>
      </c>
      <c r="G12102" s="87">
        <v>5250</v>
      </c>
      <c r="H12102" s="87">
        <v>0</v>
      </c>
    </row>
    <row r="12103" spans="1:8" x14ac:dyDescent="0.3">
      <c r="A12103" t="s">
        <v>39</v>
      </c>
      <c r="B12103" t="s">
        <v>56</v>
      </c>
      <c r="C12103" t="s">
        <v>98</v>
      </c>
      <c r="D12103" t="s">
        <v>214</v>
      </c>
      <c r="E12103" t="s">
        <v>217</v>
      </c>
      <c r="F12103" s="88">
        <v>46722</v>
      </c>
      <c r="G12103" s="87">
        <v>5250</v>
      </c>
      <c r="H12103" s="87">
        <v>-47.20234502974435</v>
      </c>
    </row>
    <row r="12104" spans="1:8" x14ac:dyDescent="0.3">
      <c r="A12104" t="s">
        <v>39</v>
      </c>
      <c r="B12104" t="s">
        <v>56</v>
      </c>
      <c r="C12104" t="s">
        <v>100</v>
      </c>
      <c r="D12104" t="s">
        <v>198</v>
      </c>
      <c r="E12104" t="s">
        <v>135</v>
      </c>
      <c r="G12104" s="87">
        <v>51000</v>
      </c>
      <c r="H12104" s="87">
        <v>31620</v>
      </c>
    </row>
    <row r="12105" spans="1:8" x14ac:dyDescent="0.3">
      <c r="A12105" t="s">
        <v>39</v>
      </c>
      <c r="B12105" t="s">
        <v>56</v>
      </c>
      <c r="C12105" t="s">
        <v>100</v>
      </c>
      <c r="D12105" t="s">
        <v>198</v>
      </c>
      <c r="E12105" t="s">
        <v>199</v>
      </c>
      <c r="G12105" s="87">
        <v>51000</v>
      </c>
      <c r="H12105" s="87">
        <v>50999.999999999993</v>
      </c>
    </row>
    <row r="12106" spans="1:8" x14ac:dyDescent="0.3">
      <c r="A12106" t="s">
        <v>39</v>
      </c>
      <c r="B12106" t="s">
        <v>56</v>
      </c>
      <c r="C12106" t="s">
        <v>100</v>
      </c>
      <c r="D12106" t="s">
        <v>198</v>
      </c>
      <c r="E12106" t="s">
        <v>200</v>
      </c>
      <c r="G12106" s="87">
        <v>51000</v>
      </c>
      <c r="H12106" s="87">
        <v>51515.27275871543</v>
      </c>
    </row>
    <row r="12107" spans="1:8" x14ac:dyDescent="0.3">
      <c r="A12107" t="s">
        <v>39</v>
      </c>
      <c r="B12107" t="s">
        <v>56</v>
      </c>
      <c r="C12107" t="s">
        <v>100</v>
      </c>
      <c r="D12107" t="s">
        <v>198</v>
      </c>
      <c r="E12107" t="s">
        <v>201</v>
      </c>
      <c r="G12107" s="87">
        <v>51000</v>
      </c>
      <c r="H12107" s="87">
        <v>51000</v>
      </c>
    </row>
    <row r="12108" spans="1:8" x14ac:dyDescent="0.3">
      <c r="A12108" t="s">
        <v>39</v>
      </c>
      <c r="B12108" t="s">
        <v>56</v>
      </c>
      <c r="C12108" t="s">
        <v>100</v>
      </c>
      <c r="D12108" t="s">
        <v>198</v>
      </c>
      <c r="E12108" t="s">
        <v>202</v>
      </c>
      <c r="G12108" s="87">
        <v>51000</v>
      </c>
      <c r="H12108" s="87">
        <v>31939.469110403559</v>
      </c>
    </row>
    <row r="12109" spans="1:8" x14ac:dyDescent="0.3">
      <c r="A12109" t="s">
        <v>39</v>
      </c>
      <c r="B12109" t="s">
        <v>56</v>
      </c>
      <c r="C12109" t="s">
        <v>100</v>
      </c>
      <c r="D12109" t="s">
        <v>198</v>
      </c>
      <c r="E12109" t="s">
        <v>139</v>
      </c>
      <c r="G12109" s="87">
        <v>51000</v>
      </c>
      <c r="H12109" s="87">
        <v>32385</v>
      </c>
    </row>
    <row r="12110" spans="1:8" x14ac:dyDescent="0.3">
      <c r="A12110" t="s">
        <v>39</v>
      </c>
      <c r="B12110" t="s">
        <v>56</v>
      </c>
      <c r="C12110" t="s">
        <v>100</v>
      </c>
      <c r="D12110" t="s">
        <v>198</v>
      </c>
      <c r="E12110" t="s">
        <v>65</v>
      </c>
      <c r="G12110" s="87">
        <v>51000</v>
      </c>
      <c r="H12110" s="87">
        <v>31939.469110403559</v>
      </c>
    </row>
    <row r="12111" spans="1:8" x14ac:dyDescent="0.3">
      <c r="A12111" t="s">
        <v>39</v>
      </c>
      <c r="B12111" t="s">
        <v>56</v>
      </c>
      <c r="C12111" t="s">
        <v>100</v>
      </c>
      <c r="D12111" t="s">
        <v>203</v>
      </c>
      <c r="E12111" t="s">
        <v>204</v>
      </c>
      <c r="G12111" s="87">
        <v>51000</v>
      </c>
      <c r="H12111" s="87">
        <v>31820.533775144529</v>
      </c>
    </row>
    <row r="12112" spans="1:8" x14ac:dyDescent="0.3">
      <c r="A12112" t="s">
        <v>39</v>
      </c>
      <c r="B12112" t="s">
        <v>56</v>
      </c>
      <c r="C12112" t="s">
        <v>100</v>
      </c>
      <c r="D12112" t="s">
        <v>203</v>
      </c>
      <c r="E12112" t="s">
        <v>142</v>
      </c>
      <c r="G12112" s="87">
        <v>51000</v>
      </c>
      <c r="H12112" s="87">
        <v>50999.999999999993</v>
      </c>
    </row>
    <row r="12113" spans="1:8" x14ac:dyDescent="0.3">
      <c r="A12113" t="s">
        <v>39</v>
      </c>
      <c r="B12113" t="s">
        <v>56</v>
      </c>
      <c r="C12113" t="s">
        <v>100</v>
      </c>
      <c r="D12113" t="s">
        <v>203</v>
      </c>
      <c r="E12113" t="s">
        <v>143</v>
      </c>
      <c r="G12113" s="87">
        <v>51000</v>
      </c>
      <c r="H12113" s="87">
        <v>51323.441572813761</v>
      </c>
    </row>
    <row r="12114" spans="1:8" x14ac:dyDescent="0.3">
      <c r="A12114" t="s">
        <v>39</v>
      </c>
      <c r="B12114" t="s">
        <v>56</v>
      </c>
      <c r="C12114" t="s">
        <v>100</v>
      </c>
      <c r="D12114" t="s">
        <v>203</v>
      </c>
      <c r="E12114" t="s">
        <v>141</v>
      </c>
      <c r="G12114" s="87">
        <v>51000</v>
      </c>
      <c r="H12114" s="87">
        <v>0</v>
      </c>
    </row>
    <row r="12115" spans="1:8" x14ac:dyDescent="0.3">
      <c r="A12115" t="s">
        <v>39</v>
      </c>
      <c r="B12115" t="s">
        <v>56</v>
      </c>
      <c r="C12115" t="s">
        <v>100</v>
      </c>
      <c r="D12115" t="s">
        <v>203</v>
      </c>
      <c r="E12115" t="s">
        <v>205</v>
      </c>
      <c r="G12115" s="87">
        <v>51000</v>
      </c>
      <c r="H12115" s="87">
        <v>31820.533775144529</v>
      </c>
    </row>
    <row r="12116" spans="1:8" x14ac:dyDescent="0.3">
      <c r="A12116" t="s">
        <v>39</v>
      </c>
      <c r="B12116" t="s">
        <v>56</v>
      </c>
      <c r="C12116" t="s">
        <v>100</v>
      </c>
      <c r="D12116" t="s">
        <v>206</v>
      </c>
      <c r="E12116" t="s">
        <v>207</v>
      </c>
      <c r="G12116" s="87">
        <v>51000</v>
      </c>
      <c r="H12116" s="87">
        <v>52530</v>
      </c>
    </row>
    <row r="12117" spans="1:8" x14ac:dyDescent="0.3">
      <c r="A12117" t="s">
        <v>39</v>
      </c>
      <c r="B12117" t="s">
        <v>56</v>
      </c>
      <c r="C12117" t="s">
        <v>100</v>
      </c>
      <c r="D12117" t="s">
        <v>206</v>
      </c>
      <c r="E12117" t="s">
        <v>208</v>
      </c>
      <c r="G12117" s="87">
        <v>51000</v>
      </c>
      <c r="H12117" s="87">
        <v>52530.000000000007</v>
      </c>
    </row>
    <row r="12118" spans="1:8" x14ac:dyDescent="0.3">
      <c r="A12118" t="s">
        <v>39</v>
      </c>
      <c r="B12118" t="s">
        <v>56</v>
      </c>
      <c r="C12118" t="s">
        <v>100</v>
      </c>
      <c r="D12118" t="s">
        <v>206</v>
      </c>
      <c r="E12118" t="s">
        <v>209</v>
      </c>
      <c r="G12118" s="87">
        <v>51000</v>
      </c>
      <c r="H12118" s="87">
        <v>45440.893052516418</v>
      </c>
    </row>
    <row r="12119" spans="1:8" x14ac:dyDescent="0.3">
      <c r="A12119" t="s">
        <v>39</v>
      </c>
      <c r="B12119" t="s">
        <v>56</v>
      </c>
      <c r="C12119" t="s">
        <v>100</v>
      </c>
      <c r="D12119" t="s">
        <v>210</v>
      </c>
      <c r="E12119" t="s">
        <v>211</v>
      </c>
      <c r="G12119" s="87">
        <v>51000</v>
      </c>
      <c r="H12119" s="87">
        <v>45900</v>
      </c>
    </row>
    <row r="12120" spans="1:8" x14ac:dyDescent="0.3">
      <c r="A12120" t="s">
        <v>39</v>
      </c>
      <c r="B12120" t="s">
        <v>56</v>
      </c>
      <c r="C12120" t="s">
        <v>100</v>
      </c>
      <c r="D12120" t="s">
        <v>210</v>
      </c>
      <c r="E12120" t="s">
        <v>212</v>
      </c>
      <c r="G12120" s="87">
        <v>51000</v>
      </c>
      <c r="H12120" s="87">
        <v>45390</v>
      </c>
    </row>
    <row r="12121" spans="1:8" x14ac:dyDescent="0.3">
      <c r="A12121" t="s">
        <v>39</v>
      </c>
      <c r="B12121" t="s">
        <v>56</v>
      </c>
      <c r="C12121" t="s">
        <v>100</v>
      </c>
      <c r="D12121" t="s">
        <v>210</v>
      </c>
      <c r="E12121" t="s">
        <v>213</v>
      </c>
      <c r="G12121" s="87">
        <v>51000</v>
      </c>
      <c r="H12121" s="87">
        <v>45645</v>
      </c>
    </row>
    <row r="12122" spans="1:8" x14ac:dyDescent="0.3">
      <c r="A12122" t="s">
        <v>39</v>
      </c>
      <c r="B12122" t="s">
        <v>56</v>
      </c>
      <c r="C12122" t="s">
        <v>100</v>
      </c>
      <c r="D12122" t="s">
        <v>214</v>
      </c>
      <c r="E12122" t="s">
        <v>215</v>
      </c>
      <c r="F12122" s="88">
        <v>46388</v>
      </c>
      <c r="G12122" s="87">
        <v>4250</v>
      </c>
      <c r="H12122" s="87">
        <v>19.130332907872582</v>
      </c>
    </row>
    <row r="12123" spans="1:8" x14ac:dyDescent="0.3">
      <c r="A12123" t="s">
        <v>39</v>
      </c>
      <c r="B12123" t="s">
        <v>56</v>
      </c>
      <c r="C12123" t="s">
        <v>100</v>
      </c>
      <c r="D12123" t="s">
        <v>214</v>
      </c>
      <c r="E12123" t="s">
        <v>216</v>
      </c>
      <c r="F12123" s="88">
        <v>46388</v>
      </c>
      <c r="G12123" s="87">
        <v>4250</v>
      </c>
      <c r="H12123" s="87">
        <v>0</v>
      </c>
    </row>
    <row r="12124" spans="1:8" x14ac:dyDescent="0.3">
      <c r="A12124" t="s">
        <v>39</v>
      </c>
      <c r="B12124" t="s">
        <v>56</v>
      </c>
      <c r="C12124" t="s">
        <v>100</v>
      </c>
      <c r="D12124" t="s">
        <v>214</v>
      </c>
      <c r="E12124" t="s">
        <v>217</v>
      </c>
      <c r="F12124" s="88">
        <v>46388</v>
      </c>
      <c r="G12124" s="87">
        <v>4250</v>
      </c>
      <c r="H12124" s="87">
        <v>19.130332907872582</v>
      </c>
    </row>
    <row r="12125" spans="1:8" x14ac:dyDescent="0.3">
      <c r="A12125" t="s">
        <v>39</v>
      </c>
      <c r="B12125" t="s">
        <v>56</v>
      </c>
      <c r="C12125" t="s">
        <v>100</v>
      </c>
      <c r="D12125" t="s">
        <v>214</v>
      </c>
      <c r="E12125" t="s">
        <v>215</v>
      </c>
      <c r="F12125" s="88">
        <v>46419</v>
      </c>
      <c r="G12125" s="87">
        <v>4250</v>
      </c>
      <c r="H12125" s="87">
        <v>19.12337582287482</v>
      </c>
    </row>
    <row r="12126" spans="1:8" x14ac:dyDescent="0.3">
      <c r="A12126" t="s">
        <v>39</v>
      </c>
      <c r="B12126" t="s">
        <v>56</v>
      </c>
      <c r="C12126" t="s">
        <v>100</v>
      </c>
      <c r="D12126" t="s">
        <v>214</v>
      </c>
      <c r="E12126" t="s">
        <v>216</v>
      </c>
      <c r="F12126" s="88">
        <v>46419</v>
      </c>
      <c r="G12126" s="87">
        <v>4250</v>
      </c>
      <c r="H12126" s="87">
        <v>0</v>
      </c>
    </row>
    <row r="12127" spans="1:8" x14ac:dyDescent="0.3">
      <c r="A12127" t="s">
        <v>39</v>
      </c>
      <c r="B12127" t="s">
        <v>56</v>
      </c>
      <c r="C12127" t="s">
        <v>100</v>
      </c>
      <c r="D12127" t="s">
        <v>214</v>
      </c>
      <c r="E12127" t="s">
        <v>217</v>
      </c>
      <c r="F12127" s="88">
        <v>46419</v>
      </c>
      <c r="G12127" s="87">
        <v>4250</v>
      </c>
      <c r="H12127" s="87">
        <v>19.12337582287482</v>
      </c>
    </row>
    <row r="12128" spans="1:8" x14ac:dyDescent="0.3">
      <c r="A12128" t="s">
        <v>39</v>
      </c>
      <c r="B12128" t="s">
        <v>56</v>
      </c>
      <c r="C12128" t="s">
        <v>100</v>
      </c>
      <c r="D12128" t="s">
        <v>214</v>
      </c>
      <c r="E12128" t="s">
        <v>215</v>
      </c>
      <c r="F12128" s="88">
        <v>46447</v>
      </c>
      <c r="G12128" s="87">
        <v>4250</v>
      </c>
      <c r="H12128" s="87">
        <v>19.116423796173951</v>
      </c>
    </row>
    <row r="12129" spans="1:8" x14ac:dyDescent="0.3">
      <c r="A12129" t="s">
        <v>39</v>
      </c>
      <c r="B12129" t="s">
        <v>56</v>
      </c>
      <c r="C12129" t="s">
        <v>100</v>
      </c>
      <c r="D12129" t="s">
        <v>214</v>
      </c>
      <c r="E12129" t="s">
        <v>216</v>
      </c>
      <c r="F12129" s="88">
        <v>46447</v>
      </c>
      <c r="G12129" s="87">
        <v>4250</v>
      </c>
      <c r="H12129" s="87">
        <v>0</v>
      </c>
    </row>
    <row r="12130" spans="1:8" x14ac:dyDescent="0.3">
      <c r="A12130" t="s">
        <v>39</v>
      </c>
      <c r="B12130" t="s">
        <v>56</v>
      </c>
      <c r="C12130" t="s">
        <v>100</v>
      </c>
      <c r="D12130" t="s">
        <v>214</v>
      </c>
      <c r="E12130" t="s">
        <v>217</v>
      </c>
      <c r="F12130" s="88">
        <v>46447</v>
      </c>
      <c r="G12130" s="87">
        <v>4250</v>
      </c>
      <c r="H12130" s="87">
        <v>19.116423796173951</v>
      </c>
    </row>
    <row r="12131" spans="1:8" x14ac:dyDescent="0.3">
      <c r="A12131" t="s">
        <v>39</v>
      </c>
      <c r="B12131" t="s">
        <v>56</v>
      </c>
      <c r="C12131" t="s">
        <v>100</v>
      </c>
      <c r="D12131" t="s">
        <v>214</v>
      </c>
      <c r="E12131" t="s">
        <v>215</v>
      </c>
      <c r="F12131" s="88">
        <v>46478</v>
      </c>
      <c r="G12131" s="87">
        <v>4250</v>
      </c>
      <c r="H12131" s="87">
        <v>19.109241420089131</v>
      </c>
    </row>
    <row r="12132" spans="1:8" x14ac:dyDescent="0.3">
      <c r="A12132" t="s">
        <v>39</v>
      </c>
      <c r="B12132" t="s">
        <v>56</v>
      </c>
      <c r="C12132" t="s">
        <v>100</v>
      </c>
      <c r="D12132" t="s">
        <v>214</v>
      </c>
      <c r="E12132" t="s">
        <v>216</v>
      </c>
      <c r="F12132" s="88">
        <v>46478</v>
      </c>
      <c r="G12132" s="87">
        <v>4250</v>
      </c>
      <c r="H12132" s="87">
        <v>0</v>
      </c>
    </row>
    <row r="12133" spans="1:8" x14ac:dyDescent="0.3">
      <c r="A12133" t="s">
        <v>39</v>
      </c>
      <c r="B12133" t="s">
        <v>56</v>
      </c>
      <c r="C12133" t="s">
        <v>100</v>
      </c>
      <c r="D12133" t="s">
        <v>214</v>
      </c>
      <c r="E12133" t="s">
        <v>217</v>
      </c>
      <c r="F12133" s="88">
        <v>46478</v>
      </c>
      <c r="G12133" s="87">
        <v>4250</v>
      </c>
      <c r="H12133" s="87">
        <v>19.109241420089131</v>
      </c>
    </row>
    <row r="12134" spans="1:8" x14ac:dyDescent="0.3">
      <c r="A12134" t="s">
        <v>39</v>
      </c>
      <c r="B12134" t="s">
        <v>56</v>
      </c>
      <c r="C12134" t="s">
        <v>100</v>
      </c>
      <c r="D12134" t="s">
        <v>214</v>
      </c>
      <c r="E12134" t="s">
        <v>215</v>
      </c>
      <c r="F12134" s="88">
        <v>46508</v>
      </c>
      <c r="G12134" s="87">
        <v>4250</v>
      </c>
      <c r="H12134" s="87">
        <v>19.102064439067199</v>
      </c>
    </row>
    <row r="12135" spans="1:8" x14ac:dyDescent="0.3">
      <c r="A12135" t="s">
        <v>39</v>
      </c>
      <c r="B12135" t="s">
        <v>56</v>
      </c>
      <c r="C12135" t="s">
        <v>100</v>
      </c>
      <c r="D12135" t="s">
        <v>214</v>
      </c>
      <c r="E12135" t="s">
        <v>216</v>
      </c>
      <c r="F12135" s="88">
        <v>46508</v>
      </c>
      <c r="G12135" s="87">
        <v>4250</v>
      </c>
      <c r="H12135" s="87">
        <v>0</v>
      </c>
    </row>
    <row r="12136" spans="1:8" x14ac:dyDescent="0.3">
      <c r="A12136" t="s">
        <v>39</v>
      </c>
      <c r="B12136" t="s">
        <v>56</v>
      </c>
      <c r="C12136" t="s">
        <v>100</v>
      </c>
      <c r="D12136" t="s">
        <v>214</v>
      </c>
      <c r="E12136" t="s">
        <v>217</v>
      </c>
      <c r="F12136" s="88">
        <v>46508</v>
      </c>
      <c r="G12136" s="87">
        <v>4250</v>
      </c>
      <c r="H12136" s="87">
        <v>19.102064439067199</v>
      </c>
    </row>
    <row r="12137" spans="1:8" x14ac:dyDescent="0.3">
      <c r="A12137" t="s">
        <v>39</v>
      </c>
      <c r="B12137" t="s">
        <v>56</v>
      </c>
      <c r="C12137" t="s">
        <v>100</v>
      </c>
      <c r="D12137" t="s">
        <v>214</v>
      </c>
      <c r="E12137" t="s">
        <v>215</v>
      </c>
      <c r="F12137" s="88">
        <v>46539</v>
      </c>
      <c r="G12137" s="87">
        <v>4250</v>
      </c>
      <c r="H12137" s="87">
        <v>19.094892847031751</v>
      </c>
    </row>
    <row r="12138" spans="1:8" x14ac:dyDescent="0.3">
      <c r="A12138" t="s">
        <v>39</v>
      </c>
      <c r="B12138" t="s">
        <v>56</v>
      </c>
      <c r="C12138" t="s">
        <v>100</v>
      </c>
      <c r="D12138" t="s">
        <v>214</v>
      </c>
      <c r="E12138" t="s">
        <v>216</v>
      </c>
      <c r="F12138" s="88">
        <v>46539</v>
      </c>
      <c r="G12138" s="87">
        <v>4250</v>
      </c>
      <c r="H12138" s="87">
        <v>0</v>
      </c>
    </row>
    <row r="12139" spans="1:8" x14ac:dyDescent="0.3">
      <c r="A12139" t="s">
        <v>39</v>
      </c>
      <c r="B12139" t="s">
        <v>56</v>
      </c>
      <c r="C12139" t="s">
        <v>100</v>
      </c>
      <c r="D12139" t="s">
        <v>214</v>
      </c>
      <c r="E12139" t="s">
        <v>217</v>
      </c>
      <c r="F12139" s="88">
        <v>46539</v>
      </c>
      <c r="G12139" s="87">
        <v>4250</v>
      </c>
      <c r="H12139" s="87">
        <v>19.094892847031751</v>
      </c>
    </row>
    <row r="12140" spans="1:8" x14ac:dyDescent="0.3">
      <c r="A12140" t="s">
        <v>39</v>
      </c>
      <c r="B12140" t="s">
        <v>56</v>
      </c>
      <c r="C12140" t="s">
        <v>100</v>
      </c>
      <c r="D12140" t="s">
        <v>214</v>
      </c>
      <c r="E12140" t="s">
        <v>215</v>
      </c>
      <c r="F12140" s="88">
        <v>46569</v>
      </c>
      <c r="G12140" s="87">
        <v>4250</v>
      </c>
      <c r="H12140" s="87">
        <v>19.087726637914859</v>
      </c>
    </row>
    <row r="12141" spans="1:8" x14ac:dyDescent="0.3">
      <c r="A12141" t="s">
        <v>39</v>
      </c>
      <c r="B12141" t="s">
        <v>56</v>
      </c>
      <c r="C12141" t="s">
        <v>100</v>
      </c>
      <c r="D12141" t="s">
        <v>214</v>
      </c>
      <c r="E12141" t="s">
        <v>216</v>
      </c>
      <c r="F12141" s="88">
        <v>46569</v>
      </c>
      <c r="G12141" s="87">
        <v>4250</v>
      </c>
      <c r="H12141" s="87">
        <v>0</v>
      </c>
    </row>
    <row r="12142" spans="1:8" x14ac:dyDescent="0.3">
      <c r="A12142" t="s">
        <v>39</v>
      </c>
      <c r="B12142" t="s">
        <v>56</v>
      </c>
      <c r="C12142" t="s">
        <v>100</v>
      </c>
      <c r="D12142" t="s">
        <v>214</v>
      </c>
      <c r="E12142" t="s">
        <v>217</v>
      </c>
      <c r="F12142" s="88">
        <v>46569</v>
      </c>
      <c r="G12142" s="87">
        <v>4250</v>
      </c>
      <c r="H12142" s="87">
        <v>19.087726637914859</v>
      </c>
    </row>
    <row r="12143" spans="1:8" x14ac:dyDescent="0.3">
      <c r="A12143" t="s">
        <v>39</v>
      </c>
      <c r="B12143" t="s">
        <v>56</v>
      </c>
      <c r="C12143" t="s">
        <v>100</v>
      </c>
      <c r="D12143" t="s">
        <v>214</v>
      </c>
      <c r="E12143" t="s">
        <v>215</v>
      </c>
      <c r="F12143" s="88">
        <v>46600</v>
      </c>
      <c r="G12143" s="87">
        <v>4250</v>
      </c>
      <c r="H12143" s="87">
        <v>19.080448459726512</v>
      </c>
    </row>
    <row r="12144" spans="1:8" x14ac:dyDescent="0.3">
      <c r="A12144" t="s">
        <v>39</v>
      </c>
      <c r="B12144" t="s">
        <v>56</v>
      </c>
      <c r="C12144" t="s">
        <v>100</v>
      </c>
      <c r="D12144" t="s">
        <v>214</v>
      </c>
      <c r="E12144" t="s">
        <v>216</v>
      </c>
      <c r="F12144" s="88">
        <v>46600</v>
      </c>
      <c r="G12144" s="87">
        <v>4250</v>
      </c>
      <c r="H12144" s="87">
        <v>0</v>
      </c>
    </row>
    <row r="12145" spans="1:8" x14ac:dyDescent="0.3">
      <c r="A12145" t="s">
        <v>39</v>
      </c>
      <c r="B12145" t="s">
        <v>56</v>
      </c>
      <c r="C12145" t="s">
        <v>100</v>
      </c>
      <c r="D12145" t="s">
        <v>214</v>
      </c>
      <c r="E12145" t="s">
        <v>217</v>
      </c>
      <c r="F12145" s="88">
        <v>46600</v>
      </c>
      <c r="G12145" s="87">
        <v>4250</v>
      </c>
      <c r="H12145" s="87">
        <v>19.080448459726512</v>
      </c>
    </row>
    <row r="12146" spans="1:8" x14ac:dyDescent="0.3">
      <c r="A12146" t="s">
        <v>39</v>
      </c>
      <c r="B12146" t="s">
        <v>56</v>
      </c>
      <c r="C12146" t="s">
        <v>100</v>
      </c>
      <c r="D12146" t="s">
        <v>214</v>
      </c>
      <c r="E12146" t="s">
        <v>215</v>
      </c>
      <c r="F12146" s="88">
        <v>46631</v>
      </c>
      <c r="G12146" s="87">
        <v>4250</v>
      </c>
      <c r="H12146" s="87">
        <v>19.073293086277861</v>
      </c>
    </row>
    <row r="12147" spans="1:8" x14ac:dyDescent="0.3">
      <c r="A12147" t="s">
        <v>39</v>
      </c>
      <c r="B12147" t="s">
        <v>56</v>
      </c>
      <c r="C12147" t="s">
        <v>100</v>
      </c>
      <c r="D12147" t="s">
        <v>214</v>
      </c>
      <c r="E12147" t="s">
        <v>216</v>
      </c>
      <c r="F12147" s="88">
        <v>46631</v>
      </c>
      <c r="G12147" s="87">
        <v>4250</v>
      </c>
      <c r="H12147" s="87">
        <v>0</v>
      </c>
    </row>
    <row r="12148" spans="1:8" x14ac:dyDescent="0.3">
      <c r="A12148" t="s">
        <v>39</v>
      </c>
      <c r="B12148" t="s">
        <v>56</v>
      </c>
      <c r="C12148" t="s">
        <v>100</v>
      </c>
      <c r="D12148" t="s">
        <v>214</v>
      </c>
      <c r="E12148" t="s">
        <v>217</v>
      </c>
      <c r="F12148" s="88">
        <v>46631</v>
      </c>
      <c r="G12148" s="87">
        <v>4250</v>
      </c>
      <c r="H12148" s="87">
        <v>19.073293086277861</v>
      </c>
    </row>
    <row r="12149" spans="1:8" x14ac:dyDescent="0.3">
      <c r="A12149" t="s">
        <v>39</v>
      </c>
      <c r="B12149" t="s">
        <v>56</v>
      </c>
      <c r="C12149" t="s">
        <v>100</v>
      </c>
      <c r="D12149" t="s">
        <v>214</v>
      </c>
      <c r="E12149" t="s">
        <v>215</v>
      </c>
      <c r="F12149" s="88">
        <v>46661</v>
      </c>
      <c r="G12149" s="87">
        <v>4250</v>
      </c>
      <c r="H12149" s="87">
        <v>19.06614307749965</v>
      </c>
    </row>
    <row r="12150" spans="1:8" x14ac:dyDescent="0.3">
      <c r="A12150" t="s">
        <v>39</v>
      </c>
      <c r="B12150" t="s">
        <v>56</v>
      </c>
      <c r="C12150" t="s">
        <v>100</v>
      </c>
      <c r="D12150" t="s">
        <v>214</v>
      </c>
      <c r="E12150" t="s">
        <v>216</v>
      </c>
      <c r="F12150" s="88">
        <v>46661</v>
      </c>
      <c r="G12150" s="87">
        <v>4250</v>
      </c>
      <c r="H12150" s="87">
        <v>0</v>
      </c>
    </row>
    <row r="12151" spans="1:8" x14ac:dyDescent="0.3">
      <c r="A12151" t="s">
        <v>39</v>
      </c>
      <c r="B12151" t="s">
        <v>56</v>
      </c>
      <c r="C12151" t="s">
        <v>100</v>
      </c>
      <c r="D12151" t="s">
        <v>214</v>
      </c>
      <c r="E12151" t="s">
        <v>217</v>
      </c>
      <c r="F12151" s="88">
        <v>46661</v>
      </c>
      <c r="G12151" s="87">
        <v>4250</v>
      </c>
      <c r="H12151" s="87">
        <v>19.06614307749965</v>
      </c>
    </row>
    <row r="12152" spans="1:8" x14ac:dyDescent="0.3">
      <c r="A12152" t="s">
        <v>39</v>
      </c>
      <c r="B12152" t="s">
        <v>56</v>
      </c>
      <c r="C12152" t="s">
        <v>100</v>
      </c>
      <c r="D12152" t="s">
        <v>214</v>
      </c>
      <c r="E12152" t="s">
        <v>215</v>
      </c>
      <c r="F12152" s="88">
        <v>46692</v>
      </c>
      <c r="G12152" s="87">
        <v>4250</v>
      </c>
      <c r="H12152" s="87">
        <v>19.05899842736358</v>
      </c>
    </row>
    <row r="12153" spans="1:8" x14ac:dyDescent="0.3">
      <c r="A12153" t="s">
        <v>39</v>
      </c>
      <c r="B12153" t="s">
        <v>56</v>
      </c>
      <c r="C12153" t="s">
        <v>100</v>
      </c>
      <c r="D12153" t="s">
        <v>214</v>
      </c>
      <c r="E12153" t="s">
        <v>216</v>
      </c>
      <c r="F12153" s="88">
        <v>46692</v>
      </c>
      <c r="G12153" s="87">
        <v>4250</v>
      </c>
      <c r="H12153" s="87">
        <v>0</v>
      </c>
    </row>
    <row r="12154" spans="1:8" x14ac:dyDescent="0.3">
      <c r="A12154" t="s">
        <v>39</v>
      </c>
      <c r="B12154" t="s">
        <v>56</v>
      </c>
      <c r="C12154" t="s">
        <v>100</v>
      </c>
      <c r="D12154" t="s">
        <v>214</v>
      </c>
      <c r="E12154" t="s">
        <v>217</v>
      </c>
      <c r="F12154" s="88">
        <v>46692</v>
      </c>
      <c r="G12154" s="87">
        <v>4250</v>
      </c>
      <c r="H12154" s="87">
        <v>19.05899842736358</v>
      </c>
    </row>
    <row r="12155" spans="1:8" x14ac:dyDescent="0.3">
      <c r="A12155" t="s">
        <v>39</v>
      </c>
      <c r="B12155" t="s">
        <v>56</v>
      </c>
      <c r="C12155" t="s">
        <v>100</v>
      </c>
      <c r="D12155" t="s">
        <v>214</v>
      </c>
      <c r="E12155" t="s">
        <v>215</v>
      </c>
      <c r="F12155" s="88">
        <v>46722</v>
      </c>
      <c r="G12155" s="87">
        <v>4250</v>
      </c>
      <c r="H12155" s="87">
        <v>19.051859129847031</v>
      </c>
    </row>
    <row r="12156" spans="1:8" x14ac:dyDescent="0.3">
      <c r="A12156" t="s">
        <v>39</v>
      </c>
      <c r="B12156" t="s">
        <v>56</v>
      </c>
      <c r="C12156" t="s">
        <v>100</v>
      </c>
      <c r="D12156" t="s">
        <v>214</v>
      </c>
      <c r="E12156" t="s">
        <v>216</v>
      </c>
      <c r="F12156" s="88">
        <v>46722</v>
      </c>
      <c r="G12156" s="87">
        <v>4250</v>
      </c>
      <c r="H12156" s="87">
        <v>0</v>
      </c>
    </row>
    <row r="12157" spans="1:8" x14ac:dyDescent="0.3">
      <c r="A12157" t="s">
        <v>39</v>
      </c>
      <c r="B12157" t="s">
        <v>56</v>
      </c>
      <c r="C12157" t="s">
        <v>100</v>
      </c>
      <c r="D12157" t="s">
        <v>214</v>
      </c>
      <c r="E12157" t="s">
        <v>217</v>
      </c>
      <c r="F12157" s="88">
        <v>46722</v>
      </c>
      <c r="G12157" s="87">
        <v>4250</v>
      </c>
      <c r="H12157" s="87">
        <v>19.051859129847031</v>
      </c>
    </row>
    <row r="12158" spans="1:8" x14ac:dyDescent="0.3">
      <c r="A12158" t="s">
        <v>39</v>
      </c>
      <c r="B12158" t="s">
        <v>56</v>
      </c>
      <c r="C12158" t="s">
        <v>102</v>
      </c>
      <c r="D12158" t="s">
        <v>198</v>
      </c>
      <c r="E12158" t="s">
        <v>135</v>
      </c>
      <c r="G12158" s="87">
        <v>39000</v>
      </c>
      <c r="H12158" s="87">
        <v>23556</v>
      </c>
    </row>
    <row r="12159" spans="1:8" x14ac:dyDescent="0.3">
      <c r="A12159" t="s">
        <v>39</v>
      </c>
      <c r="B12159" t="s">
        <v>56</v>
      </c>
      <c r="C12159" t="s">
        <v>102</v>
      </c>
      <c r="D12159" t="s">
        <v>198</v>
      </c>
      <c r="E12159" t="s">
        <v>199</v>
      </c>
      <c r="G12159" s="87">
        <v>39000</v>
      </c>
      <c r="H12159" s="87">
        <v>38870.224943431393</v>
      </c>
    </row>
    <row r="12160" spans="1:8" x14ac:dyDescent="0.3">
      <c r="A12160" t="s">
        <v>39</v>
      </c>
      <c r="B12160" t="s">
        <v>56</v>
      </c>
      <c r="C12160" t="s">
        <v>102</v>
      </c>
      <c r="D12160" t="s">
        <v>198</v>
      </c>
      <c r="E12160" t="s">
        <v>200</v>
      </c>
      <c r="G12160" s="87">
        <v>39000</v>
      </c>
      <c r="H12160" s="87">
        <v>39262.113346863429</v>
      </c>
    </row>
    <row r="12161" spans="1:8" x14ac:dyDescent="0.3">
      <c r="A12161" t="s">
        <v>39</v>
      </c>
      <c r="B12161" t="s">
        <v>56</v>
      </c>
      <c r="C12161" t="s">
        <v>102</v>
      </c>
      <c r="D12161" t="s">
        <v>198</v>
      </c>
      <c r="E12161" t="s">
        <v>201</v>
      </c>
      <c r="G12161" s="87">
        <v>39000</v>
      </c>
      <c r="H12161" s="87">
        <v>39000</v>
      </c>
    </row>
    <row r="12162" spans="1:8" x14ac:dyDescent="0.3">
      <c r="A12162" t="s">
        <v>39</v>
      </c>
      <c r="B12162" t="s">
        <v>56</v>
      </c>
      <c r="C12162" t="s">
        <v>102</v>
      </c>
      <c r="D12162" t="s">
        <v>198</v>
      </c>
      <c r="E12162" t="s">
        <v>202</v>
      </c>
      <c r="G12162" s="87">
        <v>39000</v>
      </c>
      <c r="H12162" s="87">
        <v>23635.40551893428</v>
      </c>
    </row>
    <row r="12163" spans="1:8" x14ac:dyDescent="0.3">
      <c r="A12163" t="s">
        <v>39</v>
      </c>
      <c r="B12163" t="s">
        <v>56</v>
      </c>
      <c r="C12163" t="s">
        <v>102</v>
      </c>
      <c r="D12163" t="s">
        <v>198</v>
      </c>
      <c r="E12163" t="s">
        <v>139</v>
      </c>
      <c r="G12163" s="87">
        <v>39000</v>
      </c>
      <c r="H12163" s="87">
        <v>25545</v>
      </c>
    </row>
    <row r="12164" spans="1:8" x14ac:dyDescent="0.3">
      <c r="A12164" t="s">
        <v>39</v>
      </c>
      <c r="B12164" t="s">
        <v>56</v>
      </c>
      <c r="C12164" t="s">
        <v>102</v>
      </c>
      <c r="D12164" t="s">
        <v>198</v>
      </c>
      <c r="E12164" t="s">
        <v>65</v>
      </c>
      <c r="G12164" s="87">
        <v>39000</v>
      </c>
      <c r="H12164" s="87">
        <v>23635.40551893428</v>
      </c>
    </row>
    <row r="12165" spans="1:8" x14ac:dyDescent="0.3">
      <c r="A12165" t="s">
        <v>39</v>
      </c>
      <c r="B12165" t="s">
        <v>56</v>
      </c>
      <c r="C12165" t="s">
        <v>102</v>
      </c>
      <c r="D12165" t="s">
        <v>203</v>
      </c>
      <c r="E12165" t="s">
        <v>204</v>
      </c>
      <c r="G12165" s="87">
        <v>39000</v>
      </c>
      <c r="H12165" s="87">
        <v>22615.437663175959</v>
      </c>
    </row>
    <row r="12166" spans="1:8" x14ac:dyDescent="0.3">
      <c r="A12166" t="s">
        <v>39</v>
      </c>
      <c r="B12166" t="s">
        <v>56</v>
      </c>
      <c r="C12166" t="s">
        <v>102</v>
      </c>
      <c r="D12166" t="s">
        <v>203</v>
      </c>
      <c r="E12166" t="s">
        <v>142</v>
      </c>
      <c r="G12166" s="87">
        <v>39000</v>
      </c>
      <c r="H12166" s="87">
        <v>37747.009006586894</v>
      </c>
    </row>
    <row r="12167" spans="1:8" x14ac:dyDescent="0.3">
      <c r="A12167" t="s">
        <v>39</v>
      </c>
      <c r="B12167" t="s">
        <v>56</v>
      </c>
      <c r="C12167" t="s">
        <v>102</v>
      </c>
      <c r="D12167" t="s">
        <v>203</v>
      </c>
      <c r="E12167" t="s">
        <v>143</v>
      </c>
      <c r="G12167" s="87">
        <v>39000</v>
      </c>
      <c r="H12167" s="87">
        <v>38685.669788531552</v>
      </c>
    </row>
    <row r="12168" spans="1:8" x14ac:dyDescent="0.3">
      <c r="A12168" t="s">
        <v>39</v>
      </c>
      <c r="B12168" t="s">
        <v>56</v>
      </c>
      <c r="C12168" t="s">
        <v>102</v>
      </c>
      <c r="D12168" t="s">
        <v>203</v>
      </c>
      <c r="E12168" t="s">
        <v>141</v>
      </c>
      <c r="G12168" s="87">
        <v>39000</v>
      </c>
      <c r="H12168" s="87">
        <v>0</v>
      </c>
    </row>
    <row r="12169" spans="1:8" x14ac:dyDescent="0.3">
      <c r="A12169" t="s">
        <v>39</v>
      </c>
      <c r="B12169" t="s">
        <v>56</v>
      </c>
      <c r="C12169" t="s">
        <v>102</v>
      </c>
      <c r="D12169" t="s">
        <v>203</v>
      </c>
      <c r="E12169" t="s">
        <v>205</v>
      </c>
      <c r="G12169" s="87">
        <v>39000</v>
      </c>
      <c r="H12169" s="87">
        <v>22615.437663175959</v>
      </c>
    </row>
    <row r="12170" spans="1:8" x14ac:dyDescent="0.3">
      <c r="A12170" t="s">
        <v>39</v>
      </c>
      <c r="B12170" t="s">
        <v>56</v>
      </c>
      <c r="C12170" t="s">
        <v>102</v>
      </c>
      <c r="D12170" t="s">
        <v>206</v>
      </c>
      <c r="E12170" t="s">
        <v>207</v>
      </c>
      <c r="G12170" s="87">
        <v>39000</v>
      </c>
      <c r="H12170" s="87">
        <v>40560</v>
      </c>
    </row>
    <row r="12171" spans="1:8" x14ac:dyDescent="0.3">
      <c r="A12171" t="s">
        <v>39</v>
      </c>
      <c r="B12171" t="s">
        <v>56</v>
      </c>
      <c r="C12171" t="s">
        <v>102</v>
      </c>
      <c r="D12171" t="s">
        <v>206</v>
      </c>
      <c r="E12171" t="s">
        <v>208</v>
      </c>
      <c r="G12171" s="87">
        <v>39000</v>
      </c>
      <c r="H12171" s="87">
        <v>40695.416666666672</v>
      </c>
    </row>
    <row r="12172" spans="1:8" x14ac:dyDescent="0.3">
      <c r="A12172" t="s">
        <v>39</v>
      </c>
      <c r="B12172" t="s">
        <v>56</v>
      </c>
      <c r="C12172" t="s">
        <v>102</v>
      </c>
      <c r="D12172" t="s">
        <v>206</v>
      </c>
      <c r="E12172" t="s">
        <v>209</v>
      </c>
      <c r="G12172" s="87">
        <v>39000</v>
      </c>
      <c r="H12172" s="87">
        <v>34865.672866520792</v>
      </c>
    </row>
    <row r="12173" spans="1:8" x14ac:dyDescent="0.3">
      <c r="A12173" t="s">
        <v>39</v>
      </c>
      <c r="B12173" t="s">
        <v>56</v>
      </c>
      <c r="C12173" t="s">
        <v>102</v>
      </c>
      <c r="D12173" t="s">
        <v>210</v>
      </c>
      <c r="E12173" t="s">
        <v>211</v>
      </c>
      <c r="G12173" s="87">
        <v>39000</v>
      </c>
      <c r="H12173" s="87">
        <v>35100</v>
      </c>
    </row>
    <row r="12174" spans="1:8" x14ac:dyDescent="0.3">
      <c r="A12174" t="s">
        <v>39</v>
      </c>
      <c r="B12174" t="s">
        <v>56</v>
      </c>
      <c r="C12174" t="s">
        <v>102</v>
      </c>
      <c r="D12174" t="s">
        <v>210</v>
      </c>
      <c r="E12174" t="s">
        <v>212</v>
      </c>
      <c r="G12174" s="87">
        <v>39000</v>
      </c>
      <c r="H12174" s="87">
        <v>34710</v>
      </c>
    </row>
    <row r="12175" spans="1:8" x14ac:dyDescent="0.3">
      <c r="A12175" t="s">
        <v>39</v>
      </c>
      <c r="B12175" t="s">
        <v>56</v>
      </c>
      <c r="C12175" t="s">
        <v>102</v>
      </c>
      <c r="D12175" t="s">
        <v>210</v>
      </c>
      <c r="E12175" t="s">
        <v>213</v>
      </c>
      <c r="G12175" s="87">
        <v>39000</v>
      </c>
      <c r="H12175" s="87">
        <v>35490</v>
      </c>
    </row>
    <row r="12176" spans="1:8" x14ac:dyDescent="0.3">
      <c r="A12176" t="s">
        <v>39</v>
      </c>
      <c r="B12176" t="s">
        <v>56</v>
      </c>
      <c r="C12176" t="s">
        <v>102</v>
      </c>
      <c r="D12176" t="s">
        <v>214</v>
      </c>
      <c r="E12176" t="s">
        <v>215</v>
      </c>
      <c r="F12176" s="88">
        <v>46388</v>
      </c>
      <c r="G12176" s="87">
        <v>3250</v>
      </c>
      <c r="H12176" s="87">
        <v>191.4423029035317</v>
      </c>
    </row>
    <row r="12177" spans="1:8" x14ac:dyDescent="0.3">
      <c r="A12177" t="s">
        <v>39</v>
      </c>
      <c r="B12177" t="s">
        <v>56</v>
      </c>
      <c r="C12177" t="s">
        <v>102</v>
      </c>
      <c r="D12177" t="s">
        <v>214</v>
      </c>
      <c r="E12177" t="s">
        <v>216</v>
      </c>
      <c r="F12177" s="88">
        <v>46388</v>
      </c>
      <c r="G12177" s="87">
        <v>3250</v>
      </c>
      <c r="H12177" s="87">
        <v>130.00000000000011</v>
      </c>
    </row>
    <row r="12178" spans="1:8" x14ac:dyDescent="0.3">
      <c r="A12178" t="s">
        <v>39</v>
      </c>
      <c r="B12178" t="s">
        <v>56</v>
      </c>
      <c r="C12178" t="s">
        <v>102</v>
      </c>
      <c r="D12178" t="s">
        <v>214</v>
      </c>
      <c r="E12178" t="s">
        <v>217</v>
      </c>
      <c r="F12178" s="88">
        <v>46388</v>
      </c>
      <c r="G12178" s="87">
        <v>3250</v>
      </c>
      <c r="H12178" s="87">
        <v>59.079137407241689</v>
      </c>
    </row>
    <row r="12179" spans="1:8" x14ac:dyDescent="0.3">
      <c r="A12179" t="s">
        <v>39</v>
      </c>
      <c r="B12179" t="s">
        <v>56</v>
      </c>
      <c r="C12179" t="s">
        <v>102</v>
      </c>
      <c r="D12179" t="s">
        <v>214</v>
      </c>
      <c r="E12179" t="s">
        <v>215</v>
      </c>
      <c r="F12179" s="88">
        <v>46419</v>
      </c>
      <c r="G12179" s="87">
        <v>3250</v>
      </c>
      <c r="H12179" s="87">
        <v>58.99246587264112</v>
      </c>
    </row>
    <row r="12180" spans="1:8" x14ac:dyDescent="0.3">
      <c r="A12180" t="s">
        <v>39</v>
      </c>
      <c r="B12180" t="s">
        <v>56</v>
      </c>
      <c r="C12180" t="s">
        <v>102</v>
      </c>
      <c r="D12180" t="s">
        <v>214</v>
      </c>
      <c r="E12180" t="s">
        <v>216</v>
      </c>
      <c r="F12180" s="88">
        <v>46419</v>
      </c>
      <c r="G12180" s="87">
        <v>3250</v>
      </c>
      <c r="H12180" s="87">
        <v>0</v>
      </c>
    </row>
    <row r="12181" spans="1:8" x14ac:dyDescent="0.3">
      <c r="A12181" t="s">
        <v>39</v>
      </c>
      <c r="B12181" t="s">
        <v>56</v>
      </c>
      <c r="C12181" t="s">
        <v>102</v>
      </c>
      <c r="D12181" t="s">
        <v>214</v>
      </c>
      <c r="E12181" t="s">
        <v>217</v>
      </c>
      <c r="F12181" s="88">
        <v>46419</v>
      </c>
      <c r="G12181" s="87">
        <v>3250</v>
      </c>
      <c r="H12181" s="87">
        <v>58.99246587264112</v>
      </c>
    </row>
    <row r="12182" spans="1:8" x14ac:dyDescent="0.3">
      <c r="A12182" t="s">
        <v>39</v>
      </c>
      <c r="B12182" t="s">
        <v>56</v>
      </c>
      <c r="C12182" t="s">
        <v>102</v>
      </c>
      <c r="D12182" t="s">
        <v>214</v>
      </c>
      <c r="E12182" t="s">
        <v>215</v>
      </c>
      <c r="F12182" s="88">
        <v>46447</v>
      </c>
      <c r="G12182" s="87">
        <v>3250</v>
      </c>
      <c r="H12182" s="87">
        <v>58.906048266958223</v>
      </c>
    </row>
    <row r="12183" spans="1:8" x14ac:dyDescent="0.3">
      <c r="A12183" t="s">
        <v>39</v>
      </c>
      <c r="B12183" t="s">
        <v>56</v>
      </c>
      <c r="C12183" t="s">
        <v>102</v>
      </c>
      <c r="D12183" t="s">
        <v>214</v>
      </c>
      <c r="E12183" t="s">
        <v>216</v>
      </c>
      <c r="F12183" s="88">
        <v>46447</v>
      </c>
      <c r="G12183" s="87">
        <v>3250</v>
      </c>
      <c r="H12183" s="87">
        <v>0</v>
      </c>
    </row>
    <row r="12184" spans="1:8" x14ac:dyDescent="0.3">
      <c r="A12184" t="s">
        <v>39</v>
      </c>
      <c r="B12184" t="s">
        <v>56</v>
      </c>
      <c r="C12184" t="s">
        <v>102</v>
      </c>
      <c r="D12184" t="s">
        <v>214</v>
      </c>
      <c r="E12184" t="s">
        <v>217</v>
      </c>
      <c r="F12184" s="88">
        <v>46447</v>
      </c>
      <c r="G12184" s="87">
        <v>3250</v>
      </c>
      <c r="H12184" s="87">
        <v>58.906048266958223</v>
      </c>
    </row>
    <row r="12185" spans="1:8" x14ac:dyDescent="0.3">
      <c r="A12185" t="s">
        <v>39</v>
      </c>
      <c r="B12185" t="s">
        <v>56</v>
      </c>
      <c r="C12185" t="s">
        <v>102</v>
      </c>
      <c r="D12185" t="s">
        <v>214</v>
      </c>
      <c r="E12185" t="s">
        <v>215</v>
      </c>
      <c r="F12185" s="88">
        <v>46478</v>
      </c>
      <c r="G12185" s="87">
        <v>3250</v>
      </c>
      <c r="H12185" s="87">
        <v>58.81696705258188</v>
      </c>
    </row>
    <row r="12186" spans="1:8" x14ac:dyDescent="0.3">
      <c r="A12186" t="s">
        <v>39</v>
      </c>
      <c r="B12186" t="s">
        <v>56</v>
      </c>
      <c r="C12186" t="s">
        <v>102</v>
      </c>
      <c r="D12186" t="s">
        <v>214</v>
      </c>
      <c r="E12186" t="s">
        <v>216</v>
      </c>
      <c r="F12186" s="88">
        <v>46478</v>
      </c>
      <c r="G12186" s="87">
        <v>3250</v>
      </c>
      <c r="H12186" s="87">
        <v>0</v>
      </c>
    </row>
    <row r="12187" spans="1:8" x14ac:dyDescent="0.3">
      <c r="A12187" t="s">
        <v>39</v>
      </c>
      <c r="B12187" t="s">
        <v>56</v>
      </c>
      <c r="C12187" t="s">
        <v>102</v>
      </c>
      <c r="D12187" t="s">
        <v>214</v>
      </c>
      <c r="E12187" t="s">
        <v>217</v>
      </c>
      <c r="F12187" s="88">
        <v>46478</v>
      </c>
      <c r="G12187" s="87">
        <v>3250</v>
      </c>
      <c r="H12187" s="87">
        <v>58.81696705258188</v>
      </c>
    </row>
    <row r="12188" spans="1:8" x14ac:dyDescent="0.3">
      <c r="A12188" t="s">
        <v>39</v>
      </c>
      <c r="B12188" t="s">
        <v>56</v>
      </c>
      <c r="C12188" t="s">
        <v>102</v>
      </c>
      <c r="D12188" t="s">
        <v>214</v>
      </c>
      <c r="E12188" t="s">
        <v>215</v>
      </c>
      <c r="F12188" s="88">
        <v>46508</v>
      </c>
      <c r="G12188" s="87">
        <v>3250</v>
      </c>
      <c r="H12188" s="87">
        <v>58.728154859151402</v>
      </c>
    </row>
    <row r="12189" spans="1:8" x14ac:dyDescent="0.3">
      <c r="A12189" t="s">
        <v>39</v>
      </c>
      <c r="B12189" t="s">
        <v>56</v>
      </c>
      <c r="C12189" t="s">
        <v>102</v>
      </c>
      <c r="D12189" t="s">
        <v>214</v>
      </c>
      <c r="E12189" t="s">
        <v>216</v>
      </c>
      <c r="F12189" s="88">
        <v>46508</v>
      </c>
      <c r="G12189" s="87">
        <v>3250</v>
      </c>
      <c r="H12189" s="87">
        <v>0</v>
      </c>
    </row>
    <row r="12190" spans="1:8" x14ac:dyDescent="0.3">
      <c r="A12190" t="s">
        <v>39</v>
      </c>
      <c r="B12190" t="s">
        <v>56</v>
      </c>
      <c r="C12190" t="s">
        <v>102</v>
      </c>
      <c r="D12190" t="s">
        <v>214</v>
      </c>
      <c r="E12190" t="s">
        <v>217</v>
      </c>
      <c r="F12190" s="88">
        <v>46508</v>
      </c>
      <c r="G12190" s="87">
        <v>3250</v>
      </c>
      <c r="H12190" s="87">
        <v>58.728154859151402</v>
      </c>
    </row>
    <row r="12191" spans="1:8" x14ac:dyDescent="0.3">
      <c r="A12191" t="s">
        <v>39</v>
      </c>
      <c r="B12191" t="s">
        <v>56</v>
      </c>
      <c r="C12191" t="s">
        <v>102</v>
      </c>
      <c r="D12191" t="s">
        <v>214</v>
      </c>
      <c r="E12191" t="s">
        <v>215</v>
      </c>
      <c r="F12191" s="88">
        <v>46539</v>
      </c>
      <c r="G12191" s="87">
        <v>3250</v>
      </c>
      <c r="H12191" s="87">
        <v>58.639610469858603</v>
      </c>
    </row>
    <row r="12192" spans="1:8" x14ac:dyDescent="0.3">
      <c r="A12192" t="s">
        <v>39</v>
      </c>
      <c r="B12192" t="s">
        <v>56</v>
      </c>
      <c r="C12192" t="s">
        <v>102</v>
      </c>
      <c r="D12192" t="s">
        <v>214</v>
      </c>
      <c r="E12192" t="s">
        <v>216</v>
      </c>
      <c r="F12192" s="88">
        <v>46539</v>
      </c>
      <c r="G12192" s="87">
        <v>3250</v>
      </c>
      <c r="H12192" s="87">
        <v>0</v>
      </c>
    </row>
    <row r="12193" spans="1:8" x14ac:dyDescent="0.3">
      <c r="A12193" t="s">
        <v>39</v>
      </c>
      <c r="B12193" t="s">
        <v>56</v>
      </c>
      <c r="C12193" t="s">
        <v>102</v>
      </c>
      <c r="D12193" t="s">
        <v>214</v>
      </c>
      <c r="E12193" t="s">
        <v>217</v>
      </c>
      <c r="F12193" s="88">
        <v>46539</v>
      </c>
      <c r="G12193" s="87">
        <v>3250</v>
      </c>
      <c r="H12193" s="87">
        <v>58.639610469858603</v>
      </c>
    </row>
    <row r="12194" spans="1:8" x14ac:dyDescent="0.3">
      <c r="A12194" t="s">
        <v>39</v>
      </c>
      <c r="B12194" t="s">
        <v>56</v>
      </c>
      <c r="C12194" t="s">
        <v>102</v>
      </c>
      <c r="D12194" t="s">
        <v>214</v>
      </c>
      <c r="E12194" t="s">
        <v>215</v>
      </c>
      <c r="F12194" s="88">
        <v>46569</v>
      </c>
      <c r="G12194" s="87">
        <v>3250</v>
      </c>
      <c r="H12194" s="87">
        <v>58.55133267522222</v>
      </c>
    </row>
    <row r="12195" spans="1:8" x14ac:dyDescent="0.3">
      <c r="A12195" t="s">
        <v>39</v>
      </c>
      <c r="B12195" t="s">
        <v>56</v>
      </c>
      <c r="C12195" t="s">
        <v>102</v>
      </c>
      <c r="D12195" t="s">
        <v>214</v>
      </c>
      <c r="E12195" t="s">
        <v>216</v>
      </c>
      <c r="F12195" s="88">
        <v>46569</v>
      </c>
      <c r="G12195" s="87">
        <v>3250</v>
      </c>
      <c r="H12195" s="87">
        <v>0</v>
      </c>
    </row>
    <row r="12196" spans="1:8" x14ac:dyDescent="0.3">
      <c r="A12196" t="s">
        <v>39</v>
      </c>
      <c r="B12196" t="s">
        <v>56</v>
      </c>
      <c r="C12196" t="s">
        <v>102</v>
      </c>
      <c r="D12196" t="s">
        <v>214</v>
      </c>
      <c r="E12196" t="s">
        <v>217</v>
      </c>
      <c r="F12196" s="88">
        <v>46569</v>
      </c>
      <c r="G12196" s="87">
        <v>3250</v>
      </c>
      <c r="H12196" s="87">
        <v>58.55133267522222</v>
      </c>
    </row>
    <row r="12197" spans="1:8" x14ac:dyDescent="0.3">
      <c r="A12197" t="s">
        <v>39</v>
      </c>
      <c r="B12197" t="s">
        <v>56</v>
      </c>
      <c r="C12197" t="s">
        <v>102</v>
      </c>
      <c r="D12197" t="s">
        <v>214</v>
      </c>
      <c r="E12197" t="s">
        <v>215</v>
      </c>
      <c r="F12197" s="88">
        <v>46600</v>
      </c>
      <c r="G12197" s="87">
        <v>3250</v>
      </c>
      <c r="H12197" s="87">
        <v>190.8003548371201</v>
      </c>
    </row>
    <row r="12198" spans="1:8" x14ac:dyDescent="0.3">
      <c r="A12198" t="s">
        <v>39</v>
      </c>
      <c r="B12198" t="s">
        <v>56</v>
      </c>
      <c r="C12198" t="s">
        <v>102</v>
      </c>
      <c r="D12198" t="s">
        <v>214</v>
      </c>
      <c r="E12198" t="s">
        <v>216</v>
      </c>
      <c r="F12198" s="88">
        <v>46600</v>
      </c>
      <c r="G12198" s="87">
        <v>3250</v>
      </c>
      <c r="H12198" s="87">
        <v>130.00000000000011</v>
      </c>
    </row>
    <row r="12199" spans="1:8" x14ac:dyDescent="0.3">
      <c r="A12199" t="s">
        <v>39</v>
      </c>
      <c r="B12199" t="s">
        <v>56</v>
      </c>
      <c r="C12199" t="s">
        <v>102</v>
      </c>
      <c r="D12199" t="s">
        <v>214</v>
      </c>
      <c r="E12199" t="s">
        <v>217</v>
      </c>
      <c r="F12199" s="88">
        <v>46600</v>
      </c>
      <c r="G12199" s="87">
        <v>3250</v>
      </c>
      <c r="H12199" s="87">
        <v>58.46187965107724</v>
      </c>
    </row>
    <row r="12200" spans="1:8" x14ac:dyDescent="0.3">
      <c r="A12200" t="s">
        <v>39</v>
      </c>
      <c r="B12200" t="s">
        <v>56</v>
      </c>
      <c r="C12200" t="s">
        <v>102</v>
      </c>
      <c r="D12200" t="s">
        <v>214</v>
      </c>
      <c r="E12200" t="s">
        <v>215</v>
      </c>
      <c r="F12200" s="88">
        <v>46631</v>
      </c>
      <c r="G12200" s="87">
        <v>3250</v>
      </c>
      <c r="H12200" s="87">
        <v>190.70910119823901</v>
      </c>
    </row>
    <row r="12201" spans="1:8" x14ac:dyDescent="0.3">
      <c r="A12201" t="s">
        <v>39</v>
      </c>
      <c r="B12201" t="s">
        <v>56</v>
      </c>
      <c r="C12201" t="s">
        <v>102</v>
      </c>
      <c r="D12201" t="s">
        <v>214</v>
      </c>
      <c r="E12201" t="s">
        <v>216</v>
      </c>
      <c r="F12201" s="88">
        <v>46631</v>
      </c>
      <c r="G12201" s="87">
        <v>3250</v>
      </c>
      <c r="H12201" s="87">
        <v>130.00000000000011</v>
      </c>
    </row>
    <row r="12202" spans="1:8" x14ac:dyDescent="0.3">
      <c r="A12202" t="s">
        <v>39</v>
      </c>
      <c r="B12202" t="s">
        <v>56</v>
      </c>
      <c r="C12202" t="s">
        <v>102</v>
      </c>
      <c r="D12202" t="s">
        <v>214</v>
      </c>
      <c r="E12202" t="s">
        <v>217</v>
      </c>
      <c r="F12202" s="88">
        <v>46631</v>
      </c>
      <c r="G12202" s="87">
        <v>3250</v>
      </c>
      <c r="H12202" s="87">
        <v>58.374135767537197</v>
      </c>
    </row>
    <row r="12203" spans="1:8" x14ac:dyDescent="0.3">
      <c r="A12203" t="s">
        <v>39</v>
      </c>
      <c r="B12203" t="s">
        <v>56</v>
      </c>
      <c r="C12203" t="s">
        <v>102</v>
      </c>
      <c r="D12203" t="s">
        <v>214</v>
      </c>
      <c r="E12203" t="s">
        <v>215</v>
      </c>
      <c r="F12203" s="88">
        <v>46661</v>
      </c>
      <c r="G12203" s="87">
        <v>3250</v>
      </c>
      <c r="H12203" s="87">
        <v>190.61812106918231</v>
      </c>
    </row>
    <row r="12204" spans="1:8" x14ac:dyDescent="0.3">
      <c r="A12204" t="s">
        <v>39</v>
      </c>
      <c r="B12204" t="s">
        <v>56</v>
      </c>
      <c r="C12204" t="s">
        <v>102</v>
      </c>
      <c r="D12204" t="s">
        <v>214</v>
      </c>
      <c r="E12204" t="s">
        <v>216</v>
      </c>
      <c r="F12204" s="88">
        <v>46661</v>
      </c>
      <c r="G12204" s="87">
        <v>3250</v>
      </c>
      <c r="H12204" s="87">
        <v>130.00000000000011</v>
      </c>
    </row>
    <row r="12205" spans="1:8" x14ac:dyDescent="0.3">
      <c r="A12205" t="s">
        <v>39</v>
      </c>
      <c r="B12205" t="s">
        <v>56</v>
      </c>
      <c r="C12205" t="s">
        <v>102</v>
      </c>
      <c r="D12205" t="s">
        <v>214</v>
      </c>
      <c r="E12205" t="s">
        <v>217</v>
      </c>
      <c r="F12205" s="88">
        <v>46661</v>
      </c>
      <c r="G12205" s="87">
        <v>3250</v>
      </c>
      <c r="H12205" s="87">
        <v>58.286654874213752</v>
      </c>
    </row>
    <row r="12206" spans="1:8" x14ac:dyDescent="0.3">
      <c r="A12206" t="s">
        <v>39</v>
      </c>
      <c r="B12206" t="s">
        <v>56</v>
      </c>
      <c r="C12206" t="s">
        <v>102</v>
      </c>
      <c r="D12206" t="s">
        <v>214</v>
      </c>
      <c r="E12206" t="s">
        <v>215</v>
      </c>
      <c r="F12206" s="88">
        <v>46692</v>
      </c>
      <c r="G12206" s="87">
        <v>3250</v>
      </c>
      <c r="H12206" s="87">
        <v>190.52741322212731</v>
      </c>
    </row>
    <row r="12207" spans="1:8" x14ac:dyDescent="0.3">
      <c r="A12207" t="s">
        <v>39</v>
      </c>
      <c r="B12207" t="s">
        <v>56</v>
      </c>
      <c r="C12207" t="s">
        <v>102</v>
      </c>
      <c r="D12207" t="s">
        <v>214</v>
      </c>
      <c r="E12207" t="s">
        <v>216</v>
      </c>
      <c r="F12207" s="88">
        <v>46692</v>
      </c>
      <c r="G12207" s="87">
        <v>3250</v>
      </c>
      <c r="H12207" s="87">
        <v>130.00000000000011</v>
      </c>
    </row>
    <row r="12208" spans="1:8" x14ac:dyDescent="0.3">
      <c r="A12208" t="s">
        <v>39</v>
      </c>
      <c r="B12208" t="s">
        <v>56</v>
      </c>
      <c r="C12208" t="s">
        <v>102</v>
      </c>
      <c r="D12208" t="s">
        <v>214</v>
      </c>
      <c r="E12208" t="s">
        <v>217</v>
      </c>
      <c r="F12208" s="88">
        <v>46692</v>
      </c>
      <c r="G12208" s="87">
        <v>3250</v>
      </c>
      <c r="H12208" s="87">
        <v>58.19943579050657</v>
      </c>
    </row>
    <row r="12209" spans="1:8" x14ac:dyDescent="0.3">
      <c r="A12209" t="s">
        <v>39</v>
      </c>
      <c r="B12209" t="s">
        <v>56</v>
      </c>
      <c r="C12209" t="s">
        <v>102</v>
      </c>
      <c r="D12209" t="s">
        <v>214</v>
      </c>
      <c r="E12209" t="s">
        <v>215</v>
      </c>
      <c r="F12209" s="88">
        <v>46722</v>
      </c>
      <c r="G12209" s="87">
        <v>3250</v>
      </c>
      <c r="H12209" s="87">
        <v>190.43697643658399</v>
      </c>
    </row>
    <row r="12210" spans="1:8" x14ac:dyDescent="0.3">
      <c r="A12210" t="s">
        <v>39</v>
      </c>
      <c r="B12210" t="s">
        <v>56</v>
      </c>
      <c r="C12210" t="s">
        <v>102</v>
      </c>
      <c r="D12210" t="s">
        <v>214</v>
      </c>
      <c r="E12210" t="s">
        <v>216</v>
      </c>
      <c r="F12210" s="88">
        <v>46722</v>
      </c>
      <c r="G12210" s="87">
        <v>3250</v>
      </c>
      <c r="H12210" s="87">
        <v>130.00000000000011</v>
      </c>
    </row>
    <row r="12211" spans="1:8" x14ac:dyDescent="0.3">
      <c r="A12211" t="s">
        <v>39</v>
      </c>
      <c r="B12211" t="s">
        <v>56</v>
      </c>
      <c r="C12211" t="s">
        <v>102</v>
      </c>
      <c r="D12211" t="s">
        <v>214</v>
      </c>
      <c r="E12211" t="s">
        <v>217</v>
      </c>
      <c r="F12211" s="88">
        <v>46722</v>
      </c>
      <c r="G12211" s="87">
        <v>3250</v>
      </c>
      <c r="H12211" s="87">
        <v>58.112477342869397</v>
      </c>
    </row>
    <row r="12212" spans="1:8" x14ac:dyDescent="0.3">
      <c r="A12212" t="s">
        <v>39</v>
      </c>
      <c r="B12212" t="s">
        <v>56</v>
      </c>
      <c r="C12212" t="s">
        <v>103</v>
      </c>
      <c r="D12212" t="s">
        <v>198</v>
      </c>
      <c r="E12212" t="s">
        <v>135</v>
      </c>
      <c r="G12212" s="87">
        <v>27000</v>
      </c>
      <c r="H12212" s="87">
        <v>15876</v>
      </c>
    </row>
    <row r="12213" spans="1:8" x14ac:dyDescent="0.3">
      <c r="A12213" t="s">
        <v>39</v>
      </c>
      <c r="B12213" t="s">
        <v>56</v>
      </c>
      <c r="C12213" t="s">
        <v>103</v>
      </c>
      <c r="D12213" t="s">
        <v>198</v>
      </c>
      <c r="E12213" t="s">
        <v>199</v>
      </c>
      <c r="G12213" s="87">
        <v>27000</v>
      </c>
      <c r="H12213" s="87">
        <v>27000</v>
      </c>
    </row>
    <row r="12214" spans="1:8" x14ac:dyDescent="0.3">
      <c r="A12214" t="s">
        <v>39</v>
      </c>
      <c r="B12214" t="s">
        <v>56</v>
      </c>
      <c r="C12214" t="s">
        <v>103</v>
      </c>
      <c r="D12214" t="s">
        <v>198</v>
      </c>
      <c r="E12214" t="s">
        <v>200</v>
      </c>
      <c r="G12214" s="87">
        <v>27000</v>
      </c>
      <c r="H12214" s="87">
        <v>27303.370786516851</v>
      </c>
    </row>
    <row r="12215" spans="1:8" x14ac:dyDescent="0.3">
      <c r="A12215" t="s">
        <v>39</v>
      </c>
      <c r="B12215" t="s">
        <v>56</v>
      </c>
      <c r="C12215" t="s">
        <v>103</v>
      </c>
      <c r="D12215" t="s">
        <v>198</v>
      </c>
      <c r="E12215" t="s">
        <v>201</v>
      </c>
      <c r="G12215" s="87">
        <v>27000</v>
      </c>
      <c r="H12215" s="87">
        <v>27000</v>
      </c>
    </row>
    <row r="12216" spans="1:8" x14ac:dyDescent="0.3">
      <c r="A12216" t="s">
        <v>39</v>
      </c>
      <c r="B12216" t="s">
        <v>56</v>
      </c>
      <c r="C12216" t="s">
        <v>103</v>
      </c>
      <c r="D12216" t="s">
        <v>198</v>
      </c>
      <c r="E12216" t="s">
        <v>202</v>
      </c>
      <c r="G12216" s="87">
        <v>27000</v>
      </c>
      <c r="H12216" s="87">
        <v>16054.382022471909</v>
      </c>
    </row>
    <row r="12217" spans="1:8" x14ac:dyDescent="0.3">
      <c r="A12217" t="s">
        <v>39</v>
      </c>
      <c r="B12217" t="s">
        <v>56</v>
      </c>
      <c r="C12217" t="s">
        <v>103</v>
      </c>
      <c r="D12217" t="s">
        <v>198</v>
      </c>
      <c r="E12217" t="s">
        <v>139</v>
      </c>
      <c r="G12217" s="87">
        <v>27000</v>
      </c>
      <c r="H12217" s="87">
        <v>16875</v>
      </c>
    </row>
    <row r="12218" spans="1:8" x14ac:dyDescent="0.3">
      <c r="A12218" t="s">
        <v>39</v>
      </c>
      <c r="B12218" t="s">
        <v>56</v>
      </c>
      <c r="C12218" t="s">
        <v>103</v>
      </c>
      <c r="D12218" t="s">
        <v>198</v>
      </c>
      <c r="E12218" t="s">
        <v>65</v>
      </c>
      <c r="G12218" s="87">
        <v>27000</v>
      </c>
      <c r="H12218" s="87">
        <v>16054.382022471909</v>
      </c>
    </row>
    <row r="12219" spans="1:8" x14ac:dyDescent="0.3">
      <c r="A12219" t="s">
        <v>39</v>
      </c>
      <c r="B12219" t="s">
        <v>56</v>
      </c>
      <c r="C12219" t="s">
        <v>103</v>
      </c>
      <c r="D12219" t="s">
        <v>203</v>
      </c>
      <c r="E12219" t="s">
        <v>204</v>
      </c>
      <c r="G12219" s="87">
        <v>27000</v>
      </c>
      <c r="H12219" s="87">
        <v>16054.382022471909</v>
      </c>
    </row>
    <row r="12220" spans="1:8" x14ac:dyDescent="0.3">
      <c r="A12220" t="s">
        <v>39</v>
      </c>
      <c r="B12220" t="s">
        <v>56</v>
      </c>
      <c r="C12220" t="s">
        <v>103</v>
      </c>
      <c r="D12220" t="s">
        <v>203</v>
      </c>
      <c r="E12220" t="s">
        <v>142</v>
      </c>
      <c r="G12220" s="87">
        <v>27000</v>
      </c>
      <c r="H12220" s="87">
        <v>27000</v>
      </c>
    </row>
    <row r="12221" spans="1:8" x14ac:dyDescent="0.3">
      <c r="A12221" t="s">
        <v>39</v>
      </c>
      <c r="B12221" t="s">
        <v>56</v>
      </c>
      <c r="C12221" t="s">
        <v>103</v>
      </c>
      <c r="D12221" t="s">
        <v>203</v>
      </c>
      <c r="E12221" t="s">
        <v>143</v>
      </c>
      <c r="G12221" s="87">
        <v>27000</v>
      </c>
      <c r="H12221" s="87">
        <v>27303.370786516851</v>
      </c>
    </row>
    <row r="12222" spans="1:8" x14ac:dyDescent="0.3">
      <c r="A12222" t="s">
        <v>39</v>
      </c>
      <c r="B12222" t="s">
        <v>56</v>
      </c>
      <c r="C12222" t="s">
        <v>103</v>
      </c>
      <c r="D12222" t="s">
        <v>203</v>
      </c>
      <c r="E12222" t="s">
        <v>141</v>
      </c>
      <c r="G12222" s="87">
        <v>27000</v>
      </c>
      <c r="H12222" s="87">
        <v>0</v>
      </c>
    </row>
    <row r="12223" spans="1:8" x14ac:dyDescent="0.3">
      <c r="A12223" t="s">
        <v>39</v>
      </c>
      <c r="B12223" t="s">
        <v>56</v>
      </c>
      <c r="C12223" t="s">
        <v>103</v>
      </c>
      <c r="D12223" t="s">
        <v>203</v>
      </c>
      <c r="E12223" t="s">
        <v>205</v>
      </c>
      <c r="G12223" s="87">
        <v>27000</v>
      </c>
      <c r="H12223" s="87">
        <v>16054.382022471909</v>
      </c>
    </row>
    <row r="12224" spans="1:8" x14ac:dyDescent="0.3">
      <c r="A12224" t="s">
        <v>39</v>
      </c>
      <c r="B12224" t="s">
        <v>56</v>
      </c>
      <c r="C12224" t="s">
        <v>103</v>
      </c>
      <c r="D12224" t="s">
        <v>206</v>
      </c>
      <c r="E12224" t="s">
        <v>207</v>
      </c>
      <c r="G12224" s="87">
        <v>27000</v>
      </c>
      <c r="H12224" s="87">
        <v>27000</v>
      </c>
    </row>
    <row r="12225" spans="1:8" x14ac:dyDescent="0.3">
      <c r="A12225" t="s">
        <v>39</v>
      </c>
      <c r="B12225" t="s">
        <v>56</v>
      </c>
      <c r="C12225" t="s">
        <v>103</v>
      </c>
      <c r="D12225" t="s">
        <v>206</v>
      </c>
      <c r="E12225" t="s">
        <v>208</v>
      </c>
      <c r="G12225" s="87">
        <v>27000</v>
      </c>
      <c r="H12225" s="87">
        <v>27000</v>
      </c>
    </row>
    <row r="12226" spans="1:8" x14ac:dyDescent="0.3">
      <c r="A12226" t="s">
        <v>39</v>
      </c>
      <c r="B12226" t="s">
        <v>56</v>
      </c>
      <c r="C12226" t="s">
        <v>103</v>
      </c>
      <c r="D12226" t="s">
        <v>206</v>
      </c>
      <c r="E12226" t="s">
        <v>209</v>
      </c>
      <c r="G12226" s="87">
        <v>27000</v>
      </c>
      <c r="H12226" s="87">
        <v>24030.000000000011</v>
      </c>
    </row>
    <row r="12227" spans="1:8" x14ac:dyDescent="0.3">
      <c r="A12227" t="s">
        <v>39</v>
      </c>
      <c r="B12227" t="s">
        <v>56</v>
      </c>
      <c r="C12227" t="s">
        <v>103</v>
      </c>
      <c r="D12227" t="s">
        <v>210</v>
      </c>
      <c r="E12227" t="s">
        <v>211</v>
      </c>
      <c r="G12227" s="87">
        <v>27000</v>
      </c>
      <c r="H12227" s="87">
        <v>24300</v>
      </c>
    </row>
    <row r="12228" spans="1:8" x14ac:dyDescent="0.3">
      <c r="A12228" t="s">
        <v>39</v>
      </c>
      <c r="B12228" t="s">
        <v>56</v>
      </c>
      <c r="C12228" t="s">
        <v>103</v>
      </c>
      <c r="D12228" t="s">
        <v>210</v>
      </c>
      <c r="E12228" t="s">
        <v>212</v>
      </c>
      <c r="G12228" s="87">
        <v>27000</v>
      </c>
      <c r="H12228" s="87">
        <v>24030</v>
      </c>
    </row>
    <row r="12229" spans="1:8" x14ac:dyDescent="0.3">
      <c r="A12229" t="s">
        <v>39</v>
      </c>
      <c r="B12229" t="s">
        <v>56</v>
      </c>
      <c r="C12229" t="s">
        <v>103</v>
      </c>
      <c r="D12229" t="s">
        <v>210</v>
      </c>
      <c r="E12229" t="s">
        <v>213</v>
      </c>
      <c r="G12229" s="87">
        <v>27000</v>
      </c>
      <c r="H12229" s="87">
        <v>24030</v>
      </c>
    </row>
    <row r="12230" spans="1:8" x14ac:dyDescent="0.3">
      <c r="A12230" t="s">
        <v>39</v>
      </c>
      <c r="B12230" t="s">
        <v>56</v>
      </c>
      <c r="C12230" t="s">
        <v>103</v>
      </c>
      <c r="D12230" t="s">
        <v>214</v>
      </c>
      <c r="E12230" t="s">
        <v>215</v>
      </c>
      <c r="F12230" s="88">
        <v>46388</v>
      </c>
      <c r="G12230" s="87">
        <v>2250</v>
      </c>
      <c r="H12230" s="87">
        <v>0</v>
      </c>
    </row>
    <row r="12231" spans="1:8" x14ac:dyDescent="0.3">
      <c r="A12231" t="s">
        <v>39</v>
      </c>
      <c r="B12231" t="s">
        <v>56</v>
      </c>
      <c r="C12231" t="s">
        <v>103</v>
      </c>
      <c r="D12231" t="s">
        <v>214</v>
      </c>
      <c r="E12231" t="s">
        <v>216</v>
      </c>
      <c r="F12231" s="88">
        <v>46388</v>
      </c>
      <c r="G12231" s="87">
        <v>2250</v>
      </c>
      <c r="H12231" s="87">
        <v>0</v>
      </c>
    </row>
    <row r="12232" spans="1:8" x14ac:dyDescent="0.3">
      <c r="A12232" t="s">
        <v>39</v>
      </c>
      <c r="B12232" t="s">
        <v>56</v>
      </c>
      <c r="C12232" t="s">
        <v>103</v>
      </c>
      <c r="D12232" t="s">
        <v>214</v>
      </c>
      <c r="E12232" t="s">
        <v>217</v>
      </c>
      <c r="F12232" s="88">
        <v>46388</v>
      </c>
      <c r="G12232" s="87">
        <v>2250</v>
      </c>
      <c r="H12232" s="87">
        <v>0</v>
      </c>
    </row>
    <row r="12233" spans="1:8" x14ac:dyDescent="0.3">
      <c r="A12233" t="s">
        <v>39</v>
      </c>
      <c r="B12233" t="s">
        <v>56</v>
      </c>
      <c r="C12233" t="s">
        <v>103</v>
      </c>
      <c r="D12233" t="s">
        <v>214</v>
      </c>
      <c r="E12233" t="s">
        <v>215</v>
      </c>
      <c r="F12233" s="88">
        <v>46419</v>
      </c>
      <c r="G12233" s="87">
        <v>2250</v>
      </c>
      <c r="H12233" s="87">
        <v>0</v>
      </c>
    </row>
    <row r="12234" spans="1:8" x14ac:dyDescent="0.3">
      <c r="A12234" t="s">
        <v>39</v>
      </c>
      <c r="B12234" t="s">
        <v>56</v>
      </c>
      <c r="C12234" t="s">
        <v>103</v>
      </c>
      <c r="D12234" t="s">
        <v>214</v>
      </c>
      <c r="E12234" t="s">
        <v>216</v>
      </c>
      <c r="F12234" s="88">
        <v>46419</v>
      </c>
      <c r="G12234" s="87">
        <v>2250</v>
      </c>
      <c r="H12234" s="87">
        <v>0</v>
      </c>
    </row>
    <row r="12235" spans="1:8" x14ac:dyDescent="0.3">
      <c r="A12235" t="s">
        <v>39</v>
      </c>
      <c r="B12235" t="s">
        <v>56</v>
      </c>
      <c r="C12235" t="s">
        <v>103</v>
      </c>
      <c r="D12235" t="s">
        <v>214</v>
      </c>
      <c r="E12235" t="s">
        <v>217</v>
      </c>
      <c r="F12235" s="88">
        <v>46419</v>
      </c>
      <c r="G12235" s="87">
        <v>2250</v>
      </c>
      <c r="H12235" s="87">
        <v>0</v>
      </c>
    </row>
    <row r="12236" spans="1:8" x14ac:dyDescent="0.3">
      <c r="A12236" t="s">
        <v>39</v>
      </c>
      <c r="B12236" t="s">
        <v>56</v>
      </c>
      <c r="C12236" t="s">
        <v>103</v>
      </c>
      <c r="D12236" t="s">
        <v>214</v>
      </c>
      <c r="E12236" t="s">
        <v>215</v>
      </c>
      <c r="F12236" s="88">
        <v>46447</v>
      </c>
      <c r="G12236" s="87">
        <v>2250</v>
      </c>
      <c r="H12236" s="87">
        <v>0</v>
      </c>
    </row>
    <row r="12237" spans="1:8" x14ac:dyDescent="0.3">
      <c r="A12237" t="s">
        <v>39</v>
      </c>
      <c r="B12237" t="s">
        <v>56</v>
      </c>
      <c r="C12237" t="s">
        <v>103</v>
      </c>
      <c r="D12237" t="s">
        <v>214</v>
      </c>
      <c r="E12237" t="s">
        <v>216</v>
      </c>
      <c r="F12237" s="88">
        <v>46447</v>
      </c>
      <c r="G12237" s="87">
        <v>2250</v>
      </c>
      <c r="H12237" s="87">
        <v>0</v>
      </c>
    </row>
    <row r="12238" spans="1:8" x14ac:dyDescent="0.3">
      <c r="A12238" t="s">
        <v>39</v>
      </c>
      <c r="B12238" t="s">
        <v>56</v>
      </c>
      <c r="C12238" t="s">
        <v>103</v>
      </c>
      <c r="D12238" t="s">
        <v>214</v>
      </c>
      <c r="E12238" t="s">
        <v>217</v>
      </c>
      <c r="F12238" s="88">
        <v>46447</v>
      </c>
      <c r="G12238" s="87">
        <v>2250</v>
      </c>
      <c r="H12238" s="87">
        <v>0</v>
      </c>
    </row>
    <row r="12239" spans="1:8" x14ac:dyDescent="0.3">
      <c r="A12239" t="s">
        <v>39</v>
      </c>
      <c r="B12239" t="s">
        <v>56</v>
      </c>
      <c r="C12239" t="s">
        <v>103</v>
      </c>
      <c r="D12239" t="s">
        <v>214</v>
      </c>
      <c r="E12239" t="s">
        <v>215</v>
      </c>
      <c r="F12239" s="88">
        <v>46478</v>
      </c>
      <c r="G12239" s="87">
        <v>2250</v>
      </c>
      <c r="H12239" s="87">
        <v>0</v>
      </c>
    </row>
    <row r="12240" spans="1:8" x14ac:dyDescent="0.3">
      <c r="A12240" t="s">
        <v>39</v>
      </c>
      <c r="B12240" t="s">
        <v>56</v>
      </c>
      <c r="C12240" t="s">
        <v>103</v>
      </c>
      <c r="D12240" t="s">
        <v>214</v>
      </c>
      <c r="E12240" t="s">
        <v>216</v>
      </c>
      <c r="F12240" s="88">
        <v>46478</v>
      </c>
      <c r="G12240" s="87">
        <v>2250</v>
      </c>
      <c r="H12240" s="87">
        <v>0</v>
      </c>
    </row>
    <row r="12241" spans="1:8" x14ac:dyDescent="0.3">
      <c r="A12241" t="s">
        <v>39</v>
      </c>
      <c r="B12241" t="s">
        <v>56</v>
      </c>
      <c r="C12241" t="s">
        <v>103</v>
      </c>
      <c r="D12241" t="s">
        <v>214</v>
      </c>
      <c r="E12241" t="s">
        <v>217</v>
      </c>
      <c r="F12241" s="88">
        <v>46478</v>
      </c>
      <c r="G12241" s="87">
        <v>2250</v>
      </c>
      <c r="H12241" s="87">
        <v>0</v>
      </c>
    </row>
    <row r="12242" spans="1:8" x14ac:dyDescent="0.3">
      <c r="A12242" t="s">
        <v>39</v>
      </c>
      <c r="B12242" t="s">
        <v>56</v>
      </c>
      <c r="C12242" t="s">
        <v>103</v>
      </c>
      <c r="D12242" t="s">
        <v>214</v>
      </c>
      <c r="E12242" t="s">
        <v>215</v>
      </c>
      <c r="F12242" s="88">
        <v>46508</v>
      </c>
      <c r="G12242" s="87">
        <v>2250</v>
      </c>
      <c r="H12242" s="87">
        <v>0</v>
      </c>
    </row>
    <row r="12243" spans="1:8" x14ac:dyDescent="0.3">
      <c r="A12243" t="s">
        <v>39</v>
      </c>
      <c r="B12243" t="s">
        <v>56</v>
      </c>
      <c r="C12243" t="s">
        <v>103</v>
      </c>
      <c r="D12243" t="s">
        <v>214</v>
      </c>
      <c r="E12243" t="s">
        <v>216</v>
      </c>
      <c r="F12243" s="88">
        <v>46508</v>
      </c>
      <c r="G12243" s="87">
        <v>2250</v>
      </c>
      <c r="H12243" s="87">
        <v>0</v>
      </c>
    </row>
    <row r="12244" spans="1:8" x14ac:dyDescent="0.3">
      <c r="A12244" t="s">
        <v>39</v>
      </c>
      <c r="B12244" t="s">
        <v>56</v>
      </c>
      <c r="C12244" t="s">
        <v>103</v>
      </c>
      <c r="D12244" t="s">
        <v>214</v>
      </c>
      <c r="E12244" t="s">
        <v>217</v>
      </c>
      <c r="F12244" s="88">
        <v>46508</v>
      </c>
      <c r="G12244" s="87">
        <v>2250</v>
      </c>
      <c r="H12244" s="87">
        <v>0</v>
      </c>
    </row>
    <row r="12245" spans="1:8" x14ac:dyDescent="0.3">
      <c r="A12245" t="s">
        <v>39</v>
      </c>
      <c r="B12245" t="s">
        <v>56</v>
      </c>
      <c r="C12245" t="s">
        <v>103</v>
      </c>
      <c r="D12245" t="s">
        <v>214</v>
      </c>
      <c r="E12245" t="s">
        <v>215</v>
      </c>
      <c r="F12245" s="88">
        <v>46539</v>
      </c>
      <c r="G12245" s="87">
        <v>2250</v>
      </c>
      <c r="H12245" s="87">
        <v>0</v>
      </c>
    </row>
    <row r="12246" spans="1:8" x14ac:dyDescent="0.3">
      <c r="A12246" t="s">
        <v>39</v>
      </c>
      <c r="B12246" t="s">
        <v>56</v>
      </c>
      <c r="C12246" t="s">
        <v>103</v>
      </c>
      <c r="D12246" t="s">
        <v>214</v>
      </c>
      <c r="E12246" t="s">
        <v>216</v>
      </c>
      <c r="F12246" s="88">
        <v>46539</v>
      </c>
      <c r="G12246" s="87">
        <v>2250</v>
      </c>
      <c r="H12246" s="87">
        <v>0</v>
      </c>
    </row>
    <row r="12247" spans="1:8" x14ac:dyDescent="0.3">
      <c r="A12247" t="s">
        <v>39</v>
      </c>
      <c r="B12247" t="s">
        <v>56</v>
      </c>
      <c r="C12247" t="s">
        <v>103</v>
      </c>
      <c r="D12247" t="s">
        <v>214</v>
      </c>
      <c r="E12247" t="s">
        <v>217</v>
      </c>
      <c r="F12247" s="88">
        <v>46539</v>
      </c>
      <c r="G12247" s="87">
        <v>2250</v>
      </c>
      <c r="H12247" s="87">
        <v>0</v>
      </c>
    </row>
    <row r="12248" spans="1:8" x14ac:dyDescent="0.3">
      <c r="A12248" t="s">
        <v>39</v>
      </c>
      <c r="B12248" t="s">
        <v>56</v>
      </c>
      <c r="C12248" t="s">
        <v>103</v>
      </c>
      <c r="D12248" t="s">
        <v>214</v>
      </c>
      <c r="E12248" t="s">
        <v>215</v>
      </c>
      <c r="F12248" s="88">
        <v>46569</v>
      </c>
      <c r="G12248" s="87">
        <v>2250</v>
      </c>
      <c r="H12248" s="87">
        <v>0</v>
      </c>
    </row>
    <row r="12249" spans="1:8" x14ac:dyDescent="0.3">
      <c r="A12249" t="s">
        <v>39</v>
      </c>
      <c r="B12249" t="s">
        <v>56</v>
      </c>
      <c r="C12249" t="s">
        <v>103</v>
      </c>
      <c r="D12249" t="s">
        <v>214</v>
      </c>
      <c r="E12249" t="s">
        <v>216</v>
      </c>
      <c r="F12249" s="88">
        <v>46569</v>
      </c>
      <c r="G12249" s="87">
        <v>2250</v>
      </c>
      <c r="H12249" s="87">
        <v>0</v>
      </c>
    </row>
    <row r="12250" spans="1:8" x14ac:dyDescent="0.3">
      <c r="A12250" t="s">
        <v>39</v>
      </c>
      <c r="B12250" t="s">
        <v>56</v>
      </c>
      <c r="C12250" t="s">
        <v>103</v>
      </c>
      <c r="D12250" t="s">
        <v>214</v>
      </c>
      <c r="E12250" t="s">
        <v>217</v>
      </c>
      <c r="F12250" s="88">
        <v>46569</v>
      </c>
      <c r="G12250" s="87">
        <v>2250</v>
      </c>
      <c r="H12250" s="87">
        <v>0</v>
      </c>
    </row>
    <row r="12251" spans="1:8" x14ac:dyDescent="0.3">
      <c r="A12251" t="s">
        <v>39</v>
      </c>
      <c r="B12251" t="s">
        <v>56</v>
      </c>
      <c r="C12251" t="s">
        <v>103</v>
      </c>
      <c r="D12251" t="s">
        <v>214</v>
      </c>
      <c r="E12251" t="s">
        <v>215</v>
      </c>
      <c r="F12251" s="88">
        <v>46600</v>
      </c>
      <c r="G12251" s="87">
        <v>2250</v>
      </c>
      <c r="H12251" s="87">
        <v>0</v>
      </c>
    </row>
    <row r="12252" spans="1:8" x14ac:dyDescent="0.3">
      <c r="A12252" t="s">
        <v>39</v>
      </c>
      <c r="B12252" t="s">
        <v>56</v>
      </c>
      <c r="C12252" t="s">
        <v>103</v>
      </c>
      <c r="D12252" t="s">
        <v>214</v>
      </c>
      <c r="E12252" t="s">
        <v>216</v>
      </c>
      <c r="F12252" s="88">
        <v>46600</v>
      </c>
      <c r="G12252" s="87">
        <v>2250</v>
      </c>
      <c r="H12252" s="87">
        <v>0</v>
      </c>
    </row>
    <row r="12253" spans="1:8" x14ac:dyDescent="0.3">
      <c r="A12253" t="s">
        <v>39</v>
      </c>
      <c r="B12253" t="s">
        <v>56</v>
      </c>
      <c r="C12253" t="s">
        <v>103</v>
      </c>
      <c r="D12253" t="s">
        <v>214</v>
      </c>
      <c r="E12253" t="s">
        <v>217</v>
      </c>
      <c r="F12253" s="88">
        <v>46600</v>
      </c>
      <c r="G12253" s="87">
        <v>2250</v>
      </c>
      <c r="H12253" s="87">
        <v>0</v>
      </c>
    </row>
    <row r="12254" spans="1:8" x14ac:dyDescent="0.3">
      <c r="A12254" t="s">
        <v>39</v>
      </c>
      <c r="B12254" t="s">
        <v>56</v>
      </c>
      <c r="C12254" t="s">
        <v>103</v>
      </c>
      <c r="D12254" t="s">
        <v>214</v>
      </c>
      <c r="E12254" t="s">
        <v>215</v>
      </c>
      <c r="F12254" s="88">
        <v>46631</v>
      </c>
      <c r="G12254" s="87">
        <v>2250</v>
      </c>
      <c r="H12254" s="87">
        <v>0</v>
      </c>
    </row>
    <row r="12255" spans="1:8" x14ac:dyDescent="0.3">
      <c r="A12255" t="s">
        <v>39</v>
      </c>
      <c r="B12255" t="s">
        <v>56</v>
      </c>
      <c r="C12255" t="s">
        <v>103</v>
      </c>
      <c r="D12255" t="s">
        <v>214</v>
      </c>
      <c r="E12255" t="s">
        <v>216</v>
      </c>
      <c r="F12255" s="88">
        <v>46631</v>
      </c>
      <c r="G12255" s="87">
        <v>2250</v>
      </c>
      <c r="H12255" s="87">
        <v>0</v>
      </c>
    </row>
    <row r="12256" spans="1:8" x14ac:dyDescent="0.3">
      <c r="A12256" t="s">
        <v>39</v>
      </c>
      <c r="B12256" t="s">
        <v>56</v>
      </c>
      <c r="C12256" t="s">
        <v>103</v>
      </c>
      <c r="D12256" t="s">
        <v>214</v>
      </c>
      <c r="E12256" t="s">
        <v>217</v>
      </c>
      <c r="F12256" s="88">
        <v>46631</v>
      </c>
      <c r="G12256" s="87">
        <v>2250</v>
      </c>
      <c r="H12256" s="87">
        <v>0</v>
      </c>
    </row>
    <row r="12257" spans="1:8" x14ac:dyDescent="0.3">
      <c r="A12257" t="s">
        <v>39</v>
      </c>
      <c r="B12257" t="s">
        <v>56</v>
      </c>
      <c r="C12257" t="s">
        <v>103</v>
      </c>
      <c r="D12257" t="s">
        <v>214</v>
      </c>
      <c r="E12257" t="s">
        <v>215</v>
      </c>
      <c r="F12257" s="88">
        <v>46661</v>
      </c>
      <c r="G12257" s="87">
        <v>2250</v>
      </c>
      <c r="H12257" s="87">
        <v>0</v>
      </c>
    </row>
    <row r="12258" spans="1:8" x14ac:dyDescent="0.3">
      <c r="A12258" t="s">
        <v>39</v>
      </c>
      <c r="B12258" t="s">
        <v>56</v>
      </c>
      <c r="C12258" t="s">
        <v>103</v>
      </c>
      <c r="D12258" t="s">
        <v>214</v>
      </c>
      <c r="E12258" t="s">
        <v>216</v>
      </c>
      <c r="F12258" s="88">
        <v>46661</v>
      </c>
      <c r="G12258" s="87">
        <v>2250</v>
      </c>
      <c r="H12258" s="87">
        <v>0</v>
      </c>
    </row>
    <row r="12259" spans="1:8" x14ac:dyDescent="0.3">
      <c r="A12259" t="s">
        <v>39</v>
      </c>
      <c r="B12259" t="s">
        <v>56</v>
      </c>
      <c r="C12259" t="s">
        <v>103</v>
      </c>
      <c r="D12259" t="s">
        <v>214</v>
      </c>
      <c r="E12259" t="s">
        <v>217</v>
      </c>
      <c r="F12259" s="88">
        <v>46661</v>
      </c>
      <c r="G12259" s="87">
        <v>2250</v>
      </c>
      <c r="H12259" s="87">
        <v>0</v>
      </c>
    </row>
    <row r="12260" spans="1:8" x14ac:dyDescent="0.3">
      <c r="A12260" t="s">
        <v>39</v>
      </c>
      <c r="B12260" t="s">
        <v>56</v>
      </c>
      <c r="C12260" t="s">
        <v>103</v>
      </c>
      <c r="D12260" t="s">
        <v>214</v>
      </c>
      <c r="E12260" t="s">
        <v>215</v>
      </c>
      <c r="F12260" s="88">
        <v>46692</v>
      </c>
      <c r="G12260" s="87">
        <v>2250</v>
      </c>
      <c r="H12260" s="87">
        <v>0</v>
      </c>
    </row>
    <row r="12261" spans="1:8" x14ac:dyDescent="0.3">
      <c r="A12261" t="s">
        <v>39</v>
      </c>
      <c r="B12261" t="s">
        <v>56</v>
      </c>
      <c r="C12261" t="s">
        <v>103</v>
      </c>
      <c r="D12261" t="s">
        <v>214</v>
      </c>
      <c r="E12261" t="s">
        <v>216</v>
      </c>
      <c r="F12261" s="88">
        <v>46692</v>
      </c>
      <c r="G12261" s="87">
        <v>2250</v>
      </c>
      <c r="H12261" s="87">
        <v>0</v>
      </c>
    </row>
    <row r="12262" spans="1:8" x14ac:dyDescent="0.3">
      <c r="A12262" t="s">
        <v>39</v>
      </c>
      <c r="B12262" t="s">
        <v>56</v>
      </c>
      <c r="C12262" t="s">
        <v>103</v>
      </c>
      <c r="D12262" t="s">
        <v>214</v>
      </c>
      <c r="E12262" t="s">
        <v>217</v>
      </c>
      <c r="F12262" s="88">
        <v>46692</v>
      </c>
      <c r="G12262" s="87">
        <v>2250</v>
      </c>
      <c r="H12262" s="87">
        <v>0</v>
      </c>
    </row>
    <row r="12263" spans="1:8" x14ac:dyDescent="0.3">
      <c r="A12263" t="s">
        <v>39</v>
      </c>
      <c r="B12263" t="s">
        <v>56</v>
      </c>
      <c r="C12263" t="s">
        <v>103</v>
      </c>
      <c r="D12263" t="s">
        <v>214</v>
      </c>
      <c r="E12263" t="s">
        <v>215</v>
      </c>
      <c r="F12263" s="88">
        <v>46722</v>
      </c>
      <c r="G12263" s="87">
        <v>2250</v>
      </c>
      <c r="H12263" s="87">
        <v>0</v>
      </c>
    </row>
    <row r="12264" spans="1:8" x14ac:dyDescent="0.3">
      <c r="A12264" t="s">
        <v>39</v>
      </c>
      <c r="B12264" t="s">
        <v>56</v>
      </c>
      <c r="C12264" t="s">
        <v>103</v>
      </c>
      <c r="D12264" t="s">
        <v>214</v>
      </c>
      <c r="E12264" t="s">
        <v>216</v>
      </c>
      <c r="F12264" s="88">
        <v>46722</v>
      </c>
      <c r="G12264" s="87">
        <v>2250</v>
      </c>
      <c r="H12264" s="87">
        <v>0</v>
      </c>
    </row>
    <row r="12265" spans="1:8" x14ac:dyDescent="0.3">
      <c r="A12265" t="s">
        <v>39</v>
      </c>
      <c r="B12265" t="s">
        <v>56</v>
      </c>
      <c r="C12265" t="s">
        <v>103</v>
      </c>
      <c r="D12265" t="s">
        <v>214</v>
      </c>
      <c r="E12265" t="s">
        <v>217</v>
      </c>
      <c r="F12265" s="88">
        <v>46722</v>
      </c>
      <c r="G12265" s="87">
        <v>2250</v>
      </c>
      <c r="H12265" s="87">
        <v>0</v>
      </c>
    </row>
    <row r="12266" spans="1:8" x14ac:dyDescent="0.3">
      <c r="A12266" t="s">
        <v>39</v>
      </c>
      <c r="B12266" t="s">
        <v>56</v>
      </c>
      <c r="C12266" t="s">
        <v>105</v>
      </c>
      <c r="D12266" t="s">
        <v>198</v>
      </c>
      <c r="E12266" t="s">
        <v>135</v>
      </c>
      <c r="G12266" s="87">
        <v>66000</v>
      </c>
      <c r="H12266" s="87">
        <v>40656</v>
      </c>
    </row>
    <row r="12267" spans="1:8" x14ac:dyDescent="0.3">
      <c r="A12267" t="s">
        <v>39</v>
      </c>
      <c r="B12267" t="s">
        <v>56</v>
      </c>
      <c r="C12267" t="s">
        <v>105</v>
      </c>
      <c r="D12267" t="s">
        <v>198</v>
      </c>
      <c r="E12267" t="s">
        <v>199</v>
      </c>
      <c r="G12267" s="87">
        <v>66000</v>
      </c>
      <c r="H12267" s="87">
        <v>66116.952155936204</v>
      </c>
    </row>
    <row r="12268" spans="1:8" x14ac:dyDescent="0.3">
      <c r="A12268" t="s">
        <v>39</v>
      </c>
      <c r="B12268" t="s">
        <v>56</v>
      </c>
      <c r="C12268" t="s">
        <v>105</v>
      </c>
      <c r="D12268" t="s">
        <v>198</v>
      </c>
      <c r="E12268" t="s">
        <v>200</v>
      </c>
      <c r="G12268" s="87">
        <v>66000</v>
      </c>
      <c r="H12268" s="87">
        <v>66517.825829265945</v>
      </c>
    </row>
    <row r="12269" spans="1:8" x14ac:dyDescent="0.3">
      <c r="A12269" t="s">
        <v>39</v>
      </c>
      <c r="B12269" t="s">
        <v>56</v>
      </c>
      <c r="C12269" t="s">
        <v>105</v>
      </c>
      <c r="D12269" t="s">
        <v>198</v>
      </c>
      <c r="E12269" t="s">
        <v>201</v>
      </c>
      <c r="G12269" s="87">
        <v>66000</v>
      </c>
      <c r="H12269" s="87">
        <v>66000</v>
      </c>
    </row>
    <row r="12270" spans="1:8" x14ac:dyDescent="0.3">
      <c r="A12270" t="s">
        <v>39</v>
      </c>
      <c r="B12270" t="s">
        <v>56</v>
      </c>
      <c r="C12270" t="s">
        <v>105</v>
      </c>
      <c r="D12270" t="s">
        <v>198</v>
      </c>
      <c r="E12270" t="s">
        <v>202</v>
      </c>
      <c r="G12270" s="87">
        <v>66000</v>
      </c>
      <c r="H12270" s="87">
        <v>41047.588473457763</v>
      </c>
    </row>
    <row r="12271" spans="1:8" x14ac:dyDescent="0.3">
      <c r="A12271" t="s">
        <v>39</v>
      </c>
      <c r="B12271" t="s">
        <v>56</v>
      </c>
      <c r="C12271" t="s">
        <v>105</v>
      </c>
      <c r="D12271" t="s">
        <v>198</v>
      </c>
      <c r="E12271" t="s">
        <v>139</v>
      </c>
      <c r="G12271" s="87">
        <v>66000</v>
      </c>
      <c r="H12271" s="87">
        <v>42570</v>
      </c>
    </row>
    <row r="12272" spans="1:8" x14ac:dyDescent="0.3">
      <c r="A12272" t="s">
        <v>39</v>
      </c>
      <c r="B12272" t="s">
        <v>56</v>
      </c>
      <c r="C12272" t="s">
        <v>105</v>
      </c>
      <c r="D12272" t="s">
        <v>198</v>
      </c>
      <c r="E12272" t="s">
        <v>65</v>
      </c>
      <c r="G12272" s="87">
        <v>66000</v>
      </c>
      <c r="H12272" s="87">
        <v>41047.588473457763</v>
      </c>
    </row>
    <row r="12273" spans="1:8" x14ac:dyDescent="0.3">
      <c r="A12273" t="s">
        <v>39</v>
      </c>
      <c r="B12273" t="s">
        <v>56</v>
      </c>
      <c r="C12273" t="s">
        <v>105</v>
      </c>
      <c r="D12273" t="s">
        <v>203</v>
      </c>
      <c r="E12273" t="s">
        <v>204</v>
      </c>
      <c r="G12273" s="87">
        <v>66000</v>
      </c>
      <c r="H12273" s="87">
        <v>40521.624235822943</v>
      </c>
    </row>
    <row r="12274" spans="1:8" x14ac:dyDescent="0.3">
      <c r="A12274" t="s">
        <v>39</v>
      </c>
      <c r="B12274" t="s">
        <v>56</v>
      </c>
      <c r="C12274" t="s">
        <v>105</v>
      </c>
      <c r="D12274" t="s">
        <v>203</v>
      </c>
      <c r="E12274" t="s">
        <v>142</v>
      </c>
      <c r="G12274" s="87">
        <v>66000</v>
      </c>
      <c r="H12274" s="87">
        <v>65999.999999999985</v>
      </c>
    </row>
    <row r="12275" spans="1:8" x14ac:dyDescent="0.3">
      <c r="A12275" t="s">
        <v>39</v>
      </c>
      <c r="B12275" t="s">
        <v>56</v>
      </c>
      <c r="C12275" t="s">
        <v>105</v>
      </c>
      <c r="D12275" t="s">
        <v>203</v>
      </c>
      <c r="E12275" t="s">
        <v>143</v>
      </c>
      <c r="G12275" s="87">
        <v>66000</v>
      </c>
      <c r="H12275" s="87">
        <v>65781.857525686602</v>
      </c>
    </row>
    <row r="12276" spans="1:8" x14ac:dyDescent="0.3">
      <c r="A12276" t="s">
        <v>39</v>
      </c>
      <c r="B12276" t="s">
        <v>56</v>
      </c>
      <c r="C12276" t="s">
        <v>105</v>
      </c>
      <c r="D12276" t="s">
        <v>203</v>
      </c>
      <c r="E12276" t="s">
        <v>141</v>
      </c>
      <c r="G12276" s="87">
        <v>66000</v>
      </c>
      <c r="H12276" s="87">
        <v>0</v>
      </c>
    </row>
    <row r="12277" spans="1:8" x14ac:dyDescent="0.3">
      <c r="A12277" t="s">
        <v>39</v>
      </c>
      <c r="B12277" t="s">
        <v>56</v>
      </c>
      <c r="C12277" t="s">
        <v>105</v>
      </c>
      <c r="D12277" t="s">
        <v>203</v>
      </c>
      <c r="E12277" t="s">
        <v>205</v>
      </c>
      <c r="G12277" s="87">
        <v>66000</v>
      </c>
      <c r="H12277" s="87">
        <v>40521.624235822943</v>
      </c>
    </row>
    <row r="12278" spans="1:8" x14ac:dyDescent="0.3">
      <c r="A12278" t="s">
        <v>39</v>
      </c>
      <c r="B12278" t="s">
        <v>56</v>
      </c>
      <c r="C12278" t="s">
        <v>105</v>
      </c>
      <c r="D12278" t="s">
        <v>206</v>
      </c>
      <c r="E12278" t="s">
        <v>207</v>
      </c>
      <c r="G12278" s="87">
        <v>66000</v>
      </c>
      <c r="H12278" s="87">
        <v>69960</v>
      </c>
    </row>
    <row r="12279" spans="1:8" x14ac:dyDescent="0.3">
      <c r="A12279" t="s">
        <v>39</v>
      </c>
      <c r="B12279" t="s">
        <v>56</v>
      </c>
      <c r="C12279" t="s">
        <v>105</v>
      </c>
      <c r="D12279" t="s">
        <v>206</v>
      </c>
      <c r="E12279" t="s">
        <v>208</v>
      </c>
      <c r="G12279" s="87">
        <v>66000</v>
      </c>
      <c r="H12279" s="87">
        <v>69836.250000000015</v>
      </c>
    </row>
    <row r="12280" spans="1:8" x14ac:dyDescent="0.3">
      <c r="A12280" t="s">
        <v>39</v>
      </c>
      <c r="B12280" t="s">
        <v>56</v>
      </c>
      <c r="C12280" t="s">
        <v>105</v>
      </c>
      <c r="D12280" t="s">
        <v>206</v>
      </c>
      <c r="E12280" t="s">
        <v>209</v>
      </c>
      <c r="G12280" s="87">
        <v>66000</v>
      </c>
      <c r="H12280" s="87">
        <v>58937.584792122543</v>
      </c>
    </row>
    <row r="12281" spans="1:8" x14ac:dyDescent="0.3">
      <c r="A12281" t="s">
        <v>39</v>
      </c>
      <c r="B12281" t="s">
        <v>56</v>
      </c>
      <c r="C12281" t="s">
        <v>105</v>
      </c>
      <c r="D12281" t="s">
        <v>210</v>
      </c>
      <c r="E12281" t="s">
        <v>211</v>
      </c>
      <c r="G12281" s="87">
        <v>66000</v>
      </c>
      <c r="H12281" s="87">
        <v>59400</v>
      </c>
    </row>
    <row r="12282" spans="1:8" x14ac:dyDescent="0.3">
      <c r="A12282" t="s">
        <v>39</v>
      </c>
      <c r="B12282" t="s">
        <v>56</v>
      </c>
      <c r="C12282" t="s">
        <v>105</v>
      </c>
      <c r="D12282" t="s">
        <v>210</v>
      </c>
      <c r="E12282" t="s">
        <v>212</v>
      </c>
      <c r="G12282" s="87">
        <v>66000</v>
      </c>
      <c r="H12282" s="87">
        <v>58740</v>
      </c>
    </row>
    <row r="12283" spans="1:8" x14ac:dyDescent="0.3">
      <c r="A12283" t="s">
        <v>39</v>
      </c>
      <c r="B12283" t="s">
        <v>56</v>
      </c>
      <c r="C12283" t="s">
        <v>105</v>
      </c>
      <c r="D12283" t="s">
        <v>210</v>
      </c>
      <c r="E12283" t="s">
        <v>213</v>
      </c>
      <c r="G12283" s="87">
        <v>66000</v>
      </c>
      <c r="H12283" s="87">
        <v>59730</v>
      </c>
    </row>
    <row r="12284" spans="1:8" x14ac:dyDescent="0.3">
      <c r="A12284" t="s">
        <v>39</v>
      </c>
      <c r="B12284" t="s">
        <v>56</v>
      </c>
      <c r="C12284" t="s">
        <v>105</v>
      </c>
      <c r="D12284" t="s">
        <v>214</v>
      </c>
      <c r="E12284" t="s">
        <v>215</v>
      </c>
      <c r="F12284" s="88">
        <v>46388</v>
      </c>
      <c r="G12284" s="87">
        <v>5500</v>
      </c>
      <c r="H12284" s="87">
        <v>409.23014390587491</v>
      </c>
    </row>
    <row r="12285" spans="1:8" x14ac:dyDescent="0.3">
      <c r="A12285" t="s">
        <v>39</v>
      </c>
      <c r="B12285" t="s">
        <v>56</v>
      </c>
      <c r="C12285" t="s">
        <v>105</v>
      </c>
      <c r="D12285" t="s">
        <v>214</v>
      </c>
      <c r="E12285" t="s">
        <v>216</v>
      </c>
      <c r="F12285" s="88">
        <v>46388</v>
      </c>
      <c r="G12285" s="87">
        <v>5500</v>
      </c>
      <c r="H12285" s="87">
        <v>330.00000000000028</v>
      </c>
    </row>
    <row r="12286" spans="1:8" x14ac:dyDescent="0.3">
      <c r="A12286" t="s">
        <v>39</v>
      </c>
      <c r="B12286" t="s">
        <v>56</v>
      </c>
      <c r="C12286" t="s">
        <v>105</v>
      </c>
      <c r="D12286" t="s">
        <v>214</v>
      </c>
      <c r="E12286" t="s">
        <v>217</v>
      </c>
      <c r="F12286" s="88">
        <v>46388</v>
      </c>
      <c r="G12286" s="87">
        <v>5500</v>
      </c>
      <c r="H12286" s="87">
        <v>74.745418779126766</v>
      </c>
    </row>
    <row r="12287" spans="1:8" x14ac:dyDescent="0.3">
      <c r="A12287" t="s">
        <v>39</v>
      </c>
      <c r="B12287" t="s">
        <v>56</v>
      </c>
      <c r="C12287" t="s">
        <v>105</v>
      </c>
      <c r="D12287" t="s">
        <v>214</v>
      </c>
      <c r="E12287" t="s">
        <v>215</v>
      </c>
      <c r="F12287" s="88">
        <v>46419</v>
      </c>
      <c r="G12287" s="87">
        <v>5500</v>
      </c>
      <c r="H12287" s="87">
        <v>409.14321489673023</v>
      </c>
    </row>
    <row r="12288" spans="1:8" x14ac:dyDescent="0.3">
      <c r="A12288" t="s">
        <v>39</v>
      </c>
      <c r="B12288" t="s">
        <v>56</v>
      </c>
      <c r="C12288" t="s">
        <v>105</v>
      </c>
      <c r="D12288" t="s">
        <v>214</v>
      </c>
      <c r="E12288" t="s">
        <v>216</v>
      </c>
      <c r="F12288" s="88">
        <v>46419</v>
      </c>
      <c r="G12288" s="87">
        <v>5500</v>
      </c>
      <c r="H12288" s="87">
        <v>330.00000000000028</v>
      </c>
    </row>
    <row r="12289" spans="1:8" x14ac:dyDescent="0.3">
      <c r="A12289" t="s">
        <v>39</v>
      </c>
      <c r="B12289" t="s">
        <v>56</v>
      </c>
      <c r="C12289" t="s">
        <v>105</v>
      </c>
      <c r="D12289" t="s">
        <v>214</v>
      </c>
      <c r="E12289" t="s">
        <v>217</v>
      </c>
      <c r="F12289" s="88">
        <v>46419</v>
      </c>
      <c r="G12289" s="87">
        <v>5500</v>
      </c>
      <c r="H12289" s="87">
        <v>74.663410279934169</v>
      </c>
    </row>
    <row r="12290" spans="1:8" x14ac:dyDescent="0.3">
      <c r="A12290" t="s">
        <v>39</v>
      </c>
      <c r="B12290" t="s">
        <v>56</v>
      </c>
      <c r="C12290" t="s">
        <v>105</v>
      </c>
      <c r="D12290" t="s">
        <v>214</v>
      </c>
      <c r="E12290" t="s">
        <v>215</v>
      </c>
      <c r="F12290" s="88">
        <v>46447</v>
      </c>
      <c r="G12290" s="87">
        <v>5500</v>
      </c>
      <c r="H12290" s="87">
        <v>409.05647643048633</v>
      </c>
    </row>
    <row r="12291" spans="1:8" x14ac:dyDescent="0.3">
      <c r="A12291" t="s">
        <v>39</v>
      </c>
      <c r="B12291" t="s">
        <v>56</v>
      </c>
      <c r="C12291" t="s">
        <v>105</v>
      </c>
      <c r="D12291" t="s">
        <v>214</v>
      </c>
      <c r="E12291" t="s">
        <v>216</v>
      </c>
      <c r="F12291" s="88">
        <v>46447</v>
      </c>
      <c r="G12291" s="87">
        <v>5500</v>
      </c>
      <c r="H12291" s="87">
        <v>330.00000000000028</v>
      </c>
    </row>
    <row r="12292" spans="1:8" x14ac:dyDescent="0.3">
      <c r="A12292" t="s">
        <v>39</v>
      </c>
      <c r="B12292" t="s">
        <v>56</v>
      </c>
      <c r="C12292" t="s">
        <v>105</v>
      </c>
      <c r="D12292" t="s">
        <v>214</v>
      </c>
      <c r="E12292" t="s">
        <v>217</v>
      </c>
      <c r="F12292" s="88">
        <v>46447</v>
      </c>
      <c r="G12292" s="87">
        <v>5500</v>
      </c>
      <c r="H12292" s="87">
        <v>74.581581538194612</v>
      </c>
    </row>
    <row r="12293" spans="1:8" x14ac:dyDescent="0.3">
      <c r="A12293" t="s">
        <v>39</v>
      </c>
      <c r="B12293" t="s">
        <v>56</v>
      </c>
      <c r="C12293" t="s">
        <v>105</v>
      </c>
      <c r="D12293" t="s">
        <v>214</v>
      </c>
      <c r="E12293" t="s">
        <v>215</v>
      </c>
      <c r="F12293" s="88">
        <v>46478</v>
      </c>
      <c r="G12293" s="87">
        <v>5500</v>
      </c>
      <c r="H12293" s="87">
        <v>74.497167314020231</v>
      </c>
    </row>
    <row r="12294" spans="1:8" x14ac:dyDescent="0.3">
      <c r="A12294" t="s">
        <v>39</v>
      </c>
      <c r="B12294" t="s">
        <v>56</v>
      </c>
      <c r="C12294" t="s">
        <v>105</v>
      </c>
      <c r="D12294" t="s">
        <v>214</v>
      </c>
      <c r="E12294" t="s">
        <v>216</v>
      </c>
      <c r="F12294" s="88">
        <v>46478</v>
      </c>
      <c r="G12294" s="87">
        <v>5500</v>
      </c>
      <c r="H12294" s="87">
        <v>0</v>
      </c>
    </row>
    <row r="12295" spans="1:8" x14ac:dyDescent="0.3">
      <c r="A12295" t="s">
        <v>39</v>
      </c>
      <c r="B12295" t="s">
        <v>56</v>
      </c>
      <c r="C12295" t="s">
        <v>105</v>
      </c>
      <c r="D12295" t="s">
        <v>214</v>
      </c>
      <c r="E12295" t="s">
        <v>217</v>
      </c>
      <c r="F12295" s="88">
        <v>46478</v>
      </c>
      <c r="G12295" s="87">
        <v>5500</v>
      </c>
      <c r="H12295" s="87">
        <v>74.497167314020231</v>
      </c>
    </row>
    <row r="12296" spans="1:8" x14ac:dyDescent="0.3">
      <c r="A12296" t="s">
        <v>39</v>
      </c>
      <c r="B12296" t="s">
        <v>56</v>
      </c>
      <c r="C12296" t="s">
        <v>105</v>
      </c>
      <c r="D12296" t="s">
        <v>214</v>
      </c>
      <c r="E12296" t="s">
        <v>215</v>
      </c>
      <c r="F12296" s="88">
        <v>46508</v>
      </c>
      <c r="G12296" s="87">
        <v>5500</v>
      </c>
      <c r="H12296" s="87">
        <v>74.412943960164853</v>
      </c>
    </row>
    <row r="12297" spans="1:8" x14ac:dyDescent="0.3">
      <c r="A12297" t="s">
        <v>39</v>
      </c>
      <c r="B12297" t="s">
        <v>56</v>
      </c>
      <c r="C12297" t="s">
        <v>105</v>
      </c>
      <c r="D12297" t="s">
        <v>214</v>
      </c>
      <c r="E12297" t="s">
        <v>216</v>
      </c>
      <c r="F12297" s="88">
        <v>46508</v>
      </c>
      <c r="G12297" s="87">
        <v>5500</v>
      </c>
      <c r="H12297" s="87">
        <v>0</v>
      </c>
    </row>
    <row r="12298" spans="1:8" x14ac:dyDescent="0.3">
      <c r="A12298" t="s">
        <v>39</v>
      </c>
      <c r="B12298" t="s">
        <v>56</v>
      </c>
      <c r="C12298" t="s">
        <v>105</v>
      </c>
      <c r="D12298" t="s">
        <v>214</v>
      </c>
      <c r="E12298" t="s">
        <v>217</v>
      </c>
      <c r="F12298" s="88">
        <v>46508</v>
      </c>
      <c r="G12298" s="87">
        <v>5500</v>
      </c>
      <c r="H12298" s="87">
        <v>74.412943960164853</v>
      </c>
    </row>
    <row r="12299" spans="1:8" x14ac:dyDescent="0.3">
      <c r="A12299" t="s">
        <v>39</v>
      </c>
      <c r="B12299" t="s">
        <v>56</v>
      </c>
      <c r="C12299" t="s">
        <v>105</v>
      </c>
      <c r="D12299" t="s">
        <v>214</v>
      </c>
      <c r="E12299" t="s">
        <v>215</v>
      </c>
      <c r="F12299" s="88">
        <v>46539</v>
      </c>
      <c r="G12299" s="87">
        <v>5500</v>
      </c>
      <c r="H12299" s="87">
        <v>74.328910829990051</v>
      </c>
    </row>
    <row r="12300" spans="1:8" x14ac:dyDescent="0.3">
      <c r="A12300" t="s">
        <v>39</v>
      </c>
      <c r="B12300" t="s">
        <v>56</v>
      </c>
      <c r="C12300" t="s">
        <v>105</v>
      </c>
      <c r="D12300" t="s">
        <v>214</v>
      </c>
      <c r="E12300" t="s">
        <v>216</v>
      </c>
      <c r="F12300" s="88">
        <v>46539</v>
      </c>
      <c r="G12300" s="87">
        <v>5500</v>
      </c>
      <c r="H12300" s="87">
        <v>0</v>
      </c>
    </row>
    <row r="12301" spans="1:8" x14ac:dyDescent="0.3">
      <c r="A12301" t="s">
        <v>39</v>
      </c>
      <c r="B12301" t="s">
        <v>56</v>
      </c>
      <c r="C12301" t="s">
        <v>105</v>
      </c>
      <c r="D12301" t="s">
        <v>214</v>
      </c>
      <c r="E12301" t="s">
        <v>217</v>
      </c>
      <c r="F12301" s="88">
        <v>46539</v>
      </c>
      <c r="G12301" s="87">
        <v>5500</v>
      </c>
      <c r="H12301" s="87">
        <v>74.328910829990051</v>
      </c>
    </row>
    <row r="12302" spans="1:8" x14ac:dyDescent="0.3">
      <c r="A12302" t="s">
        <v>39</v>
      </c>
      <c r="B12302" t="s">
        <v>56</v>
      </c>
      <c r="C12302" t="s">
        <v>105</v>
      </c>
      <c r="D12302" t="s">
        <v>214</v>
      </c>
      <c r="E12302" t="s">
        <v>215</v>
      </c>
      <c r="F12302" s="88">
        <v>46569</v>
      </c>
      <c r="G12302" s="87">
        <v>5500</v>
      </c>
      <c r="H12302" s="87">
        <v>74.245067279777416</v>
      </c>
    </row>
    <row r="12303" spans="1:8" x14ac:dyDescent="0.3">
      <c r="A12303" t="s">
        <v>39</v>
      </c>
      <c r="B12303" t="s">
        <v>56</v>
      </c>
      <c r="C12303" t="s">
        <v>105</v>
      </c>
      <c r="D12303" t="s">
        <v>214</v>
      </c>
      <c r="E12303" t="s">
        <v>216</v>
      </c>
      <c r="F12303" s="88">
        <v>46569</v>
      </c>
      <c r="G12303" s="87">
        <v>5500</v>
      </c>
      <c r="H12303" s="87">
        <v>0</v>
      </c>
    </row>
    <row r="12304" spans="1:8" x14ac:dyDescent="0.3">
      <c r="A12304" t="s">
        <v>39</v>
      </c>
      <c r="B12304" t="s">
        <v>56</v>
      </c>
      <c r="C12304" t="s">
        <v>105</v>
      </c>
      <c r="D12304" t="s">
        <v>214</v>
      </c>
      <c r="E12304" t="s">
        <v>217</v>
      </c>
      <c r="F12304" s="88">
        <v>46569</v>
      </c>
      <c r="G12304" s="87">
        <v>5500</v>
      </c>
      <c r="H12304" s="87">
        <v>74.245067279777416</v>
      </c>
    </row>
    <row r="12305" spans="1:8" x14ac:dyDescent="0.3">
      <c r="A12305" t="s">
        <v>39</v>
      </c>
      <c r="B12305" t="s">
        <v>56</v>
      </c>
      <c r="C12305" t="s">
        <v>105</v>
      </c>
      <c r="D12305" t="s">
        <v>214</v>
      </c>
      <c r="E12305" t="s">
        <v>215</v>
      </c>
      <c r="F12305" s="88">
        <v>46600</v>
      </c>
      <c r="G12305" s="87">
        <v>5500</v>
      </c>
      <c r="H12305" s="87">
        <v>74.160042852129521</v>
      </c>
    </row>
    <row r="12306" spans="1:8" x14ac:dyDescent="0.3">
      <c r="A12306" t="s">
        <v>39</v>
      </c>
      <c r="B12306" t="s">
        <v>56</v>
      </c>
      <c r="C12306" t="s">
        <v>105</v>
      </c>
      <c r="D12306" t="s">
        <v>214</v>
      </c>
      <c r="E12306" t="s">
        <v>216</v>
      </c>
      <c r="F12306" s="88">
        <v>46600</v>
      </c>
      <c r="G12306" s="87">
        <v>5500</v>
      </c>
      <c r="H12306" s="87">
        <v>0</v>
      </c>
    </row>
    <row r="12307" spans="1:8" x14ac:dyDescent="0.3">
      <c r="A12307" t="s">
        <v>39</v>
      </c>
      <c r="B12307" t="s">
        <v>56</v>
      </c>
      <c r="C12307" t="s">
        <v>105</v>
      </c>
      <c r="D12307" t="s">
        <v>214</v>
      </c>
      <c r="E12307" t="s">
        <v>217</v>
      </c>
      <c r="F12307" s="88">
        <v>46600</v>
      </c>
      <c r="G12307" s="87">
        <v>5500</v>
      </c>
      <c r="H12307" s="87">
        <v>74.160042852129521</v>
      </c>
    </row>
    <row r="12308" spans="1:8" x14ac:dyDescent="0.3">
      <c r="A12308" t="s">
        <v>39</v>
      </c>
      <c r="B12308" t="s">
        <v>56</v>
      </c>
      <c r="C12308" t="s">
        <v>105</v>
      </c>
      <c r="D12308" t="s">
        <v>214</v>
      </c>
      <c r="E12308" t="s">
        <v>215</v>
      </c>
      <c r="F12308" s="88">
        <v>46631</v>
      </c>
      <c r="G12308" s="87">
        <v>5500</v>
      </c>
      <c r="H12308" s="87">
        <v>74.076579623867161</v>
      </c>
    </row>
    <row r="12309" spans="1:8" x14ac:dyDescent="0.3">
      <c r="A12309" t="s">
        <v>39</v>
      </c>
      <c r="B12309" t="s">
        <v>56</v>
      </c>
      <c r="C12309" t="s">
        <v>105</v>
      </c>
      <c r="D12309" t="s">
        <v>214</v>
      </c>
      <c r="E12309" t="s">
        <v>216</v>
      </c>
      <c r="F12309" s="88">
        <v>46631</v>
      </c>
      <c r="G12309" s="87">
        <v>5500</v>
      </c>
      <c r="H12309" s="87">
        <v>0</v>
      </c>
    </row>
    <row r="12310" spans="1:8" x14ac:dyDescent="0.3">
      <c r="A12310" t="s">
        <v>39</v>
      </c>
      <c r="B12310" t="s">
        <v>56</v>
      </c>
      <c r="C12310" t="s">
        <v>105</v>
      </c>
      <c r="D12310" t="s">
        <v>214</v>
      </c>
      <c r="E12310" t="s">
        <v>217</v>
      </c>
      <c r="F12310" s="88">
        <v>46631</v>
      </c>
      <c r="G12310" s="87">
        <v>5500</v>
      </c>
      <c r="H12310" s="87">
        <v>74.076579623867161</v>
      </c>
    </row>
    <row r="12311" spans="1:8" x14ac:dyDescent="0.3">
      <c r="A12311" t="s">
        <v>39</v>
      </c>
      <c r="B12311" t="s">
        <v>56</v>
      </c>
      <c r="C12311" t="s">
        <v>105</v>
      </c>
      <c r="D12311" t="s">
        <v>214</v>
      </c>
      <c r="E12311" t="s">
        <v>215</v>
      </c>
      <c r="F12311" s="88">
        <v>46661</v>
      </c>
      <c r="G12311" s="87">
        <v>5500</v>
      </c>
      <c r="H12311" s="87">
        <v>73.993304051355736</v>
      </c>
    </row>
    <row r="12312" spans="1:8" x14ac:dyDescent="0.3">
      <c r="A12312" t="s">
        <v>39</v>
      </c>
      <c r="B12312" t="s">
        <v>56</v>
      </c>
      <c r="C12312" t="s">
        <v>105</v>
      </c>
      <c r="D12312" t="s">
        <v>214</v>
      </c>
      <c r="E12312" t="s">
        <v>216</v>
      </c>
      <c r="F12312" s="88">
        <v>46661</v>
      </c>
      <c r="G12312" s="87">
        <v>5500</v>
      </c>
      <c r="H12312" s="87">
        <v>0</v>
      </c>
    </row>
    <row r="12313" spans="1:8" x14ac:dyDescent="0.3">
      <c r="A12313" t="s">
        <v>39</v>
      </c>
      <c r="B12313" t="s">
        <v>56</v>
      </c>
      <c r="C12313" t="s">
        <v>105</v>
      </c>
      <c r="D12313" t="s">
        <v>214</v>
      </c>
      <c r="E12313" t="s">
        <v>217</v>
      </c>
      <c r="F12313" s="88">
        <v>46661</v>
      </c>
      <c r="G12313" s="87">
        <v>5500</v>
      </c>
      <c r="H12313" s="87">
        <v>73.993304051355736</v>
      </c>
    </row>
    <row r="12314" spans="1:8" x14ac:dyDescent="0.3">
      <c r="A12314" t="s">
        <v>39</v>
      </c>
      <c r="B12314" t="s">
        <v>56</v>
      </c>
      <c r="C12314" t="s">
        <v>105</v>
      </c>
      <c r="D12314" t="s">
        <v>214</v>
      </c>
      <c r="E12314" t="s">
        <v>215</v>
      </c>
      <c r="F12314" s="88">
        <v>46692</v>
      </c>
      <c r="G12314" s="87">
        <v>5500</v>
      </c>
      <c r="H12314" s="87">
        <v>73.910215502429821</v>
      </c>
    </row>
    <row r="12315" spans="1:8" x14ac:dyDescent="0.3">
      <c r="A12315" t="s">
        <v>39</v>
      </c>
      <c r="B12315" t="s">
        <v>56</v>
      </c>
      <c r="C12315" t="s">
        <v>105</v>
      </c>
      <c r="D12315" t="s">
        <v>214</v>
      </c>
      <c r="E12315" t="s">
        <v>216</v>
      </c>
      <c r="F12315" s="88">
        <v>46692</v>
      </c>
      <c r="G12315" s="87">
        <v>5500</v>
      </c>
      <c r="H12315" s="87">
        <v>0</v>
      </c>
    </row>
    <row r="12316" spans="1:8" x14ac:dyDescent="0.3">
      <c r="A12316" t="s">
        <v>39</v>
      </c>
      <c r="B12316" t="s">
        <v>56</v>
      </c>
      <c r="C12316" t="s">
        <v>105</v>
      </c>
      <c r="D12316" t="s">
        <v>214</v>
      </c>
      <c r="E12316" t="s">
        <v>217</v>
      </c>
      <c r="F12316" s="88">
        <v>46692</v>
      </c>
      <c r="G12316" s="87">
        <v>5500</v>
      </c>
      <c r="H12316" s="87">
        <v>73.910215502429821</v>
      </c>
    </row>
    <row r="12317" spans="1:8" x14ac:dyDescent="0.3">
      <c r="A12317" t="s">
        <v>39</v>
      </c>
      <c r="B12317" t="s">
        <v>56</v>
      </c>
      <c r="C12317" t="s">
        <v>105</v>
      </c>
      <c r="D12317" t="s">
        <v>214</v>
      </c>
      <c r="E12317" t="s">
        <v>215</v>
      </c>
      <c r="F12317" s="88">
        <v>46722</v>
      </c>
      <c r="G12317" s="87">
        <v>5500</v>
      </c>
      <c r="H12317" s="87">
        <v>73.827313347757269</v>
      </c>
    </row>
    <row r="12318" spans="1:8" x14ac:dyDescent="0.3">
      <c r="A12318" t="s">
        <v>39</v>
      </c>
      <c r="B12318" t="s">
        <v>56</v>
      </c>
      <c r="C12318" t="s">
        <v>105</v>
      </c>
      <c r="D12318" t="s">
        <v>214</v>
      </c>
      <c r="E12318" t="s">
        <v>216</v>
      </c>
      <c r="F12318" s="88">
        <v>46722</v>
      </c>
      <c r="G12318" s="87">
        <v>5500</v>
      </c>
      <c r="H12318" s="87">
        <v>0</v>
      </c>
    </row>
    <row r="12319" spans="1:8" x14ac:dyDescent="0.3">
      <c r="A12319" t="s">
        <v>39</v>
      </c>
      <c r="B12319" t="s">
        <v>56</v>
      </c>
      <c r="C12319" t="s">
        <v>105</v>
      </c>
      <c r="D12319" t="s">
        <v>214</v>
      </c>
      <c r="E12319" t="s">
        <v>217</v>
      </c>
      <c r="F12319" s="88">
        <v>46722</v>
      </c>
      <c r="G12319" s="87">
        <v>5500</v>
      </c>
      <c r="H12319" s="87">
        <v>73.827313347757269</v>
      </c>
    </row>
    <row r="12320" spans="1:8" x14ac:dyDescent="0.3">
      <c r="A12320" t="s">
        <v>39</v>
      </c>
      <c r="B12320" t="s">
        <v>56</v>
      </c>
      <c r="C12320" t="s">
        <v>106</v>
      </c>
      <c r="D12320" t="s">
        <v>198</v>
      </c>
      <c r="E12320" t="s">
        <v>135</v>
      </c>
      <c r="G12320" s="87">
        <v>54000</v>
      </c>
      <c r="H12320" s="87">
        <v>32400</v>
      </c>
    </row>
    <row r="12321" spans="1:8" x14ac:dyDescent="0.3">
      <c r="A12321" t="s">
        <v>39</v>
      </c>
      <c r="B12321" t="s">
        <v>56</v>
      </c>
      <c r="C12321" t="s">
        <v>106</v>
      </c>
      <c r="D12321" t="s">
        <v>198</v>
      </c>
      <c r="E12321" t="s">
        <v>199</v>
      </c>
      <c r="G12321" s="87">
        <v>54000</v>
      </c>
      <c r="H12321" s="87">
        <v>54058.887677208288</v>
      </c>
    </row>
    <row r="12322" spans="1:8" x14ac:dyDescent="0.3">
      <c r="A12322" t="s">
        <v>39</v>
      </c>
      <c r="B12322" t="s">
        <v>56</v>
      </c>
      <c r="C12322" t="s">
        <v>106</v>
      </c>
      <c r="D12322" t="s">
        <v>198</v>
      </c>
      <c r="E12322" t="s">
        <v>200</v>
      </c>
      <c r="G12322" s="87">
        <v>54000</v>
      </c>
      <c r="H12322" s="87">
        <v>54668.037525992047</v>
      </c>
    </row>
    <row r="12323" spans="1:8" x14ac:dyDescent="0.3">
      <c r="A12323" t="s">
        <v>39</v>
      </c>
      <c r="B12323" t="s">
        <v>56</v>
      </c>
      <c r="C12323" t="s">
        <v>106</v>
      </c>
      <c r="D12323" t="s">
        <v>198</v>
      </c>
      <c r="E12323" t="s">
        <v>201</v>
      </c>
      <c r="G12323" s="87">
        <v>54000</v>
      </c>
      <c r="H12323" s="87">
        <v>54000</v>
      </c>
    </row>
    <row r="12324" spans="1:8" x14ac:dyDescent="0.3">
      <c r="A12324" t="s">
        <v>39</v>
      </c>
      <c r="B12324" t="s">
        <v>56</v>
      </c>
      <c r="C12324" t="s">
        <v>106</v>
      </c>
      <c r="D12324" t="s">
        <v>198</v>
      </c>
      <c r="E12324" t="s">
        <v>202</v>
      </c>
      <c r="G12324" s="87">
        <v>54000</v>
      </c>
      <c r="H12324" s="87">
        <v>32836.59222390013</v>
      </c>
    </row>
    <row r="12325" spans="1:8" x14ac:dyDescent="0.3">
      <c r="A12325" t="s">
        <v>39</v>
      </c>
      <c r="B12325" t="s">
        <v>56</v>
      </c>
      <c r="C12325" t="s">
        <v>106</v>
      </c>
      <c r="D12325" t="s">
        <v>198</v>
      </c>
      <c r="E12325" t="s">
        <v>139</v>
      </c>
      <c r="G12325" s="87">
        <v>54000</v>
      </c>
      <c r="H12325" s="87">
        <v>33210</v>
      </c>
    </row>
    <row r="12326" spans="1:8" x14ac:dyDescent="0.3">
      <c r="A12326" t="s">
        <v>39</v>
      </c>
      <c r="B12326" t="s">
        <v>56</v>
      </c>
      <c r="C12326" t="s">
        <v>106</v>
      </c>
      <c r="D12326" t="s">
        <v>198</v>
      </c>
      <c r="E12326" t="s">
        <v>65</v>
      </c>
      <c r="G12326" s="87">
        <v>54000</v>
      </c>
      <c r="H12326" s="87">
        <v>32836.59222390013</v>
      </c>
    </row>
    <row r="12327" spans="1:8" x14ac:dyDescent="0.3">
      <c r="A12327" t="s">
        <v>39</v>
      </c>
      <c r="B12327" t="s">
        <v>56</v>
      </c>
      <c r="C12327" t="s">
        <v>106</v>
      </c>
      <c r="D12327" t="s">
        <v>203</v>
      </c>
      <c r="E12327" t="s">
        <v>204</v>
      </c>
      <c r="G12327" s="87">
        <v>54000</v>
      </c>
      <c r="H12327" s="87">
        <v>32924.159131814107</v>
      </c>
    </row>
    <row r="12328" spans="1:8" x14ac:dyDescent="0.3">
      <c r="A12328" t="s">
        <v>39</v>
      </c>
      <c r="B12328" t="s">
        <v>56</v>
      </c>
      <c r="C12328" t="s">
        <v>106</v>
      </c>
      <c r="D12328" t="s">
        <v>203</v>
      </c>
      <c r="E12328" t="s">
        <v>142</v>
      </c>
      <c r="G12328" s="87">
        <v>54000</v>
      </c>
      <c r="H12328" s="87">
        <v>54000.000000000007</v>
      </c>
    </row>
    <row r="12329" spans="1:8" x14ac:dyDescent="0.3">
      <c r="A12329" t="s">
        <v>39</v>
      </c>
      <c r="B12329" t="s">
        <v>56</v>
      </c>
      <c r="C12329" t="s">
        <v>106</v>
      </c>
      <c r="D12329" t="s">
        <v>203</v>
      </c>
      <c r="E12329" t="s">
        <v>143</v>
      </c>
      <c r="G12329" s="87">
        <v>54000</v>
      </c>
      <c r="H12329" s="87">
        <v>54873.598553023498</v>
      </c>
    </row>
    <row r="12330" spans="1:8" x14ac:dyDescent="0.3">
      <c r="A12330" t="s">
        <v>39</v>
      </c>
      <c r="B12330" t="s">
        <v>56</v>
      </c>
      <c r="C12330" t="s">
        <v>106</v>
      </c>
      <c r="D12330" t="s">
        <v>203</v>
      </c>
      <c r="E12330" t="s">
        <v>141</v>
      </c>
      <c r="G12330" s="87">
        <v>54000</v>
      </c>
      <c r="H12330" s="87">
        <v>0</v>
      </c>
    </row>
    <row r="12331" spans="1:8" x14ac:dyDescent="0.3">
      <c r="A12331" t="s">
        <v>39</v>
      </c>
      <c r="B12331" t="s">
        <v>56</v>
      </c>
      <c r="C12331" t="s">
        <v>106</v>
      </c>
      <c r="D12331" t="s">
        <v>203</v>
      </c>
      <c r="E12331" t="s">
        <v>205</v>
      </c>
      <c r="G12331" s="87">
        <v>54000</v>
      </c>
      <c r="H12331" s="87">
        <v>32924.159131814107</v>
      </c>
    </row>
    <row r="12332" spans="1:8" x14ac:dyDescent="0.3">
      <c r="A12332" t="s">
        <v>39</v>
      </c>
      <c r="B12332" t="s">
        <v>56</v>
      </c>
      <c r="C12332" t="s">
        <v>106</v>
      </c>
      <c r="D12332" t="s">
        <v>206</v>
      </c>
      <c r="E12332" t="s">
        <v>207</v>
      </c>
      <c r="G12332" s="87">
        <v>54000</v>
      </c>
      <c r="H12332" s="87">
        <v>55080</v>
      </c>
    </row>
    <row r="12333" spans="1:8" x14ac:dyDescent="0.3">
      <c r="A12333" t="s">
        <v>39</v>
      </c>
      <c r="B12333" t="s">
        <v>56</v>
      </c>
      <c r="C12333" t="s">
        <v>106</v>
      </c>
      <c r="D12333" t="s">
        <v>206</v>
      </c>
      <c r="E12333" t="s">
        <v>208</v>
      </c>
      <c r="G12333" s="87">
        <v>54000</v>
      </c>
      <c r="H12333" s="87">
        <v>55020</v>
      </c>
    </row>
    <row r="12334" spans="1:8" x14ac:dyDescent="0.3">
      <c r="A12334" t="s">
        <v>39</v>
      </c>
      <c r="B12334" t="s">
        <v>56</v>
      </c>
      <c r="C12334" t="s">
        <v>106</v>
      </c>
      <c r="D12334" t="s">
        <v>206</v>
      </c>
      <c r="E12334" t="s">
        <v>209</v>
      </c>
      <c r="G12334" s="87">
        <v>54000</v>
      </c>
      <c r="H12334" s="87">
        <v>48006.113238512044</v>
      </c>
    </row>
    <row r="12335" spans="1:8" x14ac:dyDescent="0.3">
      <c r="A12335" t="s">
        <v>39</v>
      </c>
      <c r="B12335" t="s">
        <v>56</v>
      </c>
      <c r="C12335" t="s">
        <v>106</v>
      </c>
      <c r="D12335" t="s">
        <v>210</v>
      </c>
      <c r="E12335" t="s">
        <v>211</v>
      </c>
      <c r="G12335" s="87">
        <v>54000</v>
      </c>
      <c r="H12335" s="87">
        <v>48600</v>
      </c>
    </row>
    <row r="12336" spans="1:8" x14ac:dyDescent="0.3">
      <c r="A12336" t="s">
        <v>39</v>
      </c>
      <c r="B12336" t="s">
        <v>56</v>
      </c>
      <c r="C12336" t="s">
        <v>106</v>
      </c>
      <c r="D12336" t="s">
        <v>210</v>
      </c>
      <c r="E12336" t="s">
        <v>212</v>
      </c>
      <c r="G12336" s="87">
        <v>54000</v>
      </c>
      <c r="H12336" s="87">
        <v>48060</v>
      </c>
    </row>
    <row r="12337" spans="1:8" x14ac:dyDescent="0.3">
      <c r="A12337" t="s">
        <v>39</v>
      </c>
      <c r="B12337" t="s">
        <v>56</v>
      </c>
      <c r="C12337" t="s">
        <v>106</v>
      </c>
      <c r="D12337" t="s">
        <v>210</v>
      </c>
      <c r="E12337" t="s">
        <v>213</v>
      </c>
      <c r="G12337" s="87">
        <v>54000</v>
      </c>
      <c r="H12337" s="87">
        <v>47790</v>
      </c>
    </row>
    <row r="12338" spans="1:8" x14ac:dyDescent="0.3">
      <c r="A12338" t="s">
        <v>39</v>
      </c>
      <c r="B12338" t="s">
        <v>56</v>
      </c>
      <c r="C12338" t="s">
        <v>106</v>
      </c>
      <c r="D12338" t="s">
        <v>214</v>
      </c>
      <c r="E12338" t="s">
        <v>215</v>
      </c>
      <c r="F12338" s="88">
        <v>46388</v>
      </c>
      <c r="G12338" s="87">
        <v>4500</v>
      </c>
      <c r="H12338" s="87">
        <v>69.469630591825421</v>
      </c>
    </row>
    <row r="12339" spans="1:8" x14ac:dyDescent="0.3">
      <c r="A12339" t="s">
        <v>39</v>
      </c>
      <c r="B12339" t="s">
        <v>56</v>
      </c>
      <c r="C12339" t="s">
        <v>106</v>
      </c>
      <c r="D12339" t="s">
        <v>214</v>
      </c>
      <c r="E12339" t="s">
        <v>216</v>
      </c>
      <c r="F12339" s="88">
        <v>46388</v>
      </c>
      <c r="G12339" s="87">
        <v>4500</v>
      </c>
      <c r="H12339" s="87">
        <v>90.000000000000085</v>
      </c>
    </row>
    <row r="12340" spans="1:8" x14ac:dyDescent="0.3">
      <c r="A12340" t="s">
        <v>39</v>
      </c>
      <c r="B12340" t="s">
        <v>56</v>
      </c>
      <c r="C12340" t="s">
        <v>106</v>
      </c>
      <c r="D12340" t="s">
        <v>214</v>
      </c>
      <c r="E12340" t="s">
        <v>217</v>
      </c>
      <c r="F12340" s="88">
        <v>46388</v>
      </c>
      <c r="G12340" s="87">
        <v>4500</v>
      </c>
      <c r="H12340" s="87">
        <v>-20.12781314526918</v>
      </c>
    </row>
    <row r="12341" spans="1:8" x14ac:dyDescent="0.3">
      <c r="A12341" t="s">
        <v>39</v>
      </c>
      <c r="B12341" t="s">
        <v>56</v>
      </c>
      <c r="C12341" t="s">
        <v>106</v>
      </c>
      <c r="D12341" t="s">
        <v>214</v>
      </c>
      <c r="E12341" t="s">
        <v>215</v>
      </c>
      <c r="F12341" s="88">
        <v>46419</v>
      </c>
      <c r="G12341" s="87">
        <v>4500</v>
      </c>
      <c r="H12341" s="87">
        <v>69.462206095079026</v>
      </c>
    </row>
    <row r="12342" spans="1:8" x14ac:dyDescent="0.3">
      <c r="A12342" t="s">
        <v>39</v>
      </c>
      <c r="B12342" t="s">
        <v>56</v>
      </c>
      <c r="C12342" t="s">
        <v>106</v>
      </c>
      <c r="D12342" t="s">
        <v>214</v>
      </c>
      <c r="E12342" t="s">
        <v>216</v>
      </c>
      <c r="F12342" s="88">
        <v>46419</v>
      </c>
      <c r="G12342" s="87">
        <v>4500</v>
      </c>
      <c r="H12342" s="87">
        <v>90.000000000000085</v>
      </c>
    </row>
    <row r="12343" spans="1:8" x14ac:dyDescent="0.3">
      <c r="A12343" t="s">
        <v>39</v>
      </c>
      <c r="B12343" t="s">
        <v>56</v>
      </c>
      <c r="C12343" t="s">
        <v>106</v>
      </c>
      <c r="D12343" t="s">
        <v>214</v>
      </c>
      <c r="E12343" t="s">
        <v>217</v>
      </c>
      <c r="F12343" s="88">
        <v>46419</v>
      </c>
      <c r="G12343" s="87">
        <v>4500</v>
      </c>
      <c r="H12343" s="87">
        <v>-20.135092063647718</v>
      </c>
    </row>
    <row r="12344" spans="1:8" x14ac:dyDescent="0.3">
      <c r="A12344" t="s">
        <v>39</v>
      </c>
      <c r="B12344" t="s">
        <v>56</v>
      </c>
      <c r="C12344" t="s">
        <v>106</v>
      </c>
      <c r="D12344" t="s">
        <v>214</v>
      </c>
      <c r="E12344" t="s">
        <v>215</v>
      </c>
      <c r="F12344" s="88">
        <v>46447</v>
      </c>
      <c r="G12344" s="87">
        <v>4500</v>
      </c>
      <c r="H12344" s="87">
        <v>69.454776226477662</v>
      </c>
    </row>
    <row r="12345" spans="1:8" x14ac:dyDescent="0.3">
      <c r="A12345" t="s">
        <v>39</v>
      </c>
      <c r="B12345" t="s">
        <v>56</v>
      </c>
      <c r="C12345" t="s">
        <v>106</v>
      </c>
      <c r="D12345" t="s">
        <v>214</v>
      </c>
      <c r="E12345" t="s">
        <v>216</v>
      </c>
      <c r="F12345" s="88">
        <v>46447</v>
      </c>
      <c r="G12345" s="87">
        <v>4500</v>
      </c>
      <c r="H12345" s="87">
        <v>90.000000000000085</v>
      </c>
    </row>
    <row r="12346" spans="1:8" x14ac:dyDescent="0.3">
      <c r="A12346" t="s">
        <v>39</v>
      </c>
      <c r="B12346" t="s">
        <v>56</v>
      </c>
      <c r="C12346" t="s">
        <v>106</v>
      </c>
      <c r="D12346" t="s">
        <v>214</v>
      </c>
      <c r="E12346" t="s">
        <v>217</v>
      </c>
      <c r="F12346" s="88">
        <v>46447</v>
      </c>
      <c r="G12346" s="87">
        <v>4500</v>
      </c>
      <c r="H12346" s="87">
        <v>-20.142376248551479</v>
      </c>
    </row>
    <row r="12347" spans="1:8" x14ac:dyDescent="0.3">
      <c r="A12347" t="s">
        <v>39</v>
      </c>
      <c r="B12347" t="s">
        <v>56</v>
      </c>
      <c r="C12347" t="s">
        <v>106</v>
      </c>
      <c r="D12347" t="s">
        <v>214</v>
      </c>
      <c r="E12347" t="s">
        <v>215</v>
      </c>
      <c r="F12347" s="88">
        <v>46478</v>
      </c>
      <c r="G12347" s="87">
        <v>4500</v>
      </c>
      <c r="H12347" s="87">
        <v>69.447088843634376</v>
      </c>
    </row>
    <row r="12348" spans="1:8" x14ac:dyDescent="0.3">
      <c r="A12348" t="s">
        <v>39</v>
      </c>
      <c r="B12348" t="s">
        <v>56</v>
      </c>
      <c r="C12348" t="s">
        <v>106</v>
      </c>
      <c r="D12348" t="s">
        <v>214</v>
      </c>
      <c r="E12348" t="s">
        <v>216</v>
      </c>
      <c r="F12348" s="88">
        <v>46478</v>
      </c>
      <c r="G12348" s="87">
        <v>4500</v>
      </c>
      <c r="H12348" s="87">
        <v>90.000000000000085</v>
      </c>
    </row>
    <row r="12349" spans="1:8" x14ac:dyDescent="0.3">
      <c r="A12349" t="s">
        <v>39</v>
      </c>
      <c r="B12349" t="s">
        <v>56</v>
      </c>
      <c r="C12349" t="s">
        <v>106</v>
      </c>
      <c r="D12349" t="s">
        <v>214</v>
      </c>
      <c r="E12349" t="s">
        <v>217</v>
      </c>
      <c r="F12349" s="88">
        <v>46478</v>
      </c>
      <c r="G12349" s="87">
        <v>4500</v>
      </c>
      <c r="H12349" s="87">
        <v>-20.14991289839768</v>
      </c>
    </row>
    <row r="12350" spans="1:8" x14ac:dyDescent="0.3">
      <c r="A12350" t="s">
        <v>39</v>
      </c>
      <c r="B12350" t="s">
        <v>56</v>
      </c>
      <c r="C12350" t="s">
        <v>106</v>
      </c>
      <c r="D12350" t="s">
        <v>214</v>
      </c>
      <c r="E12350" t="s">
        <v>215</v>
      </c>
      <c r="F12350" s="88">
        <v>46508</v>
      </c>
      <c r="G12350" s="87">
        <v>4500</v>
      </c>
      <c r="H12350" s="87">
        <v>-20.1574551903147</v>
      </c>
    </row>
    <row r="12351" spans="1:8" x14ac:dyDescent="0.3">
      <c r="A12351" t="s">
        <v>39</v>
      </c>
      <c r="B12351" t="s">
        <v>56</v>
      </c>
      <c r="C12351" t="s">
        <v>106</v>
      </c>
      <c r="D12351" t="s">
        <v>214</v>
      </c>
      <c r="E12351" t="s">
        <v>216</v>
      </c>
      <c r="F12351" s="88">
        <v>46508</v>
      </c>
      <c r="G12351" s="87">
        <v>4500</v>
      </c>
      <c r="H12351" s="87">
        <v>0</v>
      </c>
    </row>
    <row r="12352" spans="1:8" x14ac:dyDescent="0.3">
      <c r="A12352" t="s">
        <v>39</v>
      </c>
      <c r="B12352" t="s">
        <v>56</v>
      </c>
      <c r="C12352" t="s">
        <v>106</v>
      </c>
      <c r="D12352" t="s">
        <v>214</v>
      </c>
      <c r="E12352" t="s">
        <v>217</v>
      </c>
      <c r="F12352" s="88">
        <v>46508</v>
      </c>
      <c r="G12352" s="87">
        <v>4500</v>
      </c>
      <c r="H12352" s="87">
        <v>-20.1574551903147</v>
      </c>
    </row>
    <row r="12353" spans="1:8" x14ac:dyDescent="0.3">
      <c r="A12353" t="s">
        <v>39</v>
      </c>
      <c r="B12353" t="s">
        <v>56</v>
      </c>
      <c r="C12353" t="s">
        <v>106</v>
      </c>
      <c r="D12353" t="s">
        <v>214</v>
      </c>
      <c r="E12353" t="s">
        <v>215</v>
      </c>
      <c r="F12353" s="88">
        <v>46539</v>
      </c>
      <c r="G12353" s="87">
        <v>4500</v>
      </c>
      <c r="H12353" s="87">
        <v>-20.165003130639459</v>
      </c>
    </row>
    <row r="12354" spans="1:8" x14ac:dyDescent="0.3">
      <c r="A12354" t="s">
        <v>39</v>
      </c>
      <c r="B12354" t="s">
        <v>56</v>
      </c>
      <c r="C12354" t="s">
        <v>106</v>
      </c>
      <c r="D12354" t="s">
        <v>214</v>
      </c>
      <c r="E12354" t="s">
        <v>216</v>
      </c>
      <c r="F12354" s="88">
        <v>46539</v>
      </c>
      <c r="G12354" s="87">
        <v>4500</v>
      </c>
      <c r="H12354" s="87">
        <v>0</v>
      </c>
    </row>
    <row r="12355" spans="1:8" x14ac:dyDescent="0.3">
      <c r="A12355" t="s">
        <v>39</v>
      </c>
      <c r="B12355" t="s">
        <v>56</v>
      </c>
      <c r="C12355" t="s">
        <v>106</v>
      </c>
      <c r="D12355" t="s">
        <v>214</v>
      </c>
      <c r="E12355" t="s">
        <v>217</v>
      </c>
      <c r="F12355" s="88">
        <v>46539</v>
      </c>
      <c r="G12355" s="87">
        <v>4500</v>
      </c>
      <c r="H12355" s="87">
        <v>-20.165003130639459</v>
      </c>
    </row>
    <row r="12356" spans="1:8" x14ac:dyDescent="0.3">
      <c r="A12356" t="s">
        <v>39</v>
      </c>
      <c r="B12356" t="s">
        <v>56</v>
      </c>
      <c r="C12356" t="s">
        <v>106</v>
      </c>
      <c r="D12356" t="s">
        <v>214</v>
      </c>
      <c r="E12356" t="s">
        <v>215</v>
      </c>
      <c r="F12356" s="88">
        <v>46569</v>
      </c>
      <c r="G12356" s="87">
        <v>4500</v>
      </c>
      <c r="H12356" s="87">
        <v>-20.172556725720881</v>
      </c>
    </row>
    <row r="12357" spans="1:8" x14ac:dyDescent="0.3">
      <c r="A12357" t="s">
        <v>39</v>
      </c>
      <c r="B12357" t="s">
        <v>56</v>
      </c>
      <c r="C12357" t="s">
        <v>106</v>
      </c>
      <c r="D12357" t="s">
        <v>214</v>
      </c>
      <c r="E12357" t="s">
        <v>216</v>
      </c>
      <c r="F12357" s="88">
        <v>46569</v>
      </c>
      <c r="G12357" s="87">
        <v>4500</v>
      </c>
      <c r="H12357" s="87">
        <v>0</v>
      </c>
    </row>
    <row r="12358" spans="1:8" x14ac:dyDescent="0.3">
      <c r="A12358" t="s">
        <v>39</v>
      </c>
      <c r="B12358" t="s">
        <v>56</v>
      </c>
      <c r="C12358" t="s">
        <v>106</v>
      </c>
      <c r="D12358" t="s">
        <v>214</v>
      </c>
      <c r="E12358" t="s">
        <v>217</v>
      </c>
      <c r="F12358" s="88">
        <v>46569</v>
      </c>
      <c r="G12358" s="87">
        <v>4500</v>
      </c>
      <c r="H12358" s="87">
        <v>-20.172556725720881</v>
      </c>
    </row>
    <row r="12359" spans="1:8" x14ac:dyDescent="0.3">
      <c r="A12359" t="s">
        <v>39</v>
      </c>
      <c r="B12359" t="s">
        <v>56</v>
      </c>
      <c r="C12359" t="s">
        <v>106</v>
      </c>
      <c r="D12359" t="s">
        <v>214</v>
      </c>
      <c r="E12359" t="s">
        <v>215</v>
      </c>
      <c r="F12359" s="88">
        <v>46600</v>
      </c>
      <c r="G12359" s="87">
        <v>4500</v>
      </c>
      <c r="H12359" s="87">
        <v>-20.180239951346099</v>
      </c>
    </row>
    <row r="12360" spans="1:8" x14ac:dyDescent="0.3">
      <c r="A12360" t="s">
        <v>39</v>
      </c>
      <c r="B12360" t="s">
        <v>56</v>
      </c>
      <c r="C12360" t="s">
        <v>106</v>
      </c>
      <c r="D12360" t="s">
        <v>214</v>
      </c>
      <c r="E12360" t="s">
        <v>216</v>
      </c>
      <c r="F12360" s="88">
        <v>46600</v>
      </c>
      <c r="G12360" s="87">
        <v>4500</v>
      </c>
      <c r="H12360" s="87">
        <v>0</v>
      </c>
    </row>
    <row r="12361" spans="1:8" x14ac:dyDescent="0.3">
      <c r="A12361" t="s">
        <v>39</v>
      </c>
      <c r="B12361" t="s">
        <v>56</v>
      </c>
      <c r="C12361" t="s">
        <v>106</v>
      </c>
      <c r="D12361" t="s">
        <v>214</v>
      </c>
      <c r="E12361" t="s">
        <v>217</v>
      </c>
      <c r="F12361" s="88">
        <v>46600</v>
      </c>
      <c r="G12361" s="87">
        <v>4500</v>
      </c>
      <c r="H12361" s="87">
        <v>-20.180239951346099</v>
      </c>
    </row>
    <row r="12362" spans="1:8" x14ac:dyDescent="0.3">
      <c r="A12362" t="s">
        <v>39</v>
      </c>
      <c r="B12362" t="s">
        <v>56</v>
      </c>
      <c r="C12362" t="s">
        <v>106</v>
      </c>
      <c r="D12362" t="s">
        <v>214</v>
      </c>
      <c r="E12362" t="s">
        <v>215</v>
      </c>
      <c r="F12362" s="88">
        <v>46631</v>
      </c>
      <c r="G12362" s="87">
        <v>4500</v>
      </c>
      <c r="H12362" s="87">
        <v>-20.187804967982721</v>
      </c>
    </row>
    <row r="12363" spans="1:8" x14ac:dyDescent="0.3">
      <c r="A12363" t="s">
        <v>39</v>
      </c>
      <c r="B12363" t="s">
        <v>56</v>
      </c>
      <c r="C12363" t="s">
        <v>106</v>
      </c>
      <c r="D12363" t="s">
        <v>214</v>
      </c>
      <c r="E12363" t="s">
        <v>216</v>
      </c>
      <c r="F12363" s="88">
        <v>46631</v>
      </c>
      <c r="G12363" s="87">
        <v>4500</v>
      </c>
      <c r="H12363" s="87">
        <v>0</v>
      </c>
    </row>
    <row r="12364" spans="1:8" x14ac:dyDescent="0.3">
      <c r="A12364" t="s">
        <v>39</v>
      </c>
      <c r="B12364" t="s">
        <v>56</v>
      </c>
      <c r="C12364" t="s">
        <v>106</v>
      </c>
      <c r="D12364" t="s">
        <v>214</v>
      </c>
      <c r="E12364" t="s">
        <v>217</v>
      </c>
      <c r="F12364" s="88">
        <v>46631</v>
      </c>
      <c r="G12364" s="87">
        <v>4500</v>
      </c>
      <c r="H12364" s="87">
        <v>-20.187804967982721</v>
      </c>
    </row>
    <row r="12365" spans="1:8" x14ac:dyDescent="0.3">
      <c r="A12365" t="s">
        <v>39</v>
      </c>
      <c r="B12365" t="s">
        <v>56</v>
      </c>
      <c r="C12365" t="s">
        <v>106</v>
      </c>
      <c r="D12365" t="s">
        <v>214</v>
      </c>
      <c r="E12365" t="s">
        <v>215</v>
      </c>
      <c r="F12365" s="88">
        <v>46661</v>
      </c>
      <c r="G12365" s="87">
        <v>4500</v>
      </c>
      <c r="H12365" s="87">
        <v>-20.195375658578151</v>
      </c>
    </row>
    <row r="12366" spans="1:8" x14ac:dyDescent="0.3">
      <c r="A12366" t="s">
        <v>39</v>
      </c>
      <c r="B12366" t="s">
        <v>56</v>
      </c>
      <c r="C12366" t="s">
        <v>106</v>
      </c>
      <c r="D12366" t="s">
        <v>214</v>
      </c>
      <c r="E12366" t="s">
        <v>216</v>
      </c>
      <c r="F12366" s="88">
        <v>46661</v>
      </c>
      <c r="G12366" s="87">
        <v>4500</v>
      </c>
      <c r="H12366" s="87">
        <v>0</v>
      </c>
    </row>
    <row r="12367" spans="1:8" x14ac:dyDescent="0.3">
      <c r="A12367" t="s">
        <v>39</v>
      </c>
      <c r="B12367" t="s">
        <v>56</v>
      </c>
      <c r="C12367" t="s">
        <v>106</v>
      </c>
      <c r="D12367" t="s">
        <v>214</v>
      </c>
      <c r="E12367" t="s">
        <v>217</v>
      </c>
      <c r="F12367" s="88">
        <v>46661</v>
      </c>
      <c r="G12367" s="87">
        <v>4500</v>
      </c>
      <c r="H12367" s="87">
        <v>-20.195375658578151</v>
      </c>
    </row>
    <row r="12368" spans="1:8" x14ac:dyDescent="0.3">
      <c r="A12368" t="s">
        <v>39</v>
      </c>
      <c r="B12368" t="s">
        <v>56</v>
      </c>
      <c r="C12368" t="s">
        <v>106</v>
      </c>
      <c r="D12368" t="s">
        <v>214</v>
      </c>
      <c r="E12368" t="s">
        <v>215</v>
      </c>
      <c r="F12368" s="88">
        <v>46692</v>
      </c>
      <c r="G12368" s="87">
        <v>4500</v>
      </c>
      <c r="H12368" s="87">
        <v>-20.202952029520269</v>
      </c>
    </row>
    <row r="12369" spans="1:8" x14ac:dyDescent="0.3">
      <c r="A12369" t="s">
        <v>39</v>
      </c>
      <c r="B12369" t="s">
        <v>56</v>
      </c>
      <c r="C12369" t="s">
        <v>106</v>
      </c>
      <c r="D12369" t="s">
        <v>214</v>
      </c>
      <c r="E12369" t="s">
        <v>216</v>
      </c>
      <c r="F12369" s="88">
        <v>46692</v>
      </c>
      <c r="G12369" s="87">
        <v>4500</v>
      </c>
      <c r="H12369" s="87">
        <v>0</v>
      </c>
    </row>
    <row r="12370" spans="1:8" x14ac:dyDescent="0.3">
      <c r="A12370" t="s">
        <v>39</v>
      </c>
      <c r="B12370" t="s">
        <v>56</v>
      </c>
      <c r="C12370" t="s">
        <v>106</v>
      </c>
      <c r="D12370" t="s">
        <v>214</v>
      </c>
      <c r="E12370" t="s">
        <v>217</v>
      </c>
      <c r="F12370" s="88">
        <v>46692</v>
      </c>
      <c r="G12370" s="87">
        <v>4500</v>
      </c>
      <c r="H12370" s="87">
        <v>-20.202952029520269</v>
      </c>
    </row>
    <row r="12371" spans="1:8" x14ac:dyDescent="0.3">
      <c r="A12371" t="s">
        <v>39</v>
      </c>
      <c r="B12371" t="s">
        <v>56</v>
      </c>
      <c r="C12371" t="s">
        <v>106</v>
      </c>
      <c r="D12371" t="s">
        <v>214</v>
      </c>
      <c r="E12371" t="s">
        <v>215</v>
      </c>
      <c r="F12371" s="88">
        <v>46722</v>
      </c>
      <c r="G12371" s="87">
        <v>4500</v>
      </c>
      <c r="H12371" s="87">
        <v>-20.21053408720347</v>
      </c>
    </row>
    <row r="12372" spans="1:8" x14ac:dyDescent="0.3">
      <c r="A12372" t="s">
        <v>39</v>
      </c>
      <c r="B12372" t="s">
        <v>56</v>
      </c>
      <c r="C12372" t="s">
        <v>106</v>
      </c>
      <c r="D12372" t="s">
        <v>214</v>
      </c>
      <c r="E12372" t="s">
        <v>216</v>
      </c>
      <c r="F12372" s="88">
        <v>46722</v>
      </c>
      <c r="G12372" s="87">
        <v>4500</v>
      </c>
      <c r="H12372" s="87">
        <v>0</v>
      </c>
    </row>
    <row r="12373" spans="1:8" x14ac:dyDescent="0.3">
      <c r="A12373" t="s">
        <v>39</v>
      </c>
      <c r="B12373" t="s">
        <v>56</v>
      </c>
      <c r="C12373" t="s">
        <v>106</v>
      </c>
      <c r="D12373" t="s">
        <v>214</v>
      </c>
      <c r="E12373" t="s">
        <v>217</v>
      </c>
      <c r="F12373" s="88">
        <v>46722</v>
      </c>
      <c r="G12373" s="87">
        <v>4500</v>
      </c>
      <c r="H12373" s="87">
        <v>-20.21053408720347</v>
      </c>
    </row>
    <row r="12374" spans="1:8" x14ac:dyDescent="0.3">
      <c r="A12374" t="s">
        <v>39</v>
      </c>
      <c r="B12374" t="s">
        <v>56</v>
      </c>
      <c r="C12374" t="s">
        <v>107</v>
      </c>
      <c r="D12374" t="s">
        <v>198</v>
      </c>
      <c r="E12374" t="s">
        <v>135</v>
      </c>
      <c r="G12374" s="87">
        <v>42000</v>
      </c>
      <c r="H12374" s="87">
        <v>24528</v>
      </c>
    </row>
    <row r="12375" spans="1:8" x14ac:dyDescent="0.3">
      <c r="A12375" t="s">
        <v>39</v>
      </c>
      <c r="B12375" t="s">
        <v>56</v>
      </c>
      <c r="C12375" t="s">
        <v>107</v>
      </c>
      <c r="D12375" t="s">
        <v>198</v>
      </c>
      <c r="E12375" t="s">
        <v>199</v>
      </c>
      <c r="G12375" s="87">
        <v>42000</v>
      </c>
      <c r="H12375" s="87">
        <v>41305.832536538721</v>
      </c>
    </row>
    <row r="12376" spans="1:8" x14ac:dyDescent="0.3">
      <c r="A12376" t="s">
        <v>39</v>
      </c>
      <c r="B12376" t="s">
        <v>56</v>
      </c>
      <c r="C12376" t="s">
        <v>107</v>
      </c>
      <c r="D12376" t="s">
        <v>198</v>
      </c>
      <c r="E12376" t="s">
        <v>200</v>
      </c>
      <c r="G12376" s="87">
        <v>42000</v>
      </c>
      <c r="H12376" s="87">
        <v>42376.880862603117</v>
      </c>
    </row>
    <row r="12377" spans="1:8" x14ac:dyDescent="0.3">
      <c r="A12377" t="s">
        <v>39</v>
      </c>
      <c r="B12377" t="s">
        <v>56</v>
      </c>
      <c r="C12377" t="s">
        <v>107</v>
      </c>
      <c r="D12377" t="s">
        <v>198</v>
      </c>
      <c r="E12377" t="s">
        <v>201</v>
      </c>
      <c r="G12377" s="87">
        <v>42000</v>
      </c>
      <c r="H12377" s="87">
        <v>42000</v>
      </c>
    </row>
    <row r="12378" spans="1:8" x14ac:dyDescent="0.3">
      <c r="A12378" t="s">
        <v>39</v>
      </c>
      <c r="B12378" t="s">
        <v>56</v>
      </c>
      <c r="C12378" t="s">
        <v>107</v>
      </c>
      <c r="D12378" t="s">
        <v>198</v>
      </c>
      <c r="E12378" t="s">
        <v>202</v>
      </c>
      <c r="G12378" s="87">
        <v>42000</v>
      </c>
      <c r="H12378" s="87">
        <v>24339.06688308614</v>
      </c>
    </row>
    <row r="12379" spans="1:8" x14ac:dyDescent="0.3">
      <c r="A12379" t="s">
        <v>39</v>
      </c>
      <c r="B12379" t="s">
        <v>56</v>
      </c>
      <c r="C12379" t="s">
        <v>107</v>
      </c>
      <c r="D12379" t="s">
        <v>198</v>
      </c>
      <c r="E12379" t="s">
        <v>139</v>
      </c>
      <c r="G12379" s="87">
        <v>42000</v>
      </c>
      <c r="H12379" s="87">
        <v>26670</v>
      </c>
    </row>
    <row r="12380" spans="1:8" x14ac:dyDescent="0.3">
      <c r="A12380" t="s">
        <v>39</v>
      </c>
      <c r="B12380" t="s">
        <v>56</v>
      </c>
      <c r="C12380" t="s">
        <v>107</v>
      </c>
      <c r="D12380" t="s">
        <v>198</v>
      </c>
      <c r="E12380" t="s">
        <v>65</v>
      </c>
      <c r="G12380" s="87">
        <v>42000</v>
      </c>
      <c r="H12380" s="87">
        <v>24339.06688308614</v>
      </c>
    </row>
    <row r="12381" spans="1:8" x14ac:dyDescent="0.3">
      <c r="A12381" t="s">
        <v>39</v>
      </c>
      <c r="B12381" t="s">
        <v>56</v>
      </c>
      <c r="C12381" t="s">
        <v>107</v>
      </c>
      <c r="D12381" t="s">
        <v>203</v>
      </c>
      <c r="E12381" t="s">
        <v>204</v>
      </c>
      <c r="G12381" s="87">
        <v>42000</v>
      </c>
      <c r="H12381" s="87">
        <v>23623.033169061771</v>
      </c>
    </row>
    <row r="12382" spans="1:8" x14ac:dyDescent="0.3">
      <c r="A12382" t="s">
        <v>39</v>
      </c>
      <c r="B12382" t="s">
        <v>56</v>
      </c>
      <c r="C12382" t="s">
        <v>107</v>
      </c>
      <c r="D12382" t="s">
        <v>203</v>
      </c>
      <c r="E12382" t="s">
        <v>142</v>
      </c>
      <c r="G12382" s="87">
        <v>42000</v>
      </c>
      <c r="H12382" s="87">
        <v>40390.009349539192</v>
      </c>
    </row>
    <row r="12383" spans="1:8" x14ac:dyDescent="0.3">
      <c r="A12383" t="s">
        <v>39</v>
      </c>
      <c r="B12383" t="s">
        <v>56</v>
      </c>
      <c r="C12383" t="s">
        <v>107</v>
      </c>
      <c r="D12383" t="s">
        <v>203</v>
      </c>
      <c r="E12383" t="s">
        <v>143</v>
      </c>
      <c r="G12383" s="87">
        <v>42000</v>
      </c>
      <c r="H12383" s="87">
        <v>42062.797121567142</v>
      </c>
    </row>
    <row r="12384" spans="1:8" x14ac:dyDescent="0.3">
      <c r="A12384" t="s">
        <v>39</v>
      </c>
      <c r="B12384" t="s">
        <v>56</v>
      </c>
      <c r="C12384" t="s">
        <v>107</v>
      </c>
      <c r="D12384" t="s">
        <v>203</v>
      </c>
      <c r="E12384" t="s">
        <v>141</v>
      </c>
      <c r="G12384" s="87">
        <v>42000</v>
      </c>
      <c r="H12384" s="87">
        <v>0</v>
      </c>
    </row>
    <row r="12385" spans="1:8" x14ac:dyDescent="0.3">
      <c r="A12385" t="s">
        <v>39</v>
      </c>
      <c r="B12385" t="s">
        <v>56</v>
      </c>
      <c r="C12385" t="s">
        <v>107</v>
      </c>
      <c r="D12385" t="s">
        <v>203</v>
      </c>
      <c r="E12385" t="s">
        <v>205</v>
      </c>
      <c r="G12385" s="87">
        <v>42000</v>
      </c>
      <c r="H12385" s="87">
        <v>23623.033169061771</v>
      </c>
    </row>
    <row r="12386" spans="1:8" x14ac:dyDescent="0.3">
      <c r="A12386" t="s">
        <v>39</v>
      </c>
      <c r="B12386" t="s">
        <v>56</v>
      </c>
      <c r="C12386" t="s">
        <v>107</v>
      </c>
      <c r="D12386" t="s">
        <v>206</v>
      </c>
      <c r="E12386" t="s">
        <v>207</v>
      </c>
      <c r="G12386" s="87">
        <v>42000</v>
      </c>
      <c r="H12386" s="87">
        <v>42000</v>
      </c>
    </row>
    <row r="12387" spans="1:8" x14ac:dyDescent="0.3">
      <c r="A12387" t="s">
        <v>39</v>
      </c>
      <c r="B12387" t="s">
        <v>56</v>
      </c>
      <c r="C12387" t="s">
        <v>107</v>
      </c>
      <c r="D12387" t="s">
        <v>206</v>
      </c>
      <c r="E12387" t="s">
        <v>208</v>
      </c>
      <c r="G12387" s="87">
        <v>42000</v>
      </c>
      <c r="H12387" s="87">
        <v>42705.833333333328</v>
      </c>
    </row>
    <row r="12388" spans="1:8" x14ac:dyDescent="0.3">
      <c r="A12388" t="s">
        <v>39</v>
      </c>
      <c r="B12388" t="s">
        <v>56</v>
      </c>
      <c r="C12388" t="s">
        <v>107</v>
      </c>
      <c r="D12388" t="s">
        <v>206</v>
      </c>
      <c r="E12388" t="s">
        <v>209</v>
      </c>
      <c r="G12388" s="87">
        <v>42000</v>
      </c>
      <c r="H12388" s="87">
        <v>37463.823851203488</v>
      </c>
    </row>
    <row r="12389" spans="1:8" x14ac:dyDescent="0.3">
      <c r="A12389" t="s">
        <v>39</v>
      </c>
      <c r="B12389" t="s">
        <v>56</v>
      </c>
      <c r="C12389" t="s">
        <v>107</v>
      </c>
      <c r="D12389" t="s">
        <v>210</v>
      </c>
      <c r="E12389" t="s">
        <v>211</v>
      </c>
      <c r="G12389" s="87">
        <v>42000</v>
      </c>
      <c r="H12389" s="87">
        <v>37800</v>
      </c>
    </row>
    <row r="12390" spans="1:8" x14ac:dyDescent="0.3">
      <c r="A12390" t="s">
        <v>39</v>
      </c>
      <c r="B12390" t="s">
        <v>56</v>
      </c>
      <c r="C12390" t="s">
        <v>107</v>
      </c>
      <c r="D12390" t="s">
        <v>210</v>
      </c>
      <c r="E12390" t="s">
        <v>212</v>
      </c>
      <c r="G12390" s="87">
        <v>42000</v>
      </c>
      <c r="H12390" s="87">
        <v>37380</v>
      </c>
    </row>
    <row r="12391" spans="1:8" x14ac:dyDescent="0.3">
      <c r="A12391" t="s">
        <v>39</v>
      </c>
      <c r="B12391" t="s">
        <v>56</v>
      </c>
      <c r="C12391" t="s">
        <v>107</v>
      </c>
      <c r="D12391" t="s">
        <v>210</v>
      </c>
      <c r="E12391" t="s">
        <v>213</v>
      </c>
      <c r="G12391" s="87">
        <v>42000</v>
      </c>
      <c r="H12391" s="87">
        <v>37800</v>
      </c>
    </row>
    <row r="12392" spans="1:8" x14ac:dyDescent="0.3">
      <c r="A12392" t="s">
        <v>39</v>
      </c>
      <c r="B12392" t="s">
        <v>56</v>
      </c>
      <c r="C12392" t="s">
        <v>107</v>
      </c>
      <c r="D12392" t="s">
        <v>214</v>
      </c>
      <c r="E12392" t="s">
        <v>215</v>
      </c>
      <c r="F12392" s="88">
        <v>46388</v>
      </c>
      <c r="G12392" s="87">
        <v>3500</v>
      </c>
      <c r="H12392" s="87">
        <v>31.609159852036939</v>
      </c>
    </row>
    <row r="12393" spans="1:8" x14ac:dyDescent="0.3">
      <c r="A12393" t="s">
        <v>39</v>
      </c>
      <c r="B12393" t="s">
        <v>56</v>
      </c>
      <c r="C12393" t="s">
        <v>107</v>
      </c>
      <c r="D12393" t="s">
        <v>214</v>
      </c>
      <c r="E12393" t="s">
        <v>216</v>
      </c>
      <c r="F12393" s="88">
        <v>46388</v>
      </c>
      <c r="G12393" s="87">
        <v>3500</v>
      </c>
      <c r="H12393" s="87">
        <v>0</v>
      </c>
    </row>
    <row r="12394" spans="1:8" x14ac:dyDescent="0.3">
      <c r="A12394" t="s">
        <v>39</v>
      </c>
      <c r="B12394" t="s">
        <v>56</v>
      </c>
      <c r="C12394" t="s">
        <v>107</v>
      </c>
      <c r="D12394" t="s">
        <v>214</v>
      </c>
      <c r="E12394" t="s">
        <v>217</v>
      </c>
      <c r="F12394" s="88">
        <v>46388</v>
      </c>
      <c r="G12394" s="87">
        <v>3500</v>
      </c>
      <c r="H12394" s="87">
        <v>31.609159852036939</v>
      </c>
    </row>
    <row r="12395" spans="1:8" x14ac:dyDescent="0.3">
      <c r="A12395" t="s">
        <v>39</v>
      </c>
      <c r="B12395" t="s">
        <v>56</v>
      </c>
      <c r="C12395" t="s">
        <v>107</v>
      </c>
      <c r="D12395" t="s">
        <v>214</v>
      </c>
      <c r="E12395" t="s">
        <v>215</v>
      </c>
      <c r="F12395" s="88">
        <v>46419</v>
      </c>
      <c r="G12395" s="87">
        <v>3500</v>
      </c>
      <c r="H12395" s="87">
        <v>172.8495487699345</v>
      </c>
    </row>
    <row r="12396" spans="1:8" x14ac:dyDescent="0.3">
      <c r="A12396" t="s">
        <v>39</v>
      </c>
      <c r="B12396" t="s">
        <v>56</v>
      </c>
      <c r="C12396" t="s">
        <v>107</v>
      </c>
      <c r="D12396" t="s">
        <v>214</v>
      </c>
      <c r="E12396" t="s">
        <v>216</v>
      </c>
      <c r="F12396" s="88">
        <v>46419</v>
      </c>
      <c r="G12396" s="87">
        <v>3500</v>
      </c>
      <c r="H12396" s="87">
        <v>140.00000000000011</v>
      </c>
    </row>
    <row r="12397" spans="1:8" x14ac:dyDescent="0.3">
      <c r="A12397" t="s">
        <v>39</v>
      </c>
      <c r="B12397" t="s">
        <v>56</v>
      </c>
      <c r="C12397" t="s">
        <v>107</v>
      </c>
      <c r="D12397" t="s">
        <v>214</v>
      </c>
      <c r="E12397" t="s">
        <v>217</v>
      </c>
      <c r="F12397" s="88">
        <v>46419</v>
      </c>
      <c r="G12397" s="87">
        <v>3500</v>
      </c>
      <c r="H12397" s="87">
        <v>31.586104586475589</v>
      </c>
    </row>
    <row r="12398" spans="1:8" x14ac:dyDescent="0.3">
      <c r="A12398" t="s">
        <v>39</v>
      </c>
      <c r="B12398" t="s">
        <v>56</v>
      </c>
      <c r="C12398" t="s">
        <v>107</v>
      </c>
      <c r="D12398" t="s">
        <v>214</v>
      </c>
      <c r="E12398" t="s">
        <v>215</v>
      </c>
      <c r="F12398" s="88">
        <v>46447</v>
      </c>
      <c r="G12398" s="87">
        <v>3500</v>
      </c>
      <c r="H12398" s="87">
        <v>172.82560624590801</v>
      </c>
    </row>
    <row r="12399" spans="1:8" x14ac:dyDescent="0.3">
      <c r="A12399" t="s">
        <v>39</v>
      </c>
      <c r="B12399" t="s">
        <v>56</v>
      </c>
      <c r="C12399" t="s">
        <v>107</v>
      </c>
      <c r="D12399" t="s">
        <v>214</v>
      </c>
      <c r="E12399" t="s">
        <v>216</v>
      </c>
      <c r="F12399" s="88">
        <v>46447</v>
      </c>
      <c r="G12399" s="87">
        <v>3500</v>
      </c>
      <c r="H12399" s="87">
        <v>140.00000000000011</v>
      </c>
    </row>
    <row r="12400" spans="1:8" x14ac:dyDescent="0.3">
      <c r="A12400" t="s">
        <v>39</v>
      </c>
      <c r="B12400" t="s">
        <v>56</v>
      </c>
      <c r="C12400" t="s">
        <v>107</v>
      </c>
      <c r="D12400" t="s">
        <v>214</v>
      </c>
      <c r="E12400" t="s">
        <v>217</v>
      </c>
      <c r="F12400" s="88">
        <v>46447</v>
      </c>
      <c r="G12400" s="87">
        <v>3500</v>
      </c>
      <c r="H12400" s="87">
        <v>31.563082928757758</v>
      </c>
    </row>
    <row r="12401" spans="1:8" x14ac:dyDescent="0.3">
      <c r="A12401" t="s">
        <v>39</v>
      </c>
      <c r="B12401" t="s">
        <v>56</v>
      </c>
      <c r="C12401" t="s">
        <v>107</v>
      </c>
      <c r="D12401" t="s">
        <v>214</v>
      </c>
      <c r="E12401" t="s">
        <v>215</v>
      </c>
      <c r="F12401" s="88">
        <v>46478</v>
      </c>
      <c r="G12401" s="87">
        <v>3500</v>
      </c>
      <c r="H12401" s="87">
        <v>172.80088877916319</v>
      </c>
    </row>
    <row r="12402" spans="1:8" x14ac:dyDescent="0.3">
      <c r="A12402" t="s">
        <v>39</v>
      </c>
      <c r="B12402" t="s">
        <v>56</v>
      </c>
      <c r="C12402" t="s">
        <v>107</v>
      </c>
      <c r="D12402" t="s">
        <v>214</v>
      </c>
      <c r="E12402" t="s">
        <v>216</v>
      </c>
      <c r="F12402" s="88">
        <v>46478</v>
      </c>
      <c r="G12402" s="87">
        <v>3500</v>
      </c>
      <c r="H12402" s="87">
        <v>140.00000000000011</v>
      </c>
    </row>
    <row r="12403" spans="1:8" x14ac:dyDescent="0.3">
      <c r="A12403" t="s">
        <v>39</v>
      </c>
      <c r="B12403" t="s">
        <v>56</v>
      </c>
      <c r="C12403" t="s">
        <v>107</v>
      </c>
      <c r="D12403" t="s">
        <v>214</v>
      </c>
      <c r="E12403" t="s">
        <v>217</v>
      </c>
      <c r="F12403" s="88">
        <v>46478</v>
      </c>
      <c r="G12403" s="87">
        <v>3500</v>
      </c>
      <c r="H12403" s="87">
        <v>31.539316133810669</v>
      </c>
    </row>
    <row r="12404" spans="1:8" x14ac:dyDescent="0.3">
      <c r="A12404" t="s">
        <v>39</v>
      </c>
      <c r="B12404" t="s">
        <v>56</v>
      </c>
      <c r="C12404" t="s">
        <v>107</v>
      </c>
      <c r="D12404" t="s">
        <v>214</v>
      </c>
      <c r="E12404" t="s">
        <v>215</v>
      </c>
      <c r="F12404" s="88">
        <v>46508</v>
      </c>
      <c r="G12404" s="87">
        <v>3500</v>
      </c>
      <c r="H12404" s="87">
        <v>172.77620850859071</v>
      </c>
    </row>
    <row r="12405" spans="1:8" x14ac:dyDescent="0.3">
      <c r="A12405" t="s">
        <v>39</v>
      </c>
      <c r="B12405" t="s">
        <v>56</v>
      </c>
      <c r="C12405" t="s">
        <v>107</v>
      </c>
      <c r="D12405" t="s">
        <v>214</v>
      </c>
      <c r="E12405" t="s">
        <v>216</v>
      </c>
      <c r="F12405" s="88">
        <v>46508</v>
      </c>
      <c r="G12405" s="87">
        <v>3500</v>
      </c>
      <c r="H12405" s="87">
        <v>140.00000000000011</v>
      </c>
    </row>
    <row r="12406" spans="1:8" x14ac:dyDescent="0.3">
      <c r="A12406" t="s">
        <v>39</v>
      </c>
      <c r="B12406" t="s">
        <v>56</v>
      </c>
      <c r="C12406" t="s">
        <v>107</v>
      </c>
      <c r="D12406" t="s">
        <v>214</v>
      </c>
      <c r="E12406" t="s">
        <v>217</v>
      </c>
      <c r="F12406" s="88">
        <v>46508</v>
      </c>
      <c r="G12406" s="87">
        <v>3500</v>
      </c>
      <c r="H12406" s="87">
        <v>31.51558510441421</v>
      </c>
    </row>
    <row r="12407" spans="1:8" x14ac:dyDescent="0.3">
      <c r="A12407" t="s">
        <v>39</v>
      </c>
      <c r="B12407" t="s">
        <v>56</v>
      </c>
      <c r="C12407" t="s">
        <v>107</v>
      </c>
      <c r="D12407" t="s">
        <v>214</v>
      </c>
      <c r="E12407" t="s">
        <v>215</v>
      </c>
      <c r="F12407" s="88">
        <v>46539</v>
      </c>
      <c r="G12407" s="87">
        <v>3500</v>
      </c>
      <c r="H12407" s="87">
        <v>172.75156535029319</v>
      </c>
    </row>
    <row r="12408" spans="1:8" x14ac:dyDescent="0.3">
      <c r="A12408" t="s">
        <v>39</v>
      </c>
      <c r="B12408" t="s">
        <v>56</v>
      </c>
      <c r="C12408" t="s">
        <v>107</v>
      </c>
      <c r="D12408" t="s">
        <v>214</v>
      </c>
      <c r="E12408" t="s">
        <v>216</v>
      </c>
      <c r="F12408" s="88">
        <v>46539</v>
      </c>
      <c r="G12408" s="87">
        <v>3500</v>
      </c>
      <c r="H12408" s="87">
        <v>140.00000000000011</v>
      </c>
    </row>
    <row r="12409" spans="1:8" x14ac:dyDescent="0.3">
      <c r="A12409" t="s">
        <v>39</v>
      </c>
      <c r="B12409" t="s">
        <v>56</v>
      </c>
      <c r="C12409" t="s">
        <v>107</v>
      </c>
      <c r="D12409" t="s">
        <v>214</v>
      </c>
      <c r="E12409" t="s">
        <v>217</v>
      </c>
      <c r="F12409" s="88">
        <v>46539</v>
      </c>
      <c r="G12409" s="87">
        <v>3500</v>
      </c>
      <c r="H12409" s="87">
        <v>31.491889759897251</v>
      </c>
    </row>
    <row r="12410" spans="1:8" x14ac:dyDescent="0.3">
      <c r="A12410" t="s">
        <v>39</v>
      </c>
      <c r="B12410" t="s">
        <v>56</v>
      </c>
      <c r="C12410" t="s">
        <v>107</v>
      </c>
      <c r="D12410" t="s">
        <v>214</v>
      </c>
      <c r="E12410" t="s">
        <v>215</v>
      </c>
      <c r="F12410" s="88">
        <v>46569</v>
      </c>
      <c r="G12410" s="87">
        <v>3500</v>
      </c>
      <c r="H12410" s="87">
        <v>172.72695922062181</v>
      </c>
    </row>
    <row r="12411" spans="1:8" x14ac:dyDescent="0.3">
      <c r="A12411" t="s">
        <v>39</v>
      </c>
      <c r="B12411" t="s">
        <v>56</v>
      </c>
      <c r="C12411" t="s">
        <v>107</v>
      </c>
      <c r="D12411" t="s">
        <v>214</v>
      </c>
      <c r="E12411" t="s">
        <v>216</v>
      </c>
      <c r="F12411" s="88">
        <v>46569</v>
      </c>
      <c r="G12411" s="87">
        <v>3500</v>
      </c>
      <c r="H12411" s="87">
        <v>140.00000000000011</v>
      </c>
    </row>
    <row r="12412" spans="1:8" x14ac:dyDescent="0.3">
      <c r="A12412" t="s">
        <v>39</v>
      </c>
      <c r="B12412" t="s">
        <v>56</v>
      </c>
      <c r="C12412" t="s">
        <v>107</v>
      </c>
      <c r="D12412" t="s">
        <v>214</v>
      </c>
      <c r="E12412" t="s">
        <v>217</v>
      </c>
      <c r="F12412" s="88">
        <v>46569</v>
      </c>
      <c r="G12412" s="87">
        <v>3500</v>
      </c>
      <c r="H12412" s="87">
        <v>31.468230019828791</v>
      </c>
    </row>
    <row r="12413" spans="1:8" x14ac:dyDescent="0.3">
      <c r="A12413" t="s">
        <v>39</v>
      </c>
      <c r="B12413" t="s">
        <v>56</v>
      </c>
      <c r="C12413" t="s">
        <v>107</v>
      </c>
      <c r="D12413" t="s">
        <v>214</v>
      </c>
      <c r="E12413" t="s">
        <v>215</v>
      </c>
      <c r="F12413" s="88">
        <v>46600</v>
      </c>
      <c r="G12413" s="87">
        <v>3500</v>
      </c>
      <c r="H12413" s="87">
        <v>172.70198756999611</v>
      </c>
    </row>
    <row r="12414" spans="1:8" x14ac:dyDescent="0.3">
      <c r="A12414" t="s">
        <v>39</v>
      </c>
      <c r="B12414" t="s">
        <v>56</v>
      </c>
      <c r="C12414" t="s">
        <v>107</v>
      </c>
      <c r="D12414" t="s">
        <v>214</v>
      </c>
      <c r="E12414" t="s">
        <v>216</v>
      </c>
      <c r="F12414" s="88">
        <v>46600</v>
      </c>
      <c r="G12414" s="87">
        <v>3500</v>
      </c>
      <c r="H12414" s="87">
        <v>140.00000000000011</v>
      </c>
    </row>
    <row r="12415" spans="1:8" x14ac:dyDescent="0.3">
      <c r="A12415" t="s">
        <v>39</v>
      </c>
      <c r="B12415" t="s">
        <v>56</v>
      </c>
      <c r="C12415" t="s">
        <v>107</v>
      </c>
      <c r="D12415" t="s">
        <v>214</v>
      </c>
      <c r="E12415" t="s">
        <v>217</v>
      </c>
      <c r="F12415" s="88">
        <v>46600</v>
      </c>
      <c r="G12415" s="87">
        <v>3500</v>
      </c>
      <c r="H12415" s="87">
        <v>31.444218817303859</v>
      </c>
    </row>
    <row r="12416" spans="1:8" x14ac:dyDescent="0.3">
      <c r="A12416" t="s">
        <v>39</v>
      </c>
      <c r="B12416" t="s">
        <v>56</v>
      </c>
      <c r="C12416" t="s">
        <v>107</v>
      </c>
      <c r="D12416" t="s">
        <v>214</v>
      </c>
      <c r="E12416" t="s">
        <v>215</v>
      </c>
      <c r="F12416" s="88">
        <v>46631</v>
      </c>
      <c r="G12416" s="87">
        <v>3500</v>
      </c>
      <c r="H12416" s="87">
        <v>172.67745585124709</v>
      </c>
    </row>
    <row r="12417" spans="1:8" x14ac:dyDescent="0.3">
      <c r="A12417" t="s">
        <v>39</v>
      </c>
      <c r="B12417" t="s">
        <v>56</v>
      </c>
      <c r="C12417" t="s">
        <v>107</v>
      </c>
      <c r="D12417" t="s">
        <v>214</v>
      </c>
      <c r="E12417" t="s">
        <v>216</v>
      </c>
      <c r="F12417" s="88">
        <v>46631</v>
      </c>
      <c r="G12417" s="87">
        <v>3500</v>
      </c>
      <c r="H12417" s="87">
        <v>140.00000000000011</v>
      </c>
    </row>
    <row r="12418" spans="1:8" x14ac:dyDescent="0.3">
      <c r="A12418" t="s">
        <v>39</v>
      </c>
      <c r="B12418" t="s">
        <v>56</v>
      </c>
      <c r="C12418" t="s">
        <v>107</v>
      </c>
      <c r="D12418" t="s">
        <v>214</v>
      </c>
      <c r="E12418" t="s">
        <v>217</v>
      </c>
      <c r="F12418" s="88">
        <v>46631</v>
      </c>
      <c r="G12418" s="87">
        <v>3500</v>
      </c>
      <c r="H12418" s="87">
        <v>31.420630626198822</v>
      </c>
    </row>
    <row r="12419" spans="1:8" x14ac:dyDescent="0.3">
      <c r="A12419" t="s">
        <v>39</v>
      </c>
      <c r="B12419" t="s">
        <v>56</v>
      </c>
      <c r="C12419" t="s">
        <v>107</v>
      </c>
      <c r="D12419" t="s">
        <v>214</v>
      </c>
      <c r="E12419" t="s">
        <v>215</v>
      </c>
      <c r="F12419" s="88">
        <v>46661</v>
      </c>
      <c r="G12419" s="87">
        <v>3500</v>
      </c>
      <c r="H12419" s="87">
        <v>172.65296091033099</v>
      </c>
    </row>
    <row r="12420" spans="1:8" x14ac:dyDescent="0.3">
      <c r="A12420" t="s">
        <v>39</v>
      </c>
      <c r="B12420" t="s">
        <v>56</v>
      </c>
      <c r="C12420" t="s">
        <v>107</v>
      </c>
      <c r="D12420" t="s">
        <v>214</v>
      </c>
      <c r="E12420" t="s">
        <v>216</v>
      </c>
      <c r="F12420" s="88">
        <v>46661</v>
      </c>
      <c r="G12420" s="87">
        <v>3500</v>
      </c>
      <c r="H12420" s="87">
        <v>140.00000000000011</v>
      </c>
    </row>
    <row r="12421" spans="1:8" x14ac:dyDescent="0.3">
      <c r="A12421" t="s">
        <v>39</v>
      </c>
      <c r="B12421" t="s">
        <v>56</v>
      </c>
      <c r="C12421" t="s">
        <v>107</v>
      </c>
      <c r="D12421" t="s">
        <v>214</v>
      </c>
      <c r="E12421" t="s">
        <v>217</v>
      </c>
      <c r="F12421" s="88">
        <v>46661</v>
      </c>
      <c r="G12421" s="87">
        <v>3500</v>
      </c>
      <c r="H12421" s="87">
        <v>31.397077798395401</v>
      </c>
    </row>
    <row r="12422" spans="1:8" x14ac:dyDescent="0.3">
      <c r="A12422" t="s">
        <v>39</v>
      </c>
      <c r="B12422" t="s">
        <v>56</v>
      </c>
      <c r="C12422" t="s">
        <v>107</v>
      </c>
      <c r="D12422" t="s">
        <v>214</v>
      </c>
      <c r="E12422" t="s">
        <v>215</v>
      </c>
      <c r="F12422" s="88">
        <v>46692</v>
      </c>
      <c r="G12422" s="87">
        <v>3500</v>
      </c>
      <c r="H12422" s="87">
        <v>172.62850266460359</v>
      </c>
    </row>
    <row r="12423" spans="1:8" x14ac:dyDescent="0.3">
      <c r="A12423" t="s">
        <v>39</v>
      </c>
      <c r="B12423" t="s">
        <v>56</v>
      </c>
      <c r="C12423" t="s">
        <v>107</v>
      </c>
      <c r="D12423" t="s">
        <v>214</v>
      </c>
      <c r="E12423" t="s">
        <v>216</v>
      </c>
      <c r="F12423" s="88">
        <v>46692</v>
      </c>
      <c r="G12423" s="87">
        <v>3500</v>
      </c>
      <c r="H12423" s="87">
        <v>140.00000000000011</v>
      </c>
    </row>
    <row r="12424" spans="1:8" x14ac:dyDescent="0.3">
      <c r="A12424" t="s">
        <v>39</v>
      </c>
      <c r="B12424" t="s">
        <v>56</v>
      </c>
      <c r="C12424" t="s">
        <v>107</v>
      </c>
      <c r="D12424" t="s">
        <v>214</v>
      </c>
      <c r="E12424" t="s">
        <v>217</v>
      </c>
      <c r="F12424" s="88">
        <v>46692</v>
      </c>
      <c r="G12424" s="87">
        <v>3500</v>
      </c>
      <c r="H12424" s="87">
        <v>31.37356025442628</v>
      </c>
    </row>
    <row r="12425" spans="1:8" x14ac:dyDescent="0.3">
      <c r="A12425" t="s">
        <v>39</v>
      </c>
      <c r="B12425" t="s">
        <v>56</v>
      </c>
      <c r="C12425" t="s">
        <v>107</v>
      </c>
      <c r="D12425" t="s">
        <v>214</v>
      </c>
      <c r="E12425" t="s">
        <v>215</v>
      </c>
      <c r="F12425" s="88">
        <v>46722</v>
      </c>
      <c r="G12425" s="87">
        <v>3500</v>
      </c>
      <c r="H12425" s="87">
        <v>172.60408103166921</v>
      </c>
    </row>
    <row r="12426" spans="1:8" x14ac:dyDescent="0.3">
      <c r="A12426" t="s">
        <v>39</v>
      </c>
      <c r="B12426" t="s">
        <v>56</v>
      </c>
      <c r="C12426" t="s">
        <v>107</v>
      </c>
      <c r="D12426" t="s">
        <v>214</v>
      </c>
      <c r="E12426" t="s">
        <v>216</v>
      </c>
      <c r="F12426" s="88">
        <v>46722</v>
      </c>
      <c r="G12426" s="87">
        <v>3500</v>
      </c>
      <c r="H12426" s="87">
        <v>140.00000000000011</v>
      </c>
    </row>
    <row r="12427" spans="1:8" x14ac:dyDescent="0.3">
      <c r="A12427" t="s">
        <v>39</v>
      </c>
      <c r="B12427" t="s">
        <v>56</v>
      </c>
      <c r="C12427" t="s">
        <v>107</v>
      </c>
      <c r="D12427" t="s">
        <v>214</v>
      </c>
      <c r="E12427" t="s">
        <v>217</v>
      </c>
      <c r="F12427" s="88">
        <v>46722</v>
      </c>
      <c r="G12427" s="87">
        <v>3500</v>
      </c>
      <c r="H12427" s="87">
        <v>31.35007791506661</v>
      </c>
    </row>
    <row r="12428" spans="1:8" x14ac:dyDescent="0.3">
      <c r="A12428" t="s">
        <v>39</v>
      </c>
      <c r="B12428" t="s">
        <v>58</v>
      </c>
      <c r="C12428" t="s">
        <v>54</v>
      </c>
      <c r="D12428" t="s">
        <v>198</v>
      </c>
      <c r="E12428" t="s">
        <v>135</v>
      </c>
      <c r="G12428" s="87">
        <v>30000</v>
      </c>
      <c r="H12428" s="87">
        <v>18360</v>
      </c>
    </row>
    <row r="12429" spans="1:8" x14ac:dyDescent="0.3">
      <c r="A12429" t="s">
        <v>39</v>
      </c>
      <c r="B12429" t="s">
        <v>58</v>
      </c>
      <c r="C12429" t="s">
        <v>54</v>
      </c>
      <c r="D12429" t="s">
        <v>198</v>
      </c>
      <c r="E12429" t="s">
        <v>199</v>
      </c>
      <c r="G12429" s="87">
        <v>30000</v>
      </c>
      <c r="H12429" s="87">
        <v>30144.92753623188</v>
      </c>
    </row>
    <row r="12430" spans="1:8" x14ac:dyDescent="0.3">
      <c r="A12430" t="s">
        <v>39</v>
      </c>
      <c r="B12430" t="s">
        <v>58</v>
      </c>
      <c r="C12430" t="s">
        <v>54</v>
      </c>
      <c r="D12430" t="s">
        <v>198</v>
      </c>
      <c r="E12430" t="s">
        <v>200</v>
      </c>
      <c r="G12430" s="87">
        <v>30000</v>
      </c>
      <c r="H12430" s="87">
        <v>30405.26180152634</v>
      </c>
    </row>
    <row r="12431" spans="1:8" x14ac:dyDescent="0.3">
      <c r="A12431" t="s">
        <v>39</v>
      </c>
      <c r="B12431" t="s">
        <v>58</v>
      </c>
      <c r="C12431" t="s">
        <v>54</v>
      </c>
      <c r="D12431" t="s">
        <v>198</v>
      </c>
      <c r="E12431" t="s">
        <v>201</v>
      </c>
      <c r="G12431" s="87">
        <v>30000</v>
      </c>
      <c r="H12431" s="87">
        <v>30000</v>
      </c>
    </row>
    <row r="12432" spans="1:8" x14ac:dyDescent="0.3">
      <c r="A12432" t="s">
        <v>39</v>
      </c>
      <c r="B12432" t="s">
        <v>58</v>
      </c>
      <c r="C12432" t="s">
        <v>54</v>
      </c>
      <c r="D12432" t="s">
        <v>198</v>
      </c>
      <c r="E12432" t="s">
        <v>202</v>
      </c>
      <c r="G12432" s="87">
        <v>30000</v>
      </c>
      <c r="H12432" s="87">
        <v>18697.91404003428</v>
      </c>
    </row>
    <row r="12433" spans="1:8" x14ac:dyDescent="0.3">
      <c r="A12433" t="s">
        <v>39</v>
      </c>
      <c r="B12433" t="s">
        <v>58</v>
      </c>
      <c r="C12433" t="s">
        <v>54</v>
      </c>
      <c r="D12433" t="s">
        <v>198</v>
      </c>
      <c r="E12433" t="s">
        <v>139</v>
      </c>
      <c r="G12433" s="87">
        <v>30000</v>
      </c>
      <c r="H12433" s="87">
        <v>19650</v>
      </c>
    </row>
    <row r="12434" spans="1:8" x14ac:dyDescent="0.3">
      <c r="A12434" t="s">
        <v>39</v>
      </c>
      <c r="B12434" t="s">
        <v>58</v>
      </c>
      <c r="C12434" t="s">
        <v>54</v>
      </c>
      <c r="D12434" t="s">
        <v>198</v>
      </c>
      <c r="E12434" t="s">
        <v>65</v>
      </c>
      <c r="G12434" s="87">
        <v>30000</v>
      </c>
      <c r="H12434" s="87">
        <v>18697.91404003428</v>
      </c>
    </row>
    <row r="12435" spans="1:8" x14ac:dyDescent="0.3">
      <c r="A12435" t="s">
        <v>39</v>
      </c>
      <c r="B12435" t="s">
        <v>58</v>
      </c>
      <c r="C12435" t="s">
        <v>54</v>
      </c>
      <c r="D12435" t="s">
        <v>203</v>
      </c>
      <c r="E12435" t="s">
        <v>204</v>
      </c>
      <c r="G12435" s="87">
        <v>30000</v>
      </c>
      <c r="H12435" s="87">
        <v>18748.6460240903</v>
      </c>
    </row>
    <row r="12436" spans="1:8" x14ac:dyDescent="0.3">
      <c r="A12436" t="s">
        <v>39</v>
      </c>
      <c r="B12436" t="s">
        <v>58</v>
      </c>
      <c r="C12436" t="s">
        <v>54</v>
      </c>
      <c r="D12436" t="s">
        <v>203</v>
      </c>
      <c r="E12436" t="s">
        <v>142</v>
      </c>
      <c r="G12436" s="87">
        <v>30000</v>
      </c>
      <c r="H12436" s="87">
        <v>29999.999999999989</v>
      </c>
    </row>
    <row r="12437" spans="1:8" x14ac:dyDescent="0.3">
      <c r="A12437" t="s">
        <v>39</v>
      </c>
      <c r="B12437" t="s">
        <v>58</v>
      </c>
      <c r="C12437" t="s">
        <v>54</v>
      </c>
      <c r="D12437" t="s">
        <v>203</v>
      </c>
      <c r="E12437" t="s">
        <v>143</v>
      </c>
      <c r="G12437" s="87">
        <v>30000</v>
      </c>
      <c r="H12437" s="87">
        <v>30635.042523023381</v>
      </c>
    </row>
    <row r="12438" spans="1:8" x14ac:dyDescent="0.3">
      <c r="A12438" t="s">
        <v>39</v>
      </c>
      <c r="B12438" t="s">
        <v>58</v>
      </c>
      <c r="C12438" t="s">
        <v>54</v>
      </c>
      <c r="D12438" t="s">
        <v>203</v>
      </c>
      <c r="E12438" t="s">
        <v>141</v>
      </c>
      <c r="G12438" s="87">
        <v>30000</v>
      </c>
      <c r="H12438" s="87">
        <v>0</v>
      </c>
    </row>
    <row r="12439" spans="1:8" x14ac:dyDescent="0.3">
      <c r="A12439" t="s">
        <v>39</v>
      </c>
      <c r="B12439" t="s">
        <v>58</v>
      </c>
      <c r="C12439" t="s">
        <v>54</v>
      </c>
      <c r="D12439" t="s">
        <v>203</v>
      </c>
      <c r="E12439" t="s">
        <v>205</v>
      </c>
      <c r="G12439" s="87">
        <v>30000</v>
      </c>
      <c r="H12439" s="87">
        <v>18748.6460240903</v>
      </c>
    </row>
    <row r="12440" spans="1:8" x14ac:dyDescent="0.3">
      <c r="A12440" t="s">
        <v>39</v>
      </c>
      <c r="B12440" t="s">
        <v>58</v>
      </c>
      <c r="C12440" t="s">
        <v>54</v>
      </c>
      <c r="D12440" t="s">
        <v>206</v>
      </c>
      <c r="E12440" t="s">
        <v>207</v>
      </c>
      <c r="G12440" s="87">
        <v>30000</v>
      </c>
      <c r="H12440" s="87">
        <v>31200</v>
      </c>
    </row>
    <row r="12441" spans="1:8" x14ac:dyDescent="0.3">
      <c r="A12441" t="s">
        <v>39</v>
      </c>
      <c r="B12441" t="s">
        <v>58</v>
      </c>
      <c r="C12441" t="s">
        <v>54</v>
      </c>
      <c r="D12441" t="s">
        <v>206</v>
      </c>
      <c r="E12441" t="s">
        <v>208</v>
      </c>
      <c r="G12441" s="87">
        <v>30000</v>
      </c>
      <c r="H12441" s="87">
        <v>31050</v>
      </c>
    </row>
    <row r="12442" spans="1:8" x14ac:dyDescent="0.3">
      <c r="A12442" t="s">
        <v>39</v>
      </c>
      <c r="B12442" t="s">
        <v>58</v>
      </c>
      <c r="C12442" t="s">
        <v>54</v>
      </c>
      <c r="D12442" t="s">
        <v>206</v>
      </c>
      <c r="E12442" t="s">
        <v>209</v>
      </c>
      <c r="G12442" s="87">
        <v>30000</v>
      </c>
      <c r="H12442" s="87">
        <v>26640.12582056893</v>
      </c>
    </row>
    <row r="12443" spans="1:8" x14ac:dyDescent="0.3">
      <c r="A12443" t="s">
        <v>39</v>
      </c>
      <c r="B12443" t="s">
        <v>58</v>
      </c>
      <c r="C12443" t="s">
        <v>54</v>
      </c>
      <c r="D12443" t="s">
        <v>210</v>
      </c>
      <c r="E12443" t="s">
        <v>211</v>
      </c>
      <c r="G12443" s="87">
        <v>30000</v>
      </c>
      <c r="H12443" s="87">
        <v>27000</v>
      </c>
    </row>
    <row r="12444" spans="1:8" x14ac:dyDescent="0.3">
      <c r="A12444" t="s">
        <v>39</v>
      </c>
      <c r="B12444" t="s">
        <v>58</v>
      </c>
      <c r="C12444" t="s">
        <v>54</v>
      </c>
      <c r="D12444" t="s">
        <v>210</v>
      </c>
      <c r="E12444" t="s">
        <v>212</v>
      </c>
      <c r="G12444" s="87">
        <v>30000</v>
      </c>
      <c r="H12444" s="87">
        <v>26700</v>
      </c>
    </row>
    <row r="12445" spans="1:8" x14ac:dyDescent="0.3">
      <c r="A12445" t="s">
        <v>39</v>
      </c>
      <c r="B12445" t="s">
        <v>58</v>
      </c>
      <c r="C12445" t="s">
        <v>54</v>
      </c>
      <c r="D12445" t="s">
        <v>210</v>
      </c>
      <c r="E12445" t="s">
        <v>213</v>
      </c>
      <c r="G12445" s="87">
        <v>30000</v>
      </c>
      <c r="H12445" s="87">
        <v>26400</v>
      </c>
    </row>
    <row r="12446" spans="1:8" x14ac:dyDescent="0.3">
      <c r="A12446" t="s">
        <v>39</v>
      </c>
      <c r="B12446" t="s">
        <v>58</v>
      </c>
      <c r="C12446" t="s">
        <v>54</v>
      </c>
      <c r="D12446" t="s">
        <v>214</v>
      </c>
      <c r="E12446" t="s">
        <v>215</v>
      </c>
      <c r="F12446" s="88">
        <v>46388</v>
      </c>
      <c r="G12446" s="87">
        <v>2500</v>
      </c>
      <c r="H12446" s="87">
        <v>76.814356042559922</v>
      </c>
    </row>
    <row r="12447" spans="1:8" x14ac:dyDescent="0.3">
      <c r="A12447" t="s">
        <v>39</v>
      </c>
      <c r="B12447" t="s">
        <v>58</v>
      </c>
      <c r="C12447" t="s">
        <v>54</v>
      </c>
      <c r="D12447" t="s">
        <v>214</v>
      </c>
      <c r="E12447" t="s">
        <v>216</v>
      </c>
      <c r="F12447" s="88">
        <v>46388</v>
      </c>
      <c r="G12447" s="87">
        <v>2500</v>
      </c>
      <c r="H12447" s="87">
        <v>100.0000000000001</v>
      </c>
    </row>
    <row r="12448" spans="1:8" x14ac:dyDescent="0.3">
      <c r="A12448" t="s">
        <v>39</v>
      </c>
      <c r="B12448" t="s">
        <v>58</v>
      </c>
      <c r="C12448" t="s">
        <v>54</v>
      </c>
      <c r="D12448" t="s">
        <v>214</v>
      </c>
      <c r="E12448" t="s">
        <v>217</v>
      </c>
      <c r="F12448" s="88">
        <v>46388</v>
      </c>
      <c r="G12448" s="87">
        <v>2500</v>
      </c>
      <c r="H12448" s="87">
        <v>-22.2938884206153</v>
      </c>
    </row>
    <row r="12449" spans="1:8" x14ac:dyDescent="0.3">
      <c r="A12449" t="s">
        <v>39</v>
      </c>
      <c r="B12449" t="s">
        <v>58</v>
      </c>
      <c r="C12449" t="s">
        <v>54</v>
      </c>
      <c r="D12449" t="s">
        <v>214</v>
      </c>
      <c r="E12449" t="s">
        <v>215</v>
      </c>
      <c r="F12449" s="88">
        <v>46419</v>
      </c>
      <c r="G12449" s="87">
        <v>2500</v>
      </c>
      <c r="H12449" s="87">
        <v>76.797633309699236</v>
      </c>
    </row>
    <row r="12450" spans="1:8" x14ac:dyDescent="0.3">
      <c r="A12450" t="s">
        <v>39</v>
      </c>
      <c r="B12450" t="s">
        <v>58</v>
      </c>
      <c r="C12450" t="s">
        <v>54</v>
      </c>
      <c r="D12450" t="s">
        <v>214</v>
      </c>
      <c r="E12450" t="s">
        <v>216</v>
      </c>
      <c r="F12450" s="88">
        <v>46419</v>
      </c>
      <c r="G12450" s="87">
        <v>2500</v>
      </c>
      <c r="H12450" s="87">
        <v>100.0000000000001</v>
      </c>
    </row>
    <row r="12451" spans="1:8" x14ac:dyDescent="0.3">
      <c r="A12451" t="s">
        <v>39</v>
      </c>
      <c r="B12451" t="s">
        <v>58</v>
      </c>
      <c r="C12451" t="s">
        <v>54</v>
      </c>
      <c r="D12451" t="s">
        <v>214</v>
      </c>
      <c r="E12451" t="s">
        <v>217</v>
      </c>
      <c r="F12451" s="88">
        <v>46419</v>
      </c>
      <c r="G12451" s="87">
        <v>2500</v>
      </c>
      <c r="H12451" s="87">
        <v>-22.309967971443079</v>
      </c>
    </row>
    <row r="12452" spans="1:8" x14ac:dyDescent="0.3">
      <c r="A12452" t="s">
        <v>39</v>
      </c>
      <c r="B12452" t="s">
        <v>58</v>
      </c>
      <c r="C12452" t="s">
        <v>54</v>
      </c>
      <c r="D12452" t="s">
        <v>214</v>
      </c>
      <c r="E12452" t="s">
        <v>215</v>
      </c>
      <c r="F12452" s="88">
        <v>46447</v>
      </c>
      <c r="G12452" s="87">
        <v>2500</v>
      </c>
      <c r="H12452" s="87">
        <v>76.780886436759175</v>
      </c>
    </row>
    <row r="12453" spans="1:8" x14ac:dyDescent="0.3">
      <c r="A12453" t="s">
        <v>39</v>
      </c>
      <c r="B12453" t="s">
        <v>58</v>
      </c>
      <c r="C12453" t="s">
        <v>54</v>
      </c>
      <c r="D12453" t="s">
        <v>214</v>
      </c>
      <c r="E12453" t="s">
        <v>216</v>
      </c>
      <c r="F12453" s="88">
        <v>46447</v>
      </c>
      <c r="G12453" s="87">
        <v>2500</v>
      </c>
      <c r="H12453" s="87">
        <v>100.0000000000001</v>
      </c>
    </row>
    <row r="12454" spans="1:8" x14ac:dyDescent="0.3">
      <c r="A12454" t="s">
        <v>39</v>
      </c>
      <c r="B12454" t="s">
        <v>58</v>
      </c>
      <c r="C12454" t="s">
        <v>54</v>
      </c>
      <c r="D12454" t="s">
        <v>214</v>
      </c>
      <c r="E12454" t="s">
        <v>217</v>
      </c>
      <c r="F12454" s="88">
        <v>46447</v>
      </c>
      <c r="G12454" s="87">
        <v>2500</v>
      </c>
      <c r="H12454" s="87">
        <v>-22.32607073388543</v>
      </c>
    </row>
    <row r="12455" spans="1:8" x14ac:dyDescent="0.3">
      <c r="A12455" t="s">
        <v>39</v>
      </c>
      <c r="B12455" t="s">
        <v>58</v>
      </c>
      <c r="C12455" t="s">
        <v>54</v>
      </c>
      <c r="D12455" t="s">
        <v>214</v>
      </c>
      <c r="E12455" t="s">
        <v>215</v>
      </c>
      <c r="F12455" s="88">
        <v>46478</v>
      </c>
      <c r="G12455" s="87">
        <v>2500</v>
      </c>
      <c r="H12455" s="87">
        <v>76.763546436179325</v>
      </c>
    </row>
    <row r="12456" spans="1:8" x14ac:dyDescent="0.3">
      <c r="A12456" t="s">
        <v>39</v>
      </c>
      <c r="B12456" t="s">
        <v>58</v>
      </c>
      <c r="C12456" t="s">
        <v>54</v>
      </c>
      <c r="D12456" t="s">
        <v>214</v>
      </c>
      <c r="E12456" t="s">
        <v>216</v>
      </c>
      <c r="F12456" s="88">
        <v>46478</v>
      </c>
      <c r="G12456" s="87">
        <v>2500</v>
      </c>
      <c r="H12456" s="87">
        <v>100.0000000000001</v>
      </c>
    </row>
    <row r="12457" spans="1:8" x14ac:dyDescent="0.3">
      <c r="A12457" t="s">
        <v>39</v>
      </c>
      <c r="B12457" t="s">
        <v>58</v>
      </c>
      <c r="C12457" t="s">
        <v>54</v>
      </c>
      <c r="D12457" t="s">
        <v>214</v>
      </c>
      <c r="E12457" t="s">
        <v>217</v>
      </c>
      <c r="F12457" s="88">
        <v>46478</v>
      </c>
      <c r="G12457" s="87">
        <v>2500</v>
      </c>
      <c r="H12457" s="87">
        <v>-22.342743811366031</v>
      </c>
    </row>
    <row r="12458" spans="1:8" x14ac:dyDescent="0.3">
      <c r="A12458" t="s">
        <v>39</v>
      </c>
      <c r="B12458" t="s">
        <v>58</v>
      </c>
      <c r="C12458" t="s">
        <v>54</v>
      </c>
      <c r="D12458" t="s">
        <v>214</v>
      </c>
      <c r="E12458" t="s">
        <v>215</v>
      </c>
      <c r="F12458" s="88">
        <v>46508</v>
      </c>
      <c r="G12458" s="87">
        <v>2500</v>
      </c>
      <c r="H12458" s="87">
        <v>76.74618051726867</v>
      </c>
    </row>
    <row r="12459" spans="1:8" x14ac:dyDescent="0.3">
      <c r="A12459" t="s">
        <v>39</v>
      </c>
      <c r="B12459" t="s">
        <v>58</v>
      </c>
      <c r="C12459" t="s">
        <v>54</v>
      </c>
      <c r="D12459" t="s">
        <v>214</v>
      </c>
      <c r="E12459" t="s">
        <v>216</v>
      </c>
      <c r="F12459" s="88">
        <v>46508</v>
      </c>
      <c r="G12459" s="87">
        <v>2500</v>
      </c>
      <c r="H12459" s="87">
        <v>100.0000000000001</v>
      </c>
    </row>
    <row r="12460" spans="1:8" x14ac:dyDescent="0.3">
      <c r="A12460" t="s">
        <v>39</v>
      </c>
      <c r="B12460" t="s">
        <v>58</v>
      </c>
      <c r="C12460" t="s">
        <v>54</v>
      </c>
      <c r="D12460" t="s">
        <v>214</v>
      </c>
      <c r="E12460" t="s">
        <v>217</v>
      </c>
      <c r="F12460" s="88">
        <v>46508</v>
      </c>
      <c r="G12460" s="87">
        <v>2500</v>
      </c>
      <c r="H12460" s="87">
        <v>-22.359441810318462</v>
      </c>
    </row>
    <row r="12461" spans="1:8" x14ac:dyDescent="0.3">
      <c r="A12461" t="s">
        <v>39</v>
      </c>
      <c r="B12461" t="s">
        <v>58</v>
      </c>
      <c r="C12461" t="s">
        <v>54</v>
      </c>
      <c r="D12461" t="s">
        <v>214</v>
      </c>
      <c r="E12461" t="s">
        <v>215</v>
      </c>
      <c r="F12461" s="88">
        <v>46539</v>
      </c>
      <c r="G12461" s="87">
        <v>2500</v>
      </c>
      <c r="H12461" s="87">
        <v>76.728788621873719</v>
      </c>
    </row>
    <row r="12462" spans="1:8" x14ac:dyDescent="0.3">
      <c r="A12462" t="s">
        <v>39</v>
      </c>
      <c r="B12462" t="s">
        <v>58</v>
      </c>
      <c r="C12462" t="s">
        <v>54</v>
      </c>
      <c r="D12462" t="s">
        <v>214</v>
      </c>
      <c r="E12462" t="s">
        <v>216</v>
      </c>
      <c r="F12462" s="88">
        <v>46539</v>
      </c>
      <c r="G12462" s="87">
        <v>2500</v>
      </c>
      <c r="H12462" s="87">
        <v>100.0000000000001</v>
      </c>
    </row>
    <row r="12463" spans="1:8" x14ac:dyDescent="0.3">
      <c r="A12463" t="s">
        <v>39</v>
      </c>
      <c r="B12463" t="s">
        <v>58</v>
      </c>
      <c r="C12463" t="s">
        <v>54</v>
      </c>
      <c r="D12463" t="s">
        <v>214</v>
      </c>
      <c r="E12463" t="s">
        <v>217</v>
      </c>
      <c r="F12463" s="88">
        <v>46539</v>
      </c>
      <c r="G12463" s="87">
        <v>2500</v>
      </c>
      <c r="H12463" s="87">
        <v>-22.376164786659931</v>
      </c>
    </row>
    <row r="12464" spans="1:8" x14ac:dyDescent="0.3">
      <c r="A12464" t="s">
        <v>39</v>
      </c>
      <c r="B12464" t="s">
        <v>58</v>
      </c>
      <c r="C12464" t="s">
        <v>54</v>
      </c>
      <c r="D12464" t="s">
        <v>214</v>
      </c>
      <c r="E12464" t="s">
        <v>215</v>
      </c>
      <c r="F12464" s="88">
        <v>46569</v>
      </c>
      <c r="G12464" s="87">
        <v>2500</v>
      </c>
      <c r="H12464" s="87">
        <v>-22.392912796475869</v>
      </c>
    </row>
    <row r="12465" spans="1:8" x14ac:dyDescent="0.3">
      <c r="A12465" t="s">
        <v>39</v>
      </c>
      <c r="B12465" t="s">
        <v>58</v>
      </c>
      <c r="C12465" t="s">
        <v>54</v>
      </c>
      <c r="D12465" t="s">
        <v>214</v>
      </c>
      <c r="E12465" t="s">
        <v>216</v>
      </c>
      <c r="F12465" s="88">
        <v>46569</v>
      </c>
      <c r="G12465" s="87">
        <v>2500</v>
      </c>
      <c r="H12465" s="87">
        <v>0</v>
      </c>
    </row>
    <row r="12466" spans="1:8" x14ac:dyDescent="0.3">
      <c r="A12466" t="s">
        <v>39</v>
      </c>
      <c r="B12466" t="s">
        <v>58</v>
      </c>
      <c r="C12466" t="s">
        <v>54</v>
      </c>
      <c r="D12466" t="s">
        <v>214</v>
      </c>
      <c r="E12466" t="s">
        <v>217</v>
      </c>
      <c r="F12466" s="88">
        <v>46569</v>
      </c>
      <c r="G12466" s="87">
        <v>2500</v>
      </c>
      <c r="H12466" s="87">
        <v>-22.392912796475869</v>
      </c>
    </row>
    <row r="12467" spans="1:8" x14ac:dyDescent="0.3">
      <c r="A12467" t="s">
        <v>39</v>
      </c>
      <c r="B12467" t="s">
        <v>58</v>
      </c>
      <c r="C12467" t="s">
        <v>54</v>
      </c>
      <c r="D12467" t="s">
        <v>214</v>
      </c>
      <c r="E12467" t="s">
        <v>215</v>
      </c>
      <c r="F12467" s="88">
        <v>46600</v>
      </c>
      <c r="G12467" s="87">
        <v>2500</v>
      </c>
      <c r="H12467" s="87">
        <v>-22.409961074204841</v>
      </c>
    </row>
    <row r="12468" spans="1:8" x14ac:dyDescent="0.3">
      <c r="A12468" t="s">
        <v>39</v>
      </c>
      <c r="B12468" t="s">
        <v>58</v>
      </c>
      <c r="C12468" t="s">
        <v>54</v>
      </c>
      <c r="D12468" t="s">
        <v>214</v>
      </c>
      <c r="E12468" t="s">
        <v>216</v>
      </c>
      <c r="F12468" s="88">
        <v>46600</v>
      </c>
      <c r="G12468" s="87">
        <v>2500</v>
      </c>
      <c r="H12468" s="87">
        <v>0</v>
      </c>
    </row>
    <row r="12469" spans="1:8" x14ac:dyDescent="0.3">
      <c r="A12469" t="s">
        <v>39</v>
      </c>
      <c r="B12469" t="s">
        <v>58</v>
      </c>
      <c r="C12469" t="s">
        <v>54</v>
      </c>
      <c r="D12469" t="s">
        <v>214</v>
      </c>
      <c r="E12469" t="s">
        <v>217</v>
      </c>
      <c r="F12469" s="88">
        <v>46600</v>
      </c>
      <c r="G12469" s="87">
        <v>2500</v>
      </c>
      <c r="H12469" s="87">
        <v>-22.409961074204841</v>
      </c>
    </row>
    <row r="12470" spans="1:8" x14ac:dyDescent="0.3">
      <c r="A12470" t="s">
        <v>39</v>
      </c>
      <c r="B12470" t="s">
        <v>58</v>
      </c>
      <c r="C12470" t="s">
        <v>54</v>
      </c>
      <c r="D12470" t="s">
        <v>214</v>
      </c>
      <c r="E12470" t="s">
        <v>215</v>
      </c>
      <c r="F12470" s="88">
        <v>46631</v>
      </c>
      <c r="G12470" s="87">
        <v>2500</v>
      </c>
      <c r="H12470" s="87">
        <v>-22.426759732599169</v>
      </c>
    </row>
    <row r="12471" spans="1:8" x14ac:dyDescent="0.3">
      <c r="A12471" t="s">
        <v>39</v>
      </c>
      <c r="B12471" t="s">
        <v>58</v>
      </c>
      <c r="C12471" t="s">
        <v>54</v>
      </c>
      <c r="D12471" t="s">
        <v>214</v>
      </c>
      <c r="E12471" t="s">
        <v>216</v>
      </c>
      <c r="F12471" s="88">
        <v>46631</v>
      </c>
      <c r="G12471" s="87">
        <v>2500</v>
      </c>
      <c r="H12471" s="87">
        <v>0</v>
      </c>
    </row>
    <row r="12472" spans="1:8" x14ac:dyDescent="0.3">
      <c r="A12472" t="s">
        <v>39</v>
      </c>
      <c r="B12472" t="s">
        <v>58</v>
      </c>
      <c r="C12472" t="s">
        <v>54</v>
      </c>
      <c r="D12472" t="s">
        <v>214</v>
      </c>
      <c r="E12472" t="s">
        <v>217</v>
      </c>
      <c r="F12472" s="88">
        <v>46631</v>
      </c>
      <c r="G12472" s="87">
        <v>2500</v>
      </c>
      <c r="H12472" s="87">
        <v>-22.426759732599169</v>
      </c>
    </row>
    <row r="12473" spans="1:8" x14ac:dyDescent="0.3">
      <c r="A12473" t="s">
        <v>39</v>
      </c>
      <c r="B12473" t="s">
        <v>58</v>
      </c>
      <c r="C12473" t="s">
        <v>54</v>
      </c>
      <c r="D12473" t="s">
        <v>214</v>
      </c>
      <c r="E12473" t="s">
        <v>215</v>
      </c>
      <c r="F12473" s="88">
        <v>46661</v>
      </c>
      <c r="G12473" s="87">
        <v>2500</v>
      </c>
      <c r="H12473" s="87">
        <v>-22.443583594662918</v>
      </c>
    </row>
    <row r="12474" spans="1:8" x14ac:dyDescent="0.3">
      <c r="A12474" t="s">
        <v>39</v>
      </c>
      <c r="B12474" t="s">
        <v>58</v>
      </c>
      <c r="C12474" t="s">
        <v>54</v>
      </c>
      <c r="D12474" t="s">
        <v>214</v>
      </c>
      <c r="E12474" t="s">
        <v>216</v>
      </c>
      <c r="F12474" s="88">
        <v>46661</v>
      </c>
      <c r="G12474" s="87">
        <v>2500</v>
      </c>
      <c r="H12474" s="87">
        <v>0</v>
      </c>
    </row>
    <row r="12475" spans="1:8" x14ac:dyDescent="0.3">
      <c r="A12475" t="s">
        <v>39</v>
      </c>
      <c r="B12475" t="s">
        <v>58</v>
      </c>
      <c r="C12475" t="s">
        <v>54</v>
      </c>
      <c r="D12475" t="s">
        <v>214</v>
      </c>
      <c r="E12475" t="s">
        <v>217</v>
      </c>
      <c r="F12475" s="88">
        <v>46661</v>
      </c>
      <c r="G12475" s="87">
        <v>2500</v>
      </c>
      <c r="H12475" s="87">
        <v>-22.443583594662918</v>
      </c>
    </row>
    <row r="12476" spans="1:8" x14ac:dyDescent="0.3">
      <c r="A12476" t="s">
        <v>39</v>
      </c>
      <c r="B12476" t="s">
        <v>58</v>
      </c>
      <c r="C12476" t="s">
        <v>54</v>
      </c>
      <c r="D12476" t="s">
        <v>214</v>
      </c>
      <c r="E12476" t="s">
        <v>215</v>
      </c>
      <c r="F12476" s="88">
        <v>46692</v>
      </c>
      <c r="G12476" s="87">
        <v>2500</v>
      </c>
      <c r="H12476" s="87">
        <v>-22.460432717158479</v>
      </c>
    </row>
    <row r="12477" spans="1:8" x14ac:dyDescent="0.3">
      <c r="A12477" t="s">
        <v>39</v>
      </c>
      <c r="B12477" t="s">
        <v>58</v>
      </c>
      <c r="C12477" t="s">
        <v>54</v>
      </c>
      <c r="D12477" t="s">
        <v>214</v>
      </c>
      <c r="E12477" t="s">
        <v>216</v>
      </c>
      <c r="F12477" s="88">
        <v>46692</v>
      </c>
      <c r="G12477" s="87">
        <v>2500</v>
      </c>
      <c r="H12477" s="87">
        <v>0</v>
      </c>
    </row>
    <row r="12478" spans="1:8" x14ac:dyDescent="0.3">
      <c r="A12478" t="s">
        <v>39</v>
      </c>
      <c r="B12478" t="s">
        <v>58</v>
      </c>
      <c r="C12478" t="s">
        <v>54</v>
      </c>
      <c r="D12478" t="s">
        <v>214</v>
      </c>
      <c r="E12478" t="s">
        <v>217</v>
      </c>
      <c r="F12478" s="88">
        <v>46692</v>
      </c>
      <c r="G12478" s="87">
        <v>2500</v>
      </c>
      <c r="H12478" s="87">
        <v>-22.460432717158479</v>
      </c>
    </row>
    <row r="12479" spans="1:8" x14ac:dyDescent="0.3">
      <c r="A12479" t="s">
        <v>39</v>
      </c>
      <c r="B12479" t="s">
        <v>58</v>
      </c>
      <c r="C12479" t="s">
        <v>54</v>
      </c>
      <c r="D12479" t="s">
        <v>214</v>
      </c>
      <c r="E12479" t="s">
        <v>215</v>
      </c>
      <c r="F12479" s="88">
        <v>46722</v>
      </c>
      <c r="G12479" s="87">
        <v>2500</v>
      </c>
      <c r="H12479" s="87">
        <v>-22.477307157021119</v>
      </c>
    </row>
    <row r="12480" spans="1:8" x14ac:dyDescent="0.3">
      <c r="A12480" t="s">
        <v>39</v>
      </c>
      <c r="B12480" t="s">
        <v>58</v>
      </c>
      <c r="C12480" t="s">
        <v>54</v>
      </c>
      <c r="D12480" t="s">
        <v>214</v>
      </c>
      <c r="E12480" t="s">
        <v>216</v>
      </c>
      <c r="F12480" s="88">
        <v>46722</v>
      </c>
      <c r="G12480" s="87">
        <v>2500</v>
      </c>
      <c r="H12480" s="87">
        <v>0</v>
      </c>
    </row>
    <row r="12481" spans="1:8" x14ac:dyDescent="0.3">
      <c r="A12481" t="s">
        <v>39</v>
      </c>
      <c r="B12481" t="s">
        <v>58</v>
      </c>
      <c r="C12481" t="s">
        <v>54</v>
      </c>
      <c r="D12481" t="s">
        <v>214</v>
      </c>
      <c r="E12481" t="s">
        <v>217</v>
      </c>
      <c r="F12481" s="88">
        <v>46722</v>
      </c>
      <c r="G12481" s="87">
        <v>2500</v>
      </c>
      <c r="H12481" s="87">
        <v>-22.477307157021119</v>
      </c>
    </row>
    <row r="12482" spans="1:8" x14ac:dyDescent="0.3">
      <c r="A12482" t="s">
        <v>39</v>
      </c>
      <c r="B12482" t="s">
        <v>58</v>
      </c>
      <c r="C12482" t="s">
        <v>57</v>
      </c>
      <c r="D12482" t="s">
        <v>198</v>
      </c>
      <c r="E12482" t="s">
        <v>135</v>
      </c>
      <c r="G12482" s="87">
        <v>69000</v>
      </c>
      <c r="H12482" s="87">
        <v>41124</v>
      </c>
    </row>
    <row r="12483" spans="1:8" x14ac:dyDescent="0.3">
      <c r="A12483" t="s">
        <v>39</v>
      </c>
      <c r="B12483" t="s">
        <v>58</v>
      </c>
      <c r="C12483" t="s">
        <v>57</v>
      </c>
      <c r="D12483" t="s">
        <v>198</v>
      </c>
      <c r="E12483" t="s">
        <v>199</v>
      </c>
      <c r="G12483" s="87">
        <v>69000</v>
      </c>
      <c r="H12483" s="87">
        <v>69563.593932322066</v>
      </c>
    </row>
    <row r="12484" spans="1:8" x14ac:dyDescent="0.3">
      <c r="A12484" t="s">
        <v>39</v>
      </c>
      <c r="B12484" t="s">
        <v>58</v>
      </c>
      <c r="C12484" t="s">
        <v>57</v>
      </c>
      <c r="D12484" t="s">
        <v>198</v>
      </c>
      <c r="E12484" t="s">
        <v>200</v>
      </c>
      <c r="G12484" s="87">
        <v>69000</v>
      </c>
      <c r="H12484" s="87">
        <v>69697.133732379705</v>
      </c>
    </row>
    <row r="12485" spans="1:8" x14ac:dyDescent="0.3">
      <c r="A12485" t="s">
        <v>39</v>
      </c>
      <c r="B12485" t="s">
        <v>58</v>
      </c>
      <c r="C12485" t="s">
        <v>57</v>
      </c>
      <c r="D12485" t="s">
        <v>198</v>
      </c>
      <c r="E12485" t="s">
        <v>201</v>
      </c>
      <c r="G12485" s="87">
        <v>69000</v>
      </c>
      <c r="H12485" s="87">
        <v>69000</v>
      </c>
    </row>
    <row r="12486" spans="1:8" x14ac:dyDescent="0.3">
      <c r="A12486" t="s">
        <v>39</v>
      </c>
      <c r="B12486" t="s">
        <v>58</v>
      </c>
      <c r="C12486" t="s">
        <v>57</v>
      </c>
      <c r="D12486" t="s">
        <v>198</v>
      </c>
      <c r="E12486" t="s">
        <v>202</v>
      </c>
      <c r="G12486" s="87">
        <v>69000</v>
      </c>
      <c r="H12486" s="87">
        <v>41878.7874360403</v>
      </c>
    </row>
    <row r="12487" spans="1:8" x14ac:dyDescent="0.3">
      <c r="A12487" t="s">
        <v>39</v>
      </c>
      <c r="B12487" t="s">
        <v>58</v>
      </c>
      <c r="C12487" t="s">
        <v>57</v>
      </c>
      <c r="D12487" t="s">
        <v>198</v>
      </c>
      <c r="E12487" t="s">
        <v>139</v>
      </c>
      <c r="G12487" s="87">
        <v>69000</v>
      </c>
      <c r="H12487" s="87">
        <v>43125</v>
      </c>
    </row>
    <row r="12488" spans="1:8" x14ac:dyDescent="0.3">
      <c r="A12488" t="s">
        <v>39</v>
      </c>
      <c r="B12488" t="s">
        <v>58</v>
      </c>
      <c r="C12488" t="s">
        <v>57</v>
      </c>
      <c r="D12488" t="s">
        <v>198</v>
      </c>
      <c r="E12488" t="s">
        <v>65</v>
      </c>
      <c r="G12488" s="87">
        <v>69000</v>
      </c>
      <c r="H12488" s="87">
        <v>41878.7874360403</v>
      </c>
    </row>
    <row r="12489" spans="1:8" x14ac:dyDescent="0.3">
      <c r="A12489" t="s">
        <v>39</v>
      </c>
      <c r="B12489" t="s">
        <v>58</v>
      </c>
      <c r="C12489" t="s">
        <v>57</v>
      </c>
      <c r="D12489" t="s">
        <v>203</v>
      </c>
      <c r="E12489" t="s">
        <v>204</v>
      </c>
      <c r="G12489" s="87">
        <v>69000</v>
      </c>
      <c r="H12489" s="87">
        <v>41384.808063537123</v>
      </c>
    </row>
    <row r="12490" spans="1:8" x14ac:dyDescent="0.3">
      <c r="A12490" t="s">
        <v>39</v>
      </c>
      <c r="B12490" t="s">
        <v>58</v>
      </c>
      <c r="C12490" t="s">
        <v>57</v>
      </c>
      <c r="D12490" t="s">
        <v>203</v>
      </c>
      <c r="E12490" t="s">
        <v>142</v>
      </c>
      <c r="G12490" s="87">
        <v>69000</v>
      </c>
      <c r="H12490" s="87">
        <v>69000</v>
      </c>
    </row>
    <row r="12491" spans="1:8" x14ac:dyDescent="0.3">
      <c r="A12491" t="s">
        <v>39</v>
      </c>
      <c r="B12491" t="s">
        <v>58</v>
      </c>
      <c r="C12491" t="s">
        <v>57</v>
      </c>
      <c r="D12491" t="s">
        <v>203</v>
      </c>
      <c r="E12491" t="s">
        <v>143</v>
      </c>
      <c r="G12491" s="87">
        <v>69000</v>
      </c>
      <c r="H12491" s="87">
        <v>69437.597422042149</v>
      </c>
    </row>
    <row r="12492" spans="1:8" x14ac:dyDescent="0.3">
      <c r="A12492" t="s">
        <v>39</v>
      </c>
      <c r="B12492" t="s">
        <v>58</v>
      </c>
      <c r="C12492" t="s">
        <v>57</v>
      </c>
      <c r="D12492" t="s">
        <v>203</v>
      </c>
      <c r="E12492" t="s">
        <v>141</v>
      </c>
      <c r="G12492" s="87">
        <v>69000</v>
      </c>
      <c r="H12492" s="87">
        <v>0</v>
      </c>
    </row>
    <row r="12493" spans="1:8" x14ac:dyDescent="0.3">
      <c r="A12493" t="s">
        <v>39</v>
      </c>
      <c r="B12493" t="s">
        <v>58</v>
      </c>
      <c r="C12493" t="s">
        <v>57</v>
      </c>
      <c r="D12493" t="s">
        <v>203</v>
      </c>
      <c r="E12493" t="s">
        <v>205</v>
      </c>
      <c r="G12493" s="87">
        <v>69000</v>
      </c>
      <c r="H12493" s="87">
        <v>41384.808063537123</v>
      </c>
    </row>
    <row r="12494" spans="1:8" x14ac:dyDescent="0.3">
      <c r="A12494" t="s">
        <v>39</v>
      </c>
      <c r="B12494" t="s">
        <v>58</v>
      </c>
      <c r="C12494" t="s">
        <v>57</v>
      </c>
      <c r="D12494" t="s">
        <v>206</v>
      </c>
      <c r="E12494" t="s">
        <v>207</v>
      </c>
      <c r="G12494" s="87">
        <v>69000</v>
      </c>
      <c r="H12494" s="87">
        <v>72450</v>
      </c>
    </row>
    <row r="12495" spans="1:8" x14ac:dyDescent="0.3">
      <c r="A12495" t="s">
        <v>39</v>
      </c>
      <c r="B12495" t="s">
        <v>58</v>
      </c>
      <c r="C12495" t="s">
        <v>57</v>
      </c>
      <c r="D12495" t="s">
        <v>206</v>
      </c>
      <c r="E12495" t="s">
        <v>208</v>
      </c>
      <c r="G12495" s="87">
        <v>69000</v>
      </c>
      <c r="H12495" s="87">
        <v>71863.020833333328</v>
      </c>
    </row>
    <row r="12496" spans="1:8" x14ac:dyDescent="0.3">
      <c r="A12496" t="s">
        <v>39</v>
      </c>
      <c r="B12496" t="s">
        <v>58</v>
      </c>
      <c r="C12496" t="s">
        <v>57</v>
      </c>
      <c r="D12496" t="s">
        <v>206</v>
      </c>
      <c r="E12496" t="s">
        <v>209</v>
      </c>
      <c r="G12496" s="87">
        <v>69000</v>
      </c>
      <c r="H12496" s="87">
        <v>61478.855306345737</v>
      </c>
    </row>
    <row r="12497" spans="1:8" x14ac:dyDescent="0.3">
      <c r="A12497" t="s">
        <v>39</v>
      </c>
      <c r="B12497" t="s">
        <v>58</v>
      </c>
      <c r="C12497" t="s">
        <v>57</v>
      </c>
      <c r="D12497" t="s">
        <v>210</v>
      </c>
      <c r="E12497" t="s">
        <v>211</v>
      </c>
      <c r="G12497" s="87">
        <v>69000</v>
      </c>
      <c r="H12497" s="87">
        <v>62100</v>
      </c>
    </row>
    <row r="12498" spans="1:8" x14ac:dyDescent="0.3">
      <c r="A12498" t="s">
        <v>39</v>
      </c>
      <c r="B12498" t="s">
        <v>58</v>
      </c>
      <c r="C12498" t="s">
        <v>57</v>
      </c>
      <c r="D12498" t="s">
        <v>210</v>
      </c>
      <c r="E12498" t="s">
        <v>212</v>
      </c>
      <c r="G12498" s="87">
        <v>69000</v>
      </c>
      <c r="H12498" s="87">
        <v>61410</v>
      </c>
    </row>
    <row r="12499" spans="1:8" x14ac:dyDescent="0.3">
      <c r="A12499" t="s">
        <v>39</v>
      </c>
      <c r="B12499" t="s">
        <v>58</v>
      </c>
      <c r="C12499" t="s">
        <v>57</v>
      </c>
      <c r="D12499" t="s">
        <v>210</v>
      </c>
      <c r="E12499" t="s">
        <v>213</v>
      </c>
      <c r="G12499" s="87">
        <v>69000</v>
      </c>
      <c r="H12499" s="87">
        <v>61755</v>
      </c>
    </row>
    <row r="12500" spans="1:8" x14ac:dyDescent="0.3">
      <c r="A12500" t="s">
        <v>39</v>
      </c>
      <c r="B12500" t="s">
        <v>58</v>
      </c>
      <c r="C12500" t="s">
        <v>57</v>
      </c>
      <c r="D12500" t="s">
        <v>214</v>
      </c>
      <c r="E12500" t="s">
        <v>215</v>
      </c>
      <c r="F12500" s="88">
        <v>46388</v>
      </c>
      <c r="G12500" s="87">
        <v>5750</v>
      </c>
      <c r="H12500" s="87">
        <v>314.67632586618379</v>
      </c>
    </row>
    <row r="12501" spans="1:8" x14ac:dyDescent="0.3">
      <c r="A12501" t="s">
        <v>39</v>
      </c>
      <c r="B12501" t="s">
        <v>58</v>
      </c>
      <c r="C12501" t="s">
        <v>57</v>
      </c>
      <c r="D12501" t="s">
        <v>214</v>
      </c>
      <c r="E12501" t="s">
        <v>216</v>
      </c>
      <c r="F12501" s="88">
        <v>46388</v>
      </c>
      <c r="G12501" s="87">
        <v>5750</v>
      </c>
      <c r="H12501" s="87">
        <v>287.50000000000023</v>
      </c>
    </row>
    <row r="12502" spans="1:8" x14ac:dyDescent="0.3">
      <c r="A12502" t="s">
        <v>39</v>
      </c>
      <c r="B12502" t="s">
        <v>58</v>
      </c>
      <c r="C12502" t="s">
        <v>57</v>
      </c>
      <c r="D12502" t="s">
        <v>214</v>
      </c>
      <c r="E12502" t="s">
        <v>217</v>
      </c>
      <c r="F12502" s="88">
        <v>46388</v>
      </c>
      <c r="G12502" s="87">
        <v>5750</v>
      </c>
      <c r="H12502" s="87">
        <v>25.882215110651138</v>
      </c>
    </row>
    <row r="12503" spans="1:8" x14ac:dyDescent="0.3">
      <c r="A12503" t="s">
        <v>39</v>
      </c>
      <c r="B12503" t="s">
        <v>58</v>
      </c>
      <c r="C12503" t="s">
        <v>57</v>
      </c>
      <c r="D12503" t="s">
        <v>214</v>
      </c>
      <c r="E12503" t="s">
        <v>215</v>
      </c>
      <c r="F12503" s="88">
        <v>46419</v>
      </c>
      <c r="G12503" s="87">
        <v>5750</v>
      </c>
      <c r="H12503" s="87">
        <v>314.66644271308422</v>
      </c>
    </row>
    <row r="12504" spans="1:8" x14ac:dyDescent="0.3">
      <c r="A12504" t="s">
        <v>39</v>
      </c>
      <c r="B12504" t="s">
        <v>58</v>
      </c>
      <c r="C12504" t="s">
        <v>57</v>
      </c>
      <c r="D12504" t="s">
        <v>214</v>
      </c>
      <c r="E12504" t="s">
        <v>216</v>
      </c>
      <c r="F12504" s="88">
        <v>46419</v>
      </c>
      <c r="G12504" s="87">
        <v>5750</v>
      </c>
      <c r="H12504" s="87">
        <v>287.50000000000023</v>
      </c>
    </row>
    <row r="12505" spans="1:8" x14ac:dyDescent="0.3">
      <c r="A12505" t="s">
        <v>39</v>
      </c>
      <c r="B12505" t="s">
        <v>58</v>
      </c>
      <c r="C12505" t="s">
        <v>57</v>
      </c>
      <c r="D12505" t="s">
        <v>214</v>
      </c>
      <c r="E12505" t="s">
        <v>217</v>
      </c>
      <c r="F12505" s="88">
        <v>46419</v>
      </c>
      <c r="G12505" s="87">
        <v>5750</v>
      </c>
      <c r="H12505" s="87">
        <v>25.87280258388947</v>
      </c>
    </row>
    <row r="12506" spans="1:8" x14ac:dyDescent="0.3">
      <c r="A12506" t="s">
        <v>39</v>
      </c>
      <c r="B12506" t="s">
        <v>58</v>
      </c>
      <c r="C12506" t="s">
        <v>57</v>
      </c>
      <c r="D12506" t="s">
        <v>214</v>
      </c>
      <c r="E12506" t="s">
        <v>215</v>
      </c>
      <c r="F12506" s="88">
        <v>46447</v>
      </c>
      <c r="G12506" s="87">
        <v>5750</v>
      </c>
      <c r="H12506" s="87">
        <v>314.65656674574109</v>
      </c>
    </row>
    <row r="12507" spans="1:8" x14ac:dyDescent="0.3">
      <c r="A12507" t="s">
        <v>39</v>
      </c>
      <c r="B12507" t="s">
        <v>58</v>
      </c>
      <c r="C12507" t="s">
        <v>57</v>
      </c>
      <c r="D12507" t="s">
        <v>214</v>
      </c>
      <c r="E12507" t="s">
        <v>216</v>
      </c>
      <c r="F12507" s="88">
        <v>46447</v>
      </c>
      <c r="G12507" s="87">
        <v>5750</v>
      </c>
      <c r="H12507" s="87">
        <v>287.50000000000023</v>
      </c>
    </row>
    <row r="12508" spans="1:8" x14ac:dyDescent="0.3">
      <c r="A12508" t="s">
        <v>39</v>
      </c>
      <c r="B12508" t="s">
        <v>58</v>
      </c>
      <c r="C12508" t="s">
        <v>57</v>
      </c>
      <c r="D12508" t="s">
        <v>214</v>
      </c>
      <c r="E12508" t="s">
        <v>217</v>
      </c>
      <c r="F12508" s="88">
        <v>46447</v>
      </c>
      <c r="G12508" s="87">
        <v>5750</v>
      </c>
      <c r="H12508" s="87">
        <v>25.86339690070594</v>
      </c>
    </row>
    <row r="12509" spans="1:8" x14ac:dyDescent="0.3">
      <c r="A12509" t="s">
        <v>39</v>
      </c>
      <c r="B12509" t="s">
        <v>58</v>
      </c>
      <c r="C12509" t="s">
        <v>57</v>
      </c>
      <c r="D12509" t="s">
        <v>214</v>
      </c>
      <c r="E12509" t="s">
        <v>215</v>
      </c>
      <c r="F12509" s="88">
        <v>46478</v>
      </c>
      <c r="G12509" s="87">
        <v>5750</v>
      </c>
      <c r="H12509" s="87">
        <v>314.64636354677361</v>
      </c>
    </row>
    <row r="12510" spans="1:8" x14ac:dyDescent="0.3">
      <c r="A12510" t="s">
        <v>39</v>
      </c>
      <c r="B12510" t="s">
        <v>58</v>
      </c>
      <c r="C12510" t="s">
        <v>57</v>
      </c>
      <c r="D12510" t="s">
        <v>214</v>
      </c>
      <c r="E12510" t="s">
        <v>216</v>
      </c>
      <c r="F12510" s="88">
        <v>46478</v>
      </c>
      <c r="G12510" s="87">
        <v>5750</v>
      </c>
      <c r="H12510" s="87">
        <v>287.50000000000023</v>
      </c>
    </row>
    <row r="12511" spans="1:8" x14ac:dyDescent="0.3">
      <c r="A12511" t="s">
        <v>39</v>
      </c>
      <c r="B12511" t="s">
        <v>58</v>
      </c>
      <c r="C12511" t="s">
        <v>57</v>
      </c>
      <c r="D12511" t="s">
        <v>214</v>
      </c>
      <c r="E12511" t="s">
        <v>217</v>
      </c>
      <c r="F12511" s="88">
        <v>46478</v>
      </c>
      <c r="G12511" s="87">
        <v>5750</v>
      </c>
      <c r="H12511" s="87">
        <v>25.853679568355879</v>
      </c>
    </row>
    <row r="12512" spans="1:8" x14ac:dyDescent="0.3">
      <c r="A12512" t="s">
        <v>39</v>
      </c>
      <c r="B12512" t="s">
        <v>58</v>
      </c>
      <c r="C12512" t="s">
        <v>57</v>
      </c>
      <c r="D12512" t="s">
        <v>214</v>
      </c>
      <c r="E12512" t="s">
        <v>215</v>
      </c>
      <c r="F12512" s="88">
        <v>46508</v>
      </c>
      <c r="G12512" s="87">
        <v>5750</v>
      </c>
      <c r="H12512" s="87">
        <v>314.63616801196969</v>
      </c>
    </row>
    <row r="12513" spans="1:8" x14ac:dyDescent="0.3">
      <c r="A12513" t="s">
        <v>39</v>
      </c>
      <c r="B12513" t="s">
        <v>58</v>
      </c>
      <c r="C12513" t="s">
        <v>57</v>
      </c>
      <c r="D12513" t="s">
        <v>214</v>
      </c>
      <c r="E12513" t="s">
        <v>216</v>
      </c>
      <c r="F12513" s="88">
        <v>46508</v>
      </c>
      <c r="G12513" s="87">
        <v>5750</v>
      </c>
      <c r="H12513" s="87">
        <v>287.50000000000023</v>
      </c>
    </row>
    <row r="12514" spans="1:8" x14ac:dyDescent="0.3">
      <c r="A12514" t="s">
        <v>39</v>
      </c>
      <c r="B12514" t="s">
        <v>58</v>
      </c>
      <c r="C12514" t="s">
        <v>57</v>
      </c>
      <c r="D12514" t="s">
        <v>214</v>
      </c>
      <c r="E12514" t="s">
        <v>217</v>
      </c>
      <c r="F12514" s="88">
        <v>46508</v>
      </c>
      <c r="G12514" s="87">
        <v>5750</v>
      </c>
      <c r="H12514" s="87">
        <v>25.843969535208561</v>
      </c>
    </row>
    <row r="12515" spans="1:8" x14ac:dyDescent="0.3">
      <c r="A12515" t="s">
        <v>39</v>
      </c>
      <c r="B12515" t="s">
        <v>58</v>
      </c>
      <c r="C12515" t="s">
        <v>57</v>
      </c>
      <c r="D12515" t="s">
        <v>214</v>
      </c>
      <c r="E12515" t="s">
        <v>215</v>
      </c>
      <c r="F12515" s="88">
        <v>46539</v>
      </c>
      <c r="G12515" s="87">
        <v>5750</v>
      </c>
      <c r="H12515" s="87">
        <v>314.62598013269587</v>
      </c>
    </row>
    <row r="12516" spans="1:8" x14ac:dyDescent="0.3">
      <c r="A12516" t="s">
        <v>39</v>
      </c>
      <c r="B12516" t="s">
        <v>58</v>
      </c>
      <c r="C12516" t="s">
        <v>57</v>
      </c>
      <c r="D12516" t="s">
        <v>214</v>
      </c>
      <c r="E12516" t="s">
        <v>216</v>
      </c>
      <c r="F12516" s="88">
        <v>46539</v>
      </c>
      <c r="G12516" s="87">
        <v>5750</v>
      </c>
      <c r="H12516" s="87">
        <v>287.50000000000023</v>
      </c>
    </row>
    <row r="12517" spans="1:8" x14ac:dyDescent="0.3">
      <c r="A12517" t="s">
        <v>39</v>
      </c>
      <c r="B12517" t="s">
        <v>58</v>
      </c>
      <c r="C12517" t="s">
        <v>57</v>
      </c>
      <c r="D12517" t="s">
        <v>214</v>
      </c>
      <c r="E12517" t="s">
        <v>217</v>
      </c>
      <c r="F12517" s="88">
        <v>46539</v>
      </c>
      <c r="G12517" s="87">
        <v>5750</v>
      </c>
      <c r="H12517" s="87">
        <v>25.834266793042961</v>
      </c>
    </row>
    <row r="12518" spans="1:8" x14ac:dyDescent="0.3">
      <c r="A12518" t="s">
        <v>39</v>
      </c>
      <c r="B12518" t="s">
        <v>58</v>
      </c>
      <c r="C12518" t="s">
        <v>57</v>
      </c>
      <c r="D12518" t="s">
        <v>214</v>
      </c>
      <c r="E12518" t="s">
        <v>215</v>
      </c>
      <c r="F12518" s="88">
        <v>46569</v>
      </c>
      <c r="G12518" s="87">
        <v>5750</v>
      </c>
      <c r="H12518" s="87">
        <v>314.61579990033169</v>
      </c>
    </row>
    <row r="12519" spans="1:8" x14ac:dyDescent="0.3">
      <c r="A12519" t="s">
        <v>39</v>
      </c>
      <c r="B12519" t="s">
        <v>58</v>
      </c>
      <c r="C12519" t="s">
        <v>57</v>
      </c>
      <c r="D12519" t="s">
        <v>214</v>
      </c>
      <c r="E12519" t="s">
        <v>216</v>
      </c>
      <c r="F12519" s="88">
        <v>46569</v>
      </c>
      <c r="G12519" s="87">
        <v>5750</v>
      </c>
      <c r="H12519" s="87">
        <v>287.50000000000023</v>
      </c>
    </row>
    <row r="12520" spans="1:8" x14ac:dyDescent="0.3">
      <c r="A12520" t="s">
        <v>39</v>
      </c>
      <c r="B12520" t="s">
        <v>58</v>
      </c>
      <c r="C12520" t="s">
        <v>57</v>
      </c>
      <c r="D12520" t="s">
        <v>214</v>
      </c>
      <c r="E12520" t="s">
        <v>217</v>
      </c>
      <c r="F12520" s="88">
        <v>46569</v>
      </c>
      <c r="G12520" s="87">
        <v>5750</v>
      </c>
      <c r="H12520" s="87">
        <v>25.824571333649519</v>
      </c>
    </row>
    <row r="12521" spans="1:8" x14ac:dyDescent="0.3">
      <c r="A12521" t="s">
        <v>39</v>
      </c>
      <c r="B12521" t="s">
        <v>58</v>
      </c>
      <c r="C12521" t="s">
        <v>57</v>
      </c>
      <c r="D12521" t="s">
        <v>214</v>
      </c>
      <c r="E12521" t="s">
        <v>215</v>
      </c>
      <c r="F12521" s="88">
        <v>46600</v>
      </c>
      <c r="G12521" s="87">
        <v>5750</v>
      </c>
      <c r="H12521" s="87">
        <v>25.814724386688798</v>
      </c>
    </row>
    <row r="12522" spans="1:8" x14ac:dyDescent="0.3">
      <c r="A12522" t="s">
        <v>39</v>
      </c>
      <c r="B12522" t="s">
        <v>58</v>
      </c>
      <c r="C12522" t="s">
        <v>57</v>
      </c>
      <c r="D12522" t="s">
        <v>214</v>
      </c>
      <c r="E12522" t="s">
        <v>216</v>
      </c>
      <c r="F12522" s="88">
        <v>46600</v>
      </c>
      <c r="G12522" s="87">
        <v>5750</v>
      </c>
      <c r="H12522" s="87">
        <v>0</v>
      </c>
    </row>
    <row r="12523" spans="1:8" x14ac:dyDescent="0.3">
      <c r="A12523" t="s">
        <v>39</v>
      </c>
      <c r="B12523" t="s">
        <v>58</v>
      </c>
      <c r="C12523" t="s">
        <v>57</v>
      </c>
      <c r="D12523" t="s">
        <v>214</v>
      </c>
      <c r="E12523" t="s">
        <v>217</v>
      </c>
      <c r="F12523" s="88">
        <v>46600</v>
      </c>
      <c r="G12523" s="87">
        <v>5750</v>
      </c>
      <c r="H12523" s="87">
        <v>25.814724386688798</v>
      </c>
    </row>
    <row r="12524" spans="1:8" x14ac:dyDescent="0.3">
      <c r="A12524" t="s">
        <v>39</v>
      </c>
      <c r="B12524" t="s">
        <v>58</v>
      </c>
      <c r="C12524" t="s">
        <v>57</v>
      </c>
      <c r="D12524" t="s">
        <v>214</v>
      </c>
      <c r="E12524" t="s">
        <v>215</v>
      </c>
      <c r="F12524" s="88">
        <v>46631</v>
      </c>
      <c r="G12524" s="87">
        <v>5750</v>
      </c>
      <c r="H12524" s="87">
        <v>25.805043587317108</v>
      </c>
    </row>
    <row r="12525" spans="1:8" x14ac:dyDescent="0.3">
      <c r="A12525" t="s">
        <v>39</v>
      </c>
      <c r="B12525" t="s">
        <v>58</v>
      </c>
      <c r="C12525" t="s">
        <v>57</v>
      </c>
      <c r="D12525" t="s">
        <v>214</v>
      </c>
      <c r="E12525" t="s">
        <v>216</v>
      </c>
      <c r="F12525" s="88">
        <v>46631</v>
      </c>
      <c r="G12525" s="87">
        <v>5750</v>
      </c>
      <c r="H12525" s="87">
        <v>0</v>
      </c>
    </row>
    <row r="12526" spans="1:8" x14ac:dyDescent="0.3">
      <c r="A12526" t="s">
        <v>39</v>
      </c>
      <c r="B12526" t="s">
        <v>58</v>
      </c>
      <c r="C12526" t="s">
        <v>57</v>
      </c>
      <c r="D12526" t="s">
        <v>214</v>
      </c>
      <c r="E12526" t="s">
        <v>217</v>
      </c>
      <c r="F12526" s="88">
        <v>46631</v>
      </c>
      <c r="G12526" s="87">
        <v>5750</v>
      </c>
      <c r="H12526" s="87">
        <v>25.805043587317108</v>
      </c>
    </row>
    <row r="12527" spans="1:8" x14ac:dyDescent="0.3">
      <c r="A12527" t="s">
        <v>39</v>
      </c>
      <c r="B12527" t="s">
        <v>58</v>
      </c>
      <c r="C12527" t="s">
        <v>57</v>
      </c>
      <c r="D12527" t="s">
        <v>214</v>
      </c>
      <c r="E12527" t="s">
        <v>215</v>
      </c>
      <c r="F12527" s="88">
        <v>46661</v>
      </c>
      <c r="G12527" s="87">
        <v>5750</v>
      </c>
      <c r="H12527" s="87">
        <v>25.795370046028939</v>
      </c>
    </row>
    <row r="12528" spans="1:8" x14ac:dyDescent="0.3">
      <c r="A12528" t="s">
        <v>39</v>
      </c>
      <c r="B12528" t="s">
        <v>58</v>
      </c>
      <c r="C12528" t="s">
        <v>57</v>
      </c>
      <c r="D12528" t="s">
        <v>214</v>
      </c>
      <c r="E12528" t="s">
        <v>216</v>
      </c>
      <c r="F12528" s="88">
        <v>46661</v>
      </c>
      <c r="G12528" s="87">
        <v>5750</v>
      </c>
      <c r="H12528" s="87">
        <v>0</v>
      </c>
    </row>
    <row r="12529" spans="1:8" x14ac:dyDescent="0.3">
      <c r="A12529" t="s">
        <v>39</v>
      </c>
      <c r="B12529" t="s">
        <v>58</v>
      </c>
      <c r="C12529" t="s">
        <v>57</v>
      </c>
      <c r="D12529" t="s">
        <v>214</v>
      </c>
      <c r="E12529" t="s">
        <v>217</v>
      </c>
      <c r="F12529" s="88">
        <v>46661</v>
      </c>
      <c r="G12529" s="87">
        <v>5750</v>
      </c>
      <c r="H12529" s="87">
        <v>25.795370046028939</v>
      </c>
    </row>
    <row r="12530" spans="1:8" x14ac:dyDescent="0.3">
      <c r="A12530" t="s">
        <v>39</v>
      </c>
      <c r="B12530" t="s">
        <v>58</v>
      </c>
      <c r="C12530" t="s">
        <v>57</v>
      </c>
      <c r="D12530" t="s">
        <v>214</v>
      </c>
      <c r="E12530" t="s">
        <v>215</v>
      </c>
      <c r="F12530" s="88">
        <v>46692</v>
      </c>
      <c r="G12530" s="87">
        <v>5750</v>
      </c>
      <c r="H12530" s="87">
        <v>25.785703754668379</v>
      </c>
    </row>
    <row r="12531" spans="1:8" x14ac:dyDescent="0.3">
      <c r="A12531" t="s">
        <v>39</v>
      </c>
      <c r="B12531" t="s">
        <v>58</v>
      </c>
      <c r="C12531" t="s">
        <v>57</v>
      </c>
      <c r="D12531" t="s">
        <v>214</v>
      </c>
      <c r="E12531" t="s">
        <v>216</v>
      </c>
      <c r="F12531" s="88">
        <v>46692</v>
      </c>
      <c r="G12531" s="87">
        <v>5750</v>
      </c>
      <c r="H12531" s="87">
        <v>0</v>
      </c>
    </row>
    <row r="12532" spans="1:8" x14ac:dyDescent="0.3">
      <c r="A12532" t="s">
        <v>39</v>
      </c>
      <c r="B12532" t="s">
        <v>58</v>
      </c>
      <c r="C12532" t="s">
        <v>57</v>
      </c>
      <c r="D12532" t="s">
        <v>214</v>
      </c>
      <c r="E12532" t="s">
        <v>217</v>
      </c>
      <c r="F12532" s="88">
        <v>46692</v>
      </c>
      <c r="G12532" s="87">
        <v>5750</v>
      </c>
      <c r="H12532" s="87">
        <v>25.785703754668379</v>
      </c>
    </row>
    <row r="12533" spans="1:8" x14ac:dyDescent="0.3">
      <c r="A12533" t="s">
        <v>39</v>
      </c>
      <c r="B12533" t="s">
        <v>58</v>
      </c>
      <c r="C12533" t="s">
        <v>57</v>
      </c>
      <c r="D12533" t="s">
        <v>214</v>
      </c>
      <c r="E12533" t="s">
        <v>215</v>
      </c>
      <c r="F12533" s="88">
        <v>46722</v>
      </c>
      <c r="G12533" s="87">
        <v>5750</v>
      </c>
      <c r="H12533" s="87">
        <v>25.776044705087148</v>
      </c>
    </row>
    <row r="12534" spans="1:8" x14ac:dyDescent="0.3">
      <c r="A12534" t="s">
        <v>39</v>
      </c>
      <c r="B12534" t="s">
        <v>58</v>
      </c>
      <c r="C12534" t="s">
        <v>57</v>
      </c>
      <c r="D12534" t="s">
        <v>214</v>
      </c>
      <c r="E12534" t="s">
        <v>216</v>
      </c>
      <c r="F12534" s="88">
        <v>46722</v>
      </c>
      <c r="G12534" s="87">
        <v>5750</v>
      </c>
      <c r="H12534" s="87">
        <v>0</v>
      </c>
    </row>
    <row r="12535" spans="1:8" x14ac:dyDescent="0.3">
      <c r="A12535" t="s">
        <v>39</v>
      </c>
      <c r="B12535" t="s">
        <v>58</v>
      </c>
      <c r="C12535" t="s">
        <v>57</v>
      </c>
      <c r="D12535" t="s">
        <v>214</v>
      </c>
      <c r="E12535" t="s">
        <v>217</v>
      </c>
      <c r="F12535" s="88">
        <v>46722</v>
      </c>
      <c r="G12535" s="87">
        <v>5750</v>
      </c>
      <c r="H12535" s="87">
        <v>25.776044705087148</v>
      </c>
    </row>
    <row r="12536" spans="1:8" x14ac:dyDescent="0.3">
      <c r="A12536" t="s">
        <v>39</v>
      </c>
      <c r="B12536" t="s">
        <v>58</v>
      </c>
      <c r="C12536" t="s">
        <v>59</v>
      </c>
      <c r="D12536" t="s">
        <v>198</v>
      </c>
      <c r="E12536" t="s">
        <v>135</v>
      </c>
      <c r="G12536" s="87">
        <v>57000</v>
      </c>
      <c r="H12536" s="87">
        <v>33060</v>
      </c>
    </row>
    <row r="12537" spans="1:8" x14ac:dyDescent="0.3">
      <c r="A12537" t="s">
        <v>39</v>
      </c>
      <c r="B12537" t="s">
        <v>58</v>
      </c>
      <c r="C12537" t="s">
        <v>59</v>
      </c>
      <c r="D12537" t="s">
        <v>198</v>
      </c>
      <c r="E12537" t="s">
        <v>199</v>
      </c>
      <c r="G12537" s="87">
        <v>57000</v>
      </c>
      <c r="H12537" s="87">
        <v>57000</v>
      </c>
    </row>
    <row r="12538" spans="1:8" x14ac:dyDescent="0.3">
      <c r="A12538" t="s">
        <v>39</v>
      </c>
      <c r="B12538" t="s">
        <v>58</v>
      </c>
      <c r="C12538" t="s">
        <v>59</v>
      </c>
      <c r="D12538" t="s">
        <v>198</v>
      </c>
      <c r="E12538" t="s">
        <v>200</v>
      </c>
      <c r="G12538" s="87">
        <v>57000</v>
      </c>
      <c r="H12538" s="87">
        <v>57383.088737723469</v>
      </c>
    </row>
    <row r="12539" spans="1:8" x14ac:dyDescent="0.3">
      <c r="A12539" t="s">
        <v>39</v>
      </c>
      <c r="B12539" t="s">
        <v>58</v>
      </c>
      <c r="C12539" t="s">
        <v>59</v>
      </c>
      <c r="D12539" t="s">
        <v>198</v>
      </c>
      <c r="E12539" t="s">
        <v>201</v>
      </c>
      <c r="G12539" s="87">
        <v>57000</v>
      </c>
      <c r="H12539" s="87">
        <v>57000</v>
      </c>
    </row>
    <row r="12540" spans="1:8" x14ac:dyDescent="0.3">
      <c r="A12540" t="s">
        <v>39</v>
      </c>
      <c r="B12540" t="s">
        <v>58</v>
      </c>
      <c r="C12540" t="s">
        <v>59</v>
      </c>
      <c r="D12540" t="s">
        <v>198</v>
      </c>
      <c r="E12540" t="s">
        <v>202</v>
      </c>
      <c r="G12540" s="87">
        <v>57000</v>
      </c>
      <c r="H12540" s="87">
        <v>33282.191467879609</v>
      </c>
    </row>
    <row r="12541" spans="1:8" x14ac:dyDescent="0.3">
      <c r="A12541" t="s">
        <v>39</v>
      </c>
      <c r="B12541" t="s">
        <v>58</v>
      </c>
      <c r="C12541" t="s">
        <v>59</v>
      </c>
      <c r="D12541" t="s">
        <v>198</v>
      </c>
      <c r="E12541" t="s">
        <v>139</v>
      </c>
      <c r="G12541" s="87">
        <v>57000</v>
      </c>
      <c r="H12541" s="87">
        <v>36765</v>
      </c>
    </row>
    <row r="12542" spans="1:8" x14ac:dyDescent="0.3">
      <c r="A12542" t="s">
        <v>39</v>
      </c>
      <c r="B12542" t="s">
        <v>58</v>
      </c>
      <c r="C12542" t="s">
        <v>59</v>
      </c>
      <c r="D12542" t="s">
        <v>198</v>
      </c>
      <c r="E12542" t="s">
        <v>65</v>
      </c>
      <c r="G12542" s="87">
        <v>57000</v>
      </c>
      <c r="H12542" s="87">
        <v>33282.191467879609</v>
      </c>
    </row>
    <row r="12543" spans="1:8" x14ac:dyDescent="0.3">
      <c r="A12543" t="s">
        <v>39</v>
      </c>
      <c r="B12543" t="s">
        <v>58</v>
      </c>
      <c r="C12543" t="s">
        <v>59</v>
      </c>
      <c r="D12543" t="s">
        <v>203</v>
      </c>
      <c r="E12543" t="s">
        <v>204</v>
      </c>
      <c r="G12543" s="87">
        <v>57000</v>
      </c>
      <c r="H12543" s="87">
        <v>32793.544697662903</v>
      </c>
    </row>
    <row r="12544" spans="1:8" x14ac:dyDescent="0.3">
      <c r="A12544" t="s">
        <v>39</v>
      </c>
      <c r="B12544" t="s">
        <v>58</v>
      </c>
      <c r="C12544" t="s">
        <v>59</v>
      </c>
      <c r="D12544" t="s">
        <v>203</v>
      </c>
      <c r="E12544" t="s">
        <v>142</v>
      </c>
      <c r="G12544" s="87">
        <v>57000</v>
      </c>
      <c r="H12544" s="87">
        <v>57000</v>
      </c>
    </row>
    <row r="12545" spans="1:8" x14ac:dyDescent="0.3">
      <c r="A12545" t="s">
        <v>39</v>
      </c>
      <c r="B12545" t="s">
        <v>58</v>
      </c>
      <c r="C12545" t="s">
        <v>59</v>
      </c>
      <c r="D12545" t="s">
        <v>203</v>
      </c>
      <c r="E12545" t="s">
        <v>143</v>
      </c>
      <c r="G12545" s="87">
        <v>57000</v>
      </c>
      <c r="H12545" s="87">
        <v>56540.594306315354</v>
      </c>
    </row>
    <row r="12546" spans="1:8" x14ac:dyDescent="0.3">
      <c r="A12546" t="s">
        <v>39</v>
      </c>
      <c r="B12546" t="s">
        <v>58</v>
      </c>
      <c r="C12546" t="s">
        <v>59</v>
      </c>
      <c r="D12546" t="s">
        <v>203</v>
      </c>
      <c r="E12546" t="s">
        <v>141</v>
      </c>
      <c r="G12546" s="87">
        <v>57000</v>
      </c>
      <c r="H12546" s="87">
        <v>0</v>
      </c>
    </row>
    <row r="12547" spans="1:8" x14ac:dyDescent="0.3">
      <c r="A12547" t="s">
        <v>39</v>
      </c>
      <c r="B12547" t="s">
        <v>58</v>
      </c>
      <c r="C12547" t="s">
        <v>59</v>
      </c>
      <c r="D12547" t="s">
        <v>203</v>
      </c>
      <c r="E12547" t="s">
        <v>205</v>
      </c>
      <c r="G12547" s="87">
        <v>57000</v>
      </c>
      <c r="H12547" s="87">
        <v>32793.544697662903</v>
      </c>
    </row>
    <row r="12548" spans="1:8" x14ac:dyDescent="0.3">
      <c r="A12548" t="s">
        <v>39</v>
      </c>
      <c r="B12548" t="s">
        <v>58</v>
      </c>
      <c r="C12548" t="s">
        <v>59</v>
      </c>
      <c r="D12548" t="s">
        <v>206</v>
      </c>
      <c r="E12548" t="s">
        <v>207</v>
      </c>
      <c r="G12548" s="87">
        <v>57000</v>
      </c>
      <c r="H12548" s="87">
        <v>57000</v>
      </c>
    </row>
    <row r="12549" spans="1:8" x14ac:dyDescent="0.3">
      <c r="A12549" t="s">
        <v>39</v>
      </c>
      <c r="B12549" t="s">
        <v>58</v>
      </c>
      <c r="C12549" t="s">
        <v>59</v>
      </c>
      <c r="D12549" t="s">
        <v>206</v>
      </c>
      <c r="E12549" t="s">
        <v>208</v>
      </c>
      <c r="G12549" s="87">
        <v>57000</v>
      </c>
      <c r="H12549" s="87">
        <v>57000</v>
      </c>
    </row>
    <row r="12550" spans="1:8" x14ac:dyDescent="0.3">
      <c r="A12550" t="s">
        <v>39</v>
      </c>
      <c r="B12550" t="s">
        <v>58</v>
      </c>
      <c r="C12550" t="s">
        <v>59</v>
      </c>
      <c r="D12550" t="s">
        <v>206</v>
      </c>
      <c r="E12550" t="s">
        <v>209</v>
      </c>
      <c r="G12550" s="87">
        <v>57000</v>
      </c>
      <c r="H12550" s="87">
        <v>50957.521881838082</v>
      </c>
    </row>
    <row r="12551" spans="1:8" x14ac:dyDescent="0.3">
      <c r="A12551" t="s">
        <v>39</v>
      </c>
      <c r="B12551" t="s">
        <v>58</v>
      </c>
      <c r="C12551" t="s">
        <v>59</v>
      </c>
      <c r="D12551" t="s">
        <v>210</v>
      </c>
      <c r="E12551" t="s">
        <v>211</v>
      </c>
      <c r="G12551" s="87">
        <v>57000</v>
      </c>
      <c r="H12551" s="87">
        <v>51300</v>
      </c>
    </row>
    <row r="12552" spans="1:8" x14ac:dyDescent="0.3">
      <c r="A12552" t="s">
        <v>39</v>
      </c>
      <c r="B12552" t="s">
        <v>58</v>
      </c>
      <c r="C12552" t="s">
        <v>59</v>
      </c>
      <c r="D12552" t="s">
        <v>210</v>
      </c>
      <c r="E12552" t="s">
        <v>212</v>
      </c>
      <c r="G12552" s="87">
        <v>57000</v>
      </c>
      <c r="H12552" s="87">
        <v>50730</v>
      </c>
    </row>
    <row r="12553" spans="1:8" x14ac:dyDescent="0.3">
      <c r="A12553" t="s">
        <v>39</v>
      </c>
      <c r="B12553" t="s">
        <v>58</v>
      </c>
      <c r="C12553" t="s">
        <v>59</v>
      </c>
      <c r="D12553" t="s">
        <v>210</v>
      </c>
      <c r="E12553" t="s">
        <v>213</v>
      </c>
      <c r="G12553" s="87">
        <v>57000</v>
      </c>
      <c r="H12553" s="87">
        <v>51870</v>
      </c>
    </row>
    <row r="12554" spans="1:8" x14ac:dyDescent="0.3">
      <c r="A12554" t="s">
        <v>39</v>
      </c>
      <c r="B12554" t="s">
        <v>58</v>
      </c>
      <c r="C12554" t="s">
        <v>59</v>
      </c>
      <c r="D12554" t="s">
        <v>214</v>
      </c>
      <c r="E12554" t="s">
        <v>215</v>
      </c>
      <c r="F12554" s="88">
        <v>46388</v>
      </c>
      <c r="G12554" s="87">
        <v>4750</v>
      </c>
      <c r="H12554" s="87">
        <v>86.346431595199391</v>
      </c>
    </row>
    <row r="12555" spans="1:8" x14ac:dyDescent="0.3">
      <c r="A12555" t="s">
        <v>39</v>
      </c>
      <c r="B12555" t="s">
        <v>58</v>
      </c>
      <c r="C12555" t="s">
        <v>59</v>
      </c>
      <c r="D12555" t="s">
        <v>214</v>
      </c>
      <c r="E12555" t="s">
        <v>216</v>
      </c>
      <c r="F12555" s="88">
        <v>46388</v>
      </c>
      <c r="G12555" s="87">
        <v>4750</v>
      </c>
      <c r="H12555" s="87">
        <v>0</v>
      </c>
    </row>
    <row r="12556" spans="1:8" x14ac:dyDescent="0.3">
      <c r="A12556" t="s">
        <v>39</v>
      </c>
      <c r="B12556" t="s">
        <v>58</v>
      </c>
      <c r="C12556" t="s">
        <v>59</v>
      </c>
      <c r="D12556" t="s">
        <v>214</v>
      </c>
      <c r="E12556" t="s">
        <v>217</v>
      </c>
      <c r="F12556" s="88">
        <v>46388</v>
      </c>
      <c r="G12556" s="87">
        <v>4750</v>
      </c>
      <c r="H12556" s="87">
        <v>86.346431595199391</v>
      </c>
    </row>
    <row r="12557" spans="1:8" x14ac:dyDescent="0.3">
      <c r="A12557" t="s">
        <v>39</v>
      </c>
      <c r="B12557" t="s">
        <v>58</v>
      </c>
      <c r="C12557" t="s">
        <v>59</v>
      </c>
      <c r="D12557" t="s">
        <v>214</v>
      </c>
      <c r="E12557" t="s">
        <v>215</v>
      </c>
      <c r="F12557" s="88">
        <v>46419</v>
      </c>
      <c r="G12557" s="87">
        <v>4750</v>
      </c>
      <c r="H12557" s="87">
        <v>86.219757813860099</v>
      </c>
    </row>
    <row r="12558" spans="1:8" x14ac:dyDescent="0.3">
      <c r="A12558" t="s">
        <v>39</v>
      </c>
      <c r="B12558" t="s">
        <v>58</v>
      </c>
      <c r="C12558" t="s">
        <v>59</v>
      </c>
      <c r="D12558" t="s">
        <v>214</v>
      </c>
      <c r="E12558" t="s">
        <v>216</v>
      </c>
      <c r="F12558" s="88">
        <v>46419</v>
      </c>
      <c r="G12558" s="87">
        <v>4750</v>
      </c>
      <c r="H12558" s="87">
        <v>0</v>
      </c>
    </row>
    <row r="12559" spans="1:8" x14ac:dyDescent="0.3">
      <c r="A12559" t="s">
        <v>39</v>
      </c>
      <c r="B12559" t="s">
        <v>58</v>
      </c>
      <c r="C12559" t="s">
        <v>59</v>
      </c>
      <c r="D12559" t="s">
        <v>214</v>
      </c>
      <c r="E12559" t="s">
        <v>217</v>
      </c>
      <c r="F12559" s="88">
        <v>46419</v>
      </c>
      <c r="G12559" s="87">
        <v>4750</v>
      </c>
      <c r="H12559" s="87">
        <v>86.219757813860099</v>
      </c>
    </row>
    <row r="12560" spans="1:8" x14ac:dyDescent="0.3">
      <c r="A12560" t="s">
        <v>39</v>
      </c>
      <c r="B12560" t="s">
        <v>58</v>
      </c>
      <c r="C12560" t="s">
        <v>59</v>
      </c>
      <c r="D12560" t="s">
        <v>214</v>
      </c>
      <c r="E12560" t="s">
        <v>215</v>
      </c>
      <c r="F12560" s="88">
        <v>46447</v>
      </c>
      <c r="G12560" s="87">
        <v>4750</v>
      </c>
      <c r="H12560" s="87">
        <v>86.093455159400477</v>
      </c>
    </row>
    <row r="12561" spans="1:8" x14ac:dyDescent="0.3">
      <c r="A12561" t="s">
        <v>39</v>
      </c>
      <c r="B12561" t="s">
        <v>58</v>
      </c>
      <c r="C12561" t="s">
        <v>59</v>
      </c>
      <c r="D12561" t="s">
        <v>214</v>
      </c>
      <c r="E12561" t="s">
        <v>216</v>
      </c>
      <c r="F12561" s="88">
        <v>46447</v>
      </c>
      <c r="G12561" s="87">
        <v>4750</v>
      </c>
      <c r="H12561" s="87">
        <v>0</v>
      </c>
    </row>
    <row r="12562" spans="1:8" x14ac:dyDescent="0.3">
      <c r="A12562" t="s">
        <v>39</v>
      </c>
      <c r="B12562" t="s">
        <v>58</v>
      </c>
      <c r="C12562" t="s">
        <v>59</v>
      </c>
      <c r="D12562" t="s">
        <v>214</v>
      </c>
      <c r="E12562" t="s">
        <v>217</v>
      </c>
      <c r="F12562" s="88">
        <v>46447</v>
      </c>
      <c r="G12562" s="87">
        <v>4750</v>
      </c>
      <c r="H12562" s="87">
        <v>86.093455159400477</v>
      </c>
    </row>
    <row r="12563" spans="1:8" x14ac:dyDescent="0.3">
      <c r="A12563" t="s">
        <v>39</v>
      </c>
      <c r="B12563" t="s">
        <v>58</v>
      </c>
      <c r="C12563" t="s">
        <v>59</v>
      </c>
      <c r="D12563" t="s">
        <v>214</v>
      </c>
      <c r="E12563" t="s">
        <v>215</v>
      </c>
      <c r="F12563" s="88">
        <v>46478</v>
      </c>
      <c r="G12563" s="87">
        <v>4750</v>
      </c>
      <c r="H12563" s="87">
        <v>85.963259538388897</v>
      </c>
    </row>
    <row r="12564" spans="1:8" x14ac:dyDescent="0.3">
      <c r="A12564" t="s">
        <v>39</v>
      </c>
      <c r="B12564" t="s">
        <v>58</v>
      </c>
      <c r="C12564" t="s">
        <v>59</v>
      </c>
      <c r="D12564" t="s">
        <v>214</v>
      </c>
      <c r="E12564" t="s">
        <v>216</v>
      </c>
      <c r="F12564" s="88">
        <v>46478</v>
      </c>
      <c r="G12564" s="87">
        <v>4750</v>
      </c>
      <c r="H12564" s="87">
        <v>0</v>
      </c>
    </row>
    <row r="12565" spans="1:8" x14ac:dyDescent="0.3">
      <c r="A12565" t="s">
        <v>39</v>
      </c>
      <c r="B12565" t="s">
        <v>58</v>
      </c>
      <c r="C12565" t="s">
        <v>59</v>
      </c>
      <c r="D12565" t="s">
        <v>214</v>
      </c>
      <c r="E12565" t="s">
        <v>217</v>
      </c>
      <c r="F12565" s="88">
        <v>46478</v>
      </c>
      <c r="G12565" s="87">
        <v>4750</v>
      </c>
      <c r="H12565" s="87">
        <v>85.963259538388897</v>
      </c>
    </row>
    <row r="12566" spans="1:8" x14ac:dyDescent="0.3">
      <c r="A12566" t="s">
        <v>39</v>
      </c>
      <c r="B12566" t="s">
        <v>58</v>
      </c>
      <c r="C12566" t="s">
        <v>59</v>
      </c>
      <c r="D12566" t="s">
        <v>214</v>
      </c>
      <c r="E12566" t="s">
        <v>215</v>
      </c>
      <c r="F12566" s="88">
        <v>46508</v>
      </c>
      <c r="G12566" s="87">
        <v>4750</v>
      </c>
      <c r="H12566" s="87">
        <v>85.833457101836657</v>
      </c>
    </row>
    <row r="12567" spans="1:8" x14ac:dyDescent="0.3">
      <c r="A12567" t="s">
        <v>39</v>
      </c>
      <c r="B12567" t="s">
        <v>58</v>
      </c>
      <c r="C12567" t="s">
        <v>59</v>
      </c>
      <c r="D12567" t="s">
        <v>214</v>
      </c>
      <c r="E12567" t="s">
        <v>216</v>
      </c>
      <c r="F12567" s="88">
        <v>46508</v>
      </c>
      <c r="G12567" s="87">
        <v>4750</v>
      </c>
      <c r="H12567" s="87">
        <v>0</v>
      </c>
    </row>
    <row r="12568" spans="1:8" x14ac:dyDescent="0.3">
      <c r="A12568" t="s">
        <v>39</v>
      </c>
      <c r="B12568" t="s">
        <v>58</v>
      </c>
      <c r="C12568" t="s">
        <v>59</v>
      </c>
      <c r="D12568" t="s">
        <v>214</v>
      </c>
      <c r="E12568" t="s">
        <v>217</v>
      </c>
      <c r="F12568" s="88">
        <v>46508</v>
      </c>
      <c r="G12568" s="87">
        <v>4750</v>
      </c>
      <c r="H12568" s="87">
        <v>85.833457101836657</v>
      </c>
    </row>
    <row r="12569" spans="1:8" x14ac:dyDescent="0.3">
      <c r="A12569" t="s">
        <v>39</v>
      </c>
      <c r="B12569" t="s">
        <v>58</v>
      </c>
      <c r="C12569" t="s">
        <v>59</v>
      </c>
      <c r="D12569" t="s">
        <v>214</v>
      </c>
      <c r="E12569" t="s">
        <v>215</v>
      </c>
      <c r="F12569" s="88">
        <v>46539</v>
      </c>
      <c r="G12569" s="87">
        <v>4750</v>
      </c>
      <c r="H12569" s="87">
        <v>85.704046071331803</v>
      </c>
    </row>
    <row r="12570" spans="1:8" x14ac:dyDescent="0.3">
      <c r="A12570" t="s">
        <v>39</v>
      </c>
      <c r="B12570" t="s">
        <v>58</v>
      </c>
      <c r="C12570" t="s">
        <v>59</v>
      </c>
      <c r="D12570" t="s">
        <v>214</v>
      </c>
      <c r="E12570" t="s">
        <v>216</v>
      </c>
      <c r="F12570" s="88">
        <v>46539</v>
      </c>
      <c r="G12570" s="87">
        <v>4750</v>
      </c>
      <c r="H12570" s="87">
        <v>0</v>
      </c>
    </row>
    <row r="12571" spans="1:8" x14ac:dyDescent="0.3">
      <c r="A12571" t="s">
        <v>39</v>
      </c>
      <c r="B12571" t="s">
        <v>58</v>
      </c>
      <c r="C12571" t="s">
        <v>59</v>
      </c>
      <c r="D12571" t="s">
        <v>214</v>
      </c>
      <c r="E12571" t="s">
        <v>217</v>
      </c>
      <c r="F12571" s="88">
        <v>46539</v>
      </c>
      <c r="G12571" s="87">
        <v>4750</v>
      </c>
      <c r="H12571" s="87">
        <v>85.704046071331803</v>
      </c>
    </row>
    <row r="12572" spans="1:8" x14ac:dyDescent="0.3">
      <c r="A12572" t="s">
        <v>39</v>
      </c>
      <c r="B12572" t="s">
        <v>58</v>
      </c>
      <c r="C12572" t="s">
        <v>59</v>
      </c>
      <c r="D12572" t="s">
        <v>214</v>
      </c>
      <c r="E12572" t="s">
        <v>215</v>
      </c>
      <c r="F12572" s="88">
        <v>46569</v>
      </c>
      <c r="G12572" s="87">
        <v>4750</v>
      </c>
      <c r="H12572" s="87">
        <v>85.575024679170937</v>
      </c>
    </row>
    <row r="12573" spans="1:8" x14ac:dyDescent="0.3">
      <c r="A12573" t="s">
        <v>39</v>
      </c>
      <c r="B12573" t="s">
        <v>58</v>
      </c>
      <c r="C12573" t="s">
        <v>59</v>
      </c>
      <c r="D12573" t="s">
        <v>214</v>
      </c>
      <c r="E12573" t="s">
        <v>216</v>
      </c>
      <c r="F12573" s="88">
        <v>46569</v>
      </c>
      <c r="G12573" s="87">
        <v>4750</v>
      </c>
      <c r="H12573" s="87">
        <v>0</v>
      </c>
    </row>
    <row r="12574" spans="1:8" x14ac:dyDescent="0.3">
      <c r="A12574" t="s">
        <v>39</v>
      </c>
      <c r="B12574" t="s">
        <v>58</v>
      </c>
      <c r="C12574" t="s">
        <v>59</v>
      </c>
      <c r="D12574" t="s">
        <v>214</v>
      </c>
      <c r="E12574" t="s">
        <v>217</v>
      </c>
      <c r="F12574" s="88">
        <v>46569</v>
      </c>
      <c r="G12574" s="87">
        <v>4750</v>
      </c>
      <c r="H12574" s="87">
        <v>85.575024679170937</v>
      </c>
    </row>
    <row r="12575" spans="1:8" x14ac:dyDescent="0.3">
      <c r="A12575" t="s">
        <v>39</v>
      </c>
      <c r="B12575" t="s">
        <v>58</v>
      </c>
      <c r="C12575" t="s">
        <v>59</v>
      </c>
      <c r="D12575" t="s">
        <v>214</v>
      </c>
      <c r="E12575" t="s">
        <v>215</v>
      </c>
      <c r="F12575" s="88">
        <v>46600</v>
      </c>
      <c r="G12575" s="87">
        <v>4750</v>
      </c>
      <c r="H12575" s="87">
        <v>85.444285643882125</v>
      </c>
    </row>
    <row r="12576" spans="1:8" x14ac:dyDescent="0.3">
      <c r="A12576" t="s">
        <v>39</v>
      </c>
      <c r="B12576" t="s">
        <v>58</v>
      </c>
      <c r="C12576" t="s">
        <v>59</v>
      </c>
      <c r="D12576" t="s">
        <v>214</v>
      </c>
      <c r="E12576" t="s">
        <v>216</v>
      </c>
      <c r="F12576" s="88">
        <v>46600</v>
      </c>
      <c r="G12576" s="87">
        <v>4750</v>
      </c>
      <c r="H12576" s="87">
        <v>0</v>
      </c>
    </row>
    <row r="12577" spans="1:8" x14ac:dyDescent="0.3">
      <c r="A12577" t="s">
        <v>39</v>
      </c>
      <c r="B12577" t="s">
        <v>58</v>
      </c>
      <c r="C12577" t="s">
        <v>59</v>
      </c>
      <c r="D12577" t="s">
        <v>214</v>
      </c>
      <c r="E12577" t="s">
        <v>217</v>
      </c>
      <c r="F12577" s="88">
        <v>46600</v>
      </c>
      <c r="G12577" s="87">
        <v>4750</v>
      </c>
      <c r="H12577" s="87">
        <v>85.444285643882125</v>
      </c>
    </row>
    <row r="12578" spans="1:8" x14ac:dyDescent="0.3">
      <c r="A12578" t="s">
        <v>39</v>
      </c>
      <c r="B12578" t="s">
        <v>58</v>
      </c>
      <c r="C12578" t="s">
        <v>59</v>
      </c>
      <c r="D12578" t="s">
        <v>214</v>
      </c>
      <c r="E12578" t="s">
        <v>215</v>
      </c>
      <c r="F12578" s="88">
        <v>46631</v>
      </c>
      <c r="G12578" s="87">
        <v>4750</v>
      </c>
      <c r="H12578" s="87">
        <v>85.316044583323588</v>
      </c>
    </row>
    <row r="12579" spans="1:8" x14ac:dyDescent="0.3">
      <c r="A12579" t="s">
        <v>39</v>
      </c>
      <c r="B12579" t="s">
        <v>58</v>
      </c>
      <c r="C12579" t="s">
        <v>59</v>
      </c>
      <c r="D12579" t="s">
        <v>214</v>
      </c>
      <c r="E12579" t="s">
        <v>216</v>
      </c>
      <c r="F12579" s="88">
        <v>46631</v>
      </c>
      <c r="G12579" s="87">
        <v>4750</v>
      </c>
      <c r="H12579" s="87">
        <v>0</v>
      </c>
    </row>
    <row r="12580" spans="1:8" x14ac:dyDescent="0.3">
      <c r="A12580" t="s">
        <v>39</v>
      </c>
      <c r="B12580" t="s">
        <v>58</v>
      </c>
      <c r="C12580" t="s">
        <v>59</v>
      </c>
      <c r="D12580" t="s">
        <v>214</v>
      </c>
      <c r="E12580" t="s">
        <v>217</v>
      </c>
      <c r="F12580" s="88">
        <v>46631</v>
      </c>
      <c r="G12580" s="87">
        <v>4750</v>
      </c>
      <c r="H12580" s="87">
        <v>85.316044583323588</v>
      </c>
    </row>
    <row r="12581" spans="1:8" x14ac:dyDescent="0.3">
      <c r="A12581" t="s">
        <v>39</v>
      </c>
      <c r="B12581" t="s">
        <v>58</v>
      </c>
      <c r="C12581" t="s">
        <v>59</v>
      </c>
      <c r="D12581" t="s">
        <v>214</v>
      </c>
      <c r="E12581" t="s">
        <v>215</v>
      </c>
      <c r="F12581" s="88">
        <v>46661</v>
      </c>
      <c r="G12581" s="87">
        <v>4750</v>
      </c>
      <c r="H12581" s="87">
        <v>85.188187893081633</v>
      </c>
    </row>
    <row r="12582" spans="1:8" x14ac:dyDescent="0.3">
      <c r="A12582" t="s">
        <v>39</v>
      </c>
      <c r="B12582" t="s">
        <v>58</v>
      </c>
      <c r="C12582" t="s">
        <v>59</v>
      </c>
      <c r="D12582" t="s">
        <v>214</v>
      </c>
      <c r="E12582" t="s">
        <v>216</v>
      </c>
      <c r="F12582" s="88">
        <v>46661</v>
      </c>
      <c r="G12582" s="87">
        <v>4750</v>
      </c>
      <c r="H12582" s="87">
        <v>0</v>
      </c>
    </row>
    <row r="12583" spans="1:8" x14ac:dyDescent="0.3">
      <c r="A12583" t="s">
        <v>39</v>
      </c>
      <c r="B12583" t="s">
        <v>58</v>
      </c>
      <c r="C12583" t="s">
        <v>59</v>
      </c>
      <c r="D12583" t="s">
        <v>214</v>
      </c>
      <c r="E12583" t="s">
        <v>217</v>
      </c>
      <c r="F12583" s="88">
        <v>46661</v>
      </c>
      <c r="G12583" s="87">
        <v>4750</v>
      </c>
      <c r="H12583" s="87">
        <v>85.188187893081633</v>
      </c>
    </row>
    <row r="12584" spans="1:8" x14ac:dyDescent="0.3">
      <c r="A12584" t="s">
        <v>39</v>
      </c>
      <c r="B12584" t="s">
        <v>58</v>
      </c>
      <c r="C12584" t="s">
        <v>59</v>
      </c>
      <c r="D12584" t="s">
        <v>214</v>
      </c>
      <c r="E12584" t="s">
        <v>215</v>
      </c>
      <c r="F12584" s="88">
        <v>46692</v>
      </c>
      <c r="G12584" s="87">
        <v>4750</v>
      </c>
      <c r="H12584" s="87">
        <v>85.06071384766345</v>
      </c>
    </row>
    <row r="12585" spans="1:8" x14ac:dyDescent="0.3">
      <c r="A12585" t="s">
        <v>39</v>
      </c>
      <c r="B12585" t="s">
        <v>58</v>
      </c>
      <c r="C12585" t="s">
        <v>59</v>
      </c>
      <c r="D12585" t="s">
        <v>214</v>
      </c>
      <c r="E12585" t="s">
        <v>216</v>
      </c>
      <c r="F12585" s="88">
        <v>46692</v>
      </c>
      <c r="G12585" s="87">
        <v>4750</v>
      </c>
      <c r="H12585" s="87">
        <v>0</v>
      </c>
    </row>
    <row r="12586" spans="1:8" x14ac:dyDescent="0.3">
      <c r="A12586" t="s">
        <v>39</v>
      </c>
      <c r="B12586" t="s">
        <v>58</v>
      </c>
      <c r="C12586" t="s">
        <v>59</v>
      </c>
      <c r="D12586" t="s">
        <v>214</v>
      </c>
      <c r="E12586" t="s">
        <v>217</v>
      </c>
      <c r="F12586" s="88">
        <v>46692</v>
      </c>
      <c r="G12586" s="87">
        <v>4750</v>
      </c>
      <c r="H12586" s="87">
        <v>85.06071384766345</v>
      </c>
    </row>
    <row r="12587" spans="1:8" x14ac:dyDescent="0.3">
      <c r="A12587" t="s">
        <v>39</v>
      </c>
      <c r="B12587" t="s">
        <v>58</v>
      </c>
      <c r="C12587" t="s">
        <v>59</v>
      </c>
      <c r="D12587" t="s">
        <v>214</v>
      </c>
      <c r="E12587" t="s">
        <v>215</v>
      </c>
      <c r="F12587" s="88">
        <v>46722</v>
      </c>
      <c r="G12587" s="87">
        <v>4750</v>
      </c>
      <c r="H12587" s="87">
        <v>84.933620731886037</v>
      </c>
    </row>
    <row r="12588" spans="1:8" x14ac:dyDescent="0.3">
      <c r="A12588" t="s">
        <v>39</v>
      </c>
      <c r="B12588" t="s">
        <v>58</v>
      </c>
      <c r="C12588" t="s">
        <v>59</v>
      </c>
      <c r="D12588" t="s">
        <v>214</v>
      </c>
      <c r="E12588" t="s">
        <v>216</v>
      </c>
      <c r="F12588" s="88">
        <v>46722</v>
      </c>
      <c r="G12588" s="87">
        <v>4750</v>
      </c>
      <c r="H12588" s="87">
        <v>0</v>
      </c>
    </row>
    <row r="12589" spans="1:8" x14ac:dyDescent="0.3">
      <c r="A12589" t="s">
        <v>39</v>
      </c>
      <c r="B12589" t="s">
        <v>58</v>
      </c>
      <c r="C12589" t="s">
        <v>59</v>
      </c>
      <c r="D12589" t="s">
        <v>214</v>
      </c>
      <c r="E12589" t="s">
        <v>217</v>
      </c>
      <c r="F12589" s="88">
        <v>46722</v>
      </c>
      <c r="G12589" s="87">
        <v>4750</v>
      </c>
      <c r="H12589" s="87">
        <v>84.933620731886037</v>
      </c>
    </row>
    <row r="12590" spans="1:8" x14ac:dyDescent="0.3">
      <c r="A12590" t="s">
        <v>39</v>
      </c>
      <c r="B12590" t="s">
        <v>58</v>
      </c>
      <c r="C12590" t="s">
        <v>61</v>
      </c>
      <c r="D12590" t="s">
        <v>198</v>
      </c>
      <c r="E12590" t="s">
        <v>135</v>
      </c>
      <c r="G12590" s="87">
        <v>45000</v>
      </c>
      <c r="H12590" s="87">
        <v>27360</v>
      </c>
    </row>
    <row r="12591" spans="1:8" x14ac:dyDescent="0.3">
      <c r="A12591" t="s">
        <v>39</v>
      </c>
      <c r="B12591" t="s">
        <v>58</v>
      </c>
      <c r="C12591" t="s">
        <v>61</v>
      </c>
      <c r="D12591" t="s">
        <v>198</v>
      </c>
      <c r="E12591" t="s">
        <v>199</v>
      </c>
      <c r="G12591" s="87">
        <v>45000</v>
      </c>
      <c r="H12591" s="87">
        <v>44941.986651218198</v>
      </c>
    </row>
    <row r="12592" spans="1:8" x14ac:dyDescent="0.3">
      <c r="A12592" t="s">
        <v>39</v>
      </c>
      <c r="B12592" t="s">
        <v>58</v>
      </c>
      <c r="C12592" t="s">
        <v>61</v>
      </c>
      <c r="D12592" t="s">
        <v>198</v>
      </c>
      <c r="E12592" t="s">
        <v>200</v>
      </c>
      <c r="G12592" s="87">
        <v>45000</v>
      </c>
      <c r="H12592" s="87">
        <v>45505.617977528083</v>
      </c>
    </row>
    <row r="12593" spans="1:8" x14ac:dyDescent="0.3">
      <c r="A12593" t="s">
        <v>39</v>
      </c>
      <c r="B12593" t="s">
        <v>58</v>
      </c>
      <c r="C12593" t="s">
        <v>61</v>
      </c>
      <c r="D12593" t="s">
        <v>198</v>
      </c>
      <c r="E12593" t="s">
        <v>201</v>
      </c>
      <c r="G12593" s="87">
        <v>45000</v>
      </c>
      <c r="H12593" s="87">
        <v>45000</v>
      </c>
    </row>
    <row r="12594" spans="1:8" x14ac:dyDescent="0.3">
      <c r="A12594" t="s">
        <v>39</v>
      </c>
      <c r="B12594" t="s">
        <v>58</v>
      </c>
      <c r="C12594" t="s">
        <v>61</v>
      </c>
      <c r="D12594" t="s">
        <v>198</v>
      </c>
      <c r="E12594" t="s">
        <v>202</v>
      </c>
      <c r="G12594" s="87">
        <v>45000</v>
      </c>
      <c r="H12594" s="87">
        <v>27631.747298366961</v>
      </c>
    </row>
    <row r="12595" spans="1:8" x14ac:dyDescent="0.3">
      <c r="A12595" t="s">
        <v>39</v>
      </c>
      <c r="B12595" t="s">
        <v>58</v>
      </c>
      <c r="C12595" t="s">
        <v>61</v>
      </c>
      <c r="D12595" t="s">
        <v>198</v>
      </c>
      <c r="E12595" t="s">
        <v>139</v>
      </c>
      <c r="G12595" s="87">
        <v>45000</v>
      </c>
      <c r="H12595" s="87">
        <v>27675</v>
      </c>
    </row>
    <row r="12596" spans="1:8" x14ac:dyDescent="0.3">
      <c r="A12596" t="s">
        <v>39</v>
      </c>
      <c r="B12596" t="s">
        <v>58</v>
      </c>
      <c r="C12596" t="s">
        <v>61</v>
      </c>
      <c r="D12596" t="s">
        <v>198</v>
      </c>
      <c r="E12596" t="s">
        <v>65</v>
      </c>
      <c r="G12596" s="87">
        <v>45000</v>
      </c>
      <c r="H12596" s="87">
        <v>27631.747298366961</v>
      </c>
    </row>
    <row r="12597" spans="1:8" x14ac:dyDescent="0.3">
      <c r="A12597" t="s">
        <v>39</v>
      </c>
      <c r="B12597" t="s">
        <v>58</v>
      </c>
      <c r="C12597" t="s">
        <v>61</v>
      </c>
      <c r="D12597" t="s">
        <v>203</v>
      </c>
      <c r="E12597" t="s">
        <v>204</v>
      </c>
      <c r="G12597" s="87">
        <v>45000</v>
      </c>
      <c r="H12597" s="87">
        <v>26692.401615761341</v>
      </c>
    </row>
    <row r="12598" spans="1:8" x14ac:dyDescent="0.3">
      <c r="A12598" t="s">
        <v>39</v>
      </c>
      <c r="B12598" t="s">
        <v>58</v>
      </c>
      <c r="C12598" t="s">
        <v>61</v>
      </c>
      <c r="D12598" t="s">
        <v>203</v>
      </c>
      <c r="E12598" t="s">
        <v>142</v>
      </c>
      <c r="G12598" s="87">
        <v>45000</v>
      </c>
      <c r="H12598" s="87">
        <v>43414.176604582593</v>
      </c>
    </row>
    <row r="12599" spans="1:8" x14ac:dyDescent="0.3">
      <c r="A12599" t="s">
        <v>39</v>
      </c>
      <c r="B12599" t="s">
        <v>58</v>
      </c>
      <c r="C12599" t="s">
        <v>61</v>
      </c>
      <c r="D12599" t="s">
        <v>203</v>
      </c>
      <c r="E12599" t="s">
        <v>143</v>
      </c>
      <c r="G12599" s="87">
        <v>45000</v>
      </c>
      <c r="H12599" s="87">
        <v>45505.617977528083</v>
      </c>
    </row>
    <row r="12600" spans="1:8" x14ac:dyDescent="0.3">
      <c r="A12600" t="s">
        <v>39</v>
      </c>
      <c r="B12600" t="s">
        <v>58</v>
      </c>
      <c r="C12600" t="s">
        <v>61</v>
      </c>
      <c r="D12600" t="s">
        <v>203</v>
      </c>
      <c r="E12600" t="s">
        <v>141</v>
      </c>
      <c r="G12600" s="87">
        <v>45000</v>
      </c>
      <c r="H12600" s="87">
        <v>0</v>
      </c>
    </row>
    <row r="12601" spans="1:8" x14ac:dyDescent="0.3">
      <c r="A12601" t="s">
        <v>39</v>
      </c>
      <c r="B12601" t="s">
        <v>58</v>
      </c>
      <c r="C12601" t="s">
        <v>61</v>
      </c>
      <c r="D12601" t="s">
        <v>203</v>
      </c>
      <c r="E12601" t="s">
        <v>205</v>
      </c>
      <c r="G12601" s="87">
        <v>45000</v>
      </c>
      <c r="H12601" s="87">
        <v>26692.401615761341</v>
      </c>
    </row>
    <row r="12602" spans="1:8" x14ac:dyDescent="0.3">
      <c r="A12602" t="s">
        <v>39</v>
      </c>
      <c r="B12602" t="s">
        <v>58</v>
      </c>
      <c r="C12602" t="s">
        <v>61</v>
      </c>
      <c r="D12602" t="s">
        <v>206</v>
      </c>
      <c r="E12602" t="s">
        <v>207</v>
      </c>
      <c r="G12602" s="87">
        <v>45000</v>
      </c>
      <c r="H12602" s="87">
        <v>45900</v>
      </c>
    </row>
    <row r="12603" spans="1:8" x14ac:dyDescent="0.3">
      <c r="A12603" t="s">
        <v>39</v>
      </c>
      <c r="B12603" t="s">
        <v>58</v>
      </c>
      <c r="C12603" t="s">
        <v>61</v>
      </c>
      <c r="D12603" t="s">
        <v>206</v>
      </c>
      <c r="E12603" t="s">
        <v>208</v>
      </c>
      <c r="G12603" s="87">
        <v>45000</v>
      </c>
      <c r="H12603" s="87">
        <v>45959.25</v>
      </c>
    </row>
    <row r="12604" spans="1:8" x14ac:dyDescent="0.3">
      <c r="A12604" t="s">
        <v>39</v>
      </c>
      <c r="B12604" t="s">
        <v>58</v>
      </c>
      <c r="C12604" t="s">
        <v>61</v>
      </c>
      <c r="D12604" t="s">
        <v>206</v>
      </c>
      <c r="E12604" t="s">
        <v>209</v>
      </c>
      <c r="G12604" s="87">
        <v>45000</v>
      </c>
      <c r="H12604" s="87">
        <v>40050.000000000007</v>
      </c>
    </row>
    <row r="12605" spans="1:8" x14ac:dyDescent="0.3">
      <c r="A12605" t="s">
        <v>39</v>
      </c>
      <c r="B12605" t="s">
        <v>58</v>
      </c>
      <c r="C12605" t="s">
        <v>61</v>
      </c>
      <c r="D12605" t="s">
        <v>210</v>
      </c>
      <c r="E12605" t="s">
        <v>211</v>
      </c>
      <c r="G12605" s="87">
        <v>45000</v>
      </c>
      <c r="H12605" s="87">
        <v>40500</v>
      </c>
    </row>
    <row r="12606" spans="1:8" x14ac:dyDescent="0.3">
      <c r="A12606" t="s">
        <v>39</v>
      </c>
      <c r="B12606" t="s">
        <v>58</v>
      </c>
      <c r="C12606" t="s">
        <v>61</v>
      </c>
      <c r="D12606" t="s">
        <v>210</v>
      </c>
      <c r="E12606" t="s">
        <v>212</v>
      </c>
      <c r="G12606" s="87">
        <v>45000</v>
      </c>
      <c r="H12606" s="87">
        <v>40050</v>
      </c>
    </row>
    <row r="12607" spans="1:8" x14ac:dyDescent="0.3">
      <c r="A12607" t="s">
        <v>39</v>
      </c>
      <c r="B12607" t="s">
        <v>58</v>
      </c>
      <c r="C12607" t="s">
        <v>61</v>
      </c>
      <c r="D12607" t="s">
        <v>210</v>
      </c>
      <c r="E12607" t="s">
        <v>213</v>
      </c>
      <c r="G12607" s="87">
        <v>45000</v>
      </c>
      <c r="H12607" s="87">
        <v>40050</v>
      </c>
    </row>
    <row r="12608" spans="1:8" x14ac:dyDescent="0.3">
      <c r="A12608" t="s">
        <v>39</v>
      </c>
      <c r="B12608" t="s">
        <v>58</v>
      </c>
      <c r="C12608" t="s">
        <v>61</v>
      </c>
      <c r="D12608" t="s">
        <v>214</v>
      </c>
      <c r="E12608" t="s">
        <v>215</v>
      </c>
      <c r="F12608" s="88">
        <v>46388</v>
      </c>
      <c r="G12608" s="87">
        <v>3750</v>
      </c>
      <c r="H12608" s="87">
        <v>75.000000000000071</v>
      </c>
    </row>
    <row r="12609" spans="1:8" x14ac:dyDescent="0.3">
      <c r="A12609" t="s">
        <v>39</v>
      </c>
      <c r="B12609" t="s">
        <v>58</v>
      </c>
      <c r="C12609" t="s">
        <v>61</v>
      </c>
      <c r="D12609" t="s">
        <v>214</v>
      </c>
      <c r="E12609" t="s">
        <v>216</v>
      </c>
      <c r="F12609" s="88">
        <v>46388</v>
      </c>
      <c r="G12609" s="87">
        <v>3750</v>
      </c>
      <c r="H12609" s="87">
        <v>75.000000000000071</v>
      </c>
    </row>
    <row r="12610" spans="1:8" x14ac:dyDescent="0.3">
      <c r="A12610" t="s">
        <v>39</v>
      </c>
      <c r="B12610" t="s">
        <v>58</v>
      </c>
      <c r="C12610" t="s">
        <v>61</v>
      </c>
      <c r="D12610" t="s">
        <v>214</v>
      </c>
      <c r="E12610" t="s">
        <v>217</v>
      </c>
      <c r="F12610" s="88">
        <v>46388</v>
      </c>
      <c r="G12610" s="87">
        <v>3750</v>
      </c>
      <c r="H12610" s="87">
        <v>0</v>
      </c>
    </row>
    <row r="12611" spans="1:8" x14ac:dyDescent="0.3">
      <c r="A12611" t="s">
        <v>39</v>
      </c>
      <c r="B12611" t="s">
        <v>58</v>
      </c>
      <c r="C12611" t="s">
        <v>61</v>
      </c>
      <c r="D12611" t="s">
        <v>214</v>
      </c>
      <c r="E12611" t="s">
        <v>215</v>
      </c>
      <c r="F12611" s="88">
        <v>46419</v>
      </c>
      <c r="G12611" s="87">
        <v>3750</v>
      </c>
      <c r="H12611" s="87">
        <v>75.000000000000071</v>
      </c>
    </row>
    <row r="12612" spans="1:8" x14ac:dyDescent="0.3">
      <c r="A12612" t="s">
        <v>39</v>
      </c>
      <c r="B12612" t="s">
        <v>58</v>
      </c>
      <c r="C12612" t="s">
        <v>61</v>
      </c>
      <c r="D12612" t="s">
        <v>214</v>
      </c>
      <c r="E12612" t="s">
        <v>216</v>
      </c>
      <c r="F12612" s="88">
        <v>46419</v>
      </c>
      <c r="G12612" s="87">
        <v>3750</v>
      </c>
      <c r="H12612" s="87">
        <v>75.000000000000071</v>
      </c>
    </row>
    <row r="12613" spans="1:8" x14ac:dyDescent="0.3">
      <c r="A12613" t="s">
        <v>39</v>
      </c>
      <c r="B12613" t="s">
        <v>58</v>
      </c>
      <c r="C12613" t="s">
        <v>61</v>
      </c>
      <c r="D12613" t="s">
        <v>214</v>
      </c>
      <c r="E12613" t="s">
        <v>217</v>
      </c>
      <c r="F12613" s="88">
        <v>46419</v>
      </c>
      <c r="G12613" s="87">
        <v>3750</v>
      </c>
      <c r="H12613" s="87">
        <v>0</v>
      </c>
    </row>
    <row r="12614" spans="1:8" x14ac:dyDescent="0.3">
      <c r="A12614" t="s">
        <v>39</v>
      </c>
      <c r="B12614" t="s">
        <v>58</v>
      </c>
      <c r="C12614" t="s">
        <v>61</v>
      </c>
      <c r="D12614" t="s">
        <v>214</v>
      </c>
      <c r="E12614" t="s">
        <v>215</v>
      </c>
      <c r="F12614" s="88">
        <v>46447</v>
      </c>
      <c r="G12614" s="87">
        <v>3750</v>
      </c>
      <c r="H12614" s="87">
        <v>75.000000000000071</v>
      </c>
    </row>
    <row r="12615" spans="1:8" x14ac:dyDescent="0.3">
      <c r="A12615" t="s">
        <v>39</v>
      </c>
      <c r="B12615" t="s">
        <v>58</v>
      </c>
      <c r="C12615" t="s">
        <v>61</v>
      </c>
      <c r="D12615" t="s">
        <v>214</v>
      </c>
      <c r="E12615" t="s">
        <v>216</v>
      </c>
      <c r="F12615" s="88">
        <v>46447</v>
      </c>
      <c r="G12615" s="87">
        <v>3750</v>
      </c>
      <c r="H12615" s="87">
        <v>75.000000000000071</v>
      </c>
    </row>
    <row r="12616" spans="1:8" x14ac:dyDescent="0.3">
      <c r="A12616" t="s">
        <v>39</v>
      </c>
      <c r="B12616" t="s">
        <v>58</v>
      </c>
      <c r="C12616" t="s">
        <v>61</v>
      </c>
      <c r="D12616" t="s">
        <v>214</v>
      </c>
      <c r="E12616" t="s">
        <v>217</v>
      </c>
      <c r="F12616" s="88">
        <v>46447</v>
      </c>
      <c r="G12616" s="87">
        <v>3750</v>
      </c>
      <c r="H12616" s="87">
        <v>0</v>
      </c>
    </row>
    <row r="12617" spans="1:8" x14ac:dyDescent="0.3">
      <c r="A12617" t="s">
        <v>39</v>
      </c>
      <c r="B12617" t="s">
        <v>58</v>
      </c>
      <c r="C12617" t="s">
        <v>61</v>
      </c>
      <c r="D12617" t="s">
        <v>214</v>
      </c>
      <c r="E12617" t="s">
        <v>215</v>
      </c>
      <c r="F12617" s="88">
        <v>46478</v>
      </c>
      <c r="G12617" s="87">
        <v>3750</v>
      </c>
      <c r="H12617" s="87">
        <v>75.000000000000071</v>
      </c>
    </row>
    <row r="12618" spans="1:8" x14ac:dyDescent="0.3">
      <c r="A12618" t="s">
        <v>39</v>
      </c>
      <c r="B12618" t="s">
        <v>58</v>
      </c>
      <c r="C12618" t="s">
        <v>61</v>
      </c>
      <c r="D12618" t="s">
        <v>214</v>
      </c>
      <c r="E12618" t="s">
        <v>216</v>
      </c>
      <c r="F12618" s="88">
        <v>46478</v>
      </c>
      <c r="G12618" s="87">
        <v>3750</v>
      </c>
      <c r="H12618" s="87">
        <v>75.000000000000071</v>
      </c>
    </row>
    <row r="12619" spans="1:8" x14ac:dyDescent="0.3">
      <c r="A12619" t="s">
        <v>39</v>
      </c>
      <c r="B12619" t="s">
        <v>58</v>
      </c>
      <c r="C12619" t="s">
        <v>61</v>
      </c>
      <c r="D12619" t="s">
        <v>214</v>
      </c>
      <c r="E12619" t="s">
        <v>217</v>
      </c>
      <c r="F12619" s="88">
        <v>46478</v>
      </c>
      <c r="G12619" s="87">
        <v>3750</v>
      </c>
      <c r="H12619" s="87">
        <v>0</v>
      </c>
    </row>
    <row r="12620" spans="1:8" x14ac:dyDescent="0.3">
      <c r="A12620" t="s">
        <v>39</v>
      </c>
      <c r="B12620" t="s">
        <v>58</v>
      </c>
      <c r="C12620" t="s">
        <v>61</v>
      </c>
      <c r="D12620" t="s">
        <v>214</v>
      </c>
      <c r="E12620" t="s">
        <v>215</v>
      </c>
      <c r="F12620" s="88">
        <v>46508</v>
      </c>
      <c r="G12620" s="87">
        <v>3750</v>
      </c>
      <c r="H12620" s="87">
        <v>75.000000000000071</v>
      </c>
    </row>
    <row r="12621" spans="1:8" x14ac:dyDescent="0.3">
      <c r="A12621" t="s">
        <v>39</v>
      </c>
      <c r="B12621" t="s">
        <v>58</v>
      </c>
      <c r="C12621" t="s">
        <v>61</v>
      </c>
      <c r="D12621" t="s">
        <v>214</v>
      </c>
      <c r="E12621" t="s">
        <v>216</v>
      </c>
      <c r="F12621" s="88">
        <v>46508</v>
      </c>
      <c r="G12621" s="87">
        <v>3750</v>
      </c>
      <c r="H12621" s="87">
        <v>75.000000000000071</v>
      </c>
    </row>
    <row r="12622" spans="1:8" x14ac:dyDescent="0.3">
      <c r="A12622" t="s">
        <v>39</v>
      </c>
      <c r="B12622" t="s">
        <v>58</v>
      </c>
      <c r="C12622" t="s">
        <v>61</v>
      </c>
      <c r="D12622" t="s">
        <v>214</v>
      </c>
      <c r="E12622" t="s">
        <v>217</v>
      </c>
      <c r="F12622" s="88">
        <v>46508</v>
      </c>
      <c r="G12622" s="87">
        <v>3750</v>
      </c>
      <c r="H12622" s="87">
        <v>0</v>
      </c>
    </row>
    <row r="12623" spans="1:8" x14ac:dyDescent="0.3">
      <c r="A12623" t="s">
        <v>39</v>
      </c>
      <c r="B12623" t="s">
        <v>58</v>
      </c>
      <c r="C12623" t="s">
        <v>61</v>
      </c>
      <c r="D12623" t="s">
        <v>214</v>
      </c>
      <c r="E12623" t="s">
        <v>215</v>
      </c>
      <c r="F12623" s="88">
        <v>46539</v>
      </c>
      <c r="G12623" s="87">
        <v>3750</v>
      </c>
      <c r="H12623" s="87">
        <v>227.99999999999989</v>
      </c>
    </row>
    <row r="12624" spans="1:8" x14ac:dyDescent="0.3">
      <c r="A12624" t="s">
        <v>39</v>
      </c>
      <c r="B12624" t="s">
        <v>58</v>
      </c>
      <c r="C12624" t="s">
        <v>61</v>
      </c>
      <c r="D12624" t="s">
        <v>214</v>
      </c>
      <c r="E12624" t="s">
        <v>216</v>
      </c>
      <c r="F12624" s="88">
        <v>46539</v>
      </c>
      <c r="G12624" s="87">
        <v>3750</v>
      </c>
      <c r="H12624" s="87">
        <v>227.99999999999989</v>
      </c>
    </row>
    <row r="12625" spans="1:8" x14ac:dyDescent="0.3">
      <c r="A12625" t="s">
        <v>39</v>
      </c>
      <c r="B12625" t="s">
        <v>58</v>
      </c>
      <c r="C12625" t="s">
        <v>61</v>
      </c>
      <c r="D12625" t="s">
        <v>214</v>
      </c>
      <c r="E12625" t="s">
        <v>217</v>
      </c>
      <c r="F12625" s="88">
        <v>46539</v>
      </c>
      <c r="G12625" s="87">
        <v>3750</v>
      </c>
      <c r="H12625" s="87">
        <v>0</v>
      </c>
    </row>
    <row r="12626" spans="1:8" x14ac:dyDescent="0.3">
      <c r="A12626" t="s">
        <v>39</v>
      </c>
      <c r="B12626" t="s">
        <v>58</v>
      </c>
      <c r="C12626" t="s">
        <v>61</v>
      </c>
      <c r="D12626" t="s">
        <v>214</v>
      </c>
      <c r="E12626" t="s">
        <v>215</v>
      </c>
      <c r="F12626" s="88">
        <v>46569</v>
      </c>
      <c r="G12626" s="87">
        <v>3750</v>
      </c>
      <c r="H12626" s="87">
        <v>227.99999999999989</v>
      </c>
    </row>
    <row r="12627" spans="1:8" x14ac:dyDescent="0.3">
      <c r="A12627" t="s">
        <v>39</v>
      </c>
      <c r="B12627" t="s">
        <v>58</v>
      </c>
      <c r="C12627" t="s">
        <v>61</v>
      </c>
      <c r="D12627" t="s">
        <v>214</v>
      </c>
      <c r="E12627" t="s">
        <v>216</v>
      </c>
      <c r="F12627" s="88">
        <v>46569</v>
      </c>
      <c r="G12627" s="87">
        <v>3750</v>
      </c>
      <c r="H12627" s="87">
        <v>227.99999999999989</v>
      </c>
    </row>
    <row r="12628" spans="1:8" x14ac:dyDescent="0.3">
      <c r="A12628" t="s">
        <v>39</v>
      </c>
      <c r="B12628" t="s">
        <v>58</v>
      </c>
      <c r="C12628" t="s">
        <v>61</v>
      </c>
      <c r="D12628" t="s">
        <v>214</v>
      </c>
      <c r="E12628" t="s">
        <v>217</v>
      </c>
      <c r="F12628" s="88">
        <v>46569</v>
      </c>
      <c r="G12628" s="87">
        <v>3750</v>
      </c>
      <c r="H12628" s="87">
        <v>0</v>
      </c>
    </row>
    <row r="12629" spans="1:8" x14ac:dyDescent="0.3">
      <c r="A12629" t="s">
        <v>39</v>
      </c>
      <c r="B12629" t="s">
        <v>58</v>
      </c>
      <c r="C12629" t="s">
        <v>61</v>
      </c>
      <c r="D12629" t="s">
        <v>214</v>
      </c>
      <c r="E12629" t="s">
        <v>215</v>
      </c>
      <c r="F12629" s="88">
        <v>46600</v>
      </c>
      <c r="G12629" s="87">
        <v>3750</v>
      </c>
      <c r="H12629" s="87">
        <v>227.99999999999989</v>
      </c>
    </row>
    <row r="12630" spans="1:8" x14ac:dyDescent="0.3">
      <c r="A12630" t="s">
        <v>39</v>
      </c>
      <c r="B12630" t="s">
        <v>58</v>
      </c>
      <c r="C12630" t="s">
        <v>61</v>
      </c>
      <c r="D12630" t="s">
        <v>214</v>
      </c>
      <c r="E12630" t="s">
        <v>216</v>
      </c>
      <c r="F12630" s="88">
        <v>46600</v>
      </c>
      <c r="G12630" s="87">
        <v>3750</v>
      </c>
      <c r="H12630" s="87">
        <v>227.99999999999989</v>
      </c>
    </row>
    <row r="12631" spans="1:8" x14ac:dyDescent="0.3">
      <c r="A12631" t="s">
        <v>39</v>
      </c>
      <c r="B12631" t="s">
        <v>58</v>
      </c>
      <c r="C12631" t="s">
        <v>61</v>
      </c>
      <c r="D12631" t="s">
        <v>214</v>
      </c>
      <c r="E12631" t="s">
        <v>217</v>
      </c>
      <c r="F12631" s="88">
        <v>46600</v>
      </c>
      <c r="G12631" s="87">
        <v>3750</v>
      </c>
      <c r="H12631" s="87">
        <v>0</v>
      </c>
    </row>
    <row r="12632" spans="1:8" x14ac:dyDescent="0.3">
      <c r="A12632" t="s">
        <v>39</v>
      </c>
      <c r="B12632" t="s">
        <v>58</v>
      </c>
      <c r="C12632" t="s">
        <v>61</v>
      </c>
      <c r="D12632" t="s">
        <v>214</v>
      </c>
      <c r="E12632" t="s">
        <v>215</v>
      </c>
      <c r="F12632" s="88">
        <v>46631</v>
      </c>
      <c r="G12632" s="87">
        <v>3750</v>
      </c>
      <c r="H12632" s="87">
        <v>227.99999999999989</v>
      </c>
    </row>
    <row r="12633" spans="1:8" x14ac:dyDescent="0.3">
      <c r="A12633" t="s">
        <v>39</v>
      </c>
      <c r="B12633" t="s">
        <v>58</v>
      </c>
      <c r="C12633" t="s">
        <v>61</v>
      </c>
      <c r="D12633" t="s">
        <v>214</v>
      </c>
      <c r="E12633" t="s">
        <v>216</v>
      </c>
      <c r="F12633" s="88">
        <v>46631</v>
      </c>
      <c r="G12633" s="87">
        <v>3750</v>
      </c>
      <c r="H12633" s="87">
        <v>227.99999999999989</v>
      </c>
    </row>
    <row r="12634" spans="1:8" x14ac:dyDescent="0.3">
      <c r="A12634" t="s">
        <v>39</v>
      </c>
      <c r="B12634" t="s">
        <v>58</v>
      </c>
      <c r="C12634" t="s">
        <v>61</v>
      </c>
      <c r="D12634" t="s">
        <v>214</v>
      </c>
      <c r="E12634" t="s">
        <v>217</v>
      </c>
      <c r="F12634" s="88">
        <v>46631</v>
      </c>
      <c r="G12634" s="87">
        <v>3750</v>
      </c>
      <c r="H12634" s="87">
        <v>0</v>
      </c>
    </row>
    <row r="12635" spans="1:8" x14ac:dyDescent="0.3">
      <c r="A12635" t="s">
        <v>39</v>
      </c>
      <c r="B12635" t="s">
        <v>58</v>
      </c>
      <c r="C12635" t="s">
        <v>61</v>
      </c>
      <c r="D12635" t="s">
        <v>214</v>
      </c>
      <c r="E12635" t="s">
        <v>215</v>
      </c>
      <c r="F12635" s="88">
        <v>46661</v>
      </c>
      <c r="G12635" s="87">
        <v>3750</v>
      </c>
      <c r="H12635" s="87">
        <v>150.00000000000011</v>
      </c>
    </row>
    <row r="12636" spans="1:8" x14ac:dyDescent="0.3">
      <c r="A12636" t="s">
        <v>39</v>
      </c>
      <c r="B12636" t="s">
        <v>58</v>
      </c>
      <c r="C12636" t="s">
        <v>61</v>
      </c>
      <c r="D12636" t="s">
        <v>214</v>
      </c>
      <c r="E12636" t="s">
        <v>216</v>
      </c>
      <c r="F12636" s="88">
        <v>46661</v>
      </c>
      <c r="G12636" s="87">
        <v>3750</v>
      </c>
      <c r="H12636" s="87">
        <v>150.00000000000011</v>
      </c>
    </row>
    <row r="12637" spans="1:8" x14ac:dyDescent="0.3">
      <c r="A12637" t="s">
        <v>39</v>
      </c>
      <c r="B12637" t="s">
        <v>58</v>
      </c>
      <c r="C12637" t="s">
        <v>61</v>
      </c>
      <c r="D12637" t="s">
        <v>214</v>
      </c>
      <c r="E12637" t="s">
        <v>217</v>
      </c>
      <c r="F12637" s="88">
        <v>46661</v>
      </c>
      <c r="G12637" s="87">
        <v>3750</v>
      </c>
      <c r="H12637" s="87">
        <v>0</v>
      </c>
    </row>
    <row r="12638" spans="1:8" x14ac:dyDescent="0.3">
      <c r="A12638" t="s">
        <v>39</v>
      </c>
      <c r="B12638" t="s">
        <v>58</v>
      </c>
      <c r="C12638" t="s">
        <v>61</v>
      </c>
      <c r="D12638" t="s">
        <v>214</v>
      </c>
      <c r="E12638" t="s">
        <v>215</v>
      </c>
      <c r="F12638" s="88">
        <v>46692</v>
      </c>
      <c r="G12638" s="87">
        <v>3750</v>
      </c>
      <c r="H12638" s="87">
        <v>150.00000000000011</v>
      </c>
    </row>
    <row r="12639" spans="1:8" x14ac:dyDescent="0.3">
      <c r="A12639" t="s">
        <v>39</v>
      </c>
      <c r="B12639" t="s">
        <v>58</v>
      </c>
      <c r="C12639" t="s">
        <v>61</v>
      </c>
      <c r="D12639" t="s">
        <v>214</v>
      </c>
      <c r="E12639" t="s">
        <v>216</v>
      </c>
      <c r="F12639" s="88">
        <v>46692</v>
      </c>
      <c r="G12639" s="87">
        <v>3750</v>
      </c>
      <c r="H12639" s="87">
        <v>150.00000000000011</v>
      </c>
    </row>
    <row r="12640" spans="1:8" x14ac:dyDescent="0.3">
      <c r="A12640" t="s">
        <v>39</v>
      </c>
      <c r="B12640" t="s">
        <v>58</v>
      </c>
      <c r="C12640" t="s">
        <v>61</v>
      </c>
      <c r="D12640" t="s">
        <v>214</v>
      </c>
      <c r="E12640" t="s">
        <v>217</v>
      </c>
      <c r="F12640" s="88">
        <v>46692</v>
      </c>
      <c r="G12640" s="87">
        <v>3750</v>
      </c>
      <c r="H12640" s="87">
        <v>0</v>
      </c>
    </row>
    <row r="12641" spans="1:8" x14ac:dyDescent="0.3">
      <c r="A12641" t="s">
        <v>39</v>
      </c>
      <c r="B12641" t="s">
        <v>58</v>
      </c>
      <c r="C12641" t="s">
        <v>61</v>
      </c>
      <c r="D12641" t="s">
        <v>214</v>
      </c>
      <c r="E12641" t="s">
        <v>215</v>
      </c>
      <c r="F12641" s="88">
        <v>46722</v>
      </c>
      <c r="G12641" s="87">
        <v>3750</v>
      </c>
      <c r="H12641" s="87">
        <v>150.00000000000011</v>
      </c>
    </row>
    <row r="12642" spans="1:8" x14ac:dyDescent="0.3">
      <c r="A12642" t="s">
        <v>39</v>
      </c>
      <c r="B12642" t="s">
        <v>58</v>
      </c>
      <c r="C12642" t="s">
        <v>61</v>
      </c>
      <c r="D12642" t="s">
        <v>214</v>
      </c>
      <c r="E12642" t="s">
        <v>216</v>
      </c>
      <c r="F12642" s="88">
        <v>46722</v>
      </c>
      <c r="G12642" s="87">
        <v>3750</v>
      </c>
      <c r="H12642" s="87">
        <v>150.00000000000011</v>
      </c>
    </row>
    <row r="12643" spans="1:8" x14ac:dyDescent="0.3">
      <c r="A12643" t="s">
        <v>39</v>
      </c>
      <c r="B12643" t="s">
        <v>58</v>
      </c>
      <c r="C12643" t="s">
        <v>61</v>
      </c>
      <c r="D12643" t="s">
        <v>214</v>
      </c>
      <c r="E12643" t="s">
        <v>217</v>
      </c>
      <c r="F12643" s="88">
        <v>46722</v>
      </c>
      <c r="G12643" s="87">
        <v>3750</v>
      </c>
      <c r="H12643" s="87">
        <v>0</v>
      </c>
    </row>
    <row r="12644" spans="1:8" x14ac:dyDescent="0.3">
      <c r="A12644" t="s">
        <v>39</v>
      </c>
      <c r="B12644" t="s">
        <v>58</v>
      </c>
      <c r="C12644" t="s">
        <v>68</v>
      </c>
      <c r="D12644" t="s">
        <v>198</v>
      </c>
      <c r="E12644" t="s">
        <v>135</v>
      </c>
      <c r="G12644" s="87">
        <v>33000</v>
      </c>
      <c r="H12644" s="87">
        <v>19536</v>
      </c>
    </row>
    <row r="12645" spans="1:8" x14ac:dyDescent="0.3">
      <c r="A12645" t="s">
        <v>39</v>
      </c>
      <c r="B12645" t="s">
        <v>58</v>
      </c>
      <c r="C12645" t="s">
        <v>68</v>
      </c>
      <c r="D12645" t="s">
        <v>198</v>
      </c>
      <c r="E12645" t="s">
        <v>199</v>
      </c>
      <c r="G12645" s="87">
        <v>33000</v>
      </c>
      <c r="H12645" s="87">
        <v>33000</v>
      </c>
    </row>
    <row r="12646" spans="1:8" x14ac:dyDescent="0.3">
      <c r="A12646" t="s">
        <v>39</v>
      </c>
      <c r="B12646" t="s">
        <v>58</v>
      </c>
      <c r="C12646" t="s">
        <v>68</v>
      </c>
      <c r="D12646" t="s">
        <v>198</v>
      </c>
      <c r="E12646" t="s">
        <v>200</v>
      </c>
      <c r="G12646" s="87">
        <v>33000</v>
      </c>
      <c r="H12646" s="87">
        <v>33258.912914632972</v>
      </c>
    </row>
    <row r="12647" spans="1:8" x14ac:dyDescent="0.3">
      <c r="A12647" t="s">
        <v>39</v>
      </c>
      <c r="B12647" t="s">
        <v>58</v>
      </c>
      <c r="C12647" t="s">
        <v>68</v>
      </c>
      <c r="D12647" t="s">
        <v>198</v>
      </c>
      <c r="E12647" t="s">
        <v>201</v>
      </c>
      <c r="G12647" s="87">
        <v>33000</v>
      </c>
      <c r="H12647" s="87">
        <v>33000</v>
      </c>
    </row>
    <row r="12648" spans="1:8" x14ac:dyDescent="0.3">
      <c r="A12648" t="s">
        <v>39</v>
      </c>
      <c r="B12648" t="s">
        <v>58</v>
      </c>
      <c r="C12648" t="s">
        <v>68</v>
      </c>
      <c r="D12648" t="s">
        <v>198</v>
      </c>
      <c r="E12648" t="s">
        <v>202</v>
      </c>
      <c r="G12648" s="87">
        <v>33000</v>
      </c>
      <c r="H12648" s="87">
        <v>19689.276445462721</v>
      </c>
    </row>
    <row r="12649" spans="1:8" x14ac:dyDescent="0.3">
      <c r="A12649" t="s">
        <v>39</v>
      </c>
      <c r="B12649" t="s">
        <v>58</v>
      </c>
      <c r="C12649" t="s">
        <v>68</v>
      </c>
      <c r="D12649" t="s">
        <v>198</v>
      </c>
      <c r="E12649" t="s">
        <v>139</v>
      </c>
      <c r="G12649" s="87">
        <v>33000</v>
      </c>
      <c r="H12649" s="87">
        <v>20955</v>
      </c>
    </row>
    <row r="12650" spans="1:8" x14ac:dyDescent="0.3">
      <c r="A12650" t="s">
        <v>39</v>
      </c>
      <c r="B12650" t="s">
        <v>58</v>
      </c>
      <c r="C12650" t="s">
        <v>68</v>
      </c>
      <c r="D12650" t="s">
        <v>198</v>
      </c>
      <c r="E12650" t="s">
        <v>65</v>
      </c>
      <c r="G12650" s="87">
        <v>33000</v>
      </c>
      <c r="H12650" s="87">
        <v>19689.276445462721</v>
      </c>
    </row>
    <row r="12651" spans="1:8" x14ac:dyDescent="0.3">
      <c r="A12651" t="s">
        <v>39</v>
      </c>
      <c r="B12651" t="s">
        <v>58</v>
      </c>
      <c r="C12651" t="s">
        <v>68</v>
      </c>
      <c r="D12651" t="s">
        <v>203</v>
      </c>
      <c r="E12651" t="s">
        <v>204</v>
      </c>
      <c r="G12651" s="87">
        <v>33000</v>
      </c>
      <c r="H12651" s="87">
        <v>19471.429827603231</v>
      </c>
    </row>
    <row r="12652" spans="1:8" x14ac:dyDescent="0.3">
      <c r="A12652" t="s">
        <v>39</v>
      </c>
      <c r="B12652" t="s">
        <v>58</v>
      </c>
      <c r="C12652" t="s">
        <v>68</v>
      </c>
      <c r="D12652" t="s">
        <v>203</v>
      </c>
      <c r="E12652" t="s">
        <v>142</v>
      </c>
      <c r="G12652" s="87">
        <v>33000</v>
      </c>
      <c r="H12652" s="87">
        <v>33000</v>
      </c>
    </row>
    <row r="12653" spans="1:8" x14ac:dyDescent="0.3">
      <c r="A12653" t="s">
        <v>39</v>
      </c>
      <c r="B12653" t="s">
        <v>58</v>
      </c>
      <c r="C12653" t="s">
        <v>68</v>
      </c>
      <c r="D12653" t="s">
        <v>203</v>
      </c>
      <c r="E12653" t="s">
        <v>143</v>
      </c>
      <c r="G12653" s="87">
        <v>33000</v>
      </c>
      <c r="H12653" s="87">
        <v>32890.928762843301</v>
      </c>
    </row>
    <row r="12654" spans="1:8" x14ac:dyDescent="0.3">
      <c r="A12654" t="s">
        <v>39</v>
      </c>
      <c r="B12654" t="s">
        <v>58</v>
      </c>
      <c r="C12654" t="s">
        <v>68</v>
      </c>
      <c r="D12654" t="s">
        <v>203</v>
      </c>
      <c r="E12654" t="s">
        <v>141</v>
      </c>
      <c r="G12654" s="87">
        <v>33000</v>
      </c>
      <c r="H12654" s="87">
        <v>0</v>
      </c>
    </row>
    <row r="12655" spans="1:8" x14ac:dyDescent="0.3">
      <c r="A12655" t="s">
        <v>39</v>
      </c>
      <c r="B12655" t="s">
        <v>58</v>
      </c>
      <c r="C12655" t="s">
        <v>68</v>
      </c>
      <c r="D12655" t="s">
        <v>203</v>
      </c>
      <c r="E12655" t="s">
        <v>205</v>
      </c>
      <c r="G12655" s="87">
        <v>33000</v>
      </c>
      <c r="H12655" s="87">
        <v>19471.429827603231</v>
      </c>
    </row>
    <row r="12656" spans="1:8" x14ac:dyDescent="0.3">
      <c r="A12656" t="s">
        <v>39</v>
      </c>
      <c r="B12656" t="s">
        <v>58</v>
      </c>
      <c r="C12656" t="s">
        <v>68</v>
      </c>
      <c r="D12656" t="s">
        <v>206</v>
      </c>
      <c r="E12656" t="s">
        <v>207</v>
      </c>
      <c r="G12656" s="87">
        <v>33000</v>
      </c>
      <c r="H12656" s="87">
        <v>33000</v>
      </c>
    </row>
    <row r="12657" spans="1:8" x14ac:dyDescent="0.3">
      <c r="A12657" t="s">
        <v>39</v>
      </c>
      <c r="B12657" t="s">
        <v>58</v>
      </c>
      <c r="C12657" t="s">
        <v>68</v>
      </c>
      <c r="D12657" t="s">
        <v>206</v>
      </c>
      <c r="E12657" t="s">
        <v>208</v>
      </c>
      <c r="G12657" s="87">
        <v>33000</v>
      </c>
      <c r="H12657" s="87">
        <v>33000</v>
      </c>
    </row>
    <row r="12658" spans="1:8" x14ac:dyDescent="0.3">
      <c r="A12658" t="s">
        <v>39</v>
      </c>
      <c r="B12658" t="s">
        <v>58</v>
      </c>
      <c r="C12658" t="s">
        <v>68</v>
      </c>
      <c r="D12658" t="s">
        <v>206</v>
      </c>
      <c r="E12658" t="s">
        <v>209</v>
      </c>
      <c r="G12658" s="87">
        <v>33000</v>
      </c>
      <c r="H12658" s="87">
        <v>29468.792396061272</v>
      </c>
    </row>
    <row r="12659" spans="1:8" x14ac:dyDescent="0.3">
      <c r="A12659" t="s">
        <v>39</v>
      </c>
      <c r="B12659" t="s">
        <v>58</v>
      </c>
      <c r="C12659" t="s">
        <v>68</v>
      </c>
      <c r="D12659" t="s">
        <v>210</v>
      </c>
      <c r="E12659" t="s">
        <v>211</v>
      </c>
      <c r="G12659" s="87">
        <v>33000</v>
      </c>
      <c r="H12659" s="87">
        <v>29700</v>
      </c>
    </row>
    <row r="12660" spans="1:8" x14ac:dyDescent="0.3">
      <c r="A12660" t="s">
        <v>39</v>
      </c>
      <c r="B12660" t="s">
        <v>58</v>
      </c>
      <c r="C12660" t="s">
        <v>68</v>
      </c>
      <c r="D12660" t="s">
        <v>210</v>
      </c>
      <c r="E12660" t="s">
        <v>212</v>
      </c>
      <c r="G12660" s="87">
        <v>33000</v>
      </c>
      <c r="H12660" s="87">
        <v>29370</v>
      </c>
    </row>
    <row r="12661" spans="1:8" x14ac:dyDescent="0.3">
      <c r="A12661" t="s">
        <v>39</v>
      </c>
      <c r="B12661" t="s">
        <v>58</v>
      </c>
      <c r="C12661" t="s">
        <v>68</v>
      </c>
      <c r="D12661" t="s">
        <v>210</v>
      </c>
      <c r="E12661" t="s">
        <v>213</v>
      </c>
      <c r="G12661" s="87">
        <v>33000</v>
      </c>
      <c r="H12661" s="87">
        <v>29865</v>
      </c>
    </row>
    <row r="12662" spans="1:8" x14ac:dyDescent="0.3">
      <c r="A12662" t="s">
        <v>39</v>
      </c>
      <c r="B12662" t="s">
        <v>58</v>
      </c>
      <c r="C12662" t="s">
        <v>68</v>
      </c>
      <c r="D12662" t="s">
        <v>214</v>
      </c>
      <c r="E12662" t="s">
        <v>215</v>
      </c>
      <c r="F12662" s="88">
        <v>46388</v>
      </c>
      <c r="G12662" s="87">
        <v>2750</v>
      </c>
      <c r="H12662" s="87">
        <v>37.372709389563383</v>
      </c>
    </row>
    <row r="12663" spans="1:8" x14ac:dyDescent="0.3">
      <c r="A12663" t="s">
        <v>39</v>
      </c>
      <c r="B12663" t="s">
        <v>58</v>
      </c>
      <c r="C12663" t="s">
        <v>68</v>
      </c>
      <c r="D12663" t="s">
        <v>214</v>
      </c>
      <c r="E12663" t="s">
        <v>216</v>
      </c>
      <c r="F12663" s="88">
        <v>46388</v>
      </c>
      <c r="G12663" s="87">
        <v>2750</v>
      </c>
      <c r="H12663" s="87">
        <v>0</v>
      </c>
    </row>
    <row r="12664" spans="1:8" x14ac:dyDescent="0.3">
      <c r="A12664" t="s">
        <v>39</v>
      </c>
      <c r="B12664" t="s">
        <v>58</v>
      </c>
      <c r="C12664" t="s">
        <v>68</v>
      </c>
      <c r="D12664" t="s">
        <v>214</v>
      </c>
      <c r="E12664" t="s">
        <v>217</v>
      </c>
      <c r="F12664" s="88">
        <v>46388</v>
      </c>
      <c r="G12664" s="87">
        <v>2750</v>
      </c>
      <c r="H12664" s="87">
        <v>37.372709389563383</v>
      </c>
    </row>
    <row r="12665" spans="1:8" x14ac:dyDescent="0.3">
      <c r="A12665" t="s">
        <v>39</v>
      </c>
      <c r="B12665" t="s">
        <v>58</v>
      </c>
      <c r="C12665" t="s">
        <v>68</v>
      </c>
      <c r="D12665" t="s">
        <v>214</v>
      </c>
      <c r="E12665" t="s">
        <v>215</v>
      </c>
      <c r="F12665" s="88">
        <v>46419</v>
      </c>
      <c r="G12665" s="87">
        <v>2750</v>
      </c>
      <c r="H12665" s="87">
        <v>37.331705139967077</v>
      </c>
    </row>
    <row r="12666" spans="1:8" x14ac:dyDescent="0.3">
      <c r="A12666" t="s">
        <v>39</v>
      </c>
      <c r="B12666" t="s">
        <v>58</v>
      </c>
      <c r="C12666" t="s">
        <v>68</v>
      </c>
      <c r="D12666" t="s">
        <v>214</v>
      </c>
      <c r="E12666" t="s">
        <v>216</v>
      </c>
      <c r="F12666" s="88">
        <v>46419</v>
      </c>
      <c r="G12666" s="87">
        <v>2750</v>
      </c>
      <c r="H12666" s="87">
        <v>0</v>
      </c>
    </row>
    <row r="12667" spans="1:8" x14ac:dyDescent="0.3">
      <c r="A12667" t="s">
        <v>39</v>
      </c>
      <c r="B12667" t="s">
        <v>58</v>
      </c>
      <c r="C12667" t="s">
        <v>68</v>
      </c>
      <c r="D12667" t="s">
        <v>214</v>
      </c>
      <c r="E12667" t="s">
        <v>217</v>
      </c>
      <c r="F12667" s="88">
        <v>46419</v>
      </c>
      <c r="G12667" s="87">
        <v>2750</v>
      </c>
      <c r="H12667" s="87">
        <v>37.331705139967077</v>
      </c>
    </row>
    <row r="12668" spans="1:8" x14ac:dyDescent="0.3">
      <c r="A12668" t="s">
        <v>39</v>
      </c>
      <c r="B12668" t="s">
        <v>58</v>
      </c>
      <c r="C12668" t="s">
        <v>68</v>
      </c>
      <c r="D12668" t="s">
        <v>214</v>
      </c>
      <c r="E12668" t="s">
        <v>215</v>
      </c>
      <c r="F12668" s="88">
        <v>46447</v>
      </c>
      <c r="G12668" s="87">
        <v>2750</v>
      </c>
      <c r="H12668" s="87">
        <v>37.290790769097313</v>
      </c>
    </row>
    <row r="12669" spans="1:8" x14ac:dyDescent="0.3">
      <c r="A12669" t="s">
        <v>39</v>
      </c>
      <c r="B12669" t="s">
        <v>58</v>
      </c>
      <c r="C12669" t="s">
        <v>68</v>
      </c>
      <c r="D12669" t="s">
        <v>214</v>
      </c>
      <c r="E12669" t="s">
        <v>216</v>
      </c>
      <c r="F12669" s="88">
        <v>46447</v>
      </c>
      <c r="G12669" s="87">
        <v>2750</v>
      </c>
      <c r="H12669" s="87">
        <v>0</v>
      </c>
    </row>
    <row r="12670" spans="1:8" x14ac:dyDescent="0.3">
      <c r="A12670" t="s">
        <v>39</v>
      </c>
      <c r="B12670" t="s">
        <v>58</v>
      </c>
      <c r="C12670" t="s">
        <v>68</v>
      </c>
      <c r="D12670" t="s">
        <v>214</v>
      </c>
      <c r="E12670" t="s">
        <v>217</v>
      </c>
      <c r="F12670" s="88">
        <v>46447</v>
      </c>
      <c r="G12670" s="87">
        <v>2750</v>
      </c>
      <c r="H12670" s="87">
        <v>37.290790769097313</v>
      </c>
    </row>
    <row r="12671" spans="1:8" x14ac:dyDescent="0.3">
      <c r="A12671" t="s">
        <v>39</v>
      </c>
      <c r="B12671" t="s">
        <v>58</v>
      </c>
      <c r="C12671" t="s">
        <v>68</v>
      </c>
      <c r="D12671" t="s">
        <v>214</v>
      </c>
      <c r="E12671" t="s">
        <v>215</v>
      </c>
      <c r="F12671" s="88">
        <v>46478</v>
      </c>
      <c r="G12671" s="87">
        <v>2750</v>
      </c>
      <c r="H12671" s="87">
        <v>37.248583657010123</v>
      </c>
    </row>
    <row r="12672" spans="1:8" x14ac:dyDescent="0.3">
      <c r="A12672" t="s">
        <v>39</v>
      </c>
      <c r="B12672" t="s">
        <v>58</v>
      </c>
      <c r="C12672" t="s">
        <v>68</v>
      </c>
      <c r="D12672" t="s">
        <v>214</v>
      </c>
      <c r="E12672" t="s">
        <v>216</v>
      </c>
      <c r="F12672" s="88">
        <v>46478</v>
      </c>
      <c r="G12672" s="87">
        <v>2750</v>
      </c>
      <c r="H12672" s="87">
        <v>0</v>
      </c>
    </row>
    <row r="12673" spans="1:8" x14ac:dyDescent="0.3">
      <c r="A12673" t="s">
        <v>39</v>
      </c>
      <c r="B12673" t="s">
        <v>58</v>
      </c>
      <c r="C12673" t="s">
        <v>68</v>
      </c>
      <c r="D12673" t="s">
        <v>214</v>
      </c>
      <c r="E12673" t="s">
        <v>217</v>
      </c>
      <c r="F12673" s="88">
        <v>46478</v>
      </c>
      <c r="G12673" s="87">
        <v>2750</v>
      </c>
      <c r="H12673" s="87">
        <v>37.248583657010123</v>
      </c>
    </row>
    <row r="12674" spans="1:8" x14ac:dyDescent="0.3">
      <c r="A12674" t="s">
        <v>39</v>
      </c>
      <c r="B12674" t="s">
        <v>58</v>
      </c>
      <c r="C12674" t="s">
        <v>68</v>
      </c>
      <c r="D12674" t="s">
        <v>214</v>
      </c>
      <c r="E12674" t="s">
        <v>215</v>
      </c>
      <c r="F12674" s="88">
        <v>46508</v>
      </c>
      <c r="G12674" s="87">
        <v>2750</v>
      </c>
      <c r="H12674" s="87">
        <v>37.206471980082434</v>
      </c>
    </row>
    <row r="12675" spans="1:8" x14ac:dyDescent="0.3">
      <c r="A12675" t="s">
        <v>39</v>
      </c>
      <c r="B12675" t="s">
        <v>58</v>
      </c>
      <c r="C12675" t="s">
        <v>68</v>
      </c>
      <c r="D12675" t="s">
        <v>214</v>
      </c>
      <c r="E12675" t="s">
        <v>216</v>
      </c>
      <c r="F12675" s="88">
        <v>46508</v>
      </c>
      <c r="G12675" s="87">
        <v>2750</v>
      </c>
      <c r="H12675" s="87">
        <v>0</v>
      </c>
    </row>
    <row r="12676" spans="1:8" x14ac:dyDescent="0.3">
      <c r="A12676" t="s">
        <v>39</v>
      </c>
      <c r="B12676" t="s">
        <v>58</v>
      </c>
      <c r="C12676" t="s">
        <v>68</v>
      </c>
      <c r="D12676" t="s">
        <v>214</v>
      </c>
      <c r="E12676" t="s">
        <v>217</v>
      </c>
      <c r="F12676" s="88">
        <v>46508</v>
      </c>
      <c r="G12676" s="87">
        <v>2750</v>
      </c>
      <c r="H12676" s="87">
        <v>37.206471980082434</v>
      </c>
    </row>
    <row r="12677" spans="1:8" x14ac:dyDescent="0.3">
      <c r="A12677" t="s">
        <v>39</v>
      </c>
      <c r="B12677" t="s">
        <v>58</v>
      </c>
      <c r="C12677" t="s">
        <v>68</v>
      </c>
      <c r="D12677" t="s">
        <v>214</v>
      </c>
      <c r="E12677" t="s">
        <v>215</v>
      </c>
      <c r="F12677" s="88">
        <v>46539</v>
      </c>
      <c r="G12677" s="87">
        <v>2750</v>
      </c>
      <c r="H12677" s="87">
        <v>37.164455414995032</v>
      </c>
    </row>
    <row r="12678" spans="1:8" x14ac:dyDescent="0.3">
      <c r="A12678" t="s">
        <v>39</v>
      </c>
      <c r="B12678" t="s">
        <v>58</v>
      </c>
      <c r="C12678" t="s">
        <v>68</v>
      </c>
      <c r="D12678" t="s">
        <v>214</v>
      </c>
      <c r="E12678" t="s">
        <v>216</v>
      </c>
      <c r="F12678" s="88">
        <v>46539</v>
      </c>
      <c r="G12678" s="87">
        <v>2750</v>
      </c>
      <c r="H12678" s="87">
        <v>0</v>
      </c>
    </row>
    <row r="12679" spans="1:8" x14ac:dyDescent="0.3">
      <c r="A12679" t="s">
        <v>39</v>
      </c>
      <c r="B12679" t="s">
        <v>58</v>
      </c>
      <c r="C12679" t="s">
        <v>68</v>
      </c>
      <c r="D12679" t="s">
        <v>214</v>
      </c>
      <c r="E12679" t="s">
        <v>217</v>
      </c>
      <c r="F12679" s="88">
        <v>46539</v>
      </c>
      <c r="G12679" s="87">
        <v>2750</v>
      </c>
      <c r="H12679" s="87">
        <v>37.164455414995032</v>
      </c>
    </row>
    <row r="12680" spans="1:8" x14ac:dyDescent="0.3">
      <c r="A12680" t="s">
        <v>39</v>
      </c>
      <c r="B12680" t="s">
        <v>58</v>
      </c>
      <c r="C12680" t="s">
        <v>68</v>
      </c>
      <c r="D12680" t="s">
        <v>214</v>
      </c>
      <c r="E12680" t="s">
        <v>215</v>
      </c>
      <c r="F12680" s="88">
        <v>46569</v>
      </c>
      <c r="G12680" s="87">
        <v>2750</v>
      </c>
      <c r="H12680" s="87">
        <v>37.122533639888708</v>
      </c>
    </row>
    <row r="12681" spans="1:8" x14ac:dyDescent="0.3">
      <c r="A12681" t="s">
        <v>39</v>
      </c>
      <c r="B12681" t="s">
        <v>58</v>
      </c>
      <c r="C12681" t="s">
        <v>68</v>
      </c>
      <c r="D12681" t="s">
        <v>214</v>
      </c>
      <c r="E12681" t="s">
        <v>216</v>
      </c>
      <c r="F12681" s="88">
        <v>46569</v>
      </c>
      <c r="G12681" s="87">
        <v>2750</v>
      </c>
      <c r="H12681" s="87">
        <v>0</v>
      </c>
    </row>
    <row r="12682" spans="1:8" x14ac:dyDescent="0.3">
      <c r="A12682" t="s">
        <v>39</v>
      </c>
      <c r="B12682" t="s">
        <v>58</v>
      </c>
      <c r="C12682" t="s">
        <v>68</v>
      </c>
      <c r="D12682" t="s">
        <v>214</v>
      </c>
      <c r="E12682" t="s">
        <v>217</v>
      </c>
      <c r="F12682" s="88">
        <v>46569</v>
      </c>
      <c r="G12682" s="87">
        <v>2750</v>
      </c>
      <c r="H12682" s="87">
        <v>37.122533639888708</v>
      </c>
    </row>
    <row r="12683" spans="1:8" x14ac:dyDescent="0.3">
      <c r="A12683" t="s">
        <v>39</v>
      </c>
      <c r="B12683" t="s">
        <v>58</v>
      </c>
      <c r="C12683" t="s">
        <v>68</v>
      </c>
      <c r="D12683" t="s">
        <v>214</v>
      </c>
      <c r="E12683" t="s">
        <v>215</v>
      </c>
      <c r="F12683" s="88">
        <v>46600</v>
      </c>
      <c r="G12683" s="87">
        <v>2750</v>
      </c>
      <c r="H12683" s="87">
        <v>37.080021426064761</v>
      </c>
    </row>
    <row r="12684" spans="1:8" x14ac:dyDescent="0.3">
      <c r="A12684" t="s">
        <v>39</v>
      </c>
      <c r="B12684" t="s">
        <v>58</v>
      </c>
      <c r="C12684" t="s">
        <v>68</v>
      </c>
      <c r="D12684" t="s">
        <v>214</v>
      </c>
      <c r="E12684" t="s">
        <v>216</v>
      </c>
      <c r="F12684" s="88">
        <v>46600</v>
      </c>
      <c r="G12684" s="87">
        <v>2750</v>
      </c>
      <c r="H12684" s="87">
        <v>0</v>
      </c>
    </row>
    <row r="12685" spans="1:8" x14ac:dyDescent="0.3">
      <c r="A12685" t="s">
        <v>39</v>
      </c>
      <c r="B12685" t="s">
        <v>58</v>
      </c>
      <c r="C12685" t="s">
        <v>68</v>
      </c>
      <c r="D12685" t="s">
        <v>214</v>
      </c>
      <c r="E12685" t="s">
        <v>217</v>
      </c>
      <c r="F12685" s="88">
        <v>46600</v>
      </c>
      <c r="G12685" s="87">
        <v>2750</v>
      </c>
      <c r="H12685" s="87">
        <v>37.080021426064761</v>
      </c>
    </row>
    <row r="12686" spans="1:8" x14ac:dyDescent="0.3">
      <c r="A12686" t="s">
        <v>39</v>
      </c>
      <c r="B12686" t="s">
        <v>58</v>
      </c>
      <c r="C12686" t="s">
        <v>68</v>
      </c>
      <c r="D12686" t="s">
        <v>214</v>
      </c>
      <c r="E12686" t="s">
        <v>215</v>
      </c>
      <c r="F12686" s="88">
        <v>46631</v>
      </c>
      <c r="G12686" s="87">
        <v>2750</v>
      </c>
      <c r="H12686" s="87">
        <v>37.038289811933581</v>
      </c>
    </row>
    <row r="12687" spans="1:8" x14ac:dyDescent="0.3">
      <c r="A12687" t="s">
        <v>39</v>
      </c>
      <c r="B12687" t="s">
        <v>58</v>
      </c>
      <c r="C12687" t="s">
        <v>68</v>
      </c>
      <c r="D12687" t="s">
        <v>214</v>
      </c>
      <c r="E12687" t="s">
        <v>216</v>
      </c>
      <c r="F12687" s="88">
        <v>46631</v>
      </c>
      <c r="G12687" s="87">
        <v>2750</v>
      </c>
      <c r="H12687" s="87">
        <v>0</v>
      </c>
    </row>
    <row r="12688" spans="1:8" x14ac:dyDescent="0.3">
      <c r="A12688" t="s">
        <v>39</v>
      </c>
      <c r="B12688" t="s">
        <v>58</v>
      </c>
      <c r="C12688" t="s">
        <v>68</v>
      </c>
      <c r="D12688" t="s">
        <v>214</v>
      </c>
      <c r="E12688" t="s">
        <v>217</v>
      </c>
      <c r="F12688" s="88">
        <v>46631</v>
      </c>
      <c r="G12688" s="87">
        <v>2750</v>
      </c>
      <c r="H12688" s="87">
        <v>37.038289811933581</v>
      </c>
    </row>
    <row r="12689" spans="1:8" x14ac:dyDescent="0.3">
      <c r="A12689" t="s">
        <v>39</v>
      </c>
      <c r="B12689" t="s">
        <v>58</v>
      </c>
      <c r="C12689" t="s">
        <v>68</v>
      </c>
      <c r="D12689" t="s">
        <v>214</v>
      </c>
      <c r="E12689" t="s">
        <v>215</v>
      </c>
      <c r="F12689" s="88">
        <v>46661</v>
      </c>
      <c r="G12689" s="87">
        <v>2750</v>
      </c>
      <c r="H12689" s="87">
        <v>36.996652025677868</v>
      </c>
    </row>
    <row r="12690" spans="1:8" x14ac:dyDescent="0.3">
      <c r="A12690" t="s">
        <v>39</v>
      </c>
      <c r="B12690" t="s">
        <v>58</v>
      </c>
      <c r="C12690" t="s">
        <v>68</v>
      </c>
      <c r="D12690" t="s">
        <v>214</v>
      </c>
      <c r="E12690" t="s">
        <v>216</v>
      </c>
      <c r="F12690" s="88">
        <v>46661</v>
      </c>
      <c r="G12690" s="87">
        <v>2750</v>
      </c>
      <c r="H12690" s="87">
        <v>0</v>
      </c>
    </row>
    <row r="12691" spans="1:8" x14ac:dyDescent="0.3">
      <c r="A12691" t="s">
        <v>39</v>
      </c>
      <c r="B12691" t="s">
        <v>58</v>
      </c>
      <c r="C12691" t="s">
        <v>68</v>
      </c>
      <c r="D12691" t="s">
        <v>214</v>
      </c>
      <c r="E12691" t="s">
        <v>217</v>
      </c>
      <c r="F12691" s="88">
        <v>46661</v>
      </c>
      <c r="G12691" s="87">
        <v>2750</v>
      </c>
      <c r="H12691" s="87">
        <v>36.996652025677868</v>
      </c>
    </row>
    <row r="12692" spans="1:8" x14ac:dyDescent="0.3">
      <c r="A12692" t="s">
        <v>39</v>
      </c>
      <c r="B12692" t="s">
        <v>58</v>
      </c>
      <c r="C12692" t="s">
        <v>68</v>
      </c>
      <c r="D12692" t="s">
        <v>214</v>
      </c>
      <c r="E12692" t="s">
        <v>215</v>
      </c>
      <c r="F12692" s="88">
        <v>46692</v>
      </c>
      <c r="G12692" s="87">
        <v>2750</v>
      </c>
      <c r="H12692" s="87">
        <v>36.955107751214911</v>
      </c>
    </row>
    <row r="12693" spans="1:8" x14ac:dyDescent="0.3">
      <c r="A12693" t="s">
        <v>39</v>
      </c>
      <c r="B12693" t="s">
        <v>58</v>
      </c>
      <c r="C12693" t="s">
        <v>68</v>
      </c>
      <c r="D12693" t="s">
        <v>214</v>
      </c>
      <c r="E12693" t="s">
        <v>216</v>
      </c>
      <c r="F12693" s="88">
        <v>46692</v>
      </c>
      <c r="G12693" s="87">
        <v>2750</v>
      </c>
      <c r="H12693" s="87">
        <v>0</v>
      </c>
    </row>
    <row r="12694" spans="1:8" x14ac:dyDescent="0.3">
      <c r="A12694" t="s">
        <v>39</v>
      </c>
      <c r="B12694" t="s">
        <v>58</v>
      </c>
      <c r="C12694" t="s">
        <v>68</v>
      </c>
      <c r="D12694" t="s">
        <v>214</v>
      </c>
      <c r="E12694" t="s">
        <v>217</v>
      </c>
      <c r="F12694" s="88">
        <v>46692</v>
      </c>
      <c r="G12694" s="87">
        <v>2750</v>
      </c>
      <c r="H12694" s="87">
        <v>36.955107751214911</v>
      </c>
    </row>
    <row r="12695" spans="1:8" x14ac:dyDescent="0.3">
      <c r="A12695" t="s">
        <v>39</v>
      </c>
      <c r="B12695" t="s">
        <v>58</v>
      </c>
      <c r="C12695" t="s">
        <v>68</v>
      </c>
      <c r="D12695" t="s">
        <v>214</v>
      </c>
      <c r="E12695" t="s">
        <v>215</v>
      </c>
      <c r="F12695" s="88">
        <v>46722</v>
      </c>
      <c r="G12695" s="87">
        <v>2750</v>
      </c>
      <c r="H12695" s="87">
        <v>36.913656673878627</v>
      </c>
    </row>
    <row r="12696" spans="1:8" x14ac:dyDescent="0.3">
      <c r="A12696" t="s">
        <v>39</v>
      </c>
      <c r="B12696" t="s">
        <v>58</v>
      </c>
      <c r="C12696" t="s">
        <v>68</v>
      </c>
      <c r="D12696" t="s">
        <v>214</v>
      </c>
      <c r="E12696" t="s">
        <v>216</v>
      </c>
      <c r="F12696" s="88">
        <v>46722</v>
      </c>
      <c r="G12696" s="87">
        <v>2750</v>
      </c>
      <c r="H12696" s="87">
        <v>0</v>
      </c>
    </row>
    <row r="12697" spans="1:8" x14ac:dyDescent="0.3">
      <c r="A12697" t="s">
        <v>39</v>
      </c>
      <c r="B12697" t="s">
        <v>58</v>
      </c>
      <c r="C12697" t="s">
        <v>68</v>
      </c>
      <c r="D12697" t="s">
        <v>214</v>
      </c>
      <c r="E12697" t="s">
        <v>217</v>
      </c>
      <c r="F12697" s="88">
        <v>46722</v>
      </c>
      <c r="G12697" s="87">
        <v>2750</v>
      </c>
      <c r="H12697" s="87">
        <v>36.913656673878627</v>
      </c>
    </row>
    <row r="12698" spans="1:8" x14ac:dyDescent="0.3">
      <c r="A12698" t="s">
        <v>39</v>
      </c>
      <c r="B12698" t="s">
        <v>58</v>
      </c>
      <c r="C12698" t="s">
        <v>69</v>
      </c>
      <c r="D12698" t="s">
        <v>198</v>
      </c>
      <c r="E12698" t="s">
        <v>135</v>
      </c>
      <c r="G12698" s="87">
        <v>72000</v>
      </c>
      <c r="H12698" s="87">
        <v>44640</v>
      </c>
    </row>
    <row r="12699" spans="1:8" x14ac:dyDescent="0.3">
      <c r="A12699" t="s">
        <v>39</v>
      </c>
      <c r="B12699" t="s">
        <v>58</v>
      </c>
      <c r="C12699" t="s">
        <v>69</v>
      </c>
      <c r="D12699" t="s">
        <v>198</v>
      </c>
      <c r="E12699" t="s">
        <v>199</v>
      </c>
      <c r="G12699" s="87">
        <v>72000</v>
      </c>
      <c r="H12699" s="87">
        <v>72000</v>
      </c>
    </row>
    <row r="12700" spans="1:8" x14ac:dyDescent="0.3">
      <c r="A12700" t="s">
        <v>39</v>
      </c>
      <c r="B12700" t="s">
        <v>58</v>
      </c>
      <c r="C12700" t="s">
        <v>69</v>
      </c>
      <c r="D12700" t="s">
        <v>198</v>
      </c>
      <c r="E12700" t="s">
        <v>200</v>
      </c>
      <c r="G12700" s="87">
        <v>72000</v>
      </c>
      <c r="H12700" s="87">
        <v>72890.71670132273</v>
      </c>
    </row>
    <row r="12701" spans="1:8" x14ac:dyDescent="0.3">
      <c r="A12701" t="s">
        <v>39</v>
      </c>
      <c r="B12701" t="s">
        <v>58</v>
      </c>
      <c r="C12701" t="s">
        <v>69</v>
      </c>
      <c r="D12701" t="s">
        <v>198</v>
      </c>
      <c r="E12701" t="s">
        <v>201</v>
      </c>
      <c r="G12701" s="87">
        <v>72000</v>
      </c>
      <c r="H12701" s="87">
        <v>72000</v>
      </c>
    </row>
    <row r="12702" spans="1:8" x14ac:dyDescent="0.3">
      <c r="A12702" t="s">
        <v>39</v>
      </c>
      <c r="B12702" t="s">
        <v>58</v>
      </c>
      <c r="C12702" t="s">
        <v>69</v>
      </c>
      <c r="D12702" t="s">
        <v>198</v>
      </c>
      <c r="E12702" t="s">
        <v>202</v>
      </c>
      <c r="G12702" s="87">
        <v>72000</v>
      </c>
      <c r="H12702" s="87">
        <v>45192.24435482009</v>
      </c>
    </row>
    <row r="12703" spans="1:8" x14ac:dyDescent="0.3">
      <c r="A12703" t="s">
        <v>39</v>
      </c>
      <c r="B12703" t="s">
        <v>58</v>
      </c>
      <c r="C12703" t="s">
        <v>69</v>
      </c>
      <c r="D12703" t="s">
        <v>198</v>
      </c>
      <c r="E12703" t="s">
        <v>139</v>
      </c>
      <c r="G12703" s="87">
        <v>72000</v>
      </c>
      <c r="H12703" s="87">
        <v>47160</v>
      </c>
    </row>
    <row r="12704" spans="1:8" x14ac:dyDescent="0.3">
      <c r="A12704" t="s">
        <v>39</v>
      </c>
      <c r="B12704" t="s">
        <v>58</v>
      </c>
      <c r="C12704" t="s">
        <v>69</v>
      </c>
      <c r="D12704" t="s">
        <v>198</v>
      </c>
      <c r="E12704" t="s">
        <v>65</v>
      </c>
      <c r="G12704" s="87">
        <v>72000</v>
      </c>
      <c r="H12704" s="87">
        <v>45192.24435482009</v>
      </c>
    </row>
    <row r="12705" spans="1:8" x14ac:dyDescent="0.3">
      <c r="A12705" t="s">
        <v>39</v>
      </c>
      <c r="B12705" t="s">
        <v>58</v>
      </c>
      <c r="C12705" t="s">
        <v>69</v>
      </c>
      <c r="D12705" t="s">
        <v>203</v>
      </c>
      <c r="E12705" t="s">
        <v>204</v>
      </c>
      <c r="G12705" s="87">
        <v>72000</v>
      </c>
      <c r="H12705" s="87">
        <v>45362.174803832757</v>
      </c>
    </row>
    <row r="12706" spans="1:8" x14ac:dyDescent="0.3">
      <c r="A12706" t="s">
        <v>39</v>
      </c>
      <c r="B12706" t="s">
        <v>58</v>
      </c>
      <c r="C12706" t="s">
        <v>69</v>
      </c>
      <c r="D12706" t="s">
        <v>203</v>
      </c>
      <c r="E12706" t="s">
        <v>142</v>
      </c>
      <c r="G12706" s="87">
        <v>72000</v>
      </c>
      <c r="H12706" s="87">
        <v>72000</v>
      </c>
    </row>
    <row r="12707" spans="1:8" x14ac:dyDescent="0.3">
      <c r="A12707" t="s">
        <v>39</v>
      </c>
      <c r="B12707" t="s">
        <v>58</v>
      </c>
      <c r="C12707" t="s">
        <v>69</v>
      </c>
      <c r="D12707" t="s">
        <v>203</v>
      </c>
      <c r="E12707" t="s">
        <v>143</v>
      </c>
      <c r="G12707" s="87">
        <v>72000</v>
      </c>
      <c r="H12707" s="87">
        <v>73164.798070698002</v>
      </c>
    </row>
    <row r="12708" spans="1:8" x14ac:dyDescent="0.3">
      <c r="A12708" t="s">
        <v>39</v>
      </c>
      <c r="B12708" t="s">
        <v>58</v>
      </c>
      <c r="C12708" t="s">
        <v>69</v>
      </c>
      <c r="D12708" t="s">
        <v>203</v>
      </c>
      <c r="E12708" t="s">
        <v>141</v>
      </c>
      <c r="G12708" s="87">
        <v>72000</v>
      </c>
      <c r="H12708" s="87">
        <v>0</v>
      </c>
    </row>
    <row r="12709" spans="1:8" x14ac:dyDescent="0.3">
      <c r="A12709" t="s">
        <v>39</v>
      </c>
      <c r="B12709" t="s">
        <v>58</v>
      </c>
      <c r="C12709" t="s">
        <v>69</v>
      </c>
      <c r="D12709" t="s">
        <v>203</v>
      </c>
      <c r="E12709" t="s">
        <v>205</v>
      </c>
      <c r="G12709" s="87">
        <v>72000</v>
      </c>
      <c r="H12709" s="87">
        <v>45362.174803832757</v>
      </c>
    </row>
    <row r="12710" spans="1:8" x14ac:dyDescent="0.3">
      <c r="A12710" t="s">
        <v>39</v>
      </c>
      <c r="B12710" t="s">
        <v>58</v>
      </c>
      <c r="C12710" t="s">
        <v>69</v>
      </c>
      <c r="D12710" t="s">
        <v>206</v>
      </c>
      <c r="E12710" t="s">
        <v>207</v>
      </c>
      <c r="G12710" s="87">
        <v>72000</v>
      </c>
      <c r="H12710" s="87">
        <v>72000</v>
      </c>
    </row>
    <row r="12711" spans="1:8" x14ac:dyDescent="0.3">
      <c r="A12711" t="s">
        <v>39</v>
      </c>
      <c r="B12711" t="s">
        <v>58</v>
      </c>
      <c r="C12711" t="s">
        <v>69</v>
      </c>
      <c r="D12711" t="s">
        <v>206</v>
      </c>
      <c r="E12711" t="s">
        <v>208</v>
      </c>
      <c r="G12711" s="87">
        <v>72000</v>
      </c>
      <c r="H12711" s="87">
        <v>72000</v>
      </c>
    </row>
    <row r="12712" spans="1:8" x14ac:dyDescent="0.3">
      <c r="A12712" t="s">
        <v>39</v>
      </c>
      <c r="B12712" t="s">
        <v>58</v>
      </c>
      <c r="C12712" t="s">
        <v>69</v>
      </c>
      <c r="D12712" t="s">
        <v>206</v>
      </c>
      <c r="E12712" t="s">
        <v>209</v>
      </c>
      <c r="G12712" s="87">
        <v>72000</v>
      </c>
      <c r="H12712" s="87">
        <v>64008.150984682718</v>
      </c>
    </row>
    <row r="12713" spans="1:8" x14ac:dyDescent="0.3">
      <c r="A12713" t="s">
        <v>39</v>
      </c>
      <c r="B12713" t="s">
        <v>58</v>
      </c>
      <c r="C12713" t="s">
        <v>69</v>
      </c>
      <c r="D12713" t="s">
        <v>210</v>
      </c>
      <c r="E12713" t="s">
        <v>211</v>
      </c>
      <c r="G12713" s="87">
        <v>72000</v>
      </c>
      <c r="H12713" s="87">
        <v>64800</v>
      </c>
    </row>
    <row r="12714" spans="1:8" x14ac:dyDescent="0.3">
      <c r="A12714" t="s">
        <v>39</v>
      </c>
      <c r="B12714" t="s">
        <v>58</v>
      </c>
      <c r="C12714" t="s">
        <v>69</v>
      </c>
      <c r="D12714" t="s">
        <v>210</v>
      </c>
      <c r="E12714" t="s">
        <v>212</v>
      </c>
      <c r="G12714" s="87">
        <v>72000</v>
      </c>
      <c r="H12714" s="87">
        <v>64080</v>
      </c>
    </row>
    <row r="12715" spans="1:8" x14ac:dyDescent="0.3">
      <c r="A12715" t="s">
        <v>39</v>
      </c>
      <c r="B12715" t="s">
        <v>58</v>
      </c>
      <c r="C12715" t="s">
        <v>69</v>
      </c>
      <c r="D12715" t="s">
        <v>210</v>
      </c>
      <c r="E12715" t="s">
        <v>213</v>
      </c>
      <c r="G12715" s="87">
        <v>72000</v>
      </c>
      <c r="H12715" s="87">
        <v>63720</v>
      </c>
    </row>
    <row r="12716" spans="1:8" x14ac:dyDescent="0.3">
      <c r="A12716" t="s">
        <v>39</v>
      </c>
      <c r="B12716" t="s">
        <v>58</v>
      </c>
      <c r="C12716" t="s">
        <v>69</v>
      </c>
      <c r="D12716" t="s">
        <v>214</v>
      </c>
      <c r="E12716" t="s">
        <v>215</v>
      </c>
      <c r="F12716" s="88">
        <v>46388</v>
      </c>
      <c r="G12716" s="87">
        <v>6000</v>
      </c>
      <c r="H12716" s="87">
        <v>-26.837084193692242</v>
      </c>
    </row>
    <row r="12717" spans="1:8" x14ac:dyDescent="0.3">
      <c r="A12717" t="s">
        <v>39</v>
      </c>
      <c r="B12717" t="s">
        <v>58</v>
      </c>
      <c r="C12717" t="s">
        <v>69</v>
      </c>
      <c r="D12717" t="s">
        <v>214</v>
      </c>
      <c r="E12717" t="s">
        <v>216</v>
      </c>
      <c r="F12717" s="88">
        <v>46388</v>
      </c>
      <c r="G12717" s="87">
        <v>6000</v>
      </c>
      <c r="H12717" s="87">
        <v>0</v>
      </c>
    </row>
    <row r="12718" spans="1:8" x14ac:dyDescent="0.3">
      <c r="A12718" t="s">
        <v>39</v>
      </c>
      <c r="B12718" t="s">
        <v>58</v>
      </c>
      <c r="C12718" t="s">
        <v>69</v>
      </c>
      <c r="D12718" t="s">
        <v>214</v>
      </c>
      <c r="E12718" t="s">
        <v>217</v>
      </c>
      <c r="F12718" s="88">
        <v>46388</v>
      </c>
      <c r="G12718" s="87">
        <v>6000</v>
      </c>
      <c r="H12718" s="87">
        <v>-26.837084193692242</v>
      </c>
    </row>
    <row r="12719" spans="1:8" x14ac:dyDescent="0.3">
      <c r="A12719" t="s">
        <v>39</v>
      </c>
      <c r="B12719" t="s">
        <v>58</v>
      </c>
      <c r="C12719" t="s">
        <v>69</v>
      </c>
      <c r="D12719" t="s">
        <v>214</v>
      </c>
      <c r="E12719" t="s">
        <v>215</v>
      </c>
      <c r="F12719" s="88">
        <v>46419</v>
      </c>
      <c r="G12719" s="87">
        <v>6000</v>
      </c>
      <c r="H12719" s="87">
        <v>-26.846789418196959</v>
      </c>
    </row>
    <row r="12720" spans="1:8" x14ac:dyDescent="0.3">
      <c r="A12720" t="s">
        <v>39</v>
      </c>
      <c r="B12720" t="s">
        <v>58</v>
      </c>
      <c r="C12720" t="s">
        <v>69</v>
      </c>
      <c r="D12720" t="s">
        <v>214</v>
      </c>
      <c r="E12720" t="s">
        <v>216</v>
      </c>
      <c r="F12720" s="88">
        <v>46419</v>
      </c>
      <c r="G12720" s="87">
        <v>6000</v>
      </c>
      <c r="H12720" s="87">
        <v>0</v>
      </c>
    </row>
    <row r="12721" spans="1:8" x14ac:dyDescent="0.3">
      <c r="A12721" t="s">
        <v>39</v>
      </c>
      <c r="B12721" t="s">
        <v>58</v>
      </c>
      <c r="C12721" t="s">
        <v>69</v>
      </c>
      <c r="D12721" t="s">
        <v>214</v>
      </c>
      <c r="E12721" t="s">
        <v>217</v>
      </c>
      <c r="F12721" s="88">
        <v>46419</v>
      </c>
      <c r="G12721" s="87">
        <v>6000</v>
      </c>
      <c r="H12721" s="87">
        <v>-26.846789418196959</v>
      </c>
    </row>
    <row r="12722" spans="1:8" x14ac:dyDescent="0.3">
      <c r="A12722" t="s">
        <v>39</v>
      </c>
      <c r="B12722" t="s">
        <v>58</v>
      </c>
      <c r="C12722" t="s">
        <v>69</v>
      </c>
      <c r="D12722" t="s">
        <v>214</v>
      </c>
      <c r="E12722" t="s">
        <v>215</v>
      </c>
      <c r="F12722" s="88">
        <v>46447</v>
      </c>
      <c r="G12722" s="87">
        <v>6000</v>
      </c>
      <c r="H12722" s="87">
        <v>-26.856501664735301</v>
      </c>
    </row>
    <row r="12723" spans="1:8" x14ac:dyDescent="0.3">
      <c r="A12723" t="s">
        <v>39</v>
      </c>
      <c r="B12723" t="s">
        <v>58</v>
      </c>
      <c r="C12723" t="s">
        <v>69</v>
      </c>
      <c r="D12723" t="s">
        <v>214</v>
      </c>
      <c r="E12723" t="s">
        <v>216</v>
      </c>
      <c r="F12723" s="88">
        <v>46447</v>
      </c>
      <c r="G12723" s="87">
        <v>6000</v>
      </c>
      <c r="H12723" s="87">
        <v>0</v>
      </c>
    </row>
    <row r="12724" spans="1:8" x14ac:dyDescent="0.3">
      <c r="A12724" t="s">
        <v>39</v>
      </c>
      <c r="B12724" t="s">
        <v>58</v>
      </c>
      <c r="C12724" t="s">
        <v>69</v>
      </c>
      <c r="D12724" t="s">
        <v>214</v>
      </c>
      <c r="E12724" t="s">
        <v>217</v>
      </c>
      <c r="F12724" s="88">
        <v>46447</v>
      </c>
      <c r="G12724" s="87">
        <v>6000</v>
      </c>
      <c r="H12724" s="87">
        <v>-26.856501664735301</v>
      </c>
    </row>
    <row r="12725" spans="1:8" x14ac:dyDescent="0.3">
      <c r="A12725" t="s">
        <v>39</v>
      </c>
      <c r="B12725" t="s">
        <v>58</v>
      </c>
      <c r="C12725" t="s">
        <v>69</v>
      </c>
      <c r="D12725" t="s">
        <v>214</v>
      </c>
      <c r="E12725" t="s">
        <v>215</v>
      </c>
      <c r="F12725" s="88">
        <v>46478</v>
      </c>
      <c r="G12725" s="87">
        <v>6000</v>
      </c>
      <c r="H12725" s="87">
        <v>-26.866550531196911</v>
      </c>
    </row>
    <row r="12726" spans="1:8" x14ac:dyDescent="0.3">
      <c r="A12726" t="s">
        <v>39</v>
      </c>
      <c r="B12726" t="s">
        <v>58</v>
      </c>
      <c r="C12726" t="s">
        <v>69</v>
      </c>
      <c r="D12726" t="s">
        <v>214</v>
      </c>
      <c r="E12726" t="s">
        <v>216</v>
      </c>
      <c r="F12726" s="88">
        <v>46478</v>
      </c>
      <c r="G12726" s="87">
        <v>6000</v>
      </c>
      <c r="H12726" s="87">
        <v>0</v>
      </c>
    </row>
    <row r="12727" spans="1:8" x14ac:dyDescent="0.3">
      <c r="A12727" t="s">
        <v>39</v>
      </c>
      <c r="B12727" t="s">
        <v>58</v>
      </c>
      <c r="C12727" t="s">
        <v>69</v>
      </c>
      <c r="D12727" t="s">
        <v>214</v>
      </c>
      <c r="E12727" t="s">
        <v>217</v>
      </c>
      <c r="F12727" s="88">
        <v>46478</v>
      </c>
      <c r="G12727" s="87">
        <v>6000</v>
      </c>
      <c r="H12727" s="87">
        <v>-26.866550531196911</v>
      </c>
    </row>
    <row r="12728" spans="1:8" x14ac:dyDescent="0.3">
      <c r="A12728" t="s">
        <v>39</v>
      </c>
      <c r="B12728" t="s">
        <v>58</v>
      </c>
      <c r="C12728" t="s">
        <v>69</v>
      </c>
      <c r="D12728" t="s">
        <v>214</v>
      </c>
      <c r="E12728" t="s">
        <v>215</v>
      </c>
      <c r="F12728" s="88">
        <v>46508</v>
      </c>
      <c r="G12728" s="87">
        <v>6000</v>
      </c>
      <c r="H12728" s="87">
        <v>-26.876606920419601</v>
      </c>
    </row>
    <row r="12729" spans="1:8" x14ac:dyDescent="0.3">
      <c r="A12729" t="s">
        <v>39</v>
      </c>
      <c r="B12729" t="s">
        <v>58</v>
      </c>
      <c r="C12729" t="s">
        <v>69</v>
      </c>
      <c r="D12729" t="s">
        <v>214</v>
      </c>
      <c r="E12729" t="s">
        <v>216</v>
      </c>
      <c r="F12729" s="88">
        <v>46508</v>
      </c>
      <c r="G12729" s="87">
        <v>6000</v>
      </c>
      <c r="H12729" s="87">
        <v>0</v>
      </c>
    </row>
    <row r="12730" spans="1:8" x14ac:dyDescent="0.3">
      <c r="A12730" t="s">
        <v>39</v>
      </c>
      <c r="B12730" t="s">
        <v>58</v>
      </c>
      <c r="C12730" t="s">
        <v>69</v>
      </c>
      <c r="D12730" t="s">
        <v>214</v>
      </c>
      <c r="E12730" t="s">
        <v>217</v>
      </c>
      <c r="F12730" s="88">
        <v>46508</v>
      </c>
      <c r="G12730" s="87">
        <v>6000</v>
      </c>
      <c r="H12730" s="87">
        <v>-26.876606920419601</v>
      </c>
    </row>
    <row r="12731" spans="1:8" x14ac:dyDescent="0.3">
      <c r="A12731" t="s">
        <v>39</v>
      </c>
      <c r="B12731" t="s">
        <v>58</v>
      </c>
      <c r="C12731" t="s">
        <v>69</v>
      </c>
      <c r="D12731" t="s">
        <v>214</v>
      </c>
      <c r="E12731" t="s">
        <v>215</v>
      </c>
      <c r="F12731" s="88">
        <v>46539</v>
      </c>
      <c r="G12731" s="87">
        <v>6000</v>
      </c>
      <c r="H12731" s="87">
        <v>-26.886670840852609</v>
      </c>
    </row>
    <row r="12732" spans="1:8" x14ac:dyDescent="0.3">
      <c r="A12732" t="s">
        <v>39</v>
      </c>
      <c r="B12732" t="s">
        <v>58</v>
      </c>
      <c r="C12732" t="s">
        <v>69</v>
      </c>
      <c r="D12732" t="s">
        <v>214</v>
      </c>
      <c r="E12732" t="s">
        <v>216</v>
      </c>
      <c r="F12732" s="88">
        <v>46539</v>
      </c>
      <c r="G12732" s="87">
        <v>6000</v>
      </c>
      <c r="H12732" s="87">
        <v>0</v>
      </c>
    </row>
    <row r="12733" spans="1:8" x14ac:dyDescent="0.3">
      <c r="A12733" t="s">
        <v>39</v>
      </c>
      <c r="B12733" t="s">
        <v>58</v>
      </c>
      <c r="C12733" t="s">
        <v>69</v>
      </c>
      <c r="D12733" t="s">
        <v>214</v>
      </c>
      <c r="E12733" t="s">
        <v>217</v>
      </c>
      <c r="F12733" s="88">
        <v>46539</v>
      </c>
      <c r="G12733" s="87">
        <v>6000</v>
      </c>
      <c r="H12733" s="87">
        <v>-26.886670840852609</v>
      </c>
    </row>
    <row r="12734" spans="1:8" x14ac:dyDescent="0.3">
      <c r="A12734" t="s">
        <v>39</v>
      </c>
      <c r="B12734" t="s">
        <v>58</v>
      </c>
      <c r="C12734" t="s">
        <v>69</v>
      </c>
      <c r="D12734" t="s">
        <v>214</v>
      </c>
      <c r="E12734" t="s">
        <v>215</v>
      </c>
      <c r="F12734" s="88">
        <v>46569</v>
      </c>
      <c r="G12734" s="87">
        <v>6000</v>
      </c>
      <c r="H12734" s="87">
        <v>-26.896742300961169</v>
      </c>
    </row>
    <row r="12735" spans="1:8" x14ac:dyDescent="0.3">
      <c r="A12735" t="s">
        <v>39</v>
      </c>
      <c r="B12735" t="s">
        <v>58</v>
      </c>
      <c r="C12735" t="s">
        <v>69</v>
      </c>
      <c r="D12735" t="s">
        <v>214</v>
      </c>
      <c r="E12735" t="s">
        <v>216</v>
      </c>
      <c r="F12735" s="88">
        <v>46569</v>
      </c>
      <c r="G12735" s="87">
        <v>6000</v>
      </c>
      <c r="H12735" s="87">
        <v>0</v>
      </c>
    </row>
    <row r="12736" spans="1:8" x14ac:dyDescent="0.3">
      <c r="A12736" t="s">
        <v>39</v>
      </c>
      <c r="B12736" t="s">
        <v>58</v>
      </c>
      <c r="C12736" t="s">
        <v>69</v>
      </c>
      <c r="D12736" t="s">
        <v>214</v>
      </c>
      <c r="E12736" t="s">
        <v>217</v>
      </c>
      <c r="F12736" s="88">
        <v>46569</v>
      </c>
      <c r="G12736" s="87">
        <v>6000</v>
      </c>
      <c r="H12736" s="87">
        <v>-26.896742300961169</v>
      </c>
    </row>
    <row r="12737" spans="1:8" x14ac:dyDescent="0.3">
      <c r="A12737" t="s">
        <v>39</v>
      </c>
      <c r="B12737" t="s">
        <v>58</v>
      </c>
      <c r="C12737" t="s">
        <v>69</v>
      </c>
      <c r="D12737" t="s">
        <v>214</v>
      </c>
      <c r="E12737" t="s">
        <v>215</v>
      </c>
      <c r="F12737" s="88">
        <v>46600</v>
      </c>
      <c r="G12737" s="87">
        <v>6000</v>
      </c>
      <c r="H12737" s="87">
        <v>-26.906986601794799</v>
      </c>
    </row>
    <row r="12738" spans="1:8" x14ac:dyDescent="0.3">
      <c r="A12738" t="s">
        <v>39</v>
      </c>
      <c r="B12738" t="s">
        <v>58</v>
      </c>
      <c r="C12738" t="s">
        <v>69</v>
      </c>
      <c r="D12738" t="s">
        <v>214</v>
      </c>
      <c r="E12738" t="s">
        <v>216</v>
      </c>
      <c r="F12738" s="88">
        <v>46600</v>
      </c>
      <c r="G12738" s="87">
        <v>6000</v>
      </c>
      <c r="H12738" s="87">
        <v>0</v>
      </c>
    </row>
    <row r="12739" spans="1:8" x14ac:dyDescent="0.3">
      <c r="A12739" t="s">
        <v>39</v>
      </c>
      <c r="B12739" t="s">
        <v>58</v>
      </c>
      <c r="C12739" t="s">
        <v>69</v>
      </c>
      <c r="D12739" t="s">
        <v>214</v>
      </c>
      <c r="E12739" t="s">
        <v>217</v>
      </c>
      <c r="F12739" s="88">
        <v>46600</v>
      </c>
      <c r="G12739" s="87">
        <v>6000</v>
      </c>
      <c r="H12739" s="87">
        <v>-26.906986601794799</v>
      </c>
    </row>
    <row r="12740" spans="1:8" x14ac:dyDescent="0.3">
      <c r="A12740" t="s">
        <v>39</v>
      </c>
      <c r="B12740" t="s">
        <v>58</v>
      </c>
      <c r="C12740" t="s">
        <v>69</v>
      </c>
      <c r="D12740" t="s">
        <v>214</v>
      </c>
      <c r="E12740" t="s">
        <v>215</v>
      </c>
      <c r="F12740" s="88">
        <v>46631</v>
      </c>
      <c r="G12740" s="87">
        <v>6000</v>
      </c>
      <c r="H12740" s="87">
        <v>-26.917073290643639</v>
      </c>
    </row>
    <row r="12741" spans="1:8" x14ac:dyDescent="0.3">
      <c r="A12741" t="s">
        <v>39</v>
      </c>
      <c r="B12741" t="s">
        <v>58</v>
      </c>
      <c r="C12741" t="s">
        <v>69</v>
      </c>
      <c r="D12741" t="s">
        <v>214</v>
      </c>
      <c r="E12741" t="s">
        <v>216</v>
      </c>
      <c r="F12741" s="88">
        <v>46631</v>
      </c>
      <c r="G12741" s="87">
        <v>6000</v>
      </c>
      <c r="H12741" s="87">
        <v>0</v>
      </c>
    </row>
    <row r="12742" spans="1:8" x14ac:dyDescent="0.3">
      <c r="A12742" t="s">
        <v>39</v>
      </c>
      <c r="B12742" t="s">
        <v>58</v>
      </c>
      <c r="C12742" t="s">
        <v>69</v>
      </c>
      <c r="D12742" t="s">
        <v>214</v>
      </c>
      <c r="E12742" t="s">
        <v>217</v>
      </c>
      <c r="F12742" s="88">
        <v>46631</v>
      </c>
      <c r="G12742" s="87">
        <v>6000</v>
      </c>
      <c r="H12742" s="87">
        <v>-26.917073290643639</v>
      </c>
    </row>
    <row r="12743" spans="1:8" x14ac:dyDescent="0.3">
      <c r="A12743" t="s">
        <v>39</v>
      </c>
      <c r="B12743" t="s">
        <v>58</v>
      </c>
      <c r="C12743" t="s">
        <v>69</v>
      </c>
      <c r="D12743" t="s">
        <v>214</v>
      </c>
      <c r="E12743" t="s">
        <v>215</v>
      </c>
      <c r="F12743" s="88">
        <v>46661</v>
      </c>
      <c r="G12743" s="87">
        <v>6000</v>
      </c>
      <c r="H12743" s="87">
        <v>-26.927167544770871</v>
      </c>
    </row>
    <row r="12744" spans="1:8" x14ac:dyDescent="0.3">
      <c r="A12744" t="s">
        <v>39</v>
      </c>
      <c r="B12744" t="s">
        <v>58</v>
      </c>
      <c r="C12744" t="s">
        <v>69</v>
      </c>
      <c r="D12744" t="s">
        <v>214</v>
      </c>
      <c r="E12744" t="s">
        <v>216</v>
      </c>
      <c r="F12744" s="88">
        <v>46661</v>
      </c>
      <c r="G12744" s="87">
        <v>6000</v>
      </c>
      <c r="H12744" s="87">
        <v>0</v>
      </c>
    </row>
    <row r="12745" spans="1:8" x14ac:dyDescent="0.3">
      <c r="A12745" t="s">
        <v>39</v>
      </c>
      <c r="B12745" t="s">
        <v>58</v>
      </c>
      <c r="C12745" t="s">
        <v>69</v>
      </c>
      <c r="D12745" t="s">
        <v>214</v>
      </c>
      <c r="E12745" t="s">
        <v>217</v>
      </c>
      <c r="F12745" s="88">
        <v>46661</v>
      </c>
      <c r="G12745" s="87">
        <v>6000</v>
      </c>
      <c r="H12745" s="87">
        <v>-26.927167544770871</v>
      </c>
    </row>
    <row r="12746" spans="1:8" x14ac:dyDescent="0.3">
      <c r="A12746" t="s">
        <v>39</v>
      </c>
      <c r="B12746" t="s">
        <v>58</v>
      </c>
      <c r="C12746" t="s">
        <v>69</v>
      </c>
      <c r="D12746" t="s">
        <v>214</v>
      </c>
      <c r="E12746" t="s">
        <v>215</v>
      </c>
      <c r="F12746" s="88">
        <v>46692</v>
      </c>
      <c r="G12746" s="87">
        <v>6000</v>
      </c>
      <c r="H12746" s="87">
        <v>-26.937269372693699</v>
      </c>
    </row>
    <row r="12747" spans="1:8" x14ac:dyDescent="0.3">
      <c r="A12747" t="s">
        <v>39</v>
      </c>
      <c r="B12747" t="s">
        <v>58</v>
      </c>
      <c r="C12747" t="s">
        <v>69</v>
      </c>
      <c r="D12747" t="s">
        <v>214</v>
      </c>
      <c r="E12747" t="s">
        <v>216</v>
      </c>
      <c r="F12747" s="88">
        <v>46692</v>
      </c>
      <c r="G12747" s="87">
        <v>6000</v>
      </c>
      <c r="H12747" s="87">
        <v>0</v>
      </c>
    </row>
    <row r="12748" spans="1:8" x14ac:dyDescent="0.3">
      <c r="A12748" t="s">
        <v>39</v>
      </c>
      <c r="B12748" t="s">
        <v>58</v>
      </c>
      <c r="C12748" t="s">
        <v>69</v>
      </c>
      <c r="D12748" t="s">
        <v>214</v>
      </c>
      <c r="E12748" t="s">
        <v>217</v>
      </c>
      <c r="F12748" s="88">
        <v>46692</v>
      </c>
      <c r="G12748" s="87">
        <v>6000</v>
      </c>
      <c r="H12748" s="87">
        <v>-26.937269372693699</v>
      </c>
    </row>
    <row r="12749" spans="1:8" x14ac:dyDescent="0.3">
      <c r="A12749" t="s">
        <v>39</v>
      </c>
      <c r="B12749" t="s">
        <v>58</v>
      </c>
      <c r="C12749" t="s">
        <v>69</v>
      </c>
      <c r="D12749" t="s">
        <v>214</v>
      </c>
      <c r="E12749" t="s">
        <v>215</v>
      </c>
      <c r="F12749" s="88">
        <v>46722</v>
      </c>
      <c r="G12749" s="87">
        <v>6000</v>
      </c>
      <c r="H12749" s="87">
        <v>-26.94737878293796</v>
      </c>
    </row>
    <row r="12750" spans="1:8" x14ac:dyDescent="0.3">
      <c r="A12750" t="s">
        <v>39</v>
      </c>
      <c r="B12750" t="s">
        <v>58</v>
      </c>
      <c r="C12750" t="s">
        <v>69</v>
      </c>
      <c r="D12750" t="s">
        <v>214</v>
      </c>
      <c r="E12750" t="s">
        <v>216</v>
      </c>
      <c r="F12750" s="88">
        <v>46722</v>
      </c>
      <c r="G12750" s="87">
        <v>6000</v>
      </c>
      <c r="H12750" s="87">
        <v>0</v>
      </c>
    </row>
    <row r="12751" spans="1:8" x14ac:dyDescent="0.3">
      <c r="A12751" t="s">
        <v>39</v>
      </c>
      <c r="B12751" t="s">
        <v>58</v>
      </c>
      <c r="C12751" t="s">
        <v>69</v>
      </c>
      <c r="D12751" t="s">
        <v>214</v>
      </c>
      <c r="E12751" t="s">
        <v>217</v>
      </c>
      <c r="F12751" s="88">
        <v>46722</v>
      </c>
      <c r="G12751" s="87">
        <v>6000</v>
      </c>
      <c r="H12751" s="87">
        <v>-26.94737878293796</v>
      </c>
    </row>
    <row r="12752" spans="1:8" x14ac:dyDescent="0.3">
      <c r="A12752" t="s">
        <v>39</v>
      </c>
      <c r="B12752" t="s">
        <v>58</v>
      </c>
      <c r="C12752" t="s">
        <v>76</v>
      </c>
      <c r="D12752" t="s">
        <v>198</v>
      </c>
      <c r="E12752" t="s">
        <v>135</v>
      </c>
      <c r="G12752" s="87">
        <v>60000</v>
      </c>
      <c r="H12752" s="87">
        <v>36240</v>
      </c>
    </row>
    <row r="12753" spans="1:8" x14ac:dyDescent="0.3">
      <c r="A12753" t="s">
        <v>39</v>
      </c>
      <c r="B12753" t="s">
        <v>58</v>
      </c>
      <c r="C12753" t="s">
        <v>76</v>
      </c>
      <c r="D12753" t="s">
        <v>198</v>
      </c>
      <c r="E12753" t="s">
        <v>199</v>
      </c>
      <c r="G12753" s="87">
        <v>60000</v>
      </c>
      <c r="H12753" s="87">
        <v>56771.141336487293</v>
      </c>
    </row>
    <row r="12754" spans="1:8" x14ac:dyDescent="0.3">
      <c r="A12754" t="s">
        <v>39</v>
      </c>
      <c r="B12754" t="s">
        <v>58</v>
      </c>
      <c r="C12754" t="s">
        <v>76</v>
      </c>
      <c r="D12754" t="s">
        <v>198</v>
      </c>
      <c r="E12754" t="s">
        <v>200</v>
      </c>
      <c r="G12754" s="87">
        <v>60000</v>
      </c>
      <c r="H12754" s="87">
        <v>60254.132216242673</v>
      </c>
    </row>
    <row r="12755" spans="1:8" x14ac:dyDescent="0.3">
      <c r="A12755" t="s">
        <v>39</v>
      </c>
      <c r="B12755" t="s">
        <v>58</v>
      </c>
      <c r="C12755" t="s">
        <v>76</v>
      </c>
      <c r="D12755" t="s">
        <v>198</v>
      </c>
      <c r="E12755" t="s">
        <v>201</v>
      </c>
      <c r="G12755" s="87">
        <v>60000</v>
      </c>
      <c r="H12755" s="87">
        <v>60000</v>
      </c>
    </row>
    <row r="12756" spans="1:8" x14ac:dyDescent="0.3">
      <c r="A12756" t="s">
        <v>39</v>
      </c>
      <c r="B12756" t="s">
        <v>58</v>
      </c>
      <c r="C12756" t="s">
        <v>76</v>
      </c>
      <c r="D12756" t="s">
        <v>198</v>
      </c>
      <c r="E12756" t="s">
        <v>202</v>
      </c>
      <c r="G12756" s="87">
        <v>60000</v>
      </c>
      <c r="H12756" s="87">
        <v>34435.004951967428</v>
      </c>
    </row>
    <row r="12757" spans="1:8" x14ac:dyDescent="0.3">
      <c r="A12757" t="s">
        <v>39</v>
      </c>
      <c r="B12757" t="s">
        <v>58</v>
      </c>
      <c r="C12757" t="s">
        <v>76</v>
      </c>
      <c r="D12757" t="s">
        <v>198</v>
      </c>
      <c r="E12757" t="s">
        <v>139</v>
      </c>
      <c r="G12757" s="87">
        <v>60000</v>
      </c>
      <c r="H12757" s="87">
        <v>37500</v>
      </c>
    </row>
    <row r="12758" spans="1:8" x14ac:dyDescent="0.3">
      <c r="A12758" t="s">
        <v>39</v>
      </c>
      <c r="B12758" t="s">
        <v>58</v>
      </c>
      <c r="C12758" t="s">
        <v>76</v>
      </c>
      <c r="D12758" t="s">
        <v>198</v>
      </c>
      <c r="E12758" t="s">
        <v>65</v>
      </c>
      <c r="G12758" s="87">
        <v>60000</v>
      </c>
      <c r="H12758" s="87">
        <v>34435.004951967428</v>
      </c>
    </row>
    <row r="12759" spans="1:8" x14ac:dyDescent="0.3">
      <c r="A12759" t="s">
        <v>39</v>
      </c>
      <c r="B12759" t="s">
        <v>58</v>
      </c>
      <c r="C12759" t="s">
        <v>76</v>
      </c>
      <c r="D12759" t="s">
        <v>203</v>
      </c>
      <c r="E12759" t="s">
        <v>204</v>
      </c>
      <c r="G12759" s="87">
        <v>60000</v>
      </c>
      <c r="H12759" s="87">
        <v>33575.364464070401</v>
      </c>
    </row>
    <row r="12760" spans="1:8" x14ac:dyDescent="0.3">
      <c r="A12760" t="s">
        <v>39</v>
      </c>
      <c r="B12760" t="s">
        <v>58</v>
      </c>
      <c r="C12760" t="s">
        <v>76</v>
      </c>
      <c r="D12760" t="s">
        <v>203</v>
      </c>
      <c r="E12760" t="s">
        <v>142</v>
      </c>
      <c r="G12760" s="87">
        <v>60000</v>
      </c>
      <c r="H12760" s="87">
        <v>56338.028169014076</v>
      </c>
    </row>
    <row r="12761" spans="1:8" x14ac:dyDescent="0.3">
      <c r="A12761" t="s">
        <v>39</v>
      </c>
      <c r="B12761" t="s">
        <v>58</v>
      </c>
      <c r="C12761" t="s">
        <v>76</v>
      </c>
      <c r="D12761" t="s">
        <v>203</v>
      </c>
      <c r="E12761" t="s">
        <v>143</v>
      </c>
      <c r="G12761" s="87">
        <v>60000</v>
      </c>
      <c r="H12761" s="87">
        <v>59201.594626216858</v>
      </c>
    </row>
    <row r="12762" spans="1:8" x14ac:dyDescent="0.3">
      <c r="A12762" t="s">
        <v>39</v>
      </c>
      <c r="B12762" t="s">
        <v>58</v>
      </c>
      <c r="C12762" t="s">
        <v>76</v>
      </c>
      <c r="D12762" t="s">
        <v>203</v>
      </c>
      <c r="E12762" t="s">
        <v>141</v>
      </c>
      <c r="G12762" s="87">
        <v>60000</v>
      </c>
      <c r="H12762" s="87">
        <v>0</v>
      </c>
    </row>
    <row r="12763" spans="1:8" x14ac:dyDescent="0.3">
      <c r="A12763" t="s">
        <v>39</v>
      </c>
      <c r="B12763" t="s">
        <v>58</v>
      </c>
      <c r="C12763" t="s">
        <v>76</v>
      </c>
      <c r="D12763" t="s">
        <v>203</v>
      </c>
      <c r="E12763" t="s">
        <v>205</v>
      </c>
      <c r="G12763" s="87">
        <v>60000</v>
      </c>
      <c r="H12763" s="87">
        <v>33575.364464070401</v>
      </c>
    </row>
    <row r="12764" spans="1:8" x14ac:dyDescent="0.3">
      <c r="A12764" t="s">
        <v>39</v>
      </c>
      <c r="B12764" t="s">
        <v>58</v>
      </c>
      <c r="C12764" t="s">
        <v>76</v>
      </c>
      <c r="D12764" t="s">
        <v>206</v>
      </c>
      <c r="E12764" t="s">
        <v>207</v>
      </c>
      <c r="G12764" s="87">
        <v>60000</v>
      </c>
      <c r="H12764" s="87">
        <v>60000</v>
      </c>
    </row>
    <row r="12765" spans="1:8" x14ac:dyDescent="0.3">
      <c r="A12765" t="s">
        <v>39</v>
      </c>
      <c r="B12765" t="s">
        <v>58</v>
      </c>
      <c r="C12765" t="s">
        <v>76</v>
      </c>
      <c r="D12765" t="s">
        <v>206</v>
      </c>
      <c r="E12765" t="s">
        <v>208</v>
      </c>
      <c r="G12765" s="87">
        <v>60000</v>
      </c>
      <c r="H12765" s="87">
        <v>63412.5</v>
      </c>
    </row>
    <row r="12766" spans="1:8" x14ac:dyDescent="0.3">
      <c r="A12766" t="s">
        <v>39</v>
      </c>
      <c r="B12766" t="s">
        <v>58</v>
      </c>
      <c r="C12766" t="s">
        <v>76</v>
      </c>
      <c r="D12766" t="s">
        <v>206</v>
      </c>
      <c r="E12766" t="s">
        <v>209</v>
      </c>
      <c r="G12766" s="87">
        <v>60000</v>
      </c>
      <c r="H12766" s="87">
        <v>53772.245667270523</v>
      </c>
    </row>
    <row r="12767" spans="1:8" x14ac:dyDescent="0.3">
      <c r="A12767" t="s">
        <v>39</v>
      </c>
      <c r="B12767" t="s">
        <v>58</v>
      </c>
      <c r="C12767" t="s">
        <v>76</v>
      </c>
      <c r="D12767" t="s">
        <v>210</v>
      </c>
      <c r="E12767" t="s">
        <v>211</v>
      </c>
      <c r="G12767" s="87">
        <v>60000</v>
      </c>
      <c r="H12767" s="87">
        <v>54000</v>
      </c>
    </row>
    <row r="12768" spans="1:8" x14ac:dyDescent="0.3">
      <c r="A12768" t="s">
        <v>39</v>
      </c>
      <c r="B12768" t="s">
        <v>58</v>
      </c>
      <c r="C12768" t="s">
        <v>76</v>
      </c>
      <c r="D12768" t="s">
        <v>210</v>
      </c>
      <c r="E12768" t="s">
        <v>212</v>
      </c>
      <c r="G12768" s="87">
        <v>60000</v>
      </c>
      <c r="H12768" s="87">
        <v>53400</v>
      </c>
    </row>
    <row r="12769" spans="1:8" x14ac:dyDescent="0.3">
      <c r="A12769" t="s">
        <v>39</v>
      </c>
      <c r="B12769" t="s">
        <v>58</v>
      </c>
      <c r="C12769" t="s">
        <v>76</v>
      </c>
      <c r="D12769" t="s">
        <v>210</v>
      </c>
      <c r="E12769" t="s">
        <v>213</v>
      </c>
      <c r="G12769" s="87">
        <v>60000</v>
      </c>
      <c r="H12769" s="87">
        <v>54000</v>
      </c>
    </row>
    <row r="12770" spans="1:8" x14ac:dyDescent="0.3">
      <c r="A12770" t="s">
        <v>39</v>
      </c>
      <c r="B12770" t="s">
        <v>58</v>
      </c>
      <c r="C12770" t="s">
        <v>76</v>
      </c>
      <c r="D12770" t="s">
        <v>214</v>
      </c>
      <c r="E12770" t="s">
        <v>215</v>
      </c>
      <c r="F12770" s="88">
        <v>46388</v>
      </c>
      <c r="G12770" s="87">
        <v>5000</v>
      </c>
      <c r="H12770" s="87">
        <v>440.4628222229112</v>
      </c>
    </row>
    <row r="12771" spans="1:8" x14ac:dyDescent="0.3">
      <c r="A12771" t="s">
        <v>39</v>
      </c>
      <c r="B12771" t="s">
        <v>58</v>
      </c>
      <c r="C12771" t="s">
        <v>76</v>
      </c>
      <c r="D12771" t="s">
        <v>214</v>
      </c>
      <c r="E12771" t="s">
        <v>216</v>
      </c>
      <c r="F12771" s="88">
        <v>46388</v>
      </c>
      <c r="G12771" s="87">
        <v>5000</v>
      </c>
      <c r="H12771" s="87">
        <v>324.99999999999972</v>
      </c>
    </row>
    <row r="12772" spans="1:8" x14ac:dyDescent="0.3">
      <c r="A12772" t="s">
        <v>39</v>
      </c>
      <c r="B12772" t="s">
        <v>58</v>
      </c>
      <c r="C12772" t="s">
        <v>76</v>
      </c>
      <c r="D12772" t="s">
        <v>214</v>
      </c>
      <c r="E12772" t="s">
        <v>217</v>
      </c>
      <c r="F12772" s="88">
        <v>46388</v>
      </c>
      <c r="G12772" s="87">
        <v>5000</v>
      </c>
      <c r="H12772" s="87">
        <v>108.4157955144704</v>
      </c>
    </row>
    <row r="12773" spans="1:8" x14ac:dyDescent="0.3">
      <c r="A12773" t="s">
        <v>39</v>
      </c>
      <c r="B12773" t="s">
        <v>58</v>
      </c>
      <c r="C12773" t="s">
        <v>76</v>
      </c>
      <c r="D12773" t="s">
        <v>214</v>
      </c>
      <c r="E12773" t="s">
        <v>215</v>
      </c>
      <c r="F12773" s="88">
        <v>46419</v>
      </c>
      <c r="G12773" s="87">
        <v>5000</v>
      </c>
      <c r="H12773" s="87">
        <v>430.52390388902631</v>
      </c>
    </row>
    <row r="12774" spans="1:8" x14ac:dyDescent="0.3">
      <c r="A12774" t="s">
        <v>39</v>
      </c>
      <c r="B12774" t="s">
        <v>58</v>
      </c>
      <c r="C12774" t="s">
        <v>76</v>
      </c>
      <c r="D12774" t="s">
        <v>214</v>
      </c>
      <c r="E12774" t="s">
        <v>216</v>
      </c>
      <c r="F12774" s="88">
        <v>46419</v>
      </c>
      <c r="G12774" s="87">
        <v>5000</v>
      </c>
      <c r="H12774" s="87">
        <v>324.99999999999972</v>
      </c>
    </row>
    <row r="12775" spans="1:8" x14ac:dyDescent="0.3">
      <c r="A12775" t="s">
        <v>39</v>
      </c>
      <c r="B12775" t="s">
        <v>58</v>
      </c>
      <c r="C12775" t="s">
        <v>76</v>
      </c>
      <c r="D12775" t="s">
        <v>214</v>
      </c>
      <c r="E12775" t="s">
        <v>217</v>
      </c>
      <c r="F12775" s="88">
        <v>46419</v>
      </c>
      <c r="G12775" s="87">
        <v>5000</v>
      </c>
      <c r="H12775" s="87">
        <v>99.083477830071985</v>
      </c>
    </row>
    <row r="12776" spans="1:8" x14ac:dyDescent="0.3">
      <c r="A12776" t="s">
        <v>39</v>
      </c>
      <c r="B12776" t="s">
        <v>58</v>
      </c>
      <c r="C12776" t="s">
        <v>76</v>
      </c>
      <c r="D12776" t="s">
        <v>214</v>
      </c>
      <c r="E12776" t="s">
        <v>215</v>
      </c>
      <c r="F12776" s="88">
        <v>46447</v>
      </c>
      <c r="G12776" s="87">
        <v>5000</v>
      </c>
      <c r="H12776" s="87">
        <v>420.6212331942516</v>
      </c>
    </row>
    <row r="12777" spans="1:8" x14ac:dyDescent="0.3">
      <c r="A12777" t="s">
        <v>39</v>
      </c>
      <c r="B12777" t="s">
        <v>58</v>
      </c>
      <c r="C12777" t="s">
        <v>76</v>
      </c>
      <c r="D12777" t="s">
        <v>214</v>
      </c>
      <c r="E12777" t="s">
        <v>216</v>
      </c>
      <c r="F12777" s="88">
        <v>46447</v>
      </c>
      <c r="G12777" s="87">
        <v>5000</v>
      </c>
      <c r="H12777" s="87">
        <v>324.99999999999972</v>
      </c>
    </row>
    <row r="12778" spans="1:8" x14ac:dyDescent="0.3">
      <c r="A12778" t="s">
        <v>39</v>
      </c>
      <c r="B12778" t="s">
        <v>58</v>
      </c>
      <c r="C12778" t="s">
        <v>76</v>
      </c>
      <c r="D12778" t="s">
        <v>214</v>
      </c>
      <c r="E12778" t="s">
        <v>217</v>
      </c>
      <c r="F12778" s="88">
        <v>46447</v>
      </c>
      <c r="G12778" s="87">
        <v>5000</v>
      </c>
      <c r="H12778" s="87">
        <v>89.785195487560586</v>
      </c>
    </row>
    <row r="12779" spans="1:8" x14ac:dyDescent="0.3">
      <c r="A12779" t="s">
        <v>39</v>
      </c>
      <c r="B12779" t="s">
        <v>58</v>
      </c>
      <c r="C12779" t="s">
        <v>76</v>
      </c>
      <c r="D12779" t="s">
        <v>214</v>
      </c>
      <c r="E12779" t="s">
        <v>215</v>
      </c>
      <c r="F12779" s="88">
        <v>46478</v>
      </c>
      <c r="G12779" s="87">
        <v>5000</v>
      </c>
      <c r="H12779" s="87">
        <v>468.13193484698922</v>
      </c>
    </row>
    <row r="12780" spans="1:8" x14ac:dyDescent="0.3">
      <c r="A12780" t="s">
        <v>39</v>
      </c>
      <c r="B12780" t="s">
        <v>58</v>
      </c>
      <c r="C12780" t="s">
        <v>76</v>
      </c>
      <c r="D12780" t="s">
        <v>214</v>
      </c>
      <c r="E12780" t="s">
        <v>216</v>
      </c>
      <c r="F12780" s="88">
        <v>46478</v>
      </c>
      <c r="G12780" s="87">
        <v>5000</v>
      </c>
      <c r="H12780" s="87">
        <v>324.99999999999972</v>
      </c>
    </row>
    <row r="12781" spans="1:8" x14ac:dyDescent="0.3">
      <c r="A12781" t="s">
        <v>39</v>
      </c>
      <c r="B12781" t="s">
        <v>58</v>
      </c>
      <c r="C12781" t="s">
        <v>76</v>
      </c>
      <c r="D12781" t="s">
        <v>214</v>
      </c>
      <c r="E12781" t="s">
        <v>217</v>
      </c>
      <c r="F12781" s="88">
        <v>46478</v>
      </c>
      <c r="G12781" s="87">
        <v>5000</v>
      </c>
      <c r="H12781" s="87">
        <v>134.39618295492011</v>
      </c>
    </row>
    <row r="12782" spans="1:8" x14ac:dyDescent="0.3">
      <c r="A12782" t="s">
        <v>39</v>
      </c>
      <c r="B12782" t="s">
        <v>58</v>
      </c>
      <c r="C12782" t="s">
        <v>76</v>
      </c>
      <c r="D12782" t="s">
        <v>214</v>
      </c>
      <c r="E12782" t="s">
        <v>215</v>
      </c>
      <c r="F12782" s="88">
        <v>46508</v>
      </c>
      <c r="G12782" s="87">
        <v>5000</v>
      </c>
      <c r="H12782" s="87">
        <v>508.26381747082542</v>
      </c>
    </row>
    <row r="12783" spans="1:8" x14ac:dyDescent="0.3">
      <c r="A12783" t="s">
        <v>39</v>
      </c>
      <c r="B12783" t="s">
        <v>58</v>
      </c>
      <c r="C12783" t="s">
        <v>76</v>
      </c>
      <c r="D12783" t="s">
        <v>214</v>
      </c>
      <c r="E12783" t="s">
        <v>216</v>
      </c>
      <c r="F12783" s="88">
        <v>46508</v>
      </c>
      <c r="G12783" s="87">
        <v>5000</v>
      </c>
      <c r="H12783" s="87">
        <v>324.99999999999972</v>
      </c>
    </row>
    <row r="12784" spans="1:8" x14ac:dyDescent="0.3">
      <c r="A12784" t="s">
        <v>39</v>
      </c>
      <c r="B12784" t="s">
        <v>58</v>
      </c>
      <c r="C12784" t="s">
        <v>76</v>
      </c>
      <c r="D12784" t="s">
        <v>214</v>
      </c>
      <c r="E12784" t="s">
        <v>217</v>
      </c>
      <c r="F12784" s="88">
        <v>46508</v>
      </c>
      <c r="G12784" s="87">
        <v>5000</v>
      </c>
      <c r="H12784" s="87">
        <v>172.07870185054099</v>
      </c>
    </row>
    <row r="12785" spans="1:8" x14ac:dyDescent="0.3">
      <c r="A12785" t="s">
        <v>39</v>
      </c>
      <c r="B12785" t="s">
        <v>58</v>
      </c>
      <c r="C12785" t="s">
        <v>76</v>
      </c>
      <c r="D12785" t="s">
        <v>214</v>
      </c>
      <c r="E12785" t="s">
        <v>215</v>
      </c>
      <c r="F12785" s="88">
        <v>46539</v>
      </c>
      <c r="G12785" s="87">
        <v>5000</v>
      </c>
      <c r="H12785" s="87">
        <v>497.93730407523549</v>
      </c>
    </row>
    <row r="12786" spans="1:8" x14ac:dyDescent="0.3">
      <c r="A12786" t="s">
        <v>39</v>
      </c>
      <c r="B12786" t="s">
        <v>58</v>
      </c>
      <c r="C12786" t="s">
        <v>76</v>
      </c>
      <c r="D12786" t="s">
        <v>214</v>
      </c>
      <c r="E12786" t="s">
        <v>216</v>
      </c>
      <c r="F12786" s="88">
        <v>46539</v>
      </c>
      <c r="G12786" s="87">
        <v>5000</v>
      </c>
      <c r="H12786" s="87">
        <v>324.99999999999972</v>
      </c>
    </row>
    <row r="12787" spans="1:8" x14ac:dyDescent="0.3">
      <c r="A12787" t="s">
        <v>39</v>
      </c>
      <c r="B12787" t="s">
        <v>58</v>
      </c>
      <c r="C12787" t="s">
        <v>76</v>
      </c>
      <c r="D12787" t="s">
        <v>214</v>
      </c>
      <c r="E12787" t="s">
        <v>217</v>
      </c>
      <c r="F12787" s="88">
        <v>46539</v>
      </c>
      <c r="G12787" s="87">
        <v>5000</v>
      </c>
      <c r="H12787" s="87">
        <v>162.382445141066</v>
      </c>
    </row>
    <row r="12788" spans="1:8" x14ac:dyDescent="0.3">
      <c r="A12788" t="s">
        <v>39</v>
      </c>
      <c r="B12788" t="s">
        <v>58</v>
      </c>
      <c r="C12788" t="s">
        <v>76</v>
      </c>
      <c r="D12788" t="s">
        <v>214</v>
      </c>
      <c r="E12788" t="s">
        <v>215</v>
      </c>
      <c r="F12788" s="88">
        <v>46569</v>
      </c>
      <c r="G12788" s="87">
        <v>5000</v>
      </c>
      <c r="H12788" s="87">
        <v>152.7224761495749</v>
      </c>
    </row>
    <row r="12789" spans="1:8" x14ac:dyDescent="0.3">
      <c r="A12789" t="s">
        <v>39</v>
      </c>
      <c r="B12789" t="s">
        <v>58</v>
      </c>
      <c r="C12789" t="s">
        <v>76</v>
      </c>
      <c r="D12789" t="s">
        <v>214</v>
      </c>
      <c r="E12789" t="s">
        <v>216</v>
      </c>
      <c r="F12789" s="88">
        <v>46569</v>
      </c>
      <c r="G12789" s="87">
        <v>5000</v>
      </c>
      <c r="H12789" s="87">
        <v>0</v>
      </c>
    </row>
    <row r="12790" spans="1:8" x14ac:dyDescent="0.3">
      <c r="A12790" t="s">
        <v>39</v>
      </c>
      <c r="B12790" t="s">
        <v>58</v>
      </c>
      <c r="C12790" t="s">
        <v>76</v>
      </c>
      <c r="D12790" t="s">
        <v>214</v>
      </c>
      <c r="E12790" t="s">
        <v>217</v>
      </c>
      <c r="F12790" s="88">
        <v>46569</v>
      </c>
      <c r="G12790" s="87">
        <v>5000</v>
      </c>
      <c r="H12790" s="87">
        <v>152.7224761495749</v>
      </c>
    </row>
    <row r="12791" spans="1:8" x14ac:dyDescent="0.3">
      <c r="A12791" t="s">
        <v>39</v>
      </c>
      <c r="B12791" t="s">
        <v>58</v>
      </c>
      <c r="C12791" t="s">
        <v>76</v>
      </c>
      <c r="D12791" t="s">
        <v>214</v>
      </c>
      <c r="E12791" t="s">
        <v>215</v>
      </c>
      <c r="F12791" s="88">
        <v>46600</v>
      </c>
      <c r="G12791" s="87">
        <v>5000</v>
      </c>
      <c r="H12791" s="87">
        <v>142.94112243960711</v>
      </c>
    </row>
    <row r="12792" spans="1:8" x14ac:dyDescent="0.3">
      <c r="A12792" t="s">
        <v>39</v>
      </c>
      <c r="B12792" t="s">
        <v>58</v>
      </c>
      <c r="C12792" t="s">
        <v>76</v>
      </c>
      <c r="D12792" t="s">
        <v>214</v>
      </c>
      <c r="E12792" t="s">
        <v>216</v>
      </c>
      <c r="F12792" s="88">
        <v>46600</v>
      </c>
      <c r="G12792" s="87">
        <v>5000</v>
      </c>
      <c r="H12792" s="87">
        <v>0</v>
      </c>
    </row>
    <row r="12793" spans="1:8" x14ac:dyDescent="0.3">
      <c r="A12793" t="s">
        <v>39</v>
      </c>
      <c r="B12793" t="s">
        <v>58</v>
      </c>
      <c r="C12793" t="s">
        <v>76</v>
      </c>
      <c r="D12793" t="s">
        <v>214</v>
      </c>
      <c r="E12793" t="s">
        <v>217</v>
      </c>
      <c r="F12793" s="88">
        <v>46600</v>
      </c>
      <c r="G12793" s="87">
        <v>5000</v>
      </c>
      <c r="H12793" s="87">
        <v>142.94112243960711</v>
      </c>
    </row>
    <row r="12794" spans="1:8" x14ac:dyDescent="0.3">
      <c r="A12794" t="s">
        <v>39</v>
      </c>
      <c r="B12794" t="s">
        <v>58</v>
      </c>
      <c r="C12794" t="s">
        <v>76</v>
      </c>
      <c r="D12794" t="s">
        <v>214</v>
      </c>
      <c r="E12794" t="s">
        <v>215</v>
      </c>
      <c r="F12794" s="88">
        <v>46631</v>
      </c>
      <c r="G12794" s="87">
        <v>5000</v>
      </c>
      <c r="H12794" s="87">
        <v>133.3537069861257</v>
      </c>
    </row>
    <row r="12795" spans="1:8" x14ac:dyDescent="0.3">
      <c r="A12795" t="s">
        <v>39</v>
      </c>
      <c r="B12795" t="s">
        <v>58</v>
      </c>
      <c r="C12795" t="s">
        <v>76</v>
      </c>
      <c r="D12795" t="s">
        <v>214</v>
      </c>
      <c r="E12795" t="s">
        <v>216</v>
      </c>
      <c r="F12795" s="88">
        <v>46631</v>
      </c>
      <c r="G12795" s="87">
        <v>5000</v>
      </c>
      <c r="H12795" s="87">
        <v>0</v>
      </c>
    </row>
    <row r="12796" spans="1:8" x14ac:dyDescent="0.3">
      <c r="A12796" t="s">
        <v>39</v>
      </c>
      <c r="B12796" t="s">
        <v>58</v>
      </c>
      <c r="C12796" t="s">
        <v>76</v>
      </c>
      <c r="D12796" t="s">
        <v>214</v>
      </c>
      <c r="E12796" t="s">
        <v>217</v>
      </c>
      <c r="F12796" s="88">
        <v>46631</v>
      </c>
      <c r="G12796" s="87">
        <v>5000</v>
      </c>
      <c r="H12796" s="87">
        <v>133.3537069861257</v>
      </c>
    </row>
    <row r="12797" spans="1:8" x14ac:dyDescent="0.3">
      <c r="A12797" t="s">
        <v>39</v>
      </c>
      <c r="B12797" t="s">
        <v>58</v>
      </c>
      <c r="C12797" t="s">
        <v>76</v>
      </c>
      <c r="D12797" t="s">
        <v>214</v>
      </c>
      <c r="E12797" t="s">
        <v>215</v>
      </c>
      <c r="F12797" s="88">
        <v>46661</v>
      </c>
      <c r="G12797" s="87">
        <v>5000</v>
      </c>
      <c r="H12797" s="87">
        <v>123.8019705335081</v>
      </c>
    </row>
    <row r="12798" spans="1:8" x14ac:dyDescent="0.3">
      <c r="A12798" t="s">
        <v>39</v>
      </c>
      <c r="B12798" t="s">
        <v>58</v>
      </c>
      <c r="C12798" t="s">
        <v>76</v>
      </c>
      <c r="D12798" t="s">
        <v>214</v>
      </c>
      <c r="E12798" t="s">
        <v>216</v>
      </c>
      <c r="F12798" s="88">
        <v>46661</v>
      </c>
      <c r="G12798" s="87">
        <v>5000</v>
      </c>
      <c r="H12798" s="87">
        <v>0</v>
      </c>
    </row>
    <row r="12799" spans="1:8" x14ac:dyDescent="0.3">
      <c r="A12799" t="s">
        <v>39</v>
      </c>
      <c r="B12799" t="s">
        <v>58</v>
      </c>
      <c r="C12799" t="s">
        <v>76</v>
      </c>
      <c r="D12799" t="s">
        <v>214</v>
      </c>
      <c r="E12799" t="s">
        <v>217</v>
      </c>
      <c r="F12799" s="88">
        <v>46661</v>
      </c>
      <c r="G12799" s="87">
        <v>5000</v>
      </c>
      <c r="H12799" s="87">
        <v>123.8019705335081</v>
      </c>
    </row>
    <row r="12800" spans="1:8" x14ac:dyDescent="0.3">
      <c r="A12800" t="s">
        <v>39</v>
      </c>
      <c r="B12800" t="s">
        <v>58</v>
      </c>
      <c r="C12800" t="s">
        <v>76</v>
      </c>
      <c r="D12800" t="s">
        <v>214</v>
      </c>
      <c r="E12800" t="s">
        <v>215</v>
      </c>
      <c r="F12800" s="88">
        <v>46692</v>
      </c>
      <c r="G12800" s="87">
        <v>5000</v>
      </c>
      <c r="H12800" s="87">
        <v>114.2857142857145</v>
      </c>
    </row>
    <row r="12801" spans="1:8" x14ac:dyDescent="0.3">
      <c r="A12801" t="s">
        <v>39</v>
      </c>
      <c r="B12801" t="s">
        <v>58</v>
      </c>
      <c r="C12801" t="s">
        <v>76</v>
      </c>
      <c r="D12801" t="s">
        <v>214</v>
      </c>
      <c r="E12801" t="s">
        <v>216</v>
      </c>
      <c r="F12801" s="88">
        <v>46692</v>
      </c>
      <c r="G12801" s="87">
        <v>5000</v>
      </c>
      <c r="H12801" s="87">
        <v>0</v>
      </c>
    </row>
    <row r="12802" spans="1:8" x14ac:dyDescent="0.3">
      <c r="A12802" t="s">
        <v>39</v>
      </c>
      <c r="B12802" t="s">
        <v>58</v>
      </c>
      <c r="C12802" t="s">
        <v>76</v>
      </c>
      <c r="D12802" t="s">
        <v>214</v>
      </c>
      <c r="E12802" t="s">
        <v>217</v>
      </c>
      <c r="F12802" s="88">
        <v>46692</v>
      </c>
      <c r="G12802" s="87">
        <v>5000</v>
      </c>
      <c r="H12802" s="87">
        <v>114.2857142857145</v>
      </c>
    </row>
    <row r="12803" spans="1:8" x14ac:dyDescent="0.3">
      <c r="A12803" t="s">
        <v>39</v>
      </c>
      <c r="B12803" t="s">
        <v>58</v>
      </c>
      <c r="C12803" t="s">
        <v>76</v>
      </c>
      <c r="D12803" t="s">
        <v>214</v>
      </c>
      <c r="E12803" t="s">
        <v>215</v>
      </c>
      <c r="F12803" s="88">
        <v>46722</v>
      </c>
      <c r="G12803" s="87">
        <v>5000</v>
      </c>
      <c r="H12803" s="87">
        <v>104.804740920833</v>
      </c>
    </row>
    <row r="12804" spans="1:8" x14ac:dyDescent="0.3">
      <c r="A12804" t="s">
        <v>39</v>
      </c>
      <c r="B12804" t="s">
        <v>58</v>
      </c>
      <c r="C12804" t="s">
        <v>76</v>
      </c>
      <c r="D12804" t="s">
        <v>214</v>
      </c>
      <c r="E12804" t="s">
        <v>216</v>
      </c>
      <c r="F12804" s="88">
        <v>46722</v>
      </c>
      <c r="G12804" s="87">
        <v>5000</v>
      </c>
      <c r="H12804" s="87">
        <v>0</v>
      </c>
    </row>
    <row r="12805" spans="1:8" x14ac:dyDescent="0.3">
      <c r="A12805" t="s">
        <v>39</v>
      </c>
      <c r="B12805" t="s">
        <v>58</v>
      </c>
      <c r="C12805" t="s">
        <v>76</v>
      </c>
      <c r="D12805" t="s">
        <v>214</v>
      </c>
      <c r="E12805" t="s">
        <v>217</v>
      </c>
      <c r="F12805" s="88">
        <v>46722</v>
      </c>
      <c r="G12805" s="87">
        <v>5000</v>
      </c>
      <c r="H12805" s="87">
        <v>104.804740920833</v>
      </c>
    </row>
    <row r="12806" spans="1:8" x14ac:dyDescent="0.3">
      <c r="A12806" t="s">
        <v>39</v>
      </c>
      <c r="B12806" t="s">
        <v>58</v>
      </c>
      <c r="C12806" t="s">
        <v>77</v>
      </c>
      <c r="D12806" t="s">
        <v>198</v>
      </c>
      <c r="E12806" t="s">
        <v>135</v>
      </c>
      <c r="G12806" s="87">
        <v>48000</v>
      </c>
      <c r="H12806" s="87">
        <v>28224</v>
      </c>
    </row>
    <row r="12807" spans="1:8" x14ac:dyDescent="0.3">
      <c r="A12807" t="s">
        <v>39</v>
      </c>
      <c r="B12807" t="s">
        <v>58</v>
      </c>
      <c r="C12807" t="s">
        <v>77</v>
      </c>
      <c r="D12807" t="s">
        <v>198</v>
      </c>
      <c r="E12807" t="s">
        <v>199</v>
      </c>
      <c r="G12807" s="87">
        <v>48000</v>
      </c>
      <c r="H12807" s="87">
        <v>47949.487175459813</v>
      </c>
    </row>
    <row r="12808" spans="1:8" x14ac:dyDescent="0.3">
      <c r="A12808" t="s">
        <v>39</v>
      </c>
      <c r="B12808" t="s">
        <v>58</v>
      </c>
      <c r="C12808" t="s">
        <v>77</v>
      </c>
      <c r="D12808" t="s">
        <v>198</v>
      </c>
      <c r="E12808" t="s">
        <v>200</v>
      </c>
      <c r="G12808" s="87">
        <v>48000</v>
      </c>
      <c r="H12808" s="87">
        <v>48648.418882442144</v>
      </c>
    </row>
    <row r="12809" spans="1:8" x14ac:dyDescent="0.3">
      <c r="A12809" t="s">
        <v>39</v>
      </c>
      <c r="B12809" t="s">
        <v>58</v>
      </c>
      <c r="C12809" t="s">
        <v>77</v>
      </c>
      <c r="D12809" t="s">
        <v>198</v>
      </c>
      <c r="E12809" t="s">
        <v>201</v>
      </c>
      <c r="G12809" s="87">
        <v>48000</v>
      </c>
      <c r="H12809" s="87">
        <v>48000</v>
      </c>
    </row>
    <row r="12810" spans="1:8" x14ac:dyDescent="0.3">
      <c r="A12810" t="s">
        <v>39</v>
      </c>
      <c r="B12810" t="s">
        <v>58</v>
      </c>
      <c r="C12810" t="s">
        <v>77</v>
      </c>
      <c r="D12810" t="s">
        <v>198</v>
      </c>
      <c r="E12810" t="s">
        <v>202</v>
      </c>
      <c r="G12810" s="87">
        <v>48000</v>
      </c>
      <c r="H12810" s="87">
        <v>28575.167532048192</v>
      </c>
    </row>
    <row r="12811" spans="1:8" x14ac:dyDescent="0.3">
      <c r="A12811" t="s">
        <v>39</v>
      </c>
      <c r="B12811" t="s">
        <v>58</v>
      </c>
      <c r="C12811" t="s">
        <v>77</v>
      </c>
      <c r="D12811" t="s">
        <v>198</v>
      </c>
      <c r="E12811" t="s">
        <v>139</v>
      </c>
      <c r="G12811" s="87">
        <v>48000</v>
      </c>
      <c r="H12811" s="87">
        <v>30960</v>
      </c>
    </row>
    <row r="12812" spans="1:8" x14ac:dyDescent="0.3">
      <c r="A12812" t="s">
        <v>39</v>
      </c>
      <c r="B12812" t="s">
        <v>58</v>
      </c>
      <c r="C12812" t="s">
        <v>77</v>
      </c>
      <c r="D12812" t="s">
        <v>198</v>
      </c>
      <c r="E12812" t="s">
        <v>65</v>
      </c>
      <c r="G12812" s="87">
        <v>48000</v>
      </c>
      <c r="H12812" s="87">
        <v>28575.167532048192</v>
      </c>
    </row>
    <row r="12813" spans="1:8" x14ac:dyDescent="0.3">
      <c r="A12813" t="s">
        <v>39</v>
      </c>
      <c r="B12813" t="s">
        <v>58</v>
      </c>
      <c r="C12813" t="s">
        <v>77</v>
      </c>
      <c r="D12813" t="s">
        <v>203</v>
      </c>
      <c r="E12813" t="s">
        <v>204</v>
      </c>
      <c r="G12813" s="87">
        <v>48000</v>
      </c>
      <c r="H12813" s="87">
        <v>28015.98834086064</v>
      </c>
    </row>
    <row r="12814" spans="1:8" x14ac:dyDescent="0.3">
      <c r="A12814" t="s">
        <v>39</v>
      </c>
      <c r="B12814" t="s">
        <v>58</v>
      </c>
      <c r="C12814" t="s">
        <v>77</v>
      </c>
      <c r="D12814" t="s">
        <v>203</v>
      </c>
      <c r="E12814" t="s">
        <v>142</v>
      </c>
      <c r="G12814" s="87">
        <v>48000</v>
      </c>
      <c r="H12814" s="87">
        <v>46658.566221142151</v>
      </c>
    </row>
    <row r="12815" spans="1:8" x14ac:dyDescent="0.3">
      <c r="A12815" t="s">
        <v>39</v>
      </c>
      <c r="B12815" t="s">
        <v>58</v>
      </c>
      <c r="C12815" t="s">
        <v>77</v>
      </c>
      <c r="D12815" t="s">
        <v>203</v>
      </c>
      <c r="E12815" t="s">
        <v>143</v>
      </c>
      <c r="G12815" s="87">
        <v>48000</v>
      </c>
      <c r="H12815" s="87">
        <v>49016.068036837409</v>
      </c>
    </row>
    <row r="12816" spans="1:8" x14ac:dyDescent="0.3">
      <c r="A12816" t="s">
        <v>39</v>
      </c>
      <c r="B12816" t="s">
        <v>58</v>
      </c>
      <c r="C12816" t="s">
        <v>77</v>
      </c>
      <c r="D12816" t="s">
        <v>203</v>
      </c>
      <c r="E12816" t="s">
        <v>141</v>
      </c>
      <c r="G12816" s="87">
        <v>48000</v>
      </c>
      <c r="H12816" s="87">
        <v>0</v>
      </c>
    </row>
    <row r="12817" spans="1:8" x14ac:dyDescent="0.3">
      <c r="A12817" t="s">
        <v>39</v>
      </c>
      <c r="B12817" t="s">
        <v>58</v>
      </c>
      <c r="C12817" t="s">
        <v>77</v>
      </c>
      <c r="D12817" t="s">
        <v>203</v>
      </c>
      <c r="E12817" t="s">
        <v>205</v>
      </c>
      <c r="G12817" s="87">
        <v>48000</v>
      </c>
      <c r="H12817" s="87">
        <v>28015.98834086064</v>
      </c>
    </row>
    <row r="12818" spans="1:8" x14ac:dyDescent="0.3">
      <c r="A12818" t="s">
        <v>39</v>
      </c>
      <c r="B12818" t="s">
        <v>58</v>
      </c>
      <c r="C12818" t="s">
        <v>77</v>
      </c>
      <c r="D12818" t="s">
        <v>206</v>
      </c>
      <c r="E12818" t="s">
        <v>207</v>
      </c>
      <c r="G12818" s="87">
        <v>48000</v>
      </c>
      <c r="H12818" s="87">
        <v>50880</v>
      </c>
    </row>
    <row r="12819" spans="1:8" x14ac:dyDescent="0.3">
      <c r="A12819" t="s">
        <v>39</v>
      </c>
      <c r="B12819" t="s">
        <v>58</v>
      </c>
      <c r="C12819" t="s">
        <v>77</v>
      </c>
      <c r="D12819" t="s">
        <v>206</v>
      </c>
      <c r="E12819" t="s">
        <v>208</v>
      </c>
      <c r="G12819" s="87">
        <v>48000</v>
      </c>
      <c r="H12819" s="87">
        <v>50933.599999999999</v>
      </c>
    </row>
    <row r="12820" spans="1:8" x14ac:dyDescent="0.3">
      <c r="A12820" t="s">
        <v>39</v>
      </c>
      <c r="B12820" t="s">
        <v>58</v>
      </c>
      <c r="C12820" t="s">
        <v>77</v>
      </c>
      <c r="D12820" t="s">
        <v>206</v>
      </c>
      <c r="E12820" t="s">
        <v>209</v>
      </c>
      <c r="G12820" s="87">
        <v>48000</v>
      </c>
      <c r="H12820" s="87">
        <v>42624.201312910292</v>
      </c>
    </row>
    <row r="12821" spans="1:8" x14ac:dyDescent="0.3">
      <c r="A12821" t="s">
        <v>39</v>
      </c>
      <c r="B12821" t="s">
        <v>58</v>
      </c>
      <c r="C12821" t="s">
        <v>77</v>
      </c>
      <c r="D12821" t="s">
        <v>210</v>
      </c>
      <c r="E12821" t="s">
        <v>211</v>
      </c>
      <c r="G12821" s="87">
        <v>48000</v>
      </c>
      <c r="H12821" s="87">
        <v>43200</v>
      </c>
    </row>
    <row r="12822" spans="1:8" x14ac:dyDescent="0.3">
      <c r="A12822" t="s">
        <v>39</v>
      </c>
      <c r="B12822" t="s">
        <v>58</v>
      </c>
      <c r="C12822" t="s">
        <v>77</v>
      </c>
      <c r="D12822" t="s">
        <v>210</v>
      </c>
      <c r="E12822" t="s">
        <v>212</v>
      </c>
      <c r="G12822" s="87">
        <v>48000</v>
      </c>
      <c r="H12822" s="87">
        <v>42720</v>
      </c>
    </row>
    <row r="12823" spans="1:8" x14ac:dyDescent="0.3">
      <c r="A12823" t="s">
        <v>39</v>
      </c>
      <c r="B12823" t="s">
        <v>58</v>
      </c>
      <c r="C12823" t="s">
        <v>77</v>
      </c>
      <c r="D12823" t="s">
        <v>210</v>
      </c>
      <c r="E12823" t="s">
        <v>213</v>
      </c>
      <c r="G12823" s="87">
        <v>48000</v>
      </c>
      <c r="H12823" s="87">
        <v>42240</v>
      </c>
    </row>
    <row r="12824" spans="1:8" x14ac:dyDescent="0.3">
      <c r="A12824" t="s">
        <v>39</v>
      </c>
      <c r="B12824" t="s">
        <v>58</v>
      </c>
      <c r="C12824" t="s">
        <v>77</v>
      </c>
      <c r="D12824" t="s">
        <v>214</v>
      </c>
      <c r="E12824" t="s">
        <v>215</v>
      </c>
      <c r="F12824" s="88">
        <v>46388</v>
      </c>
      <c r="G12824" s="87">
        <v>4000</v>
      </c>
      <c r="H12824" s="87">
        <v>202.18956523863699</v>
      </c>
    </row>
    <row r="12825" spans="1:8" x14ac:dyDescent="0.3">
      <c r="A12825" t="s">
        <v>39</v>
      </c>
      <c r="B12825" t="s">
        <v>58</v>
      </c>
      <c r="C12825" t="s">
        <v>77</v>
      </c>
      <c r="D12825" t="s">
        <v>214</v>
      </c>
      <c r="E12825" t="s">
        <v>216</v>
      </c>
      <c r="F12825" s="88">
        <v>46388</v>
      </c>
      <c r="G12825" s="87">
        <v>4000</v>
      </c>
      <c r="H12825" s="87">
        <v>240.0000000000002</v>
      </c>
    </row>
    <row r="12826" spans="1:8" x14ac:dyDescent="0.3">
      <c r="A12826" t="s">
        <v>39</v>
      </c>
      <c r="B12826" t="s">
        <v>58</v>
      </c>
      <c r="C12826" t="s">
        <v>77</v>
      </c>
      <c r="D12826" t="s">
        <v>214</v>
      </c>
      <c r="E12826" t="s">
        <v>217</v>
      </c>
      <c r="F12826" s="88">
        <v>46388</v>
      </c>
      <c r="G12826" s="87">
        <v>4000</v>
      </c>
      <c r="H12826" s="87">
        <v>-35.670221472984487</v>
      </c>
    </row>
    <row r="12827" spans="1:8" x14ac:dyDescent="0.3">
      <c r="A12827" t="s">
        <v>39</v>
      </c>
      <c r="B12827" t="s">
        <v>58</v>
      </c>
      <c r="C12827" t="s">
        <v>77</v>
      </c>
      <c r="D12827" t="s">
        <v>214</v>
      </c>
      <c r="E12827" t="s">
        <v>215</v>
      </c>
      <c r="F12827" s="88">
        <v>46419</v>
      </c>
      <c r="G12827" s="87">
        <v>4000</v>
      </c>
      <c r="H12827" s="87">
        <v>-35.69594875430893</v>
      </c>
    </row>
    <row r="12828" spans="1:8" x14ac:dyDescent="0.3">
      <c r="A12828" t="s">
        <v>39</v>
      </c>
      <c r="B12828" t="s">
        <v>58</v>
      </c>
      <c r="C12828" t="s">
        <v>77</v>
      </c>
      <c r="D12828" t="s">
        <v>214</v>
      </c>
      <c r="E12828" t="s">
        <v>216</v>
      </c>
      <c r="F12828" s="88">
        <v>46419</v>
      </c>
      <c r="G12828" s="87">
        <v>4000</v>
      </c>
      <c r="H12828" s="87">
        <v>0</v>
      </c>
    </row>
    <row r="12829" spans="1:8" x14ac:dyDescent="0.3">
      <c r="A12829" t="s">
        <v>39</v>
      </c>
      <c r="B12829" t="s">
        <v>58</v>
      </c>
      <c r="C12829" t="s">
        <v>77</v>
      </c>
      <c r="D12829" t="s">
        <v>214</v>
      </c>
      <c r="E12829" t="s">
        <v>217</v>
      </c>
      <c r="F12829" s="88">
        <v>46419</v>
      </c>
      <c r="G12829" s="87">
        <v>4000</v>
      </c>
      <c r="H12829" s="87">
        <v>-35.69594875430893</v>
      </c>
    </row>
    <row r="12830" spans="1:8" x14ac:dyDescent="0.3">
      <c r="A12830" t="s">
        <v>39</v>
      </c>
      <c r="B12830" t="s">
        <v>58</v>
      </c>
      <c r="C12830" t="s">
        <v>77</v>
      </c>
      <c r="D12830" t="s">
        <v>214</v>
      </c>
      <c r="E12830" t="s">
        <v>215</v>
      </c>
      <c r="F12830" s="88">
        <v>46447</v>
      </c>
      <c r="G12830" s="87">
        <v>4000</v>
      </c>
      <c r="H12830" s="87">
        <v>-35.721713174216688</v>
      </c>
    </row>
    <row r="12831" spans="1:8" x14ac:dyDescent="0.3">
      <c r="A12831" t="s">
        <v>39</v>
      </c>
      <c r="B12831" t="s">
        <v>58</v>
      </c>
      <c r="C12831" t="s">
        <v>77</v>
      </c>
      <c r="D12831" t="s">
        <v>214</v>
      </c>
      <c r="E12831" t="s">
        <v>216</v>
      </c>
      <c r="F12831" s="88">
        <v>46447</v>
      </c>
      <c r="G12831" s="87">
        <v>4000</v>
      </c>
      <c r="H12831" s="87">
        <v>0</v>
      </c>
    </row>
    <row r="12832" spans="1:8" x14ac:dyDescent="0.3">
      <c r="A12832" t="s">
        <v>39</v>
      </c>
      <c r="B12832" t="s">
        <v>58</v>
      </c>
      <c r="C12832" t="s">
        <v>77</v>
      </c>
      <c r="D12832" t="s">
        <v>214</v>
      </c>
      <c r="E12832" t="s">
        <v>217</v>
      </c>
      <c r="F12832" s="88">
        <v>46447</v>
      </c>
      <c r="G12832" s="87">
        <v>4000</v>
      </c>
      <c r="H12832" s="87">
        <v>-35.721713174216688</v>
      </c>
    </row>
    <row r="12833" spans="1:8" x14ac:dyDescent="0.3">
      <c r="A12833" t="s">
        <v>39</v>
      </c>
      <c r="B12833" t="s">
        <v>58</v>
      </c>
      <c r="C12833" t="s">
        <v>77</v>
      </c>
      <c r="D12833" t="s">
        <v>214</v>
      </c>
      <c r="E12833" t="s">
        <v>215</v>
      </c>
      <c r="F12833" s="88">
        <v>46478</v>
      </c>
      <c r="G12833" s="87">
        <v>4000</v>
      </c>
      <c r="H12833" s="87">
        <v>-35.748390098185652</v>
      </c>
    </row>
    <row r="12834" spans="1:8" x14ac:dyDescent="0.3">
      <c r="A12834" t="s">
        <v>39</v>
      </c>
      <c r="B12834" t="s">
        <v>58</v>
      </c>
      <c r="C12834" t="s">
        <v>77</v>
      </c>
      <c r="D12834" t="s">
        <v>214</v>
      </c>
      <c r="E12834" t="s">
        <v>216</v>
      </c>
      <c r="F12834" s="88">
        <v>46478</v>
      </c>
      <c r="G12834" s="87">
        <v>4000</v>
      </c>
      <c r="H12834" s="87">
        <v>0</v>
      </c>
    </row>
    <row r="12835" spans="1:8" x14ac:dyDescent="0.3">
      <c r="A12835" t="s">
        <v>39</v>
      </c>
      <c r="B12835" t="s">
        <v>58</v>
      </c>
      <c r="C12835" t="s">
        <v>77</v>
      </c>
      <c r="D12835" t="s">
        <v>214</v>
      </c>
      <c r="E12835" t="s">
        <v>217</v>
      </c>
      <c r="F12835" s="88">
        <v>46478</v>
      </c>
      <c r="G12835" s="87">
        <v>4000</v>
      </c>
      <c r="H12835" s="87">
        <v>-35.748390098185652</v>
      </c>
    </row>
    <row r="12836" spans="1:8" x14ac:dyDescent="0.3">
      <c r="A12836" t="s">
        <v>39</v>
      </c>
      <c r="B12836" t="s">
        <v>58</v>
      </c>
      <c r="C12836" t="s">
        <v>77</v>
      </c>
      <c r="D12836" t="s">
        <v>214</v>
      </c>
      <c r="E12836" t="s">
        <v>215</v>
      </c>
      <c r="F12836" s="88">
        <v>46508</v>
      </c>
      <c r="G12836" s="87">
        <v>4000</v>
      </c>
      <c r="H12836" s="87">
        <v>-35.775106896509527</v>
      </c>
    </row>
    <row r="12837" spans="1:8" x14ac:dyDescent="0.3">
      <c r="A12837" t="s">
        <v>39</v>
      </c>
      <c r="B12837" t="s">
        <v>58</v>
      </c>
      <c r="C12837" t="s">
        <v>77</v>
      </c>
      <c r="D12837" t="s">
        <v>214</v>
      </c>
      <c r="E12837" t="s">
        <v>216</v>
      </c>
      <c r="F12837" s="88">
        <v>46508</v>
      </c>
      <c r="G12837" s="87">
        <v>4000</v>
      </c>
      <c r="H12837" s="87">
        <v>0</v>
      </c>
    </row>
    <row r="12838" spans="1:8" x14ac:dyDescent="0.3">
      <c r="A12838" t="s">
        <v>39</v>
      </c>
      <c r="B12838" t="s">
        <v>58</v>
      </c>
      <c r="C12838" t="s">
        <v>77</v>
      </c>
      <c r="D12838" t="s">
        <v>214</v>
      </c>
      <c r="E12838" t="s">
        <v>217</v>
      </c>
      <c r="F12838" s="88">
        <v>46508</v>
      </c>
      <c r="G12838" s="87">
        <v>4000</v>
      </c>
      <c r="H12838" s="87">
        <v>-35.775106896509527</v>
      </c>
    </row>
    <row r="12839" spans="1:8" x14ac:dyDescent="0.3">
      <c r="A12839" t="s">
        <v>39</v>
      </c>
      <c r="B12839" t="s">
        <v>58</v>
      </c>
      <c r="C12839" t="s">
        <v>77</v>
      </c>
      <c r="D12839" t="s">
        <v>214</v>
      </c>
      <c r="E12839" t="s">
        <v>215</v>
      </c>
      <c r="F12839" s="88">
        <v>46539</v>
      </c>
      <c r="G12839" s="87">
        <v>4000</v>
      </c>
      <c r="H12839" s="87">
        <v>-35.801863658655897</v>
      </c>
    </row>
    <row r="12840" spans="1:8" x14ac:dyDescent="0.3">
      <c r="A12840" t="s">
        <v>39</v>
      </c>
      <c r="B12840" t="s">
        <v>58</v>
      </c>
      <c r="C12840" t="s">
        <v>77</v>
      </c>
      <c r="D12840" t="s">
        <v>214</v>
      </c>
      <c r="E12840" t="s">
        <v>216</v>
      </c>
      <c r="F12840" s="88">
        <v>46539</v>
      </c>
      <c r="G12840" s="87">
        <v>4000</v>
      </c>
      <c r="H12840" s="87">
        <v>0</v>
      </c>
    </row>
    <row r="12841" spans="1:8" x14ac:dyDescent="0.3">
      <c r="A12841" t="s">
        <v>39</v>
      </c>
      <c r="B12841" t="s">
        <v>58</v>
      </c>
      <c r="C12841" t="s">
        <v>77</v>
      </c>
      <c r="D12841" t="s">
        <v>214</v>
      </c>
      <c r="E12841" t="s">
        <v>217</v>
      </c>
      <c r="F12841" s="88">
        <v>46539</v>
      </c>
      <c r="G12841" s="87">
        <v>4000</v>
      </c>
      <c r="H12841" s="87">
        <v>-35.801863658655897</v>
      </c>
    </row>
    <row r="12842" spans="1:8" x14ac:dyDescent="0.3">
      <c r="A12842" t="s">
        <v>39</v>
      </c>
      <c r="B12842" t="s">
        <v>58</v>
      </c>
      <c r="C12842" t="s">
        <v>77</v>
      </c>
      <c r="D12842" t="s">
        <v>214</v>
      </c>
      <c r="E12842" t="s">
        <v>215</v>
      </c>
      <c r="F12842" s="88">
        <v>46569</v>
      </c>
      <c r="G12842" s="87">
        <v>4000</v>
      </c>
      <c r="H12842" s="87">
        <v>-35.828660474361399</v>
      </c>
    </row>
    <row r="12843" spans="1:8" x14ac:dyDescent="0.3">
      <c r="A12843" t="s">
        <v>39</v>
      </c>
      <c r="B12843" t="s">
        <v>58</v>
      </c>
      <c r="C12843" t="s">
        <v>77</v>
      </c>
      <c r="D12843" t="s">
        <v>214</v>
      </c>
      <c r="E12843" t="s">
        <v>216</v>
      </c>
      <c r="F12843" s="88">
        <v>46569</v>
      </c>
      <c r="G12843" s="87">
        <v>4000</v>
      </c>
      <c r="H12843" s="87">
        <v>0</v>
      </c>
    </row>
    <row r="12844" spans="1:8" x14ac:dyDescent="0.3">
      <c r="A12844" t="s">
        <v>39</v>
      </c>
      <c r="B12844" t="s">
        <v>58</v>
      </c>
      <c r="C12844" t="s">
        <v>77</v>
      </c>
      <c r="D12844" t="s">
        <v>214</v>
      </c>
      <c r="E12844" t="s">
        <v>217</v>
      </c>
      <c r="F12844" s="88">
        <v>46569</v>
      </c>
      <c r="G12844" s="87">
        <v>4000</v>
      </c>
      <c r="H12844" s="87">
        <v>-35.828660474361399</v>
      </c>
    </row>
    <row r="12845" spans="1:8" x14ac:dyDescent="0.3">
      <c r="A12845" t="s">
        <v>39</v>
      </c>
      <c r="B12845" t="s">
        <v>58</v>
      </c>
      <c r="C12845" t="s">
        <v>77</v>
      </c>
      <c r="D12845" t="s">
        <v>214</v>
      </c>
      <c r="E12845" t="s">
        <v>215</v>
      </c>
      <c r="F12845" s="88">
        <v>46600</v>
      </c>
      <c r="G12845" s="87">
        <v>4000</v>
      </c>
      <c r="H12845" s="87">
        <v>-35.855937718727738</v>
      </c>
    </row>
    <row r="12846" spans="1:8" x14ac:dyDescent="0.3">
      <c r="A12846" t="s">
        <v>39</v>
      </c>
      <c r="B12846" t="s">
        <v>58</v>
      </c>
      <c r="C12846" t="s">
        <v>77</v>
      </c>
      <c r="D12846" t="s">
        <v>214</v>
      </c>
      <c r="E12846" t="s">
        <v>216</v>
      </c>
      <c r="F12846" s="88">
        <v>46600</v>
      </c>
      <c r="G12846" s="87">
        <v>4000</v>
      </c>
      <c r="H12846" s="87">
        <v>0</v>
      </c>
    </row>
    <row r="12847" spans="1:8" x14ac:dyDescent="0.3">
      <c r="A12847" t="s">
        <v>39</v>
      </c>
      <c r="B12847" t="s">
        <v>58</v>
      </c>
      <c r="C12847" t="s">
        <v>77</v>
      </c>
      <c r="D12847" t="s">
        <v>214</v>
      </c>
      <c r="E12847" t="s">
        <v>217</v>
      </c>
      <c r="F12847" s="88">
        <v>46600</v>
      </c>
      <c r="G12847" s="87">
        <v>4000</v>
      </c>
      <c r="H12847" s="87">
        <v>-35.855937718727738</v>
      </c>
    </row>
    <row r="12848" spans="1:8" x14ac:dyDescent="0.3">
      <c r="A12848" t="s">
        <v>39</v>
      </c>
      <c r="B12848" t="s">
        <v>58</v>
      </c>
      <c r="C12848" t="s">
        <v>77</v>
      </c>
      <c r="D12848" t="s">
        <v>214</v>
      </c>
      <c r="E12848" t="s">
        <v>215</v>
      </c>
      <c r="F12848" s="88">
        <v>46631</v>
      </c>
      <c r="G12848" s="87">
        <v>4000</v>
      </c>
      <c r="H12848" s="87">
        <v>-35.882815572158663</v>
      </c>
    </row>
    <row r="12849" spans="1:8" x14ac:dyDescent="0.3">
      <c r="A12849" t="s">
        <v>39</v>
      </c>
      <c r="B12849" t="s">
        <v>58</v>
      </c>
      <c r="C12849" t="s">
        <v>77</v>
      </c>
      <c r="D12849" t="s">
        <v>214</v>
      </c>
      <c r="E12849" t="s">
        <v>216</v>
      </c>
      <c r="F12849" s="88">
        <v>46631</v>
      </c>
      <c r="G12849" s="87">
        <v>4000</v>
      </c>
      <c r="H12849" s="87">
        <v>0</v>
      </c>
    </row>
    <row r="12850" spans="1:8" x14ac:dyDescent="0.3">
      <c r="A12850" t="s">
        <v>39</v>
      </c>
      <c r="B12850" t="s">
        <v>58</v>
      </c>
      <c r="C12850" t="s">
        <v>77</v>
      </c>
      <c r="D12850" t="s">
        <v>214</v>
      </c>
      <c r="E12850" t="s">
        <v>217</v>
      </c>
      <c r="F12850" s="88">
        <v>46631</v>
      </c>
      <c r="G12850" s="87">
        <v>4000</v>
      </c>
      <c r="H12850" s="87">
        <v>-35.882815572158663</v>
      </c>
    </row>
    <row r="12851" spans="1:8" x14ac:dyDescent="0.3">
      <c r="A12851" t="s">
        <v>39</v>
      </c>
      <c r="B12851" t="s">
        <v>58</v>
      </c>
      <c r="C12851" t="s">
        <v>77</v>
      </c>
      <c r="D12851" t="s">
        <v>214</v>
      </c>
      <c r="E12851" t="s">
        <v>215</v>
      </c>
      <c r="F12851" s="88">
        <v>46661</v>
      </c>
      <c r="G12851" s="87">
        <v>4000</v>
      </c>
      <c r="H12851" s="87">
        <v>122.6538768984806</v>
      </c>
    </row>
    <row r="12852" spans="1:8" x14ac:dyDescent="0.3">
      <c r="A12852" t="s">
        <v>39</v>
      </c>
      <c r="B12852" t="s">
        <v>58</v>
      </c>
      <c r="C12852" t="s">
        <v>77</v>
      </c>
      <c r="D12852" t="s">
        <v>214</v>
      </c>
      <c r="E12852" t="s">
        <v>216</v>
      </c>
      <c r="F12852" s="88">
        <v>46661</v>
      </c>
      <c r="G12852" s="87">
        <v>4000</v>
      </c>
      <c r="H12852" s="87">
        <v>160.00000000000011</v>
      </c>
    </row>
    <row r="12853" spans="1:8" x14ac:dyDescent="0.3">
      <c r="A12853" t="s">
        <v>39</v>
      </c>
      <c r="B12853" t="s">
        <v>58</v>
      </c>
      <c r="C12853" t="s">
        <v>77</v>
      </c>
      <c r="D12853" t="s">
        <v>214</v>
      </c>
      <c r="E12853" t="s">
        <v>217</v>
      </c>
      <c r="F12853" s="88">
        <v>46661</v>
      </c>
      <c r="G12853" s="87">
        <v>4000</v>
      </c>
      <c r="H12853" s="87">
        <v>-35.909733751460671</v>
      </c>
    </row>
    <row r="12854" spans="1:8" x14ac:dyDescent="0.3">
      <c r="A12854" t="s">
        <v>39</v>
      </c>
      <c r="B12854" t="s">
        <v>58</v>
      </c>
      <c r="C12854" t="s">
        <v>77</v>
      </c>
      <c r="D12854" t="s">
        <v>214</v>
      </c>
      <c r="E12854" t="s">
        <v>215</v>
      </c>
      <c r="F12854" s="88">
        <v>46692</v>
      </c>
      <c r="G12854" s="87">
        <v>4000</v>
      </c>
      <c r="H12854" s="87">
        <v>122.6258399586486</v>
      </c>
    </row>
    <row r="12855" spans="1:8" x14ac:dyDescent="0.3">
      <c r="A12855" t="s">
        <v>39</v>
      </c>
      <c r="B12855" t="s">
        <v>58</v>
      </c>
      <c r="C12855" t="s">
        <v>77</v>
      </c>
      <c r="D12855" t="s">
        <v>214</v>
      </c>
      <c r="E12855" t="s">
        <v>216</v>
      </c>
      <c r="F12855" s="88">
        <v>46692</v>
      </c>
      <c r="G12855" s="87">
        <v>4000</v>
      </c>
      <c r="H12855" s="87">
        <v>160.00000000000011</v>
      </c>
    </row>
    <row r="12856" spans="1:8" x14ac:dyDescent="0.3">
      <c r="A12856" t="s">
        <v>39</v>
      </c>
      <c r="B12856" t="s">
        <v>58</v>
      </c>
      <c r="C12856" t="s">
        <v>77</v>
      </c>
      <c r="D12856" t="s">
        <v>214</v>
      </c>
      <c r="E12856" t="s">
        <v>217</v>
      </c>
      <c r="F12856" s="88">
        <v>46692</v>
      </c>
      <c r="G12856" s="87">
        <v>4000</v>
      </c>
      <c r="H12856" s="87">
        <v>-35.936692347453558</v>
      </c>
    </row>
    <row r="12857" spans="1:8" x14ac:dyDescent="0.3">
      <c r="A12857" t="s">
        <v>39</v>
      </c>
      <c r="B12857" t="s">
        <v>58</v>
      </c>
      <c r="C12857" t="s">
        <v>77</v>
      </c>
      <c r="D12857" t="s">
        <v>214</v>
      </c>
      <c r="E12857" t="s">
        <v>215</v>
      </c>
      <c r="F12857" s="88">
        <v>46722</v>
      </c>
      <c r="G12857" s="87">
        <v>4000</v>
      </c>
      <c r="H12857" s="87">
        <v>122.5977608907174</v>
      </c>
    </row>
    <row r="12858" spans="1:8" x14ac:dyDescent="0.3">
      <c r="A12858" t="s">
        <v>39</v>
      </c>
      <c r="B12858" t="s">
        <v>58</v>
      </c>
      <c r="C12858" t="s">
        <v>77</v>
      </c>
      <c r="D12858" t="s">
        <v>214</v>
      </c>
      <c r="E12858" t="s">
        <v>216</v>
      </c>
      <c r="F12858" s="88">
        <v>46722</v>
      </c>
      <c r="G12858" s="87">
        <v>4000</v>
      </c>
      <c r="H12858" s="87">
        <v>160.00000000000011</v>
      </c>
    </row>
    <row r="12859" spans="1:8" x14ac:dyDescent="0.3">
      <c r="A12859" t="s">
        <v>39</v>
      </c>
      <c r="B12859" t="s">
        <v>58</v>
      </c>
      <c r="C12859" t="s">
        <v>77</v>
      </c>
      <c r="D12859" t="s">
        <v>214</v>
      </c>
      <c r="E12859" t="s">
        <v>217</v>
      </c>
      <c r="F12859" s="88">
        <v>46722</v>
      </c>
      <c r="G12859" s="87">
        <v>4000</v>
      </c>
      <c r="H12859" s="87">
        <v>-35.963691451233792</v>
      </c>
    </row>
    <row r="12860" spans="1:8" x14ac:dyDescent="0.3">
      <c r="A12860" t="s">
        <v>39</v>
      </c>
      <c r="B12860" t="s">
        <v>58</v>
      </c>
      <c r="C12860" t="s">
        <v>78</v>
      </c>
      <c r="D12860" t="s">
        <v>198</v>
      </c>
      <c r="E12860" t="s">
        <v>135</v>
      </c>
      <c r="G12860" s="87">
        <v>36000</v>
      </c>
      <c r="H12860" s="87">
        <v>22176</v>
      </c>
    </row>
    <row r="12861" spans="1:8" x14ac:dyDescent="0.3">
      <c r="A12861" t="s">
        <v>39</v>
      </c>
      <c r="B12861" t="s">
        <v>58</v>
      </c>
      <c r="C12861" t="s">
        <v>78</v>
      </c>
      <c r="D12861" t="s">
        <v>198</v>
      </c>
      <c r="E12861" t="s">
        <v>199</v>
      </c>
      <c r="G12861" s="87">
        <v>36000</v>
      </c>
      <c r="H12861" s="87">
        <v>33892.667805306053</v>
      </c>
    </row>
    <row r="12862" spans="1:8" x14ac:dyDescent="0.3">
      <c r="A12862" t="s">
        <v>39</v>
      </c>
      <c r="B12862" t="s">
        <v>58</v>
      </c>
      <c r="C12862" t="s">
        <v>78</v>
      </c>
      <c r="D12862" t="s">
        <v>198</v>
      </c>
      <c r="E12862" t="s">
        <v>200</v>
      </c>
      <c r="G12862" s="87">
        <v>36000</v>
      </c>
      <c r="H12862" s="87">
        <v>36000</v>
      </c>
    </row>
    <row r="12863" spans="1:8" x14ac:dyDescent="0.3">
      <c r="A12863" t="s">
        <v>39</v>
      </c>
      <c r="B12863" t="s">
        <v>58</v>
      </c>
      <c r="C12863" t="s">
        <v>78</v>
      </c>
      <c r="D12863" t="s">
        <v>198</v>
      </c>
      <c r="E12863" t="s">
        <v>201</v>
      </c>
      <c r="G12863" s="87">
        <v>36000</v>
      </c>
      <c r="H12863" s="87">
        <v>36000</v>
      </c>
    </row>
    <row r="12864" spans="1:8" x14ac:dyDescent="0.3">
      <c r="A12864" t="s">
        <v>39</v>
      </c>
      <c r="B12864" t="s">
        <v>58</v>
      </c>
      <c r="C12864" t="s">
        <v>78</v>
      </c>
      <c r="D12864" t="s">
        <v>198</v>
      </c>
      <c r="E12864" t="s">
        <v>202</v>
      </c>
      <c r="G12864" s="87">
        <v>36000</v>
      </c>
      <c r="H12864" s="87">
        <v>20877.88336806852</v>
      </c>
    </row>
    <row r="12865" spans="1:8" x14ac:dyDescent="0.3">
      <c r="A12865" t="s">
        <v>39</v>
      </c>
      <c r="B12865" t="s">
        <v>58</v>
      </c>
      <c r="C12865" t="s">
        <v>78</v>
      </c>
      <c r="D12865" t="s">
        <v>198</v>
      </c>
      <c r="E12865" t="s">
        <v>139</v>
      </c>
      <c r="G12865" s="87">
        <v>36000</v>
      </c>
      <c r="H12865" s="87">
        <v>22140</v>
      </c>
    </row>
    <row r="12866" spans="1:8" x14ac:dyDescent="0.3">
      <c r="A12866" t="s">
        <v>39</v>
      </c>
      <c r="B12866" t="s">
        <v>58</v>
      </c>
      <c r="C12866" t="s">
        <v>78</v>
      </c>
      <c r="D12866" t="s">
        <v>198</v>
      </c>
      <c r="E12866" t="s">
        <v>65</v>
      </c>
      <c r="G12866" s="87">
        <v>36000</v>
      </c>
      <c r="H12866" s="87">
        <v>20659.490633667861</v>
      </c>
    </row>
    <row r="12867" spans="1:8" x14ac:dyDescent="0.3">
      <c r="A12867" t="s">
        <v>39</v>
      </c>
      <c r="B12867" t="s">
        <v>58</v>
      </c>
      <c r="C12867" t="s">
        <v>78</v>
      </c>
      <c r="D12867" t="s">
        <v>203</v>
      </c>
      <c r="E12867" t="s">
        <v>204</v>
      </c>
      <c r="G12867" s="87">
        <v>36000</v>
      </c>
      <c r="H12867" s="87">
        <v>18979.893970971381</v>
      </c>
    </row>
    <row r="12868" spans="1:8" x14ac:dyDescent="0.3">
      <c r="A12868" t="s">
        <v>39</v>
      </c>
      <c r="B12868" t="s">
        <v>58</v>
      </c>
      <c r="C12868" t="s">
        <v>78</v>
      </c>
      <c r="D12868" t="s">
        <v>203</v>
      </c>
      <c r="E12868" t="s">
        <v>142</v>
      </c>
      <c r="G12868" s="87">
        <v>36000</v>
      </c>
      <c r="H12868" s="87">
        <v>30811.51618664186</v>
      </c>
    </row>
    <row r="12869" spans="1:8" x14ac:dyDescent="0.3">
      <c r="A12869" t="s">
        <v>39</v>
      </c>
      <c r="B12869" t="s">
        <v>58</v>
      </c>
      <c r="C12869" t="s">
        <v>78</v>
      </c>
      <c r="D12869" t="s">
        <v>203</v>
      </c>
      <c r="E12869" t="s">
        <v>143</v>
      </c>
      <c r="G12869" s="87">
        <v>36000</v>
      </c>
      <c r="H12869" s="87">
        <v>36000</v>
      </c>
    </row>
    <row r="12870" spans="1:8" x14ac:dyDescent="0.3">
      <c r="A12870" t="s">
        <v>39</v>
      </c>
      <c r="B12870" t="s">
        <v>58</v>
      </c>
      <c r="C12870" t="s">
        <v>78</v>
      </c>
      <c r="D12870" t="s">
        <v>203</v>
      </c>
      <c r="E12870" t="s">
        <v>141</v>
      </c>
      <c r="G12870" s="87">
        <v>36000</v>
      </c>
      <c r="H12870" s="87">
        <v>0</v>
      </c>
    </row>
    <row r="12871" spans="1:8" x14ac:dyDescent="0.3">
      <c r="A12871" t="s">
        <v>39</v>
      </c>
      <c r="B12871" t="s">
        <v>58</v>
      </c>
      <c r="C12871" t="s">
        <v>78</v>
      </c>
      <c r="D12871" t="s">
        <v>203</v>
      </c>
      <c r="E12871" t="s">
        <v>205</v>
      </c>
      <c r="G12871" s="87">
        <v>36000</v>
      </c>
      <c r="H12871" s="87">
        <v>19531.027245377409</v>
      </c>
    </row>
    <row r="12872" spans="1:8" x14ac:dyDescent="0.3">
      <c r="A12872" t="s">
        <v>39</v>
      </c>
      <c r="B12872" t="s">
        <v>58</v>
      </c>
      <c r="C12872" t="s">
        <v>78</v>
      </c>
      <c r="D12872" t="s">
        <v>206</v>
      </c>
      <c r="E12872" t="s">
        <v>207</v>
      </c>
      <c r="G12872" s="87">
        <v>36000</v>
      </c>
      <c r="H12872" s="87">
        <v>36000</v>
      </c>
    </row>
    <row r="12873" spans="1:8" x14ac:dyDescent="0.3">
      <c r="A12873" t="s">
        <v>39</v>
      </c>
      <c r="B12873" t="s">
        <v>58</v>
      </c>
      <c r="C12873" t="s">
        <v>78</v>
      </c>
      <c r="D12873" t="s">
        <v>206</v>
      </c>
      <c r="E12873" t="s">
        <v>208</v>
      </c>
      <c r="G12873" s="87">
        <v>36000</v>
      </c>
      <c r="H12873" s="87">
        <v>38238.359029297353</v>
      </c>
    </row>
    <row r="12874" spans="1:8" x14ac:dyDescent="0.3">
      <c r="A12874" t="s">
        <v>39</v>
      </c>
      <c r="B12874" t="s">
        <v>58</v>
      </c>
      <c r="C12874" t="s">
        <v>78</v>
      </c>
      <c r="D12874" t="s">
        <v>206</v>
      </c>
      <c r="E12874" t="s">
        <v>209</v>
      </c>
      <c r="G12874" s="87">
        <v>36000</v>
      </c>
      <c r="H12874" s="87">
        <v>32075.924507658641</v>
      </c>
    </row>
    <row r="12875" spans="1:8" x14ac:dyDescent="0.3">
      <c r="A12875" t="s">
        <v>39</v>
      </c>
      <c r="B12875" t="s">
        <v>58</v>
      </c>
      <c r="C12875" t="s">
        <v>78</v>
      </c>
      <c r="D12875" t="s">
        <v>210</v>
      </c>
      <c r="E12875" t="s">
        <v>211</v>
      </c>
      <c r="G12875" s="87">
        <v>36000</v>
      </c>
      <c r="H12875" s="87">
        <v>32400</v>
      </c>
    </row>
    <row r="12876" spans="1:8" x14ac:dyDescent="0.3">
      <c r="A12876" t="s">
        <v>39</v>
      </c>
      <c r="B12876" t="s">
        <v>58</v>
      </c>
      <c r="C12876" t="s">
        <v>78</v>
      </c>
      <c r="D12876" t="s">
        <v>210</v>
      </c>
      <c r="E12876" t="s">
        <v>212</v>
      </c>
      <c r="G12876" s="87">
        <v>36000</v>
      </c>
      <c r="H12876" s="87">
        <v>32040</v>
      </c>
    </row>
    <row r="12877" spans="1:8" x14ac:dyDescent="0.3">
      <c r="A12877" t="s">
        <v>39</v>
      </c>
      <c r="B12877" t="s">
        <v>58</v>
      </c>
      <c r="C12877" t="s">
        <v>78</v>
      </c>
      <c r="D12877" t="s">
        <v>210</v>
      </c>
      <c r="E12877" t="s">
        <v>213</v>
      </c>
      <c r="G12877" s="87">
        <v>36000</v>
      </c>
      <c r="H12877" s="87">
        <v>32220</v>
      </c>
    </row>
    <row r="12878" spans="1:8" x14ac:dyDescent="0.3">
      <c r="A12878" t="s">
        <v>39</v>
      </c>
      <c r="B12878" t="s">
        <v>58</v>
      </c>
      <c r="C12878" t="s">
        <v>78</v>
      </c>
      <c r="D12878" t="s">
        <v>214</v>
      </c>
      <c r="E12878" t="s">
        <v>215</v>
      </c>
      <c r="F12878" s="88">
        <v>46388</v>
      </c>
      <c r="G12878" s="87">
        <v>3000</v>
      </c>
      <c r="H12878" s="87">
        <v>314.85414084611301</v>
      </c>
    </row>
    <row r="12879" spans="1:8" x14ac:dyDescent="0.3">
      <c r="A12879" t="s">
        <v>39</v>
      </c>
      <c r="B12879" t="s">
        <v>58</v>
      </c>
      <c r="C12879" t="s">
        <v>78</v>
      </c>
      <c r="D12879" t="s">
        <v>214</v>
      </c>
      <c r="E12879" t="s">
        <v>216</v>
      </c>
      <c r="F12879" s="88">
        <v>46388</v>
      </c>
      <c r="G12879" s="87">
        <v>3000</v>
      </c>
      <c r="H12879" s="87">
        <v>300.00000000000028</v>
      </c>
    </row>
    <row r="12880" spans="1:8" x14ac:dyDescent="0.3">
      <c r="A12880" t="s">
        <v>39</v>
      </c>
      <c r="B12880" t="s">
        <v>58</v>
      </c>
      <c r="C12880" t="s">
        <v>78</v>
      </c>
      <c r="D12880" t="s">
        <v>214</v>
      </c>
      <c r="E12880" t="s">
        <v>217</v>
      </c>
      <c r="F12880" s="88">
        <v>46388</v>
      </c>
      <c r="G12880" s="87">
        <v>3000</v>
      </c>
      <c r="H12880" s="87">
        <v>13.503764405557121</v>
      </c>
    </row>
    <row r="12881" spans="1:8" x14ac:dyDescent="0.3">
      <c r="A12881" t="s">
        <v>39</v>
      </c>
      <c r="B12881" t="s">
        <v>58</v>
      </c>
      <c r="C12881" t="s">
        <v>78</v>
      </c>
      <c r="D12881" t="s">
        <v>214</v>
      </c>
      <c r="E12881" t="s">
        <v>215</v>
      </c>
      <c r="F12881" s="88">
        <v>46419</v>
      </c>
      <c r="G12881" s="87">
        <v>3000</v>
      </c>
      <c r="H12881" s="87">
        <v>314.84873887423248</v>
      </c>
    </row>
    <row r="12882" spans="1:8" x14ac:dyDescent="0.3">
      <c r="A12882" t="s">
        <v>39</v>
      </c>
      <c r="B12882" t="s">
        <v>58</v>
      </c>
      <c r="C12882" t="s">
        <v>78</v>
      </c>
      <c r="D12882" t="s">
        <v>214</v>
      </c>
      <c r="E12882" t="s">
        <v>216</v>
      </c>
      <c r="F12882" s="88">
        <v>46419</v>
      </c>
      <c r="G12882" s="87">
        <v>3000</v>
      </c>
      <c r="H12882" s="87">
        <v>300.00000000000028</v>
      </c>
    </row>
    <row r="12883" spans="1:8" x14ac:dyDescent="0.3">
      <c r="A12883" t="s">
        <v>39</v>
      </c>
      <c r="B12883" t="s">
        <v>58</v>
      </c>
      <c r="C12883" t="s">
        <v>78</v>
      </c>
      <c r="D12883" t="s">
        <v>214</v>
      </c>
      <c r="E12883" t="s">
        <v>217</v>
      </c>
      <c r="F12883" s="88">
        <v>46419</v>
      </c>
      <c r="G12883" s="87">
        <v>3000</v>
      </c>
      <c r="H12883" s="87">
        <v>13.49885352202929</v>
      </c>
    </row>
    <row r="12884" spans="1:8" x14ac:dyDescent="0.3">
      <c r="A12884" t="s">
        <v>39</v>
      </c>
      <c r="B12884" t="s">
        <v>58</v>
      </c>
      <c r="C12884" t="s">
        <v>78</v>
      </c>
      <c r="D12884" t="s">
        <v>214</v>
      </c>
      <c r="E12884" t="s">
        <v>215</v>
      </c>
      <c r="F12884" s="88">
        <v>46447</v>
      </c>
      <c r="G12884" s="87">
        <v>3000</v>
      </c>
      <c r="H12884" s="87">
        <v>314.84334082997088</v>
      </c>
    </row>
    <row r="12885" spans="1:8" x14ac:dyDescent="0.3">
      <c r="A12885" t="s">
        <v>39</v>
      </c>
      <c r="B12885" t="s">
        <v>58</v>
      </c>
      <c r="C12885" t="s">
        <v>78</v>
      </c>
      <c r="D12885" t="s">
        <v>214</v>
      </c>
      <c r="E12885" t="s">
        <v>216</v>
      </c>
      <c r="F12885" s="88">
        <v>46447</v>
      </c>
      <c r="G12885" s="87">
        <v>3000</v>
      </c>
      <c r="H12885" s="87">
        <v>300.00000000000028</v>
      </c>
    </row>
    <row r="12886" spans="1:8" x14ac:dyDescent="0.3">
      <c r="A12886" t="s">
        <v>39</v>
      </c>
      <c r="B12886" t="s">
        <v>58</v>
      </c>
      <c r="C12886" t="s">
        <v>78</v>
      </c>
      <c r="D12886" t="s">
        <v>214</v>
      </c>
      <c r="E12886" t="s">
        <v>217</v>
      </c>
      <c r="F12886" s="88">
        <v>46447</v>
      </c>
      <c r="G12886" s="87">
        <v>3000</v>
      </c>
      <c r="H12886" s="87">
        <v>13.493946209063971</v>
      </c>
    </row>
    <row r="12887" spans="1:8" x14ac:dyDescent="0.3">
      <c r="A12887" t="s">
        <v>39</v>
      </c>
      <c r="B12887" t="s">
        <v>58</v>
      </c>
      <c r="C12887" t="s">
        <v>78</v>
      </c>
      <c r="D12887" t="s">
        <v>214</v>
      </c>
      <c r="E12887" t="s">
        <v>215</v>
      </c>
      <c r="F12887" s="88">
        <v>46478</v>
      </c>
      <c r="G12887" s="87">
        <v>3000</v>
      </c>
      <c r="H12887" s="87">
        <v>447.43127448323452</v>
      </c>
    </row>
    <row r="12888" spans="1:8" x14ac:dyDescent="0.3">
      <c r="A12888" t="s">
        <v>39</v>
      </c>
      <c r="B12888" t="s">
        <v>58</v>
      </c>
      <c r="C12888" t="s">
        <v>78</v>
      </c>
      <c r="D12888" t="s">
        <v>214</v>
      </c>
      <c r="E12888" t="s">
        <v>216</v>
      </c>
      <c r="F12888" s="88">
        <v>46478</v>
      </c>
      <c r="G12888" s="87">
        <v>3000</v>
      </c>
      <c r="H12888" s="87">
        <v>432.0000000000004</v>
      </c>
    </row>
    <row r="12889" spans="1:8" x14ac:dyDescent="0.3">
      <c r="A12889" t="s">
        <v>39</v>
      </c>
      <c r="B12889" t="s">
        <v>58</v>
      </c>
      <c r="C12889" t="s">
        <v>78</v>
      </c>
      <c r="D12889" t="s">
        <v>214</v>
      </c>
      <c r="E12889" t="s">
        <v>217</v>
      </c>
      <c r="F12889" s="88">
        <v>46478</v>
      </c>
      <c r="G12889" s="87">
        <v>3000</v>
      </c>
      <c r="H12889" s="87">
        <v>13.488876296533499</v>
      </c>
    </row>
    <row r="12890" spans="1:8" x14ac:dyDescent="0.3">
      <c r="A12890" t="s">
        <v>39</v>
      </c>
      <c r="B12890" t="s">
        <v>58</v>
      </c>
      <c r="C12890" t="s">
        <v>78</v>
      </c>
      <c r="D12890" t="s">
        <v>214</v>
      </c>
      <c r="E12890" t="s">
        <v>215</v>
      </c>
      <c r="F12890" s="88">
        <v>46508</v>
      </c>
      <c r="G12890" s="87">
        <v>3000</v>
      </c>
      <c r="H12890" s="87">
        <v>447.42547885997192</v>
      </c>
    </row>
    <row r="12891" spans="1:8" x14ac:dyDescent="0.3">
      <c r="A12891" t="s">
        <v>39</v>
      </c>
      <c r="B12891" t="s">
        <v>58</v>
      </c>
      <c r="C12891" t="s">
        <v>78</v>
      </c>
      <c r="D12891" t="s">
        <v>214</v>
      </c>
      <c r="E12891" t="s">
        <v>216</v>
      </c>
      <c r="F12891" s="88">
        <v>46508</v>
      </c>
      <c r="G12891" s="87">
        <v>3000</v>
      </c>
      <c r="H12891" s="87">
        <v>432.0000000000004</v>
      </c>
    </row>
    <row r="12892" spans="1:8" x14ac:dyDescent="0.3">
      <c r="A12892" t="s">
        <v>39</v>
      </c>
      <c r="B12892" t="s">
        <v>58</v>
      </c>
      <c r="C12892" t="s">
        <v>78</v>
      </c>
      <c r="D12892" t="s">
        <v>214</v>
      </c>
      <c r="E12892" t="s">
        <v>217</v>
      </c>
      <c r="F12892" s="88">
        <v>46508</v>
      </c>
      <c r="G12892" s="87">
        <v>3000</v>
      </c>
      <c r="H12892" s="87">
        <v>13.48381019228273</v>
      </c>
    </row>
    <row r="12893" spans="1:8" x14ac:dyDescent="0.3">
      <c r="A12893" t="s">
        <v>39</v>
      </c>
      <c r="B12893" t="s">
        <v>58</v>
      </c>
      <c r="C12893" t="s">
        <v>78</v>
      </c>
      <c r="D12893" t="s">
        <v>214</v>
      </c>
      <c r="E12893" t="s">
        <v>215</v>
      </c>
      <c r="F12893" s="88">
        <v>46539</v>
      </c>
      <c r="G12893" s="87">
        <v>3000</v>
      </c>
      <c r="H12893" s="87">
        <v>447.41968758847418</v>
      </c>
    </row>
    <row r="12894" spans="1:8" x14ac:dyDescent="0.3">
      <c r="A12894" t="s">
        <v>39</v>
      </c>
      <c r="B12894" t="s">
        <v>58</v>
      </c>
      <c r="C12894" t="s">
        <v>78</v>
      </c>
      <c r="D12894" t="s">
        <v>214</v>
      </c>
      <c r="E12894" t="s">
        <v>216</v>
      </c>
      <c r="F12894" s="88">
        <v>46539</v>
      </c>
      <c r="G12894" s="87">
        <v>3000</v>
      </c>
      <c r="H12894" s="87">
        <v>432.0000000000004</v>
      </c>
    </row>
    <row r="12895" spans="1:8" x14ac:dyDescent="0.3">
      <c r="A12895" t="s">
        <v>39</v>
      </c>
      <c r="B12895" t="s">
        <v>58</v>
      </c>
      <c r="C12895" t="s">
        <v>78</v>
      </c>
      <c r="D12895" t="s">
        <v>214</v>
      </c>
      <c r="E12895" t="s">
        <v>217</v>
      </c>
      <c r="F12895" s="88">
        <v>46539</v>
      </c>
      <c r="G12895" s="87">
        <v>3000</v>
      </c>
      <c r="H12895" s="87">
        <v>13.47874789202241</v>
      </c>
    </row>
    <row r="12896" spans="1:8" x14ac:dyDescent="0.3">
      <c r="A12896" t="s">
        <v>39</v>
      </c>
      <c r="B12896" t="s">
        <v>58</v>
      </c>
      <c r="C12896" t="s">
        <v>78</v>
      </c>
      <c r="D12896" t="s">
        <v>214</v>
      </c>
      <c r="E12896" t="s">
        <v>215</v>
      </c>
      <c r="F12896" s="88">
        <v>46569</v>
      </c>
      <c r="G12896" s="87">
        <v>3000</v>
      </c>
      <c r="H12896" s="87">
        <v>447.41390066384128</v>
      </c>
    </row>
    <row r="12897" spans="1:8" x14ac:dyDescent="0.3">
      <c r="A12897" t="s">
        <v>39</v>
      </c>
      <c r="B12897" t="s">
        <v>58</v>
      </c>
      <c r="C12897" t="s">
        <v>78</v>
      </c>
      <c r="D12897" t="s">
        <v>214</v>
      </c>
      <c r="E12897" t="s">
        <v>216</v>
      </c>
      <c r="F12897" s="88">
        <v>46569</v>
      </c>
      <c r="G12897" s="87">
        <v>3000</v>
      </c>
      <c r="H12897" s="87">
        <v>432.0000000000004</v>
      </c>
    </row>
    <row r="12898" spans="1:8" x14ac:dyDescent="0.3">
      <c r="A12898" t="s">
        <v>39</v>
      </c>
      <c r="B12898" t="s">
        <v>58</v>
      </c>
      <c r="C12898" t="s">
        <v>78</v>
      </c>
      <c r="D12898" t="s">
        <v>214</v>
      </c>
      <c r="E12898" t="s">
        <v>217</v>
      </c>
      <c r="F12898" s="88">
        <v>46569</v>
      </c>
      <c r="G12898" s="87">
        <v>3000</v>
      </c>
      <c r="H12898" s="87">
        <v>13.473689391469311</v>
      </c>
    </row>
    <row r="12899" spans="1:8" x14ac:dyDescent="0.3">
      <c r="A12899" t="s">
        <v>39</v>
      </c>
      <c r="B12899" t="s">
        <v>58</v>
      </c>
      <c r="C12899" t="s">
        <v>78</v>
      </c>
      <c r="D12899" t="s">
        <v>214</v>
      </c>
      <c r="E12899" t="s">
        <v>215</v>
      </c>
      <c r="F12899" s="88">
        <v>46600</v>
      </c>
      <c r="G12899" s="87">
        <v>3000</v>
      </c>
      <c r="H12899" s="87">
        <v>447.40802332089038</v>
      </c>
    </row>
    <row r="12900" spans="1:8" x14ac:dyDescent="0.3">
      <c r="A12900" t="s">
        <v>39</v>
      </c>
      <c r="B12900" t="s">
        <v>58</v>
      </c>
      <c r="C12900" t="s">
        <v>78</v>
      </c>
      <c r="D12900" t="s">
        <v>214</v>
      </c>
      <c r="E12900" t="s">
        <v>216</v>
      </c>
      <c r="F12900" s="88">
        <v>46600</v>
      </c>
      <c r="G12900" s="87">
        <v>3000</v>
      </c>
      <c r="H12900" s="87">
        <v>432.0000000000004</v>
      </c>
    </row>
    <row r="12901" spans="1:8" x14ac:dyDescent="0.3">
      <c r="A12901" t="s">
        <v>39</v>
      </c>
      <c r="B12901" t="s">
        <v>58</v>
      </c>
      <c r="C12901" t="s">
        <v>78</v>
      </c>
      <c r="D12901" t="s">
        <v>214</v>
      </c>
      <c r="E12901" t="s">
        <v>217</v>
      </c>
      <c r="F12901" s="88">
        <v>46600</v>
      </c>
      <c r="G12901" s="87">
        <v>3000</v>
      </c>
      <c r="H12901" s="87">
        <v>13.468551853924589</v>
      </c>
    </row>
    <row r="12902" spans="1:8" x14ac:dyDescent="0.3">
      <c r="A12902" t="s">
        <v>39</v>
      </c>
      <c r="B12902" t="s">
        <v>58</v>
      </c>
      <c r="C12902" t="s">
        <v>78</v>
      </c>
      <c r="D12902" t="s">
        <v>214</v>
      </c>
      <c r="E12902" t="s">
        <v>215</v>
      </c>
      <c r="F12902" s="88">
        <v>46631</v>
      </c>
      <c r="G12902" s="87">
        <v>3000</v>
      </c>
      <c r="H12902" s="87">
        <v>447.40224514637822</v>
      </c>
    </row>
    <row r="12903" spans="1:8" x14ac:dyDescent="0.3">
      <c r="A12903" t="s">
        <v>39</v>
      </c>
      <c r="B12903" t="s">
        <v>58</v>
      </c>
      <c r="C12903" t="s">
        <v>78</v>
      </c>
      <c r="D12903" t="s">
        <v>214</v>
      </c>
      <c r="E12903" t="s">
        <v>216</v>
      </c>
      <c r="F12903" s="88">
        <v>46631</v>
      </c>
      <c r="G12903" s="87">
        <v>3000</v>
      </c>
      <c r="H12903" s="87">
        <v>432.0000000000004</v>
      </c>
    </row>
    <row r="12904" spans="1:8" x14ac:dyDescent="0.3">
      <c r="A12904" t="s">
        <v>39</v>
      </c>
      <c r="B12904" t="s">
        <v>58</v>
      </c>
      <c r="C12904" t="s">
        <v>78</v>
      </c>
      <c r="D12904" t="s">
        <v>214</v>
      </c>
      <c r="E12904" t="s">
        <v>217</v>
      </c>
      <c r="F12904" s="88">
        <v>46631</v>
      </c>
      <c r="G12904" s="87">
        <v>3000</v>
      </c>
      <c r="H12904" s="87">
        <v>13.463501002078489</v>
      </c>
    </row>
    <row r="12905" spans="1:8" x14ac:dyDescent="0.3">
      <c r="A12905" t="s">
        <v>39</v>
      </c>
      <c r="B12905" t="s">
        <v>58</v>
      </c>
      <c r="C12905" t="s">
        <v>78</v>
      </c>
      <c r="D12905" t="s">
        <v>214</v>
      </c>
      <c r="E12905" t="s">
        <v>215</v>
      </c>
      <c r="F12905" s="88">
        <v>46661</v>
      </c>
      <c r="G12905" s="87">
        <v>3000</v>
      </c>
      <c r="H12905" s="87">
        <v>133.99679209454129</v>
      </c>
    </row>
    <row r="12906" spans="1:8" x14ac:dyDescent="0.3">
      <c r="A12906" t="s">
        <v>39</v>
      </c>
      <c r="B12906" t="s">
        <v>58</v>
      </c>
      <c r="C12906" t="s">
        <v>78</v>
      </c>
      <c r="D12906" t="s">
        <v>214</v>
      </c>
      <c r="E12906" t="s">
        <v>216</v>
      </c>
      <c r="F12906" s="88">
        <v>46661</v>
      </c>
      <c r="G12906" s="87">
        <v>3000</v>
      </c>
      <c r="H12906" s="87">
        <v>120.0000000000001</v>
      </c>
    </row>
    <row r="12907" spans="1:8" x14ac:dyDescent="0.3">
      <c r="A12907" t="s">
        <v>39</v>
      </c>
      <c r="B12907" t="s">
        <v>58</v>
      </c>
      <c r="C12907" t="s">
        <v>78</v>
      </c>
      <c r="D12907" t="s">
        <v>214</v>
      </c>
      <c r="E12907" t="s">
        <v>217</v>
      </c>
      <c r="F12907" s="88">
        <v>46661</v>
      </c>
      <c r="G12907" s="87">
        <v>3000</v>
      </c>
      <c r="H12907" s="87">
        <v>13.458453937058581</v>
      </c>
    </row>
    <row r="12908" spans="1:8" x14ac:dyDescent="0.3">
      <c r="A12908" t="s">
        <v>39</v>
      </c>
      <c r="B12908" t="s">
        <v>58</v>
      </c>
      <c r="C12908" t="s">
        <v>78</v>
      </c>
      <c r="D12908" t="s">
        <v>214</v>
      </c>
      <c r="E12908" t="s">
        <v>215</v>
      </c>
      <c r="F12908" s="88">
        <v>46692</v>
      </c>
      <c r="G12908" s="87">
        <v>3000</v>
      </c>
      <c r="H12908" s="87">
        <v>133.99154708079399</v>
      </c>
    </row>
    <row r="12909" spans="1:8" x14ac:dyDescent="0.3">
      <c r="A12909" t="s">
        <v>39</v>
      </c>
      <c r="B12909" t="s">
        <v>58</v>
      </c>
      <c r="C12909" t="s">
        <v>78</v>
      </c>
      <c r="D12909" t="s">
        <v>214</v>
      </c>
      <c r="E12909" t="s">
        <v>216</v>
      </c>
      <c r="F12909" s="88">
        <v>46692</v>
      </c>
      <c r="G12909" s="87">
        <v>3000</v>
      </c>
      <c r="H12909" s="87">
        <v>120.0000000000001</v>
      </c>
    </row>
    <row r="12910" spans="1:8" x14ac:dyDescent="0.3">
      <c r="A12910" t="s">
        <v>39</v>
      </c>
      <c r="B12910" t="s">
        <v>58</v>
      </c>
      <c r="C12910" t="s">
        <v>78</v>
      </c>
      <c r="D12910" t="s">
        <v>214</v>
      </c>
      <c r="E12910" t="s">
        <v>217</v>
      </c>
      <c r="F12910" s="88">
        <v>46692</v>
      </c>
      <c r="G12910" s="87">
        <v>3000</v>
      </c>
      <c r="H12910" s="87">
        <v>13.45341065460959</v>
      </c>
    </row>
    <row r="12911" spans="1:8" x14ac:dyDescent="0.3">
      <c r="A12911" t="s">
        <v>39</v>
      </c>
      <c r="B12911" t="s">
        <v>58</v>
      </c>
      <c r="C12911" t="s">
        <v>78</v>
      </c>
      <c r="D12911" t="s">
        <v>214</v>
      </c>
      <c r="E12911" t="s">
        <v>215</v>
      </c>
      <c r="F12911" s="88">
        <v>46722</v>
      </c>
      <c r="G12911" s="87">
        <v>3000</v>
      </c>
      <c r="H12911" s="87">
        <v>133.9863059964994</v>
      </c>
    </row>
    <row r="12912" spans="1:8" x14ac:dyDescent="0.3">
      <c r="A12912" t="s">
        <v>39</v>
      </c>
      <c r="B12912" t="s">
        <v>58</v>
      </c>
      <c r="C12912" t="s">
        <v>78</v>
      </c>
      <c r="D12912" t="s">
        <v>214</v>
      </c>
      <c r="E12912" t="s">
        <v>216</v>
      </c>
      <c r="F12912" s="88">
        <v>46722</v>
      </c>
      <c r="G12912" s="87">
        <v>3000</v>
      </c>
      <c r="H12912" s="87">
        <v>120.0000000000001</v>
      </c>
    </row>
    <row r="12913" spans="1:8" x14ac:dyDescent="0.3">
      <c r="A12913" t="s">
        <v>39</v>
      </c>
      <c r="B12913" t="s">
        <v>58</v>
      </c>
      <c r="C12913" t="s">
        <v>78</v>
      </c>
      <c r="D12913" t="s">
        <v>214</v>
      </c>
      <c r="E12913" t="s">
        <v>217</v>
      </c>
      <c r="F12913" s="88">
        <v>46722</v>
      </c>
      <c r="G12913" s="87">
        <v>3000</v>
      </c>
      <c r="H12913" s="87">
        <v>13.44837115048025</v>
      </c>
    </row>
    <row r="12914" spans="1:8" x14ac:dyDescent="0.3">
      <c r="A12914" t="s">
        <v>39</v>
      </c>
      <c r="B12914" t="s">
        <v>58</v>
      </c>
      <c r="C12914" t="s">
        <v>84</v>
      </c>
      <c r="D12914" t="s">
        <v>198</v>
      </c>
      <c r="E12914" t="s">
        <v>135</v>
      </c>
      <c r="G12914" s="87">
        <v>24000</v>
      </c>
      <c r="H12914" s="87">
        <v>14400</v>
      </c>
    </row>
    <row r="12915" spans="1:8" x14ac:dyDescent="0.3">
      <c r="A12915" t="s">
        <v>39</v>
      </c>
      <c r="B12915" t="s">
        <v>58</v>
      </c>
      <c r="C12915" t="s">
        <v>84</v>
      </c>
      <c r="D12915" t="s">
        <v>198</v>
      </c>
      <c r="E12915" t="s">
        <v>199</v>
      </c>
      <c r="G12915" s="87">
        <v>24000</v>
      </c>
      <c r="H12915" s="87">
        <v>24021.864561190399</v>
      </c>
    </row>
    <row r="12916" spans="1:8" x14ac:dyDescent="0.3">
      <c r="A12916" t="s">
        <v>39</v>
      </c>
      <c r="B12916" t="s">
        <v>58</v>
      </c>
      <c r="C12916" t="s">
        <v>84</v>
      </c>
      <c r="D12916" t="s">
        <v>198</v>
      </c>
      <c r="E12916" t="s">
        <v>200</v>
      </c>
      <c r="G12916" s="87">
        <v>24000</v>
      </c>
      <c r="H12916" s="87">
        <v>24161.300521146721</v>
      </c>
    </row>
    <row r="12917" spans="1:8" x14ac:dyDescent="0.3">
      <c r="A12917" t="s">
        <v>39</v>
      </c>
      <c r="B12917" t="s">
        <v>58</v>
      </c>
      <c r="C12917" t="s">
        <v>84</v>
      </c>
      <c r="D12917" t="s">
        <v>198</v>
      </c>
      <c r="E12917" t="s">
        <v>201</v>
      </c>
      <c r="G12917" s="87">
        <v>24000</v>
      </c>
      <c r="H12917" s="87">
        <v>24000</v>
      </c>
    </row>
    <row r="12918" spans="1:8" x14ac:dyDescent="0.3">
      <c r="A12918" t="s">
        <v>39</v>
      </c>
      <c r="B12918" t="s">
        <v>58</v>
      </c>
      <c r="C12918" t="s">
        <v>84</v>
      </c>
      <c r="D12918" t="s">
        <v>198</v>
      </c>
      <c r="E12918" t="s">
        <v>202</v>
      </c>
      <c r="G12918" s="87">
        <v>24000</v>
      </c>
      <c r="H12918" s="87">
        <v>14509.987218530139</v>
      </c>
    </row>
    <row r="12919" spans="1:8" x14ac:dyDescent="0.3">
      <c r="A12919" t="s">
        <v>39</v>
      </c>
      <c r="B12919" t="s">
        <v>58</v>
      </c>
      <c r="C12919" t="s">
        <v>84</v>
      </c>
      <c r="D12919" t="s">
        <v>198</v>
      </c>
      <c r="E12919" t="s">
        <v>139</v>
      </c>
      <c r="G12919" s="87">
        <v>24000</v>
      </c>
      <c r="H12919" s="87">
        <v>15240</v>
      </c>
    </row>
    <row r="12920" spans="1:8" x14ac:dyDescent="0.3">
      <c r="A12920" t="s">
        <v>39</v>
      </c>
      <c r="B12920" t="s">
        <v>58</v>
      </c>
      <c r="C12920" t="s">
        <v>84</v>
      </c>
      <c r="D12920" t="s">
        <v>198</v>
      </c>
      <c r="E12920" t="s">
        <v>65</v>
      </c>
      <c r="G12920" s="87">
        <v>24000</v>
      </c>
      <c r="H12920" s="87">
        <v>14509.987218530139</v>
      </c>
    </row>
    <row r="12921" spans="1:8" x14ac:dyDescent="0.3">
      <c r="A12921" t="s">
        <v>39</v>
      </c>
      <c r="B12921" t="s">
        <v>58</v>
      </c>
      <c r="C12921" t="s">
        <v>84</v>
      </c>
      <c r="D12921" t="s">
        <v>203</v>
      </c>
      <c r="E12921" t="s">
        <v>204</v>
      </c>
      <c r="G12921" s="87">
        <v>24000</v>
      </c>
      <c r="H12921" s="87">
        <v>14283.939614227031</v>
      </c>
    </row>
    <row r="12922" spans="1:8" x14ac:dyDescent="0.3">
      <c r="A12922" t="s">
        <v>39</v>
      </c>
      <c r="B12922" t="s">
        <v>58</v>
      </c>
      <c r="C12922" t="s">
        <v>84</v>
      </c>
      <c r="D12922" t="s">
        <v>203</v>
      </c>
      <c r="E12922" t="s">
        <v>142</v>
      </c>
      <c r="G12922" s="87">
        <v>24000</v>
      </c>
      <c r="H12922" s="87">
        <v>24000</v>
      </c>
    </row>
    <row r="12923" spans="1:8" x14ac:dyDescent="0.3">
      <c r="A12923" t="s">
        <v>39</v>
      </c>
      <c r="B12923" t="s">
        <v>58</v>
      </c>
      <c r="C12923" t="s">
        <v>84</v>
      </c>
      <c r="D12923" t="s">
        <v>203</v>
      </c>
      <c r="E12923" t="s">
        <v>143</v>
      </c>
      <c r="G12923" s="87">
        <v>24000</v>
      </c>
      <c r="H12923" s="87">
        <v>23806.56602371173</v>
      </c>
    </row>
    <row r="12924" spans="1:8" x14ac:dyDescent="0.3">
      <c r="A12924" t="s">
        <v>39</v>
      </c>
      <c r="B12924" t="s">
        <v>58</v>
      </c>
      <c r="C12924" t="s">
        <v>84</v>
      </c>
      <c r="D12924" t="s">
        <v>203</v>
      </c>
      <c r="E12924" t="s">
        <v>141</v>
      </c>
      <c r="G12924" s="87">
        <v>24000</v>
      </c>
      <c r="H12924" s="87">
        <v>0</v>
      </c>
    </row>
    <row r="12925" spans="1:8" x14ac:dyDescent="0.3">
      <c r="A12925" t="s">
        <v>39</v>
      </c>
      <c r="B12925" t="s">
        <v>58</v>
      </c>
      <c r="C12925" t="s">
        <v>84</v>
      </c>
      <c r="D12925" t="s">
        <v>203</v>
      </c>
      <c r="E12925" t="s">
        <v>205</v>
      </c>
      <c r="G12925" s="87">
        <v>24000</v>
      </c>
      <c r="H12925" s="87">
        <v>14283.939614227031</v>
      </c>
    </row>
    <row r="12926" spans="1:8" x14ac:dyDescent="0.3">
      <c r="A12926" t="s">
        <v>39</v>
      </c>
      <c r="B12926" t="s">
        <v>58</v>
      </c>
      <c r="C12926" t="s">
        <v>84</v>
      </c>
      <c r="D12926" t="s">
        <v>206</v>
      </c>
      <c r="E12926" t="s">
        <v>207</v>
      </c>
      <c r="G12926" s="87">
        <v>24000</v>
      </c>
      <c r="H12926" s="87">
        <v>24720</v>
      </c>
    </row>
    <row r="12927" spans="1:8" x14ac:dyDescent="0.3">
      <c r="A12927" t="s">
        <v>39</v>
      </c>
      <c r="B12927" t="s">
        <v>58</v>
      </c>
      <c r="C12927" t="s">
        <v>84</v>
      </c>
      <c r="D12927" t="s">
        <v>206</v>
      </c>
      <c r="E12927" t="s">
        <v>208</v>
      </c>
      <c r="G12927" s="87">
        <v>24000</v>
      </c>
      <c r="H12927" s="87">
        <v>24697.5</v>
      </c>
    </row>
    <row r="12928" spans="1:8" x14ac:dyDescent="0.3">
      <c r="A12928" t="s">
        <v>39</v>
      </c>
      <c r="B12928" t="s">
        <v>58</v>
      </c>
      <c r="C12928" t="s">
        <v>84</v>
      </c>
      <c r="D12928" t="s">
        <v>206</v>
      </c>
      <c r="E12928" t="s">
        <v>209</v>
      </c>
      <c r="G12928" s="87">
        <v>24000</v>
      </c>
      <c r="H12928" s="87">
        <v>21455.798687089718</v>
      </c>
    </row>
    <row r="12929" spans="1:8" x14ac:dyDescent="0.3">
      <c r="A12929" t="s">
        <v>39</v>
      </c>
      <c r="B12929" t="s">
        <v>58</v>
      </c>
      <c r="C12929" t="s">
        <v>84</v>
      </c>
      <c r="D12929" t="s">
        <v>210</v>
      </c>
      <c r="E12929" t="s">
        <v>211</v>
      </c>
      <c r="G12929" s="87">
        <v>24000</v>
      </c>
      <c r="H12929" s="87">
        <v>21600</v>
      </c>
    </row>
    <row r="12930" spans="1:8" x14ac:dyDescent="0.3">
      <c r="A12930" t="s">
        <v>39</v>
      </c>
      <c r="B12930" t="s">
        <v>58</v>
      </c>
      <c r="C12930" t="s">
        <v>84</v>
      </c>
      <c r="D12930" t="s">
        <v>210</v>
      </c>
      <c r="E12930" t="s">
        <v>212</v>
      </c>
      <c r="G12930" s="87">
        <v>24000</v>
      </c>
      <c r="H12930" s="87">
        <v>21360</v>
      </c>
    </row>
    <row r="12931" spans="1:8" x14ac:dyDescent="0.3">
      <c r="A12931" t="s">
        <v>39</v>
      </c>
      <c r="B12931" t="s">
        <v>58</v>
      </c>
      <c r="C12931" t="s">
        <v>84</v>
      </c>
      <c r="D12931" t="s">
        <v>210</v>
      </c>
      <c r="E12931" t="s">
        <v>213</v>
      </c>
      <c r="G12931" s="87">
        <v>24000</v>
      </c>
      <c r="H12931" s="87">
        <v>21840</v>
      </c>
    </row>
    <row r="12932" spans="1:8" x14ac:dyDescent="0.3">
      <c r="A12932" t="s">
        <v>39</v>
      </c>
      <c r="B12932" t="s">
        <v>58</v>
      </c>
      <c r="C12932" t="s">
        <v>84</v>
      </c>
      <c r="D12932" t="s">
        <v>214</v>
      </c>
      <c r="E12932" t="s">
        <v>215</v>
      </c>
      <c r="F12932" s="88">
        <v>46388</v>
      </c>
      <c r="G12932" s="87">
        <v>2000</v>
      </c>
      <c r="H12932" s="87">
        <v>97.447084018128734</v>
      </c>
    </row>
    <row r="12933" spans="1:8" x14ac:dyDescent="0.3">
      <c r="A12933" t="s">
        <v>39</v>
      </c>
      <c r="B12933" t="s">
        <v>58</v>
      </c>
      <c r="C12933" t="s">
        <v>84</v>
      </c>
      <c r="D12933" t="s">
        <v>214</v>
      </c>
      <c r="E12933" t="s">
        <v>216</v>
      </c>
      <c r="F12933" s="88">
        <v>46388</v>
      </c>
      <c r="G12933" s="87">
        <v>2000</v>
      </c>
      <c r="H12933" s="87">
        <v>60.000000000000057</v>
      </c>
    </row>
    <row r="12934" spans="1:8" x14ac:dyDescent="0.3">
      <c r="A12934" t="s">
        <v>39</v>
      </c>
      <c r="B12934" t="s">
        <v>58</v>
      </c>
      <c r="C12934" t="s">
        <v>84</v>
      </c>
      <c r="D12934" t="s">
        <v>214</v>
      </c>
      <c r="E12934" t="s">
        <v>217</v>
      </c>
      <c r="F12934" s="88">
        <v>46388</v>
      </c>
      <c r="G12934" s="87">
        <v>2000</v>
      </c>
      <c r="H12934" s="87">
        <v>36.35639225061027</v>
      </c>
    </row>
    <row r="12935" spans="1:8" x14ac:dyDescent="0.3">
      <c r="A12935" t="s">
        <v>39</v>
      </c>
      <c r="B12935" t="s">
        <v>58</v>
      </c>
      <c r="C12935" t="s">
        <v>84</v>
      </c>
      <c r="D12935" t="s">
        <v>214</v>
      </c>
      <c r="E12935" t="s">
        <v>215</v>
      </c>
      <c r="F12935" s="88">
        <v>46419</v>
      </c>
      <c r="G12935" s="87">
        <v>2000</v>
      </c>
      <c r="H12935" s="87">
        <v>97.392147599274281</v>
      </c>
    </row>
    <row r="12936" spans="1:8" x14ac:dyDescent="0.3">
      <c r="A12936" t="s">
        <v>39</v>
      </c>
      <c r="B12936" t="s">
        <v>58</v>
      </c>
      <c r="C12936" t="s">
        <v>84</v>
      </c>
      <c r="D12936" t="s">
        <v>214</v>
      </c>
      <c r="E12936" t="s">
        <v>216</v>
      </c>
      <c r="F12936" s="88">
        <v>46419</v>
      </c>
      <c r="G12936" s="87">
        <v>2000</v>
      </c>
      <c r="H12936" s="87">
        <v>60.000000000000057</v>
      </c>
    </row>
    <row r="12937" spans="1:8" x14ac:dyDescent="0.3">
      <c r="A12937" t="s">
        <v>39</v>
      </c>
      <c r="B12937" t="s">
        <v>58</v>
      </c>
      <c r="C12937" t="s">
        <v>84</v>
      </c>
      <c r="D12937" t="s">
        <v>214</v>
      </c>
      <c r="E12937" t="s">
        <v>217</v>
      </c>
      <c r="F12937" s="88">
        <v>46419</v>
      </c>
      <c r="G12937" s="87">
        <v>2000</v>
      </c>
      <c r="H12937" s="87">
        <v>36.303055921625301</v>
      </c>
    </row>
    <row r="12938" spans="1:8" x14ac:dyDescent="0.3">
      <c r="A12938" t="s">
        <v>39</v>
      </c>
      <c r="B12938" t="s">
        <v>58</v>
      </c>
      <c r="C12938" t="s">
        <v>84</v>
      </c>
      <c r="D12938" t="s">
        <v>214</v>
      </c>
      <c r="E12938" t="s">
        <v>215</v>
      </c>
      <c r="F12938" s="88">
        <v>46447</v>
      </c>
      <c r="G12938" s="87">
        <v>2000</v>
      </c>
      <c r="H12938" s="87">
        <v>97.337372132287214</v>
      </c>
    </row>
    <row r="12939" spans="1:8" x14ac:dyDescent="0.3">
      <c r="A12939" t="s">
        <v>39</v>
      </c>
      <c r="B12939" t="s">
        <v>58</v>
      </c>
      <c r="C12939" t="s">
        <v>84</v>
      </c>
      <c r="D12939" t="s">
        <v>214</v>
      </c>
      <c r="E12939" t="s">
        <v>216</v>
      </c>
      <c r="F12939" s="88">
        <v>46447</v>
      </c>
      <c r="G12939" s="87">
        <v>2000</v>
      </c>
      <c r="H12939" s="87">
        <v>60.000000000000057</v>
      </c>
    </row>
    <row r="12940" spans="1:8" x14ac:dyDescent="0.3">
      <c r="A12940" t="s">
        <v>39</v>
      </c>
      <c r="B12940" t="s">
        <v>58</v>
      </c>
      <c r="C12940" t="s">
        <v>84</v>
      </c>
      <c r="D12940" t="s">
        <v>214</v>
      </c>
      <c r="E12940" t="s">
        <v>217</v>
      </c>
      <c r="F12940" s="88">
        <v>46447</v>
      </c>
      <c r="G12940" s="87">
        <v>2000</v>
      </c>
      <c r="H12940" s="87">
        <v>36.249875856589682</v>
      </c>
    </row>
    <row r="12941" spans="1:8" x14ac:dyDescent="0.3">
      <c r="A12941" t="s">
        <v>39</v>
      </c>
      <c r="B12941" t="s">
        <v>58</v>
      </c>
      <c r="C12941" t="s">
        <v>84</v>
      </c>
      <c r="D12941" t="s">
        <v>214</v>
      </c>
      <c r="E12941" t="s">
        <v>215</v>
      </c>
      <c r="F12941" s="88">
        <v>46478</v>
      </c>
      <c r="G12941" s="87">
        <v>2000</v>
      </c>
      <c r="H12941" s="87">
        <v>36.195056647742703</v>
      </c>
    </row>
    <row r="12942" spans="1:8" x14ac:dyDescent="0.3">
      <c r="A12942" t="s">
        <v>39</v>
      </c>
      <c r="B12942" t="s">
        <v>58</v>
      </c>
      <c r="C12942" t="s">
        <v>84</v>
      </c>
      <c r="D12942" t="s">
        <v>214</v>
      </c>
      <c r="E12942" t="s">
        <v>216</v>
      </c>
      <c r="F12942" s="88">
        <v>46478</v>
      </c>
      <c r="G12942" s="87">
        <v>2000</v>
      </c>
      <c r="H12942" s="87">
        <v>0</v>
      </c>
    </row>
    <row r="12943" spans="1:8" x14ac:dyDescent="0.3">
      <c r="A12943" t="s">
        <v>39</v>
      </c>
      <c r="B12943" t="s">
        <v>58</v>
      </c>
      <c r="C12943" t="s">
        <v>84</v>
      </c>
      <c r="D12943" t="s">
        <v>214</v>
      </c>
      <c r="E12943" t="s">
        <v>217</v>
      </c>
      <c r="F12943" s="88">
        <v>46478</v>
      </c>
      <c r="G12943" s="87">
        <v>2000</v>
      </c>
      <c r="H12943" s="87">
        <v>36.195056647742703</v>
      </c>
    </row>
    <row r="12944" spans="1:8" x14ac:dyDescent="0.3">
      <c r="A12944" t="s">
        <v>39</v>
      </c>
      <c r="B12944" t="s">
        <v>58</v>
      </c>
      <c r="C12944" t="s">
        <v>84</v>
      </c>
      <c r="D12944" t="s">
        <v>214</v>
      </c>
      <c r="E12944" t="s">
        <v>215</v>
      </c>
      <c r="F12944" s="88">
        <v>46508</v>
      </c>
      <c r="G12944" s="87">
        <v>2000</v>
      </c>
      <c r="H12944" s="87">
        <v>36.140402990247011</v>
      </c>
    </row>
    <row r="12945" spans="1:8" x14ac:dyDescent="0.3">
      <c r="A12945" t="s">
        <v>39</v>
      </c>
      <c r="B12945" t="s">
        <v>58</v>
      </c>
      <c r="C12945" t="s">
        <v>84</v>
      </c>
      <c r="D12945" t="s">
        <v>214</v>
      </c>
      <c r="E12945" t="s">
        <v>216</v>
      </c>
      <c r="F12945" s="88">
        <v>46508</v>
      </c>
      <c r="G12945" s="87">
        <v>2000</v>
      </c>
      <c r="H12945" s="87">
        <v>0</v>
      </c>
    </row>
    <row r="12946" spans="1:8" x14ac:dyDescent="0.3">
      <c r="A12946" t="s">
        <v>39</v>
      </c>
      <c r="B12946" t="s">
        <v>58</v>
      </c>
      <c r="C12946" t="s">
        <v>84</v>
      </c>
      <c r="D12946" t="s">
        <v>214</v>
      </c>
      <c r="E12946" t="s">
        <v>217</v>
      </c>
      <c r="F12946" s="88">
        <v>46508</v>
      </c>
      <c r="G12946" s="87">
        <v>2000</v>
      </c>
      <c r="H12946" s="87">
        <v>36.140402990247011</v>
      </c>
    </row>
    <row r="12947" spans="1:8" x14ac:dyDescent="0.3">
      <c r="A12947" t="s">
        <v>39</v>
      </c>
      <c r="B12947" t="s">
        <v>58</v>
      </c>
      <c r="C12947" t="s">
        <v>84</v>
      </c>
      <c r="D12947" t="s">
        <v>214</v>
      </c>
      <c r="E12947" t="s">
        <v>215</v>
      </c>
      <c r="F12947" s="88">
        <v>46539</v>
      </c>
      <c r="G12947" s="87">
        <v>2000</v>
      </c>
      <c r="H12947" s="87">
        <v>36.0859141352976</v>
      </c>
    </row>
    <row r="12948" spans="1:8" x14ac:dyDescent="0.3">
      <c r="A12948" t="s">
        <v>39</v>
      </c>
      <c r="B12948" t="s">
        <v>58</v>
      </c>
      <c r="C12948" t="s">
        <v>84</v>
      </c>
      <c r="D12948" t="s">
        <v>214</v>
      </c>
      <c r="E12948" t="s">
        <v>216</v>
      </c>
      <c r="F12948" s="88">
        <v>46539</v>
      </c>
      <c r="G12948" s="87">
        <v>2000</v>
      </c>
      <c r="H12948" s="87">
        <v>0</v>
      </c>
    </row>
    <row r="12949" spans="1:8" x14ac:dyDescent="0.3">
      <c r="A12949" t="s">
        <v>39</v>
      </c>
      <c r="B12949" t="s">
        <v>58</v>
      </c>
      <c r="C12949" t="s">
        <v>84</v>
      </c>
      <c r="D12949" t="s">
        <v>214</v>
      </c>
      <c r="E12949" t="s">
        <v>217</v>
      </c>
      <c r="F12949" s="88">
        <v>46539</v>
      </c>
      <c r="G12949" s="87">
        <v>2000</v>
      </c>
      <c r="H12949" s="87">
        <v>36.0859141352976</v>
      </c>
    </row>
    <row r="12950" spans="1:8" x14ac:dyDescent="0.3">
      <c r="A12950" t="s">
        <v>39</v>
      </c>
      <c r="B12950" t="s">
        <v>58</v>
      </c>
      <c r="C12950" t="s">
        <v>84</v>
      </c>
      <c r="D12950" t="s">
        <v>214</v>
      </c>
      <c r="E12950" t="s">
        <v>215</v>
      </c>
      <c r="F12950" s="88">
        <v>46569</v>
      </c>
      <c r="G12950" s="87">
        <v>2000</v>
      </c>
      <c r="H12950" s="87">
        <v>36.031589338598287</v>
      </c>
    </row>
    <row r="12951" spans="1:8" x14ac:dyDescent="0.3">
      <c r="A12951" t="s">
        <v>39</v>
      </c>
      <c r="B12951" t="s">
        <v>58</v>
      </c>
      <c r="C12951" t="s">
        <v>84</v>
      </c>
      <c r="D12951" t="s">
        <v>214</v>
      </c>
      <c r="E12951" t="s">
        <v>216</v>
      </c>
      <c r="F12951" s="88">
        <v>46569</v>
      </c>
      <c r="G12951" s="87">
        <v>2000</v>
      </c>
      <c r="H12951" s="87">
        <v>0</v>
      </c>
    </row>
    <row r="12952" spans="1:8" x14ac:dyDescent="0.3">
      <c r="A12952" t="s">
        <v>39</v>
      </c>
      <c r="B12952" t="s">
        <v>58</v>
      </c>
      <c r="C12952" t="s">
        <v>84</v>
      </c>
      <c r="D12952" t="s">
        <v>214</v>
      </c>
      <c r="E12952" t="s">
        <v>217</v>
      </c>
      <c r="F12952" s="88">
        <v>46569</v>
      </c>
      <c r="G12952" s="87">
        <v>2000</v>
      </c>
      <c r="H12952" s="87">
        <v>36.031589338598287</v>
      </c>
    </row>
    <row r="12953" spans="1:8" x14ac:dyDescent="0.3">
      <c r="A12953" t="s">
        <v>39</v>
      </c>
      <c r="B12953" t="s">
        <v>58</v>
      </c>
      <c r="C12953" t="s">
        <v>84</v>
      </c>
      <c r="D12953" t="s">
        <v>214</v>
      </c>
      <c r="E12953" t="s">
        <v>215</v>
      </c>
      <c r="F12953" s="88">
        <v>46600</v>
      </c>
      <c r="G12953" s="87">
        <v>2000</v>
      </c>
      <c r="H12953" s="87">
        <v>35.976541323739838</v>
      </c>
    </row>
    <row r="12954" spans="1:8" x14ac:dyDescent="0.3">
      <c r="A12954" t="s">
        <v>39</v>
      </c>
      <c r="B12954" t="s">
        <v>58</v>
      </c>
      <c r="C12954" t="s">
        <v>84</v>
      </c>
      <c r="D12954" t="s">
        <v>214</v>
      </c>
      <c r="E12954" t="s">
        <v>216</v>
      </c>
      <c r="F12954" s="88">
        <v>46600</v>
      </c>
      <c r="G12954" s="87">
        <v>2000</v>
      </c>
      <c r="H12954" s="87">
        <v>0</v>
      </c>
    </row>
    <row r="12955" spans="1:8" x14ac:dyDescent="0.3">
      <c r="A12955" t="s">
        <v>39</v>
      </c>
      <c r="B12955" t="s">
        <v>58</v>
      </c>
      <c r="C12955" t="s">
        <v>84</v>
      </c>
      <c r="D12955" t="s">
        <v>214</v>
      </c>
      <c r="E12955" t="s">
        <v>217</v>
      </c>
      <c r="F12955" s="88">
        <v>46600</v>
      </c>
      <c r="G12955" s="87">
        <v>2000</v>
      </c>
      <c r="H12955" s="87">
        <v>35.976541323739838</v>
      </c>
    </row>
    <row r="12956" spans="1:8" x14ac:dyDescent="0.3">
      <c r="A12956" t="s">
        <v>39</v>
      </c>
      <c r="B12956" t="s">
        <v>58</v>
      </c>
      <c r="C12956" t="s">
        <v>84</v>
      </c>
      <c r="D12956" t="s">
        <v>214</v>
      </c>
      <c r="E12956" t="s">
        <v>215</v>
      </c>
      <c r="F12956" s="88">
        <v>46631</v>
      </c>
      <c r="G12956" s="87">
        <v>2000</v>
      </c>
      <c r="H12956" s="87">
        <v>35.922545087715193</v>
      </c>
    </row>
    <row r="12957" spans="1:8" x14ac:dyDescent="0.3">
      <c r="A12957" t="s">
        <v>39</v>
      </c>
      <c r="B12957" t="s">
        <v>58</v>
      </c>
      <c r="C12957" t="s">
        <v>84</v>
      </c>
      <c r="D12957" t="s">
        <v>214</v>
      </c>
      <c r="E12957" t="s">
        <v>216</v>
      </c>
      <c r="F12957" s="88">
        <v>46631</v>
      </c>
      <c r="G12957" s="87">
        <v>2000</v>
      </c>
      <c r="H12957" s="87">
        <v>0</v>
      </c>
    </row>
    <row r="12958" spans="1:8" x14ac:dyDescent="0.3">
      <c r="A12958" t="s">
        <v>39</v>
      </c>
      <c r="B12958" t="s">
        <v>58</v>
      </c>
      <c r="C12958" t="s">
        <v>84</v>
      </c>
      <c r="D12958" t="s">
        <v>214</v>
      </c>
      <c r="E12958" t="s">
        <v>217</v>
      </c>
      <c r="F12958" s="88">
        <v>46631</v>
      </c>
      <c r="G12958" s="87">
        <v>2000</v>
      </c>
      <c r="H12958" s="87">
        <v>35.922545087715193</v>
      </c>
    </row>
    <row r="12959" spans="1:8" x14ac:dyDescent="0.3">
      <c r="A12959" t="s">
        <v>39</v>
      </c>
      <c r="B12959" t="s">
        <v>58</v>
      </c>
      <c r="C12959" t="s">
        <v>84</v>
      </c>
      <c r="D12959" t="s">
        <v>214</v>
      </c>
      <c r="E12959" t="s">
        <v>215</v>
      </c>
      <c r="F12959" s="88">
        <v>46661</v>
      </c>
      <c r="G12959" s="87">
        <v>2000</v>
      </c>
      <c r="H12959" s="87">
        <v>35.86871069182385</v>
      </c>
    </row>
    <row r="12960" spans="1:8" x14ac:dyDescent="0.3">
      <c r="A12960" t="s">
        <v>39</v>
      </c>
      <c r="B12960" t="s">
        <v>58</v>
      </c>
      <c r="C12960" t="s">
        <v>84</v>
      </c>
      <c r="D12960" t="s">
        <v>214</v>
      </c>
      <c r="E12960" t="s">
        <v>216</v>
      </c>
      <c r="F12960" s="88">
        <v>46661</v>
      </c>
      <c r="G12960" s="87">
        <v>2000</v>
      </c>
      <c r="H12960" s="87">
        <v>0</v>
      </c>
    </row>
    <row r="12961" spans="1:8" x14ac:dyDescent="0.3">
      <c r="A12961" t="s">
        <v>39</v>
      </c>
      <c r="B12961" t="s">
        <v>58</v>
      </c>
      <c r="C12961" t="s">
        <v>84</v>
      </c>
      <c r="D12961" t="s">
        <v>214</v>
      </c>
      <c r="E12961" t="s">
        <v>217</v>
      </c>
      <c r="F12961" s="88">
        <v>46661</v>
      </c>
      <c r="G12961" s="87">
        <v>2000</v>
      </c>
      <c r="H12961" s="87">
        <v>35.86871069182385</v>
      </c>
    </row>
    <row r="12962" spans="1:8" x14ac:dyDescent="0.3">
      <c r="A12962" t="s">
        <v>39</v>
      </c>
      <c r="B12962" t="s">
        <v>58</v>
      </c>
      <c r="C12962" t="s">
        <v>84</v>
      </c>
      <c r="D12962" t="s">
        <v>214</v>
      </c>
      <c r="E12962" t="s">
        <v>215</v>
      </c>
      <c r="F12962" s="88">
        <v>46692</v>
      </c>
      <c r="G12962" s="87">
        <v>2000</v>
      </c>
      <c r="H12962" s="87">
        <v>35.815037409542512</v>
      </c>
    </row>
    <row r="12963" spans="1:8" x14ac:dyDescent="0.3">
      <c r="A12963" t="s">
        <v>39</v>
      </c>
      <c r="B12963" t="s">
        <v>58</v>
      </c>
      <c r="C12963" t="s">
        <v>84</v>
      </c>
      <c r="D12963" t="s">
        <v>214</v>
      </c>
      <c r="E12963" t="s">
        <v>216</v>
      </c>
      <c r="F12963" s="88">
        <v>46692</v>
      </c>
      <c r="G12963" s="87">
        <v>2000</v>
      </c>
      <c r="H12963" s="87">
        <v>0</v>
      </c>
    </row>
    <row r="12964" spans="1:8" x14ac:dyDescent="0.3">
      <c r="A12964" t="s">
        <v>39</v>
      </c>
      <c r="B12964" t="s">
        <v>58</v>
      </c>
      <c r="C12964" t="s">
        <v>84</v>
      </c>
      <c r="D12964" t="s">
        <v>214</v>
      </c>
      <c r="E12964" t="s">
        <v>217</v>
      </c>
      <c r="F12964" s="88">
        <v>46692</v>
      </c>
      <c r="G12964" s="87">
        <v>2000</v>
      </c>
      <c r="H12964" s="87">
        <v>35.815037409542512</v>
      </c>
    </row>
    <row r="12965" spans="1:8" x14ac:dyDescent="0.3">
      <c r="A12965" t="s">
        <v>39</v>
      </c>
      <c r="B12965" t="s">
        <v>58</v>
      </c>
      <c r="C12965" t="s">
        <v>84</v>
      </c>
      <c r="D12965" t="s">
        <v>214</v>
      </c>
      <c r="E12965" t="s">
        <v>215</v>
      </c>
      <c r="F12965" s="88">
        <v>46722</v>
      </c>
      <c r="G12965" s="87">
        <v>2000</v>
      </c>
      <c r="H12965" s="87">
        <v>35.761524518688859</v>
      </c>
    </row>
    <row r="12966" spans="1:8" x14ac:dyDescent="0.3">
      <c r="A12966" t="s">
        <v>39</v>
      </c>
      <c r="B12966" t="s">
        <v>58</v>
      </c>
      <c r="C12966" t="s">
        <v>84</v>
      </c>
      <c r="D12966" t="s">
        <v>214</v>
      </c>
      <c r="E12966" t="s">
        <v>216</v>
      </c>
      <c r="F12966" s="88">
        <v>46722</v>
      </c>
      <c r="G12966" s="87">
        <v>2000</v>
      </c>
      <c r="H12966" s="87">
        <v>0</v>
      </c>
    </row>
    <row r="12967" spans="1:8" x14ac:dyDescent="0.3">
      <c r="A12967" t="s">
        <v>39</v>
      </c>
      <c r="B12967" t="s">
        <v>58</v>
      </c>
      <c r="C12967" t="s">
        <v>84</v>
      </c>
      <c r="D12967" t="s">
        <v>214</v>
      </c>
      <c r="E12967" t="s">
        <v>217</v>
      </c>
      <c r="F12967" s="88">
        <v>46722</v>
      </c>
      <c r="G12967" s="87">
        <v>2000</v>
      </c>
      <c r="H12967" s="87">
        <v>35.761524518688859</v>
      </c>
    </row>
    <row r="12968" spans="1:8" x14ac:dyDescent="0.3">
      <c r="A12968" t="s">
        <v>39</v>
      </c>
      <c r="B12968" t="s">
        <v>58</v>
      </c>
      <c r="C12968" t="s">
        <v>89</v>
      </c>
      <c r="D12968" t="s">
        <v>198</v>
      </c>
      <c r="E12968" t="s">
        <v>135</v>
      </c>
      <c r="G12968" s="87">
        <v>63000</v>
      </c>
      <c r="H12968" s="87">
        <v>36792</v>
      </c>
    </row>
    <row r="12969" spans="1:8" x14ac:dyDescent="0.3">
      <c r="A12969" t="s">
        <v>39</v>
      </c>
      <c r="B12969" t="s">
        <v>58</v>
      </c>
      <c r="C12969" t="s">
        <v>89</v>
      </c>
      <c r="D12969" t="s">
        <v>198</v>
      </c>
      <c r="E12969" t="s">
        <v>199</v>
      </c>
      <c r="G12969" s="87">
        <v>63000</v>
      </c>
      <c r="H12969" s="87">
        <v>63134.903640256962</v>
      </c>
    </row>
    <row r="12970" spans="1:8" x14ac:dyDescent="0.3">
      <c r="A12970" t="s">
        <v>39</v>
      </c>
      <c r="B12970" t="s">
        <v>58</v>
      </c>
      <c r="C12970" t="s">
        <v>89</v>
      </c>
      <c r="D12970" t="s">
        <v>198</v>
      </c>
      <c r="E12970" t="s">
        <v>200</v>
      </c>
      <c r="G12970" s="87">
        <v>63000</v>
      </c>
      <c r="H12970" s="87">
        <v>63707.865168539312</v>
      </c>
    </row>
    <row r="12971" spans="1:8" x14ac:dyDescent="0.3">
      <c r="A12971" t="s">
        <v>39</v>
      </c>
      <c r="B12971" t="s">
        <v>58</v>
      </c>
      <c r="C12971" t="s">
        <v>89</v>
      </c>
      <c r="D12971" t="s">
        <v>198</v>
      </c>
      <c r="E12971" t="s">
        <v>201</v>
      </c>
      <c r="G12971" s="87">
        <v>63000</v>
      </c>
      <c r="H12971" s="87">
        <v>63000</v>
      </c>
    </row>
    <row r="12972" spans="1:8" x14ac:dyDescent="0.3">
      <c r="A12972" t="s">
        <v>39</v>
      </c>
      <c r="B12972" t="s">
        <v>58</v>
      </c>
      <c r="C12972" t="s">
        <v>89</v>
      </c>
      <c r="D12972" t="s">
        <v>198</v>
      </c>
      <c r="E12972" t="s">
        <v>202</v>
      </c>
      <c r="G12972" s="87">
        <v>63000</v>
      </c>
      <c r="H12972" s="87">
        <v>37285.062194740502</v>
      </c>
    </row>
    <row r="12973" spans="1:8" x14ac:dyDescent="0.3">
      <c r="A12973" t="s">
        <v>39</v>
      </c>
      <c r="B12973" t="s">
        <v>58</v>
      </c>
      <c r="C12973" t="s">
        <v>89</v>
      </c>
      <c r="D12973" t="s">
        <v>198</v>
      </c>
      <c r="E12973" t="s">
        <v>139</v>
      </c>
      <c r="G12973" s="87">
        <v>63000</v>
      </c>
      <c r="H12973" s="87">
        <v>41265</v>
      </c>
    </row>
    <row r="12974" spans="1:8" x14ac:dyDescent="0.3">
      <c r="A12974" t="s">
        <v>39</v>
      </c>
      <c r="B12974" t="s">
        <v>58</v>
      </c>
      <c r="C12974" t="s">
        <v>89</v>
      </c>
      <c r="D12974" t="s">
        <v>198</v>
      </c>
      <c r="E12974" t="s">
        <v>65</v>
      </c>
      <c r="G12974" s="87">
        <v>63000</v>
      </c>
      <c r="H12974" s="87">
        <v>37285.062194740502</v>
      </c>
    </row>
    <row r="12975" spans="1:8" x14ac:dyDescent="0.3">
      <c r="A12975" t="s">
        <v>39</v>
      </c>
      <c r="B12975" t="s">
        <v>58</v>
      </c>
      <c r="C12975" t="s">
        <v>89</v>
      </c>
      <c r="D12975" t="s">
        <v>203</v>
      </c>
      <c r="E12975" t="s">
        <v>204</v>
      </c>
      <c r="G12975" s="87">
        <v>63000</v>
      </c>
      <c r="H12975" s="87">
        <v>37205.39325842695</v>
      </c>
    </row>
    <row r="12976" spans="1:8" x14ac:dyDescent="0.3">
      <c r="A12976" t="s">
        <v>39</v>
      </c>
      <c r="B12976" t="s">
        <v>58</v>
      </c>
      <c r="C12976" t="s">
        <v>89</v>
      </c>
      <c r="D12976" t="s">
        <v>203</v>
      </c>
      <c r="E12976" t="s">
        <v>142</v>
      </c>
      <c r="G12976" s="87">
        <v>63000</v>
      </c>
      <c r="H12976" s="87">
        <v>62999.999999999993</v>
      </c>
    </row>
    <row r="12977" spans="1:8" x14ac:dyDescent="0.3">
      <c r="A12977" t="s">
        <v>39</v>
      </c>
      <c r="B12977" t="s">
        <v>58</v>
      </c>
      <c r="C12977" t="s">
        <v>89</v>
      </c>
      <c r="D12977" t="s">
        <v>203</v>
      </c>
      <c r="E12977" t="s">
        <v>143</v>
      </c>
      <c r="G12977" s="87">
        <v>63000</v>
      </c>
      <c r="H12977" s="87">
        <v>63707.865168539312</v>
      </c>
    </row>
    <row r="12978" spans="1:8" x14ac:dyDescent="0.3">
      <c r="A12978" t="s">
        <v>39</v>
      </c>
      <c r="B12978" t="s">
        <v>58</v>
      </c>
      <c r="C12978" t="s">
        <v>89</v>
      </c>
      <c r="D12978" t="s">
        <v>203</v>
      </c>
      <c r="E12978" t="s">
        <v>141</v>
      </c>
      <c r="G12978" s="87">
        <v>63000</v>
      </c>
      <c r="H12978" s="87">
        <v>0</v>
      </c>
    </row>
    <row r="12979" spans="1:8" x14ac:dyDescent="0.3">
      <c r="A12979" t="s">
        <v>39</v>
      </c>
      <c r="B12979" t="s">
        <v>58</v>
      </c>
      <c r="C12979" t="s">
        <v>89</v>
      </c>
      <c r="D12979" t="s">
        <v>203</v>
      </c>
      <c r="E12979" t="s">
        <v>205</v>
      </c>
      <c r="G12979" s="87">
        <v>63000</v>
      </c>
      <c r="H12979" s="87">
        <v>37205.39325842695</v>
      </c>
    </row>
    <row r="12980" spans="1:8" x14ac:dyDescent="0.3">
      <c r="A12980" t="s">
        <v>39</v>
      </c>
      <c r="B12980" t="s">
        <v>58</v>
      </c>
      <c r="C12980" t="s">
        <v>89</v>
      </c>
      <c r="D12980" t="s">
        <v>206</v>
      </c>
      <c r="E12980" t="s">
        <v>207</v>
      </c>
      <c r="G12980" s="87">
        <v>63000</v>
      </c>
      <c r="H12980" s="87">
        <v>65520</v>
      </c>
    </row>
    <row r="12981" spans="1:8" x14ac:dyDescent="0.3">
      <c r="A12981" t="s">
        <v>39</v>
      </c>
      <c r="B12981" t="s">
        <v>58</v>
      </c>
      <c r="C12981" t="s">
        <v>89</v>
      </c>
      <c r="D12981" t="s">
        <v>206</v>
      </c>
      <c r="E12981" t="s">
        <v>208</v>
      </c>
      <c r="G12981" s="87">
        <v>63000</v>
      </c>
      <c r="H12981" s="87">
        <v>65380.000000000007</v>
      </c>
    </row>
    <row r="12982" spans="1:8" x14ac:dyDescent="0.3">
      <c r="A12982" t="s">
        <v>39</v>
      </c>
      <c r="B12982" t="s">
        <v>58</v>
      </c>
      <c r="C12982" t="s">
        <v>89</v>
      </c>
      <c r="D12982" t="s">
        <v>206</v>
      </c>
      <c r="E12982" t="s">
        <v>209</v>
      </c>
      <c r="G12982" s="87">
        <v>63000</v>
      </c>
      <c r="H12982" s="87">
        <v>56070.000000000007</v>
      </c>
    </row>
    <row r="12983" spans="1:8" x14ac:dyDescent="0.3">
      <c r="A12983" t="s">
        <v>39</v>
      </c>
      <c r="B12983" t="s">
        <v>58</v>
      </c>
      <c r="C12983" t="s">
        <v>89</v>
      </c>
      <c r="D12983" t="s">
        <v>210</v>
      </c>
      <c r="E12983" t="s">
        <v>211</v>
      </c>
      <c r="G12983" s="87">
        <v>63000</v>
      </c>
      <c r="H12983" s="87">
        <v>56700</v>
      </c>
    </row>
    <row r="12984" spans="1:8" x14ac:dyDescent="0.3">
      <c r="A12984" t="s">
        <v>39</v>
      </c>
      <c r="B12984" t="s">
        <v>58</v>
      </c>
      <c r="C12984" t="s">
        <v>89</v>
      </c>
      <c r="D12984" t="s">
        <v>210</v>
      </c>
      <c r="E12984" t="s">
        <v>212</v>
      </c>
      <c r="G12984" s="87">
        <v>63000</v>
      </c>
      <c r="H12984" s="87">
        <v>56070</v>
      </c>
    </row>
    <row r="12985" spans="1:8" x14ac:dyDescent="0.3">
      <c r="A12985" t="s">
        <v>39</v>
      </c>
      <c r="B12985" t="s">
        <v>58</v>
      </c>
      <c r="C12985" t="s">
        <v>89</v>
      </c>
      <c r="D12985" t="s">
        <v>210</v>
      </c>
      <c r="E12985" t="s">
        <v>213</v>
      </c>
      <c r="G12985" s="87">
        <v>63000</v>
      </c>
      <c r="H12985" s="87">
        <v>56070</v>
      </c>
    </row>
    <row r="12986" spans="1:8" x14ac:dyDescent="0.3">
      <c r="A12986" t="s">
        <v>39</v>
      </c>
      <c r="B12986" t="s">
        <v>58</v>
      </c>
      <c r="C12986" t="s">
        <v>89</v>
      </c>
      <c r="D12986" t="s">
        <v>214</v>
      </c>
      <c r="E12986" t="s">
        <v>215</v>
      </c>
      <c r="F12986" s="88">
        <v>46388</v>
      </c>
      <c r="G12986" s="87">
        <v>5250</v>
      </c>
      <c r="H12986" s="87">
        <v>210.0000000000002</v>
      </c>
    </row>
    <row r="12987" spans="1:8" x14ac:dyDescent="0.3">
      <c r="A12987" t="s">
        <v>39</v>
      </c>
      <c r="B12987" t="s">
        <v>58</v>
      </c>
      <c r="C12987" t="s">
        <v>89</v>
      </c>
      <c r="D12987" t="s">
        <v>214</v>
      </c>
      <c r="E12987" t="s">
        <v>216</v>
      </c>
      <c r="F12987" s="88">
        <v>46388</v>
      </c>
      <c r="G12987" s="87">
        <v>5250</v>
      </c>
      <c r="H12987" s="87">
        <v>210.0000000000002</v>
      </c>
    </row>
    <row r="12988" spans="1:8" x14ac:dyDescent="0.3">
      <c r="A12988" t="s">
        <v>39</v>
      </c>
      <c r="B12988" t="s">
        <v>58</v>
      </c>
      <c r="C12988" t="s">
        <v>89</v>
      </c>
      <c r="D12988" t="s">
        <v>214</v>
      </c>
      <c r="E12988" t="s">
        <v>217</v>
      </c>
      <c r="F12988" s="88">
        <v>46388</v>
      </c>
      <c r="G12988" s="87">
        <v>5250</v>
      </c>
      <c r="H12988" s="87">
        <v>0</v>
      </c>
    </row>
    <row r="12989" spans="1:8" x14ac:dyDescent="0.3">
      <c r="A12989" t="s">
        <v>39</v>
      </c>
      <c r="B12989" t="s">
        <v>58</v>
      </c>
      <c r="C12989" t="s">
        <v>89</v>
      </c>
      <c r="D12989" t="s">
        <v>214</v>
      </c>
      <c r="E12989" t="s">
        <v>215</v>
      </c>
      <c r="F12989" s="88">
        <v>46419</v>
      </c>
      <c r="G12989" s="87">
        <v>5250</v>
      </c>
      <c r="H12989" s="87">
        <v>210.0000000000002</v>
      </c>
    </row>
    <row r="12990" spans="1:8" x14ac:dyDescent="0.3">
      <c r="A12990" t="s">
        <v>39</v>
      </c>
      <c r="B12990" t="s">
        <v>58</v>
      </c>
      <c r="C12990" t="s">
        <v>89</v>
      </c>
      <c r="D12990" t="s">
        <v>214</v>
      </c>
      <c r="E12990" t="s">
        <v>216</v>
      </c>
      <c r="F12990" s="88">
        <v>46419</v>
      </c>
      <c r="G12990" s="87">
        <v>5250</v>
      </c>
      <c r="H12990" s="87">
        <v>210.0000000000002</v>
      </c>
    </row>
    <row r="12991" spans="1:8" x14ac:dyDescent="0.3">
      <c r="A12991" t="s">
        <v>39</v>
      </c>
      <c r="B12991" t="s">
        <v>58</v>
      </c>
      <c r="C12991" t="s">
        <v>89</v>
      </c>
      <c r="D12991" t="s">
        <v>214</v>
      </c>
      <c r="E12991" t="s">
        <v>217</v>
      </c>
      <c r="F12991" s="88">
        <v>46419</v>
      </c>
      <c r="G12991" s="87">
        <v>5250</v>
      </c>
      <c r="H12991" s="87">
        <v>0</v>
      </c>
    </row>
    <row r="12992" spans="1:8" x14ac:dyDescent="0.3">
      <c r="A12992" t="s">
        <v>39</v>
      </c>
      <c r="B12992" t="s">
        <v>58</v>
      </c>
      <c r="C12992" t="s">
        <v>89</v>
      </c>
      <c r="D12992" t="s">
        <v>214</v>
      </c>
      <c r="E12992" t="s">
        <v>215</v>
      </c>
      <c r="F12992" s="88">
        <v>46447</v>
      </c>
      <c r="G12992" s="87">
        <v>5250</v>
      </c>
      <c r="H12992" s="87">
        <v>210.0000000000002</v>
      </c>
    </row>
    <row r="12993" spans="1:8" x14ac:dyDescent="0.3">
      <c r="A12993" t="s">
        <v>39</v>
      </c>
      <c r="B12993" t="s">
        <v>58</v>
      </c>
      <c r="C12993" t="s">
        <v>89</v>
      </c>
      <c r="D12993" t="s">
        <v>214</v>
      </c>
      <c r="E12993" t="s">
        <v>216</v>
      </c>
      <c r="F12993" s="88">
        <v>46447</v>
      </c>
      <c r="G12993" s="87">
        <v>5250</v>
      </c>
      <c r="H12993" s="87">
        <v>210.0000000000002</v>
      </c>
    </row>
    <row r="12994" spans="1:8" x14ac:dyDescent="0.3">
      <c r="A12994" t="s">
        <v>39</v>
      </c>
      <c r="B12994" t="s">
        <v>58</v>
      </c>
      <c r="C12994" t="s">
        <v>89</v>
      </c>
      <c r="D12994" t="s">
        <v>214</v>
      </c>
      <c r="E12994" t="s">
        <v>217</v>
      </c>
      <c r="F12994" s="88">
        <v>46447</v>
      </c>
      <c r="G12994" s="87">
        <v>5250</v>
      </c>
      <c r="H12994" s="87">
        <v>0</v>
      </c>
    </row>
    <row r="12995" spans="1:8" x14ac:dyDescent="0.3">
      <c r="A12995" t="s">
        <v>39</v>
      </c>
      <c r="B12995" t="s">
        <v>58</v>
      </c>
      <c r="C12995" t="s">
        <v>89</v>
      </c>
      <c r="D12995" t="s">
        <v>214</v>
      </c>
      <c r="E12995" t="s">
        <v>215</v>
      </c>
      <c r="F12995" s="88">
        <v>46478</v>
      </c>
      <c r="G12995" s="87">
        <v>5250</v>
      </c>
      <c r="H12995" s="87">
        <v>210.0000000000002</v>
      </c>
    </row>
    <row r="12996" spans="1:8" x14ac:dyDescent="0.3">
      <c r="A12996" t="s">
        <v>39</v>
      </c>
      <c r="B12996" t="s">
        <v>58</v>
      </c>
      <c r="C12996" t="s">
        <v>89</v>
      </c>
      <c r="D12996" t="s">
        <v>214</v>
      </c>
      <c r="E12996" t="s">
        <v>216</v>
      </c>
      <c r="F12996" s="88">
        <v>46478</v>
      </c>
      <c r="G12996" s="87">
        <v>5250</v>
      </c>
      <c r="H12996" s="87">
        <v>210.0000000000002</v>
      </c>
    </row>
    <row r="12997" spans="1:8" x14ac:dyDescent="0.3">
      <c r="A12997" t="s">
        <v>39</v>
      </c>
      <c r="B12997" t="s">
        <v>58</v>
      </c>
      <c r="C12997" t="s">
        <v>89</v>
      </c>
      <c r="D12997" t="s">
        <v>214</v>
      </c>
      <c r="E12997" t="s">
        <v>217</v>
      </c>
      <c r="F12997" s="88">
        <v>46478</v>
      </c>
      <c r="G12997" s="87">
        <v>5250</v>
      </c>
      <c r="H12997" s="87">
        <v>0</v>
      </c>
    </row>
    <row r="12998" spans="1:8" x14ac:dyDescent="0.3">
      <c r="A12998" t="s">
        <v>39</v>
      </c>
      <c r="B12998" t="s">
        <v>58</v>
      </c>
      <c r="C12998" t="s">
        <v>89</v>
      </c>
      <c r="D12998" t="s">
        <v>214</v>
      </c>
      <c r="E12998" t="s">
        <v>215</v>
      </c>
      <c r="F12998" s="88">
        <v>46508</v>
      </c>
      <c r="G12998" s="87">
        <v>5250</v>
      </c>
      <c r="H12998" s="87">
        <v>0</v>
      </c>
    </row>
    <row r="12999" spans="1:8" x14ac:dyDescent="0.3">
      <c r="A12999" t="s">
        <v>39</v>
      </c>
      <c r="B12999" t="s">
        <v>58</v>
      </c>
      <c r="C12999" t="s">
        <v>89</v>
      </c>
      <c r="D12999" t="s">
        <v>214</v>
      </c>
      <c r="E12999" t="s">
        <v>216</v>
      </c>
      <c r="F12999" s="88">
        <v>46508</v>
      </c>
      <c r="G12999" s="87">
        <v>5250</v>
      </c>
      <c r="H12999" s="87">
        <v>0</v>
      </c>
    </row>
    <row r="13000" spans="1:8" x14ac:dyDescent="0.3">
      <c r="A13000" t="s">
        <v>39</v>
      </c>
      <c r="B13000" t="s">
        <v>58</v>
      </c>
      <c r="C13000" t="s">
        <v>89</v>
      </c>
      <c r="D13000" t="s">
        <v>214</v>
      </c>
      <c r="E13000" t="s">
        <v>217</v>
      </c>
      <c r="F13000" s="88">
        <v>46508</v>
      </c>
      <c r="G13000" s="87">
        <v>5250</v>
      </c>
      <c r="H13000" s="87">
        <v>0</v>
      </c>
    </row>
    <row r="13001" spans="1:8" x14ac:dyDescent="0.3">
      <c r="A13001" t="s">
        <v>39</v>
      </c>
      <c r="B13001" t="s">
        <v>58</v>
      </c>
      <c r="C13001" t="s">
        <v>89</v>
      </c>
      <c r="D13001" t="s">
        <v>214</v>
      </c>
      <c r="E13001" t="s">
        <v>215</v>
      </c>
      <c r="F13001" s="88">
        <v>46539</v>
      </c>
      <c r="G13001" s="87">
        <v>5250</v>
      </c>
      <c r="H13001" s="87">
        <v>0</v>
      </c>
    </row>
    <row r="13002" spans="1:8" x14ac:dyDescent="0.3">
      <c r="A13002" t="s">
        <v>39</v>
      </c>
      <c r="B13002" t="s">
        <v>58</v>
      </c>
      <c r="C13002" t="s">
        <v>89</v>
      </c>
      <c r="D13002" t="s">
        <v>214</v>
      </c>
      <c r="E13002" t="s">
        <v>216</v>
      </c>
      <c r="F13002" s="88">
        <v>46539</v>
      </c>
      <c r="G13002" s="87">
        <v>5250</v>
      </c>
      <c r="H13002" s="87">
        <v>0</v>
      </c>
    </row>
    <row r="13003" spans="1:8" x14ac:dyDescent="0.3">
      <c r="A13003" t="s">
        <v>39</v>
      </c>
      <c r="B13003" t="s">
        <v>58</v>
      </c>
      <c r="C13003" t="s">
        <v>89</v>
      </c>
      <c r="D13003" t="s">
        <v>214</v>
      </c>
      <c r="E13003" t="s">
        <v>217</v>
      </c>
      <c r="F13003" s="88">
        <v>46539</v>
      </c>
      <c r="G13003" s="87">
        <v>5250</v>
      </c>
      <c r="H13003" s="87">
        <v>0</v>
      </c>
    </row>
    <row r="13004" spans="1:8" x14ac:dyDescent="0.3">
      <c r="A13004" t="s">
        <v>39</v>
      </c>
      <c r="B13004" t="s">
        <v>58</v>
      </c>
      <c r="C13004" t="s">
        <v>89</v>
      </c>
      <c r="D13004" t="s">
        <v>214</v>
      </c>
      <c r="E13004" t="s">
        <v>215</v>
      </c>
      <c r="F13004" s="88">
        <v>46569</v>
      </c>
      <c r="G13004" s="87">
        <v>5250</v>
      </c>
      <c r="H13004" s="87">
        <v>0</v>
      </c>
    </row>
    <row r="13005" spans="1:8" x14ac:dyDescent="0.3">
      <c r="A13005" t="s">
        <v>39</v>
      </c>
      <c r="B13005" t="s">
        <v>58</v>
      </c>
      <c r="C13005" t="s">
        <v>89</v>
      </c>
      <c r="D13005" t="s">
        <v>214</v>
      </c>
      <c r="E13005" t="s">
        <v>216</v>
      </c>
      <c r="F13005" s="88">
        <v>46569</v>
      </c>
      <c r="G13005" s="87">
        <v>5250</v>
      </c>
      <c r="H13005" s="87">
        <v>0</v>
      </c>
    </row>
    <row r="13006" spans="1:8" x14ac:dyDescent="0.3">
      <c r="A13006" t="s">
        <v>39</v>
      </c>
      <c r="B13006" t="s">
        <v>58</v>
      </c>
      <c r="C13006" t="s">
        <v>89</v>
      </c>
      <c r="D13006" t="s">
        <v>214</v>
      </c>
      <c r="E13006" t="s">
        <v>217</v>
      </c>
      <c r="F13006" s="88">
        <v>46569</v>
      </c>
      <c r="G13006" s="87">
        <v>5250</v>
      </c>
      <c r="H13006" s="87">
        <v>0</v>
      </c>
    </row>
    <row r="13007" spans="1:8" x14ac:dyDescent="0.3">
      <c r="A13007" t="s">
        <v>39</v>
      </c>
      <c r="B13007" t="s">
        <v>58</v>
      </c>
      <c r="C13007" t="s">
        <v>89</v>
      </c>
      <c r="D13007" t="s">
        <v>214</v>
      </c>
      <c r="E13007" t="s">
        <v>215</v>
      </c>
      <c r="F13007" s="88">
        <v>46600</v>
      </c>
      <c r="G13007" s="87">
        <v>5250</v>
      </c>
      <c r="H13007" s="87">
        <v>0</v>
      </c>
    </row>
    <row r="13008" spans="1:8" x14ac:dyDescent="0.3">
      <c r="A13008" t="s">
        <v>39</v>
      </c>
      <c r="B13008" t="s">
        <v>58</v>
      </c>
      <c r="C13008" t="s">
        <v>89</v>
      </c>
      <c r="D13008" t="s">
        <v>214</v>
      </c>
      <c r="E13008" t="s">
        <v>216</v>
      </c>
      <c r="F13008" s="88">
        <v>46600</v>
      </c>
      <c r="G13008" s="87">
        <v>5250</v>
      </c>
      <c r="H13008" s="87">
        <v>0</v>
      </c>
    </row>
    <row r="13009" spans="1:8" x14ac:dyDescent="0.3">
      <c r="A13009" t="s">
        <v>39</v>
      </c>
      <c r="B13009" t="s">
        <v>58</v>
      </c>
      <c r="C13009" t="s">
        <v>89</v>
      </c>
      <c r="D13009" t="s">
        <v>214</v>
      </c>
      <c r="E13009" t="s">
        <v>217</v>
      </c>
      <c r="F13009" s="88">
        <v>46600</v>
      </c>
      <c r="G13009" s="87">
        <v>5250</v>
      </c>
      <c r="H13009" s="87">
        <v>0</v>
      </c>
    </row>
    <row r="13010" spans="1:8" x14ac:dyDescent="0.3">
      <c r="A13010" t="s">
        <v>39</v>
      </c>
      <c r="B13010" t="s">
        <v>58</v>
      </c>
      <c r="C13010" t="s">
        <v>89</v>
      </c>
      <c r="D13010" t="s">
        <v>214</v>
      </c>
      <c r="E13010" t="s">
        <v>215</v>
      </c>
      <c r="F13010" s="88">
        <v>46631</v>
      </c>
      <c r="G13010" s="87">
        <v>5250</v>
      </c>
      <c r="H13010" s="87">
        <v>0</v>
      </c>
    </row>
    <row r="13011" spans="1:8" x14ac:dyDescent="0.3">
      <c r="A13011" t="s">
        <v>39</v>
      </c>
      <c r="B13011" t="s">
        <v>58</v>
      </c>
      <c r="C13011" t="s">
        <v>89</v>
      </c>
      <c r="D13011" t="s">
        <v>214</v>
      </c>
      <c r="E13011" t="s">
        <v>216</v>
      </c>
      <c r="F13011" s="88">
        <v>46631</v>
      </c>
      <c r="G13011" s="87">
        <v>5250</v>
      </c>
      <c r="H13011" s="87">
        <v>0</v>
      </c>
    </row>
    <row r="13012" spans="1:8" x14ac:dyDescent="0.3">
      <c r="A13012" t="s">
        <v>39</v>
      </c>
      <c r="B13012" t="s">
        <v>58</v>
      </c>
      <c r="C13012" t="s">
        <v>89</v>
      </c>
      <c r="D13012" t="s">
        <v>214</v>
      </c>
      <c r="E13012" t="s">
        <v>217</v>
      </c>
      <c r="F13012" s="88">
        <v>46631</v>
      </c>
      <c r="G13012" s="87">
        <v>5250</v>
      </c>
      <c r="H13012" s="87">
        <v>0</v>
      </c>
    </row>
    <row r="13013" spans="1:8" x14ac:dyDescent="0.3">
      <c r="A13013" t="s">
        <v>39</v>
      </c>
      <c r="B13013" t="s">
        <v>58</v>
      </c>
      <c r="C13013" t="s">
        <v>89</v>
      </c>
      <c r="D13013" t="s">
        <v>214</v>
      </c>
      <c r="E13013" t="s">
        <v>215</v>
      </c>
      <c r="F13013" s="88">
        <v>46661</v>
      </c>
      <c r="G13013" s="87">
        <v>5250</v>
      </c>
      <c r="H13013" s="87">
        <v>0</v>
      </c>
    </row>
    <row r="13014" spans="1:8" x14ac:dyDescent="0.3">
      <c r="A13014" t="s">
        <v>39</v>
      </c>
      <c r="B13014" t="s">
        <v>58</v>
      </c>
      <c r="C13014" t="s">
        <v>89</v>
      </c>
      <c r="D13014" t="s">
        <v>214</v>
      </c>
      <c r="E13014" t="s">
        <v>216</v>
      </c>
      <c r="F13014" s="88">
        <v>46661</v>
      </c>
      <c r="G13014" s="87">
        <v>5250</v>
      </c>
      <c r="H13014" s="87">
        <v>0</v>
      </c>
    </row>
    <row r="13015" spans="1:8" x14ac:dyDescent="0.3">
      <c r="A13015" t="s">
        <v>39</v>
      </c>
      <c r="B13015" t="s">
        <v>58</v>
      </c>
      <c r="C13015" t="s">
        <v>89</v>
      </c>
      <c r="D13015" t="s">
        <v>214</v>
      </c>
      <c r="E13015" t="s">
        <v>217</v>
      </c>
      <c r="F13015" s="88">
        <v>46661</v>
      </c>
      <c r="G13015" s="87">
        <v>5250</v>
      </c>
      <c r="H13015" s="87">
        <v>0</v>
      </c>
    </row>
    <row r="13016" spans="1:8" x14ac:dyDescent="0.3">
      <c r="A13016" t="s">
        <v>39</v>
      </c>
      <c r="B13016" t="s">
        <v>58</v>
      </c>
      <c r="C13016" t="s">
        <v>89</v>
      </c>
      <c r="D13016" t="s">
        <v>214</v>
      </c>
      <c r="E13016" t="s">
        <v>215</v>
      </c>
      <c r="F13016" s="88">
        <v>46692</v>
      </c>
      <c r="G13016" s="87">
        <v>5250</v>
      </c>
      <c r="H13016" s="87">
        <v>0</v>
      </c>
    </row>
    <row r="13017" spans="1:8" x14ac:dyDescent="0.3">
      <c r="A13017" t="s">
        <v>39</v>
      </c>
      <c r="B13017" t="s">
        <v>58</v>
      </c>
      <c r="C13017" t="s">
        <v>89</v>
      </c>
      <c r="D13017" t="s">
        <v>214</v>
      </c>
      <c r="E13017" t="s">
        <v>216</v>
      </c>
      <c r="F13017" s="88">
        <v>46692</v>
      </c>
      <c r="G13017" s="87">
        <v>5250</v>
      </c>
      <c r="H13017" s="87">
        <v>0</v>
      </c>
    </row>
    <row r="13018" spans="1:8" x14ac:dyDescent="0.3">
      <c r="A13018" t="s">
        <v>39</v>
      </c>
      <c r="B13018" t="s">
        <v>58</v>
      </c>
      <c r="C13018" t="s">
        <v>89</v>
      </c>
      <c r="D13018" t="s">
        <v>214</v>
      </c>
      <c r="E13018" t="s">
        <v>217</v>
      </c>
      <c r="F13018" s="88">
        <v>46692</v>
      </c>
      <c r="G13018" s="87">
        <v>5250</v>
      </c>
      <c r="H13018" s="87">
        <v>0</v>
      </c>
    </row>
    <row r="13019" spans="1:8" x14ac:dyDescent="0.3">
      <c r="A13019" t="s">
        <v>39</v>
      </c>
      <c r="B13019" t="s">
        <v>58</v>
      </c>
      <c r="C13019" t="s">
        <v>89</v>
      </c>
      <c r="D13019" t="s">
        <v>214</v>
      </c>
      <c r="E13019" t="s">
        <v>215</v>
      </c>
      <c r="F13019" s="88">
        <v>46722</v>
      </c>
      <c r="G13019" s="87">
        <v>5250</v>
      </c>
      <c r="H13019" s="87">
        <v>0</v>
      </c>
    </row>
    <row r="13020" spans="1:8" x14ac:dyDescent="0.3">
      <c r="A13020" t="s">
        <v>39</v>
      </c>
      <c r="B13020" t="s">
        <v>58</v>
      </c>
      <c r="C13020" t="s">
        <v>89</v>
      </c>
      <c r="D13020" t="s">
        <v>214</v>
      </c>
      <c r="E13020" t="s">
        <v>216</v>
      </c>
      <c r="F13020" s="88">
        <v>46722</v>
      </c>
      <c r="G13020" s="87">
        <v>5250</v>
      </c>
      <c r="H13020" s="87">
        <v>0</v>
      </c>
    </row>
    <row r="13021" spans="1:8" x14ac:dyDescent="0.3">
      <c r="A13021" t="s">
        <v>39</v>
      </c>
      <c r="B13021" t="s">
        <v>58</v>
      </c>
      <c r="C13021" t="s">
        <v>89</v>
      </c>
      <c r="D13021" t="s">
        <v>214</v>
      </c>
      <c r="E13021" t="s">
        <v>217</v>
      </c>
      <c r="F13021" s="88">
        <v>46722</v>
      </c>
      <c r="G13021" s="87">
        <v>5250</v>
      </c>
      <c r="H13021" s="87">
        <v>0</v>
      </c>
    </row>
    <row r="13022" spans="1:8" x14ac:dyDescent="0.3">
      <c r="A13022" t="s">
        <v>39</v>
      </c>
      <c r="B13022" t="s">
        <v>58</v>
      </c>
      <c r="C13022" t="s">
        <v>91</v>
      </c>
      <c r="D13022" t="s">
        <v>198</v>
      </c>
      <c r="E13022" t="s">
        <v>135</v>
      </c>
      <c r="G13022" s="87">
        <v>51000</v>
      </c>
      <c r="H13022" s="87">
        <v>31212</v>
      </c>
    </row>
    <row r="13023" spans="1:8" x14ac:dyDescent="0.3">
      <c r="A13023" t="s">
        <v>39</v>
      </c>
      <c r="B13023" t="s">
        <v>58</v>
      </c>
      <c r="C13023" t="s">
        <v>91</v>
      </c>
      <c r="D13023" t="s">
        <v>198</v>
      </c>
      <c r="E13023" t="s">
        <v>199</v>
      </c>
      <c r="G13023" s="87">
        <v>51000</v>
      </c>
      <c r="H13023" s="87">
        <v>50432.632880098878</v>
      </c>
    </row>
    <row r="13024" spans="1:8" x14ac:dyDescent="0.3">
      <c r="A13024" t="s">
        <v>39</v>
      </c>
      <c r="B13024" t="s">
        <v>58</v>
      </c>
      <c r="C13024" t="s">
        <v>91</v>
      </c>
      <c r="D13024" t="s">
        <v>198</v>
      </c>
      <c r="E13024" t="s">
        <v>200</v>
      </c>
      <c r="G13024" s="87">
        <v>51000</v>
      </c>
      <c r="H13024" s="87">
        <v>51400.138140796407</v>
      </c>
    </row>
    <row r="13025" spans="1:8" x14ac:dyDescent="0.3">
      <c r="A13025" t="s">
        <v>39</v>
      </c>
      <c r="B13025" t="s">
        <v>58</v>
      </c>
      <c r="C13025" t="s">
        <v>91</v>
      </c>
      <c r="D13025" t="s">
        <v>198</v>
      </c>
      <c r="E13025" t="s">
        <v>201</v>
      </c>
      <c r="G13025" s="87">
        <v>51000</v>
      </c>
      <c r="H13025" s="87">
        <v>51000</v>
      </c>
    </row>
    <row r="13026" spans="1:8" x14ac:dyDescent="0.3">
      <c r="A13026" t="s">
        <v>39</v>
      </c>
      <c r="B13026" t="s">
        <v>58</v>
      </c>
      <c r="C13026" t="s">
        <v>91</v>
      </c>
      <c r="D13026" t="s">
        <v>198</v>
      </c>
      <c r="E13026" t="s">
        <v>202</v>
      </c>
      <c r="G13026" s="87">
        <v>51000</v>
      </c>
      <c r="H13026" s="87">
        <v>31106.931562093851</v>
      </c>
    </row>
    <row r="13027" spans="1:8" x14ac:dyDescent="0.3">
      <c r="A13027" t="s">
        <v>39</v>
      </c>
      <c r="B13027" t="s">
        <v>58</v>
      </c>
      <c r="C13027" t="s">
        <v>91</v>
      </c>
      <c r="D13027" t="s">
        <v>198</v>
      </c>
      <c r="E13027" t="s">
        <v>139</v>
      </c>
      <c r="G13027" s="87">
        <v>51000</v>
      </c>
      <c r="H13027" s="87">
        <v>31875</v>
      </c>
    </row>
    <row r="13028" spans="1:8" x14ac:dyDescent="0.3">
      <c r="A13028" t="s">
        <v>39</v>
      </c>
      <c r="B13028" t="s">
        <v>58</v>
      </c>
      <c r="C13028" t="s">
        <v>91</v>
      </c>
      <c r="D13028" t="s">
        <v>198</v>
      </c>
      <c r="E13028" t="s">
        <v>65</v>
      </c>
      <c r="G13028" s="87">
        <v>51000</v>
      </c>
      <c r="H13028" s="87">
        <v>31106.931562093851</v>
      </c>
    </row>
    <row r="13029" spans="1:8" x14ac:dyDescent="0.3">
      <c r="A13029" t="s">
        <v>39</v>
      </c>
      <c r="B13029" t="s">
        <v>58</v>
      </c>
      <c r="C13029" t="s">
        <v>91</v>
      </c>
      <c r="D13029" t="s">
        <v>203</v>
      </c>
      <c r="E13029" t="s">
        <v>204</v>
      </c>
      <c r="G13029" s="87">
        <v>51000</v>
      </c>
      <c r="H13029" s="87">
        <v>29948.340255868869</v>
      </c>
    </row>
    <row r="13030" spans="1:8" x14ac:dyDescent="0.3">
      <c r="A13030" t="s">
        <v>39</v>
      </c>
      <c r="B13030" t="s">
        <v>58</v>
      </c>
      <c r="C13030" t="s">
        <v>91</v>
      </c>
      <c r="D13030" t="s">
        <v>203</v>
      </c>
      <c r="E13030" t="s">
        <v>142</v>
      </c>
      <c r="G13030" s="87">
        <v>51000</v>
      </c>
      <c r="H13030" s="87">
        <v>49097.472924187721</v>
      </c>
    </row>
    <row r="13031" spans="1:8" x14ac:dyDescent="0.3">
      <c r="A13031" t="s">
        <v>39</v>
      </c>
      <c r="B13031" t="s">
        <v>58</v>
      </c>
      <c r="C13031" t="s">
        <v>91</v>
      </c>
      <c r="D13031" t="s">
        <v>203</v>
      </c>
      <c r="E13031" t="s">
        <v>143</v>
      </c>
      <c r="G13031" s="87">
        <v>51000</v>
      </c>
      <c r="H13031" s="87">
        <v>50831.435360757823</v>
      </c>
    </row>
    <row r="13032" spans="1:8" x14ac:dyDescent="0.3">
      <c r="A13032" t="s">
        <v>39</v>
      </c>
      <c r="B13032" t="s">
        <v>58</v>
      </c>
      <c r="C13032" t="s">
        <v>91</v>
      </c>
      <c r="D13032" t="s">
        <v>203</v>
      </c>
      <c r="E13032" t="s">
        <v>141</v>
      </c>
      <c r="G13032" s="87">
        <v>51000</v>
      </c>
      <c r="H13032" s="87">
        <v>0</v>
      </c>
    </row>
    <row r="13033" spans="1:8" x14ac:dyDescent="0.3">
      <c r="A13033" t="s">
        <v>39</v>
      </c>
      <c r="B13033" t="s">
        <v>58</v>
      </c>
      <c r="C13033" t="s">
        <v>91</v>
      </c>
      <c r="D13033" t="s">
        <v>203</v>
      </c>
      <c r="E13033" t="s">
        <v>205</v>
      </c>
      <c r="G13033" s="87">
        <v>51000</v>
      </c>
      <c r="H13033" s="87">
        <v>29948.340255868869</v>
      </c>
    </row>
    <row r="13034" spans="1:8" x14ac:dyDescent="0.3">
      <c r="A13034" t="s">
        <v>39</v>
      </c>
      <c r="B13034" t="s">
        <v>58</v>
      </c>
      <c r="C13034" t="s">
        <v>91</v>
      </c>
      <c r="D13034" t="s">
        <v>206</v>
      </c>
      <c r="E13034" t="s">
        <v>207</v>
      </c>
      <c r="G13034" s="87">
        <v>51000</v>
      </c>
      <c r="H13034" s="87">
        <v>51000</v>
      </c>
    </row>
    <row r="13035" spans="1:8" x14ac:dyDescent="0.3">
      <c r="A13035" t="s">
        <v>39</v>
      </c>
      <c r="B13035" t="s">
        <v>58</v>
      </c>
      <c r="C13035" t="s">
        <v>91</v>
      </c>
      <c r="D13035" t="s">
        <v>206</v>
      </c>
      <c r="E13035" t="s">
        <v>208</v>
      </c>
      <c r="G13035" s="87">
        <v>51000</v>
      </c>
      <c r="H13035" s="87">
        <v>51573.75</v>
      </c>
    </row>
    <row r="13036" spans="1:8" x14ac:dyDescent="0.3">
      <c r="A13036" t="s">
        <v>39</v>
      </c>
      <c r="B13036" t="s">
        <v>58</v>
      </c>
      <c r="C13036" t="s">
        <v>91</v>
      </c>
      <c r="D13036" t="s">
        <v>206</v>
      </c>
      <c r="E13036" t="s">
        <v>209</v>
      </c>
      <c r="G13036" s="87">
        <v>51000</v>
      </c>
      <c r="H13036" s="87">
        <v>45542.679157549232</v>
      </c>
    </row>
    <row r="13037" spans="1:8" x14ac:dyDescent="0.3">
      <c r="A13037" t="s">
        <v>39</v>
      </c>
      <c r="B13037" t="s">
        <v>58</v>
      </c>
      <c r="C13037" t="s">
        <v>91</v>
      </c>
      <c r="D13037" t="s">
        <v>210</v>
      </c>
      <c r="E13037" t="s">
        <v>211</v>
      </c>
      <c r="G13037" s="87">
        <v>51000</v>
      </c>
      <c r="H13037" s="87">
        <v>45900</v>
      </c>
    </row>
    <row r="13038" spans="1:8" x14ac:dyDescent="0.3">
      <c r="A13038" t="s">
        <v>39</v>
      </c>
      <c r="B13038" t="s">
        <v>58</v>
      </c>
      <c r="C13038" t="s">
        <v>91</v>
      </c>
      <c r="D13038" t="s">
        <v>210</v>
      </c>
      <c r="E13038" t="s">
        <v>212</v>
      </c>
      <c r="G13038" s="87">
        <v>51000</v>
      </c>
      <c r="H13038" s="87">
        <v>45390</v>
      </c>
    </row>
    <row r="13039" spans="1:8" x14ac:dyDescent="0.3">
      <c r="A13039" t="s">
        <v>39</v>
      </c>
      <c r="B13039" t="s">
        <v>58</v>
      </c>
      <c r="C13039" t="s">
        <v>91</v>
      </c>
      <c r="D13039" t="s">
        <v>210</v>
      </c>
      <c r="E13039" t="s">
        <v>213</v>
      </c>
      <c r="G13039" s="87">
        <v>51000</v>
      </c>
      <c r="H13039" s="87">
        <v>46155</v>
      </c>
    </row>
    <row r="13040" spans="1:8" x14ac:dyDescent="0.3">
      <c r="A13040" t="s">
        <v>39</v>
      </c>
      <c r="B13040" t="s">
        <v>58</v>
      </c>
      <c r="C13040" t="s">
        <v>91</v>
      </c>
      <c r="D13040" t="s">
        <v>214</v>
      </c>
      <c r="E13040" t="s">
        <v>215</v>
      </c>
      <c r="F13040" s="88">
        <v>46388</v>
      </c>
      <c r="G13040" s="87">
        <v>4250</v>
      </c>
      <c r="H13040" s="87">
        <v>57.757823602052497</v>
      </c>
    </row>
    <row r="13041" spans="1:8" x14ac:dyDescent="0.3">
      <c r="A13041" t="s">
        <v>39</v>
      </c>
      <c r="B13041" t="s">
        <v>58</v>
      </c>
      <c r="C13041" t="s">
        <v>91</v>
      </c>
      <c r="D13041" t="s">
        <v>214</v>
      </c>
      <c r="E13041" t="s">
        <v>216</v>
      </c>
      <c r="F13041" s="88">
        <v>46388</v>
      </c>
      <c r="G13041" s="87">
        <v>4250</v>
      </c>
      <c r="H13041" s="87">
        <v>0</v>
      </c>
    </row>
    <row r="13042" spans="1:8" x14ac:dyDescent="0.3">
      <c r="A13042" t="s">
        <v>39</v>
      </c>
      <c r="B13042" t="s">
        <v>58</v>
      </c>
      <c r="C13042" t="s">
        <v>91</v>
      </c>
      <c r="D13042" t="s">
        <v>214</v>
      </c>
      <c r="E13042" t="s">
        <v>217</v>
      </c>
      <c r="F13042" s="88">
        <v>46388</v>
      </c>
      <c r="G13042" s="87">
        <v>4250</v>
      </c>
      <c r="H13042" s="87">
        <v>57.757823602052497</v>
      </c>
    </row>
    <row r="13043" spans="1:8" x14ac:dyDescent="0.3">
      <c r="A13043" t="s">
        <v>39</v>
      </c>
      <c r="B13043" t="s">
        <v>58</v>
      </c>
      <c r="C13043" t="s">
        <v>91</v>
      </c>
      <c r="D13043" t="s">
        <v>214</v>
      </c>
      <c r="E13043" t="s">
        <v>215</v>
      </c>
      <c r="F13043" s="88">
        <v>46419</v>
      </c>
      <c r="G13043" s="87">
        <v>4250</v>
      </c>
      <c r="H13043" s="87">
        <v>57.694453398130953</v>
      </c>
    </row>
    <row r="13044" spans="1:8" x14ac:dyDescent="0.3">
      <c r="A13044" t="s">
        <v>39</v>
      </c>
      <c r="B13044" t="s">
        <v>58</v>
      </c>
      <c r="C13044" t="s">
        <v>91</v>
      </c>
      <c r="D13044" t="s">
        <v>214</v>
      </c>
      <c r="E13044" t="s">
        <v>216</v>
      </c>
      <c r="F13044" s="88">
        <v>46419</v>
      </c>
      <c r="G13044" s="87">
        <v>4250</v>
      </c>
      <c r="H13044" s="87">
        <v>0</v>
      </c>
    </row>
    <row r="13045" spans="1:8" x14ac:dyDescent="0.3">
      <c r="A13045" t="s">
        <v>39</v>
      </c>
      <c r="B13045" t="s">
        <v>58</v>
      </c>
      <c r="C13045" t="s">
        <v>91</v>
      </c>
      <c r="D13045" t="s">
        <v>214</v>
      </c>
      <c r="E13045" t="s">
        <v>217</v>
      </c>
      <c r="F13045" s="88">
        <v>46419</v>
      </c>
      <c r="G13045" s="87">
        <v>4250</v>
      </c>
      <c r="H13045" s="87">
        <v>57.694453398130953</v>
      </c>
    </row>
    <row r="13046" spans="1:8" x14ac:dyDescent="0.3">
      <c r="A13046" t="s">
        <v>39</v>
      </c>
      <c r="B13046" t="s">
        <v>58</v>
      </c>
      <c r="C13046" t="s">
        <v>91</v>
      </c>
      <c r="D13046" t="s">
        <v>214</v>
      </c>
      <c r="E13046" t="s">
        <v>215</v>
      </c>
      <c r="F13046" s="88">
        <v>46447</v>
      </c>
      <c r="G13046" s="87">
        <v>4250</v>
      </c>
      <c r="H13046" s="87">
        <v>57.631222097695833</v>
      </c>
    </row>
    <row r="13047" spans="1:8" x14ac:dyDescent="0.3">
      <c r="A13047" t="s">
        <v>39</v>
      </c>
      <c r="B13047" t="s">
        <v>58</v>
      </c>
      <c r="C13047" t="s">
        <v>91</v>
      </c>
      <c r="D13047" t="s">
        <v>214</v>
      </c>
      <c r="E13047" t="s">
        <v>216</v>
      </c>
      <c r="F13047" s="88">
        <v>46447</v>
      </c>
      <c r="G13047" s="87">
        <v>4250</v>
      </c>
      <c r="H13047" s="87">
        <v>0</v>
      </c>
    </row>
    <row r="13048" spans="1:8" x14ac:dyDescent="0.3">
      <c r="A13048" t="s">
        <v>39</v>
      </c>
      <c r="B13048" t="s">
        <v>58</v>
      </c>
      <c r="C13048" t="s">
        <v>91</v>
      </c>
      <c r="D13048" t="s">
        <v>214</v>
      </c>
      <c r="E13048" t="s">
        <v>217</v>
      </c>
      <c r="F13048" s="88">
        <v>46447</v>
      </c>
      <c r="G13048" s="87">
        <v>4250</v>
      </c>
      <c r="H13048" s="87">
        <v>57.631222097695833</v>
      </c>
    </row>
    <row r="13049" spans="1:8" x14ac:dyDescent="0.3">
      <c r="A13049" t="s">
        <v>39</v>
      </c>
      <c r="B13049" t="s">
        <v>58</v>
      </c>
      <c r="C13049" t="s">
        <v>91</v>
      </c>
      <c r="D13049" t="s">
        <v>214</v>
      </c>
      <c r="E13049" t="s">
        <v>215</v>
      </c>
      <c r="F13049" s="88">
        <v>46478</v>
      </c>
      <c r="G13049" s="87">
        <v>4250</v>
      </c>
      <c r="H13049" s="87">
        <v>229.86863264144901</v>
      </c>
    </row>
    <row r="13050" spans="1:8" x14ac:dyDescent="0.3">
      <c r="A13050" t="s">
        <v>39</v>
      </c>
      <c r="B13050" t="s">
        <v>58</v>
      </c>
      <c r="C13050" t="s">
        <v>91</v>
      </c>
      <c r="D13050" t="s">
        <v>214</v>
      </c>
      <c r="E13050" t="s">
        <v>216</v>
      </c>
      <c r="F13050" s="88">
        <v>46478</v>
      </c>
      <c r="G13050" s="87">
        <v>4250</v>
      </c>
      <c r="H13050" s="87">
        <v>170.00000000000011</v>
      </c>
    </row>
    <row r="13051" spans="1:8" x14ac:dyDescent="0.3">
      <c r="A13051" t="s">
        <v>39</v>
      </c>
      <c r="B13051" t="s">
        <v>58</v>
      </c>
      <c r="C13051" t="s">
        <v>91</v>
      </c>
      <c r="D13051" t="s">
        <v>214</v>
      </c>
      <c r="E13051" t="s">
        <v>217</v>
      </c>
      <c r="F13051" s="88">
        <v>46478</v>
      </c>
      <c r="G13051" s="87">
        <v>4250</v>
      </c>
      <c r="H13051" s="87">
        <v>57.56599292447018</v>
      </c>
    </row>
    <row r="13052" spans="1:8" x14ac:dyDescent="0.3">
      <c r="A13052" t="s">
        <v>39</v>
      </c>
      <c r="B13052" t="s">
        <v>58</v>
      </c>
      <c r="C13052" t="s">
        <v>91</v>
      </c>
      <c r="D13052" t="s">
        <v>214</v>
      </c>
      <c r="E13052" t="s">
        <v>215</v>
      </c>
      <c r="F13052" s="88">
        <v>46508</v>
      </c>
      <c r="G13052" s="87">
        <v>4250</v>
      </c>
      <c r="H13052" s="87">
        <v>229.80094769162329</v>
      </c>
    </row>
    <row r="13053" spans="1:8" x14ac:dyDescent="0.3">
      <c r="A13053" t="s">
        <v>39</v>
      </c>
      <c r="B13053" t="s">
        <v>58</v>
      </c>
      <c r="C13053" t="s">
        <v>91</v>
      </c>
      <c r="D13053" t="s">
        <v>214</v>
      </c>
      <c r="E13053" t="s">
        <v>216</v>
      </c>
      <c r="F13053" s="88">
        <v>46508</v>
      </c>
      <c r="G13053" s="87">
        <v>4250</v>
      </c>
      <c r="H13053" s="87">
        <v>170.00000000000011</v>
      </c>
    </row>
    <row r="13054" spans="1:8" x14ac:dyDescent="0.3">
      <c r="A13054" t="s">
        <v>39</v>
      </c>
      <c r="B13054" t="s">
        <v>58</v>
      </c>
      <c r="C13054" t="s">
        <v>91</v>
      </c>
      <c r="D13054" t="s">
        <v>214</v>
      </c>
      <c r="E13054" t="s">
        <v>217</v>
      </c>
      <c r="F13054" s="88">
        <v>46508</v>
      </c>
      <c r="G13054" s="87">
        <v>4250</v>
      </c>
      <c r="H13054" s="87">
        <v>57.500911241945559</v>
      </c>
    </row>
    <row r="13055" spans="1:8" x14ac:dyDescent="0.3">
      <c r="A13055" t="s">
        <v>39</v>
      </c>
      <c r="B13055" t="s">
        <v>58</v>
      </c>
      <c r="C13055" t="s">
        <v>91</v>
      </c>
      <c r="D13055" t="s">
        <v>214</v>
      </c>
      <c r="E13055" t="s">
        <v>215</v>
      </c>
      <c r="F13055" s="88">
        <v>46539</v>
      </c>
      <c r="G13055" s="87">
        <v>4250</v>
      </c>
      <c r="H13055" s="87">
        <v>229.73341561246451</v>
      </c>
    </row>
    <row r="13056" spans="1:8" x14ac:dyDescent="0.3">
      <c r="A13056" t="s">
        <v>39</v>
      </c>
      <c r="B13056" t="s">
        <v>58</v>
      </c>
      <c r="C13056" t="s">
        <v>91</v>
      </c>
      <c r="D13056" t="s">
        <v>214</v>
      </c>
      <c r="E13056" t="s">
        <v>216</v>
      </c>
      <c r="F13056" s="88">
        <v>46539</v>
      </c>
      <c r="G13056" s="87">
        <v>4250</v>
      </c>
      <c r="H13056" s="87">
        <v>170.00000000000011</v>
      </c>
    </row>
    <row r="13057" spans="1:8" x14ac:dyDescent="0.3">
      <c r="A13057" t="s">
        <v>39</v>
      </c>
      <c r="B13057" t="s">
        <v>58</v>
      </c>
      <c r="C13057" t="s">
        <v>91</v>
      </c>
      <c r="D13057" t="s">
        <v>214</v>
      </c>
      <c r="E13057" t="s">
        <v>217</v>
      </c>
      <c r="F13057" s="88">
        <v>46539</v>
      </c>
      <c r="G13057" s="87">
        <v>4250</v>
      </c>
      <c r="H13057" s="87">
        <v>57.435976550446853</v>
      </c>
    </row>
    <row r="13058" spans="1:8" x14ac:dyDescent="0.3">
      <c r="A13058" t="s">
        <v>39</v>
      </c>
      <c r="B13058" t="s">
        <v>58</v>
      </c>
      <c r="C13058" t="s">
        <v>91</v>
      </c>
      <c r="D13058" t="s">
        <v>214</v>
      </c>
      <c r="E13058" t="s">
        <v>215</v>
      </c>
      <c r="F13058" s="88">
        <v>46569</v>
      </c>
      <c r="G13058" s="87">
        <v>4250</v>
      </c>
      <c r="H13058" s="87">
        <v>229.6660358866578</v>
      </c>
    </row>
    <row r="13059" spans="1:8" x14ac:dyDescent="0.3">
      <c r="A13059" t="s">
        <v>39</v>
      </c>
      <c r="B13059" t="s">
        <v>58</v>
      </c>
      <c r="C13059" t="s">
        <v>91</v>
      </c>
      <c r="D13059" t="s">
        <v>214</v>
      </c>
      <c r="E13059" t="s">
        <v>216</v>
      </c>
      <c r="F13059" s="88">
        <v>46569</v>
      </c>
      <c r="G13059" s="87">
        <v>4250</v>
      </c>
      <c r="H13059" s="87">
        <v>170.00000000000011</v>
      </c>
    </row>
    <row r="13060" spans="1:8" x14ac:dyDescent="0.3">
      <c r="A13060" t="s">
        <v>39</v>
      </c>
      <c r="B13060" t="s">
        <v>58</v>
      </c>
      <c r="C13060" t="s">
        <v>91</v>
      </c>
      <c r="D13060" t="s">
        <v>214</v>
      </c>
      <c r="E13060" t="s">
        <v>217</v>
      </c>
      <c r="F13060" s="88">
        <v>46569</v>
      </c>
      <c r="G13060" s="87">
        <v>4250</v>
      </c>
      <c r="H13060" s="87">
        <v>57.371188352555279</v>
      </c>
    </row>
    <row r="13061" spans="1:8" x14ac:dyDescent="0.3">
      <c r="A13061" t="s">
        <v>39</v>
      </c>
      <c r="B13061" t="s">
        <v>58</v>
      </c>
      <c r="C13061" t="s">
        <v>91</v>
      </c>
      <c r="D13061" t="s">
        <v>214</v>
      </c>
      <c r="E13061" t="s">
        <v>215</v>
      </c>
      <c r="F13061" s="88">
        <v>46600</v>
      </c>
      <c r="G13061" s="87">
        <v>4250</v>
      </c>
      <c r="H13061" s="87">
        <v>229.59770716480239</v>
      </c>
    </row>
    <row r="13062" spans="1:8" x14ac:dyDescent="0.3">
      <c r="A13062" t="s">
        <v>39</v>
      </c>
      <c r="B13062" t="s">
        <v>58</v>
      </c>
      <c r="C13062" t="s">
        <v>91</v>
      </c>
      <c r="D13062" t="s">
        <v>214</v>
      </c>
      <c r="E13062" t="s">
        <v>216</v>
      </c>
      <c r="F13062" s="88">
        <v>46600</v>
      </c>
      <c r="G13062" s="87">
        <v>4250</v>
      </c>
      <c r="H13062" s="87">
        <v>170.00000000000011</v>
      </c>
    </row>
    <row r="13063" spans="1:8" x14ac:dyDescent="0.3">
      <c r="A13063" t="s">
        <v>39</v>
      </c>
      <c r="B13063" t="s">
        <v>58</v>
      </c>
      <c r="C13063" t="s">
        <v>91</v>
      </c>
      <c r="D13063" t="s">
        <v>214</v>
      </c>
      <c r="E13063" t="s">
        <v>217</v>
      </c>
      <c r="F13063" s="88">
        <v>46600</v>
      </c>
      <c r="G13063" s="87">
        <v>4250</v>
      </c>
      <c r="H13063" s="87">
        <v>57.305487658463719</v>
      </c>
    </row>
    <row r="13064" spans="1:8" x14ac:dyDescent="0.3">
      <c r="A13064" t="s">
        <v>39</v>
      </c>
      <c r="B13064" t="s">
        <v>58</v>
      </c>
      <c r="C13064" t="s">
        <v>91</v>
      </c>
      <c r="D13064" t="s">
        <v>214</v>
      </c>
      <c r="E13064" t="s">
        <v>215</v>
      </c>
      <c r="F13064" s="88">
        <v>46631</v>
      </c>
      <c r="G13064" s="87">
        <v>4250</v>
      </c>
      <c r="H13064" s="87">
        <v>229.5306330795442</v>
      </c>
    </row>
    <row r="13065" spans="1:8" x14ac:dyDescent="0.3">
      <c r="A13065" t="s">
        <v>39</v>
      </c>
      <c r="B13065" t="s">
        <v>58</v>
      </c>
      <c r="C13065" t="s">
        <v>91</v>
      </c>
      <c r="D13065" t="s">
        <v>214</v>
      </c>
      <c r="E13065" t="s">
        <v>216</v>
      </c>
      <c r="F13065" s="88">
        <v>46631</v>
      </c>
      <c r="G13065" s="87">
        <v>4250</v>
      </c>
      <c r="H13065" s="87">
        <v>170.00000000000011</v>
      </c>
    </row>
    <row r="13066" spans="1:8" x14ac:dyDescent="0.3">
      <c r="A13066" t="s">
        <v>39</v>
      </c>
      <c r="B13066" t="s">
        <v>58</v>
      </c>
      <c r="C13066" t="s">
        <v>91</v>
      </c>
      <c r="D13066" t="s">
        <v>214</v>
      </c>
      <c r="E13066" t="s">
        <v>217</v>
      </c>
      <c r="F13066" s="88">
        <v>46631</v>
      </c>
      <c r="G13066" s="87">
        <v>4250</v>
      </c>
      <c r="H13066" s="87">
        <v>57.24099334571553</v>
      </c>
    </row>
    <row r="13067" spans="1:8" x14ac:dyDescent="0.3">
      <c r="A13067" t="s">
        <v>39</v>
      </c>
      <c r="B13067" t="s">
        <v>58</v>
      </c>
      <c r="C13067" t="s">
        <v>91</v>
      </c>
      <c r="D13067" t="s">
        <v>214</v>
      </c>
      <c r="E13067" t="s">
        <v>215</v>
      </c>
      <c r="F13067" s="88">
        <v>46661</v>
      </c>
      <c r="G13067" s="87">
        <v>4250</v>
      </c>
      <c r="H13067" s="87">
        <v>229.4637098012717</v>
      </c>
    </row>
    <row r="13068" spans="1:8" x14ac:dyDescent="0.3">
      <c r="A13068" t="s">
        <v>39</v>
      </c>
      <c r="B13068" t="s">
        <v>58</v>
      </c>
      <c r="C13068" t="s">
        <v>91</v>
      </c>
      <c r="D13068" t="s">
        <v>214</v>
      </c>
      <c r="E13068" t="s">
        <v>216</v>
      </c>
      <c r="F13068" s="88">
        <v>46661</v>
      </c>
      <c r="G13068" s="87">
        <v>4250</v>
      </c>
      <c r="H13068" s="87">
        <v>170.00000000000011</v>
      </c>
    </row>
    <row r="13069" spans="1:8" x14ac:dyDescent="0.3">
      <c r="A13069" t="s">
        <v>39</v>
      </c>
      <c r="B13069" t="s">
        <v>58</v>
      </c>
      <c r="C13069" t="s">
        <v>91</v>
      </c>
      <c r="D13069" t="s">
        <v>214</v>
      </c>
      <c r="E13069" t="s">
        <v>217</v>
      </c>
      <c r="F13069" s="88">
        <v>46661</v>
      </c>
      <c r="G13069" s="87">
        <v>4250</v>
      </c>
      <c r="H13069" s="87">
        <v>57.176644039683978</v>
      </c>
    </row>
    <row r="13070" spans="1:8" x14ac:dyDescent="0.3">
      <c r="A13070" t="s">
        <v>39</v>
      </c>
      <c r="B13070" t="s">
        <v>58</v>
      </c>
      <c r="C13070" t="s">
        <v>91</v>
      </c>
      <c r="D13070" t="s">
        <v>214</v>
      </c>
      <c r="E13070" t="s">
        <v>215</v>
      </c>
      <c r="F13070" s="88">
        <v>46692</v>
      </c>
      <c r="G13070" s="87">
        <v>4250</v>
      </c>
      <c r="H13070" s="87">
        <v>229.39693682195241</v>
      </c>
    </row>
    <row r="13071" spans="1:8" x14ac:dyDescent="0.3">
      <c r="A13071" t="s">
        <v>39</v>
      </c>
      <c r="B13071" t="s">
        <v>58</v>
      </c>
      <c r="C13071" t="s">
        <v>91</v>
      </c>
      <c r="D13071" t="s">
        <v>214</v>
      </c>
      <c r="E13071" t="s">
        <v>216</v>
      </c>
      <c r="F13071" s="88">
        <v>46692</v>
      </c>
      <c r="G13071" s="87">
        <v>4250</v>
      </c>
      <c r="H13071" s="87">
        <v>170.00000000000011</v>
      </c>
    </row>
    <row r="13072" spans="1:8" x14ac:dyDescent="0.3">
      <c r="A13072" t="s">
        <v>39</v>
      </c>
      <c r="B13072" t="s">
        <v>58</v>
      </c>
      <c r="C13072" t="s">
        <v>91</v>
      </c>
      <c r="D13072" t="s">
        <v>214</v>
      </c>
      <c r="E13072" t="s">
        <v>217</v>
      </c>
      <c r="F13072" s="88">
        <v>46692</v>
      </c>
      <c r="G13072" s="87">
        <v>4250</v>
      </c>
      <c r="H13072" s="87">
        <v>57.112439251877589</v>
      </c>
    </row>
    <row r="13073" spans="1:8" x14ac:dyDescent="0.3">
      <c r="A13073" t="s">
        <v>39</v>
      </c>
      <c r="B13073" t="s">
        <v>58</v>
      </c>
      <c r="C13073" t="s">
        <v>91</v>
      </c>
      <c r="D13073" t="s">
        <v>214</v>
      </c>
      <c r="E13073" t="s">
        <v>215</v>
      </c>
      <c r="F13073" s="88">
        <v>46722</v>
      </c>
      <c r="G13073" s="87">
        <v>4250</v>
      </c>
      <c r="H13073" s="87">
        <v>229.33031363583379</v>
      </c>
    </row>
    <row r="13074" spans="1:8" x14ac:dyDescent="0.3">
      <c r="A13074" t="s">
        <v>39</v>
      </c>
      <c r="B13074" t="s">
        <v>58</v>
      </c>
      <c r="C13074" t="s">
        <v>91</v>
      </c>
      <c r="D13074" t="s">
        <v>214</v>
      </c>
      <c r="E13074" t="s">
        <v>216</v>
      </c>
      <c r="F13074" s="88">
        <v>46722</v>
      </c>
      <c r="G13074" s="87">
        <v>4250</v>
      </c>
      <c r="H13074" s="87">
        <v>170.00000000000011</v>
      </c>
    </row>
    <row r="13075" spans="1:8" x14ac:dyDescent="0.3">
      <c r="A13075" t="s">
        <v>39</v>
      </c>
      <c r="B13075" t="s">
        <v>58</v>
      </c>
      <c r="C13075" t="s">
        <v>91</v>
      </c>
      <c r="D13075" t="s">
        <v>214</v>
      </c>
      <c r="E13075" t="s">
        <v>217</v>
      </c>
      <c r="F13075" s="88">
        <v>46722</v>
      </c>
      <c r="G13075" s="87">
        <v>4250</v>
      </c>
      <c r="H13075" s="87">
        <v>57.048378495994257</v>
      </c>
    </row>
    <row r="13076" spans="1:8" x14ac:dyDescent="0.3">
      <c r="A13076" t="s">
        <v>39</v>
      </c>
      <c r="B13076" t="s">
        <v>58</v>
      </c>
      <c r="C13076" t="s">
        <v>93</v>
      </c>
      <c r="D13076" t="s">
        <v>198</v>
      </c>
      <c r="E13076" t="s">
        <v>135</v>
      </c>
      <c r="G13076" s="87">
        <v>39000</v>
      </c>
      <c r="H13076" s="87">
        <v>23244</v>
      </c>
    </row>
    <row r="13077" spans="1:8" x14ac:dyDescent="0.3">
      <c r="A13077" t="s">
        <v>39</v>
      </c>
      <c r="B13077" t="s">
        <v>58</v>
      </c>
      <c r="C13077" t="s">
        <v>93</v>
      </c>
      <c r="D13077" t="s">
        <v>198</v>
      </c>
      <c r="E13077" t="s">
        <v>199</v>
      </c>
      <c r="G13077" s="87">
        <v>39000</v>
      </c>
      <c r="H13077" s="87">
        <v>39277.909738717331</v>
      </c>
    </row>
    <row r="13078" spans="1:8" x14ac:dyDescent="0.3">
      <c r="A13078" t="s">
        <v>39</v>
      </c>
      <c r="B13078" t="s">
        <v>58</v>
      </c>
      <c r="C13078" t="s">
        <v>93</v>
      </c>
      <c r="D13078" t="s">
        <v>198</v>
      </c>
      <c r="E13078" t="s">
        <v>200</v>
      </c>
      <c r="G13078" s="87">
        <v>39000</v>
      </c>
      <c r="H13078" s="87">
        <v>39482.471546549823</v>
      </c>
    </row>
    <row r="13079" spans="1:8" x14ac:dyDescent="0.3">
      <c r="A13079" t="s">
        <v>39</v>
      </c>
      <c r="B13079" t="s">
        <v>58</v>
      </c>
      <c r="C13079" t="s">
        <v>93</v>
      </c>
      <c r="D13079" t="s">
        <v>198</v>
      </c>
      <c r="E13079" t="s">
        <v>201</v>
      </c>
      <c r="G13079" s="87">
        <v>39000</v>
      </c>
      <c r="H13079" s="87">
        <v>39000</v>
      </c>
    </row>
    <row r="13080" spans="1:8" x14ac:dyDescent="0.3">
      <c r="A13080" t="s">
        <v>39</v>
      </c>
      <c r="B13080" t="s">
        <v>58</v>
      </c>
      <c r="C13080" t="s">
        <v>93</v>
      </c>
      <c r="D13080" t="s">
        <v>198</v>
      </c>
      <c r="E13080" t="s">
        <v>202</v>
      </c>
      <c r="G13080" s="87">
        <v>39000</v>
      </c>
      <c r="H13080" s="87">
        <v>23699.236317575589</v>
      </c>
    </row>
    <row r="13081" spans="1:8" x14ac:dyDescent="0.3">
      <c r="A13081" t="s">
        <v>39</v>
      </c>
      <c r="B13081" t="s">
        <v>58</v>
      </c>
      <c r="C13081" t="s">
        <v>93</v>
      </c>
      <c r="D13081" t="s">
        <v>198</v>
      </c>
      <c r="E13081" t="s">
        <v>139</v>
      </c>
      <c r="G13081" s="87">
        <v>39000</v>
      </c>
      <c r="H13081" s="87">
        <v>25155</v>
      </c>
    </row>
    <row r="13082" spans="1:8" x14ac:dyDescent="0.3">
      <c r="A13082" t="s">
        <v>39</v>
      </c>
      <c r="B13082" t="s">
        <v>58</v>
      </c>
      <c r="C13082" t="s">
        <v>93</v>
      </c>
      <c r="D13082" t="s">
        <v>198</v>
      </c>
      <c r="E13082" t="s">
        <v>65</v>
      </c>
      <c r="G13082" s="87">
        <v>39000</v>
      </c>
      <c r="H13082" s="87">
        <v>23699.236317575589</v>
      </c>
    </row>
    <row r="13083" spans="1:8" x14ac:dyDescent="0.3">
      <c r="A13083" t="s">
        <v>39</v>
      </c>
      <c r="B13083" t="s">
        <v>58</v>
      </c>
      <c r="C13083" t="s">
        <v>93</v>
      </c>
      <c r="D13083" t="s">
        <v>203</v>
      </c>
      <c r="E13083" t="s">
        <v>204</v>
      </c>
      <c r="G13083" s="87">
        <v>39000</v>
      </c>
      <c r="H13083" s="87">
        <v>23620.03564382367</v>
      </c>
    </row>
    <row r="13084" spans="1:8" x14ac:dyDescent="0.3">
      <c r="A13084" t="s">
        <v>39</v>
      </c>
      <c r="B13084" t="s">
        <v>58</v>
      </c>
      <c r="C13084" t="s">
        <v>93</v>
      </c>
      <c r="D13084" t="s">
        <v>203</v>
      </c>
      <c r="E13084" t="s">
        <v>142</v>
      </c>
      <c r="G13084" s="87">
        <v>39000</v>
      </c>
      <c r="H13084" s="87">
        <v>38999.999999999993</v>
      </c>
    </row>
    <row r="13085" spans="1:8" x14ac:dyDescent="0.3">
      <c r="A13085" t="s">
        <v>39</v>
      </c>
      <c r="B13085" t="s">
        <v>58</v>
      </c>
      <c r="C13085" t="s">
        <v>93</v>
      </c>
      <c r="D13085" t="s">
        <v>203</v>
      </c>
      <c r="E13085" t="s">
        <v>143</v>
      </c>
      <c r="G13085" s="87">
        <v>39000</v>
      </c>
      <c r="H13085" s="87">
        <v>39630.932288294753</v>
      </c>
    </row>
    <row r="13086" spans="1:8" x14ac:dyDescent="0.3">
      <c r="A13086" t="s">
        <v>39</v>
      </c>
      <c r="B13086" t="s">
        <v>58</v>
      </c>
      <c r="C13086" t="s">
        <v>93</v>
      </c>
      <c r="D13086" t="s">
        <v>203</v>
      </c>
      <c r="E13086" t="s">
        <v>141</v>
      </c>
      <c r="G13086" s="87">
        <v>39000</v>
      </c>
      <c r="H13086" s="87">
        <v>0</v>
      </c>
    </row>
    <row r="13087" spans="1:8" x14ac:dyDescent="0.3">
      <c r="A13087" t="s">
        <v>39</v>
      </c>
      <c r="B13087" t="s">
        <v>58</v>
      </c>
      <c r="C13087" t="s">
        <v>93</v>
      </c>
      <c r="D13087" t="s">
        <v>203</v>
      </c>
      <c r="E13087" t="s">
        <v>205</v>
      </c>
      <c r="G13087" s="87">
        <v>39000</v>
      </c>
      <c r="H13087" s="87">
        <v>23620.03564382367</v>
      </c>
    </row>
    <row r="13088" spans="1:8" x14ac:dyDescent="0.3">
      <c r="A13088" t="s">
        <v>39</v>
      </c>
      <c r="B13088" t="s">
        <v>58</v>
      </c>
      <c r="C13088" t="s">
        <v>93</v>
      </c>
      <c r="D13088" t="s">
        <v>206</v>
      </c>
      <c r="E13088" t="s">
        <v>207</v>
      </c>
      <c r="G13088" s="87">
        <v>39000</v>
      </c>
      <c r="H13088" s="87">
        <v>41340</v>
      </c>
    </row>
    <row r="13089" spans="1:8" x14ac:dyDescent="0.3">
      <c r="A13089" t="s">
        <v>39</v>
      </c>
      <c r="B13089" t="s">
        <v>58</v>
      </c>
      <c r="C13089" t="s">
        <v>93</v>
      </c>
      <c r="D13089" t="s">
        <v>206</v>
      </c>
      <c r="E13089" t="s">
        <v>208</v>
      </c>
      <c r="G13089" s="87">
        <v>39000</v>
      </c>
      <c r="H13089" s="87">
        <v>41047.500000000007</v>
      </c>
    </row>
    <row r="13090" spans="1:8" x14ac:dyDescent="0.3">
      <c r="A13090" t="s">
        <v>39</v>
      </c>
      <c r="B13090" t="s">
        <v>58</v>
      </c>
      <c r="C13090" t="s">
        <v>93</v>
      </c>
      <c r="D13090" t="s">
        <v>206</v>
      </c>
      <c r="E13090" t="s">
        <v>209</v>
      </c>
      <c r="G13090" s="87">
        <v>39000</v>
      </c>
      <c r="H13090" s="87">
        <v>34671.081783369802</v>
      </c>
    </row>
    <row r="13091" spans="1:8" x14ac:dyDescent="0.3">
      <c r="A13091" t="s">
        <v>39</v>
      </c>
      <c r="B13091" t="s">
        <v>58</v>
      </c>
      <c r="C13091" t="s">
        <v>93</v>
      </c>
      <c r="D13091" t="s">
        <v>210</v>
      </c>
      <c r="E13091" t="s">
        <v>211</v>
      </c>
      <c r="G13091" s="87">
        <v>39000</v>
      </c>
      <c r="H13091" s="87">
        <v>35100</v>
      </c>
    </row>
    <row r="13092" spans="1:8" x14ac:dyDescent="0.3">
      <c r="A13092" t="s">
        <v>39</v>
      </c>
      <c r="B13092" t="s">
        <v>58</v>
      </c>
      <c r="C13092" t="s">
        <v>93</v>
      </c>
      <c r="D13092" t="s">
        <v>210</v>
      </c>
      <c r="E13092" t="s">
        <v>212</v>
      </c>
      <c r="G13092" s="87">
        <v>39000</v>
      </c>
      <c r="H13092" s="87">
        <v>34710</v>
      </c>
    </row>
    <row r="13093" spans="1:8" x14ac:dyDescent="0.3">
      <c r="A13093" t="s">
        <v>39</v>
      </c>
      <c r="B13093" t="s">
        <v>58</v>
      </c>
      <c r="C13093" t="s">
        <v>93</v>
      </c>
      <c r="D13093" t="s">
        <v>210</v>
      </c>
      <c r="E13093" t="s">
        <v>213</v>
      </c>
      <c r="G13093" s="87">
        <v>39000</v>
      </c>
      <c r="H13093" s="87">
        <v>34515</v>
      </c>
    </row>
    <row r="13094" spans="1:8" x14ac:dyDescent="0.3">
      <c r="A13094" t="s">
        <v>39</v>
      </c>
      <c r="B13094" t="s">
        <v>58</v>
      </c>
      <c r="C13094" t="s">
        <v>93</v>
      </c>
      <c r="D13094" t="s">
        <v>214</v>
      </c>
      <c r="E13094" t="s">
        <v>215</v>
      </c>
      <c r="F13094" s="88">
        <v>46388</v>
      </c>
      <c r="G13094" s="87">
        <v>3250</v>
      </c>
      <c r="H13094" s="87">
        <v>179.591040825455</v>
      </c>
    </row>
    <row r="13095" spans="1:8" x14ac:dyDescent="0.3">
      <c r="A13095" t="s">
        <v>39</v>
      </c>
      <c r="B13095" t="s">
        <v>58</v>
      </c>
      <c r="C13095" t="s">
        <v>93</v>
      </c>
      <c r="D13095" t="s">
        <v>214</v>
      </c>
      <c r="E13095" t="s">
        <v>216</v>
      </c>
      <c r="F13095" s="88">
        <v>46388</v>
      </c>
      <c r="G13095" s="87">
        <v>3250</v>
      </c>
      <c r="H13095" s="87">
        <v>195.0000000000002</v>
      </c>
    </row>
    <row r="13096" spans="1:8" x14ac:dyDescent="0.3">
      <c r="A13096" t="s">
        <v>39</v>
      </c>
      <c r="B13096" t="s">
        <v>58</v>
      </c>
      <c r="C13096" t="s">
        <v>93</v>
      </c>
      <c r="D13096" t="s">
        <v>214</v>
      </c>
      <c r="E13096" t="s">
        <v>217</v>
      </c>
      <c r="F13096" s="88">
        <v>46388</v>
      </c>
      <c r="G13096" s="87">
        <v>3250</v>
      </c>
      <c r="H13096" s="87">
        <v>-14.53675393824996</v>
      </c>
    </row>
    <row r="13097" spans="1:8" x14ac:dyDescent="0.3">
      <c r="A13097" t="s">
        <v>39</v>
      </c>
      <c r="B13097" t="s">
        <v>58</v>
      </c>
      <c r="C13097" t="s">
        <v>93</v>
      </c>
      <c r="D13097" t="s">
        <v>214</v>
      </c>
      <c r="E13097" t="s">
        <v>215</v>
      </c>
      <c r="F13097" s="88">
        <v>46419</v>
      </c>
      <c r="G13097" s="87">
        <v>3250</v>
      </c>
      <c r="H13097" s="87">
        <v>179.585468409052</v>
      </c>
    </row>
    <row r="13098" spans="1:8" x14ac:dyDescent="0.3">
      <c r="A13098" t="s">
        <v>39</v>
      </c>
      <c r="B13098" t="s">
        <v>58</v>
      </c>
      <c r="C13098" t="s">
        <v>93</v>
      </c>
      <c r="D13098" t="s">
        <v>214</v>
      </c>
      <c r="E13098" t="s">
        <v>216</v>
      </c>
      <c r="F13098" s="88">
        <v>46419</v>
      </c>
      <c r="G13098" s="87">
        <v>3250</v>
      </c>
      <c r="H13098" s="87">
        <v>195.0000000000002</v>
      </c>
    </row>
    <row r="13099" spans="1:8" x14ac:dyDescent="0.3">
      <c r="A13099" t="s">
        <v>39</v>
      </c>
      <c r="B13099" t="s">
        <v>58</v>
      </c>
      <c r="C13099" t="s">
        <v>93</v>
      </c>
      <c r="D13099" t="s">
        <v>214</v>
      </c>
      <c r="E13099" t="s">
        <v>217</v>
      </c>
      <c r="F13099" s="88">
        <v>46419</v>
      </c>
      <c r="G13099" s="87">
        <v>3250</v>
      </c>
      <c r="H13099" s="87">
        <v>-14.542010934856689</v>
      </c>
    </row>
    <row r="13100" spans="1:8" x14ac:dyDescent="0.3">
      <c r="A13100" t="s">
        <v>39</v>
      </c>
      <c r="B13100" t="s">
        <v>58</v>
      </c>
      <c r="C13100" t="s">
        <v>93</v>
      </c>
      <c r="D13100" t="s">
        <v>214</v>
      </c>
      <c r="E13100" t="s">
        <v>215</v>
      </c>
      <c r="F13100" s="88">
        <v>46447</v>
      </c>
      <c r="G13100" s="87">
        <v>3250</v>
      </c>
      <c r="H13100" s="87">
        <v>179.5798919608315</v>
      </c>
    </row>
    <row r="13101" spans="1:8" x14ac:dyDescent="0.3">
      <c r="A13101" t="s">
        <v>39</v>
      </c>
      <c r="B13101" t="s">
        <v>58</v>
      </c>
      <c r="C13101" t="s">
        <v>93</v>
      </c>
      <c r="D13101" t="s">
        <v>214</v>
      </c>
      <c r="E13101" t="s">
        <v>216</v>
      </c>
      <c r="F13101" s="88">
        <v>46447</v>
      </c>
      <c r="G13101" s="87">
        <v>3250</v>
      </c>
      <c r="H13101" s="87">
        <v>195.0000000000002</v>
      </c>
    </row>
    <row r="13102" spans="1:8" x14ac:dyDescent="0.3">
      <c r="A13102" t="s">
        <v>39</v>
      </c>
      <c r="B13102" t="s">
        <v>58</v>
      </c>
      <c r="C13102" t="s">
        <v>93</v>
      </c>
      <c r="D13102" t="s">
        <v>214</v>
      </c>
      <c r="E13102" t="s">
        <v>217</v>
      </c>
      <c r="F13102" s="88">
        <v>46447</v>
      </c>
      <c r="G13102" s="87">
        <v>3250</v>
      </c>
      <c r="H13102" s="87">
        <v>-14.54727173506495</v>
      </c>
    </row>
    <row r="13103" spans="1:8" x14ac:dyDescent="0.3">
      <c r="A13103" t="s">
        <v>39</v>
      </c>
      <c r="B13103" t="s">
        <v>58</v>
      </c>
      <c r="C13103" t="s">
        <v>93</v>
      </c>
      <c r="D13103" t="s">
        <v>214</v>
      </c>
      <c r="E13103" t="s">
        <v>215</v>
      </c>
      <c r="F13103" s="88">
        <v>46478</v>
      </c>
      <c r="G13103" s="87">
        <v>3250</v>
      </c>
      <c r="H13103" s="87">
        <v>179.57412223667109</v>
      </c>
    </row>
    <row r="13104" spans="1:8" x14ac:dyDescent="0.3">
      <c r="A13104" t="s">
        <v>39</v>
      </c>
      <c r="B13104" t="s">
        <v>58</v>
      </c>
      <c r="C13104" t="s">
        <v>93</v>
      </c>
      <c r="D13104" t="s">
        <v>214</v>
      </c>
      <c r="E13104" t="s">
        <v>216</v>
      </c>
      <c r="F13104" s="88">
        <v>46478</v>
      </c>
      <c r="G13104" s="87">
        <v>3250</v>
      </c>
      <c r="H13104" s="87">
        <v>195.0000000000002</v>
      </c>
    </row>
    <row r="13105" spans="1:8" x14ac:dyDescent="0.3">
      <c r="A13105" t="s">
        <v>39</v>
      </c>
      <c r="B13105" t="s">
        <v>58</v>
      </c>
      <c r="C13105" t="s">
        <v>93</v>
      </c>
      <c r="D13105" t="s">
        <v>214</v>
      </c>
      <c r="E13105" t="s">
        <v>217</v>
      </c>
      <c r="F13105" s="88">
        <v>46478</v>
      </c>
      <c r="G13105" s="87">
        <v>3250</v>
      </c>
      <c r="H13105" s="87">
        <v>-14.552714871064991</v>
      </c>
    </row>
    <row r="13106" spans="1:8" x14ac:dyDescent="0.3">
      <c r="A13106" t="s">
        <v>39</v>
      </c>
      <c r="B13106" t="s">
        <v>58</v>
      </c>
      <c r="C13106" t="s">
        <v>93</v>
      </c>
      <c r="D13106" t="s">
        <v>214</v>
      </c>
      <c r="E13106" t="s">
        <v>215</v>
      </c>
      <c r="F13106" s="88">
        <v>46508</v>
      </c>
      <c r="G13106" s="87">
        <v>3250</v>
      </c>
      <c r="H13106" s="87">
        <v>179.5683481931928</v>
      </c>
    </row>
    <row r="13107" spans="1:8" x14ac:dyDescent="0.3">
      <c r="A13107" t="s">
        <v>39</v>
      </c>
      <c r="B13107" t="s">
        <v>58</v>
      </c>
      <c r="C13107" t="s">
        <v>93</v>
      </c>
      <c r="D13107" t="s">
        <v>214</v>
      </c>
      <c r="E13107" t="s">
        <v>216</v>
      </c>
      <c r="F13107" s="88">
        <v>46508</v>
      </c>
      <c r="G13107" s="87">
        <v>3250</v>
      </c>
      <c r="H13107" s="87">
        <v>195.0000000000002</v>
      </c>
    </row>
    <row r="13108" spans="1:8" x14ac:dyDescent="0.3">
      <c r="A13108" t="s">
        <v>39</v>
      </c>
      <c r="B13108" t="s">
        <v>58</v>
      </c>
      <c r="C13108" t="s">
        <v>93</v>
      </c>
      <c r="D13108" t="s">
        <v>214</v>
      </c>
      <c r="E13108" t="s">
        <v>217</v>
      </c>
      <c r="F13108" s="88">
        <v>46508</v>
      </c>
      <c r="G13108" s="87">
        <v>3250</v>
      </c>
      <c r="H13108" s="87">
        <v>-14.558162081893951</v>
      </c>
    </row>
    <row r="13109" spans="1:8" x14ac:dyDescent="0.3">
      <c r="A13109" t="s">
        <v>39</v>
      </c>
      <c r="B13109" t="s">
        <v>58</v>
      </c>
      <c r="C13109" t="s">
        <v>93</v>
      </c>
      <c r="D13109" t="s">
        <v>214</v>
      </c>
      <c r="E13109" t="s">
        <v>215</v>
      </c>
      <c r="F13109" s="88">
        <v>46539</v>
      </c>
      <c r="G13109" s="87">
        <v>3250</v>
      </c>
      <c r="H13109" s="87">
        <v>179.5625698255443</v>
      </c>
    </row>
    <row r="13110" spans="1:8" x14ac:dyDescent="0.3">
      <c r="A13110" t="s">
        <v>39</v>
      </c>
      <c r="B13110" t="s">
        <v>58</v>
      </c>
      <c r="C13110" t="s">
        <v>93</v>
      </c>
      <c r="D13110" t="s">
        <v>214</v>
      </c>
      <c r="E13110" t="s">
        <v>216</v>
      </c>
      <c r="F13110" s="88">
        <v>46539</v>
      </c>
      <c r="G13110" s="87">
        <v>3250</v>
      </c>
      <c r="H13110" s="87">
        <v>195.0000000000002</v>
      </c>
    </row>
    <row r="13111" spans="1:8" x14ac:dyDescent="0.3">
      <c r="A13111" t="s">
        <v>39</v>
      </c>
      <c r="B13111" t="s">
        <v>58</v>
      </c>
      <c r="C13111" t="s">
        <v>93</v>
      </c>
      <c r="D13111" t="s">
        <v>214</v>
      </c>
      <c r="E13111" t="s">
        <v>217</v>
      </c>
      <c r="F13111" s="88">
        <v>46539</v>
      </c>
      <c r="G13111" s="87">
        <v>3250</v>
      </c>
      <c r="H13111" s="87">
        <v>-14.563613372128501</v>
      </c>
    </row>
    <row r="13112" spans="1:8" x14ac:dyDescent="0.3">
      <c r="A13112" t="s">
        <v>39</v>
      </c>
      <c r="B13112" t="s">
        <v>58</v>
      </c>
      <c r="C13112" t="s">
        <v>93</v>
      </c>
      <c r="D13112" t="s">
        <v>214</v>
      </c>
      <c r="E13112" t="s">
        <v>215</v>
      </c>
      <c r="F13112" s="88">
        <v>46569</v>
      </c>
      <c r="G13112" s="87">
        <v>3250</v>
      </c>
      <c r="H13112" s="87">
        <v>-14.56906874635397</v>
      </c>
    </row>
    <row r="13113" spans="1:8" x14ac:dyDescent="0.3">
      <c r="A13113" t="s">
        <v>39</v>
      </c>
      <c r="B13113" t="s">
        <v>58</v>
      </c>
      <c r="C13113" t="s">
        <v>93</v>
      </c>
      <c r="D13113" t="s">
        <v>214</v>
      </c>
      <c r="E13113" t="s">
        <v>216</v>
      </c>
      <c r="F13113" s="88">
        <v>46569</v>
      </c>
      <c r="G13113" s="87">
        <v>3250</v>
      </c>
      <c r="H13113" s="87">
        <v>0</v>
      </c>
    </row>
    <row r="13114" spans="1:8" x14ac:dyDescent="0.3">
      <c r="A13114" t="s">
        <v>39</v>
      </c>
      <c r="B13114" t="s">
        <v>58</v>
      </c>
      <c r="C13114" t="s">
        <v>93</v>
      </c>
      <c r="D13114" t="s">
        <v>214</v>
      </c>
      <c r="E13114" t="s">
        <v>217</v>
      </c>
      <c r="F13114" s="88">
        <v>46569</v>
      </c>
      <c r="G13114" s="87">
        <v>3250</v>
      </c>
      <c r="H13114" s="87">
        <v>-14.56906874635397</v>
      </c>
    </row>
    <row r="13115" spans="1:8" x14ac:dyDescent="0.3">
      <c r="A13115" t="s">
        <v>39</v>
      </c>
      <c r="B13115" t="s">
        <v>58</v>
      </c>
      <c r="C13115" t="s">
        <v>93</v>
      </c>
      <c r="D13115" t="s">
        <v>214</v>
      </c>
      <c r="E13115" t="s">
        <v>215</v>
      </c>
      <c r="F13115" s="88">
        <v>46600</v>
      </c>
      <c r="G13115" s="87">
        <v>3250</v>
      </c>
      <c r="H13115" s="87">
        <v>-14.57461774263885</v>
      </c>
    </row>
    <row r="13116" spans="1:8" x14ac:dyDescent="0.3">
      <c r="A13116" t="s">
        <v>39</v>
      </c>
      <c r="B13116" t="s">
        <v>58</v>
      </c>
      <c r="C13116" t="s">
        <v>93</v>
      </c>
      <c r="D13116" t="s">
        <v>214</v>
      </c>
      <c r="E13116" t="s">
        <v>216</v>
      </c>
      <c r="F13116" s="88">
        <v>46600</v>
      </c>
      <c r="G13116" s="87">
        <v>3250</v>
      </c>
      <c r="H13116" s="87">
        <v>0</v>
      </c>
    </row>
    <row r="13117" spans="1:8" x14ac:dyDescent="0.3">
      <c r="A13117" t="s">
        <v>39</v>
      </c>
      <c r="B13117" t="s">
        <v>58</v>
      </c>
      <c r="C13117" t="s">
        <v>93</v>
      </c>
      <c r="D13117" t="s">
        <v>214</v>
      </c>
      <c r="E13117" t="s">
        <v>217</v>
      </c>
      <c r="F13117" s="88">
        <v>46600</v>
      </c>
      <c r="G13117" s="87">
        <v>3250</v>
      </c>
      <c r="H13117" s="87">
        <v>-14.57461774263885</v>
      </c>
    </row>
    <row r="13118" spans="1:8" x14ac:dyDescent="0.3">
      <c r="A13118" t="s">
        <v>39</v>
      </c>
      <c r="B13118" t="s">
        <v>58</v>
      </c>
      <c r="C13118" t="s">
        <v>93</v>
      </c>
      <c r="D13118" t="s">
        <v>214</v>
      </c>
      <c r="E13118" t="s">
        <v>215</v>
      </c>
      <c r="F13118" s="88">
        <v>46631</v>
      </c>
      <c r="G13118" s="87">
        <v>3250</v>
      </c>
      <c r="H13118" s="87">
        <v>-14.580081365765301</v>
      </c>
    </row>
    <row r="13119" spans="1:8" x14ac:dyDescent="0.3">
      <c r="A13119" t="s">
        <v>39</v>
      </c>
      <c r="B13119" t="s">
        <v>58</v>
      </c>
      <c r="C13119" t="s">
        <v>93</v>
      </c>
      <c r="D13119" t="s">
        <v>214</v>
      </c>
      <c r="E13119" t="s">
        <v>216</v>
      </c>
      <c r="F13119" s="88">
        <v>46631</v>
      </c>
      <c r="G13119" s="87">
        <v>3250</v>
      </c>
      <c r="H13119" s="87">
        <v>0</v>
      </c>
    </row>
    <row r="13120" spans="1:8" x14ac:dyDescent="0.3">
      <c r="A13120" t="s">
        <v>39</v>
      </c>
      <c r="B13120" t="s">
        <v>58</v>
      </c>
      <c r="C13120" t="s">
        <v>93</v>
      </c>
      <c r="D13120" t="s">
        <v>214</v>
      </c>
      <c r="E13120" t="s">
        <v>217</v>
      </c>
      <c r="F13120" s="88">
        <v>46631</v>
      </c>
      <c r="G13120" s="87">
        <v>3250</v>
      </c>
      <c r="H13120" s="87">
        <v>-14.580081365765301</v>
      </c>
    </row>
    <row r="13121" spans="1:8" x14ac:dyDescent="0.3">
      <c r="A13121" t="s">
        <v>39</v>
      </c>
      <c r="B13121" t="s">
        <v>58</v>
      </c>
      <c r="C13121" t="s">
        <v>93</v>
      </c>
      <c r="D13121" t="s">
        <v>214</v>
      </c>
      <c r="E13121" t="s">
        <v>215</v>
      </c>
      <c r="F13121" s="88">
        <v>46661</v>
      </c>
      <c r="G13121" s="87">
        <v>3250</v>
      </c>
      <c r="H13121" s="87">
        <v>-14.585549086750889</v>
      </c>
    </row>
    <row r="13122" spans="1:8" x14ac:dyDescent="0.3">
      <c r="A13122" t="s">
        <v>39</v>
      </c>
      <c r="B13122" t="s">
        <v>58</v>
      </c>
      <c r="C13122" t="s">
        <v>93</v>
      </c>
      <c r="D13122" t="s">
        <v>214</v>
      </c>
      <c r="E13122" t="s">
        <v>216</v>
      </c>
      <c r="F13122" s="88">
        <v>46661</v>
      </c>
      <c r="G13122" s="87">
        <v>3250</v>
      </c>
      <c r="H13122" s="87">
        <v>0</v>
      </c>
    </row>
    <row r="13123" spans="1:8" x14ac:dyDescent="0.3">
      <c r="A13123" t="s">
        <v>39</v>
      </c>
      <c r="B13123" t="s">
        <v>58</v>
      </c>
      <c r="C13123" t="s">
        <v>93</v>
      </c>
      <c r="D13123" t="s">
        <v>214</v>
      </c>
      <c r="E13123" t="s">
        <v>217</v>
      </c>
      <c r="F13123" s="88">
        <v>46661</v>
      </c>
      <c r="G13123" s="87">
        <v>3250</v>
      </c>
      <c r="H13123" s="87">
        <v>-14.585549086750889</v>
      </c>
    </row>
    <row r="13124" spans="1:8" x14ac:dyDescent="0.3">
      <c r="A13124" t="s">
        <v>39</v>
      </c>
      <c r="B13124" t="s">
        <v>58</v>
      </c>
      <c r="C13124" t="s">
        <v>93</v>
      </c>
      <c r="D13124" t="s">
        <v>214</v>
      </c>
      <c r="E13124" t="s">
        <v>215</v>
      </c>
      <c r="F13124" s="88">
        <v>46692</v>
      </c>
      <c r="G13124" s="87">
        <v>3250</v>
      </c>
      <c r="H13124" s="87">
        <v>-14.591020910209091</v>
      </c>
    </row>
    <row r="13125" spans="1:8" x14ac:dyDescent="0.3">
      <c r="A13125" t="s">
        <v>39</v>
      </c>
      <c r="B13125" t="s">
        <v>58</v>
      </c>
      <c r="C13125" t="s">
        <v>93</v>
      </c>
      <c r="D13125" t="s">
        <v>214</v>
      </c>
      <c r="E13125" t="s">
        <v>216</v>
      </c>
      <c r="F13125" s="88">
        <v>46692</v>
      </c>
      <c r="G13125" s="87">
        <v>3250</v>
      </c>
      <c r="H13125" s="87">
        <v>0</v>
      </c>
    </row>
    <row r="13126" spans="1:8" x14ac:dyDescent="0.3">
      <c r="A13126" t="s">
        <v>39</v>
      </c>
      <c r="B13126" t="s">
        <v>58</v>
      </c>
      <c r="C13126" t="s">
        <v>93</v>
      </c>
      <c r="D13126" t="s">
        <v>214</v>
      </c>
      <c r="E13126" t="s">
        <v>217</v>
      </c>
      <c r="F13126" s="88">
        <v>46692</v>
      </c>
      <c r="G13126" s="87">
        <v>3250</v>
      </c>
      <c r="H13126" s="87">
        <v>-14.591020910209091</v>
      </c>
    </row>
    <row r="13127" spans="1:8" x14ac:dyDescent="0.3">
      <c r="A13127" t="s">
        <v>39</v>
      </c>
      <c r="B13127" t="s">
        <v>58</v>
      </c>
      <c r="C13127" t="s">
        <v>93</v>
      </c>
      <c r="D13127" t="s">
        <v>214</v>
      </c>
      <c r="E13127" t="s">
        <v>215</v>
      </c>
      <c r="F13127" s="88">
        <v>46722</v>
      </c>
      <c r="G13127" s="87">
        <v>3250</v>
      </c>
      <c r="H13127" s="87">
        <v>-14.596496840758061</v>
      </c>
    </row>
    <row r="13128" spans="1:8" x14ac:dyDescent="0.3">
      <c r="A13128" t="s">
        <v>39</v>
      </c>
      <c r="B13128" t="s">
        <v>58</v>
      </c>
      <c r="C13128" t="s">
        <v>93</v>
      </c>
      <c r="D13128" t="s">
        <v>214</v>
      </c>
      <c r="E13128" t="s">
        <v>216</v>
      </c>
      <c r="F13128" s="88">
        <v>46722</v>
      </c>
      <c r="G13128" s="87">
        <v>3250</v>
      </c>
      <c r="H13128" s="87">
        <v>0</v>
      </c>
    </row>
    <row r="13129" spans="1:8" x14ac:dyDescent="0.3">
      <c r="A13129" t="s">
        <v>39</v>
      </c>
      <c r="B13129" t="s">
        <v>58</v>
      </c>
      <c r="C13129" t="s">
        <v>93</v>
      </c>
      <c r="D13129" t="s">
        <v>214</v>
      </c>
      <c r="E13129" t="s">
        <v>217</v>
      </c>
      <c r="F13129" s="88">
        <v>46722</v>
      </c>
      <c r="G13129" s="87">
        <v>3250</v>
      </c>
      <c r="H13129" s="87">
        <v>-14.596496840758061</v>
      </c>
    </row>
    <row r="13130" spans="1:8" x14ac:dyDescent="0.3">
      <c r="A13130" t="s">
        <v>39</v>
      </c>
      <c r="B13130" t="s">
        <v>58</v>
      </c>
      <c r="C13130" t="s">
        <v>95</v>
      </c>
      <c r="D13130" t="s">
        <v>198</v>
      </c>
      <c r="E13130" t="s">
        <v>135</v>
      </c>
      <c r="G13130" s="87">
        <v>27000</v>
      </c>
      <c r="H13130" s="87">
        <v>15660</v>
      </c>
    </row>
    <row r="13131" spans="1:8" x14ac:dyDescent="0.3">
      <c r="A13131" t="s">
        <v>39</v>
      </c>
      <c r="B13131" t="s">
        <v>58</v>
      </c>
      <c r="C13131" t="s">
        <v>95</v>
      </c>
      <c r="D13131" t="s">
        <v>198</v>
      </c>
      <c r="E13131" t="s">
        <v>199</v>
      </c>
      <c r="G13131" s="87">
        <v>27000</v>
      </c>
      <c r="H13131" s="87">
        <v>27090.3750256165</v>
      </c>
    </row>
    <row r="13132" spans="1:8" x14ac:dyDescent="0.3">
      <c r="A13132" t="s">
        <v>39</v>
      </c>
      <c r="B13132" t="s">
        <v>58</v>
      </c>
      <c r="C13132" t="s">
        <v>95</v>
      </c>
      <c r="D13132" t="s">
        <v>198</v>
      </c>
      <c r="E13132" t="s">
        <v>200</v>
      </c>
      <c r="G13132" s="87">
        <v>27000</v>
      </c>
      <c r="H13132" s="87">
        <v>27242.280554530578</v>
      </c>
    </row>
    <row r="13133" spans="1:8" x14ac:dyDescent="0.3">
      <c r="A13133" t="s">
        <v>39</v>
      </c>
      <c r="B13133" t="s">
        <v>58</v>
      </c>
      <c r="C13133" t="s">
        <v>95</v>
      </c>
      <c r="D13133" t="s">
        <v>198</v>
      </c>
      <c r="E13133" t="s">
        <v>201</v>
      </c>
      <c r="G13133" s="87">
        <v>27000</v>
      </c>
      <c r="H13133" s="87">
        <v>27000</v>
      </c>
    </row>
    <row r="13134" spans="1:8" x14ac:dyDescent="0.3">
      <c r="A13134" t="s">
        <v>39</v>
      </c>
      <c r="B13134" t="s">
        <v>58</v>
      </c>
      <c r="C13134" t="s">
        <v>95</v>
      </c>
      <c r="D13134" t="s">
        <v>198</v>
      </c>
      <c r="E13134" t="s">
        <v>202</v>
      </c>
      <c r="G13134" s="87">
        <v>27000</v>
      </c>
      <c r="H13134" s="87">
        <v>15853.41059739519</v>
      </c>
    </row>
    <row r="13135" spans="1:8" x14ac:dyDescent="0.3">
      <c r="A13135" t="s">
        <v>39</v>
      </c>
      <c r="B13135" t="s">
        <v>58</v>
      </c>
      <c r="C13135" t="s">
        <v>95</v>
      </c>
      <c r="D13135" t="s">
        <v>198</v>
      </c>
      <c r="E13135" t="s">
        <v>139</v>
      </c>
      <c r="G13135" s="87">
        <v>27000</v>
      </c>
      <c r="H13135" s="87">
        <v>16605</v>
      </c>
    </row>
    <row r="13136" spans="1:8" x14ac:dyDescent="0.3">
      <c r="A13136" t="s">
        <v>39</v>
      </c>
      <c r="B13136" t="s">
        <v>58</v>
      </c>
      <c r="C13136" t="s">
        <v>95</v>
      </c>
      <c r="D13136" t="s">
        <v>198</v>
      </c>
      <c r="E13136" t="s">
        <v>65</v>
      </c>
      <c r="G13136" s="87">
        <v>27000</v>
      </c>
      <c r="H13136" s="87">
        <v>15853.41059739519</v>
      </c>
    </row>
    <row r="13137" spans="1:8" x14ac:dyDescent="0.3">
      <c r="A13137" t="s">
        <v>39</v>
      </c>
      <c r="B13137" t="s">
        <v>58</v>
      </c>
      <c r="C13137" t="s">
        <v>95</v>
      </c>
      <c r="D13137" t="s">
        <v>203</v>
      </c>
      <c r="E13137" t="s">
        <v>204</v>
      </c>
      <c r="G13137" s="87">
        <v>27000</v>
      </c>
      <c r="H13137" s="87">
        <v>15683.414355327181</v>
      </c>
    </row>
    <row r="13138" spans="1:8" x14ac:dyDescent="0.3">
      <c r="A13138" t="s">
        <v>39</v>
      </c>
      <c r="B13138" t="s">
        <v>58</v>
      </c>
      <c r="C13138" t="s">
        <v>95</v>
      </c>
      <c r="D13138" t="s">
        <v>203</v>
      </c>
      <c r="E13138" t="s">
        <v>142</v>
      </c>
      <c r="G13138" s="87">
        <v>27000</v>
      </c>
      <c r="H13138" s="87">
        <v>27000.000000000011</v>
      </c>
    </row>
    <row r="13139" spans="1:8" x14ac:dyDescent="0.3">
      <c r="A13139" t="s">
        <v>39</v>
      </c>
      <c r="B13139" t="s">
        <v>58</v>
      </c>
      <c r="C13139" t="s">
        <v>95</v>
      </c>
      <c r="D13139" t="s">
        <v>203</v>
      </c>
      <c r="E13139" t="s">
        <v>143</v>
      </c>
      <c r="G13139" s="87">
        <v>27000</v>
      </c>
      <c r="H13139" s="87">
        <v>27040.369578150308</v>
      </c>
    </row>
    <row r="13140" spans="1:8" x14ac:dyDescent="0.3">
      <c r="A13140" t="s">
        <v>39</v>
      </c>
      <c r="B13140" t="s">
        <v>58</v>
      </c>
      <c r="C13140" t="s">
        <v>95</v>
      </c>
      <c r="D13140" t="s">
        <v>203</v>
      </c>
      <c r="E13140" t="s">
        <v>141</v>
      </c>
      <c r="G13140" s="87">
        <v>27000</v>
      </c>
      <c r="H13140" s="87">
        <v>0</v>
      </c>
    </row>
    <row r="13141" spans="1:8" x14ac:dyDescent="0.3">
      <c r="A13141" t="s">
        <v>39</v>
      </c>
      <c r="B13141" t="s">
        <v>58</v>
      </c>
      <c r="C13141" t="s">
        <v>95</v>
      </c>
      <c r="D13141" t="s">
        <v>203</v>
      </c>
      <c r="E13141" t="s">
        <v>205</v>
      </c>
      <c r="G13141" s="87">
        <v>27000</v>
      </c>
      <c r="H13141" s="87">
        <v>15683.414355327181</v>
      </c>
    </row>
    <row r="13142" spans="1:8" x14ac:dyDescent="0.3">
      <c r="A13142" t="s">
        <v>39</v>
      </c>
      <c r="B13142" t="s">
        <v>58</v>
      </c>
      <c r="C13142" t="s">
        <v>95</v>
      </c>
      <c r="D13142" t="s">
        <v>206</v>
      </c>
      <c r="E13142" t="s">
        <v>207</v>
      </c>
      <c r="G13142" s="87">
        <v>27000</v>
      </c>
      <c r="H13142" s="87">
        <v>27540</v>
      </c>
    </row>
    <row r="13143" spans="1:8" x14ac:dyDescent="0.3">
      <c r="A13143" t="s">
        <v>39</v>
      </c>
      <c r="B13143" t="s">
        <v>58</v>
      </c>
      <c r="C13143" t="s">
        <v>95</v>
      </c>
      <c r="D13143" t="s">
        <v>206</v>
      </c>
      <c r="E13143" t="s">
        <v>208</v>
      </c>
      <c r="G13143" s="87">
        <v>27000</v>
      </c>
      <c r="H13143" s="87">
        <v>27448.125</v>
      </c>
    </row>
    <row r="13144" spans="1:8" x14ac:dyDescent="0.3">
      <c r="A13144" t="s">
        <v>39</v>
      </c>
      <c r="B13144" t="s">
        <v>58</v>
      </c>
      <c r="C13144" t="s">
        <v>95</v>
      </c>
      <c r="D13144" t="s">
        <v>206</v>
      </c>
      <c r="E13144" t="s">
        <v>209</v>
      </c>
      <c r="G13144" s="87">
        <v>27000</v>
      </c>
      <c r="H13144" s="87">
        <v>24083.88676148796</v>
      </c>
    </row>
    <row r="13145" spans="1:8" x14ac:dyDescent="0.3">
      <c r="A13145" t="s">
        <v>39</v>
      </c>
      <c r="B13145" t="s">
        <v>58</v>
      </c>
      <c r="C13145" t="s">
        <v>95</v>
      </c>
      <c r="D13145" t="s">
        <v>210</v>
      </c>
      <c r="E13145" t="s">
        <v>211</v>
      </c>
      <c r="G13145" s="87">
        <v>27000</v>
      </c>
      <c r="H13145" s="87">
        <v>24300</v>
      </c>
    </row>
    <row r="13146" spans="1:8" x14ac:dyDescent="0.3">
      <c r="A13146" t="s">
        <v>39</v>
      </c>
      <c r="B13146" t="s">
        <v>58</v>
      </c>
      <c r="C13146" t="s">
        <v>95</v>
      </c>
      <c r="D13146" t="s">
        <v>210</v>
      </c>
      <c r="E13146" t="s">
        <v>212</v>
      </c>
      <c r="G13146" s="87">
        <v>27000</v>
      </c>
      <c r="H13146" s="87">
        <v>24030</v>
      </c>
    </row>
    <row r="13147" spans="1:8" x14ac:dyDescent="0.3">
      <c r="A13147" t="s">
        <v>39</v>
      </c>
      <c r="B13147" t="s">
        <v>58</v>
      </c>
      <c r="C13147" t="s">
        <v>95</v>
      </c>
      <c r="D13147" t="s">
        <v>210</v>
      </c>
      <c r="E13147" t="s">
        <v>213</v>
      </c>
      <c r="G13147" s="87">
        <v>27000</v>
      </c>
      <c r="H13147" s="87">
        <v>24300</v>
      </c>
    </row>
    <row r="13148" spans="1:8" x14ac:dyDescent="0.3">
      <c r="A13148" t="s">
        <v>39</v>
      </c>
      <c r="B13148" t="s">
        <v>58</v>
      </c>
      <c r="C13148" t="s">
        <v>95</v>
      </c>
      <c r="D13148" t="s">
        <v>214</v>
      </c>
      <c r="E13148" t="s">
        <v>215</v>
      </c>
      <c r="F13148" s="88">
        <v>46388</v>
      </c>
      <c r="G13148" s="87">
        <v>2250</v>
      </c>
      <c r="H13148" s="87">
        <v>65.726577674407039</v>
      </c>
    </row>
    <row r="13149" spans="1:8" x14ac:dyDescent="0.3">
      <c r="A13149" t="s">
        <v>39</v>
      </c>
      <c r="B13149" t="s">
        <v>58</v>
      </c>
      <c r="C13149" t="s">
        <v>95</v>
      </c>
      <c r="D13149" t="s">
        <v>214</v>
      </c>
      <c r="E13149" t="s">
        <v>216</v>
      </c>
      <c r="F13149" s="88">
        <v>46388</v>
      </c>
      <c r="G13149" s="87">
        <v>2250</v>
      </c>
      <c r="H13149" s="87">
        <v>45.000000000000043</v>
      </c>
    </row>
    <row r="13150" spans="1:8" x14ac:dyDescent="0.3">
      <c r="A13150" t="s">
        <v>39</v>
      </c>
      <c r="B13150" t="s">
        <v>58</v>
      </c>
      <c r="C13150" t="s">
        <v>95</v>
      </c>
      <c r="D13150" t="s">
        <v>214</v>
      </c>
      <c r="E13150" t="s">
        <v>217</v>
      </c>
      <c r="F13150" s="88">
        <v>46388</v>
      </c>
      <c r="G13150" s="87">
        <v>2250</v>
      </c>
      <c r="H13150" s="87">
        <v>20.320174190595171</v>
      </c>
    </row>
    <row r="13151" spans="1:8" x14ac:dyDescent="0.3">
      <c r="A13151" t="s">
        <v>39</v>
      </c>
      <c r="B13151" t="s">
        <v>58</v>
      </c>
      <c r="C13151" t="s">
        <v>95</v>
      </c>
      <c r="D13151" t="s">
        <v>214</v>
      </c>
      <c r="E13151" t="s">
        <v>215</v>
      </c>
      <c r="F13151" s="88">
        <v>46419</v>
      </c>
      <c r="G13151" s="87">
        <v>2250</v>
      </c>
      <c r="H13151" s="87">
        <v>65.711460007417784</v>
      </c>
    </row>
    <row r="13152" spans="1:8" x14ac:dyDescent="0.3">
      <c r="A13152" t="s">
        <v>39</v>
      </c>
      <c r="B13152" t="s">
        <v>58</v>
      </c>
      <c r="C13152" t="s">
        <v>95</v>
      </c>
      <c r="D13152" t="s">
        <v>214</v>
      </c>
      <c r="E13152" t="s">
        <v>216</v>
      </c>
      <c r="F13152" s="88">
        <v>46419</v>
      </c>
      <c r="G13152" s="87">
        <v>2250</v>
      </c>
      <c r="H13152" s="87">
        <v>45.000000000000043</v>
      </c>
    </row>
    <row r="13153" spans="1:8" x14ac:dyDescent="0.3">
      <c r="A13153" t="s">
        <v>39</v>
      </c>
      <c r="B13153" t="s">
        <v>58</v>
      </c>
      <c r="C13153" t="s">
        <v>95</v>
      </c>
      <c r="D13153" t="s">
        <v>214</v>
      </c>
      <c r="E13153" t="s">
        <v>217</v>
      </c>
      <c r="F13153" s="88">
        <v>46419</v>
      </c>
      <c r="G13153" s="87">
        <v>2250</v>
      </c>
      <c r="H13153" s="87">
        <v>20.305352948448601</v>
      </c>
    </row>
    <row r="13154" spans="1:8" x14ac:dyDescent="0.3">
      <c r="A13154" t="s">
        <v>39</v>
      </c>
      <c r="B13154" t="s">
        <v>58</v>
      </c>
      <c r="C13154" t="s">
        <v>95</v>
      </c>
      <c r="D13154" t="s">
        <v>214</v>
      </c>
      <c r="E13154" t="s">
        <v>215</v>
      </c>
      <c r="F13154" s="88">
        <v>46447</v>
      </c>
      <c r="G13154" s="87">
        <v>2250</v>
      </c>
      <c r="H13154" s="87">
        <v>65.696364377571143</v>
      </c>
    </row>
    <row r="13155" spans="1:8" x14ac:dyDescent="0.3">
      <c r="A13155" t="s">
        <v>39</v>
      </c>
      <c r="B13155" t="s">
        <v>58</v>
      </c>
      <c r="C13155" t="s">
        <v>95</v>
      </c>
      <c r="D13155" t="s">
        <v>214</v>
      </c>
      <c r="E13155" t="s">
        <v>216</v>
      </c>
      <c r="F13155" s="88">
        <v>46447</v>
      </c>
      <c r="G13155" s="87">
        <v>2250</v>
      </c>
      <c r="H13155" s="87">
        <v>45.000000000000043</v>
      </c>
    </row>
    <row r="13156" spans="1:8" x14ac:dyDescent="0.3">
      <c r="A13156" t="s">
        <v>39</v>
      </c>
      <c r="B13156" t="s">
        <v>58</v>
      </c>
      <c r="C13156" t="s">
        <v>95</v>
      </c>
      <c r="D13156" t="s">
        <v>214</v>
      </c>
      <c r="E13156" t="s">
        <v>217</v>
      </c>
      <c r="F13156" s="88">
        <v>46447</v>
      </c>
      <c r="G13156" s="87">
        <v>2250</v>
      </c>
      <c r="H13156" s="87">
        <v>20.290553311344269</v>
      </c>
    </row>
    <row r="13157" spans="1:8" x14ac:dyDescent="0.3">
      <c r="A13157" t="s">
        <v>39</v>
      </c>
      <c r="B13157" t="s">
        <v>58</v>
      </c>
      <c r="C13157" t="s">
        <v>95</v>
      </c>
      <c r="D13157" t="s">
        <v>214</v>
      </c>
      <c r="E13157" t="s">
        <v>215</v>
      </c>
      <c r="F13157" s="88">
        <v>46478</v>
      </c>
      <c r="G13157" s="87">
        <v>2250</v>
      </c>
      <c r="H13157" s="87">
        <v>65.68078015059875</v>
      </c>
    </row>
    <row r="13158" spans="1:8" x14ac:dyDescent="0.3">
      <c r="A13158" t="s">
        <v>39</v>
      </c>
      <c r="B13158" t="s">
        <v>58</v>
      </c>
      <c r="C13158" t="s">
        <v>95</v>
      </c>
      <c r="D13158" t="s">
        <v>214</v>
      </c>
      <c r="E13158" t="s">
        <v>216</v>
      </c>
      <c r="F13158" s="88">
        <v>46478</v>
      </c>
      <c r="G13158" s="87">
        <v>2250</v>
      </c>
      <c r="H13158" s="87">
        <v>45.000000000000043</v>
      </c>
    </row>
    <row r="13159" spans="1:8" x14ac:dyDescent="0.3">
      <c r="A13159" t="s">
        <v>39</v>
      </c>
      <c r="B13159" t="s">
        <v>58</v>
      </c>
      <c r="C13159" t="s">
        <v>95</v>
      </c>
      <c r="D13159" t="s">
        <v>214</v>
      </c>
      <c r="E13159" t="s">
        <v>217</v>
      </c>
      <c r="F13159" s="88">
        <v>46478</v>
      </c>
      <c r="G13159" s="87">
        <v>2250</v>
      </c>
      <c r="H13159" s="87">
        <v>20.27527465744971</v>
      </c>
    </row>
    <row r="13160" spans="1:8" x14ac:dyDescent="0.3">
      <c r="A13160" t="s">
        <v>39</v>
      </c>
      <c r="B13160" t="s">
        <v>58</v>
      </c>
      <c r="C13160" t="s">
        <v>95</v>
      </c>
      <c r="D13160" t="s">
        <v>214</v>
      </c>
      <c r="E13160" t="s">
        <v>215</v>
      </c>
      <c r="F13160" s="88">
        <v>46508</v>
      </c>
      <c r="G13160" s="87">
        <v>2250</v>
      </c>
      <c r="H13160" s="87">
        <v>65.665219375608714</v>
      </c>
    </row>
    <row r="13161" spans="1:8" x14ac:dyDescent="0.3">
      <c r="A13161" t="s">
        <v>39</v>
      </c>
      <c r="B13161" t="s">
        <v>58</v>
      </c>
      <c r="C13161" t="s">
        <v>95</v>
      </c>
      <c r="D13161" t="s">
        <v>214</v>
      </c>
      <c r="E13161" t="s">
        <v>216</v>
      </c>
      <c r="F13161" s="88">
        <v>46508</v>
      </c>
      <c r="G13161" s="87">
        <v>2250</v>
      </c>
      <c r="H13161" s="87">
        <v>45.000000000000043</v>
      </c>
    </row>
    <row r="13162" spans="1:8" x14ac:dyDescent="0.3">
      <c r="A13162" t="s">
        <v>39</v>
      </c>
      <c r="B13162" t="s">
        <v>58</v>
      </c>
      <c r="C13162" t="s">
        <v>95</v>
      </c>
      <c r="D13162" t="s">
        <v>214</v>
      </c>
      <c r="E13162" t="s">
        <v>217</v>
      </c>
      <c r="F13162" s="88">
        <v>46508</v>
      </c>
      <c r="G13162" s="87">
        <v>2250</v>
      </c>
      <c r="H13162" s="87">
        <v>20.26001899569485</v>
      </c>
    </row>
    <row r="13163" spans="1:8" x14ac:dyDescent="0.3">
      <c r="A13163" t="s">
        <v>39</v>
      </c>
      <c r="B13163" t="s">
        <v>58</v>
      </c>
      <c r="C13163" t="s">
        <v>95</v>
      </c>
      <c r="D13163" t="s">
        <v>214</v>
      </c>
      <c r="E13163" t="s">
        <v>215</v>
      </c>
      <c r="F13163" s="88">
        <v>46539</v>
      </c>
      <c r="G13163" s="87">
        <v>2250</v>
      </c>
      <c r="H13163" s="87">
        <v>65.649681999704342</v>
      </c>
    </row>
    <row r="13164" spans="1:8" x14ac:dyDescent="0.3">
      <c r="A13164" t="s">
        <v>39</v>
      </c>
      <c r="B13164" t="s">
        <v>58</v>
      </c>
      <c r="C13164" t="s">
        <v>95</v>
      </c>
      <c r="D13164" t="s">
        <v>214</v>
      </c>
      <c r="E13164" t="s">
        <v>216</v>
      </c>
      <c r="F13164" s="88">
        <v>46539</v>
      </c>
      <c r="G13164" s="87">
        <v>2250</v>
      </c>
      <c r="H13164" s="87">
        <v>45.000000000000043</v>
      </c>
    </row>
    <row r="13165" spans="1:8" x14ac:dyDescent="0.3">
      <c r="A13165" t="s">
        <v>39</v>
      </c>
      <c r="B13165" t="s">
        <v>58</v>
      </c>
      <c r="C13165" t="s">
        <v>95</v>
      </c>
      <c r="D13165" t="s">
        <v>214</v>
      </c>
      <c r="E13165" t="s">
        <v>217</v>
      </c>
      <c r="F13165" s="88">
        <v>46539</v>
      </c>
      <c r="G13165" s="87">
        <v>2250</v>
      </c>
      <c r="H13165" s="87">
        <v>20.24478627421966</v>
      </c>
    </row>
    <row r="13166" spans="1:8" x14ac:dyDescent="0.3">
      <c r="A13166" t="s">
        <v>39</v>
      </c>
      <c r="B13166" t="s">
        <v>58</v>
      </c>
      <c r="C13166" t="s">
        <v>95</v>
      </c>
      <c r="D13166" t="s">
        <v>214</v>
      </c>
      <c r="E13166" t="s">
        <v>215</v>
      </c>
      <c r="F13166" s="88">
        <v>46569</v>
      </c>
      <c r="G13166" s="87">
        <v>2250</v>
      </c>
      <c r="H13166" s="87">
        <v>65.634167970144816</v>
      </c>
    </row>
    <row r="13167" spans="1:8" x14ac:dyDescent="0.3">
      <c r="A13167" t="s">
        <v>39</v>
      </c>
      <c r="B13167" t="s">
        <v>58</v>
      </c>
      <c r="C13167" t="s">
        <v>95</v>
      </c>
      <c r="D13167" t="s">
        <v>214</v>
      </c>
      <c r="E13167" t="s">
        <v>216</v>
      </c>
      <c r="F13167" s="88">
        <v>46569</v>
      </c>
      <c r="G13167" s="87">
        <v>2250</v>
      </c>
      <c r="H13167" s="87">
        <v>45.000000000000043</v>
      </c>
    </row>
    <row r="13168" spans="1:8" x14ac:dyDescent="0.3">
      <c r="A13168" t="s">
        <v>39</v>
      </c>
      <c r="B13168" t="s">
        <v>58</v>
      </c>
      <c r="C13168" t="s">
        <v>95</v>
      </c>
      <c r="D13168" t="s">
        <v>214</v>
      </c>
      <c r="E13168" t="s">
        <v>217</v>
      </c>
      <c r="F13168" s="88">
        <v>46569</v>
      </c>
      <c r="G13168" s="87">
        <v>2250</v>
      </c>
      <c r="H13168" s="87">
        <v>20.22957644131851</v>
      </c>
    </row>
    <row r="13169" spans="1:8" x14ac:dyDescent="0.3">
      <c r="A13169" t="s">
        <v>39</v>
      </c>
      <c r="B13169" t="s">
        <v>58</v>
      </c>
      <c r="C13169" t="s">
        <v>95</v>
      </c>
      <c r="D13169" t="s">
        <v>214</v>
      </c>
      <c r="E13169" t="s">
        <v>215</v>
      </c>
      <c r="F13169" s="88">
        <v>46600</v>
      </c>
      <c r="G13169" s="87">
        <v>2250</v>
      </c>
      <c r="H13169" s="87">
        <v>20.214140668266769</v>
      </c>
    </row>
    <row r="13170" spans="1:8" x14ac:dyDescent="0.3">
      <c r="A13170" t="s">
        <v>39</v>
      </c>
      <c r="B13170" t="s">
        <v>58</v>
      </c>
      <c r="C13170" t="s">
        <v>95</v>
      </c>
      <c r="D13170" t="s">
        <v>214</v>
      </c>
      <c r="E13170" t="s">
        <v>216</v>
      </c>
      <c r="F13170" s="88">
        <v>46600</v>
      </c>
      <c r="G13170" s="87">
        <v>2250</v>
      </c>
      <c r="H13170" s="87">
        <v>0</v>
      </c>
    </row>
    <row r="13171" spans="1:8" x14ac:dyDescent="0.3">
      <c r="A13171" t="s">
        <v>39</v>
      </c>
      <c r="B13171" t="s">
        <v>58</v>
      </c>
      <c r="C13171" t="s">
        <v>95</v>
      </c>
      <c r="D13171" t="s">
        <v>214</v>
      </c>
      <c r="E13171" t="s">
        <v>217</v>
      </c>
      <c r="F13171" s="88">
        <v>46600</v>
      </c>
      <c r="G13171" s="87">
        <v>2250</v>
      </c>
      <c r="H13171" s="87">
        <v>20.214140668266769</v>
      </c>
    </row>
    <row r="13172" spans="1:8" x14ac:dyDescent="0.3">
      <c r="A13172" t="s">
        <v>39</v>
      </c>
      <c r="B13172" t="s">
        <v>58</v>
      </c>
      <c r="C13172" t="s">
        <v>95</v>
      </c>
      <c r="D13172" t="s">
        <v>214</v>
      </c>
      <c r="E13172" t="s">
        <v>215</v>
      </c>
      <c r="F13172" s="88">
        <v>46631</v>
      </c>
      <c r="G13172" s="87">
        <v>2250</v>
      </c>
      <c r="H13172" s="87">
        <v>20.198976831127808</v>
      </c>
    </row>
    <row r="13173" spans="1:8" x14ac:dyDescent="0.3">
      <c r="A13173" t="s">
        <v>39</v>
      </c>
      <c r="B13173" t="s">
        <v>58</v>
      </c>
      <c r="C13173" t="s">
        <v>95</v>
      </c>
      <c r="D13173" t="s">
        <v>214</v>
      </c>
      <c r="E13173" t="s">
        <v>216</v>
      </c>
      <c r="F13173" s="88">
        <v>46631</v>
      </c>
      <c r="G13173" s="87">
        <v>2250</v>
      </c>
      <c r="H13173" s="87">
        <v>0</v>
      </c>
    </row>
    <row r="13174" spans="1:8" x14ac:dyDescent="0.3">
      <c r="A13174" t="s">
        <v>39</v>
      </c>
      <c r="B13174" t="s">
        <v>58</v>
      </c>
      <c r="C13174" t="s">
        <v>95</v>
      </c>
      <c r="D13174" t="s">
        <v>214</v>
      </c>
      <c r="E13174" t="s">
        <v>217</v>
      </c>
      <c r="F13174" s="88">
        <v>46631</v>
      </c>
      <c r="G13174" s="87">
        <v>2250</v>
      </c>
      <c r="H13174" s="87">
        <v>20.198976831127808</v>
      </c>
    </row>
    <row r="13175" spans="1:8" x14ac:dyDescent="0.3">
      <c r="A13175" t="s">
        <v>39</v>
      </c>
      <c r="B13175" t="s">
        <v>58</v>
      </c>
      <c r="C13175" t="s">
        <v>95</v>
      </c>
      <c r="D13175" t="s">
        <v>214</v>
      </c>
      <c r="E13175" t="s">
        <v>215</v>
      </c>
      <c r="F13175" s="88">
        <v>46661</v>
      </c>
      <c r="G13175" s="87">
        <v>2250</v>
      </c>
      <c r="H13175" s="87">
        <v>20.183835727539901</v>
      </c>
    </row>
    <row r="13176" spans="1:8" x14ac:dyDescent="0.3">
      <c r="A13176" t="s">
        <v>39</v>
      </c>
      <c r="B13176" t="s">
        <v>58</v>
      </c>
      <c r="C13176" t="s">
        <v>95</v>
      </c>
      <c r="D13176" t="s">
        <v>214</v>
      </c>
      <c r="E13176" t="s">
        <v>216</v>
      </c>
      <c r="F13176" s="88">
        <v>46661</v>
      </c>
      <c r="G13176" s="87">
        <v>2250</v>
      </c>
      <c r="H13176" s="87">
        <v>0</v>
      </c>
    </row>
    <row r="13177" spans="1:8" x14ac:dyDescent="0.3">
      <c r="A13177" t="s">
        <v>39</v>
      </c>
      <c r="B13177" t="s">
        <v>58</v>
      </c>
      <c r="C13177" t="s">
        <v>95</v>
      </c>
      <c r="D13177" t="s">
        <v>214</v>
      </c>
      <c r="E13177" t="s">
        <v>217</v>
      </c>
      <c r="F13177" s="88">
        <v>46661</v>
      </c>
      <c r="G13177" s="87">
        <v>2250</v>
      </c>
      <c r="H13177" s="87">
        <v>20.183835727539901</v>
      </c>
    </row>
    <row r="13178" spans="1:8" x14ac:dyDescent="0.3">
      <c r="A13178" t="s">
        <v>39</v>
      </c>
      <c r="B13178" t="s">
        <v>58</v>
      </c>
      <c r="C13178" t="s">
        <v>95</v>
      </c>
      <c r="D13178" t="s">
        <v>214</v>
      </c>
      <c r="E13178" t="s">
        <v>215</v>
      </c>
      <c r="F13178" s="88">
        <v>46692</v>
      </c>
      <c r="G13178" s="87">
        <v>2250</v>
      </c>
      <c r="H13178" s="87">
        <v>20.168717306416891</v>
      </c>
    </row>
    <row r="13179" spans="1:8" x14ac:dyDescent="0.3">
      <c r="A13179" t="s">
        <v>39</v>
      </c>
      <c r="B13179" t="s">
        <v>58</v>
      </c>
      <c r="C13179" t="s">
        <v>95</v>
      </c>
      <c r="D13179" t="s">
        <v>214</v>
      </c>
      <c r="E13179" t="s">
        <v>216</v>
      </c>
      <c r="F13179" s="88">
        <v>46692</v>
      </c>
      <c r="G13179" s="87">
        <v>2250</v>
      </c>
      <c r="H13179" s="87">
        <v>0</v>
      </c>
    </row>
    <row r="13180" spans="1:8" x14ac:dyDescent="0.3">
      <c r="A13180" t="s">
        <v>39</v>
      </c>
      <c r="B13180" t="s">
        <v>58</v>
      </c>
      <c r="C13180" t="s">
        <v>95</v>
      </c>
      <c r="D13180" t="s">
        <v>214</v>
      </c>
      <c r="E13180" t="s">
        <v>217</v>
      </c>
      <c r="F13180" s="88">
        <v>46692</v>
      </c>
      <c r="G13180" s="87">
        <v>2250</v>
      </c>
      <c r="H13180" s="87">
        <v>20.168717306416891</v>
      </c>
    </row>
    <row r="13181" spans="1:8" x14ac:dyDescent="0.3">
      <c r="A13181" t="s">
        <v>39</v>
      </c>
      <c r="B13181" t="s">
        <v>58</v>
      </c>
      <c r="C13181" t="s">
        <v>95</v>
      </c>
      <c r="D13181" t="s">
        <v>214</v>
      </c>
      <c r="E13181" t="s">
        <v>215</v>
      </c>
      <c r="F13181" s="88">
        <v>46722</v>
      </c>
      <c r="G13181" s="87">
        <v>2250</v>
      </c>
      <c r="H13181" s="87">
        <v>20.15362151682854</v>
      </c>
    </row>
    <row r="13182" spans="1:8" x14ac:dyDescent="0.3">
      <c r="A13182" t="s">
        <v>39</v>
      </c>
      <c r="B13182" t="s">
        <v>58</v>
      </c>
      <c r="C13182" t="s">
        <v>95</v>
      </c>
      <c r="D13182" t="s">
        <v>214</v>
      </c>
      <c r="E13182" t="s">
        <v>216</v>
      </c>
      <c r="F13182" s="88">
        <v>46722</v>
      </c>
      <c r="G13182" s="87">
        <v>2250</v>
      </c>
      <c r="H13182" s="87">
        <v>0</v>
      </c>
    </row>
    <row r="13183" spans="1:8" x14ac:dyDescent="0.3">
      <c r="A13183" t="s">
        <v>39</v>
      </c>
      <c r="B13183" t="s">
        <v>58</v>
      </c>
      <c r="C13183" t="s">
        <v>95</v>
      </c>
      <c r="D13183" t="s">
        <v>214</v>
      </c>
      <c r="E13183" t="s">
        <v>217</v>
      </c>
      <c r="F13183" s="88">
        <v>46722</v>
      </c>
      <c r="G13183" s="87">
        <v>2250</v>
      </c>
      <c r="H13183" s="87">
        <v>20.15362151682854</v>
      </c>
    </row>
    <row r="13184" spans="1:8" x14ac:dyDescent="0.3">
      <c r="A13184" t="s">
        <v>39</v>
      </c>
      <c r="B13184" t="s">
        <v>58</v>
      </c>
      <c r="C13184" t="s">
        <v>98</v>
      </c>
      <c r="D13184" t="s">
        <v>198</v>
      </c>
      <c r="E13184" t="s">
        <v>135</v>
      </c>
      <c r="G13184" s="87">
        <v>66000</v>
      </c>
      <c r="H13184" s="87">
        <v>40128</v>
      </c>
    </row>
    <row r="13185" spans="1:8" x14ac:dyDescent="0.3">
      <c r="A13185" t="s">
        <v>39</v>
      </c>
      <c r="B13185" t="s">
        <v>58</v>
      </c>
      <c r="C13185" t="s">
        <v>98</v>
      </c>
      <c r="D13185" t="s">
        <v>198</v>
      </c>
      <c r="E13185" t="s">
        <v>199</v>
      </c>
      <c r="G13185" s="87">
        <v>66000</v>
      </c>
      <c r="H13185" s="87">
        <v>66000</v>
      </c>
    </row>
    <row r="13186" spans="1:8" x14ac:dyDescent="0.3">
      <c r="A13186" t="s">
        <v>39</v>
      </c>
      <c r="B13186" t="s">
        <v>58</v>
      </c>
      <c r="C13186" t="s">
        <v>98</v>
      </c>
      <c r="D13186" t="s">
        <v>198</v>
      </c>
      <c r="E13186" t="s">
        <v>200</v>
      </c>
      <c r="G13186" s="87">
        <v>66000</v>
      </c>
      <c r="H13186" s="87">
        <v>66891.575963357944</v>
      </c>
    </row>
    <row r="13187" spans="1:8" x14ac:dyDescent="0.3">
      <c r="A13187" t="s">
        <v>39</v>
      </c>
      <c r="B13187" t="s">
        <v>58</v>
      </c>
      <c r="C13187" t="s">
        <v>98</v>
      </c>
      <c r="D13187" t="s">
        <v>198</v>
      </c>
      <c r="E13187" t="s">
        <v>201</v>
      </c>
      <c r="G13187" s="87">
        <v>66000</v>
      </c>
      <c r="H13187" s="87">
        <v>66000</v>
      </c>
    </row>
    <row r="13188" spans="1:8" x14ac:dyDescent="0.3">
      <c r="A13188" t="s">
        <v>39</v>
      </c>
      <c r="B13188" t="s">
        <v>58</v>
      </c>
      <c r="C13188" t="s">
        <v>98</v>
      </c>
      <c r="D13188" t="s">
        <v>198</v>
      </c>
      <c r="E13188" t="s">
        <v>202</v>
      </c>
      <c r="G13188" s="87">
        <v>66000</v>
      </c>
      <c r="H13188" s="87">
        <v>40670.078185721628</v>
      </c>
    </row>
    <row r="13189" spans="1:8" x14ac:dyDescent="0.3">
      <c r="A13189" t="s">
        <v>39</v>
      </c>
      <c r="B13189" t="s">
        <v>58</v>
      </c>
      <c r="C13189" t="s">
        <v>98</v>
      </c>
      <c r="D13189" t="s">
        <v>198</v>
      </c>
      <c r="E13189" t="s">
        <v>139</v>
      </c>
      <c r="G13189" s="87">
        <v>66000</v>
      </c>
      <c r="H13189" s="87">
        <v>41910</v>
      </c>
    </row>
    <row r="13190" spans="1:8" x14ac:dyDescent="0.3">
      <c r="A13190" t="s">
        <v>39</v>
      </c>
      <c r="B13190" t="s">
        <v>58</v>
      </c>
      <c r="C13190" t="s">
        <v>98</v>
      </c>
      <c r="D13190" t="s">
        <v>198</v>
      </c>
      <c r="E13190" t="s">
        <v>65</v>
      </c>
      <c r="G13190" s="87">
        <v>66000</v>
      </c>
      <c r="H13190" s="87">
        <v>40670.078185721628</v>
      </c>
    </row>
    <row r="13191" spans="1:8" x14ac:dyDescent="0.3">
      <c r="A13191" t="s">
        <v>39</v>
      </c>
      <c r="B13191" t="s">
        <v>58</v>
      </c>
      <c r="C13191" t="s">
        <v>98</v>
      </c>
      <c r="D13191" t="s">
        <v>203</v>
      </c>
      <c r="E13191" t="s">
        <v>204</v>
      </c>
      <c r="G13191" s="87">
        <v>66000</v>
      </c>
      <c r="H13191" s="87">
        <v>40977.432878796069</v>
      </c>
    </row>
    <row r="13192" spans="1:8" x14ac:dyDescent="0.3">
      <c r="A13192" t="s">
        <v>39</v>
      </c>
      <c r="B13192" t="s">
        <v>58</v>
      </c>
      <c r="C13192" t="s">
        <v>98</v>
      </c>
      <c r="D13192" t="s">
        <v>203</v>
      </c>
      <c r="E13192" t="s">
        <v>142</v>
      </c>
      <c r="G13192" s="87">
        <v>66000</v>
      </c>
      <c r="H13192" s="87">
        <v>66000</v>
      </c>
    </row>
    <row r="13193" spans="1:8" x14ac:dyDescent="0.3">
      <c r="A13193" t="s">
        <v>39</v>
      </c>
      <c r="B13193" t="s">
        <v>58</v>
      </c>
      <c r="C13193" t="s">
        <v>98</v>
      </c>
      <c r="D13193" t="s">
        <v>203</v>
      </c>
      <c r="E13193" t="s">
        <v>143</v>
      </c>
      <c r="G13193" s="87">
        <v>66000</v>
      </c>
      <c r="H13193" s="87">
        <v>67397.093550651436</v>
      </c>
    </row>
    <row r="13194" spans="1:8" x14ac:dyDescent="0.3">
      <c r="A13194" t="s">
        <v>39</v>
      </c>
      <c r="B13194" t="s">
        <v>58</v>
      </c>
      <c r="C13194" t="s">
        <v>98</v>
      </c>
      <c r="D13194" t="s">
        <v>203</v>
      </c>
      <c r="E13194" t="s">
        <v>141</v>
      </c>
      <c r="G13194" s="87">
        <v>66000</v>
      </c>
      <c r="H13194" s="87">
        <v>0</v>
      </c>
    </row>
    <row r="13195" spans="1:8" x14ac:dyDescent="0.3">
      <c r="A13195" t="s">
        <v>39</v>
      </c>
      <c r="B13195" t="s">
        <v>58</v>
      </c>
      <c r="C13195" t="s">
        <v>98</v>
      </c>
      <c r="D13195" t="s">
        <v>203</v>
      </c>
      <c r="E13195" t="s">
        <v>205</v>
      </c>
      <c r="G13195" s="87">
        <v>66000</v>
      </c>
      <c r="H13195" s="87">
        <v>40977.432878796069</v>
      </c>
    </row>
    <row r="13196" spans="1:8" x14ac:dyDescent="0.3">
      <c r="A13196" t="s">
        <v>39</v>
      </c>
      <c r="B13196" t="s">
        <v>58</v>
      </c>
      <c r="C13196" t="s">
        <v>98</v>
      </c>
      <c r="D13196" t="s">
        <v>206</v>
      </c>
      <c r="E13196" t="s">
        <v>207</v>
      </c>
      <c r="G13196" s="87">
        <v>66000</v>
      </c>
      <c r="H13196" s="87">
        <v>66000</v>
      </c>
    </row>
    <row r="13197" spans="1:8" x14ac:dyDescent="0.3">
      <c r="A13197" t="s">
        <v>39</v>
      </c>
      <c r="B13197" t="s">
        <v>58</v>
      </c>
      <c r="C13197" t="s">
        <v>98</v>
      </c>
      <c r="D13197" t="s">
        <v>206</v>
      </c>
      <c r="E13197" t="s">
        <v>208</v>
      </c>
      <c r="G13197" s="87">
        <v>66000</v>
      </c>
      <c r="H13197" s="87">
        <v>66000</v>
      </c>
    </row>
    <row r="13198" spans="1:8" x14ac:dyDescent="0.3">
      <c r="A13198" t="s">
        <v>39</v>
      </c>
      <c r="B13198" t="s">
        <v>58</v>
      </c>
      <c r="C13198" t="s">
        <v>98</v>
      </c>
      <c r="D13198" t="s">
        <v>206</v>
      </c>
      <c r="E13198" t="s">
        <v>209</v>
      </c>
      <c r="G13198" s="87">
        <v>66000</v>
      </c>
      <c r="H13198" s="87">
        <v>58608.276805251648</v>
      </c>
    </row>
    <row r="13199" spans="1:8" x14ac:dyDescent="0.3">
      <c r="A13199" t="s">
        <v>39</v>
      </c>
      <c r="B13199" t="s">
        <v>58</v>
      </c>
      <c r="C13199" t="s">
        <v>98</v>
      </c>
      <c r="D13199" t="s">
        <v>210</v>
      </c>
      <c r="E13199" t="s">
        <v>211</v>
      </c>
      <c r="G13199" s="87">
        <v>66000</v>
      </c>
      <c r="H13199" s="87">
        <v>59400</v>
      </c>
    </row>
    <row r="13200" spans="1:8" x14ac:dyDescent="0.3">
      <c r="A13200" t="s">
        <v>39</v>
      </c>
      <c r="B13200" t="s">
        <v>58</v>
      </c>
      <c r="C13200" t="s">
        <v>98</v>
      </c>
      <c r="D13200" t="s">
        <v>210</v>
      </c>
      <c r="E13200" t="s">
        <v>212</v>
      </c>
      <c r="G13200" s="87">
        <v>66000</v>
      </c>
      <c r="H13200" s="87">
        <v>58740</v>
      </c>
    </row>
    <row r="13201" spans="1:8" x14ac:dyDescent="0.3">
      <c r="A13201" t="s">
        <v>39</v>
      </c>
      <c r="B13201" t="s">
        <v>58</v>
      </c>
      <c r="C13201" t="s">
        <v>98</v>
      </c>
      <c r="D13201" t="s">
        <v>210</v>
      </c>
      <c r="E13201" t="s">
        <v>213</v>
      </c>
      <c r="G13201" s="87">
        <v>66000</v>
      </c>
      <c r="H13201" s="87">
        <v>58080</v>
      </c>
    </row>
    <row r="13202" spans="1:8" x14ac:dyDescent="0.3">
      <c r="A13202" t="s">
        <v>39</v>
      </c>
      <c r="B13202" t="s">
        <v>58</v>
      </c>
      <c r="C13202" t="s">
        <v>98</v>
      </c>
      <c r="D13202" t="s">
        <v>214</v>
      </c>
      <c r="E13202" t="s">
        <v>215</v>
      </c>
      <c r="F13202" s="88">
        <v>46388</v>
      </c>
      <c r="G13202" s="87">
        <v>5500</v>
      </c>
      <c r="H13202" s="87">
        <v>-49.04655452535367</v>
      </c>
    </row>
    <row r="13203" spans="1:8" x14ac:dyDescent="0.3">
      <c r="A13203" t="s">
        <v>39</v>
      </c>
      <c r="B13203" t="s">
        <v>58</v>
      </c>
      <c r="C13203" t="s">
        <v>98</v>
      </c>
      <c r="D13203" t="s">
        <v>214</v>
      </c>
      <c r="E13203" t="s">
        <v>216</v>
      </c>
      <c r="F13203" s="88">
        <v>46388</v>
      </c>
      <c r="G13203" s="87">
        <v>5500</v>
      </c>
      <c r="H13203" s="87">
        <v>0</v>
      </c>
    </row>
    <row r="13204" spans="1:8" x14ac:dyDescent="0.3">
      <c r="A13204" t="s">
        <v>39</v>
      </c>
      <c r="B13204" t="s">
        <v>58</v>
      </c>
      <c r="C13204" t="s">
        <v>98</v>
      </c>
      <c r="D13204" t="s">
        <v>214</v>
      </c>
      <c r="E13204" t="s">
        <v>217</v>
      </c>
      <c r="F13204" s="88">
        <v>46388</v>
      </c>
      <c r="G13204" s="87">
        <v>5500</v>
      </c>
      <c r="H13204" s="87">
        <v>-49.04655452535367</v>
      </c>
    </row>
    <row r="13205" spans="1:8" x14ac:dyDescent="0.3">
      <c r="A13205" t="s">
        <v>39</v>
      </c>
      <c r="B13205" t="s">
        <v>58</v>
      </c>
      <c r="C13205" t="s">
        <v>98</v>
      </c>
      <c r="D13205" t="s">
        <v>214</v>
      </c>
      <c r="E13205" t="s">
        <v>215</v>
      </c>
      <c r="F13205" s="88">
        <v>46419</v>
      </c>
      <c r="G13205" s="87">
        <v>5500</v>
      </c>
      <c r="H13205" s="87">
        <v>-49.081929537174773</v>
      </c>
    </row>
    <row r="13206" spans="1:8" x14ac:dyDescent="0.3">
      <c r="A13206" t="s">
        <v>39</v>
      </c>
      <c r="B13206" t="s">
        <v>58</v>
      </c>
      <c r="C13206" t="s">
        <v>98</v>
      </c>
      <c r="D13206" t="s">
        <v>214</v>
      </c>
      <c r="E13206" t="s">
        <v>216</v>
      </c>
      <c r="F13206" s="88">
        <v>46419</v>
      </c>
      <c r="G13206" s="87">
        <v>5500</v>
      </c>
      <c r="H13206" s="87">
        <v>0</v>
      </c>
    </row>
    <row r="13207" spans="1:8" x14ac:dyDescent="0.3">
      <c r="A13207" t="s">
        <v>39</v>
      </c>
      <c r="B13207" t="s">
        <v>58</v>
      </c>
      <c r="C13207" t="s">
        <v>98</v>
      </c>
      <c r="D13207" t="s">
        <v>214</v>
      </c>
      <c r="E13207" t="s">
        <v>217</v>
      </c>
      <c r="F13207" s="88">
        <v>46419</v>
      </c>
      <c r="G13207" s="87">
        <v>5500</v>
      </c>
      <c r="H13207" s="87">
        <v>-49.081929537174773</v>
      </c>
    </row>
    <row r="13208" spans="1:8" x14ac:dyDescent="0.3">
      <c r="A13208" t="s">
        <v>39</v>
      </c>
      <c r="B13208" t="s">
        <v>58</v>
      </c>
      <c r="C13208" t="s">
        <v>98</v>
      </c>
      <c r="D13208" t="s">
        <v>214</v>
      </c>
      <c r="E13208" t="s">
        <v>215</v>
      </c>
      <c r="F13208" s="88">
        <v>46447</v>
      </c>
      <c r="G13208" s="87">
        <v>5500</v>
      </c>
      <c r="H13208" s="87">
        <v>-49.11735561454794</v>
      </c>
    </row>
    <row r="13209" spans="1:8" x14ac:dyDescent="0.3">
      <c r="A13209" t="s">
        <v>39</v>
      </c>
      <c r="B13209" t="s">
        <v>58</v>
      </c>
      <c r="C13209" t="s">
        <v>98</v>
      </c>
      <c r="D13209" t="s">
        <v>214</v>
      </c>
      <c r="E13209" t="s">
        <v>216</v>
      </c>
      <c r="F13209" s="88">
        <v>46447</v>
      </c>
      <c r="G13209" s="87">
        <v>5500</v>
      </c>
      <c r="H13209" s="87">
        <v>0</v>
      </c>
    </row>
    <row r="13210" spans="1:8" x14ac:dyDescent="0.3">
      <c r="A13210" t="s">
        <v>39</v>
      </c>
      <c r="B13210" t="s">
        <v>58</v>
      </c>
      <c r="C13210" t="s">
        <v>98</v>
      </c>
      <c r="D13210" t="s">
        <v>214</v>
      </c>
      <c r="E13210" t="s">
        <v>217</v>
      </c>
      <c r="F13210" s="88">
        <v>46447</v>
      </c>
      <c r="G13210" s="87">
        <v>5500</v>
      </c>
      <c r="H13210" s="87">
        <v>-49.11735561454794</v>
      </c>
    </row>
    <row r="13211" spans="1:8" x14ac:dyDescent="0.3">
      <c r="A13211" t="s">
        <v>39</v>
      </c>
      <c r="B13211" t="s">
        <v>58</v>
      </c>
      <c r="C13211" t="s">
        <v>98</v>
      </c>
      <c r="D13211" t="s">
        <v>214</v>
      </c>
      <c r="E13211" t="s">
        <v>215</v>
      </c>
      <c r="F13211" s="88">
        <v>46478</v>
      </c>
      <c r="G13211" s="87">
        <v>5500</v>
      </c>
      <c r="H13211" s="87">
        <v>-49.154036385005263</v>
      </c>
    </row>
    <row r="13212" spans="1:8" x14ac:dyDescent="0.3">
      <c r="A13212" t="s">
        <v>39</v>
      </c>
      <c r="B13212" t="s">
        <v>58</v>
      </c>
      <c r="C13212" t="s">
        <v>98</v>
      </c>
      <c r="D13212" t="s">
        <v>214</v>
      </c>
      <c r="E13212" t="s">
        <v>216</v>
      </c>
      <c r="F13212" s="88">
        <v>46478</v>
      </c>
      <c r="G13212" s="87">
        <v>5500</v>
      </c>
      <c r="H13212" s="87">
        <v>0</v>
      </c>
    </row>
    <row r="13213" spans="1:8" x14ac:dyDescent="0.3">
      <c r="A13213" t="s">
        <v>39</v>
      </c>
      <c r="B13213" t="s">
        <v>58</v>
      </c>
      <c r="C13213" t="s">
        <v>98</v>
      </c>
      <c r="D13213" t="s">
        <v>214</v>
      </c>
      <c r="E13213" t="s">
        <v>217</v>
      </c>
      <c r="F13213" s="88">
        <v>46478</v>
      </c>
      <c r="G13213" s="87">
        <v>5500</v>
      </c>
      <c r="H13213" s="87">
        <v>-49.154036385005263</v>
      </c>
    </row>
    <row r="13214" spans="1:8" x14ac:dyDescent="0.3">
      <c r="A13214" t="s">
        <v>39</v>
      </c>
      <c r="B13214" t="s">
        <v>58</v>
      </c>
      <c r="C13214" t="s">
        <v>98</v>
      </c>
      <c r="D13214" t="s">
        <v>214</v>
      </c>
      <c r="E13214" t="s">
        <v>215</v>
      </c>
      <c r="F13214" s="88">
        <v>46508</v>
      </c>
      <c r="G13214" s="87">
        <v>5500</v>
      </c>
      <c r="H13214" s="87">
        <v>-49.19077198270061</v>
      </c>
    </row>
    <row r="13215" spans="1:8" x14ac:dyDescent="0.3">
      <c r="A13215" t="s">
        <v>39</v>
      </c>
      <c r="B13215" t="s">
        <v>58</v>
      </c>
      <c r="C13215" t="s">
        <v>98</v>
      </c>
      <c r="D13215" t="s">
        <v>214</v>
      </c>
      <c r="E13215" t="s">
        <v>216</v>
      </c>
      <c r="F13215" s="88">
        <v>46508</v>
      </c>
      <c r="G13215" s="87">
        <v>5500</v>
      </c>
      <c r="H13215" s="87">
        <v>0</v>
      </c>
    </row>
    <row r="13216" spans="1:8" x14ac:dyDescent="0.3">
      <c r="A13216" t="s">
        <v>39</v>
      </c>
      <c r="B13216" t="s">
        <v>58</v>
      </c>
      <c r="C13216" t="s">
        <v>98</v>
      </c>
      <c r="D13216" t="s">
        <v>214</v>
      </c>
      <c r="E13216" t="s">
        <v>217</v>
      </c>
      <c r="F13216" s="88">
        <v>46508</v>
      </c>
      <c r="G13216" s="87">
        <v>5500</v>
      </c>
      <c r="H13216" s="87">
        <v>-49.19077198270061</v>
      </c>
    </row>
    <row r="13217" spans="1:8" x14ac:dyDescent="0.3">
      <c r="A13217" t="s">
        <v>39</v>
      </c>
      <c r="B13217" t="s">
        <v>58</v>
      </c>
      <c r="C13217" t="s">
        <v>98</v>
      </c>
      <c r="D13217" t="s">
        <v>214</v>
      </c>
      <c r="E13217" t="s">
        <v>215</v>
      </c>
      <c r="F13217" s="88">
        <v>46539</v>
      </c>
      <c r="G13217" s="87">
        <v>5500</v>
      </c>
      <c r="H13217" s="87">
        <v>-49.227562530651859</v>
      </c>
    </row>
    <row r="13218" spans="1:8" x14ac:dyDescent="0.3">
      <c r="A13218" t="s">
        <v>39</v>
      </c>
      <c r="B13218" t="s">
        <v>58</v>
      </c>
      <c r="C13218" t="s">
        <v>98</v>
      </c>
      <c r="D13218" t="s">
        <v>214</v>
      </c>
      <c r="E13218" t="s">
        <v>216</v>
      </c>
      <c r="F13218" s="88">
        <v>46539</v>
      </c>
      <c r="G13218" s="87">
        <v>5500</v>
      </c>
      <c r="H13218" s="87">
        <v>0</v>
      </c>
    </row>
    <row r="13219" spans="1:8" x14ac:dyDescent="0.3">
      <c r="A13219" t="s">
        <v>39</v>
      </c>
      <c r="B13219" t="s">
        <v>58</v>
      </c>
      <c r="C13219" t="s">
        <v>98</v>
      </c>
      <c r="D13219" t="s">
        <v>214</v>
      </c>
      <c r="E13219" t="s">
        <v>217</v>
      </c>
      <c r="F13219" s="88">
        <v>46539</v>
      </c>
      <c r="G13219" s="87">
        <v>5500</v>
      </c>
      <c r="H13219" s="87">
        <v>-49.227562530651859</v>
      </c>
    </row>
    <row r="13220" spans="1:8" x14ac:dyDescent="0.3">
      <c r="A13220" t="s">
        <v>39</v>
      </c>
      <c r="B13220" t="s">
        <v>58</v>
      </c>
      <c r="C13220" t="s">
        <v>98</v>
      </c>
      <c r="D13220" t="s">
        <v>214</v>
      </c>
      <c r="E13220" t="s">
        <v>215</v>
      </c>
      <c r="F13220" s="88">
        <v>46569</v>
      </c>
      <c r="G13220" s="87">
        <v>5500</v>
      </c>
      <c r="H13220" s="87">
        <v>-49.264408152246922</v>
      </c>
    </row>
    <row r="13221" spans="1:8" x14ac:dyDescent="0.3">
      <c r="A13221" t="s">
        <v>39</v>
      </c>
      <c r="B13221" t="s">
        <v>58</v>
      </c>
      <c r="C13221" t="s">
        <v>98</v>
      </c>
      <c r="D13221" t="s">
        <v>214</v>
      </c>
      <c r="E13221" t="s">
        <v>216</v>
      </c>
      <c r="F13221" s="88">
        <v>46569</v>
      </c>
      <c r="G13221" s="87">
        <v>5500</v>
      </c>
      <c r="H13221" s="87">
        <v>0</v>
      </c>
    </row>
    <row r="13222" spans="1:8" x14ac:dyDescent="0.3">
      <c r="A13222" t="s">
        <v>39</v>
      </c>
      <c r="B13222" t="s">
        <v>58</v>
      </c>
      <c r="C13222" t="s">
        <v>98</v>
      </c>
      <c r="D13222" t="s">
        <v>214</v>
      </c>
      <c r="E13222" t="s">
        <v>217</v>
      </c>
      <c r="F13222" s="88">
        <v>46569</v>
      </c>
      <c r="G13222" s="87">
        <v>5500</v>
      </c>
      <c r="H13222" s="87">
        <v>-49.264408152246922</v>
      </c>
    </row>
    <row r="13223" spans="1:8" x14ac:dyDescent="0.3">
      <c r="A13223" t="s">
        <v>39</v>
      </c>
      <c r="B13223" t="s">
        <v>58</v>
      </c>
      <c r="C13223" t="s">
        <v>98</v>
      </c>
      <c r="D13223" t="s">
        <v>214</v>
      </c>
      <c r="E13223" t="s">
        <v>215</v>
      </c>
      <c r="F13223" s="88">
        <v>46600</v>
      </c>
      <c r="G13223" s="87">
        <v>5500</v>
      </c>
      <c r="H13223" s="87">
        <v>-49.301914363250653</v>
      </c>
    </row>
    <row r="13224" spans="1:8" x14ac:dyDescent="0.3">
      <c r="A13224" t="s">
        <v>39</v>
      </c>
      <c r="B13224" t="s">
        <v>58</v>
      </c>
      <c r="C13224" t="s">
        <v>98</v>
      </c>
      <c r="D13224" t="s">
        <v>214</v>
      </c>
      <c r="E13224" t="s">
        <v>216</v>
      </c>
      <c r="F13224" s="88">
        <v>46600</v>
      </c>
      <c r="G13224" s="87">
        <v>5500</v>
      </c>
      <c r="H13224" s="87">
        <v>0</v>
      </c>
    </row>
    <row r="13225" spans="1:8" x14ac:dyDescent="0.3">
      <c r="A13225" t="s">
        <v>39</v>
      </c>
      <c r="B13225" t="s">
        <v>58</v>
      </c>
      <c r="C13225" t="s">
        <v>98</v>
      </c>
      <c r="D13225" t="s">
        <v>214</v>
      </c>
      <c r="E13225" t="s">
        <v>217</v>
      </c>
      <c r="F13225" s="88">
        <v>46600</v>
      </c>
      <c r="G13225" s="87">
        <v>5500</v>
      </c>
      <c r="H13225" s="87">
        <v>-49.301914363250653</v>
      </c>
    </row>
    <row r="13226" spans="1:8" x14ac:dyDescent="0.3">
      <c r="A13226" t="s">
        <v>39</v>
      </c>
      <c r="B13226" t="s">
        <v>58</v>
      </c>
      <c r="C13226" t="s">
        <v>98</v>
      </c>
      <c r="D13226" t="s">
        <v>214</v>
      </c>
      <c r="E13226" t="s">
        <v>215</v>
      </c>
      <c r="F13226" s="88">
        <v>46631</v>
      </c>
      <c r="G13226" s="87">
        <v>5500</v>
      </c>
      <c r="H13226" s="87">
        <v>-49.338871411718173</v>
      </c>
    </row>
    <row r="13227" spans="1:8" x14ac:dyDescent="0.3">
      <c r="A13227" t="s">
        <v>39</v>
      </c>
      <c r="B13227" t="s">
        <v>58</v>
      </c>
      <c r="C13227" t="s">
        <v>98</v>
      </c>
      <c r="D13227" t="s">
        <v>214</v>
      </c>
      <c r="E13227" t="s">
        <v>216</v>
      </c>
      <c r="F13227" s="88">
        <v>46631</v>
      </c>
      <c r="G13227" s="87">
        <v>5500</v>
      </c>
      <c r="H13227" s="87">
        <v>0</v>
      </c>
    </row>
    <row r="13228" spans="1:8" x14ac:dyDescent="0.3">
      <c r="A13228" t="s">
        <v>39</v>
      </c>
      <c r="B13228" t="s">
        <v>58</v>
      </c>
      <c r="C13228" t="s">
        <v>98</v>
      </c>
      <c r="D13228" t="s">
        <v>214</v>
      </c>
      <c r="E13228" t="s">
        <v>217</v>
      </c>
      <c r="F13228" s="88">
        <v>46631</v>
      </c>
      <c r="G13228" s="87">
        <v>5500</v>
      </c>
      <c r="H13228" s="87">
        <v>-49.338871411718173</v>
      </c>
    </row>
    <row r="13229" spans="1:8" x14ac:dyDescent="0.3">
      <c r="A13229" t="s">
        <v>39</v>
      </c>
      <c r="B13229" t="s">
        <v>58</v>
      </c>
      <c r="C13229" t="s">
        <v>98</v>
      </c>
      <c r="D13229" t="s">
        <v>214</v>
      </c>
      <c r="E13229" t="s">
        <v>215</v>
      </c>
      <c r="F13229" s="88">
        <v>46661</v>
      </c>
      <c r="G13229" s="87">
        <v>5500</v>
      </c>
      <c r="H13229" s="87">
        <v>-49.375883908258423</v>
      </c>
    </row>
    <row r="13230" spans="1:8" x14ac:dyDescent="0.3">
      <c r="A13230" t="s">
        <v>39</v>
      </c>
      <c r="B13230" t="s">
        <v>58</v>
      </c>
      <c r="C13230" t="s">
        <v>98</v>
      </c>
      <c r="D13230" t="s">
        <v>214</v>
      </c>
      <c r="E13230" t="s">
        <v>216</v>
      </c>
      <c r="F13230" s="88">
        <v>46661</v>
      </c>
      <c r="G13230" s="87">
        <v>5500</v>
      </c>
      <c r="H13230" s="87">
        <v>0</v>
      </c>
    </row>
    <row r="13231" spans="1:8" x14ac:dyDescent="0.3">
      <c r="A13231" t="s">
        <v>39</v>
      </c>
      <c r="B13231" t="s">
        <v>58</v>
      </c>
      <c r="C13231" t="s">
        <v>98</v>
      </c>
      <c r="D13231" t="s">
        <v>214</v>
      </c>
      <c r="E13231" t="s">
        <v>217</v>
      </c>
      <c r="F13231" s="88">
        <v>46661</v>
      </c>
      <c r="G13231" s="87">
        <v>5500</v>
      </c>
      <c r="H13231" s="87">
        <v>-49.375883908258423</v>
      </c>
    </row>
    <row r="13232" spans="1:8" x14ac:dyDescent="0.3">
      <c r="A13232" t="s">
        <v>39</v>
      </c>
      <c r="B13232" t="s">
        <v>58</v>
      </c>
      <c r="C13232" t="s">
        <v>98</v>
      </c>
      <c r="D13232" t="s">
        <v>214</v>
      </c>
      <c r="E13232" t="s">
        <v>215</v>
      </c>
      <c r="F13232" s="88">
        <v>46692</v>
      </c>
      <c r="G13232" s="87">
        <v>5500</v>
      </c>
      <c r="H13232" s="87">
        <v>-49.412951977748641</v>
      </c>
    </row>
    <row r="13233" spans="1:8" x14ac:dyDescent="0.3">
      <c r="A13233" t="s">
        <v>39</v>
      </c>
      <c r="B13233" t="s">
        <v>58</v>
      </c>
      <c r="C13233" t="s">
        <v>98</v>
      </c>
      <c r="D13233" t="s">
        <v>214</v>
      </c>
      <c r="E13233" t="s">
        <v>216</v>
      </c>
      <c r="F13233" s="88">
        <v>46692</v>
      </c>
      <c r="G13233" s="87">
        <v>5500</v>
      </c>
      <c r="H13233" s="87">
        <v>0</v>
      </c>
    </row>
    <row r="13234" spans="1:8" x14ac:dyDescent="0.3">
      <c r="A13234" t="s">
        <v>39</v>
      </c>
      <c r="B13234" t="s">
        <v>58</v>
      </c>
      <c r="C13234" t="s">
        <v>98</v>
      </c>
      <c r="D13234" t="s">
        <v>214</v>
      </c>
      <c r="E13234" t="s">
        <v>217</v>
      </c>
      <c r="F13234" s="88">
        <v>46692</v>
      </c>
      <c r="G13234" s="87">
        <v>5500</v>
      </c>
      <c r="H13234" s="87">
        <v>-49.412951977748641</v>
      </c>
    </row>
    <row r="13235" spans="1:8" x14ac:dyDescent="0.3">
      <c r="A13235" t="s">
        <v>39</v>
      </c>
      <c r="B13235" t="s">
        <v>58</v>
      </c>
      <c r="C13235" t="s">
        <v>98</v>
      </c>
      <c r="D13235" t="s">
        <v>214</v>
      </c>
      <c r="E13235" t="s">
        <v>215</v>
      </c>
      <c r="F13235" s="88">
        <v>46722</v>
      </c>
      <c r="G13235" s="87">
        <v>5500</v>
      </c>
      <c r="H13235" s="87">
        <v>-49.450075745446462</v>
      </c>
    </row>
    <row r="13236" spans="1:8" x14ac:dyDescent="0.3">
      <c r="A13236" t="s">
        <v>39</v>
      </c>
      <c r="B13236" t="s">
        <v>58</v>
      </c>
      <c r="C13236" t="s">
        <v>98</v>
      </c>
      <c r="D13236" t="s">
        <v>214</v>
      </c>
      <c r="E13236" t="s">
        <v>216</v>
      </c>
      <c r="F13236" s="88">
        <v>46722</v>
      </c>
      <c r="G13236" s="87">
        <v>5500</v>
      </c>
      <c r="H13236" s="87">
        <v>0</v>
      </c>
    </row>
    <row r="13237" spans="1:8" x14ac:dyDescent="0.3">
      <c r="A13237" t="s">
        <v>39</v>
      </c>
      <c r="B13237" t="s">
        <v>58</v>
      </c>
      <c r="C13237" t="s">
        <v>98</v>
      </c>
      <c r="D13237" t="s">
        <v>214</v>
      </c>
      <c r="E13237" t="s">
        <v>217</v>
      </c>
      <c r="F13237" s="88">
        <v>46722</v>
      </c>
      <c r="G13237" s="87">
        <v>5500</v>
      </c>
      <c r="H13237" s="87">
        <v>-49.450075745446462</v>
      </c>
    </row>
    <row r="13238" spans="1:8" x14ac:dyDescent="0.3">
      <c r="A13238" t="s">
        <v>39</v>
      </c>
      <c r="B13238" t="s">
        <v>58</v>
      </c>
      <c r="C13238" t="s">
        <v>100</v>
      </c>
      <c r="D13238" t="s">
        <v>198</v>
      </c>
      <c r="E13238" t="s">
        <v>135</v>
      </c>
      <c r="G13238" s="87">
        <v>54000</v>
      </c>
      <c r="H13238" s="87">
        <v>31968</v>
      </c>
    </row>
    <row r="13239" spans="1:8" x14ac:dyDescent="0.3">
      <c r="A13239" t="s">
        <v>39</v>
      </c>
      <c r="B13239" t="s">
        <v>58</v>
      </c>
      <c r="C13239" t="s">
        <v>100</v>
      </c>
      <c r="D13239" t="s">
        <v>198</v>
      </c>
      <c r="E13239" t="s">
        <v>199</v>
      </c>
      <c r="G13239" s="87">
        <v>54000</v>
      </c>
      <c r="H13239" s="87">
        <v>54399.569487420973</v>
      </c>
    </row>
    <row r="13240" spans="1:8" x14ac:dyDescent="0.3">
      <c r="A13240" t="s">
        <v>39</v>
      </c>
      <c r="B13240" t="s">
        <v>58</v>
      </c>
      <c r="C13240" t="s">
        <v>100</v>
      </c>
      <c r="D13240" t="s">
        <v>198</v>
      </c>
      <c r="E13240" t="s">
        <v>200</v>
      </c>
      <c r="G13240" s="87">
        <v>54000</v>
      </c>
      <c r="H13240" s="87">
        <v>54545.582920992812</v>
      </c>
    </row>
    <row r="13241" spans="1:8" x14ac:dyDescent="0.3">
      <c r="A13241" t="s">
        <v>39</v>
      </c>
      <c r="B13241" t="s">
        <v>58</v>
      </c>
      <c r="C13241" t="s">
        <v>100</v>
      </c>
      <c r="D13241" t="s">
        <v>198</v>
      </c>
      <c r="E13241" t="s">
        <v>201</v>
      </c>
      <c r="G13241" s="87">
        <v>54000</v>
      </c>
      <c r="H13241" s="87">
        <v>54000</v>
      </c>
    </row>
    <row r="13242" spans="1:8" x14ac:dyDescent="0.3">
      <c r="A13242" t="s">
        <v>39</v>
      </c>
      <c r="B13242" t="s">
        <v>58</v>
      </c>
      <c r="C13242" t="s">
        <v>100</v>
      </c>
      <c r="D13242" t="s">
        <v>198</v>
      </c>
      <c r="E13242" t="s">
        <v>202</v>
      </c>
      <c r="G13242" s="87">
        <v>54000</v>
      </c>
      <c r="H13242" s="87">
        <v>32529.920132939242</v>
      </c>
    </row>
    <row r="13243" spans="1:8" x14ac:dyDescent="0.3">
      <c r="A13243" t="s">
        <v>39</v>
      </c>
      <c r="B13243" t="s">
        <v>58</v>
      </c>
      <c r="C13243" t="s">
        <v>100</v>
      </c>
      <c r="D13243" t="s">
        <v>198</v>
      </c>
      <c r="E13243" t="s">
        <v>139</v>
      </c>
      <c r="G13243" s="87">
        <v>54000</v>
      </c>
      <c r="H13243" s="87">
        <v>35370</v>
      </c>
    </row>
    <row r="13244" spans="1:8" x14ac:dyDescent="0.3">
      <c r="A13244" t="s">
        <v>39</v>
      </c>
      <c r="B13244" t="s">
        <v>58</v>
      </c>
      <c r="C13244" t="s">
        <v>100</v>
      </c>
      <c r="D13244" t="s">
        <v>198</v>
      </c>
      <c r="E13244" t="s">
        <v>65</v>
      </c>
      <c r="G13244" s="87">
        <v>54000</v>
      </c>
      <c r="H13244" s="87">
        <v>32529.920132939242</v>
      </c>
    </row>
    <row r="13245" spans="1:8" x14ac:dyDescent="0.3">
      <c r="A13245" t="s">
        <v>39</v>
      </c>
      <c r="B13245" t="s">
        <v>58</v>
      </c>
      <c r="C13245" t="s">
        <v>100</v>
      </c>
      <c r="D13245" t="s">
        <v>203</v>
      </c>
      <c r="E13245" t="s">
        <v>204</v>
      </c>
      <c r="G13245" s="87">
        <v>54000</v>
      </c>
      <c r="H13245" s="87">
        <v>31137.160058509631</v>
      </c>
    </row>
    <row r="13246" spans="1:8" x14ac:dyDescent="0.3">
      <c r="A13246" t="s">
        <v>39</v>
      </c>
      <c r="B13246" t="s">
        <v>58</v>
      </c>
      <c r="C13246" t="s">
        <v>100</v>
      </c>
      <c r="D13246" t="s">
        <v>203</v>
      </c>
      <c r="E13246" t="s">
        <v>142</v>
      </c>
      <c r="G13246" s="87">
        <v>54000</v>
      </c>
      <c r="H13246" s="87">
        <v>52265.089393735703</v>
      </c>
    </row>
    <row r="13247" spans="1:8" x14ac:dyDescent="0.3">
      <c r="A13247" t="s">
        <v>39</v>
      </c>
      <c r="B13247" t="s">
        <v>58</v>
      </c>
      <c r="C13247" t="s">
        <v>100</v>
      </c>
      <c r="D13247" t="s">
        <v>203</v>
      </c>
      <c r="E13247" t="s">
        <v>143</v>
      </c>
      <c r="G13247" s="87">
        <v>54000</v>
      </c>
      <c r="H13247" s="87">
        <v>54342.467547685163</v>
      </c>
    </row>
    <row r="13248" spans="1:8" x14ac:dyDescent="0.3">
      <c r="A13248" t="s">
        <v>39</v>
      </c>
      <c r="B13248" t="s">
        <v>58</v>
      </c>
      <c r="C13248" t="s">
        <v>100</v>
      </c>
      <c r="D13248" t="s">
        <v>203</v>
      </c>
      <c r="E13248" t="s">
        <v>141</v>
      </c>
      <c r="G13248" s="87">
        <v>54000</v>
      </c>
      <c r="H13248" s="87">
        <v>0</v>
      </c>
    </row>
    <row r="13249" spans="1:8" x14ac:dyDescent="0.3">
      <c r="A13249" t="s">
        <v>39</v>
      </c>
      <c r="B13249" t="s">
        <v>58</v>
      </c>
      <c r="C13249" t="s">
        <v>100</v>
      </c>
      <c r="D13249" t="s">
        <v>203</v>
      </c>
      <c r="E13249" t="s">
        <v>205</v>
      </c>
      <c r="G13249" s="87">
        <v>54000</v>
      </c>
      <c r="H13249" s="87">
        <v>31137.160058509631</v>
      </c>
    </row>
    <row r="13250" spans="1:8" x14ac:dyDescent="0.3">
      <c r="A13250" t="s">
        <v>39</v>
      </c>
      <c r="B13250" t="s">
        <v>58</v>
      </c>
      <c r="C13250" t="s">
        <v>100</v>
      </c>
      <c r="D13250" t="s">
        <v>206</v>
      </c>
      <c r="E13250" t="s">
        <v>207</v>
      </c>
      <c r="G13250" s="87">
        <v>54000</v>
      </c>
      <c r="H13250" s="87">
        <v>56160</v>
      </c>
    </row>
    <row r="13251" spans="1:8" x14ac:dyDescent="0.3">
      <c r="A13251" t="s">
        <v>39</v>
      </c>
      <c r="B13251" t="s">
        <v>58</v>
      </c>
      <c r="C13251" t="s">
        <v>100</v>
      </c>
      <c r="D13251" t="s">
        <v>206</v>
      </c>
      <c r="E13251" t="s">
        <v>208</v>
      </c>
      <c r="G13251" s="87">
        <v>54000</v>
      </c>
      <c r="H13251" s="87">
        <v>55747.5</v>
      </c>
    </row>
    <row r="13252" spans="1:8" x14ac:dyDescent="0.3">
      <c r="A13252" t="s">
        <v>39</v>
      </c>
      <c r="B13252" t="s">
        <v>58</v>
      </c>
      <c r="C13252" t="s">
        <v>100</v>
      </c>
      <c r="D13252" t="s">
        <v>206</v>
      </c>
      <c r="E13252" t="s">
        <v>209</v>
      </c>
      <c r="G13252" s="87">
        <v>54000</v>
      </c>
      <c r="H13252" s="87">
        <v>48113.886761487971</v>
      </c>
    </row>
    <row r="13253" spans="1:8" x14ac:dyDescent="0.3">
      <c r="A13253" t="s">
        <v>39</v>
      </c>
      <c r="B13253" t="s">
        <v>58</v>
      </c>
      <c r="C13253" t="s">
        <v>100</v>
      </c>
      <c r="D13253" t="s">
        <v>210</v>
      </c>
      <c r="E13253" t="s">
        <v>211</v>
      </c>
      <c r="G13253" s="87">
        <v>54000</v>
      </c>
      <c r="H13253" s="87">
        <v>48600</v>
      </c>
    </row>
    <row r="13254" spans="1:8" x14ac:dyDescent="0.3">
      <c r="A13254" t="s">
        <v>39</v>
      </c>
      <c r="B13254" t="s">
        <v>58</v>
      </c>
      <c r="C13254" t="s">
        <v>100</v>
      </c>
      <c r="D13254" t="s">
        <v>210</v>
      </c>
      <c r="E13254" t="s">
        <v>212</v>
      </c>
      <c r="G13254" s="87">
        <v>54000</v>
      </c>
      <c r="H13254" s="87">
        <v>48060</v>
      </c>
    </row>
    <row r="13255" spans="1:8" x14ac:dyDescent="0.3">
      <c r="A13255" t="s">
        <v>39</v>
      </c>
      <c r="B13255" t="s">
        <v>58</v>
      </c>
      <c r="C13255" t="s">
        <v>100</v>
      </c>
      <c r="D13255" t="s">
        <v>210</v>
      </c>
      <c r="E13255" t="s">
        <v>213</v>
      </c>
      <c r="G13255" s="87">
        <v>54000</v>
      </c>
      <c r="H13255" s="87">
        <v>48330</v>
      </c>
    </row>
    <row r="13256" spans="1:8" x14ac:dyDescent="0.3">
      <c r="A13256" t="s">
        <v>39</v>
      </c>
      <c r="B13256" t="s">
        <v>58</v>
      </c>
      <c r="C13256" t="s">
        <v>100</v>
      </c>
      <c r="D13256" t="s">
        <v>214</v>
      </c>
      <c r="E13256" t="s">
        <v>215</v>
      </c>
      <c r="F13256" s="88">
        <v>46388</v>
      </c>
      <c r="G13256" s="87">
        <v>4500</v>
      </c>
      <c r="H13256" s="87">
        <v>201.06587247266941</v>
      </c>
    </row>
    <row r="13257" spans="1:8" x14ac:dyDescent="0.3">
      <c r="A13257" t="s">
        <v>39</v>
      </c>
      <c r="B13257" t="s">
        <v>58</v>
      </c>
      <c r="C13257" t="s">
        <v>100</v>
      </c>
      <c r="D13257" t="s">
        <v>214</v>
      </c>
      <c r="E13257" t="s">
        <v>216</v>
      </c>
      <c r="F13257" s="88">
        <v>46388</v>
      </c>
      <c r="G13257" s="87">
        <v>4500</v>
      </c>
      <c r="H13257" s="87">
        <v>180.0000000000002</v>
      </c>
    </row>
    <row r="13258" spans="1:8" x14ac:dyDescent="0.3">
      <c r="A13258" t="s">
        <v>39</v>
      </c>
      <c r="B13258" t="s">
        <v>58</v>
      </c>
      <c r="C13258" t="s">
        <v>100</v>
      </c>
      <c r="D13258" t="s">
        <v>214</v>
      </c>
      <c r="E13258" t="s">
        <v>217</v>
      </c>
      <c r="F13258" s="88">
        <v>46388</v>
      </c>
      <c r="G13258" s="87">
        <v>4500</v>
      </c>
      <c r="H13258" s="87">
        <v>20.25564660833567</v>
      </c>
    </row>
    <row r="13259" spans="1:8" x14ac:dyDescent="0.3">
      <c r="A13259" t="s">
        <v>39</v>
      </c>
      <c r="B13259" t="s">
        <v>58</v>
      </c>
      <c r="C13259" t="s">
        <v>100</v>
      </c>
      <c r="D13259" t="s">
        <v>214</v>
      </c>
      <c r="E13259" t="s">
        <v>215</v>
      </c>
      <c r="F13259" s="88">
        <v>46419</v>
      </c>
      <c r="G13259" s="87">
        <v>4500</v>
      </c>
      <c r="H13259" s="87">
        <v>201.05821149436571</v>
      </c>
    </row>
    <row r="13260" spans="1:8" x14ac:dyDescent="0.3">
      <c r="A13260" t="s">
        <v>39</v>
      </c>
      <c r="B13260" t="s">
        <v>58</v>
      </c>
      <c r="C13260" t="s">
        <v>100</v>
      </c>
      <c r="D13260" t="s">
        <v>214</v>
      </c>
      <c r="E13260" t="s">
        <v>216</v>
      </c>
      <c r="F13260" s="88">
        <v>46419</v>
      </c>
      <c r="G13260" s="87">
        <v>4500</v>
      </c>
      <c r="H13260" s="87">
        <v>180.0000000000002</v>
      </c>
    </row>
    <row r="13261" spans="1:8" x14ac:dyDescent="0.3">
      <c r="A13261" t="s">
        <v>39</v>
      </c>
      <c r="B13261" t="s">
        <v>58</v>
      </c>
      <c r="C13261" t="s">
        <v>100</v>
      </c>
      <c r="D13261" t="s">
        <v>214</v>
      </c>
      <c r="E13261" t="s">
        <v>217</v>
      </c>
      <c r="F13261" s="88">
        <v>46419</v>
      </c>
      <c r="G13261" s="87">
        <v>4500</v>
      </c>
      <c r="H13261" s="87">
        <v>20.248280283043929</v>
      </c>
    </row>
    <row r="13262" spans="1:8" x14ac:dyDescent="0.3">
      <c r="A13262" t="s">
        <v>39</v>
      </c>
      <c r="B13262" t="s">
        <v>58</v>
      </c>
      <c r="C13262" t="s">
        <v>100</v>
      </c>
      <c r="D13262" t="s">
        <v>214</v>
      </c>
      <c r="E13262" t="s">
        <v>215</v>
      </c>
      <c r="F13262" s="88">
        <v>46447</v>
      </c>
      <c r="G13262" s="87">
        <v>4500</v>
      </c>
      <c r="H13262" s="87">
        <v>201.05055608614029</v>
      </c>
    </row>
    <row r="13263" spans="1:8" x14ac:dyDescent="0.3">
      <c r="A13263" t="s">
        <v>39</v>
      </c>
      <c r="B13263" t="s">
        <v>58</v>
      </c>
      <c r="C13263" t="s">
        <v>100</v>
      </c>
      <c r="D13263" t="s">
        <v>214</v>
      </c>
      <c r="E13263" t="s">
        <v>216</v>
      </c>
      <c r="F13263" s="88">
        <v>46447</v>
      </c>
      <c r="G13263" s="87">
        <v>4500</v>
      </c>
      <c r="H13263" s="87">
        <v>180.0000000000002</v>
      </c>
    </row>
    <row r="13264" spans="1:8" x14ac:dyDescent="0.3">
      <c r="A13264" t="s">
        <v>39</v>
      </c>
      <c r="B13264" t="s">
        <v>58</v>
      </c>
      <c r="C13264" t="s">
        <v>100</v>
      </c>
      <c r="D13264" t="s">
        <v>214</v>
      </c>
      <c r="E13264" t="s">
        <v>217</v>
      </c>
      <c r="F13264" s="88">
        <v>46447</v>
      </c>
      <c r="G13264" s="87">
        <v>4500</v>
      </c>
      <c r="H13264" s="87">
        <v>20.240919313595949</v>
      </c>
    </row>
    <row r="13265" spans="1:8" x14ac:dyDescent="0.3">
      <c r="A13265" t="s">
        <v>39</v>
      </c>
      <c r="B13265" t="s">
        <v>58</v>
      </c>
      <c r="C13265" t="s">
        <v>100</v>
      </c>
      <c r="D13265" t="s">
        <v>214</v>
      </c>
      <c r="E13265" t="s">
        <v>215</v>
      </c>
      <c r="F13265" s="88">
        <v>46478</v>
      </c>
      <c r="G13265" s="87">
        <v>4500</v>
      </c>
      <c r="H13265" s="87">
        <v>201.04264702259221</v>
      </c>
    </row>
    <row r="13266" spans="1:8" x14ac:dyDescent="0.3">
      <c r="A13266" t="s">
        <v>39</v>
      </c>
      <c r="B13266" t="s">
        <v>58</v>
      </c>
      <c r="C13266" t="s">
        <v>100</v>
      </c>
      <c r="D13266" t="s">
        <v>214</v>
      </c>
      <c r="E13266" t="s">
        <v>216</v>
      </c>
      <c r="F13266" s="88">
        <v>46478</v>
      </c>
      <c r="G13266" s="87">
        <v>4500</v>
      </c>
      <c r="H13266" s="87">
        <v>180.0000000000002</v>
      </c>
    </row>
    <row r="13267" spans="1:8" x14ac:dyDescent="0.3">
      <c r="A13267" t="s">
        <v>39</v>
      </c>
      <c r="B13267" t="s">
        <v>58</v>
      </c>
      <c r="C13267" t="s">
        <v>100</v>
      </c>
      <c r="D13267" t="s">
        <v>214</v>
      </c>
      <c r="E13267" t="s">
        <v>217</v>
      </c>
      <c r="F13267" s="88">
        <v>46478</v>
      </c>
      <c r="G13267" s="87">
        <v>4500</v>
      </c>
      <c r="H13267" s="87">
        <v>20.23331444480025</v>
      </c>
    </row>
    <row r="13268" spans="1:8" x14ac:dyDescent="0.3">
      <c r="A13268" t="s">
        <v>39</v>
      </c>
      <c r="B13268" t="s">
        <v>58</v>
      </c>
      <c r="C13268" t="s">
        <v>100</v>
      </c>
      <c r="D13268" t="s">
        <v>214</v>
      </c>
      <c r="E13268" t="s">
        <v>215</v>
      </c>
      <c r="F13268" s="88">
        <v>46508</v>
      </c>
      <c r="G13268" s="87">
        <v>4500</v>
      </c>
      <c r="H13268" s="87">
        <v>201.03474389996089</v>
      </c>
    </row>
    <row r="13269" spans="1:8" x14ac:dyDescent="0.3">
      <c r="A13269" t="s">
        <v>39</v>
      </c>
      <c r="B13269" t="s">
        <v>58</v>
      </c>
      <c r="C13269" t="s">
        <v>100</v>
      </c>
      <c r="D13269" t="s">
        <v>214</v>
      </c>
      <c r="E13269" t="s">
        <v>216</v>
      </c>
      <c r="F13269" s="88">
        <v>46508</v>
      </c>
      <c r="G13269" s="87">
        <v>4500</v>
      </c>
      <c r="H13269" s="87">
        <v>180.0000000000002</v>
      </c>
    </row>
    <row r="13270" spans="1:8" x14ac:dyDescent="0.3">
      <c r="A13270" t="s">
        <v>39</v>
      </c>
      <c r="B13270" t="s">
        <v>58</v>
      </c>
      <c r="C13270" t="s">
        <v>100</v>
      </c>
      <c r="D13270" t="s">
        <v>214</v>
      </c>
      <c r="E13270" t="s">
        <v>217</v>
      </c>
      <c r="F13270" s="88">
        <v>46508</v>
      </c>
      <c r="G13270" s="87">
        <v>4500</v>
      </c>
      <c r="H13270" s="87">
        <v>20.225715288424091</v>
      </c>
    </row>
    <row r="13271" spans="1:8" x14ac:dyDescent="0.3">
      <c r="A13271" t="s">
        <v>39</v>
      </c>
      <c r="B13271" t="s">
        <v>58</v>
      </c>
      <c r="C13271" t="s">
        <v>100</v>
      </c>
      <c r="D13271" t="s">
        <v>214</v>
      </c>
      <c r="E13271" t="s">
        <v>215</v>
      </c>
      <c r="F13271" s="88">
        <v>46539</v>
      </c>
      <c r="G13271" s="87">
        <v>4500</v>
      </c>
      <c r="H13271" s="87">
        <v>201.0268467115547</v>
      </c>
    </row>
    <row r="13272" spans="1:8" x14ac:dyDescent="0.3">
      <c r="A13272" t="s">
        <v>39</v>
      </c>
      <c r="B13272" t="s">
        <v>58</v>
      </c>
      <c r="C13272" t="s">
        <v>100</v>
      </c>
      <c r="D13272" t="s">
        <v>214</v>
      </c>
      <c r="E13272" t="s">
        <v>216</v>
      </c>
      <c r="F13272" s="88">
        <v>46539</v>
      </c>
      <c r="G13272" s="87">
        <v>4500</v>
      </c>
      <c r="H13272" s="87">
        <v>180.0000000000002</v>
      </c>
    </row>
    <row r="13273" spans="1:8" x14ac:dyDescent="0.3">
      <c r="A13273" t="s">
        <v>39</v>
      </c>
      <c r="B13273" t="s">
        <v>58</v>
      </c>
      <c r="C13273" t="s">
        <v>100</v>
      </c>
      <c r="D13273" t="s">
        <v>214</v>
      </c>
      <c r="E13273" t="s">
        <v>217</v>
      </c>
      <c r="F13273" s="88">
        <v>46539</v>
      </c>
      <c r="G13273" s="87">
        <v>4500</v>
      </c>
      <c r="H13273" s="87">
        <v>20.218121838033621</v>
      </c>
    </row>
    <row r="13274" spans="1:8" x14ac:dyDescent="0.3">
      <c r="A13274" t="s">
        <v>39</v>
      </c>
      <c r="B13274" t="s">
        <v>58</v>
      </c>
      <c r="C13274" t="s">
        <v>100</v>
      </c>
      <c r="D13274" t="s">
        <v>214</v>
      </c>
      <c r="E13274" t="s">
        <v>215</v>
      </c>
      <c r="F13274" s="88">
        <v>46569</v>
      </c>
      <c r="G13274" s="87">
        <v>4500</v>
      </c>
      <c r="H13274" s="87">
        <v>201.01895545069189</v>
      </c>
    </row>
    <row r="13275" spans="1:8" x14ac:dyDescent="0.3">
      <c r="A13275" t="s">
        <v>39</v>
      </c>
      <c r="B13275" t="s">
        <v>58</v>
      </c>
      <c r="C13275" t="s">
        <v>100</v>
      </c>
      <c r="D13275" t="s">
        <v>214</v>
      </c>
      <c r="E13275" t="s">
        <v>216</v>
      </c>
      <c r="F13275" s="88">
        <v>46569</v>
      </c>
      <c r="G13275" s="87">
        <v>4500</v>
      </c>
      <c r="H13275" s="87">
        <v>180.0000000000002</v>
      </c>
    </row>
    <row r="13276" spans="1:8" x14ac:dyDescent="0.3">
      <c r="A13276" t="s">
        <v>39</v>
      </c>
      <c r="B13276" t="s">
        <v>58</v>
      </c>
      <c r="C13276" t="s">
        <v>100</v>
      </c>
      <c r="D13276" t="s">
        <v>214</v>
      </c>
      <c r="E13276" t="s">
        <v>217</v>
      </c>
      <c r="F13276" s="88">
        <v>46569</v>
      </c>
      <c r="G13276" s="87">
        <v>4500</v>
      </c>
      <c r="H13276" s="87">
        <v>20.210534087203971</v>
      </c>
    </row>
    <row r="13277" spans="1:8" x14ac:dyDescent="0.3">
      <c r="A13277" t="s">
        <v>39</v>
      </c>
      <c r="B13277" t="s">
        <v>58</v>
      </c>
      <c r="C13277" t="s">
        <v>100</v>
      </c>
      <c r="D13277" t="s">
        <v>214</v>
      </c>
      <c r="E13277" t="s">
        <v>215</v>
      </c>
      <c r="F13277" s="88">
        <v>46600</v>
      </c>
      <c r="G13277" s="87">
        <v>4500</v>
      </c>
      <c r="H13277" s="87">
        <v>389.05137852780769</v>
      </c>
    </row>
    <row r="13278" spans="1:8" x14ac:dyDescent="0.3">
      <c r="A13278" t="s">
        <v>39</v>
      </c>
      <c r="B13278" t="s">
        <v>58</v>
      </c>
      <c r="C13278" t="s">
        <v>100</v>
      </c>
      <c r="D13278" t="s">
        <v>214</v>
      </c>
      <c r="E13278" t="s">
        <v>216</v>
      </c>
      <c r="F13278" s="88">
        <v>46600</v>
      </c>
      <c r="G13278" s="87">
        <v>4500</v>
      </c>
      <c r="H13278" s="87">
        <v>367.2000000000005</v>
      </c>
    </row>
    <row r="13279" spans="1:8" x14ac:dyDescent="0.3">
      <c r="A13279" t="s">
        <v>39</v>
      </c>
      <c r="B13279" t="s">
        <v>58</v>
      </c>
      <c r="C13279" t="s">
        <v>100</v>
      </c>
      <c r="D13279" t="s">
        <v>214</v>
      </c>
      <c r="E13279" t="s">
        <v>217</v>
      </c>
      <c r="F13279" s="88">
        <v>46600</v>
      </c>
      <c r="G13279" s="87">
        <v>4500</v>
      </c>
      <c r="H13279" s="87">
        <v>20.202827780886889</v>
      </c>
    </row>
    <row r="13280" spans="1:8" x14ac:dyDescent="0.3">
      <c r="A13280" t="s">
        <v>39</v>
      </c>
      <c r="B13280" t="s">
        <v>58</v>
      </c>
      <c r="C13280" t="s">
        <v>100</v>
      </c>
      <c r="D13280" t="s">
        <v>214</v>
      </c>
      <c r="E13280" t="s">
        <v>215</v>
      </c>
      <c r="F13280" s="88">
        <v>46631</v>
      </c>
      <c r="G13280" s="87">
        <v>4500</v>
      </c>
      <c r="H13280" s="87">
        <v>389.04318402577269</v>
      </c>
    </row>
    <row r="13281" spans="1:8" x14ac:dyDescent="0.3">
      <c r="A13281" t="s">
        <v>39</v>
      </c>
      <c r="B13281" t="s">
        <v>58</v>
      </c>
      <c r="C13281" t="s">
        <v>100</v>
      </c>
      <c r="D13281" t="s">
        <v>214</v>
      </c>
      <c r="E13281" t="s">
        <v>216</v>
      </c>
      <c r="F13281" s="88">
        <v>46631</v>
      </c>
      <c r="G13281" s="87">
        <v>4500</v>
      </c>
      <c r="H13281" s="87">
        <v>367.2000000000005</v>
      </c>
    </row>
    <row r="13282" spans="1:8" x14ac:dyDescent="0.3">
      <c r="A13282" t="s">
        <v>39</v>
      </c>
      <c r="B13282" t="s">
        <v>58</v>
      </c>
      <c r="C13282" t="s">
        <v>100</v>
      </c>
      <c r="D13282" t="s">
        <v>214</v>
      </c>
      <c r="E13282" t="s">
        <v>217</v>
      </c>
      <c r="F13282" s="88">
        <v>46631</v>
      </c>
      <c r="G13282" s="87">
        <v>4500</v>
      </c>
      <c r="H13282" s="87">
        <v>20.195251503117738</v>
      </c>
    </row>
    <row r="13283" spans="1:8" x14ac:dyDescent="0.3">
      <c r="A13283" t="s">
        <v>39</v>
      </c>
      <c r="B13283" t="s">
        <v>58</v>
      </c>
      <c r="C13283" t="s">
        <v>100</v>
      </c>
      <c r="D13283" t="s">
        <v>214</v>
      </c>
      <c r="E13283" t="s">
        <v>215</v>
      </c>
      <c r="F13283" s="88">
        <v>46661</v>
      </c>
      <c r="G13283" s="87">
        <v>4500</v>
      </c>
      <c r="H13283" s="87">
        <v>200.99518814181201</v>
      </c>
    </row>
    <row r="13284" spans="1:8" x14ac:dyDescent="0.3">
      <c r="A13284" t="s">
        <v>39</v>
      </c>
      <c r="B13284" t="s">
        <v>58</v>
      </c>
      <c r="C13284" t="s">
        <v>100</v>
      </c>
      <c r="D13284" t="s">
        <v>214</v>
      </c>
      <c r="E13284" t="s">
        <v>216</v>
      </c>
      <c r="F13284" s="88">
        <v>46661</v>
      </c>
      <c r="G13284" s="87">
        <v>4500</v>
      </c>
      <c r="H13284" s="87">
        <v>180.0000000000002</v>
      </c>
    </row>
    <row r="13285" spans="1:8" x14ac:dyDescent="0.3">
      <c r="A13285" t="s">
        <v>39</v>
      </c>
      <c r="B13285" t="s">
        <v>58</v>
      </c>
      <c r="C13285" t="s">
        <v>100</v>
      </c>
      <c r="D13285" t="s">
        <v>214</v>
      </c>
      <c r="E13285" t="s">
        <v>217</v>
      </c>
      <c r="F13285" s="88">
        <v>46661</v>
      </c>
      <c r="G13285" s="87">
        <v>4500</v>
      </c>
      <c r="H13285" s="87">
        <v>20.187680905587872</v>
      </c>
    </row>
    <row r="13286" spans="1:8" x14ac:dyDescent="0.3">
      <c r="A13286" t="s">
        <v>39</v>
      </c>
      <c r="B13286" t="s">
        <v>58</v>
      </c>
      <c r="C13286" t="s">
        <v>100</v>
      </c>
      <c r="D13286" t="s">
        <v>214</v>
      </c>
      <c r="E13286" t="s">
        <v>215</v>
      </c>
      <c r="F13286" s="88">
        <v>46692</v>
      </c>
      <c r="G13286" s="87">
        <v>4500</v>
      </c>
      <c r="H13286" s="87">
        <v>200.98732062119089</v>
      </c>
    </row>
    <row r="13287" spans="1:8" x14ac:dyDescent="0.3">
      <c r="A13287" t="s">
        <v>39</v>
      </c>
      <c r="B13287" t="s">
        <v>58</v>
      </c>
      <c r="C13287" t="s">
        <v>100</v>
      </c>
      <c r="D13287" t="s">
        <v>214</v>
      </c>
      <c r="E13287" t="s">
        <v>216</v>
      </c>
      <c r="F13287" s="88">
        <v>46692</v>
      </c>
      <c r="G13287" s="87">
        <v>4500</v>
      </c>
      <c r="H13287" s="87">
        <v>180.0000000000002</v>
      </c>
    </row>
    <row r="13288" spans="1:8" x14ac:dyDescent="0.3">
      <c r="A13288" t="s">
        <v>39</v>
      </c>
      <c r="B13288" t="s">
        <v>58</v>
      </c>
      <c r="C13288" t="s">
        <v>100</v>
      </c>
      <c r="D13288" t="s">
        <v>214</v>
      </c>
      <c r="E13288" t="s">
        <v>217</v>
      </c>
      <c r="F13288" s="88">
        <v>46692</v>
      </c>
      <c r="G13288" s="87">
        <v>4500</v>
      </c>
      <c r="H13288" s="87">
        <v>20.18011598191438</v>
      </c>
    </row>
    <row r="13289" spans="1:8" x14ac:dyDescent="0.3">
      <c r="A13289" t="s">
        <v>39</v>
      </c>
      <c r="B13289" t="s">
        <v>58</v>
      </c>
      <c r="C13289" t="s">
        <v>100</v>
      </c>
      <c r="D13289" t="s">
        <v>214</v>
      </c>
      <c r="E13289" t="s">
        <v>215</v>
      </c>
      <c r="F13289" s="88">
        <v>46722</v>
      </c>
      <c r="G13289" s="87">
        <v>4500</v>
      </c>
      <c r="H13289" s="87">
        <v>200.97945899474911</v>
      </c>
    </row>
    <row r="13290" spans="1:8" x14ac:dyDescent="0.3">
      <c r="A13290" t="s">
        <v>39</v>
      </c>
      <c r="B13290" t="s">
        <v>58</v>
      </c>
      <c r="C13290" t="s">
        <v>100</v>
      </c>
      <c r="D13290" t="s">
        <v>214</v>
      </c>
      <c r="E13290" t="s">
        <v>216</v>
      </c>
      <c r="F13290" s="88">
        <v>46722</v>
      </c>
      <c r="G13290" s="87">
        <v>4500</v>
      </c>
      <c r="H13290" s="87">
        <v>180.0000000000002</v>
      </c>
    </row>
    <row r="13291" spans="1:8" x14ac:dyDescent="0.3">
      <c r="A13291" t="s">
        <v>39</v>
      </c>
      <c r="B13291" t="s">
        <v>58</v>
      </c>
      <c r="C13291" t="s">
        <v>100</v>
      </c>
      <c r="D13291" t="s">
        <v>214</v>
      </c>
      <c r="E13291" t="s">
        <v>217</v>
      </c>
      <c r="F13291" s="88">
        <v>46722</v>
      </c>
      <c r="G13291" s="87">
        <v>4500</v>
      </c>
      <c r="H13291" s="87">
        <v>20.17255672572038</v>
      </c>
    </row>
    <row r="13292" spans="1:8" x14ac:dyDescent="0.3">
      <c r="A13292" t="s">
        <v>39</v>
      </c>
      <c r="B13292" t="s">
        <v>58</v>
      </c>
      <c r="C13292" t="s">
        <v>102</v>
      </c>
      <c r="D13292" t="s">
        <v>198</v>
      </c>
      <c r="E13292" t="s">
        <v>135</v>
      </c>
      <c r="G13292" s="87">
        <v>42000</v>
      </c>
      <c r="H13292" s="87">
        <v>26040</v>
      </c>
    </row>
    <row r="13293" spans="1:8" x14ac:dyDescent="0.3">
      <c r="A13293" t="s">
        <v>39</v>
      </c>
      <c r="B13293" t="s">
        <v>58</v>
      </c>
      <c r="C13293" t="s">
        <v>102</v>
      </c>
      <c r="D13293" t="s">
        <v>198</v>
      </c>
      <c r="E13293" t="s">
        <v>199</v>
      </c>
      <c r="G13293" s="87">
        <v>42000</v>
      </c>
      <c r="H13293" s="87">
        <v>42706.119704102217</v>
      </c>
    </row>
    <row r="13294" spans="1:8" x14ac:dyDescent="0.3">
      <c r="A13294" t="s">
        <v>39</v>
      </c>
      <c r="B13294" t="s">
        <v>58</v>
      </c>
      <c r="C13294" t="s">
        <v>102</v>
      </c>
      <c r="D13294" t="s">
        <v>198</v>
      </c>
      <c r="E13294" t="s">
        <v>200</v>
      </c>
      <c r="G13294" s="87">
        <v>42000</v>
      </c>
      <c r="H13294" s="87">
        <v>42282.275912006771</v>
      </c>
    </row>
    <row r="13295" spans="1:8" x14ac:dyDescent="0.3">
      <c r="A13295" t="s">
        <v>39</v>
      </c>
      <c r="B13295" t="s">
        <v>58</v>
      </c>
      <c r="C13295" t="s">
        <v>102</v>
      </c>
      <c r="D13295" t="s">
        <v>198</v>
      </c>
      <c r="E13295" t="s">
        <v>201</v>
      </c>
      <c r="G13295" s="87">
        <v>42000</v>
      </c>
      <c r="H13295" s="87">
        <v>42000</v>
      </c>
    </row>
    <row r="13296" spans="1:8" x14ac:dyDescent="0.3">
      <c r="A13296" t="s">
        <v>39</v>
      </c>
      <c r="B13296" t="s">
        <v>58</v>
      </c>
      <c r="C13296" t="s">
        <v>102</v>
      </c>
      <c r="D13296" t="s">
        <v>198</v>
      </c>
      <c r="E13296" t="s">
        <v>202</v>
      </c>
      <c r="G13296" s="87">
        <v>42000</v>
      </c>
      <c r="H13296" s="87">
        <v>26655.747633457711</v>
      </c>
    </row>
    <row r="13297" spans="1:8" x14ac:dyDescent="0.3">
      <c r="A13297" t="s">
        <v>39</v>
      </c>
      <c r="B13297" t="s">
        <v>58</v>
      </c>
      <c r="C13297" t="s">
        <v>102</v>
      </c>
      <c r="D13297" t="s">
        <v>198</v>
      </c>
      <c r="E13297" t="s">
        <v>139</v>
      </c>
      <c r="G13297" s="87">
        <v>42000</v>
      </c>
      <c r="H13297" s="87">
        <v>26250</v>
      </c>
    </row>
    <row r="13298" spans="1:8" x14ac:dyDescent="0.3">
      <c r="A13298" t="s">
        <v>39</v>
      </c>
      <c r="B13298" t="s">
        <v>58</v>
      </c>
      <c r="C13298" t="s">
        <v>102</v>
      </c>
      <c r="D13298" t="s">
        <v>198</v>
      </c>
      <c r="E13298" t="s">
        <v>65</v>
      </c>
      <c r="G13298" s="87">
        <v>42000</v>
      </c>
      <c r="H13298" s="87">
        <v>26655.747633457711</v>
      </c>
    </row>
    <row r="13299" spans="1:8" x14ac:dyDescent="0.3">
      <c r="A13299" t="s">
        <v>39</v>
      </c>
      <c r="B13299" t="s">
        <v>58</v>
      </c>
      <c r="C13299" t="s">
        <v>102</v>
      </c>
      <c r="D13299" t="s">
        <v>203</v>
      </c>
      <c r="E13299" t="s">
        <v>204</v>
      </c>
      <c r="G13299" s="87">
        <v>42000</v>
      </c>
      <c r="H13299" s="87">
        <v>25830.124135727219</v>
      </c>
    </row>
    <row r="13300" spans="1:8" x14ac:dyDescent="0.3">
      <c r="A13300" t="s">
        <v>39</v>
      </c>
      <c r="B13300" t="s">
        <v>58</v>
      </c>
      <c r="C13300" t="s">
        <v>102</v>
      </c>
      <c r="D13300" t="s">
        <v>203</v>
      </c>
      <c r="E13300" t="s">
        <v>142</v>
      </c>
      <c r="G13300" s="87">
        <v>42000</v>
      </c>
      <c r="H13300" s="87">
        <v>42000</v>
      </c>
    </row>
    <row r="13301" spans="1:8" x14ac:dyDescent="0.3">
      <c r="A13301" t="s">
        <v>39</v>
      </c>
      <c r="B13301" t="s">
        <v>58</v>
      </c>
      <c r="C13301" t="s">
        <v>102</v>
      </c>
      <c r="D13301" t="s">
        <v>203</v>
      </c>
      <c r="E13301" t="s">
        <v>143</v>
      </c>
      <c r="G13301" s="87">
        <v>42000</v>
      </c>
      <c r="H13301" s="87">
        <v>41661.490541495521</v>
      </c>
    </row>
    <row r="13302" spans="1:8" x14ac:dyDescent="0.3">
      <c r="A13302" t="s">
        <v>39</v>
      </c>
      <c r="B13302" t="s">
        <v>58</v>
      </c>
      <c r="C13302" t="s">
        <v>102</v>
      </c>
      <c r="D13302" t="s">
        <v>203</v>
      </c>
      <c r="E13302" t="s">
        <v>141</v>
      </c>
      <c r="G13302" s="87">
        <v>42000</v>
      </c>
      <c r="H13302" s="87">
        <v>0</v>
      </c>
    </row>
    <row r="13303" spans="1:8" x14ac:dyDescent="0.3">
      <c r="A13303" t="s">
        <v>39</v>
      </c>
      <c r="B13303" t="s">
        <v>58</v>
      </c>
      <c r="C13303" t="s">
        <v>102</v>
      </c>
      <c r="D13303" t="s">
        <v>203</v>
      </c>
      <c r="E13303" t="s">
        <v>205</v>
      </c>
      <c r="G13303" s="87">
        <v>42000</v>
      </c>
      <c r="H13303" s="87">
        <v>25830.124135727219</v>
      </c>
    </row>
    <row r="13304" spans="1:8" x14ac:dyDescent="0.3">
      <c r="A13304" t="s">
        <v>39</v>
      </c>
      <c r="B13304" t="s">
        <v>58</v>
      </c>
      <c r="C13304" t="s">
        <v>102</v>
      </c>
      <c r="D13304" t="s">
        <v>206</v>
      </c>
      <c r="E13304" t="s">
        <v>207</v>
      </c>
      <c r="G13304" s="87">
        <v>42000</v>
      </c>
      <c r="H13304" s="87">
        <v>44100</v>
      </c>
    </row>
    <row r="13305" spans="1:8" x14ac:dyDescent="0.3">
      <c r="A13305" t="s">
        <v>39</v>
      </c>
      <c r="B13305" t="s">
        <v>58</v>
      </c>
      <c r="C13305" t="s">
        <v>102</v>
      </c>
      <c r="D13305" t="s">
        <v>206</v>
      </c>
      <c r="E13305" t="s">
        <v>208</v>
      </c>
      <c r="G13305" s="87">
        <v>42000</v>
      </c>
      <c r="H13305" s="87">
        <v>43370.833333333343</v>
      </c>
    </row>
    <row r="13306" spans="1:8" x14ac:dyDescent="0.3">
      <c r="A13306" t="s">
        <v>39</v>
      </c>
      <c r="B13306" t="s">
        <v>58</v>
      </c>
      <c r="C13306" t="s">
        <v>102</v>
      </c>
      <c r="D13306" t="s">
        <v>206</v>
      </c>
      <c r="E13306" t="s">
        <v>209</v>
      </c>
      <c r="G13306" s="87">
        <v>42000</v>
      </c>
      <c r="H13306" s="87">
        <v>37547.647702406997</v>
      </c>
    </row>
    <row r="13307" spans="1:8" x14ac:dyDescent="0.3">
      <c r="A13307" t="s">
        <v>39</v>
      </c>
      <c r="B13307" t="s">
        <v>58</v>
      </c>
      <c r="C13307" t="s">
        <v>102</v>
      </c>
      <c r="D13307" t="s">
        <v>210</v>
      </c>
      <c r="E13307" t="s">
        <v>211</v>
      </c>
      <c r="G13307" s="87">
        <v>42000</v>
      </c>
      <c r="H13307" s="87">
        <v>37800</v>
      </c>
    </row>
    <row r="13308" spans="1:8" x14ac:dyDescent="0.3">
      <c r="A13308" t="s">
        <v>39</v>
      </c>
      <c r="B13308" t="s">
        <v>58</v>
      </c>
      <c r="C13308" t="s">
        <v>102</v>
      </c>
      <c r="D13308" t="s">
        <v>210</v>
      </c>
      <c r="E13308" t="s">
        <v>212</v>
      </c>
      <c r="G13308" s="87">
        <v>42000</v>
      </c>
      <c r="H13308" s="87">
        <v>37380</v>
      </c>
    </row>
    <row r="13309" spans="1:8" x14ac:dyDescent="0.3">
      <c r="A13309" t="s">
        <v>39</v>
      </c>
      <c r="B13309" t="s">
        <v>58</v>
      </c>
      <c r="C13309" t="s">
        <v>102</v>
      </c>
      <c r="D13309" t="s">
        <v>210</v>
      </c>
      <c r="E13309" t="s">
        <v>213</v>
      </c>
      <c r="G13309" s="87">
        <v>42000</v>
      </c>
      <c r="H13309" s="87">
        <v>38220</v>
      </c>
    </row>
    <row r="13310" spans="1:8" x14ac:dyDescent="0.3">
      <c r="A13310" t="s">
        <v>39</v>
      </c>
      <c r="B13310" t="s">
        <v>58</v>
      </c>
      <c r="C13310" t="s">
        <v>102</v>
      </c>
      <c r="D13310" t="s">
        <v>214</v>
      </c>
      <c r="E13310" t="s">
        <v>215</v>
      </c>
      <c r="F13310" s="88">
        <v>46388</v>
      </c>
      <c r="G13310" s="87">
        <v>3500</v>
      </c>
      <c r="H13310" s="87">
        <v>241.80487076049681</v>
      </c>
    </row>
    <row r="13311" spans="1:8" x14ac:dyDescent="0.3">
      <c r="A13311" t="s">
        <v>39</v>
      </c>
      <c r="B13311" t="s">
        <v>58</v>
      </c>
      <c r="C13311" t="s">
        <v>102</v>
      </c>
      <c r="D13311" t="s">
        <v>214</v>
      </c>
      <c r="E13311" t="s">
        <v>216</v>
      </c>
      <c r="F13311" s="88">
        <v>46388</v>
      </c>
      <c r="G13311" s="87">
        <v>3500</v>
      </c>
      <c r="H13311" s="87">
        <v>175.00000000000011</v>
      </c>
    </row>
    <row r="13312" spans="1:8" x14ac:dyDescent="0.3">
      <c r="A13312" t="s">
        <v>39</v>
      </c>
      <c r="B13312" t="s">
        <v>58</v>
      </c>
      <c r="C13312" t="s">
        <v>102</v>
      </c>
      <c r="D13312" t="s">
        <v>214</v>
      </c>
      <c r="E13312" t="s">
        <v>217</v>
      </c>
      <c r="F13312" s="88">
        <v>46388</v>
      </c>
      <c r="G13312" s="87">
        <v>3500</v>
      </c>
      <c r="H13312" s="87">
        <v>63.623686438567972</v>
      </c>
    </row>
    <row r="13313" spans="1:8" x14ac:dyDescent="0.3">
      <c r="A13313" t="s">
        <v>39</v>
      </c>
      <c r="B13313" t="s">
        <v>58</v>
      </c>
      <c r="C13313" t="s">
        <v>102</v>
      </c>
      <c r="D13313" t="s">
        <v>214</v>
      </c>
      <c r="E13313" t="s">
        <v>215</v>
      </c>
      <c r="F13313" s="88">
        <v>46419</v>
      </c>
      <c r="G13313" s="87">
        <v>3500</v>
      </c>
      <c r="H13313" s="87">
        <v>241.7068652559866</v>
      </c>
    </row>
    <row r="13314" spans="1:8" x14ac:dyDescent="0.3">
      <c r="A13314" t="s">
        <v>39</v>
      </c>
      <c r="B13314" t="s">
        <v>58</v>
      </c>
      <c r="C13314" t="s">
        <v>102</v>
      </c>
      <c r="D13314" t="s">
        <v>214</v>
      </c>
      <c r="E13314" t="s">
        <v>216</v>
      </c>
      <c r="F13314" s="88">
        <v>46419</v>
      </c>
      <c r="G13314" s="87">
        <v>3500</v>
      </c>
      <c r="H13314" s="87">
        <v>175.00000000000011</v>
      </c>
    </row>
    <row r="13315" spans="1:8" x14ac:dyDescent="0.3">
      <c r="A13315" t="s">
        <v>39</v>
      </c>
      <c r="B13315" t="s">
        <v>58</v>
      </c>
      <c r="C13315" t="s">
        <v>102</v>
      </c>
      <c r="D13315" t="s">
        <v>214</v>
      </c>
      <c r="E13315" t="s">
        <v>217</v>
      </c>
      <c r="F13315" s="88">
        <v>46419</v>
      </c>
      <c r="G13315" s="87">
        <v>3500</v>
      </c>
      <c r="H13315" s="87">
        <v>63.53034786284428</v>
      </c>
    </row>
    <row r="13316" spans="1:8" x14ac:dyDescent="0.3">
      <c r="A13316" t="s">
        <v>39</v>
      </c>
      <c r="B13316" t="s">
        <v>58</v>
      </c>
      <c r="C13316" t="s">
        <v>102</v>
      </c>
      <c r="D13316" t="s">
        <v>214</v>
      </c>
      <c r="E13316" t="s">
        <v>215</v>
      </c>
      <c r="F13316" s="88">
        <v>46447</v>
      </c>
      <c r="G13316" s="87">
        <v>3500</v>
      </c>
      <c r="H13316" s="87">
        <v>241.60914688648359</v>
      </c>
    </row>
    <row r="13317" spans="1:8" x14ac:dyDescent="0.3">
      <c r="A13317" t="s">
        <v>39</v>
      </c>
      <c r="B13317" t="s">
        <v>58</v>
      </c>
      <c r="C13317" t="s">
        <v>102</v>
      </c>
      <c r="D13317" t="s">
        <v>214</v>
      </c>
      <c r="E13317" t="s">
        <v>216</v>
      </c>
      <c r="F13317" s="88">
        <v>46447</v>
      </c>
      <c r="G13317" s="87">
        <v>3500</v>
      </c>
      <c r="H13317" s="87">
        <v>175.00000000000011</v>
      </c>
    </row>
    <row r="13318" spans="1:8" x14ac:dyDescent="0.3">
      <c r="A13318" t="s">
        <v>39</v>
      </c>
      <c r="B13318" t="s">
        <v>58</v>
      </c>
      <c r="C13318" t="s">
        <v>102</v>
      </c>
      <c r="D13318" t="s">
        <v>214</v>
      </c>
      <c r="E13318" t="s">
        <v>217</v>
      </c>
      <c r="F13318" s="88">
        <v>46447</v>
      </c>
      <c r="G13318" s="87">
        <v>3500</v>
      </c>
      <c r="H13318" s="87">
        <v>63.43728274903193</v>
      </c>
    </row>
    <row r="13319" spans="1:8" x14ac:dyDescent="0.3">
      <c r="A13319" t="s">
        <v>39</v>
      </c>
      <c r="B13319" t="s">
        <v>58</v>
      </c>
      <c r="C13319" t="s">
        <v>102</v>
      </c>
      <c r="D13319" t="s">
        <v>214</v>
      </c>
      <c r="E13319" t="s">
        <v>215</v>
      </c>
      <c r="F13319" s="88">
        <v>46478</v>
      </c>
      <c r="G13319" s="87">
        <v>3500</v>
      </c>
      <c r="H13319" s="87">
        <v>241.5084165902276</v>
      </c>
    </row>
    <row r="13320" spans="1:8" x14ac:dyDescent="0.3">
      <c r="A13320" t="s">
        <v>39</v>
      </c>
      <c r="B13320" t="s">
        <v>58</v>
      </c>
      <c r="C13320" t="s">
        <v>102</v>
      </c>
      <c r="D13320" t="s">
        <v>214</v>
      </c>
      <c r="E13320" t="s">
        <v>216</v>
      </c>
      <c r="F13320" s="88">
        <v>46478</v>
      </c>
      <c r="G13320" s="87">
        <v>3500</v>
      </c>
      <c r="H13320" s="87">
        <v>175.00000000000011</v>
      </c>
    </row>
    <row r="13321" spans="1:8" x14ac:dyDescent="0.3">
      <c r="A13321" t="s">
        <v>39</v>
      </c>
      <c r="B13321" t="s">
        <v>58</v>
      </c>
      <c r="C13321" t="s">
        <v>102</v>
      </c>
      <c r="D13321" t="s">
        <v>214</v>
      </c>
      <c r="E13321" t="s">
        <v>217</v>
      </c>
      <c r="F13321" s="88">
        <v>46478</v>
      </c>
      <c r="G13321" s="87">
        <v>3500</v>
      </c>
      <c r="H13321" s="87">
        <v>63.34134913354972</v>
      </c>
    </row>
    <row r="13322" spans="1:8" x14ac:dyDescent="0.3">
      <c r="A13322" t="s">
        <v>39</v>
      </c>
      <c r="B13322" t="s">
        <v>58</v>
      </c>
      <c r="C13322" t="s">
        <v>102</v>
      </c>
      <c r="D13322" t="s">
        <v>214</v>
      </c>
      <c r="E13322" t="s">
        <v>215</v>
      </c>
      <c r="F13322" s="88">
        <v>46508</v>
      </c>
      <c r="G13322" s="87">
        <v>3500</v>
      </c>
      <c r="H13322" s="87">
        <v>241.40799049457871</v>
      </c>
    </row>
    <row r="13323" spans="1:8" x14ac:dyDescent="0.3">
      <c r="A13323" t="s">
        <v>39</v>
      </c>
      <c r="B13323" t="s">
        <v>58</v>
      </c>
      <c r="C13323" t="s">
        <v>102</v>
      </c>
      <c r="D13323" t="s">
        <v>214</v>
      </c>
      <c r="E13323" t="s">
        <v>216</v>
      </c>
      <c r="F13323" s="88">
        <v>46508</v>
      </c>
      <c r="G13323" s="87">
        <v>3500</v>
      </c>
      <c r="H13323" s="87">
        <v>175.00000000000011</v>
      </c>
    </row>
    <row r="13324" spans="1:8" x14ac:dyDescent="0.3">
      <c r="A13324" t="s">
        <v>39</v>
      </c>
      <c r="B13324" t="s">
        <v>58</v>
      </c>
      <c r="C13324" t="s">
        <v>102</v>
      </c>
      <c r="D13324" t="s">
        <v>214</v>
      </c>
      <c r="E13324" t="s">
        <v>217</v>
      </c>
      <c r="F13324" s="88">
        <v>46508</v>
      </c>
      <c r="G13324" s="87">
        <v>3500</v>
      </c>
      <c r="H13324" s="87">
        <v>63.245705232932274</v>
      </c>
    </row>
    <row r="13325" spans="1:8" x14ac:dyDescent="0.3">
      <c r="A13325" t="s">
        <v>39</v>
      </c>
      <c r="B13325" t="s">
        <v>58</v>
      </c>
      <c r="C13325" t="s">
        <v>102</v>
      </c>
      <c r="D13325" t="s">
        <v>214</v>
      </c>
      <c r="E13325" t="s">
        <v>215</v>
      </c>
      <c r="F13325" s="88">
        <v>46539</v>
      </c>
      <c r="G13325" s="87">
        <v>3500</v>
      </c>
      <c r="H13325" s="87">
        <v>241.30786722360929</v>
      </c>
    </row>
    <row r="13326" spans="1:8" x14ac:dyDescent="0.3">
      <c r="A13326" t="s">
        <v>39</v>
      </c>
      <c r="B13326" t="s">
        <v>58</v>
      </c>
      <c r="C13326" t="s">
        <v>102</v>
      </c>
      <c r="D13326" t="s">
        <v>214</v>
      </c>
      <c r="E13326" t="s">
        <v>216</v>
      </c>
      <c r="F13326" s="88">
        <v>46539</v>
      </c>
      <c r="G13326" s="87">
        <v>3500</v>
      </c>
      <c r="H13326" s="87">
        <v>175.00000000000011</v>
      </c>
    </row>
    <row r="13327" spans="1:8" x14ac:dyDescent="0.3">
      <c r="A13327" t="s">
        <v>39</v>
      </c>
      <c r="B13327" t="s">
        <v>58</v>
      </c>
      <c r="C13327" t="s">
        <v>102</v>
      </c>
      <c r="D13327" t="s">
        <v>214</v>
      </c>
      <c r="E13327" t="s">
        <v>217</v>
      </c>
      <c r="F13327" s="88">
        <v>46539</v>
      </c>
      <c r="G13327" s="87">
        <v>3500</v>
      </c>
      <c r="H13327" s="87">
        <v>63.150349736770814</v>
      </c>
    </row>
    <row r="13328" spans="1:8" x14ac:dyDescent="0.3">
      <c r="A13328" t="s">
        <v>39</v>
      </c>
      <c r="B13328" t="s">
        <v>58</v>
      </c>
      <c r="C13328" t="s">
        <v>102</v>
      </c>
      <c r="D13328" t="s">
        <v>214</v>
      </c>
      <c r="E13328" t="s">
        <v>215</v>
      </c>
      <c r="F13328" s="88">
        <v>46569</v>
      </c>
      <c r="G13328" s="87">
        <v>3500</v>
      </c>
      <c r="H13328" s="87">
        <v>241.20804540967461</v>
      </c>
    </row>
    <row r="13329" spans="1:8" x14ac:dyDescent="0.3">
      <c r="A13329" t="s">
        <v>39</v>
      </c>
      <c r="B13329" t="s">
        <v>58</v>
      </c>
      <c r="C13329" t="s">
        <v>102</v>
      </c>
      <c r="D13329" t="s">
        <v>214</v>
      </c>
      <c r="E13329" t="s">
        <v>216</v>
      </c>
      <c r="F13329" s="88">
        <v>46569</v>
      </c>
      <c r="G13329" s="87">
        <v>3500</v>
      </c>
      <c r="H13329" s="87">
        <v>175.00000000000011</v>
      </c>
    </row>
    <row r="13330" spans="1:8" x14ac:dyDescent="0.3">
      <c r="A13330" t="s">
        <v>39</v>
      </c>
      <c r="B13330" t="s">
        <v>58</v>
      </c>
      <c r="C13330" t="s">
        <v>102</v>
      </c>
      <c r="D13330" t="s">
        <v>214</v>
      </c>
      <c r="E13330" t="s">
        <v>217</v>
      </c>
      <c r="F13330" s="88">
        <v>46569</v>
      </c>
      <c r="G13330" s="87">
        <v>3500</v>
      </c>
      <c r="H13330" s="87">
        <v>63.055281342547012</v>
      </c>
    </row>
    <row r="13331" spans="1:8" x14ac:dyDescent="0.3">
      <c r="A13331" t="s">
        <v>39</v>
      </c>
      <c r="B13331" t="s">
        <v>58</v>
      </c>
      <c r="C13331" t="s">
        <v>102</v>
      </c>
      <c r="D13331" t="s">
        <v>214</v>
      </c>
      <c r="E13331" t="s">
        <v>215</v>
      </c>
      <c r="F13331" s="88">
        <v>46600</v>
      </c>
      <c r="G13331" s="87">
        <v>3500</v>
      </c>
      <c r="H13331" s="87">
        <v>241.1068946823722</v>
      </c>
    </row>
    <row r="13332" spans="1:8" x14ac:dyDescent="0.3">
      <c r="A13332" t="s">
        <v>39</v>
      </c>
      <c r="B13332" t="s">
        <v>58</v>
      </c>
      <c r="C13332" t="s">
        <v>102</v>
      </c>
      <c r="D13332" t="s">
        <v>214</v>
      </c>
      <c r="E13332" t="s">
        <v>216</v>
      </c>
      <c r="F13332" s="88">
        <v>46600</v>
      </c>
      <c r="G13332" s="87">
        <v>3500</v>
      </c>
      <c r="H13332" s="87">
        <v>175.00000000000011</v>
      </c>
    </row>
    <row r="13333" spans="1:8" x14ac:dyDescent="0.3">
      <c r="A13333" t="s">
        <v>39</v>
      </c>
      <c r="B13333" t="s">
        <v>58</v>
      </c>
      <c r="C13333" t="s">
        <v>102</v>
      </c>
      <c r="D13333" t="s">
        <v>214</v>
      </c>
      <c r="E13333" t="s">
        <v>217</v>
      </c>
      <c r="F13333" s="88">
        <v>46600</v>
      </c>
      <c r="G13333" s="87">
        <v>3500</v>
      </c>
      <c r="H13333" s="87">
        <v>62.958947316544723</v>
      </c>
    </row>
    <row r="13334" spans="1:8" x14ac:dyDescent="0.3">
      <c r="A13334" t="s">
        <v>39</v>
      </c>
      <c r="B13334" t="s">
        <v>58</v>
      </c>
      <c r="C13334" t="s">
        <v>102</v>
      </c>
      <c r="D13334" t="s">
        <v>214</v>
      </c>
      <c r="E13334" t="s">
        <v>215</v>
      </c>
      <c r="F13334" s="88">
        <v>46631</v>
      </c>
      <c r="G13334" s="87">
        <v>3500</v>
      </c>
      <c r="H13334" s="87">
        <v>241.00767659867691</v>
      </c>
    </row>
    <row r="13335" spans="1:8" x14ac:dyDescent="0.3">
      <c r="A13335" t="s">
        <v>39</v>
      </c>
      <c r="B13335" t="s">
        <v>58</v>
      </c>
      <c r="C13335" t="s">
        <v>102</v>
      </c>
      <c r="D13335" t="s">
        <v>214</v>
      </c>
      <c r="E13335" t="s">
        <v>216</v>
      </c>
      <c r="F13335" s="88">
        <v>46631</v>
      </c>
      <c r="G13335" s="87">
        <v>3500</v>
      </c>
      <c r="H13335" s="87">
        <v>175.00000000000011</v>
      </c>
    </row>
    <row r="13336" spans="1:8" x14ac:dyDescent="0.3">
      <c r="A13336" t="s">
        <v>39</v>
      </c>
      <c r="B13336" t="s">
        <v>58</v>
      </c>
      <c r="C13336" t="s">
        <v>102</v>
      </c>
      <c r="D13336" t="s">
        <v>214</v>
      </c>
      <c r="E13336" t="s">
        <v>217</v>
      </c>
      <c r="F13336" s="88">
        <v>46631</v>
      </c>
      <c r="G13336" s="87">
        <v>3500</v>
      </c>
      <c r="H13336" s="87">
        <v>62.864453903501591</v>
      </c>
    </row>
    <row r="13337" spans="1:8" x14ac:dyDescent="0.3">
      <c r="A13337" t="s">
        <v>39</v>
      </c>
      <c r="B13337" t="s">
        <v>58</v>
      </c>
      <c r="C13337" t="s">
        <v>102</v>
      </c>
      <c r="D13337" t="s">
        <v>214</v>
      </c>
      <c r="E13337" t="s">
        <v>215</v>
      </c>
      <c r="F13337" s="88">
        <v>46661</v>
      </c>
      <c r="G13337" s="87">
        <v>3500</v>
      </c>
      <c r="H13337" s="87">
        <v>240.90875589622649</v>
      </c>
    </row>
    <row r="13338" spans="1:8" x14ac:dyDescent="0.3">
      <c r="A13338" t="s">
        <v>39</v>
      </c>
      <c r="B13338" t="s">
        <v>58</v>
      </c>
      <c r="C13338" t="s">
        <v>102</v>
      </c>
      <c r="D13338" t="s">
        <v>214</v>
      </c>
      <c r="E13338" t="s">
        <v>216</v>
      </c>
      <c r="F13338" s="88">
        <v>46661</v>
      </c>
      <c r="G13338" s="87">
        <v>3500</v>
      </c>
      <c r="H13338" s="87">
        <v>175.00000000000011</v>
      </c>
    </row>
    <row r="13339" spans="1:8" x14ac:dyDescent="0.3">
      <c r="A13339" t="s">
        <v>39</v>
      </c>
      <c r="B13339" t="s">
        <v>58</v>
      </c>
      <c r="C13339" t="s">
        <v>102</v>
      </c>
      <c r="D13339" t="s">
        <v>214</v>
      </c>
      <c r="E13339" t="s">
        <v>217</v>
      </c>
      <c r="F13339" s="88">
        <v>46661</v>
      </c>
      <c r="G13339" s="87">
        <v>3500</v>
      </c>
      <c r="H13339" s="87">
        <v>62.77024371069173</v>
      </c>
    </row>
    <row r="13340" spans="1:8" x14ac:dyDescent="0.3">
      <c r="A13340" t="s">
        <v>39</v>
      </c>
      <c r="B13340" t="s">
        <v>58</v>
      </c>
      <c r="C13340" t="s">
        <v>102</v>
      </c>
      <c r="D13340" t="s">
        <v>214</v>
      </c>
      <c r="E13340" t="s">
        <v>215</v>
      </c>
      <c r="F13340" s="88">
        <v>46692</v>
      </c>
      <c r="G13340" s="87">
        <v>3500</v>
      </c>
      <c r="H13340" s="87">
        <v>62.676315466699393</v>
      </c>
    </row>
    <row r="13341" spans="1:8" x14ac:dyDescent="0.3">
      <c r="A13341" t="s">
        <v>39</v>
      </c>
      <c r="B13341" t="s">
        <v>58</v>
      </c>
      <c r="C13341" t="s">
        <v>102</v>
      </c>
      <c r="D13341" t="s">
        <v>214</v>
      </c>
      <c r="E13341" t="s">
        <v>216</v>
      </c>
      <c r="F13341" s="88">
        <v>46692</v>
      </c>
      <c r="G13341" s="87">
        <v>3500</v>
      </c>
      <c r="H13341" s="87">
        <v>0</v>
      </c>
    </row>
    <row r="13342" spans="1:8" x14ac:dyDescent="0.3">
      <c r="A13342" t="s">
        <v>39</v>
      </c>
      <c r="B13342" t="s">
        <v>58</v>
      </c>
      <c r="C13342" t="s">
        <v>102</v>
      </c>
      <c r="D13342" t="s">
        <v>214</v>
      </c>
      <c r="E13342" t="s">
        <v>217</v>
      </c>
      <c r="F13342" s="88">
        <v>46692</v>
      </c>
      <c r="G13342" s="87">
        <v>3500</v>
      </c>
      <c r="H13342" s="87">
        <v>62.676315466699393</v>
      </c>
    </row>
    <row r="13343" spans="1:8" x14ac:dyDescent="0.3">
      <c r="A13343" t="s">
        <v>39</v>
      </c>
      <c r="B13343" t="s">
        <v>58</v>
      </c>
      <c r="C13343" t="s">
        <v>102</v>
      </c>
      <c r="D13343" t="s">
        <v>214</v>
      </c>
      <c r="E13343" t="s">
        <v>215</v>
      </c>
      <c r="F13343" s="88">
        <v>46722</v>
      </c>
      <c r="G13343" s="87">
        <v>3500</v>
      </c>
      <c r="H13343" s="87">
        <v>62.582667907705499</v>
      </c>
    </row>
    <row r="13344" spans="1:8" x14ac:dyDescent="0.3">
      <c r="A13344" t="s">
        <v>39</v>
      </c>
      <c r="B13344" t="s">
        <v>58</v>
      </c>
      <c r="C13344" t="s">
        <v>102</v>
      </c>
      <c r="D13344" t="s">
        <v>214</v>
      </c>
      <c r="E13344" t="s">
        <v>216</v>
      </c>
      <c r="F13344" s="88">
        <v>46722</v>
      </c>
      <c r="G13344" s="87">
        <v>3500</v>
      </c>
      <c r="H13344" s="87">
        <v>0</v>
      </c>
    </row>
    <row r="13345" spans="1:8" x14ac:dyDescent="0.3">
      <c r="A13345" t="s">
        <v>39</v>
      </c>
      <c r="B13345" t="s">
        <v>58</v>
      </c>
      <c r="C13345" t="s">
        <v>102</v>
      </c>
      <c r="D13345" t="s">
        <v>214</v>
      </c>
      <c r="E13345" t="s">
        <v>217</v>
      </c>
      <c r="F13345" s="88">
        <v>46722</v>
      </c>
      <c r="G13345" s="87">
        <v>3500</v>
      </c>
      <c r="H13345" s="87">
        <v>62.582667907705499</v>
      </c>
    </row>
    <row r="13346" spans="1:8" x14ac:dyDescent="0.3">
      <c r="A13346" t="s">
        <v>39</v>
      </c>
      <c r="B13346" t="s">
        <v>58</v>
      </c>
      <c r="C13346" t="s">
        <v>103</v>
      </c>
      <c r="D13346" t="s">
        <v>198</v>
      </c>
      <c r="E13346" t="s">
        <v>135</v>
      </c>
      <c r="G13346" s="87">
        <v>30000</v>
      </c>
      <c r="H13346" s="87">
        <v>18120</v>
      </c>
    </row>
    <row r="13347" spans="1:8" x14ac:dyDescent="0.3">
      <c r="A13347" t="s">
        <v>39</v>
      </c>
      <c r="B13347" t="s">
        <v>58</v>
      </c>
      <c r="C13347" t="s">
        <v>103</v>
      </c>
      <c r="D13347" t="s">
        <v>198</v>
      </c>
      <c r="E13347" t="s">
        <v>199</v>
      </c>
      <c r="G13347" s="87">
        <v>30000</v>
      </c>
      <c r="H13347" s="87">
        <v>30000</v>
      </c>
    </row>
    <row r="13348" spans="1:8" x14ac:dyDescent="0.3">
      <c r="A13348" t="s">
        <v>39</v>
      </c>
      <c r="B13348" t="s">
        <v>58</v>
      </c>
      <c r="C13348" t="s">
        <v>103</v>
      </c>
      <c r="D13348" t="s">
        <v>198</v>
      </c>
      <c r="E13348" t="s">
        <v>200</v>
      </c>
      <c r="G13348" s="87">
        <v>30000</v>
      </c>
      <c r="H13348" s="87">
        <v>30337.078651685391</v>
      </c>
    </row>
    <row r="13349" spans="1:8" x14ac:dyDescent="0.3">
      <c r="A13349" t="s">
        <v>39</v>
      </c>
      <c r="B13349" t="s">
        <v>58</v>
      </c>
      <c r="C13349" t="s">
        <v>103</v>
      </c>
      <c r="D13349" t="s">
        <v>198</v>
      </c>
      <c r="E13349" t="s">
        <v>201</v>
      </c>
      <c r="G13349" s="87">
        <v>30000</v>
      </c>
      <c r="H13349" s="87">
        <v>30000</v>
      </c>
    </row>
    <row r="13350" spans="1:8" x14ac:dyDescent="0.3">
      <c r="A13350" t="s">
        <v>39</v>
      </c>
      <c r="B13350" t="s">
        <v>58</v>
      </c>
      <c r="C13350" t="s">
        <v>103</v>
      </c>
      <c r="D13350" t="s">
        <v>198</v>
      </c>
      <c r="E13350" t="s">
        <v>202</v>
      </c>
      <c r="G13350" s="87">
        <v>30000</v>
      </c>
      <c r="H13350" s="87">
        <v>18323.59550561797</v>
      </c>
    </row>
    <row r="13351" spans="1:8" x14ac:dyDescent="0.3">
      <c r="A13351" t="s">
        <v>39</v>
      </c>
      <c r="B13351" t="s">
        <v>58</v>
      </c>
      <c r="C13351" t="s">
        <v>103</v>
      </c>
      <c r="D13351" t="s">
        <v>198</v>
      </c>
      <c r="E13351" t="s">
        <v>139</v>
      </c>
      <c r="G13351" s="87">
        <v>30000</v>
      </c>
      <c r="H13351" s="87">
        <v>19350</v>
      </c>
    </row>
    <row r="13352" spans="1:8" x14ac:dyDescent="0.3">
      <c r="A13352" t="s">
        <v>39</v>
      </c>
      <c r="B13352" t="s">
        <v>58</v>
      </c>
      <c r="C13352" t="s">
        <v>103</v>
      </c>
      <c r="D13352" t="s">
        <v>198</v>
      </c>
      <c r="E13352" t="s">
        <v>65</v>
      </c>
      <c r="G13352" s="87">
        <v>30000</v>
      </c>
      <c r="H13352" s="87">
        <v>18323.59550561797</v>
      </c>
    </row>
    <row r="13353" spans="1:8" x14ac:dyDescent="0.3">
      <c r="A13353" t="s">
        <v>39</v>
      </c>
      <c r="B13353" t="s">
        <v>58</v>
      </c>
      <c r="C13353" t="s">
        <v>103</v>
      </c>
      <c r="D13353" t="s">
        <v>203</v>
      </c>
      <c r="E13353" t="s">
        <v>204</v>
      </c>
      <c r="G13353" s="87">
        <v>30000</v>
      </c>
      <c r="H13353" s="87">
        <v>18323.59550561797</v>
      </c>
    </row>
    <row r="13354" spans="1:8" x14ac:dyDescent="0.3">
      <c r="A13354" t="s">
        <v>39</v>
      </c>
      <c r="B13354" t="s">
        <v>58</v>
      </c>
      <c r="C13354" t="s">
        <v>103</v>
      </c>
      <c r="D13354" t="s">
        <v>203</v>
      </c>
      <c r="E13354" t="s">
        <v>142</v>
      </c>
      <c r="G13354" s="87">
        <v>30000</v>
      </c>
      <c r="H13354" s="87">
        <v>30000</v>
      </c>
    </row>
    <row r="13355" spans="1:8" x14ac:dyDescent="0.3">
      <c r="A13355" t="s">
        <v>39</v>
      </c>
      <c r="B13355" t="s">
        <v>58</v>
      </c>
      <c r="C13355" t="s">
        <v>103</v>
      </c>
      <c r="D13355" t="s">
        <v>203</v>
      </c>
      <c r="E13355" t="s">
        <v>143</v>
      </c>
      <c r="G13355" s="87">
        <v>30000</v>
      </c>
      <c r="H13355" s="87">
        <v>30337.078651685391</v>
      </c>
    </row>
    <row r="13356" spans="1:8" x14ac:dyDescent="0.3">
      <c r="A13356" t="s">
        <v>39</v>
      </c>
      <c r="B13356" t="s">
        <v>58</v>
      </c>
      <c r="C13356" t="s">
        <v>103</v>
      </c>
      <c r="D13356" t="s">
        <v>203</v>
      </c>
      <c r="E13356" t="s">
        <v>141</v>
      </c>
      <c r="G13356" s="87">
        <v>30000</v>
      </c>
      <c r="H13356" s="87">
        <v>0</v>
      </c>
    </row>
    <row r="13357" spans="1:8" x14ac:dyDescent="0.3">
      <c r="A13357" t="s">
        <v>39</v>
      </c>
      <c r="B13357" t="s">
        <v>58</v>
      </c>
      <c r="C13357" t="s">
        <v>103</v>
      </c>
      <c r="D13357" t="s">
        <v>203</v>
      </c>
      <c r="E13357" t="s">
        <v>205</v>
      </c>
      <c r="G13357" s="87">
        <v>30000</v>
      </c>
      <c r="H13357" s="87">
        <v>18323.59550561797</v>
      </c>
    </row>
    <row r="13358" spans="1:8" x14ac:dyDescent="0.3">
      <c r="A13358" t="s">
        <v>39</v>
      </c>
      <c r="B13358" t="s">
        <v>58</v>
      </c>
      <c r="C13358" t="s">
        <v>103</v>
      </c>
      <c r="D13358" t="s">
        <v>206</v>
      </c>
      <c r="E13358" t="s">
        <v>207</v>
      </c>
      <c r="G13358" s="87">
        <v>30000</v>
      </c>
      <c r="H13358" s="87">
        <v>30000</v>
      </c>
    </row>
    <row r="13359" spans="1:8" x14ac:dyDescent="0.3">
      <c r="A13359" t="s">
        <v>39</v>
      </c>
      <c r="B13359" t="s">
        <v>58</v>
      </c>
      <c r="C13359" t="s">
        <v>103</v>
      </c>
      <c r="D13359" t="s">
        <v>206</v>
      </c>
      <c r="E13359" t="s">
        <v>208</v>
      </c>
      <c r="G13359" s="87">
        <v>30000</v>
      </c>
      <c r="H13359" s="87">
        <v>30000</v>
      </c>
    </row>
    <row r="13360" spans="1:8" x14ac:dyDescent="0.3">
      <c r="A13360" t="s">
        <v>39</v>
      </c>
      <c r="B13360" t="s">
        <v>58</v>
      </c>
      <c r="C13360" t="s">
        <v>103</v>
      </c>
      <c r="D13360" t="s">
        <v>206</v>
      </c>
      <c r="E13360" t="s">
        <v>209</v>
      </c>
      <c r="G13360" s="87">
        <v>30000</v>
      </c>
      <c r="H13360" s="87">
        <v>26700.000000000011</v>
      </c>
    </row>
    <row r="13361" spans="1:8" x14ac:dyDescent="0.3">
      <c r="A13361" t="s">
        <v>39</v>
      </c>
      <c r="B13361" t="s">
        <v>58</v>
      </c>
      <c r="C13361" t="s">
        <v>103</v>
      </c>
      <c r="D13361" t="s">
        <v>210</v>
      </c>
      <c r="E13361" t="s">
        <v>211</v>
      </c>
      <c r="G13361" s="87">
        <v>30000</v>
      </c>
      <c r="H13361" s="87">
        <v>27000</v>
      </c>
    </row>
    <row r="13362" spans="1:8" x14ac:dyDescent="0.3">
      <c r="A13362" t="s">
        <v>39</v>
      </c>
      <c r="B13362" t="s">
        <v>58</v>
      </c>
      <c r="C13362" t="s">
        <v>103</v>
      </c>
      <c r="D13362" t="s">
        <v>210</v>
      </c>
      <c r="E13362" t="s">
        <v>212</v>
      </c>
      <c r="G13362" s="87">
        <v>30000</v>
      </c>
      <c r="H13362" s="87">
        <v>26700</v>
      </c>
    </row>
    <row r="13363" spans="1:8" x14ac:dyDescent="0.3">
      <c r="A13363" t="s">
        <v>39</v>
      </c>
      <c r="B13363" t="s">
        <v>58</v>
      </c>
      <c r="C13363" t="s">
        <v>103</v>
      </c>
      <c r="D13363" t="s">
        <v>210</v>
      </c>
      <c r="E13363" t="s">
        <v>213</v>
      </c>
      <c r="G13363" s="87">
        <v>30000</v>
      </c>
      <c r="H13363" s="87">
        <v>26700</v>
      </c>
    </row>
    <row r="13364" spans="1:8" x14ac:dyDescent="0.3">
      <c r="A13364" t="s">
        <v>39</v>
      </c>
      <c r="B13364" t="s">
        <v>58</v>
      </c>
      <c r="C13364" t="s">
        <v>103</v>
      </c>
      <c r="D13364" t="s">
        <v>214</v>
      </c>
      <c r="E13364" t="s">
        <v>215</v>
      </c>
      <c r="F13364" s="88">
        <v>46388</v>
      </c>
      <c r="G13364" s="87">
        <v>2500</v>
      </c>
      <c r="H13364" s="87">
        <v>0</v>
      </c>
    </row>
    <row r="13365" spans="1:8" x14ac:dyDescent="0.3">
      <c r="A13365" t="s">
        <v>39</v>
      </c>
      <c r="B13365" t="s">
        <v>58</v>
      </c>
      <c r="C13365" t="s">
        <v>103</v>
      </c>
      <c r="D13365" t="s">
        <v>214</v>
      </c>
      <c r="E13365" t="s">
        <v>216</v>
      </c>
      <c r="F13365" s="88">
        <v>46388</v>
      </c>
      <c r="G13365" s="87">
        <v>2500</v>
      </c>
      <c r="H13365" s="87">
        <v>0</v>
      </c>
    </row>
    <row r="13366" spans="1:8" x14ac:dyDescent="0.3">
      <c r="A13366" t="s">
        <v>39</v>
      </c>
      <c r="B13366" t="s">
        <v>58</v>
      </c>
      <c r="C13366" t="s">
        <v>103</v>
      </c>
      <c r="D13366" t="s">
        <v>214</v>
      </c>
      <c r="E13366" t="s">
        <v>217</v>
      </c>
      <c r="F13366" s="88">
        <v>46388</v>
      </c>
      <c r="G13366" s="87">
        <v>2500</v>
      </c>
      <c r="H13366" s="87">
        <v>0</v>
      </c>
    </row>
    <row r="13367" spans="1:8" x14ac:dyDescent="0.3">
      <c r="A13367" t="s">
        <v>39</v>
      </c>
      <c r="B13367" t="s">
        <v>58</v>
      </c>
      <c r="C13367" t="s">
        <v>103</v>
      </c>
      <c r="D13367" t="s">
        <v>214</v>
      </c>
      <c r="E13367" t="s">
        <v>215</v>
      </c>
      <c r="F13367" s="88">
        <v>46419</v>
      </c>
      <c r="G13367" s="87">
        <v>2500</v>
      </c>
      <c r="H13367" s="87">
        <v>0</v>
      </c>
    </row>
    <row r="13368" spans="1:8" x14ac:dyDescent="0.3">
      <c r="A13368" t="s">
        <v>39</v>
      </c>
      <c r="B13368" t="s">
        <v>58</v>
      </c>
      <c r="C13368" t="s">
        <v>103</v>
      </c>
      <c r="D13368" t="s">
        <v>214</v>
      </c>
      <c r="E13368" t="s">
        <v>216</v>
      </c>
      <c r="F13368" s="88">
        <v>46419</v>
      </c>
      <c r="G13368" s="87">
        <v>2500</v>
      </c>
      <c r="H13368" s="87">
        <v>0</v>
      </c>
    </row>
    <row r="13369" spans="1:8" x14ac:dyDescent="0.3">
      <c r="A13369" t="s">
        <v>39</v>
      </c>
      <c r="B13369" t="s">
        <v>58</v>
      </c>
      <c r="C13369" t="s">
        <v>103</v>
      </c>
      <c r="D13369" t="s">
        <v>214</v>
      </c>
      <c r="E13369" t="s">
        <v>217</v>
      </c>
      <c r="F13369" s="88">
        <v>46419</v>
      </c>
      <c r="G13369" s="87">
        <v>2500</v>
      </c>
      <c r="H13369" s="87">
        <v>0</v>
      </c>
    </row>
    <row r="13370" spans="1:8" x14ac:dyDescent="0.3">
      <c r="A13370" t="s">
        <v>39</v>
      </c>
      <c r="B13370" t="s">
        <v>58</v>
      </c>
      <c r="C13370" t="s">
        <v>103</v>
      </c>
      <c r="D13370" t="s">
        <v>214</v>
      </c>
      <c r="E13370" t="s">
        <v>215</v>
      </c>
      <c r="F13370" s="88">
        <v>46447</v>
      </c>
      <c r="G13370" s="87">
        <v>2500</v>
      </c>
      <c r="H13370" s="87">
        <v>0</v>
      </c>
    </row>
    <row r="13371" spans="1:8" x14ac:dyDescent="0.3">
      <c r="A13371" t="s">
        <v>39</v>
      </c>
      <c r="B13371" t="s">
        <v>58</v>
      </c>
      <c r="C13371" t="s">
        <v>103</v>
      </c>
      <c r="D13371" t="s">
        <v>214</v>
      </c>
      <c r="E13371" t="s">
        <v>216</v>
      </c>
      <c r="F13371" s="88">
        <v>46447</v>
      </c>
      <c r="G13371" s="87">
        <v>2500</v>
      </c>
      <c r="H13371" s="87">
        <v>0</v>
      </c>
    </row>
    <row r="13372" spans="1:8" x14ac:dyDescent="0.3">
      <c r="A13372" t="s">
        <v>39</v>
      </c>
      <c r="B13372" t="s">
        <v>58</v>
      </c>
      <c r="C13372" t="s">
        <v>103</v>
      </c>
      <c r="D13372" t="s">
        <v>214</v>
      </c>
      <c r="E13372" t="s">
        <v>217</v>
      </c>
      <c r="F13372" s="88">
        <v>46447</v>
      </c>
      <c r="G13372" s="87">
        <v>2500</v>
      </c>
      <c r="H13372" s="87">
        <v>0</v>
      </c>
    </row>
    <row r="13373" spans="1:8" x14ac:dyDescent="0.3">
      <c r="A13373" t="s">
        <v>39</v>
      </c>
      <c r="B13373" t="s">
        <v>58</v>
      </c>
      <c r="C13373" t="s">
        <v>103</v>
      </c>
      <c r="D13373" t="s">
        <v>214</v>
      </c>
      <c r="E13373" t="s">
        <v>215</v>
      </c>
      <c r="F13373" s="88">
        <v>46478</v>
      </c>
      <c r="G13373" s="87">
        <v>2500</v>
      </c>
      <c r="H13373" s="87">
        <v>0</v>
      </c>
    </row>
    <row r="13374" spans="1:8" x14ac:dyDescent="0.3">
      <c r="A13374" t="s">
        <v>39</v>
      </c>
      <c r="B13374" t="s">
        <v>58</v>
      </c>
      <c r="C13374" t="s">
        <v>103</v>
      </c>
      <c r="D13374" t="s">
        <v>214</v>
      </c>
      <c r="E13374" t="s">
        <v>216</v>
      </c>
      <c r="F13374" s="88">
        <v>46478</v>
      </c>
      <c r="G13374" s="87">
        <v>2500</v>
      </c>
      <c r="H13374" s="87">
        <v>0</v>
      </c>
    </row>
    <row r="13375" spans="1:8" x14ac:dyDescent="0.3">
      <c r="A13375" t="s">
        <v>39</v>
      </c>
      <c r="B13375" t="s">
        <v>58</v>
      </c>
      <c r="C13375" t="s">
        <v>103</v>
      </c>
      <c r="D13375" t="s">
        <v>214</v>
      </c>
      <c r="E13375" t="s">
        <v>217</v>
      </c>
      <c r="F13375" s="88">
        <v>46478</v>
      </c>
      <c r="G13375" s="87">
        <v>2500</v>
      </c>
      <c r="H13375" s="87">
        <v>0</v>
      </c>
    </row>
    <row r="13376" spans="1:8" x14ac:dyDescent="0.3">
      <c r="A13376" t="s">
        <v>39</v>
      </c>
      <c r="B13376" t="s">
        <v>58</v>
      </c>
      <c r="C13376" t="s">
        <v>103</v>
      </c>
      <c r="D13376" t="s">
        <v>214</v>
      </c>
      <c r="E13376" t="s">
        <v>215</v>
      </c>
      <c r="F13376" s="88">
        <v>46508</v>
      </c>
      <c r="G13376" s="87">
        <v>2500</v>
      </c>
      <c r="H13376" s="87">
        <v>0</v>
      </c>
    </row>
    <row r="13377" spans="1:8" x14ac:dyDescent="0.3">
      <c r="A13377" t="s">
        <v>39</v>
      </c>
      <c r="B13377" t="s">
        <v>58</v>
      </c>
      <c r="C13377" t="s">
        <v>103</v>
      </c>
      <c r="D13377" t="s">
        <v>214</v>
      </c>
      <c r="E13377" t="s">
        <v>216</v>
      </c>
      <c r="F13377" s="88">
        <v>46508</v>
      </c>
      <c r="G13377" s="87">
        <v>2500</v>
      </c>
      <c r="H13377" s="87">
        <v>0</v>
      </c>
    </row>
    <row r="13378" spans="1:8" x14ac:dyDescent="0.3">
      <c r="A13378" t="s">
        <v>39</v>
      </c>
      <c r="B13378" t="s">
        <v>58</v>
      </c>
      <c r="C13378" t="s">
        <v>103</v>
      </c>
      <c r="D13378" t="s">
        <v>214</v>
      </c>
      <c r="E13378" t="s">
        <v>217</v>
      </c>
      <c r="F13378" s="88">
        <v>46508</v>
      </c>
      <c r="G13378" s="87">
        <v>2500</v>
      </c>
      <c r="H13378" s="87">
        <v>0</v>
      </c>
    </row>
    <row r="13379" spans="1:8" x14ac:dyDescent="0.3">
      <c r="A13379" t="s">
        <v>39</v>
      </c>
      <c r="B13379" t="s">
        <v>58</v>
      </c>
      <c r="C13379" t="s">
        <v>103</v>
      </c>
      <c r="D13379" t="s">
        <v>214</v>
      </c>
      <c r="E13379" t="s">
        <v>215</v>
      </c>
      <c r="F13379" s="88">
        <v>46539</v>
      </c>
      <c r="G13379" s="87">
        <v>2500</v>
      </c>
      <c r="H13379" s="87">
        <v>0</v>
      </c>
    </row>
    <row r="13380" spans="1:8" x14ac:dyDescent="0.3">
      <c r="A13380" t="s">
        <v>39</v>
      </c>
      <c r="B13380" t="s">
        <v>58</v>
      </c>
      <c r="C13380" t="s">
        <v>103</v>
      </c>
      <c r="D13380" t="s">
        <v>214</v>
      </c>
      <c r="E13380" t="s">
        <v>216</v>
      </c>
      <c r="F13380" s="88">
        <v>46539</v>
      </c>
      <c r="G13380" s="87">
        <v>2500</v>
      </c>
      <c r="H13380" s="87">
        <v>0</v>
      </c>
    </row>
    <row r="13381" spans="1:8" x14ac:dyDescent="0.3">
      <c r="A13381" t="s">
        <v>39</v>
      </c>
      <c r="B13381" t="s">
        <v>58</v>
      </c>
      <c r="C13381" t="s">
        <v>103</v>
      </c>
      <c r="D13381" t="s">
        <v>214</v>
      </c>
      <c r="E13381" t="s">
        <v>217</v>
      </c>
      <c r="F13381" s="88">
        <v>46539</v>
      </c>
      <c r="G13381" s="87">
        <v>2500</v>
      </c>
      <c r="H13381" s="87">
        <v>0</v>
      </c>
    </row>
    <row r="13382" spans="1:8" x14ac:dyDescent="0.3">
      <c r="A13382" t="s">
        <v>39</v>
      </c>
      <c r="B13382" t="s">
        <v>58</v>
      </c>
      <c r="C13382" t="s">
        <v>103</v>
      </c>
      <c r="D13382" t="s">
        <v>214</v>
      </c>
      <c r="E13382" t="s">
        <v>215</v>
      </c>
      <c r="F13382" s="88">
        <v>46569</v>
      </c>
      <c r="G13382" s="87">
        <v>2500</v>
      </c>
      <c r="H13382" s="87">
        <v>0</v>
      </c>
    </row>
    <row r="13383" spans="1:8" x14ac:dyDescent="0.3">
      <c r="A13383" t="s">
        <v>39</v>
      </c>
      <c r="B13383" t="s">
        <v>58</v>
      </c>
      <c r="C13383" t="s">
        <v>103</v>
      </c>
      <c r="D13383" t="s">
        <v>214</v>
      </c>
      <c r="E13383" t="s">
        <v>216</v>
      </c>
      <c r="F13383" s="88">
        <v>46569</v>
      </c>
      <c r="G13383" s="87">
        <v>2500</v>
      </c>
      <c r="H13383" s="87">
        <v>0</v>
      </c>
    </row>
    <row r="13384" spans="1:8" x14ac:dyDescent="0.3">
      <c r="A13384" t="s">
        <v>39</v>
      </c>
      <c r="B13384" t="s">
        <v>58</v>
      </c>
      <c r="C13384" t="s">
        <v>103</v>
      </c>
      <c r="D13384" t="s">
        <v>214</v>
      </c>
      <c r="E13384" t="s">
        <v>217</v>
      </c>
      <c r="F13384" s="88">
        <v>46569</v>
      </c>
      <c r="G13384" s="87">
        <v>2500</v>
      </c>
      <c r="H13384" s="87">
        <v>0</v>
      </c>
    </row>
    <row r="13385" spans="1:8" x14ac:dyDescent="0.3">
      <c r="A13385" t="s">
        <v>39</v>
      </c>
      <c r="B13385" t="s">
        <v>58</v>
      </c>
      <c r="C13385" t="s">
        <v>103</v>
      </c>
      <c r="D13385" t="s">
        <v>214</v>
      </c>
      <c r="E13385" t="s">
        <v>215</v>
      </c>
      <c r="F13385" s="88">
        <v>46600</v>
      </c>
      <c r="G13385" s="87">
        <v>2500</v>
      </c>
      <c r="H13385" s="87">
        <v>0</v>
      </c>
    </row>
    <row r="13386" spans="1:8" x14ac:dyDescent="0.3">
      <c r="A13386" t="s">
        <v>39</v>
      </c>
      <c r="B13386" t="s">
        <v>58</v>
      </c>
      <c r="C13386" t="s">
        <v>103</v>
      </c>
      <c r="D13386" t="s">
        <v>214</v>
      </c>
      <c r="E13386" t="s">
        <v>216</v>
      </c>
      <c r="F13386" s="88">
        <v>46600</v>
      </c>
      <c r="G13386" s="87">
        <v>2500</v>
      </c>
      <c r="H13386" s="87">
        <v>0</v>
      </c>
    </row>
    <row r="13387" spans="1:8" x14ac:dyDescent="0.3">
      <c r="A13387" t="s">
        <v>39</v>
      </c>
      <c r="B13387" t="s">
        <v>58</v>
      </c>
      <c r="C13387" t="s">
        <v>103</v>
      </c>
      <c r="D13387" t="s">
        <v>214</v>
      </c>
      <c r="E13387" t="s">
        <v>217</v>
      </c>
      <c r="F13387" s="88">
        <v>46600</v>
      </c>
      <c r="G13387" s="87">
        <v>2500</v>
      </c>
      <c r="H13387" s="87">
        <v>0</v>
      </c>
    </row>
    <row r="13388" spans="1:8" x14ac:dyDescent="0.3">
      <c r="A13388" t="s">
        <v>39</v>
      </c>
      <c r="B13388" t="s">
        <v>58</v>
      </c>
      <c r="C13388" t="s">
        <v>103</v>
      </c>
      <c r="D13388" t="s">
        <v>214</v>
      </c>
      <c r="E13388" t="s">
        <v>215</v>
      </c>
      <c r="F13388" s="88">
        <v>46631</v>
      </c>
      <c r="G13388" s="87">
        <v>2500</v>
      </c>
      <c r="H13388" s="87">
        <v>0</v>
      </c>
    </row>
    <row r="13389" spans="1:8" x14ac:dyDescent="0.3">
      <c r="A13389" t="s">
        <v>39</v>
      </c>
      <c r="B13389" t="s">
        <v>58</v>
      </c>
      <c r="C13389" t="s">
        <v>103</v>
      </c>
      <c r="D13389" t="s">
        <v>214</v>
      </c>
      <c r="E13389" t="s">
        <v>216</v>
      </c>
      <c r="F13389" s="88">
        <v>46631</v>
      </c>
      <c r="G13389" s="87">
        <v>2500</v>
      </c>
      <c r="H13389" s="87">
        <v>0</v>
      </c>
    </row>
    <row r="13390" spans="1:8" x14ac:dyDescent="0.3">
      <c r="A13390" t="s">
        <v>39</v>
      </c>
      <c r="B13390" t="s">
        <v>58</v>
      </c>
      <c r="C13390" t="s">
        <v>103</v>
      </c>
      <c r="D13390" t="s">
        <v>214</v>
      </c>
      <c r="E13390" t="s">
        <v>217</v>
      </c>
      <c r="F13390" s="88">
        <v>46631</v>
      </c>
      <c r="G13390" s="87">
        <v>2500</v>
      </c>
      <c r="H13390" s="87">
        <v>0</v>
      </c>
    </row>
    <row r="13391" spans="1:8" x14ac:dyDescent="0.3">
      <c r="A13391" t="s">
        <v>39</v>
      </c>
      <c r="B13391" t="s">
        <v>58</v>
      </c>
      <c r="C13391" t="s">
        <v>103</v>
      </c>
      <c r="D13391" t="s">
        <v>214</v>
      </c>
      <c r="E13391" t="s">
        <v>215</v>
      </c>
      <c r="F13391" s="88">
        <v>46661</v>
      </c>
      <c r="G13391" s="87">
        <v>2500</v>
      </c>
      <c r="H13391" s="87">
        <v>0</v>
      </c>
    </row>
    <row r="13392" spans="1:8" x14ac:dyDescent="0.3">
      <c r="A13392" t="s">
        <v>39</v>
      </c>
      <c r="B13392" t="s">
        <v>58</v>
      </c>
      <c r="C13392" t="s">
        <v>103</v>
      </c>
      <c r="D13392" t="s">
        <v>214</v>
      </c>
      <c r="E13392" t="s">
        <v>216</v>
      </c>
      <c r="F13392" s="88">
        <v>46661</v>
      </c>
      <c r="G13392" s="87">
        <v>2500</v>
      </c>
      <c r="H13392" s="87">
        <v>0</v>
      </c>
    </row>
    <row r="13393" spans="1:8" x14ac:dyDescent="0.3">
      <c r="A13393" t="s">
        <v>39</v>
      </c>
      <c r="B13393" t="s">
        <v>58</v>
      </c>
      <c r="C13393" t="s">
        <v>103</v>
      </c>
      <c r="D13393" t="s">
        <v>214</v>
      </c>
      <c r="E13393" t="s">
        <v>217</v>
      </c>
      <c r="F13393" s="88">
        <v>46661</v>
      </c>
      <c r="G13393" s="87">
        <v>2500</v>
      </c>
      <c r="H13393" s="87">
        <v>0</v>
      </c>
    </row>
    <row r="13394" spans="1:8" x14ac:dyDescent="0.3">
      <c r="A13394" t="s">
        <v>39</v>
      </c>
      <c r="B13394" t="s">
        <v>58</v>
      </c>
      <c r="C13394" t="s">
        <v>103</v>
      </c>
      <c r="D13394" t="s">
        <v>214</v>
      </c>
      <c r="E13394" t="s">
        <v>215</v>
      </c>
      <c r="F13394" s="88">
        <v>46692</v>
      </c>
      <c r="G13394" s="87">
        <v>2500</v>
      </c>
      <c r="H13394" s="87">
        <v>0</v>
      </c>
    </row>
    <row r="13395" spans="1:8" x14ac:dyDescent="0.3">
      <c r="A13395" t="s">
        <v>39</v>
      </c>
      <c r="B13395" t="s">
        <v>58</v>
      </c>
      <c r="C13395" t="s">
        <v>103</v>
      </c>
      <c r="D13395" t="s">
        <v>214</v>
      </c>
      <c r="E13395" t="s">
        <v>216</v>
      </c>
      <c r="F13395" s="88">
        <v>46692</v>
      </c>
      <c r="G13395" s="87">
        <v>2500</v>
      </c>
      <c r="H13395" s="87">
        <v>0</v>
      </c>
    </row>
    <row r="13396" spans="1:8" x14ac:dyDescent="0.3">
      <c r="A13396" t="s">
        <v>39</v>
      </c>
      <c r="B13396" t="s">
        <v>58</v>
      </c>
      <c r="C13396" t="s">
        <v>103</v>
      </c>
      <c r="D13396" t="s">
        <v>214</v>
      </c>
      <c r="E13396" t="s">
        <v>217</v>
      </c>
      <c r="F13396" s="88">
        <v>46692</v>
      </c>
      <c r="G13396" s="87">
        <v>2500</v>
      </c>
      <c r="H13396" s="87">
        <v>0</v>
      </c>
    </row>
    <row r="13397" spans="1:8" x14ac:dyDescent="0.3">
      <c r="A13397" t="s">
        <v>39</v>
      </c>
      <c r="B13397" t="s">
        <v>58</v>
      </c>
      <c r="C13397" t="s">
        <v>103</v>
      </c>
      <c r="D13397" t="s">
        <v>214</v>
      </c>
      <c r="E13397" t="s">
        <v>215</v>
      </c>
      <c r="F13397" s="88">
        <v>46722</v>
      </c>
      <c r="G13397" s="87">
        <v>2500</v>
      </c>
      <c r="H13397" s="87">
        <v>0</v>
      </c>
    </row>
    <row r="13398" spans="1:8" x14ac:dyDescent="0.3">
      <c r="A13398" t="s">
        <v>39</v>
      </c>
      <c r="B13398" t="s">
        <v>58</v>
      </c>
      <c r="C13398" t="s">
        <v>103</v>
      </c>
      <c r="D13398" t="s">
        <v>214</v>
      </c>
      <c r="E13398" t="s">
        <v>216</v>
      </c>
      <c r="F13398" s="88">
        <v>46722</v>
      </c>
      <c r="G13398" s="87">
        <v>2500</v>
      </c>
      <c r="H13398" s="87">
        <v>0</v>
      </c>
    </row>
    <row r="13399" spans="1:8" x14ac:dyDescent="0.3">
      <c r="A13399" t="s">
        <v>39</v>
      </c>
      <c r="B13399" t="s">
        <v>58</v>
      </c>
      <c r="C13399" t="s">
        <v>103</v>
      </c>
      <c r="D13399" t="s">
        <v>214</v>
      </c>
      <c r="E13399" t="s">
        <v>217</v>
      </c>
      <c r="F13399" s="88">
        <v>46722</v>
      </c>
      <c r="G13399" s="87">
        <v>2500</v>
      </c>
      <c r="H13399" s="87">
        <v>0</v>
      </c>
    </row>
    <row r="13400" spans="1:8" x14ac:dyDescent="0.3">
      <c r="A13400" t="s">
        <v>39</v>
      </c>
      <c r="B13400" t="s">
        <v>58</v>
      </c>
      <c r="C13400" t="s">
        <v>105</v>
      </c>
      <c r="D13400" t="s">
        <v>198</v>
      </c>
      <c r="E13400" t="s">
        <v>135</v>
      </c>
      <c r="G13400" s="87">
        <v>69000</v>
      </c>
      <c r="H13400" s="87">
        <v>40572</v>
      </c>
    </row>
    <row r="13401" spans="1:8" x14ac:dyDescent="0.3">
      <c r="A13401" t="s">
        <v>39</v>
      </c>
      <c r="B13401" t="s">
        <v>58</v>
      </c>
      <c r="C13401" t="s">
        <v>105</v>
      </c>
      <c r="D13401" t="s">
        <v>198</v>
      </c>
      <c r="E13401" t="s">
        <v>199</v>
      </c>
      <c r="G13401" s="87">
        <v>69000</v>
      </c>
      <c r="H13401" s="87">
        <v>69000.000000000015</v>
      </c>
    </row>
    <row r="13402" spans="1:8" x14ac:dyDescent="0.3">
      <c r="A13402" t="s">
        <v>39</v>
      </c>
      <c r="B13402" t="s">
        <v>58</v>
      </c>
      <c r="C13402" t="s">
        <v>105</v>
      </c>
      <c r="D13402" t="s">
        <v>198</v>
      </c>
      <c r="E13402" t="s">
        <v>200</v>
      </c>
      <c r="G13402" s="87">
        <v>69000</v>
      </c>
      <c r="H13402" s="87">
        <v>69541.363366959849</v>
      </c>
    </row>
    <row r="13403" spans="1:8" x14ac:dyDescent="0.3">
      <c r="A13403" t="s">
        <v>39</v>
      </c>
      <c r="B13403" t="s">
        <v>58</v>
      </c>
      <c r="C13403" t="s">
        <v>105</v>
      </c>
      <c r="D13403" t="s">
        <v>198</v>
      </c>
      <c r="E13403" t="s">
        <v>201</v>
      </c>
      <c r="G13403" s="87">
        <v>69000</v>
      </c>
      <c r="H13403" s="87">
        <v>69000</v>
      </c>
    </row>
    <row r="13404" spans="1:8" x14ac:dyDescent="0.3">
      <c r="A13404" t="s">
        <v>39</v>
      </c>
      <c r="B13404" t="s">
        <v>58</v>
      </c>
      <c r="C13404" t="s">
        <v>105</v>
      </c>
      <c r="D13404" t="s">
        <v>198</v>
      </c>
      <c r="E13404" t="s">
        <v>202</v>
      </c>
      <c r="G13404" s="87">
        <v>69000</v>
      </c>
      <c r="H13404" s="87">
        <v>40890.321659772402</v>
      </c>
    </row>
    <row r="13405" spans="1:8" x14ac:dyDescent="0.3">
      <c r="A13405" t="s">
        <v>39</v>
      </c>
      <c r="B13405" t="s">
        <v>58</v>
      </c>
      <c r="C13405" t="s">
        <v>105</v>
      </c>
      <c r="D13405" t="s">
        <v>198</v>
      </c>
      <c r="E13405" t="s">
        <v>139</v>
      </c>
      <c r="G13405" s="87">
        <v>69000</v>
      </c>
      <c r="H13405" s="87">
        <v>42435</v>
      </c>
    </row>
    <row r="13406" spans="1:8" x14ac:dyDescent="0.3">
      <c r="A13406" t="s">
        <v>39</v>
      </c>
      <c r="B13406" t="s">
        <v>58</v>
      </c>
      <c r="C13406" t="s">
        <v>105</v>
      </c>
      <c r="D13406" t="s">
        <v>198</v>
      </c>
      <c r="E13406" t="s">
        <v>65</v>
      </c>
      <c r="G13406" s="87">
        <v>69000</v>
      </c>
      <c r="H13406" s="87">
        <v>40890.321659772402</v>
      </c>
    </row>
    <row r="13407" spans="1:8" x14ac:dyDescent="0.3">
      <c r="A13407" t="s">
        <v>39</v>
      </c>
      <c r="B13407" t="s">
        <v>58</v>
      </c>
      <c r="C13407" t="s">
        <v>105</v>
      </c>
      <c r="D13407" t="s">
        <v>203</v>
      </c>
      <c r="E13407" t="s">
        <v>204</v>
      </c>
      <c r="G13407" s="87">
        <v>69000</v>
      </c>
      <c r="H13407" s="87">
        <v>40437.901871699352</v>
      </c>
    </row>
    <row r="13408" spans="1:8" x14ac:dyDescent="0.3">
      <c r="A13408" t="s">
        <v>39</v>
      </c>
      <c r="B13408" t="s">
        <v>58</v>
      </c>
      <c r="C13408" t="s">
        <v>105</v>
      </c>
      <c r="D13408" t="s">
        <v>203</v>
      </c>
      <c r="E13408" t="s">
        <v>142</v>
      </c>
      <c r="G13408" s="87">
        <v>69000</v>
      </c>
      <c r="H13408" s="87">
        <v>69000.000000000015</v>
      </c>
    </row>
    <row r="13409" spans="1:8" x14ac:dyDescent="0.3">
      <c r="A13409" t="s">
        <v>39</v>
      </c>
      <c r="B13409" t="s">
        <v>58</v>
      </c>
      <c r="C13409" t="s">
        <v>105</v>
      </c>
      <c r="D13409" t="s">
        <v>203</v>
      </c>
      <c r="E13409" t="s">
        <v>143</v>
      </c>
      <c r="G13409" s="87">
        <v>69000</v>
      </c>
      <c r="H13409" s="87">
        <v>68771.941958672352</v>
      </c>
    </row>
    <row r="13410" spans="1:8" x14ac:dyDescent="0.3">
      <c r="A13410" t="s">
        <v>39</v>
      </c>
      <c r="B13410" t="s">
        <v>58</v>
      </c>
      <c r="C13410" t="s">
        <v>105</v>
      </c>
      <c r="D13410" t="s">
        <v>203</v>
      </c>
      <c r="E13410" t="s">
        <v>141</v>
      </c>
      <c r="G13410" s="87">
        <v>69000</v>
      </c>
      <c r="H13410" s="87">
        <v>0</v>
      </c>
    </row>
    <row r="13411" spans="1:8" x14ac:dyDescent="0.3">
      <c r="A13411" t="s">
        <v>39</v>
      </c>
      <c r="B13411" t="s">
        <v>58</v>
      </c>
      <c r="C13411" t="s">
        <v>105</v>
      </c>
      <c r="D13411" t="s">
        <v>203</v>
      </c>
      <c r="E13411" t="s">
        <v>205</v>
      </c>
      <c r="G13411" s="87">
        <v>69000</v>
      </c>
      <c r="H13411" s="87">
        <v>40437.901871699352</v>
      </c>
    </row>
    <row r="13412" spans="1:8" x14ac:dyDescent="0.3">
      <c r="A13412" t="s">
        <v>39</v>
      </c>
      <c r="B13412" t="s">
        <v>58</v>
      </c>
      <c r="C13412" t="s">
        <v>105</v>
      </c>
      <c r="D13412" t="s">
        <v>206</v>
      </c>
      <c r="E13412" t="s">
        <v>207</v>
      </c>
      <c r="G13412" s="87">
        <v>69000</v>
      </c>
      <c r="H13412" s="87">
        <v>70380</v>
      </c>
    </row>
    <row r="13413" spans="1:8" x14ac:dyDescent="0.3">
      <c r="A13413" t="s">
        <v>39</v>
      </c>
      <c r="B13413" t="s">
        <v>58</v>
      </c>
      <c r="C13413" t="s">
        <v>105</v>
      </c>
      <c r="D13413" t="s">
        <v>206</v>
      </c>
      <c r="E13413" t="s">
        <v>208</v>
      </c>
      <c r="G13413" s="87">
        <v>69000</v>
      </c>
      <c r="H13413" s="87">
        <v>70379.999999999985</v>
      </c>
    </row>
    <row r="13414" spans="1:8" x14ac:dyDescent="0.3">
      <c r="A13414" t="s">
        <v>39</v>
      </c>
      <c r="B13414" t="s">
        <v>58</v>
      </c>
      <c r="C13414" t="s">
        <v>105</v>
      </c>
      <c r="D13414" t="s">
        <v>206</v>
      </c>
      <c r="E13414" t="s">
        <v>209</v>
      </c>
      <c r="G13414" s="87">
        <v>69000</v>
      </c>
      <c r="H13414" s="87">
        <v>61616.565919037203</v>
      </c>
    </row>
    <row r="13415" spans="1:8" x14ac:dyDescent="0.3">
      <c r="A13415" t="s">
        <v>39</v>
      </c>
      <c r="B13415" t="s">
        <v>58</v>
      </c>
      <c r="C13415" t="s">
        <v>105</v>
      </c>
      <c r="D13415" t="s">
        <v>210</v>
      </c>
      <c r="E13415" t="s">
        <v>211</v>
      </c>
      <c r="G13415" s="87">
        <v>69000</v>
      </c>
      <c r="H13415" s="87">
        <v>62100</v>
      </c>
    </row>
    <row r="13416" spans="1:8" x14ac:dyDescent="0.3">
      <c r="A13416" t="s">
        <v>39</v>
      </c>
      <c r="B13416" t="s">
        <v>58</v>
      </c>
      <c r="C13416" t="s">
        <v>105</v>
      </c>
      <c r="D13416" t="s">
        <v>210</v>
      </c>
      <c r="E13416" t="s">
        <v>212</v>
      </c>
      <c r="G13416" s="87">
        <v>69000</v>
      </c>
      <c r="H13416" s="87">
        <v>61410</v>
      </c>
    </row>
    <row r="13417" spans="1:8" x14ac:dyDescent="0.3">
      <c r="A13417" t="s">
        <v>39</v>
      </c>
      <c r="B13417" t="s">
        <v>58</v>
      </c>
      <c r="C13417" t="s">
        <v>105</v>
      </c>
      <c r="D13417" t="s">
        <v>210</v>
      </c>
      <c r="E13417" t="s">
        <v>213</v>
      </c>
      <c r="G13417" s="87">
        <v>69000</v>
      </c>
      <c r="H13417" s="87">
        <v>62445</v>
      </c>
    </row>
    <row r="13418" spans="1:8" x14ac:dyDescent="0.3">
      <c r="A13418" t="s">
        <v>39</v>
      </c>
      <c r="B13418" t="s">
        <v>58</v>
      </c>
      <c r="C13418" t="s">
        <v>105</v>
      </c>
      <c r="D13418" t="s">
        <v>214</v>
      </c>
      <c r="E13418" t="s">
        <v>215</v>
      </c>
      <c r="F13418" s="88">
        <v>46388</v>
      </c>
      <c r="G13418" s="87">
        <v>5750</v>
      </c>
      <c r="H13418" s="87">
        <v>78.142937814541625</v>
      </c>
    </row>
    <row r="13419" spans="1:8" x14ac:dyDescent="0.3">
      <c r="A13419" t="s">
        <v>39</v>
      </c>
      <c r="B13419" t="s">
        <v>58</v>
      </c>
      <c r="C13419" t="s">
        <v>105</v>
      </c>
      <c r="D13419" t="s">
        <v>214</v>
      </c>
      <c r="E13419" t="s">
        <v>216</v>
      </c>
      <c r="F13419" s="88">
        <v>46388</v>
      </c>
      <c r="G13419" s="87">
        <v>5750</v>
      </c>
      <c r="H13419" s="87">
        <v>0</v>
      </c>
    </row>
    <row r="13420" spans="1:8" x14ac:dyDescent="0.3">
      <c r="A13420" t="s">
        <v>39</v>
      </c>
      <c r="B13420" t="s">
        <v>58</v>
      </c>
      <c r="C13420" t="s">
        <v>105</v>
      </c>
      <c r="D13420" t="s">
        <v>214</v>
      </c>
      <c r="E13420" t="s">
        <v>217</v>
      </c>
      <c r="F13420" s="88">
        <v>46388</v>
      </c>
      <c r="G13420" s="87">
        <v>5750</v>
      </c>
      <c r="H13420" s="87">
        <v>78.142937814541625</v>
      </c>
    </row>
    <row r="13421" spans="1:8" x14ac:dyDescent="0.3">
      <c r="A13421" t="s">
        <v>39</v>
      </c>
      <c r="B13421" t="s">
        <v>58</v>
      </c>
      <c r="C13421" t="s">
        <v>105</v>
      </c>
      <c r="D13421" t="s">
        <v>214</v>
      </c>
      <c r="E13421" t="s">
        <v>215</v>
      </c>
      <c r="F13421" s="88">
        <v>46419</v>
      </c>
      <c r="G13421" s="87">
        <v>5750</v>
      </c>
      <c r="H13421" s="87">
        <v>78.057201656294822</v>
      </c>
    </row>
    <row r="13422" spans="1:8" x14ac:dyDescent="0.3">
      <c r="A13422" t="s">
        <v>39</v>
      </c>
      <c r="B13422" t="s">
        <v>58</v>
      </c>
      <c r="C13422" t="s">
        <v>105</v>
      </c>
      <c r="D13422" t="s">
        <v>214</v>
      </c>
      <c r="E13422" t="s">
        <v>216</v>
      </c>
      <c r="F13422" s="88">
        <v>46419</v>
      </c>
      <c r="G13422" s="87">
        <v>5750</v>
      </c>
      <c r="H13422" s="87">
        <v>0</v>
      </c>
    </row>
    <row r="13423" spans="1:8" x14ac:dyDescent="0.3">
      <c r="A13423" t="s">
        <v>39</v>
      </c>
      <c r="B13423" t="s">
        <v>58</v>
      </c>
      <c r="C13423" t="s">
        <v>105</v>
      </c>
      <c r="D13423" t="s">
        <v>214</v>
      </c>
      <c r="E13423" t="s">
        <v>217</v>
      </c>
      <c r="F13423" s="88">
        <v>46419</v>
      </c>
      <c r="G13423" s="87">
        <v>5750</v>
      </c>
      <c r="H13423" s="87">
        <v>78.057201656294822</v>
      </c>
    </row>
    <row r="13424" spans="1:8" x14ac:dyDescent="0.3">
      <c r="A13424" t="s">
        <v>39</v>
      </c>
      <c r="B13424" t="s">
        <v>58</v>
      </c>
      <c r="C13424" t="s">
        <v>105</v>
      </c>
      <c r="D13424" t="s">
        <v>214</v>
      </c>
      <c r="E13424" t="s">
        <v>215</v>
      </c>
      <c r="F13424" s="88">
        <v>46447</v>
      </c>
      <c r="G13424" s="87">
        <v>5750</v>
      </c>
      <c r="H13424" s="87">
        <v>77.971653426294367</v>
      </c>
    </row>
    <row r="13425" spans="1:8" x14ac:dyDescent="0.3">
      <c r="A13425" t="s">
        <v>39</v>
      </c>
      <c r="B13425" t="s">
        <v>58</v>
      </c>
      <c r="C13425" t="s">
        <v>105</v>
      </c>
      <c r="D13425" t="s">
        <v>214</v>
      </c>
      <c r="E13425" t="s">
        <v>216</v>
      </c>
      <c r="F13425" s="88">
        <v>46447</v>
      </c>
      <c r="G13425" s="87">
        <v>5750</v>
      </c>
      <c r="H13425" s="87">
        <v>0</v>
      </c>
    </row>
    <row r="13426" spans="1:8" x14ac:dyDescent="0.3">
      <c r="A13426" t="s">
        <v>39</v>
      </c>
      <c r="B13426" t="s">
        <v>58</v>
      </c>
      <c r="C13426" t="s">
        <v>105</v>
      </c>
      <c r="D13426" t="s">
        <v>214</v>
      </c>
      <c r="E13426" t="s">
        <v>217</v>
      </c>
      <c r="F13426" s="88">
        <v>46447</v>
      </c>
      <c r="G13426" s="87">
        <v>5750</v>
      </c>
      <c r="H13426" s="87">
        <v>77.971653426294367</v>
      </c>
    </row>
    <row r="13427" spans="1:8" x14ac:dyDescent="0.3">
      <c r="A13427" t="s">
        <v>39</v>
      </c>
      <c r="B13427" t="s">
        <v>58</v>
      </c>
      <c r="C13427" t="s">
        <v>105</v>
      </c>
      <c r="D13427" t="s">
        <v>214</v>
      </c>
      <c r="E13427" t="s">
        <v>215</v>
      </c>
      <c r="F13427" s="88">
        <v>46478</v>
      </c>
      <c r="G13427" s="87">
        <v>5750</v>
      </c>
      <c r="H13427" s="87">
        <v>77.883402191930244</v>
      </c>
    </row>
    <row r="13428" spans="1:8" x14ac:dyDescent="0.3">
      <c r="A13428" t="s">
        <v>39</v>
      </c>
      <c r="B13428" t="s">
        <v>58</v>
      </c>
      <c r="C13428" t="s">
        <v>105</v>
      </c>
      <c r="D13428" t="s">
        <v>214</v>
      </c>
      <c r="E13428" t="s">
        <v>216</v>
      </c>
      <c r="F13428" s="88">
        <v>46478</v>
      </c>
      <c r="G13428" s="87">
        <v>5750</v>
      </c>
      <c r="H13428" s="87">
        <v>0</v>
      </c>
    </row>
    <row r="13429" spans="1:8" x14ac:dyDescent="0.3">
      <c r="A13429" t="s">
        <v>39</v>
      </c>
      <c r="B13429" t="s">
        <v>58</v>
      </c>
      <c r="C13429" t="s">
        <v>105</v>
      </c>
      <c r="D13429" t="s">
        <v>214</v>
      </c>
      <c r="E13429" t="s">
        <v>217</v>
      </c>
      <c r="F13429" s="88">
        <v>46478</v>
      </c>
      <c r="G13429" s="87">
        <v>5750</v>
      </c>
      <c r="H13429" s="87">
        <v>77.883402191930244</v>
      </c>
    </row>
    <row r="13430" spans="1:8" x14ac:dyDescent="0.3">
      <c r="A13430" t="s">
        <v>39</v>
      </c>
      <c r="B13430" t="s">
        <v>58</v>
      </c>
      <c r="C13430" t="s">
        <v>105</v>
      </c>
      <c r="D13430" t="s">
        <v>214</v>
      </c>
      <c r="E13430" t="s">
        <v>215</v>
      </c>
      <c r="F13430" s="88">
        <v>46508</v>
      </c>
      <c r="G13430" s="87">
        <v>5750</v>
      </c>
      <c r="H13430" s="87">
        <v>77.795350503808706</v>
      </c>
    </row>
    <row r="13431" spans="1:8" x14ac:dyDescent="0.3">
      <c r="A13431" t="s">
        <v>39</v>
      </c>
      <c r="B13431" t="s">
        <v>58</v>
      </c>
      <c r="C13431" t="s">
        <v>105</v>
      </c>
      <c r="D13431" t="s">
        <v>214</v>
      </c>
      <c r="E13431" t="s">
        <v>216</v>
      </c>
      <c r="F13431" s="88">
        <v>46508</v>
      </c>
      <c r="G13431" s="87">
        <v>5750</v>
      </c>
      <c r="H13431" s="87">
        <v>0</v>
      </c>
    </row>
    <row r="13432" spans="1:8" x14ac:dyDescent="0.3">
      <c r="A13432" t="s">
        <v>39</v>
      </c>
      <c r="B13432" t="s">
        <v>58</v>
      </c>
      <c r="C13432" t="s">
        <v>105</v>
      </c>
      <c r="D13432" t="s">
        <v>214</v>
      </c>
      <c r="E13432" t="s">
        <v>217</v>
      </c>
      <c r="F13432" s="88">
        <v>46508</v>
      </c>
      <c r="G13432" s="87">
        <v>5750</v>
      </c>
      <c r="H13432" s="87">
        <v>77.795350503808706</v>
      </c>
    </row>
    <row r="13433" spans="1:8" x14ac:dyDescent="0.3">
      <c r="A13433" t="s">
        <v>39</v>
      </c>
      <c r="B13433" t="s">
        <v>58</v>
      </c>
      <c r="C13433" t="s">
        <v>105</v>
      </c>
      <c r="D13433" t="s">
        <v>214</v>
      </c>
      <c r="E13433" t="s">
        <v>215</v>
      </c>
      <c r="F13433" s="88">
        <v>46539</v>
      </c>
      <c r="G13433" s="87">
        <v>5750</v>
      </c>
      <c r="H13433" s="87">
        <v>77.707497685898687</v>
      </c>
    </row>
    <row r="13434" spans="1:8" x14ac:dyDescent="0.3">
      <c r="A13434" t="s">
        <v>39</v>
      </c>
      <c r="B13434" t="s">
        <v>58</v>
      </c>
      <c r="C13434" t="s">
        <v>105</v>
      </c>
      <c r="D13434" t="s">
        <v>214</v>
      </c>
      <c r="E13434" t="s">
        <v>216</v>
      </c>
      <c r="F13434" s="88">
        <v>46539</v>
      </c>
      <c r="G13434" s="87">
        <v>5750</v>
      </c>
      <c r="H13434" s="87">
        <v>0</v>
      </c>
    </row>
    <row r="13435" spans="1:8" x14ac:dyDescent="0.3">
      <c r="A13435" t="s">
        <v>39</v>
      </c>
      <c r="B13435" t="s">
        <v>58</v>
      </c>
      <c r="C13435" t="s">
        <v>105</v>
      </c>
      <c r="D13435" t="s">
        <v>214</v>
      </c>
      <c r="E13435" t="s">
        <v>217</v>
      </c>
      <c r="F13435" s="88">
        <v>46539</v>
      </c>
      <c r="G13435" s="87">
        <v>5750</v>
      </c>
      <c r="H13435" s="87">
        <v>77.707497685898687</v>
      </c>
    </row>
    <row r="13436" spans="1:8" x14ac:dyDescent="0.3">
      <c r="A13436" t="s">
        <v>39</v>
      </c>
      <c r="B13436" t="s">
        <v>58</v>
      </c>
      <c r="C13436" t="s">
        <v>105</v>
      </c>
      <c r="D13436" t="s">
        <v>214</v>
      </c>
      <c r="E13436" t="s">
        <v>215</v>
      </c>
      <c r="F13436" s="88">
        <v>46569</v>
      </c>
      <c r="G13436" s="87">
        <v>5750</v>
      </c>
      <c r="H13436" s="87">
        <v>77.619843065221843</v>
      </c>
    </row>
    <row r="13437" spans="1:8" x14ac:dyDescent="0.3">
      <c r="A13437" t="s">
        <v>39</v>
      </c>
      <c r="B13437" t="s">
        <v>58</v>
      </c>
      <c r="C13437" t="s">
        <v>105</v>
      </c>
      <c r="D13437" t="s">
        <v>214</v>
      </c>
      <c r="E13437" t="s">
        <v>216</v>
      </c>
      <c r="F13437" s="88">
        <v>46569</v>
      </c>
      <c r="G13437" s="87">
        <v>5750</v>
      </c>
      <c r="H13437" s="87">
        <v>0</v>
      </c>
    </row>
    <row r="13438" spans="1:8" x14ac:dyDescent="0.3">
      <c r="A13438" t="s">
        <v>39</v>
      </c>
      <c r="B13438" t="s">
        <v>58</v>
      </c>
      <c r="C13438" t="s">
        <v>105</v>
      </c>
      <c r="D13438" t="s">
        <v>214</v>
      </c>
      <c r="E13438" t="s">
        <v>217</v>
      </c>
      <c r="F13438" s="88">
        <v>46569</v>
      </c>
      <c r="G13438" s="87">
        <v>5750</v>
      </c>
      <c r="H13438" s="87">
        <v>77.619843065221843</v>
      </c>
    </row>
    <row r="13439" spans="1:8" x14ac:dyDescent="0.3">
      <c r="A13439" t="s">
        <v>39</v>
      </c>
      <c r="B13439" t="s">
        <v>58</v>
      </c>
      <c r="C13439" t="s">
        <v>105</v>
      </c>
      <c r="D13439" t="s">
        <v>214</v>
      </c>
      <c r="E13439" t="s">
        <v>215</v>
      </c>
      <c r="F13439" s="88">
        <v>46600</v>
      </c>
      <c r="G13439" s="87">
        <v>5750</v>
      </c>
      <c r="H13439" s="87">
        <v>77.530953890862676</v>
      </c>
    </row>
    <row r="13440" spans="1:8" x14ac:dyDescent="0.3">
      <c r="A13440" t="s">
        <v>39</v>
      </c>
      <c r="B13440" t="s">
        <v>58</v>
      </c>
      <c r="C13440" t="s">
        <v>105</v>
      </c>
      <c r="D13440" t="s">
        <v>214</v>
      </c>
      <c r="E13440" t="s">
        <v>216</v>
      </c>
      <c r="F13440" s="88">
        <v>46600</v>
      </c>
      <c r="G13440" s="87">
        <v>5750</v>
      </c>
      <c r="H13440" s="87">
        <v>0</v>
      </c>
    </row>
    <row r="13441" spans="1:8" x14ac:dyDescent="0.3">
      <c r="A13441" t="s">
        <v>39</v>
      </c>
      <c r="B13441" t="s">
        <v>58</v>
      </c>
      <c r="C13441" t="s">
        <v>105</v>
      </c>
      <c r="D13441" t="s">
        <v>214</v>
      </c>
      <c r="E13441" t="s">
        <v>217</v>
      </c>
      <c r="F13441" s="88">
        <v>46600</v>
      </c>
      <c r="G13441" s="87">
        <v>5750</v>
      </c>
      <c r="H13441" s="87">
        <v>77.530953890862676</v>
      </c>
    </row>
    <row r="13442" spans="1:8" x14ac:dyDescent="0.3">
      <c r="A13442" t="s">
        <v>39</v>
      </c>
      <c r="B13442" t="s">
        <v>58</v>
      </c>
      <c r="C13442" t="s">
        <v>105</v>
      </c>
      <c r="D13442" t="s">
        <v>214</v>
      </c>
      <c r="E13442" t="s">
        <v>215</v>
      </c>
      <c r="F13442" s="88">
        <v>46631</v>
      </c>
      <c r="G13442" s="87">
        <v>5750</v>
      </c>
      <c r="H13442" s="87">
        <v>77.44369687949748</v>
      </c>
    </row>
    <row r="13443" spans="1:8" x14ac:dyDescent="0.3">
      <c r="A13443" t="s">
        <v>39</v>
      </c>
      <c r="B13443" t="s">
        <v>58</v>
      </c>
      <c r="C13443" t="s">
        <v>105</v>
      </c>
      <c r="D13443" t="s">
        <v>214</v>
      </c>
      <c r="E13443" t="s">
        <v>216</v>
      </c>
      <c r="F13443" s="88">
        <v>46631</v>
      </c>
      <c r="G13443" s="87">
        <v>5750</v>
      </c>
      <c r="H13443" s="87">
        <v>0</v>
      </c>
    </row>
    <row r="13444" spans="1:8" x14ac:dyDescent="0.3">
      <c r="A13444" t="s">
        <v>39</v>
      </c>
      <c r="B13444" t="s">
        <v>58</v>
      </c>
      <c r="C13444" t="s">
        <v>105</v>
      </c>
      <c r="D13444" t="s">
        <v>214</v>
      </c>
      <c r="E13444" t="s">
        <v>217</v>
      </c>
      <c r="F13444" s="88">
        <v>46631</v>
      </c>
      <c r="G13444" s="87">
        <v>5750</v>
      </c>
      <c r="H13444" s="87">
        <v>77.44369687949748</v>
      </c>
    </row>
    <row r="13445" spans="1:8" x14ac:dyDescent="0.3">
      <c r="A13445" t="s">
        <v>39</v>
      </c>
      <c r="B13445" t="s">
        <v>58</v>
      </c>
      <c r="C13445" t="s">
        <v>105</v>
      </c>
      <c r="D13445" t="s">
        <v>214</v>
      </c>
      <c r="E13445" t="s">
        <v>215</v>
      </c>
      <c r="F13445" s="88">
        <v>46661</v>
      </c>
      <c r="G13445" s="87">
        <v>5750</v>
      </c>
      <c r="H13445" s="87">
        <v>77.356636053690082</v>
      </c>
    </row>
    <row r="13446" spans="1:8" x14ac:dyDescent="0.3">
      <c r="A13446" t="s">
        <v>39</v>
      </c>
      <c r="B13446" t="s">
        <v>58</v>
      </c>
      <c r="C13446" t="s">
        <v>105</v>
      </c>
      <c r="D13446" t="s">
        <v>214</v>
      </c>
      <c r="E13446" t="s">
        <v>216</v>
      </c>
      <c r="F13446" s="88">
        <v>46661</v>
      </c>
      <c r="G13446" s="87">
        <v>5750</v>
      </c>
      <c r="H13446" s="87">
        <v>0</v>
      </c>
    </row>
    <row r="13447" spans="1:8" x14ac:dyDescent="0.3">
      <c r="A13447" t="s">
        <v>39</v>
      </c>
      <c r="B13447" t="s">
        <v>58</v>
      </c>
      <c r="C13447" t="s">
        <v>105</v>
      </c>
      <c r="D13447" t="s">
        <v>214</v>
      </c>
      <c r="E13447" t="s">
        <v>217</v>
      </c>
      <c r="F13447" s="88">
        <v>46661</v>
      </c>
      <c r="G13447" s="87">
        <v>5750</v>
      </c>
      <c r="H13447" s="87">
        <v>77.356636053690082</v>
      </c>
    </row>
    <row r="13448" spans="1:8" x14ac:dyDescent="0.3">
      <c r="A13448" t="s">
        <v>39</v>
      </c>
      <c r="B13448" t="s">
        <v>58</v>
      </c>
      <c r="C13448" t="s">
        <v>105</v>
      </c>
      <c r="D13448" t="s">
        <v>214</v>
      </c>
      <c r="E13448" t="s">
        <v>215</v>
      </c>
      <c r="F13448" s="88">
        <v>46692</v>
      </c>
      <c r="G13448" s="87">
        <v>5750</v>
      </c>
      <c r="H13448" s="87">
        <v>77.269770752540268</v>
      </c>
    </row>
    <row r="13449" spans="1:8" x14ac:dyDescent="0.3">
      <c r="A13449" t="s">
        <v>39</v>
      </c>
      <c r="B13449" t="s">
        <v>58</v>
      </c>
      <c r="C13449" t="s">
        <v>105</v>
      </c>
      <c r="D13449" t="s">
        <v>214</v>
      </c>
      <c r="E13449" t="s">
        <v>216</v>
      </c>
      <c r="F13449" s="88">
        <v>46692</v>
      </c>
      <c r="G13449" s="87">
        <v>5750</v>
      </c>
      <c r="H13449" s="87">
        <v>0</v>
      </c>
    </row>
    <row r="13450" spans="1:8" x14ac:dyDescent="0.3">
      <c r="A13450" t="s">
        <v>39</v>
      </c>
      <c r="B13450" t="s">
        <v>58</v>
      </c>
      <c r="C13450" t="s">
        <v>105</v>
      </c>
      <c r="D13450" t="s">
        <v>214</v>
      </c>
      <c r="E13450" t="s">
        <v>217</v>
      </c>
      <c r="F13450" s="88">
        <v>46692</v>
      </c>
      <c r="G13450" s="87">
        <v>5750</v>
      </c>
      <c r="H13450" s="87">
        <v>77.269770752540268</v>
      </c>
    </row>
    <row r="13451" spans="1:8" x14ac:dyDescent="0.3">
      <c r="A13451" t="s">
        <v>39</v>
      </c>
      <c r="B13451" t="s">
        <v>58</v>
      </c>
      <c r="C13451" t="s">
        <v>105</v>
      </c>
      <c r="D13451" t="s">
        <v>214</v>
      </c>
      <c r="E13451" t="s">
        <v>215</v>
      </c>
      <c r="F13451" s="88">
        <v>46722</v>
      </c>
      <c r="G13451" s="87">
        <v>5750</v>
      </c>
      <c r="H13451" s="87">
        <v>77.183100318109879</v>
      </c>
    </row>
    <row r="13452" spans="1:8" x14ac:dyDescent="0.3">
      <c r="A13452" t="s">
        <v>39</v>
      </c>
      <c r="B13452" t="s">
        <v>58</v>
      </c>
      <c r="C13452" t="s">
        <v>105</v>
      </c>
      <c r="D13452" t="s">
        <v>214</v>
      </c>
      <c r="E13452" t="s">
        <v>216</v>
      </c>
      <c r="F13452" s="88">
        <v>46722</v>
      </c>
      <c r="G13452" s="87">
        <v>5750</v>
      </c>
      <c r="H13452" s="87">
        <v>0</v>
      </c>
    </row>
    <row r="13453" spans="1:8" x14ac:dyDescent="0.3">
      <c r="A13453" t="s">
        <v>39</v>
      </c>
      <c r="B13453" t="s">
        <v>58</v>
      </c>
      <c r="C13453" t="s">
        <v>105</v>
      </c>
      <c r="D13453" t="s">
        <v>214</v>
      </c>
      <c r="E13453" t="s">
        <v>217</v>
      </c>
      <c r="F13453" s="88">
        <v>46722</v>
      </c>
      <c r="G13453" s="87">
        <v>5750</v>
      </c>
      <c r="H13453" s="87">
        <v>77.183100318109879</v>
      </c>
    </row>
    <row r="13454" spans="1:8" x14ac:dyDescent="0.3">
      <c r="A13454" t="s">
        <v>39</v>
      </c>
      <c r="B13454" t="s">
        <v>58</v>
      </c>
      <c r="C13454" t="s">
        <v>106</v>
      </c>
      <c r="D13454" t="s">
        <v>198</v>
      </c>
      <c r="E13454" t="s">
        <v>135</v>
      </c>
      <c r="G13454" s="87">
        <v>57000</v>
      </c>
      <c r="H13454" s="87">
        <v>35112</v>
      </c>
    </row>
    <row r="13455" spans="1:8" x14ac:dyDescent="0.3">
      <c r="A13455" t="s">
        <v>39</v>
      </c>
      <c r="B13455" t="s">
        <v>58</v>
      </c>
      <c r="C13455" t="s">
        <v>106</v>
      </c>
      <c r="D13455" t="s">
        <v>198</v>
      </c>
      <c r="E13455" t="s">
        <v>199</v>
      </c>
      <c r="G13455" s="87">
        <v>57000</v>
      </c>
      <c r="H13455" s="87">
        <v>56063.491726658787</v>
      </c>
    </row>
    <row r="13456" spans="1:8" x14ac:dyDescent="0.3">
      <c r="A13456" t="s">
        <v>39</v>
      </c>
      <c r="B13456" t="s">
        <v>58</v>
      </c>
      <c r="C13456" t="s">
        <v>106</v>
      </c>
      <c r="D13456" t="s">
        <v>198</v>
      </c>
      <c r="E13456" t="s">
        <v>200</v>
      </c>
      <c r="G13456" s="87">
        <v>57000</v>
      </c>
      <c r="H13456" s="87">
        <v>57705.150721880498</v>
      </c>
    </row>
    <row r="13457" spans="1:8" x14ac:dyDescent="0.3">
      <c r="A13457" t="s">
        <v>39</v>
      </c>
      <c r="B13457" t="s">
        <v>58</v>
      </c>
      <c r="C13457" t="s">
        <v>106</v>
      </c>
      <c r="D13457" t="s">
        <v>198</v>
      </c>
      <c r="E13457" t="s">
        <v>201</v>
      </c>
      <c r="G13457" s="87">
        <v>57000</v>
      </c>
      <c r="H13457" s="87">
        <v>57000</v>
      </c>
    </row>
    <row r="13458" spans="1:8" x14ac:dyDescent="0.3">
      <c r="A13458" t="s">
        <v>39</v>
      </c>
      <c r="B13458" t="s">
        <v>58</v>
      </c>
      <c r="C13458" t="s">
        <v>106</v>
      </c>
      <c r="D13458" t="s">
        <v>198</v>
      </c>
      <c r="E13458" t="s">
        <v>202</v>
      </c>
      <c r="G13458" s="87">
        <v>57000</v>
      </c>
      <c r="H13458" s="87">
        <v>34962.347015620267</v>
      </c>
    </row>
    <row r="13459" spans="1:8" x14ac:dyDescent="0.3">
      <c r="A13459" t="s">
        <v>39</v>
      </c>
      <c r="B13459" t="s">
        <v>58</v>
      </c>
      <c r="C13459" t="s">
        <v>106</v>
      </c>
      <c r="D13459" t="s">
        <v>198</v>
      </c>
      <c r="E13459" t="s">
        <v>139</v>
      </c>
      <c r="G13459" s="87">
        <v>57000</v>
      </c>
      <c r="H13459" s="87">
        <v>36195</v>
      </c>
    </row>
    <row r="13460" spans="1:8" x14ac:dyDescent="0.3">
      <c r="A13460" t="s">
        <v>39</v>
      </c>
      <c r="B13460" t="s">
        <v>58</v>
      </c>
      <c r="C13460" t="s">
        <v>106</v>
      </c>
      <c r="D13460" t="s">
        <v>198</v>
      </c>
      <c r="E13460" t="s">
        <v>65</v>
      </c>
      <c r="G13460" s="87">
        <v>57000</v>
      </c>
      <c r="H13460" s="87">
        <v>34962.347015620267</v>
      </c>
    </row>
    <row r="13461" spans="1:8" x14ac:dyDescent="0.3">
      <c r="A13461" t="s">
        <v>39</v>
      </c>
      <c r="B13461" t="s">
        <v>58</v>
      </c>
      <c r="C13461" t="s">
        <v>106</v>
      </c>
      <c r="D13461" t="s">
        <v>203</v>
      </c>
      <c r="E13461" t="s">
        <v>204</v>
      </c>
      <c r="G13461" s="87">
        <v>57000</v>
      </c>
      <c r="H13461" s="87">
        <v>34312.306529428977</v>
      </c>
    </row>
    <row r="13462" spans="1:8" x14ac:dyDescent="0.3">
      <c r="A13462" t="s">
        <v>39</v>
      </c>
      <c r="B13462" t="s">
        <v>58</v>
      </c>
      <c r="C13462" t="s">
        <v>106</v>
      </c>
      <c r="D13462" t="s">
        <v>203</v>
      </c>
      <c r="E13462" t="s">
        <v>142</v>
      </c>
      <c r="G13462" s="87">
        <v>57000</v>
      </c>
      <c r="H13462" s="87">
        <v>54815.012688660339</v>
      </c>
    </row>
    <row r="13463" spans="1:8" x14ac:dyDescent="0.3">
      <c r="A13463" t="s">
        <v>39</v>
      </c>
      <c r="B13463" t="s">
        <v>58</v>
      </c>
      <c r="C13463" t="s">
        <v>106</v>
      </c>
      <c r="D13463" t="s">
        <v>203</v>
      </c>
      <c r="E13463" t="s">
        <v>143</v>
      </c>
      <c r="G13463" s="87">
        <v>57000</v>
      </c>
      <c r="H13463" s="87">
        <v>57922.131805969257</v>
      </c>
    </row>
    <row r="13464" spans="1:8" x14ac:dyDescent="0.3">
      <c r="A13464" t="s">
        <v>39</v>
      </c>
      <c r="B13464" t="s">
        <v>58</v>
      </c>
      <c r="C13464" t="s">
        <v>106</v>
      </c>
      <c r="D13464" t="s">
        <v>203</v>
      </c>
      <c r="E13464" t="s">
        <v>141</v>
      </c>
      <c r="G13464" s="87">
        <v>57000</v>
      </c>
      <c r="H13464" s="87">
        <v>0</v>
      </c>
    </row>
    <row r="13465" spans="1:8" x14ac:dyDescent="0.3">
      <c r="A13465" t="s">
        <v>39</v>
      </c>
      <c r="B13465" t="s">
        <v>58</v>
      </c>
      <c r="C13465" t="s">
        <v>106</v>
      </c>
      <c r="D13465" t="s">
        <v>203</v>
      </c>
      <c r="E13465" t="s">
        <v>205</v>
      </c>
      <c r="G13465" s="87">
        <v>57000</v>
      </c>
      <c r="H13465" s="87">
        <v>34312.306529428977</v>
      </c>
    </row>
    <row r="13466" spans="1:8" x14ac:dyDescent="0.3">
      <c r="A13466" t="s">
        <v>39</v>
      </c>
      <c r="B13466" t="s">
        <v>58</v>
      </c>
      <c r="C13466" t="s">
        <v>106</v>
      </c>
      <c r="D13466" t="s">
        <v>206</v>
      </c>
      <c r="E13466" t="s">
        <v>207</v>
      </c>
      <c r="G13466" s="87">
        <v>57000</v>
      </c>
      <c r="H13466" s="87">
        <v>58710</v>
      </c>
    </row>
    <row r="13467" spans="1:8" x14ac:dyDescent="0.3">
      <c r="A13467" t="s">
        <v>39</v>
      </c>
      <c r="B13467" t="s">
        <v>58</v>
      </c>
      <c r="C13467" t="s">
        <v>106</v>
      </c>
      <c r="D13467" t="s">
        <v>206</v>
      </c>
      <c r="E13467" t="s">
        <v>208</v>
      </c>
      <c r="G13467" s="87">
        <v>57000</v>
      </c>
      <c r="H13467" s="87">
        <v>59690.716666666667</v>
      </c>
    </row>
    <row r="13468" spans="1:8" x14ac:dyDescent="0.3">
      <c r="A13468" t="s">
        <v>39</v>
      </c>
      <c r="B13468" t="s">
        <v>58</v>
      </c>
      <c r="C13468" t="s">
        <v>106</v>
      </c>
      <c r="D13468" t="s">
        <v>206</v>
      </c>
      <c r="E13468" t="s">
        <v>209</v>
      </c>
      <c r="G13468" s="87">
        <v>57000</v>
      </c>
      <c r="H13468" s="87">
        <v>50673.119529540483</v>
      </c>
    </row>
    <row r="13469" spans="1:8" x14ac:dyDescent="0.3">
      <c r="A13469" t="s">
        <v>39</v>
      </c>
      <c r="B13469" t="s">
        <v>58</v>
      </c>
      <c r="C13469" t="s">
        <v>106</v>
      </c>
      <c r="D13469" t="s">
        <v>210</v>
      </c>
      <c r="E13469" t="s">
        <v>211</v>
      </c>
      <c r="G13469" s="87">
        <v>57000</v>
      </c>
      <c r="H13469" s="87">
        <v>51300</v>
      </c>
    </row>
    <row r="13470" spans="1:8" x14ac:dyDescent="0.3">
      <c r="A13470" t="s">
        <v>39</v>
      </c>
      <c r="B13470" t="s">
        <v>58</v>
      </c>
      <c r="C13470" t="s">
        <v>106</v>
      </c>
      <c r="D13470" t="s">
        <v>210</v>
      </c>
      <c r="E13470" t="s">
        <v>212</v>
      </c>
      <c r="G13470" s="87">
        <v>57000</v>
      </c>
      <c r="H13470" s="87">
        <v>50730</v>
      </c>
    </row>
    <row r="13471" spans="1:8" x14ac:dyDescent="0.3">
      <c r="A13471" t="s">
        <v>39</v>
      </c>
      <c r="B13471" t="s">
        <v>58</v>
      </c>
      <c r="C13471" t="s">
        <v>106</v>
      </c>
      <c r="D13471" t="s">
        <v>210</v>
      </c>
      <c r="E13471" t="s">
        <v>213</v>
      </c>
      <c r="G13471" s="87">
        <v>57000</v>
      </c>
      <c r="H13471" s="87">
        <v>50445</v>
      </c>
    </row>
    <row r="13472" spans="1:8" x14ac:dyDescent="0.3">
      <c r="A13472" t="s">
        <v>39</v>
      </c>
      <c r="B13472" t="s">
        <v>58</v>
      </c>
      <c r="C13472" t="s">
        <v>106</v>
      </c>
      <c r="D13472" t="s">
        <v>214</v>
      </c>
      <c r="E13472" t="s">
        <v>215</v>
      </c>
      <c r="F13472" s="88">
        <v>46388</v>
      </c>
      <c r="G13472" s="87">
        <v>4750</v>
      </c>
      <c r="H13472" s="87">
        <v>120.6165942637265</v>
      </c>
    </row>
    <row r="13473" spans="1:8" x14ac:dyDescent="0.3">
      <c r="A13473" t="s">
        <v>39</v>
      </c>
      <c r="B13473" t="s">
        <v>58</v>
      </c>
      <c r="C13473" t="s">
        <v>106</v>
      </c>
      <c r="D13473" t="s">
        <v>214</v>
      </c>
      <c r="E13473" t="s">
        <v>216</v>
      </c>
      <c r="F13473" s="88">
        <v>46388</v>
      </c>
      <c r="G13473" s="87">
        <v>4750</v>
      </c>
      <c r="H13473" s="87">
        <v>142.50000000000011</v>
      </c>
    </row>
    <row r="13474" spans="1:8" x14ac:dyDescent="0.3">
      <c r="A13474" t="s">
        <v>39</v>
      </c>
      <c r="B13474" t="s">
        <v>58</v>
      </c>
      <c r="C13474" t="s">
        <v>106</v>
      </c>
      <c r="D13474" t="s">
        <v>214</v>
      </c>
      <c r="E13474" t="s">
        <v>217</v>
      </c>
      <c r="F13474" s="88">
        <v>46388</v>
      </c>
      <c r="G13474" s="87">
        <v>4750</v>
      </c>
      <c r="H13474" s="87">
        <v>-21.246024986673021</v>
      </c>
    </row>
    <row r="13475" spans="1:8" x14ac:dyDescent="0.3">
      <c r="A13475" t="s">
        <v>39</v>
      </c>
      <c r="B13475" t="s">
        <v>58</v>
      </c>
      <c r="C13475" t="s">
        <v>106</v>
      </c>
      <c r="D13475" t="s">
        <v>214</v>
      </c>
      <c r="E13475" t="s">
        <v>215</v>
      </c>
      <c r="F13475" s="88">
        <v>46419</v>
      </c>
      <c r="G13475" s="87">
        <v>4750</v>
      </c>
      <c r="H13475" s="87">
        <v>167.8961433790183</v>
      </c>
    </row>
    <row r="13476" spans="1:8" x14ac:dyDescent="0.3">
      <c r="A13476" t="s">
        <v>39</v>
      </c>
      <c r="B13476" t="s">
        <v>58</v>
      </c>
      <c r="C13476" t="s">
        <v>106</v>
      </c>
      <c r="D13476" t="s">
        <v>214</v>
      </c>
      <c r="E13476" t="s">
        <v>216</v>
      </c>
      <c r="F13476" s="88">
        <v>46419</v>
      </c>
      <c r="G13476" s="87">
        <v>4750</v>
      </c>
      <c r="H13476" s="87">
        <v>190.0000000000002</v>
      </c>
    </row>
    <row r="13477" spans="1:8" x14ac:dyDescent="0.3">
      <c r="A13477" t="s">
        <v>39</v>
      </c>
      <c r="B13477" t="s">
        <v>58</v>
      </c>
      <c r="C13477" t="s">
        <v>106</v>
      </c>
      <c r="D13477" t="s">
        <v>214</v>
      </c>
      <c r="E13477" t="s">
        <v>217</v>
      </c>
      <c r="F13477" s="88">
        <v>46419</v>
      </c>
      <c r="G13477" s="87">
        <v>4750</v>
      </c>
      <c r="H13477" s="87">
        <v>-21.253708289405921</v>
      </c>
    </row>
    <row r="13478" spans="1:8" x14ac:dyDescent="0.3">
      <c r="A13478" t="s">
        <v>39</v>
      </c>
      <c r="B13478" t="s">
        <v>58</v>
      </c>
      <c r="C13478" t="s">
        <v>106</v>
      </c>
      <c r="D13478" t="s">
        <v>214</v>
      </c>
      <c r="E13478" t="s">
        <v>215</v>
      </c>
      <c r="F13478" s="88">
        <v>46447</v>
      </c>
      <c r="G13478" s="87">
        <v>4750</v>
      </c>
      <c r="H13478" s="87">
        <v>167.88814696270109</v>
      </c>
    </row>
    <row r="13479" spans="1:8" x14ac:dyDescent="0.3">
      <c r="A13479" t="s">
        <v>39</v>
      </c>
      <c r="B13479" t="s">
        <v>58</v>
      </c>
      <c r="C13479" t="s">
        <v>106</v>
      </c>
      <c r="D13479" t="s">
        <v>214</v>
      </c>
      <c r="E13479" t="s">
        <v>216</v>
      </c>
      <c r="F13479" s="88">
        <v>46447</v>
      </c>
      <c r="G13479" s="87">
        <v>4750</v>
      </c>
      <c r="H13479" s="87">
        <v>190.0000000000002</v>
      </c>
    </row>
    <row r="13480" spans="1:8" x14ac:dyDescent="0.3">
      <c r="A13480" t="s">
        <v>39</v>
      </c>
      <c r="B13480" t="s">
        <v>58</v>
      </c>
      <c r="C13480" t="s">
        <v>106</v>
      </c>
      <c r="D13480" t="s">
        <v>214</v>
      </c>
      <c r="E13480" t="s">
        <v>217</v>
      </c>
      <c r="F13480" s="88">
        <v>46447</v>
      </c>
      <c r="G13480" s="87">
        <v>4750</v>
      </c>
      <c r="H13480" s="87">
        <v>-21.261397151248779</v>
      </c>
    </row>
    <row r="13481" spans="1:8" x14ac:dyDescent="0.3">
      <c r="A13481" t="s">
        <v>39</v>
      </c>
      <c r="B13481" t="s">
        <v>58</v>
      </c>
      <c r="C13481" t="s">
        <v>106</v>
      </c>
      <c r="D13481" t="s">
        <v>214</v>
      </c>
      <c r="E13481" t="s">
        <v>215</v>
      </c>
      <c r="F13481" s="88">
        <v>46478</v>
      </c>
      <c r="G13481" s="87">
        <v>4750</v>
      </c>
      <c r="H13481" s="87">
        <v>167.87987339598169</v>
      </c>
    </row>
    <row r="13482" spans="1:8" x14ac:dyDescent="0.3">
      <c r="A13482" t="s">
        <v>39</v>
      </c>
      <c r="B13482" t="s">
        <v>58</v>
      </c>
      <c r="C13482" t="s">
        <v>106</v>
      </c>
      <c r="D13482" t="s">
        <v>214</v>
      </c>
      <c r="E13482" t="s">
        <v>216</v>
      </c>
      <c r="F13482" s="88">
        <v>46478</v>
      </c>
      <c r="G13482" s="87">
        <v>4750</v>
      </c>
      <c r="H13482" s="87">
        <v>190.0000000000002</v>
      </c>
    </row>
    <row r="13483" spans="1:8" x14ac:dyDescent="0.3">
      <c r="A13483" t="s">
        <v>39</v>
      </c>
      <c r="B13483" t="s">
        <v>58</v>
      </c>
      <c r="C13483" t="s">
        <v>106</v>
      </c>
      <c r="D13483" t="s">
        <v>214</v>
      </c>
      <c r="E13483" t="s">
        <v>217</v>
      </c>
      <c r="F13483" s="88">
        <v>46478</v>
      </c>
      <c r="G13483" s="87">
        <v>4750</v>
      </c>
      <c r="H13483" s="87">
        <v>-21.269352503864219</v>
      </c>
    </row>
    <row r="13484" spans="1:8" x14ac:dyDescent="0.3">
      <c r="A13484" t="s">
        <v>39</v>
      </c>
      <c r="B13484" t="s">
        <v>58</v>
      </c>
      <c r="C13484" t="s">
        <v>106</v>
      </c>
      <c r="D13484" t="s">
        <v>214</v>
      </c>
      <c r="E13484" t="s">
        <v>215</v>
      </c>
      <c r="F13484" s="88">
        <v>46508</v>
      </c>
      <c r="G13484" s="87">
        <v>4750</v>
      </c>
      <c r="H13484" s="87">
        <v>167.8715936355218</v>
      </c>
    </row>
    <row r="13485" spans="1:8" x14ac:dyDescent="0.3">
      <c r="A13485" t="s">
        <v>39</v>
      </c>
      <c r="B13485" t="s">
        <v>58</v>
      </c>
      <c r="C13485" t="s">
        <v>106</v>
      </c>
      <c r="D13485" t="s">
        <v>214</v>
      </c>
      <c r="E13485" t="s">
        <v>216</v>
      </c>
      <c r="F13485" s="88">
        <v>46508</v>
      </c>
      <c r="G13485" s="87">
        <v>4750</v>
      </c>
      <c r="H13485" s="87">
        <v>190.0000000000002</v>
      </c>
    </row>
    <row r="13486" spans="1:8" x14ac:dyDescent="0.3">
      <c r="A13486" t="s">
        <v>39</v>
      </c>
      <c r="B13486" t="s">
        <v>58</v>
      </c>
      <c r="C13486" t="s">
        <v>106</v>
      </c>
      <c r="D13486" t="s">
        <v>214</v>
      </c>
      <c r="E13486" t="s">
        <v>217</v>
      </c>
      <c r="F13486" s="88">
        <v>46508</v>
      </c>
      <c r="G13486" s="87">
        <v>4750</v>
      </c>
      <c r="H13486" s="87">
        <v>-21.277313811998852</v>
      </c>
    </row>
    <row r="13487" spans="1:8" x14ac:dyDescent="0.3">
      <c r="A13487" t="s">
        <v>39</v>
      </c>
      <c r="B13487" t="s">
        <v>58</v>
      </c>
      <c r="C13487" t="s">
        <v>106</v>
      </c>
      <c r="D13487" t="s">
        <v>214</v>
      </c>
      <c r="E13487" t="s">
        <v>215</v>
      </c>
      <c r="F13487" s="88">
        <v>46539</v>
      </c>
      <c r="G13487" s="87">
        <v>4750</v>
      </c>
      <c r="H13487" s="87">
        <v>167.86330767436539</v>
      </c>
    </row>
    <row r="13488" spans="1:8" x14ac:dyDescent="0.3">
      <c r="A13488" t="s">
        <v>39</v>
      </c>
      <c r="B13488" t="s">
        <v>58</v>
      </c>
      <c r="C13488" t="s">
        <v>106</v>
      </c>
      <c r="D13488" t="s">
        <v>214</v>
      </c>
      <c r="E13488" t="s">
        <v>216</v>
      </c>
      <c r="F13488" s="88">
        <v>46539</v>
      </c>
      <c r="G13488" s="87">
        <v>4750</v>
      </c>
      <c r="H13488" s="87">
        <v>190.0000000000002</v>
      </c>
    </row>
    <row r="13489" spans="1:8" x14ac:dyDescent="0.3">
      <c r="A13489" t="s">
        <v>39</v>
      </c>
      <c r="B13489" t="s">
        <v>58</v>
      </c>
      <c r="C13489" t="s">
        <v>106</v>
      </c>
      <c r="D13489" t="s">
        <v>214</v>
      </c>
      <c r="E13489" t="s">
        <v>217</v>
      </c>
      <c r="F13489" s="88">
        <v>46539</v>
      </c>
      <c r="G13489" s="87">
        <v>4750</v>
      </c>
      <c r="H13489" s="87">
        <v>-21.285281082341651</v>
      </c>
    </row>
    <row r="13490" spans="1:8" x14ac:dyDescent="0.3">
      <c r="A13490" t="s">
        <v>39</v>
      </c>
      <c r="B13490" t="s">
        <v>58</v>
      </c>
      <c r="C13490" t="s">
        <v>106</v>
      </c>
      <c r="D13490" t="s">
        <v>214</v>
      </c>
      <c r="E13490" t="s">
        <v>215</v>
      </c>
      <c r="F13490" s="88">
        <v>46569</v>
      </c>
      <c r="G13490" s="87">
        <v>4750</v>
      </c>
      <c r="H13490" s="87">
        <v>167.8550155055419</v>
      </c>
    </row>
    <row r="13491" spans="1:8" x14ac:dyDescent="0.3">
      <c r="A13491" t="s">
        <v>39</v>
      </c>
      <c r="B13491" t="s">
        <v>58</v>
      </c>
      <c r="C13491" t="s">
        <v>106</v>
      </c>
      <c r="D13491" t="s">
        <v>214</v>
      </c>
      <c r="E13491" t="s">
        <v>216</v>
      </c>
      <c r="F13491" s="88">
        <v>46569</v>
      </c>
      <c r="G13491" s="87">
        <v>4750</v>
      </c>
      <c r="H13491" s="87">
        <v>190.0000000000002</v>
      </c>
    </row>
    <row r="13492" spans="1:8" x14ac:dyDescent="0.3">
      <c r="A13492" t="s">
        <v>39</v>
      </c>
      <c r="B13492" t="s">
        <v>58</v>
      </c>
      <c r="C13492" t="s">
        <v>106</v>
      </c>
      <c r="D13492" t="s">
        <v>214</v>
      </c>
      <c r="E13492" t="s">
        <v>217</v>
      </c>
      <c r="F13492" s="88">
        <v>46569</v>
      </c>
      <c r="G13492" s="87">
        <v>4750</v>
      </c>
      <c r="H13492" s="87">
        <v>-21.293254321594262</v>
      </c>
    </row>
    <row r="13493" spans="1:8" x14ac:dyDescent="0.3">
      <c r="A13493" t="s">
        <v>39</v>
      </c>
      <c r="B13493" t="s">
        <v>58</v>
      </c>
      <c r="C13493" t="s">
        <v>106</v>
      </c>
      <c r="D13493" t="s">
        <v>214</v>
      </c>
      <c r="E13493" t="s">
        <v>215</v>
      </c>
      <c r="F13493" s="88">
        <v>46600</v>
      </c>
      <c r="G13493" s="87">
        <v>4750</v>
      </c>
      <c r="H13493" s="87">
        <v>167.84658103118909</v>
      </c>
    </row>
    <row r="13494" spans="1:8" x14ac:dyDescent="0.3">
      <c r="A13494" t="s">
        <v>39</v>
      </c>
      <c r="B13494" t="s">
        <v>58</v>
      </c>
      <c r="C13494" t="s">
        <v>106</v>
      </c>
      <c r="D13494" t="s">
        <v>214</v>
      </c>
      <c r="E13494" t="s">
        <v>216</v>
      </c>
      <c r="F13494" s="88">
        <v>46600</v>
      </c>
      <c r="G13494" s="87">
        <v>4750</v>
      </c>
      <c r="H13494" s="87">
        <v>190.0000000000002</v>
      </c>
    </row>
    <row r="13495" spans="1:8" x14ac:dyDescent="0.3">
      <c r="A13495" t="s">
        <v>39</v>
      </c>
      <c r="B13495" t="s">
        <v>58</v>
      </c>
      <c r="C13495" t="s">
        <v>106</v>
      </c>
      <c r="D13495" t="s">
        <v>214</v>
      </c>
      <c r="E13495" t="s">
        <v>217</v>
      </c>
      <c r="F13495" s="88">
        <v>46600</v>
      </c>
      <c r="G13495" s="87">
        <v>4750</v>
      </c>
      <c r="H13495" s="87">
        <v>-21.30136439308755</v>
      </c>
    </row>
    <row r="13496" spans="1:8" x14ac:dyDescent="0.3">
      <c r="A13496" t="s">
        <v>39</v>
      </c>
      <c r="B13496" t="s">
        <v>58</v>
      </c>
      <c r="C13496" t="s">
        <v>106</v>
      </c>
      <c r="D13496" t="s">
        <v>214</v>
      </c>
      <c r="E13496" t="s">
        <v>215</v>
      </c>
      <c r="F13496" s="88">
        <v>46631</v>
      </c>
      <c r="G13496" s="87">
        <v>4750</v>
      </c>
      <c r="H13496" s="87">
        <v>167.83827632403739</v>
      </c>
    </row>
    <row r="13497" spans="1:8" x14ac:dyDescent="0.3">
      <c r="A13497" t="s">
        <v>39</v>
      </c>
      <c r="B13497" t="s">
        <v>58</v>
      </c>
      <c r="C13497" t="s">
        <v>106</v>
      </c>
      <c r="D13497" t="s">
        <v>214</v>
      </c>
      <c r="E13497" t="s">
        <v>216</v>
      </c>
      <c r="F13497" s="88">
        <v>46631</v>
      </c>
      <c r="G13497" s="87">
        <v>4750</v>
      </c>
      <c r="H13497" s="87">
        <v>190.0000000000002</v>
      </c>
    </row>
    <row r="13498" spans="1:8" x14ac:dyDescent="0.3">
      <c r="A13498" t="s">
        <v>39</v>
      </c>
      <c r="B13498" t="s">
        <v>58</v>
      </c>
      <c r="C13498" t="s">
        <v>106</v>
      </c>
      <c r="D13498" t="s">
        <v>214</v>
      </c>
      <c r="E13498" t="s">
        <v>217</v>
      </c>
      <c r="F13498" s="88">
        <v>46631</v>
      </c>
      <c r="G13498" s="87">
        <v>4750</v>
      </c>
      <c r="H13498" s="87">
        <v>-21.309349688426209</v>
      </c>
    </row>
    <row r="13499" spans="1:8" x14ac:dyDescent="0.3">
      <c r="A13499" t="s">
        <v>39</v>
      </c>
      <c r="B13499" t="s">
        <v>58</v>
      </c>
      <c r="C13499" t="s">
        <v>106</v>
      </c>
      <c r="D13499" t="s">
        <v>214</v>
      </c>
      <c r="E13499" t="s">
        <v>215</v>
      </c>
      <c r="F13499" s="88">
        <v>46661</v>
      </c>
      <c r="G13499" s="87">
        <v>4750</v>
      </c>
      <c r="H13499" s="87">
        <v>167.82996538813919</v>
      </c>
    </row>
    <row r="13500" spans="1:8" x14ac:dyDescent="0.3">
      <c r="A13500" t="s">
        <v>39</v>
      </c>
      <c r="B13500" t="s">
        <v>58</v>
      </c>
      <c r="C13500" t="s">
        <v>106</v>
      </c>
      <c r="D13500" t="s">
        <v>214</v>
      </c>
      <c r="E13500" t="s">
        <v>216</v>
      </c>
      <c r="F13500" s="88">
        <v>46661</v>
      </c>
      <c r="G13500" s="87">
        <v>4750</v>
      </c>
      <c r="H13500" s="87">
        <v>190.0000000000002</v>
      </c>
    </row>
    <row r="13501" spans="1:8" x14ac:dyDescent="0.3">
      <c r="A13501" t="s">
        <v>39</v>
      </c>
      <c r="B13501" t="s">
        <v>58</v>
      </c>
      <c r="C13501" t="s">
        <v>106</v>
      </c>
      <c r="D13501" t="s">
        <v>214</v>
      </c>
      <c r="E13501" t="s">
        <v>217</v>
      </c>
      <c r="F13501" s="88">
        <v>46661</v>
      </c>
      <c r="G13501" s="87">
        <v>4750</v>
      </c>
      <c r="H13501" s="87">
        <v>-21.317340972943601</v>
      </c>
    </row>
    <row r="13502" spans="1:8" x14ac:dyDescent="0.3">
      <c r="A13502" t="s">
        <v>39</v>
      </c>
      <c r="B13502" t="s">
        <v>58</v>
      </c>
      <c r="C13502" t="s">
        <v>106</v>
      </c>
      <c r="D13502" t="s">
        <v>214</v>
      </c>
      <c r="E13502" t="s">
        <v>215</v>
      </c>
      <c r="F13502" s="88">
        <v>46692</v>
      </c>
      <c r="G13502" s="87">
        <v>4750</v>
      </c>
      <c r="H13502" s="87">
        <v>167.82164821648271</v>
      </c>
    </row>
    <row r="13503" spans="1:8" x14ac:dyDescent="0.3">
      <c r="A13503" t="s">
        <v>39</v>
      </c>
      <c r="B13503" t="s">
        <v>58</v>
      </c>
      <c r="C13503" t="s">
        <v>106</v>
      </c>
      <c r="D13503" t="s">
        <v>214</v>
      </c>
      <c r="E13503" t="s">
        <v>216</v>
      </c>
      <c r="F13503" s="88">
        <v>46692</v>
      </c>
      <c r="G13503" s="87">
        <v>4750</v>
      </c>
      <c r="H13503" s="87">
        <v>190.0000000000002</v>
      </c>
    </row>
    <row r="13504" spans="1:8" x14ac:dyDescent="0.3">
      <c r="A13504" t="s">
        <v>39</v>
      </c>
      <c r="B13504" t="s">
        <v>58</v>
      </c>
      <c r="C13504" t="s">
        <v>106</v>
      </c>
      <c r="D13504" t="s">
        <v>214</v>
      </c>
      <c r="E13504" t="s">
        <v>217</v>
      </c>
      <c r="F13504" s="88">
        <v>46692</v>
      </c>
      <c r="G13504" s="87">
        <v>4750</v>
      </c>
      <c r="H13504" s="87">
        <v>-21.325338253382512</v>
      </c>
    </row>
    <row r="13505" spans="1:8" x14ac:dyDescent="0.3">
      <c r="A13505" t="s">
        <v>39</v>
      </c>
      <c r="B13505" t="s">
        <v>58</v>
      </c>
      <c r="C13505" t="s">
        <v>106</v>
      </c>
      <c r="D13505" t="s">
        <v>214</v>
      </c>
      <c r="E13505" t="s">
        <v>215</v>
      </c>
      <c r="F13505" s="88">
        <v>46722</v>
      </c>
      <c r="G13505" s="87">
        <v>4750</v>
      </c>
      <c r="H13505" s="87">
        <v>167.81332480204779</v>
      </c>
    </row>
    <row r="13506" spans="1:8" x14ac:dyDescent="0.3">
      <c r="A13506" t="s">
        <v>39</v>
      </c>
      <c r="B13506" t="s">
        <v>58</v>
      </c>
      <c r="C13506" t="s">
        <v>106</v>
      </c>
      <c r="D13506" t="s">
        <v>214</v>
      </c>
      <c r="E13506" t="s">
        <v>216</v>
      </c>
      <c r="F13506" s="88">
        <v>46722</v>
      </c>
      <c r="G13506" s="87">
        <v>4750</v>
      </c>
      <c r="H13506" s="87">
        <v>190.0000000000002</v>
      </c>
    </row>
    <row r="13507" spans="1:8" x14ac:dyDescent="0.3">
      <c r="A13507" t="s">
        <v>39</v>
      </c>
      <c r="B13507" t="s">
        <v>58</v>
      </c>
      <c r="C13507" t="s">
        <v>106</v>
      </c>
      <c r="D13507" t="s">
        <v>214</v>
      </c>
      <c r="E13507" t="s">
        <v>217</v>
      </c>
      <c r="F13507" s="88">
        <v>46722</v>
      </c>
      <c r="G13507" s="87">
        <v>4750</v>
      </c>
      <c r="H13507" s="87">
        <v>-21.333341536492551</v>
      </c>
    </row>
    <row r="13508" spans="1:8" x14ac:dyDescent="0.3">
      <c r="A13508" t="s">
        <v>39</v>
      </c>
      <c r="B13508" t="s">
        <v>58</v>
      </c>
      <c r="C13508" t="s">
        <v>107</v>
      </c>
      <c r="D13508" t="s">
        <v>198</v>
      </c>
      <c r="E13508" t="s">
        <v>135</v>
      </c>
      <c r="G13508" s="87">
        <v>45000</v>
      </c>
      <c r="H13508" s="87">
        <v>27000</v>
      </c>
    </row>
    <row r="13509" spans="1:8" x14ac:dyDescent="0.3">
      <c r="A13509" t="s">
        <v>39</v>
      </c>
      <c r="B13509" t="s">
        <v>58</v>
      </c>
      <c r="C13509" t="s">
        <v>107</v>
      </c>
      <c r="D13509" t="s">
        <v>198</v>
      </c>
      <c r="E13509" t="s">
        <v>199</v>
      </c>
      <c r="G13509" s="87">
        <v>45000</v>
      </c>
      <c r="H13509" s="87">
        <v>45000</v>
      </c>
    </row>
    <row r="13510" spans="1:8" x14ac:dyDescent="0.3">
      <c r="A13510" t="s">
        <v>39</v>
      </c>
      <c r="B13510" t="s">
        <v>58</v>
      </c>
      <c r="C13510" t="s">
        <v>107</v>
      </c>
      <c r="D13510" t="s">
        <v>198</v>
      </c>
      <c r="E13510" t="s">
        <v>200</v>
      </c>
      <c r="G13510" s="87">
        <v>45000</v>
      </c>
      <c r="H13510" s="87">
        <v>45403.800924217627</v>
      </c>
    </row>
    <row r="13511" spans="1:8" x14ac:dyDescent="0.3">
      <c r="A13511" t="s">
        <v>39</v>
      </c>
      <c r="B13511" t="s">
        <v>58</v>
      </c>
      <c r="C13511" t="s">
        <v>107</v>
      </c>
      <c r="D13511" t="s">
        <v>198</v>
      </c>
      <c r="E13511" t="s">
        <v>201</v>
      </c>
      <c r="G13511" s="87">
        <v>45000</v>
      </c>
      <c r="H13511" s="87">
        <v>45000</v>
      </c>
    </row>
    <row r="13512" spans="1:8" x14ac:dyDescent="0.3">
      <c r="A13512" t="s">
        <v>39</v>
      </c>
      <c r="B13512" t="s">
        <v>58</v>
      </c>
      <c r="C13512" t="s">
        <v>107</v>
      </c>
      <c r="D13512" t="s">
        <v>198</v>
      </c>
      <c r="E13512" t="s">
        <v>202</v>
      </c>
      <c r="G13512" s="87">
        <v>45000</v>
      </c>
      <c r="H13512" s="87">
        <v>27242.280554530578</v>
      </c>
    </row>
    <row r="13513" spans="1:8" x14ac:dyDescent="0.3">
      <c r="A13513" t="s">
        <v>39</v>
      </c>
      <c r="B13513" t="s">
        <v>58</v>
      </c>
      <c r="C13513" t="s">
        <v>107</v>
      </c>
      <c r="D13513" t="s">
        <v>198</v>
      </c>
      <c r="E13513" t="s">
        <v>139</v>
      </c>
      <c r="G13513" s="87">
        <v>45000</v>
      </c>
      <c r="H13513" s="87">
        <v>29475</v>
      </c>
    </row>
    <row r="13514" spans="1:8" x14ac:dyDescent="0.3">
      <c r="A13514" t="s">
        <v>39</v>
      </c>
      <c r="B13514" t="s">
        <v>58</v>
      </c>
      <c r="C13514" t="s">
        <v>107</v>
      </c>
      <c r="D13514" t="s">
        <v>198</v>
      </c>
      <c r="E13514" t="s">
        <v>65</v>
      </c>
      <c r="G13514" s="87">
        <v>45000</v>
      </c>
      <c r="H13514" s="87">
        <v>27242.280554530578</v>
      </c>
    </row>
    <row r="13515" spans="1:8" x14ac:dyDescent="0.3">
      <c r="A13515" t="s">
        <v>39</v>
      </c>
      <c r="B13515" t="s">
        <v>58</v>
      </c>
      <c r="C13515" t="s">
        <v>107</v>
      </c>
      <c r="D13515" t="s">
        <v>203</v>
      </c>
      <c r="E13515" t="s">
        <v>204</v>
      </c>
      <c r="G13515" s="87">
        <v>45000</v>
      </c>
      <c r="H13515" s="87">
        <v>27040.369578150301</v>
      </c>
    </row>
    <row r="13516" spans="1:8" x14ac:dyDescent="0.3">
      <c r="A13516" t="s">
        <v>39</v>
      </c>
      <c r="B13516" t="s">
        <v>58</v>
      </c>
      <c r="C13516" t="s">
        <v>107</v>
      </c>
      <c r="D13516" t="s">
        <v>203</v>
      </c>
      <c r="E13516" t="s">
        <v>142</v>
      </c>
      <c r="G13516" s="87">
        <v>45000</v>
      </c>
      <c r="H13516" s="87">
        <v>45000</v>
      </c>
    </row>
    <row r="13517" spans="1:8" x14ac:dyDescent="0.3">
      <c r="A13517" t="s">
        <v>39</v>
      </c>
      <c r="B13517" t="s">
        <v>58</v>
      </c>
      <c r="C13517" t="s">
        <v>107</v>
      </c>
      <c r="D13517" t="s">
        <v>203</v>
      </c>
      <c r="E13517" t="s">
        <v>143</v>
      </c>
      <c r="G13517" s="87">
        <v>45000</v>
      </c>
      <c r="H13517" s="87">
        <v>45067.282630250513</v>
      </c>
    </row>
    <row r="13518" spans="1:8" x14ac:dyDescent="0.3">
      <c r="A13518" t="s">
        <v>39</v>
      </c>
      <c r="B13518" t="s">
        <v>58</v>
      </c>
      <c r="C13518" t="s">
        <v>107</v>
      </c>
      <c r="D13518" t="s">
        <v>203</v>
      </c>
      <c r="E13518" t="s">
        <v>141</v>
      </c>
      <c r="G13518" s="87">
        <v>45000</v>
      </c>
      <c r="H13518" s="87">
        <v>0</v>
      </c>
    </row>
    <row r="13519" spans="1:8" x14ac:dyDescent="0.3">
      <c r="A13519" t="s">
        <v>39</v>
      </c>
      <c r="B13519" t="s">
        <v>58</v>
      </c>
      <c r="C13519" t="s">
        <v>107</v>
      </c>
      <c r="D13519" t="s">
        <v>203</v>
      </c>
      <c r="E13519" t="s">
        <v>205</v>
      </c>
      <c r="G13519" s="87">
        <v>45000</v>
      </c>
      <c r="H13519" s="87">
        <v>27040.369578150301</v>
      </c>
    </row>
    <row r="13520" spans="1:8" x14ac:dyDescent="0.3">
      <c r="A13520" t="s">
        <v>39</v>
      </c>
      <c r="B13520" t="s">
        <v>58</v>
      </c>
      <c r="C13520" t="s">
        <v>107</v>
      </c>
      <c r="D13520" t="s">
        <v>206</v>
      </c>
      <c r="E13520" t="s">
        <v>207</v>
      </c>
      <c r="G13520" s="87">
        <v>45000</v>
      </c>
      <c r="H13520" s="87">
        <v>45000</v>
      </c>
    </row>
    <row r="13521" spans="1:8" x14ac:dyDescent="0.3">
      <c r="A13521" t="s">
        <v>39</v>
      </c>
      <c r="B13521" t="s">
        <v>58</v>
      </c>
      <c r="C13521" t="s">
        <v>107</v>
      </c>
      <c r="D13521" t="s">
        <v>206</v>
      </c>
      <c r="E13521" t="s">
        <v>208</v>
      </c>
      <c r="G13521" s="87">
        <v>45000</v>
      </c>
      <c r="H13521" s="87">
        <v>45000</v>
      </c>
    </row>
    <row r="13522" spans="1:8" x14ac:dyDescent="0.3">
      <c r="A13522" t="s">
        <v>39</v>
      </c>
      <c r="B13522" t="s">
        <v>58</v>
      </c>
      <c r="C13522" t="s">
        <v>107</v>
      </c>
      <c r="D13522" t="s">
        <v>206</v>
      </c>
      <c r="E13522" t="s">
        <v>209</v>
      </c>
      <c r="G13522" s="87">
        <v>45000</v>
      </c>
      <c r="H13522" s="87">
        <v>40139.811269146609</v>
      </c>
    </row>
    <row r="13523" spans="1:8" x14ac:dyDescent="0.3">
      <c r="A13523" t="s">
        <v>39</v>
      </c>
      <c r="B13523" t="s">
        <v>58</v>
      </c>
      <c r="C13523" t="s">
        <v>107</v>
      </c>
      <c r="D13523" t="s">
        <v>210</v>
      </c>
      <c r="E13523" t="s">
        <v>211</v>
      </c>
      <c r="G13523" s="87">
        <v>45000</v>
      </c>
      <c r="H13523" s="87">
        <v>40500</v>
      </c>
    </row>
    <row r="13524" spans="1:8" x14ac:dyDescent="0.3">
      <c r="A13524" t="s">
        <v>39</v>
      </c>
      <c r="B13524" t="s">
        <v>58</v>
      </c>
      <c r="C13524" t="s">
        <v>107</v>
      </c>
      <c r="D13524" t="s">
        <v>210</v>
      </c>
      <c r="E13524" t="s">
        <v>212</v>
      </c>
      <c r="G13524" s="87">
        <v>45000</v>
      </c>
      <c r="H13524" s="87">
        <v>40050</v>
      </c>
    </row>
    <row r="13525" spans="1:8" x14ac:dyDescent="0.3">
      <c r="A13525" t="s">
        <v>39</v>
      </c>
      <c r="B13525" t="s">
        <v>58</v>
      </c>
      <c r="C13525" t="s">
        <v>107</v>
      </c>
      <c r="D13525" t="s">
        <v>210</v>
      </c>
      <c r="E13525" t="s">
        <v>213</v>
      </c>
      <c r="G13525" s="87">
        <v>45000</v>
      </c>
      <c r="H13525" s="87">
        <v>40500</v>
      </c>
    </row>
    <row r="13526" spans="1:8" x14ac:dyDescent="0.3">
      <c r="A13526" t="s">
        <v>39</v>
      </c>
      <c r="B13526" t="s">
        <v>58</v>
      </c>
      <c r="C13526" t="s">
        <v>107</v>
      </c>
      <c r="D13526" t="s">
        <v>214</v>
      </c>
      <c r="E13526" t="s">
        <v>215</v>
      </c>
      <c r="F13526" s="88">
        <v>46388</v>
      </c>
      <c r="G13526" s="87">
        <v>3750</v>
      </c>
      <c r="H13526" s="87">
        <v>33.866956984325292</v>
      </c>
    </row>
    <row r="13527" spans="1:8" x14ac:dyDescent="0.3">
      <c r="A13527" t="s">
        <v>39</v>
      </c>
      <c r="B13527" t="s">
        <v>58</v>
      </c>
      <c r="C13527" t="s">
        <v>107</v>
      </c>
      <c r="D13527" t="s">
        <v>214</v>
      </c>
      <c r="E13527" t="s">
        <v>216</v>
      </c>
      <c r="F13527" s="88">
        <v>46388</v>
      </c>
      <c r="G13527" s="87">
        <v>3750</v>
      </c>
      <c r="H13527" s="87">
        <v>0</v>
      </c>
    </row>
    <row r="13528" spans="1:8" x14ac:dyDescent="0.3">
      <c r="A13528" t="s">
        <v>39</v>
      </c>
      <c r="B13528" t="s">
        <v>58</v>
      </c>
      <c r="C13528" t="s">
        <v>107</v>
      </c>
      <c r="D13528" t="s">
        <v>214</v>
      </c>
      <c r="E13528" t="s">
        <v>217</v>
      </c>
      <c r="F13528" s="88">
        <v>46388</v>
      </c>
      <c r="G13528" s="87">
        <v>3750</v>
      </c>
      <c r="H13528" s="87">
        <v>33.866956984325292</v>
      </c>
    </row>
    <row r="13529" spans="1:8" x14ac:dyDescent="0.3">
      <c r="A13529" t="s">
        <v>39</v>
      </c>
      <c r="B13529" t="s">
        <v>58</v>
      </c>
      <c r="C13529" t="s">
        <v>107</v>
      </c>
      <c r="D13529" t="s">
        <v>214</v>
      </c>
      <c r="E13529" t="s">
        <v>215</v>
      </c>
      <c r="F13529" s="88">
        <v>46419</v>
      </c>
      <c r="G13529" s="87">
        <v>3750</v>
      </c>
      <c r="H13529" s="87">
        <v>33.842254914081003</v>
      </c>
    </row>
    <row r="13530" spans="1:8" x14ac:dyDescent="0.3">
      <c r="A13530" t="s">
        <v>39</v>
      </c>
      <c r="B13530" t="s">
        <v>58</v>
      </c>
      <c r="C13530" t="s">
        <v>107</v>
      </c>
      <c r="D13530" t="s">
        <v>214</v>
      </c>
      <c r="E13530" t="s">
        <v>216</v>
      </c>
      <c r="F13530" s="88">
        <v>46419</v>
      </c>
      <c r="G13530" s="87">
        <v>3750</v>
      </c>
      <c r="H13530" s="87">
        <v>0</v>
      </c>
    </row>
    <row r="13531" spans="1:8" x14ac:dyDescent="0.3">
      <c r="A13531" t="s">
        <v>39</v>
      </c>
      <c r="B13531" t="s">
        <v>58</v>
      </c>
      <c r="C13531" t="s">
        <v>107</v>
      </c>
      <c r="D13531" t="s">
        <v>214</v>
      </c>
      <c r="E13531" t="s">
        <v>217</v>
      </c>
      <c r="F13531" s="88">
        <v>46419</v>
      </c>
      <c r="G13531" s="87">
        <v>3750</v>
      </c>
      <c r="H13531" s="87">
        <v>33.842254914081003</v>
      </c>
    </row>
    <row r="13532" spans="1:8" x14ac:dyDescent="0.3">
      <c r="A13532" t="s">
        <v>39</v>
      </c>
      <c r="B13532" t="s">
        <v>58</v>
      </c>
      <c r="C13532" t="s">
        <v>107</v>
      </c>
      <c r="D13532" t="s">
        <v>214</v>
      </c>
      <c r="E13532" t="s">
        <v>215</v>
      </c>
      <c r="F13532" s="88">
        <v>46447</v>
      </c>
      <c r="G13532" s="87">
        <v>3750</v>
      </c>
      <c r="H13532" s="87">
        <v>33.817588852240448</v>
      </c>
    </row>
    <row r="13533" spans="1:8" x14ac:dyDescent="0.3">
      <c r="A13533" t="s">
        <v>39</v>
      </c>
      <c r="B13533" t="s">
        <v>58</v>
      </c>
      <c r="C13533" t="s">
        <v>107</v>
      </c>
      <c r="D13533" t="s">
        <v>214</v>
      </c>
      <c r="E13533" t="s">
        <v>216</v>
      </c>
      <c r="F13533" s="88">
        <v>46447</v>
      </c>
      <c r="G13533" s="87">
        <v>3750</v>
      </c>
      <c r="H13533" s="87">
        <v>0</v>
      </c>
    </row>
    <row r="13534" spans="1:8" x14ac:dyDescent="0.3">
      <c r="A13534" t="s">
        <v>39</v>
      </c>
      <c r="B13534" t="s">
        <v>58</v>
      </c>
      <c r="C13534" t="s">
        <v>107</v>
      </c>
      <c r="D13534" t="s">
        <v>214</v>
      </c>
      <c r="E13534" t="s">
        <v>217</v>
      </c>
      <c r="F13534" s="88">
        <v>46447</v>
      </c>
      <c r="G13534" s="87">
        <v>3750</v>
      </c>
      <c r="H13534" s="87">
        <v>33.817588852240448</v>
      </c>
    </row>
    <row r="13535" spans="1:8" x14ac:dyDescent="0.3">
      <c r="A13535" t="s">
        <v>39</v>
      </c>
      <c r="B13535" t="s">
        <v>58</v>
      </c>
      <c r="C13535" t="s">
        <v>107</v>
      </c>
      <c r="D13535" t="s">
        <v>214</v>
      </c>
      <c r="E13535" t="s">
        <v>215</v>
      </c>
      <c r="F13535" s="88">
        <v>46478</v>
      </c>
      <c r="G13535" s="87">
        <v>3750</v>
      </c>
      <c r="H13535" s="87">
        <v>33.792124429082861</v>
      </c>
    </row>
    <row r="13536" spans="1:8" x14ac:dyDescent="0.3">
      <c r="A13536" t="s">
        <v>39</v>
      </c>
      <c r="B13536" t="s">
        <v>58</v>
      </c>
      <c r="C13536" t="s">
        <v>107</v>
      </c>
      <c r="D13536" t="s">
        <v>214</v>
      </c>
      <c r="E13536" t="s">
        <v>216</v>
      </c>
      <c r="F13536" s="88">
        <v>46478</v>
      </c>
      <c r="G13536" s="87">
        <v>3750</v>
      </c>
      <c r="H13536" s="87">
        <v>0</v>
      </c>
    </row>
    <row r="13537" spans="1:8" x14ac:dyDescent="0.3">
      <c r="A13537" t="s">
        <v>39</v>
      </c>
      <c r="B13537" t="s">
        <v>58</v>
      </c>
      <c r="C13537" t="s">
        <v>107</v>
      </c>
      <c r="D13537" t="s">
        <v>214</v>
      </c>
      <c r="E13537" t="s">
        <v>217</v>
      </c>
      <c r="F13537" s="88">
        <v>46478</v>
      </c>
      <c r="G13537" s="87">
        <v>3750</v>
      </c>
      <c r="H13537" s="87">
        <v>33.792124429082861</v>
      </c>
    </row>
    <row r="13538" spans="1:8" x14ac:dyDescent="0.3">
      <c r="A13538" t="s">
        <v>39</v>
      </c>
      <c r="B13538" t="s">
        <v>58</v>
      </c>
      <c r="C13538" t="s">
        <v>107</v>
      </c>
      <c r="D13538" t="s">
        <v>214</v>
      </c>
      <c r="E13538" t="s">
        <v>215</v>
      </c>
      <c r="F13538" s="88">
        <v>46508</v>
      </c>
      <c r="G13538" s="87">
        <v>3750</v>
      </c>
      <c r="H13538" s="87">
        <v>33.766698326158092</v>
      </c>
    </row>
    <row r="13539" spans="1:8" x14ac:dyDescent="0.3">
      <c r="A13539" t="s">
        <v>39</v>
      </c>
      <c r="B13539" t="s">
        <v>58</v>
      </c>
      <c r="C13539" t="s">
        <v>107</v>
      </c>
      <c r="D13539" t="s">
        <v>214</v>
      </c>
      <c r="E13539" t="s">
        <v>216</v>
      </c>
      <c r="F13539" s="88">
        <v>46508</v>
      </c>
      <c r="G13539" s="87">
        <v>3750</v>
      </c>
      <c r="H13539" s="87">
        <v>0</v>
      </c>
    </row>
    <row r="13540" spans="1:8" x14ac:dyDescent="0.3">
      <c r="A13540" t="s">
        <v>39</v>
      </c>
      <c r="B13540" t="s">
        <v>58</v>
      </c>
      <c r="C13540" t="s">
        <v>107</v>
      </c>
      <c r="D13540" t="s">
        <v>214</v>
      </c>
      <c r="E13540" t="s">
        <v>217</v>
      </c>
      <c r="F13540" s="88">
        <v>46508</v>
      </c>
      <c r="G13540" s="87">
        <v>3750</v>
      </c>
      <c r="H13540" s="87">
        <v>33.766698326158092</v>
      </c>
    </row>
    <row r="13541" spans="1:8" x14ac:dyDescent="0.3">
      <c r="A13541" t="s">
        <v>39</v>
      </c>
      <c r="B13541" t="s">
        <v>58</v>
      </c>
      <c r="C13541" t="s">
        <v>107</v>
      </c>
      <c r="D13541" t="s">
        <v>214</v>
      </c>
      <c r="E13541" t="s">
        <v>215</v>
      </c>
      <c r="F13541" s="88">
        <v>46539</v>
      </c>
      <c r="G13541" s="87">
        <v>3750</v>
      </c>
      <c r="H13541" s="87">
        <v>33.741310457032768</v>
      </c>
    </row>
    <row r="13542" spans="1:8" x14ac:dyDescent="0.3">
      <c r="A13542" t="s">
        <v>39</v>
      </c>
      <c r="B13542" t="s">
        <v>58</v>
      </c>
      <c r="C13542" t="s">
        <v>107</v>
      </c>
      <c r="D13542" t="s">
        <v>214</v>
      </c>
      <c r="E13542" t="s">
        <v>216</v>
      </c>
      <c r="F13542" s="88">
        <v>46539</v>
      </c>
      <c r="G13542" s="87">
        <v>3750</v>
      </c>
      <c r="H13542" s="87">
        <v>0</v>
      </c>
    </row>
    <row r="13543" spans="1:8" x14ac:dyDescent="0.3">
      <c r="A13543" t="s">
        <v>39</v>
      </c>
      <c r="B13543" t="s">
        <v>58</v>
      </c>
      <c r="C13543" t="s">
        <v>107</v>
      </c>
      <c r="D13543" t="s">
        <v>214</v>
      </c>
      <c r="E13543" t="s">
        <v>217</v>
      </c>
      <c r="F13543" s="88">
        <v>46539</v>
      </c>
      <c r="G13543" s="87">
        <v>3750</v>
      </c>
      <c r="H13543" s="87">
        <v>33.741310457032768</v>
      </c>
    </row>
    <row r="13544" spans="1:8" x14ac:dyDescent="0.3">
      <c r="A13544" t="s">
        <v>39</v>
      </c>
      <c r="B13544" t="s">
        <v>58</v>
      </c>
      <c r="C13544" t="s">
        <v>107</v>
      </c>
      <c r="D13544" t="s">
        <v>214</v>
      </c>
      <c r="E13544" t="s">
        <v>215</v>
      </c>
      <c r="F13544" s="88">
        <v>46569</v>
      </c>
      <c r="G13544" s="87">
        <v>3750</v>
      </c>
      <c r="H13544" s="87">
        <v>33.715960735530849</v>
      </c>
    </row>
    <row r="13545" spans="1:8" x14ac:dyDescent="0.3">
      <c r="A13545" t="s">
        <v>39</v>
      </c>
      <c r="B13545" t="s">
        <v>58</v>
      </c>
      <c r="C13545" t="s">
        <v>107</v>
      </c>
      <c r="D13545" t="s">
        <v>214</v>
      </c>
      <c r="E13545" t="s">
        <v>216</v>
      </c>
      <c r="F13545" s="88">
        <v>46569</v>
      </c>
      <c r="G13545" s="87">
        <v>3750</v>
      </c>
      <c r="H13545" s="87">
        <v>0</v>
      </c>
    </row>
    <row r="13546" spans="1:8" x14ac:dyDescent="0.3">
      <c r="A13546" t="s">
        <v>39</v>
      </c>
      <c r="B13546" t="s">
        <v>58</v>
      </c>
      <c r="C13546" t="s">
        <v>107</v>
      </c>
      <c r="D13546" t="s">
        <v>214</v>
      </c>
      <c r="E13546" t="s">
        <v>217</v>
      </c>
      <c r="F13546" s="88">
        <v>46569</v>
      </c>
      <c r="G13546" s="87">
        <v>3750</v>
      </c>
      <c r="H13546" s="87">
        <v>33.715960735530849</v>
      </c>
    </row>
    <row r="13547" spans="1:8" x14ac:dyDescent="0.3">
      <c r="A13547" t="s">
        <v>39</v>
      </c>
      <c r="B13547" t="s">
        <v>58</v>
      </c>
      <c r="C13547" t="s">
        <v>107</v>
      </c>
      <c r="D13547" t="s">
        <v>214</v>
      </c>
      <c r="E13547" t="s">
        <v>215</v>
      </c>
      <c r="F13547" s="88">
        <v>46600</v>
      </c>
      <c r="G13547" s="87">
        <v>3750</v>
      </c>
      <c r="H13547" s="87">
        <v>33.69023444711128</v>
      </c>
    </row>
    <row r="13548" spans="1:8" x14ac:dyDescent="0.3">
      <c r="A13548" t="s">
        <v>39</v>
      </c>
      <c r="B13548" t="s">
        <v>58</v>
      </c>
      <c r="C13548" t="s">
        <v>107</v>
      </c>
      <c r="D13548" t="s">
        <v>214</v>
      </c>
      <c r="E13548" t="s">
        <v>216</v>
      </c>
      <c r="F13548" s="88">
        <v>46600</v>
      </c>
      <c r="G13548" s="87">
        <v>3750</v>
      </c>
      <c r="H13548" s="87">
        <v>0</v>
      </c>
    </row>
    <row r="13549" spans="1:8" x14ac:dyDescent="0.3">
      <c r="A13549" t="s">
        <v>39</v>
      </c>
      <c r="B13549" t="s">
        <v>58</v>
      </c>
      <c r="C13549" t="s">
        <v>107</v>
      </c>
      <c r="D13549" t="s">
        <v>214</v>
      </c>
      <c r="E13549" t="s">
        <v>217</v>
      </c>
      <c r="F13549" s="88">
        <v>46600</v>
      </c>
      <c r="G13549" s="87">
        <v>3750</v>
      </c>
      <c r="H13549" s="87">
        <v>33.69023444711128</v>
      </c>
    </row>
    <row r="13550" spans="1:8" x14ac:dyDescent="0.3">
      <c r="A13550" t="s">
        <v>39</v>
      </c>
      <c r="B13550" t="s">
        <v>58</v>
      </c>
      <c r="C13550" t="s">
        <v>107</v>
      </c>
      <c r="D13550" t="s">
        <v>214</v>
      </c>
      <c r="E13550" t="s">
        <v>215</v>
      </c>
      <c r="F13550" s="88">
        <v>46631</v>
      </c>
      <c r="G13550" s="87">
        <v>3750</v>
      </c>
      <c r="H13550" s="87">
        <v>33.664961385213019</v>
      </c>
    </row>
    <row r="13551" spans="1:8" x14ac:dyDescent="0.3">
      <c r="A13551" t="s">
        <v>39</v>
      </c>
      <c r="B13551" t="s">
        <v>58</v>
      </c>
      <c r="C13551" t="s">
        <v>107</v>
      </c>
      <c r="D13551" t="s">
        <v>214</v>
      </c>
      <c r="E13551" t="s">
        <v>216</v>
      </c>
      <c r="F13551" s="88">
        <v>46631</v>
      </c>
      <c r="G13551" s="87">
        <v>3750</v>
      </c>
      <c r="H13551" s="87">
        <v>0</v>
      </c>
    </row>
    <row r="13552" spans="1:8" x14ac:dyDescent="0.3">
      <c r="A13552" t="s">
        <v>39</v>
      </c>
      <c r="B13552" t="s">
        <v>58</v>
      </c>
      <c r="C13552" t="s">
        <v>107</v>
      </c>
      <c r="D13552" t="s">
        <v>214</v>
      </c>
      <c r="E13552" t="s">
        <v>217</v>
      </c>
      <c r="F13552" s="88">
        <v>46631</v>
      </c>
      <c r="G13552" s="87">
        <v>3750</v>
      </c>
      <c r="H13552" s="87">
        <v>33.664961385213019</v>
      </c>
    </row>
    <row r="13553" spans="1:8" x14ac:dyDescent="0.3">
      <c r="A13553" t="s">
        <v>39</v>
      </c>
      <c r="B13553" t="s">
        <v>58</v>
      </c>
      <c r="C13553" t="s">
        <v>107</v>
      </c>
      <c r="D13553" t="s">
        <v>214</v>
      </c>
      <c r="E13553" t="s">
        <v>215</v>
      </c>
      <c r="F13553" s="88">
        <v>46661</v>
      </c>
      <c r="G13553" s="87">
        <v>3750</v>
      </c>
      <c r="H13553" s="87">
        <v>33.639726212566501</v>
      </c>
    </row>
    <row r="13554" spans="1:8" x14ac:dyDescent="0.3">
      <c r="A13554" t="s">
        <v>39</v>
      </c>
      <c r="B13554" t="s">
        <v>58</v>
      </c>
      <c r="C13554" t="s">
        <v>107</v>
      </c>
      <c r="D13554" t="s">
        <v>214</v>
      </c>
      <c r="E13554" t="s">
        <v>216</v>
      </c>
      <c r="F13554" s="88">
        <v>46661</v>
      </c>
      <c r="G13554" s="87">
        <v>3750</v>
      </c>
      <c r="H13554" s="87">
        <v>0</v>
      </c>
    </row>
    <row r="13555" spans="1:8" x14ac:dyDescent="0.3">
      <c r="A13555" t="s">
        <v>39</v>
      </c>
      <c r="B13555" t="s">
        <v>58</v>
      </c>
      <c r="C13555" t="s">
        <v>107</v>
      </c>
      <c r="D13555" t="s">
        <v>214</v>
      </c>
      <c r="E13555" t="s">
        <v>217</v>
      </c>
      <c r="F13555" s="88">
        <v>46661</v>
      </c>
      <c r="G13555" s="87">
        <v>3750</v>
      </c>
      <c r="H13555" s="87">
        <v>33.639726212566501</v>
      </c>
    </row>
    <row r="13556" spans="1:8" x14ac:dyDescent="0.3">
      <c r="A13556" t="s">
        <v>39</v>
      </c>
      <c r="B13556" t="s">
        <v>58</v>
      </c>
      <c r="C13556" t="s">
        <v>107</v>
      </c>
      <c r="D13556" t="s">
        <v>214</v>
      </c>
      <c r="E13556" t="s">
        <v>215</v>
      </c>
      <c r="F13556" s="88">
        <v>46692</v>
      </c>
      <c r="G13556" s="87">
        <v>3750</v>
      </c>
      <c r="H13556" s="87">
        <v>33.614528844028158</v>
      </c>
    </row>
    <row r="13557" spans="1:8" x14ac:dyDescent="0.3">
      <c r="A13557" t="s">
        <v>39</v>
      </c>
      <c r="B13557" t="s">
        <v>58</v>
      </c>
      <c r="C13557" t="s">
        <v>107</v>
      </c>
      <c r="D13557" t="s">
        <v>214</v>
      </c>
      <c r="E13557" t="s">
        <v>216</v>
      </c>
      <c r="F13557" s="88">
        <v>46692</v>
      </c>
      <c r="G13557" s="87">
        <v>3750</v>
      </c>
      <c r="H13557" s="87">
        <v>0</v>
      </c>
    </row>
    <row r="13558" spans="1:8" x14ac:dyDescent="0.3">
      <c r="A13558" t="s">
        <v>39</v>
      </c>
      <c r="B13558" t="s">
        <v>58</v>
      </c>
      <c r="C13558" t="s">
        <v>107</v>
      </c>
      <c r="D13558" t="s">
        <v>214</v>
      </c>
      <c r="E13558" t="s">
        <v>217</v>
      </c>
      <c r="F13558" s="88">
        <v>46692</v>
      </c>
      <c r="G13558" s="87">
        <v>3750</v>
      </c>
      <c r="H13558" s="87">
        <v>33.614528844028158</v>
      </c>
    </row>
    <row r="13559" spans="1:8" x14ac:dyDescent="0.3">
      <c r="A13559" t="s">
        <v>39</v>
      </c>
      <c r="B13559" t="s">
        <v>58</v>
      </c>
      <c r="C13559" t="s">
        <v>107</v>
      </c>
      <c r="D13559" t="s">
        <v>214</v>
      </c>
      <c r="E13559" t="s">
        <v>215</v>
      </c>
      <c r="F13559" s="88">
        <v>46722</v>
      </c>
      <c r="G13559" s="87">
        <v>3750</v>
      </c>
      <c r="H13559" s="87">
        <v>33.589369194714223</v>
      </c>
    </row>
    <row r="13560" spans="1:8" x14ac:dyDescent="0.3">
      <c r="A13560" t="s">
        <v>39</v>
      </c>
      <c r="B13560" t="s">
        <v>58</v>
      </c>
      <c r="C13560" t="s">
        <v>107</v>
      </c>
      <c r="D13560" t="s">
        <v>214</v>
      </c>
      <c r="E13560" t="s">
        <v>216</v>
      </c>
      <c r="F13560" s="88">
        <v>46722</v>
      </c>
      <c r="G13560" s="87">
        <v>3750</v>
      </c>
      <c r="H13560" s="87">
        <v>0</v>
      </c>
    </row>
    <row r="13561" spans="1:8" x14ac:dyDescent="0.3">
      <c r="A13561" t="s">
        <v>39</v>
      </c>
      <c r="B13561" t="s">
        <v>58</v>
      </c>
      <c r="C13561" t="s">
        <v>107</v>
      </c>
      <c r="D13561" t="s">
        <v>214</v>
      </c>
      <c r="E13561" t="s">
        <v>217</v>
      </c>
      <c r="F13561" s="88">
        <v>46722</v>
      </c>
      <c r="G13561" s="87">
        <v>3750</v>
      </c>
      <c r="H13561" s="87">
        <v>33.589369194714223</v>
      </c>
    </row>
    <row r="13562" spans="1:8" x14ac:dyDescent="0.3">
      <c r="A13562" t="s">
        <v>41</v>
      </c>
      <c r="B13562" t="s">
        <v>53</v>
      </c>
      <c r="C13562" t="s">
        <v>54</v>
      </c>
      <c r="D13562" t="s">
        <v>198</v>
      </c>
      <c r="E13562" t="s">
        <v>135</v>
      </c>
      <c r="G13562" s="87">
        <v>9600</v>
      </c>
      <c r="H13562" s="87">
        <v>6240</v>
      </c>
    </row>
    <row r="13563" spans="1:8" x14ac:dyDescent="0.3">
      <c r="A13563" t="s">
        <v>41</v>
      </c>
      <c r="B13563" t="s">
        <v>53</v>
      </c>
      <c r="C13563" t="s">
        <v>54</v>
      </c>
      <c r="D13563" t="s">
        <v>198</v>
      </c>
      <c r="E13563" t="s">
        <v>199</v>
      </c>
      <c r="G13563" s="87">
        <v>9600</v>
      </c>
      <c r="H13563" s="87">
        <v>9533.3899347132337</v>
      </c>
    </row>
    <row r="13564" spans="1:8" x14ac:dyDescent="0.3">
      <c r="A13564" t="s">
        <v>41</v>
      </c>
      <c r="B13564" t="s">
        <v>53</v>
      </c>
      <c r="C13564" t="s">
        <v>54</v>
      </c>
      <c r="D13564" t="s">
        <v>198</v>
      </c>
      <c r="E13564" t="s">
        <v>200</v>
      </c>
      <c r="G13564" s="87">
        <v>9600</v>
      </c>
      <c r="H13564" s="87">
        <v>9422.7696972568319</v>
      </c>
    </row>
    <row r="13565" spans="1:8" x14ac:dyDescent="0.3">
      <c r="A13565" t="s">
        <v>41</v>
      </c>
      <c r="B13565" t="s">
        <v>53</v>
      </c>
      <c r="C13565" t="s">
        <v>54</v>
      </c>
      <c r="D13565" t="s">
        <v>198</v>
      </c>
      <c r="E13565" t="s">
        <v>201</v>
      </c>
      <c r="G13565" s="87">
        <v>9600</v>
      </c>
      <c r="H13565" s="87">
        <v>9600</v>
      </c>
    </row>
    <row r="13566" spans="1:8" x14ac:dyDescent="0.3">
      <c r="A13566" t="s">
        <v>41</v>
      </c>
      <c r="B13566" t="s">
        <v>53</v>
      </c>
      <c r="C13566" t="s">
        <v>54</v>
      </c>
      <c r="D13566" t="s">
        <v>198</v>
      </c>
      <c r="E13566" t="s">
        <v>202</v>
      </c>
      <c r="G13566" s="87">
        <v>9600</v>
      </c>
      <c r="H13566" s="87">
        <v>6082.3030794601</v>
      </c>
    </row>
    <row r="13567" spans="1:8" x14ac:dyDescent="0.3">
      <c r="A13567" t="s">
        <v>41</v>
      </c>
      <c r="B13567" t="s">
        <v>53</v>
      </c>
      <c r="C13567" t="s">
        <v>54</v>
      </c>
      <c r="D13567" t="s">
        <v>198</v>
      </c>
      <c r="E13567" t="s">
        <v>139</v>
      </c>
      <c r="G13567" s="87">
        <v>9600</v>
      </c>
      <c r="H13567" s="87">
        <v>5904</v>
      </c>
    </row>
    <row r="13568" spans="1:8" x14ac:dyDescent="0.3">
      <c r="A13568" t="s">
        <v>41</v>
      </c>
      <c r="B13568" t="s">
        <v>53</v>
      </c>
      <c r="C13568" t="s">
        <v>54</v>
      </c>
      <c r="D13568" t="s">
        <v>198</v>
      </c>
      <c r="E13568" t="s">
        <v>65</v>
      </c>
      <c r="G13568" s="87">
        <v>9600</v>
      </c>
      <c r="H13568" s="87">
        <v>6082.3030794601</v>
      </c>
    </row>
    <row r="13569" spans="1:8" x14ac:dyDescent="0.3">
      <c r="A13569" t="s">
        <v>41</v>
      </c>
      <c r="B13569" t="s">
        <v>53</v>
      </c>
      <c r="C13569" t="s">
        <v>54</v>
      </c>
      <c r="D13569" t="s">
        <v>203</v>
      </c>
      <c r="E13569" t="s">
        <v>204</v>
      </c>
      <c r="G13569" s="87">
        <v>9600</v>
      </c>
      <c r="H13569" s="87">
        <v>5710.0828429655849</v>
      </c>
    </row>
    <row r="13570" spans="1:8" x14ac:dyDescent="0.3">
      <c r="A13570" t="s">
        <v>41</v>
      </c>
      <c r="B13570" t="s">
        <v>53</v>
      </c>
      <c r="C13570" t="s">
        <v>54</v>
      </c>
      <c r="D13570" t="s">
        <v>203</v>
      </c>
      <c r="E13570" t="s">
        <v>142</v>
      </c>
      <c r="G13570" s="87">
        <v>9600</v>
      </c>
      <c r="H13570" s="87">
        <v>9156.4828614008948</v>
      </c>
    </row>
    <row r="13571" spans="1:8" x14ac:dyDescent="0.3">
      <c r="A13571" t="s">
        <v>41</v>
      </c>
      <c r="B13571" t="s">
        <v>53</v>
      </c>
      <c r="C13571" t="s">
        <v>54</v>
      </c>
      <c r="D13571" t="s">
        <v>203</v>
      </c>
      <c r="E13571" t="s">
        <v>143</v>
      </c>
      <c r="G13571" s="87">
        <v>9600</v>
      </c>
      <c r="H13571" s="87">
        <v>9210.253816418046</v>
      </c>
    </row>
    <row r="13572" spans="1:8" x14ac:dyDescent="0.3">
      <c r="A13572" t="s">
        <v>41</v>
      </c>
      <c r="B13572" t="s">
        <v>53</v>
      </c>
      <c r="C13572" t="s">
        <v>54</v>
      </c>
      <c r="D13572" t="s">
        <v>203</v>
      </c>
      <c r="E13572" t="s">
        <v>141</v>
      </c>
      <c r="G13572" s="87">
        <v>9600</v>
      </c>
      <c r="H13572" s="87">
        <v>0</v>
      </c>
    </row>
    <row r="13573" spans="1:8" x14ac:dyDescent="0.3">
      <c r="A13573" t="s">
        <v>41</v>
      </c>
      <c r="B13573" t="s">
        <v>53</v>
      </c>
      <c r="C13573" t="s">
        <v>54</v>
      </c>
      <c r="D13573" t="s">
        <v>203</v>
      </c>
      <c r="E13573" t="s">
        <v>205</v>
      </c>
      <c r="G13573" s="87">
        <v>9600</v>
      </c>
      <c r="H13573" s="87">
        <v>5710.0828429655849</v>
      </c>
    </row>
    <row r="13574" spans="1:8" x14ac:dyDescent="0.3">
      <c r="A13574" t="s">
        <v>41</v>
      </c>
      <c r="B13574" t="s">
        <v>53</v>
      </c>
      <c r="C13574" t="s">
        <v>54</v>
      </c>
      <c r="D13574" t="s">
        <v>206</v>
      </c>
      <c r="E13574" t="s">
        <v>207</v>
      </c>
      <c r="G13574" s="87">
        <v>9600</v>
      </c>
      <c r="H13574" s="87">
        <v>10583.04</v>
      </c>
    </row>
    <row r="13575" spans="1:8" x14ac:dyDescent="0.3">
      <c r="A13575" t="s">
        <v>41</v>
      </c>
      <c r="B13575" t="s">
        <v>53</v>
      </c>
      <c r="C13575" t="s">
        <v>54</v>
      </c>
      <c r="D13575" t="s">
        <v>206</v>
      </c>
      <c r="E13575" t="s">
        <v>208</v>
      </c>
      <c r="G13575" s="87">
        <v>9600</v>
      </c>
      <c r="H13575" s="87">
        <v>10656.984</v>
      </c>
    </row>
    <row r="13576" spans="1:8" x14ac:dyDescent="0.3">
      <c r="A13576" t="s">
        <v>41</v>
      </c>
      <c r="B13576" t="s">
        <v>53</v>
      </c>
      <c r="C13576" t="s">
        <v>54</v>
      </c>
      <c r="D13576" t="s">
        <v>206</v>
      </c>
      <c r="E13576" t="s">
        <v>209</v>
      </c>
      <c r="G13576" s="87">
        <v>9600</v>
      </c>
      <c r="H13576" s="87">
        <v>8313.4792122538292</v>
      </c>
    </row>
    <row r="13577" spans="1:8" x14ac:dyDescent="0.3">
      <c r="A13577" t="s">
        <v>41</v>
      </c>
      <c r="B13577" t="s">
        <v>53</v>
      </c>
      <c r="C13577" t="s">
        <v>54</v>
      </c>
      <c r="D13577" t="s">
        <v>210</v>
      </c>
      <c r="E13577" t="s">
        <v>211</v>
      </c>
      <c r="G13577" s="87">
        <v>9600</v>
      </c>
      <c r="H13577" s="87">
        <v>8160</v>
      </c>
    </row>
    <row r="13578" spans="1:8" x14ac:dyDescent="0.3">
      <c r="A13578" t="s">
        <v>41</v>
      </c>
      <c r="B13578" t="s">
        <v>53</v>
      </c>
      <c r="C13578" t="s">
        <v>54</v>
      </c>
      <c r="D13578" t="s">
        <v>210</v>
      </c>
      <c r="E13578" t="s">
        <v>212</v>
      </c>
      <c r="G13578" s="87">
        <v>9600</v>
      </c>
      <c r="H13578" s="87">
        <v>8256</v>
      </c>
    </row>
    <row r="13579" spans="1:8" x14ac:dyDescent="0.3">
      <c r="A13579" t="s">
        <v>41</v>
      </c>
      <c r="B13579" t="s">
        <v>53</v>
      </c>
      <c r="C13579" t="s">
        <v>54</v>
      </c>
      <c r="D13579" t="s">
        <v>210</v>
      </c>
      <c r="E13579" t="s">
        <v>213</v>
      </c>
      <c r="G13579" s="87">
        <v>9600</v>
      </c>
      <c r="H13579" s="87">
        <v>8544</v>
      </c>
    </row>
    <row r="13580" spans="1:8" x14ac:dyDescent="0.3">
      <c r="A13580" t="s">
        <v>41</v>
      </c>
      <c r="B13580" t="s">
        <v>53</v>
      </c>
      <c r="C13580" t="s">
        <v>54</v>
      </c>
      <c r="D13580" t="s">
        <v>214</v>
      </c>
      <c r="E13580" t="s">
        <v>215</v>
      </c>
      <c r="F13580" s="88">
        <v>46388</v>
      </c>
      <c r="G13580" s="87">
        <v>800</v>
      </c>
      <c r="H13580" s="87">
        <v>72.09997534356809</v>
      </c>
    </row>
    <row r="13581" spans="1:8" x14ac:dyDescent="0.3">
      <c r="A13581" t="s">
        <v>41</v>
      </c>
      <c r="B13581" t="s">
        <v>53</v>
      </c>
      <c r="C13581" t="s">
        <v>54</v>
      </c>
      <c r="D13581" t="s">
        <v>214</v>
      </c>
      <c r="E13581" t="s">
        <v>216</v>
      </c>
      <c r="F13581" s="88">
        <v>46388</v>
      </c>
      <c r="G13581" s="87">
        <v>800</v>
      </c>
      <c r="H13581" s="87">
        <v>48.000000000000043</v>
      </c>
    </row>
    <row r="13582" spans="1:8" x14ac:dyDescent="0.3">
      <c r="A13582" t="s">
        <v>41</v>
      </c>
      <c r="B13582" t="s">
        <v>53</v>
      </c>
      <c r="C13582" t="s">
        <v>54</v>
      </c>
      <c r="D13582" t="s">
        <v>214</v>
      </c>
      <c r="E13582" t="s">
        <v>217</v>
      </c>
      <c r="F13582" s="88">
        <v>46388</v>
      </c>
      <c r="G13582" s="87">
        <v>800</v>
      </c>
      <c r="H13582" s="87">
        <v>22.735825795818879</v>
      </c>
    </row>
    <row r="13583" spans="1:8" x14ac:dyDescent="0.3">
      <c r="A13583" t="s">
        <v>41</v>
      </c>
      <c r="B13583" t="s">
        <v>53</v>
      </c>
      <c r="C13583" t="s">
        <v>54</v>
      </c>
      <c r="D13583" t="s">
        <v>214</v>
      </c>
      <c r="E13583" t="s">
        <v>215</v>
      </c>
      <c r="F13583" s="88">
        <v>46419</v>
      </c>
      <c r="G13583" s="87">
        <v>800</v>
      </c>
      <c r="H13583" s="87">
        <v>72.044745973380316</v>
      </c>
    </row>
    <row r="13584" spans="1:8" x14ac:dyDescent="0.3">
      <c r="A13584" t="s">
        <v>41</v>
      </c>
      <c r="B13584" t="s">
        <v>53</v>
      </c>
      <c r="C13584" t="s">
        <v>54</v>
      </c>
      <c r="D13584" t="s">
        <v>214</v>
      </c>
      <c r="E13584" t="s">
        <v>216</v>
      </c>
      <c r="F13584" s="88">
        <v>46419</v>
      </c>
      <c r="G13584" s="87">
        <v>800</v>
      </c>
      <c r="H13584" s="87">
        <v>48.000000000000043</v>
      </c>
    </row>
    <row r="13585" spans="1:8" x14ac:dyDescent="0.3">
      <c r="A13585" t="s">
        <v>41</v>
      </c>
      <c r="B13585" t="s">
        <v>53</v>
      </c>
      <c r="C13585" t="s">
        <v>54</v>
      </c>
      <c r="D13585" t="s">
        <v>214</v>
      </c>
      <c r="E13585" t="s">
        <v>217</v>
      </c>
      <c r="F13585" s="88">
        <v>46419</v>
      </c>
      <c r="G13585" s="87">
        <v>800</v>
      </c>
      <c r="H13585" s="87">
        <v>22.683722616396551</v>
      </c>
    </row>
    <row r="13586" spans="1:8" x14ac:dyDescent="0.3">
      <c r="A13586" t="s">
        <v>41</v>
      </c>
      <c r="B13586" t="s">
        <v>53</v>
      </c>
      <c r="C13586" t="s">
        <v>54</v>
      </c>
      <c r="D13586" t="s">
        <v>214</v>
      </c>
      <c r="E13586" t="s">
        <v>215</v>
      </c>
      <c r="F13586" s="88">
        <v>46447</v>
      </c>
      <c r="G13586" s="87">
        <v>800</v>
      </c>
      <c r="H13586" s="87">
        <v>71.989769160218657</v>
      </c>
    </row>
    <row r="13587" spans="1:8" x14ac:dyDescent="0.3">
      <c r="A13587" t="s">
        <v>41</v>
      </c>
      <c r="B13587" t="s">
        <v>53</v>
      </c>
      <c r="C13587" t="s">
        <v>54</v>
      </c>
      <c r="D13587" t="s">
        <v>214</v>
      </c>
      <c r="E13587" t="s">
        <v>216</v>
      </c>
      <c r="F13587" s="88">
        <v>46447</v>
      </c>
      <c r="G13587" s="87">
        <v>800</v>
      </c>
      <c r="H13587" s="87">
        <v>48.000000000000043</v>
      </c>
    </row>
    <row r="13588" spans="1:8" x14ac:dyDescent="0.3">
      <c r="A13588" t="s">
        <v>41</v>
      </c>
      <c r="B13588" t="s">
        <v>53</v>
      </c>
      <c r="C13588" t="s">
        <v>54</v>
      </c>
      <c r="D13588" t="s">
        <v>214</v>
      </c>
      <c r="E13588" t="s">
        <v>217</v>
      </c>
      <c r="F13588" s="88">
        <v>46447</v>
      </c>
      <c r="G13588" s="87">
        <v>800</v>
      </c>
      <c r="H13588" s="87">
        <v>22.631857698319461</v>
      </c>
    </row>
    <row r="13589" spans="1:8" x14ac:dyDescent="0.3">
      <c r="A13589" t="s">
        <v>41</v>
      </c>
      <c r="B13589" t="s">
        <v>53</v>
      </c>
      <c r="C13589" t="s">
        <v>54</v>
      </c>
      <c r="D13589" t="s">
        <v>214</v>
      </c>
      <c r="E13589" t="s">
        <v>215</v>
      </c>
      <c r="F13589" s="88">
        <v>46478</v>
      </c>
      <c r="G13589" s="87">
        <v>800</v>
      </c>
      <c r="H13589" s="87">
        <v>115.52985205422959</v>
      </c>
    </row>
    <row r="13590" spans="1:8" x14ac:dyDescent="0.3">
      <c r="A13590" t="s">
        <v>41</v>
      </c>
      <c r="B13590" t="s">
        <v>53</v>
      </c>
      <c r="C13590" t="s">
        <v>54</v>
      </c>
      <c r="D13590" t="s">
        <v>214</v>
      </c>
      <c r="E13590" t="s">
        <v>216</v>
      </c>
      <c r="F13590" s="88">
        <v>46478</v>
      </c>
      <c r="G13590" s="87">
        <v>800</v>
      </c>
      <c r="H13590" s="87">
        <v>90.399999999999991</v>
      </c>
    </row>
    <row r="13591" spans="1:8" x14ac:dyDescent="0.3">
      <c r="A13591" t="s">
        <v>41</v>
      </c>
      <c r="B13591" t="s">
        <v>53</v>
      </c>
      <c r="C13591" t="s">
        <v>54</v>
      </c>
      <c r="D13591" t="s">
        <v>214</v>
      </c>
      <c r="E13591" t="s">
        <v>217</v>
      </c>
      <c r="F13591" s="88">
        <v>46478</v>
      </c>
      <c r="G13591" s="87">
        <v>800</v>
      </c>
      <c r="H13591" s="87">
        <v>22.578483426980789</v>
      </c>
    </row>
    <row r="13592" spans="1:8" x14ac:dyDescent="0.3">
      <c r="A13592" t="s">
        <v>41</v>
      </c>
      <c r="B13592" t="s">
        <v>53</v>
      </c>
      <c r="C13592" t="s">
        <v>54</v>
      </c>
      <c r="D13592" t="s">
        <v>214</v>
      </c>
      <c r="E13592" t="s">
        <v>215</v>
      </c>
      <c r="F13592" s="88">
        <v>46508</v>
      </c>
      <c r="G13592" s="87">
        <v>800</v>
      </c>
      <c r="H13592" s="87">
        <v>115.47072603144809</v>
      </c>
    </row>
    <row r="13593" spans="1:8" x14ac:dyDescent="0.3">
      <c r="A13593" t="s">
        <v>41</v>
      </c>
      <c r="B13593" t="s">
        <v>53</v>
      </c>
      <c r="C13593" t="s">
        <v>54</v>
      </c>
      <c r="D13593" t="s">
        <v>214</v>
      </c>
      <c r="E13593" t="s">
        <v>216</v>
      </c>
      <c r="F13593" s="88">
        <v>46508</v>
      </c>
      <c r="G13593" s="87">
        <v>800</v>
      </c>
      <c r="H13593" s="87">
        <v>90.399999999999991</v>
      </c>
    </row>
    <row r="13594" spans="1:8" x14ac:dyDescent="0.3">
      <c r="A13594" t="s">
        <v>41</v>
      </c>
      <c r="B13594" t="s">
        <v>53</v>
      </c>
      <c r="C13594" t="s">
        <v>54</v>
      </c>
      <c r="D13594" t="s">
        <v>214</v>
      </c>
      <c r="E13594" t="s">
        <v>217</v>
      </c>
      <c r="F13594" s="88">
        <v>46508</v>
      </c>
      <c r="G13594" s="87">
        <v>800</v>
      </c>
      <c r="H13594" s="87">
        <v>22.525360315766459</v>
      </c>
    </row>
    <row r="13595" spans="1:8" x14ac:dyDescent="0.3">
      <c r="A13595" t="s">
        <v>41</v>
      </c>
      <c r="B13595" t="s">
        <v>53</v>
      </c>
      <c r="C13595" t="s">
        <v>54</v>
      </c>
      <c r="D13595" t="s">
        <v>214</v>
      </c>
      <c r="E13595" t="s">
        <v>215</v>
      </c>
      <c r="F13595" s="88">
        <v>46539</v>
      </c>
      <c r="G13595" s="87">
        <v>800</v>
      </c>
      <c r="H13595" s="87">
        <v>115.4118775813858</v>
      </c>
    </row>
    <row r="13596" spans="1:8" x14ac:dyDescent="0.3">
      <c r="A13596" t="s">
        <v>41</v>
      </c>
      <c r="B13596" t="s">
        <v>53</v>
      </c>
      <c r="C13596" t="s">
        <v>54</v>
      </c>
      <c r="D13596" t="s">
        <v>214</v>
      </c>
      <c r="E13596" t="s">
        <v>216</v>
      </c>
      <c r="F13596" s="88">
        <v>46539</v>
      </c>
      <c r="G13596" s="87">
        <v>800</v>
      </c>
      <c r="H13596" s="87">
        <v>90.399999999999991</v>
      </c>
    </row>
    <row r="13597" spans="1:8" x14ac:dyDescent="0.3">
      <c r="A13597" t="s">
        <v>41</v>
      </c>
      <c r="B13597" t="s">
        <v>53</v>
      </c>
      <c r="C13597" t="s">
        <v>54</v>
      </c>
      <c r="D13597" t="s">
        <v>214</v>
      </c>
      <c r="E13597" t="s">
        <v>217</v>
      </c>
      <c r="F13597" s="88">
        <v>46539</v>
      </c>
      <c r="G13597" s="87">
        <v>800</v>
      </c>
      <c r="H13597" s="87">
        <v>22.472486596033999</v>
      </c>
    </row>
    <row r="13598" spans="1:8" x14ac:dyDescent="0.3">
      <c r="A13598" t="s">
        <v>41</v>
      </c>
      <c r="B13598" t="s">
        <v>53</v>
      </c>
      <c r="C13598" t="s">
        <v>54</v>
      </c>
      <c r="D13598" t="s">
        <v>214</v>
      </c>
      <c r="E13598" t="s">
        <v>215</v>
      </c>
      <c r="F13598" s="88">
        <v>46569</v>
      </c>
      <c r="G13598" s="87">
        <v>800</v>
      </c>
      <c r="H13598" s="87">
        <v>63.54085354149337</v>
      </c>
    </row>
    <row r="13599" spans="1:8" x14ac:dyDescent="0.3">
      <c r="A13599" t="s">
        <v>41</v>
      </c>
      <c r="B13599" t="s">
        <v>53</v>
      </c>
      <c r="C13599" t="s">
        <v>54</v>
      </c>
      <c r="D13599" t="s">
        <v>214</v>
      </c>
      <c r="E13599" t="s">
        <v>216</v>
      </c>
      <c r="F13599" s="88">
        <v>46569</v>
      </c>
      <c r="G13599" s="87">
        <v>800</v>
      </c>
      <c r="H13599" s="87">
        <v>40.000000000000043</v>
      </c>
    </row>
    <row r="13600" spans="1:8" x14ac:dyDescent="0.3">
      <c r="A13600" t="s">
        <v>41</v>
      </c>
      <c r="B13600" t="s">
        <v>53</v>
      </c>
      <c r="C13600" t="s">
        <v>54</v>
      </c>
      <c r="D13600" t="s">
        <v>214</v>
      </c>
      <c r="E13600" t="s">
        <v>217</v>
      </c>
      <c r="F13600" s="88">
        <v>46569</v>
      </c>
      <c r="G13600" s="87">
        <v>800</v>
      </c>
      <c r="H13600" s="87">
        <v>22.419860515707949</v>
      </c>
    </row>
    <row r="13601" spans="1:8" x14ac:dyDescent="0.3">
      <c r="A13601" t="s">
        <v>41</v>
      </c>
      <c r="B13601" t="s">
        <v>53</v>
      </c>
      <c r="C13601" t="s">
        <v>54</v>
      </c>
      <c r="D13601" t="s">
        <v>214</v>
      </c>
      <c r="E13601" t="s">
        <v>215</v>
      </c>
      <c r="F13601" s="88">
        <v>46600</v>
      </c>
      <c r="G13601" s="87">
        <v>800</v>
      </c>
      <c r="H13601" s="87">
        <v>63.484954870996368</v>
      </c>
    </row>
    <row r="13602" spans="1:8" x14ac:dyDescent="0.3">
      <c r="A13602" t="s">
        <v>41</v>
      </c>
      <c r="B13602" t="s">
        <v>53</v>
      </c>
      <c r="C13602" t="s">
        <v>54</v>
      </c>
      <c r="D13602" t="s">
        <v>214</v>
      </c>
      <c r="E13602" t="s">
        <v>216</v>
      </c>
      <c r="F13602" s="88">
        <v>46600</v>
      </c>
      <c r="G13602" s="87">
        <v>800</v>
      </c>
      <c r="H13602" s="87">
        <v>40.000000000000043</v>
      </c>
    </row>
    <row r="13603" spans="1:8" x14ac:dyDescent="0.3">
      <c r="A13603" t="s">
        <v>41</v>
      </c>
      <c r="B13603" t="s">
        <v>53</v>
      </c>
      <c r="C13603" t="s">
        <v>54</v>
      </c>
      <c r="D13603" t="s">
        <v>214</v>
      </c>
      <c r="E13603" t="s">
        <v>217</v>
      </c>
      <c r="F13603" s="88">
        <v>46600</v>
      </c>
      <c r="G13603" s="87">
        <v>800</v>
      </c>
      <c r="H13603" s="87">
        <v>22.36662368666309</v>
      </c>
    </row>
    <row r="13604" spans="1:8" x14ac:dyDescent="0.3">
      <c r="A13604" t="s">
        <v>41</v>
      </c>
      <c r="B13604" t="s">
        <v>53</v>
      </c>
      <c r="C13604" t="s">
        <v>54</v>
      </c>
      <c r="D13604" t="s">
        <v>214</v>
      </c>
      <c r="E13604" t="s">
        <v>215</v>
      </c>
      <c r="F13604" s="88">
        <v>46631</v>
      </c>
      <c r="G13604" s="87">
        <v>800</v>
      </c>
      <c r="H13604" s="87">
        <v>63.430216267162542</v>
      </c>
    </row>
    <row r="13605" spans="1:8" x14ac:dyDescent="0.3">
      <c r="A13605" t="s">
        <v>41</v>
      </c>
      <c r="B13605" t="s">
        <v>53</v>
      </c>
      <c r="C13605" t="s">
        <v>54</v>
      </c>
      <c r="D13605" t="s">
        <v>214</v>
      </c>
      <c r="E13605" t="s">
        <v>216</v>
      </c>
      <c r="F13605" s="88">
        <v>46631</v>
      </c>
      <c r="G13605" s="87">
        <v>800</v>
      </c>
      <c r="H13605" s="87">
        <v>40.000000000000043</v>
      </c>
    </row>
    <row r="13606" spans="1:8" x14ac:dyDescent="0.3">
      <c r="A13606" t="s">
        <v>41</v>
      </c>
      <c r="B13606" t="s">
        <v>53</v>
      </c>
      <c r="C13606" t="s">
        <v>54</v>
      </c>
      <c r="D13606" t="s">
        <v>214</v>
      </c>
      <c r="E13606" t="s">
        <v>217</v>
      </c>
      <c r="F13606" s="88">
        <v>46631</v>
      </c>
      <c r="G13606" s="87">
        <v>800</v>
      </c>
      <c r="H13606" s="87">
        <v>22.314491683011891</v>
      </c>
    </row>
    <row r="13607" spans="1:8" x14ac:dyDescent="0.3">
      <c r="A13607" t="s">
        <v>41</v>
      </c>
      <c r="B13607" t="s">
        <v>53</v>
      </c>
      <c r="C13607" t="s">
        <v>54</v>
      </c>
      <c r="D13607" t="s">
        <v>214</v>
      </c>
      <c r="E13607" t="s">
        <v>215</v>
      </c>
      <c r="F13607" s="88">
        <v>46661</v>
      </c>
      <c r="G13607" s="87">
        <v>800</v>
      </c>
      <c r="H13607" s="87">
        <v>63.375732238840143</v>
      </c>
    </row>
    <row r="13608" spans="1:8" x14ac:dyDescent="0.3">
      <c r="A13608" t="s">
        <v>41</v>
      </c>
      <c r="B13608" t="s">
        <v>53</v>
      </c>
      <c r="C13608" t="s">
        <v>54</v>
      </c>
      <c r="D13608" t="s">
        <v>214</v>
      </c>
      <c r="E13608" t="s">
        <v>216</v>
      </c>
      <c r="F13608" s="88">
        <v>46661</v>
      </c>
      <c r="G13608" s="87">
        <v>800</v>
      </c>
      <c r="H13608" s="87">
        <v>40.000000000000043</v>
      </c>
    </row>
    <row r="13609" spans="1:8" x14ac:dyDescent="0.3">
      <c r="A13609" t="s">
        <v>41</v>
      </c>
      <c r="B13609" t="s">
        <v>53</v>
      </c>
      <c r="C13609" t="s">
        <v>54</v>
      </c>
      <c r="D13609" t="s">
        <v>214</v>
      </c>
      <c r="E13609" t="s">
        <v>217</v>
      </c>
      <c r="F13609" s="88">
        <v>46661</v>
      </c>
      <c r="G13609" s="87">
        <v>800</v>
      </c>
      <c r="H13609" s="87">
        <v>22.262602132228611</v>
      </c>
    </row>
    <row r="13610" spans="1:8" x14ac:dyDescent="0.3">
      <c r="A13610" t="s">
        <v>41</v>
      </c>
      <c r="B13610" t="s">
        <v>53</v>
      </c>
      <c r="C13610" t="s">
        <v>54</v>
      </c>
      <c r="D13610" t="s">
        <v>214</v>
      </c>
      <c r="E13610" t="s">
        <v>215</v>
      </c>
      <c r="F13610" s="88">
        <v>46692</v>
      </c>
      <c r="G13610" s="87">
        <v>800</v>
      </c>
      <c r="H13610" s="87">
        <v>63.321501014199022</v>
      </c>
    </row>
    <row r="13611" spans="1:8" x14ac:dyDescent="0.3">
      <c r="A13611" t="s">
        <v>41</v>
      </c>
      <c r="B13611" t="s">
        <v>53</v>
      </c>
      <c r="C13611" t="s">
        <v>54</v>
      </c>
      <c r="D13611" t="s">
        <v>214</v>
      </c>
      <c r="E13611" t="s">
        <v>216</v>
      </c>
      <c r="F13611" s="88">
        <v>46692</v>
      </c>
      <c r="G13611" s="87">
        <v>800</v>
      </c>
      <c r="H13611" s="87">
        <v>40.000000000000043</v>
      </c>
    </row>
    <row r="13612" spans="1:8" x14ac:dyDescent="0.3">
      <c r="A13612" t="s">
        <v>41</v>
      </c>
      <c r="B13612" t="s">
        <v>53</v>
      </c>
      <c r="C13612" t="s">
        <v>54</v>
      </c>
      <c r="D13612" t="s">
        <v>214</v>
      </c>
      <c r="E13612" t="s">
        <v>217</v>
      </c>
      <c r="F13612" s="88">
        <v>46692</v>
      </c>
      <c r="G13612" s="87">
        <v>800</v>
      </c>
      <c r="H13612" s="87">
        <v>22.21095334685614</v>
      </c>
    </row>
    <row r="13613" spans="1:8" x14ac:dyDescent="0.3">
      <c r="A13613" t="s">
        <v>41</v>
      </c>
      <c r="B13613" t="s">
        <v>53</v>
      </c>
      <c r="C13613" t="s">
        <v>54</v>
      </c>
      <c r="D13613" t="s">
        <v>214</v>
      </c>
      <c r="E13613" t="s">
        <v>215</v>
      </c>
      <c r="F13613" s="88">
        <v>46722</v>
      </c>
      <c r="G13613" s="87">
        <v>800</v>
      </c>
      <c r="H13613" s="87">
        <v>63.267520837812967</v>
      </c>
    </row>
    <row r="13614" spans="1:8" x14ac:dyDescent="0.3">
      <c r="A13614" t="s">
        <v>41</v>
      </c>
      <c r="B13614" t="s">
        <v>53</v>
      </c>
      <c r="C13614" t="s">
        <v>54</v>
      </c>
      <c r="D13614" t="s">
        <v>214</v>
      </c>
      <c r="E13614" t="s">
        <v>216</v>
      </c>
      <c r="F13614" s="88">
        <v>46722</v>
      </c>
      <c r="G13614" s="87">
        <v>800</v>
      </c>
      <c r="H13614" s="87">
        <v>40.000000000000043</v>
      </c>
    </row>
    <row r="13615" spans="1:8" x14ac:dyDescent="0.3">
      <c r="A13615" t="s">
        <v>41</v>
      </c>
      <c r="B13615" t="s">
        <v>53</v>
      </c>
      <c r="C13615" t="s">
        <v>54</v>
      </c>
      <c r="D13615" t="s">
        <v>214</v>
      </c>
      <c r="E13615" t="s">
        <v>217</v>
      </c>
      <c r="F13615" s="88">
        <v>46722</v>
      </c>
      <c r="G13615" s="87">
        <v>800</v>
      </c>
      <c r="H13615" s="87">
        <v>22.159543655059899</v>
      </c>
    </row>
    <row r="13616" spans="1:8" x14ac:dyDescent="0.3">
      <c r="A13616" t="s">
        <v>41</v>
      </c>
      <c r="B13616" t="s">
        <v>53</v>
      </c>
      <c r="C13616" t="s">
        <v>57</v>
      </c>
      <c r="D13616" t="s">
        <v>198</v>
      </c>
      <c r="E13616" t="s">
        <v>135</v>
      </c>
      <c r="G13616" s="87">
        <v>25200</v>
      </c>
      <c r="H13616" s="87">
        <v>14061.6</v>
      </c>
    </row>
    <row r="13617" spans="1:8" x14ac:dyDescent="0.3">
      <c r="A13617" t="s">
        <v>41</v>
      </c>
      <c r="B13617" t="s">
        <v>53</v>
      </c>
      <c r="C13617" t="s">
        <v>57</v>
      </c>
      <c r="D13617" t="s">
        <v>198</v>
      </c>
      <c r="E13617" t="s">
        <v>199</v>
      </c>
      <c r="G13617" s="87">
        <v>25200</v>
      </c>
      <c r="H13617" s="87">
        <v>24785.96476336494</v>
      </c>
    </row>
    <row r="13618" spans="1:8" x14ac:dyDescent="0.3">
      <c r="A13618" t="s">
        <v>41</v>
      </c>
      <c r="B13618" t="s">
        <v>53</v>
      </c>
      <c r="C13618" t="s">
        <v>57</v>
      </c>
      <c r="D13618" t="s">
        <v>198</v>
      </c>
      <c r="E13618" t="s">
        <v>200</v>
      </c>
      <c r="G13618" s="87">
        <v>25200</v>
      </c>
      <c r="H13618" s="87">
        <v>25428.913546592161</v>
      </c>
    </row>
    <row r="13619" spans="1:8" x14ac:dyDescent="0.3">
      <c r="A13619" t="s">
        <v>41</v>
      </c>
      <c r="B13619" t="s">
        <v>53</v>
      </c>
      <c r="C13619" t="s">
        <v>57</v>
      </c>
      <c r="D13619" t="s">
        <v>198</v>
      </c>
      <c r="E13619" t="s">
        <v>201</v>
      </c>
      <c r="G13619" s="87">
        <v>25200</v>
      </c>
      <c r="H13619" s="87">
        <v>25200</v>
      </c>
    </row>
    <row r="13620" spans="1:8" x14ac:dyDescent="0.3">
      <c r="A13620" t="s">
        <v>41</v>
      </c>
      <c r="B13620" t="s">
        <v>53</v>
      </c>
      <c r="C13620" t="s">
        <v>57</v>
      </c>
      <c r="D13620" t="s">
        <v>198</v>
      </c>
      <c r="E13620" t="s">
        <v>202</v>
      </c>
      <c r="G13620" s="87">
        <v>25200</v>
      </c>
      <c r="H13620" s="87">
        <v>13956.20343516506</v>
      </c>
    </row>
    <row r="13621" spans="1:8" x14ac:dyDescent="0.3">
      <c r="A13621" t="s">
        <v>41</v>
      </c>
      <c r="B13621" t="s">
        <v>53</v>
      </c>
      <c r="C13621" t="s">
        <v>57</v>
      </c>
      <c r="D13621" t="s">
        <v>198</v>
      </c>
      <c r="E13621" t="s">
        <v>139</v>
      </c>
      <c r="G13621" s="87">
        <v>25200</v>
      </c>
      <c r="H13621" s="87">
        <v>16002</v>
      </c>
    </row>
    <row r="13622" spans="1:8" x14ac:dyDescent="0.3">
      <c r="A13622" t="s">
        <v>41</v>
      </c>
      <c r="B13622" t="s">
        <v>53</v>
      </c>
      <c r="C13622" t="s">
        <v>57</v>
      </c>
      <c r="D13622" t="s">
        <v>198</v>
      </c>
      <c r="E13622" t="s">
        <v>65</v>
      </c>
      <c r="G13622" s="87">
        <v>25200</v>
      </c>
      <c r="H13622" s="87">
        <v>13956.20343516506</v>
      </c>
    </row>
    <row r="13623" spans="1:8" x14ac:dyDescent="0.3">
      <c r="A13623" t="s">
        <v>41</v>
      </c>
      <c r="B13623" t="s">
        <v>53</v>
      </c>
      <c r="C13623" t="s">
        <v>57</v>
      </c>
      <c r="D13623" t="s">
        <v>203</v>
      </c>
      <c r="E13623" t="s">
        <v>204</v>
      </c>
      <c r="G13623" s="87">
        <v>25200</v>
      </c>
      <c r="H13623" s="87">
        <v>13599.71026357604</v>
      </c>
    </row>
    <row r="13624" spans="1:8" x14ac:dyDescent="0.3">
      <c r="A13624" t="s">
        <v>41</v>
      </c>
      <c r="B13624" t="s">
        <v>53</v>
      </c>
      <c r="C13624" t="s">
        <v>57</v>
      </c>
      <c r="D13624" t="s">
        <v>203</v>
      </c>
      <c r="E13624" t="s">
        <v>142</v>
      </c>
      <c r="G13624" s="87">
        <v>25200</v>
      </c>
      <c r="H13624" s="87">
        <v>24234.005609723521</v>
      </c>
    </row>
    <row r="13625" spans="1:8" x14ac:dyDescent="0.3">
      <c r="A13625" t="s">
        <v>41</v>
      </c>
      <c r="B13625" t="s">
        <v>53</v>
      </c>
      <c r="C13625" t="s">
        <v>57</v>
      </c>
      <c r="D13625" t="s">
        <v>203</v>
      </c>
      <c r="E13625" t="s">
        <v>143</v>
      </c>
      <c r="G13625" s="87">
        <v>25200</v>
      </c>
      <c r="H13625" s="87">
        <v>25343.745206937929</v>
      </c>
    </row>
    <row r="13626" spans="1:8" x14ac:dyDescent="0.3">
      <c r="A13626" t="s">
        <v>41</v>
      </c>
      <c r="B13626" t="s">
        <v>53</v>
      </c>
      <c r="C13626" t="s">
        <v>57</v>
      </c>
      <c r="D13626" t="s">
        <v>203</v>
      </c>
      <c r="E13626" t="s">
        <v>141</v>
      </c>
      <c r="G13626" s="87">
        <v>25200</v>
      </c>
      <c r="H13626" s="87">
        <v>0</v>
      </c>
    </row>
    <row r="13627" spans="1:8" x14ac:dyDescent="0.3">
      <c r="A13627" t="s">
        <v>41</v>
      </c>
      <c r="B13627" t="s">
        <v>53</v>
      </c>
      <c r="C13627" t="s">
        <v>57</v>
      </c>
      <c r="D13627" t="s">
        <v>203</v>
      </c>
      <c r="E13627" t="s">
        <v>205</v>
      </c>
      <c r="G13627" s="87">
        <v>25200</v>
      </c>
      <c r="H13627" s="87">
        <v>13599.71026357604</v>
      </c>
    </row>
    <row r="13628" spans="1:8" x14ac:dyDescent="0.3">
      <c r="A13628" t="s">
        <v>41</v>
      </c>
      <c r="B13628" t="s">
        <v>53</v>
      </c>
      <c r="C13628" t="s">
        <v>57</v>
      </c>
      <c r="D13628" t="s">
        <v>206</v>
      </c>
      <c r="E13628" t="s">
        <v>207</v>
      </c>
      <c r="G13628" s="87">
        <v>25200</v>
      </c>
      <c r="H13628" s="87">
        <v>25956</v>
      </c>
    </row>
    <row r="13629" spans="1:8" x14ac:dyDescent="0.3">
      <c r="A13629" t="s">
        <v>41</v>
      </c>
      <c r="B13629" t="s">
        <v>53</v>
      </c>
      <c r="C13629" t="s">
        <v>57</v>
      </c>
      <c r="D13629" t="s">
        <v>206</v>
      </c>
      <c r="E13629" t="s">
        <v>208</v>
      </c>
      <c r="G13629" s="87">
        <v>25200</v>
      </c>
      <c r="H13629" s="87">
        <v>26389.58</v>
      </c>
    </row>
    <row r="13630" spans="1:8" x14ac:dyDescent="0.3">
      <c r="A13630" t="s">
        <v>41</v>
      </c>
      <c r="B13630" t="s">
        <v>53</v>
      </c>
      <c r="C13630" t="s">
        <v>57</v>
      </c>
      <c r="D13630" t="s">
        <v>206</v>
      </c>
      <c r="E13630" t="s">
        <v>209</v>
      </c>
      <c r="G13630" s="87">
        <v>25200</v>
      </c>
      <c r="H13630" s="87">
        <v>24973.14715536105</v>
      </c>
    </row>
    <row r="13631" spans="1:8" x14ac:dyDescent="0.3">
      <c r="A13631" t="s">
        <v>41</v>
      </c>
      <c r="B13631" t="s">
        <v>53</v>
      </c>
      <c r="C13631" t="s">
        <v>57</v>
      </c>
      <c r="D13631" t="s">
        <v>210</v>
      </c>
      <c r="E13631" t="s">
        <v>211</v>
      </c>
      <c r="G13631" s="87">
        <v>25200</v>
      </c>
      <c r="H13631" s="87">
        <v>25200</v>
      </c>
    </row>
    <row r="13632" spans="1:8" x14ac:dyDescent="0.3">
      <c r="A13632" t="s">
        <v>41</v>
      </c>
      <c r="B13632" t="s">
        <v>53</v>
      </c>
      <c r="C13632" t="s">
        <v>57</v>
      </c>
      <c r="D13632" t="s">
        <v>210</v>
      </c>
      <c r="E13632" t="s">
        <v>212</v>
      </c>
      <c r="G13632" s="87">
        <v>25200</v>
      </c>
      <c r="H13632" s="87">
        <v>24948</v>
      </c>
    </row>
    <row r="13633" spans="1:8" x14ac:dyDescent="0.3">
      <c r="A13633" t="s">
        <v>41</v>
      </c>
      <c r="B13633" t="s">
        <v>53</v>
      </c>
      <c r="C13633" t="s">
        <v>57</v>
      </c>
      <c r="D13633" t="s">
        <v>210</v>
      </c>
      <c r="E13633" t="s">
        <v>213</v>
      </c>
      <c r="G13633" s="87">
        <v>25200</v>
      </c>
      <c r="H13633" s="87">
        <v>25074</v>
      </c>
    </row>
    <row r="13634" spans="1:8" x14ac:dyDescent="0.3">
      <c r="A13634" t="s">
        <v>41</v>
      </c>
      <c r="B13634" t="s">
        <v>53</v>
      </c>
      <c r="C13634" t="s">
        <v>57</v>
      </c>
      <c r="D13634" t="s">
        <v>214</v>
      </c>
      <c r="E13634" t="s">
        <v>215</v>
      </c>
      <c r="F13634" s="88">
        <v>46388</v>
      </c>
      <c r="G13634" s="87">
        <v>2100</v>
      </c>
      <c r="H13634" s="87">
        <v>71.749951511994354</v>
      </c>
    </row>
    <row r="13635" spans="1:8" x14ac:dyDescent="0.3">
      <c r="A13635" t="s">
        <v>41</v>
      </c>
      <c r="B13635" t="s">
        <v>53</v>
      </c>
      <c r="C13635" t="s">
        <v>57</v>
      </c>
      <c r="D13635" t="s">
        <v>214</v>
      </c>
      <c r="E13635" t="s">
        <v>216</v>
      </c>
      <c r="F13635" s="88">
        <v>46388</v>
      </c>
      <c r="G13635" s="87">
        <v>2100</v>
      </c>
      <c r="H13635" s="87">
        <v>63.000000000000057</v>
      </c>
    </row>
    <row r="13636" spans="1:8" x14ac:dyDescent="0.3">
      <c r="A13636" t="s">
        <v>41</v>
      </c>
      <c r="B13636" t="s">
        <v>53</v>
      </c>
      <c r="C13636" t="s">
        <v>57</v>
      </c>
      <c r="D13636" t="s">
        <v>214</v>
      </c>
      <c r="E13636" t="s">
        <v>217</v>
      </c>
      <c r="F13636" s="88">
        <v>46388</v>
      </c>
      <c r="G13636" s="87">
        <v>2100</v>
      </c>
      <c r="H13636" s="87">
        <v>8.4950985553343905</v>
      </c>
    </row>
    <row r="13637" spans="1:8" x14ac:dyDescent="0.3">
      <c r="A13637" t="s">
        <v>41</v>
      </c>
      <c r="B13637" t="s">
        <v>53</v>
      </c>
      <c r="C13637" t="s">
        <v>57</v>
      </c>
      <c r="D13637" t="s">
        <v>214</v>
      </c>
      <c r="E13637" t="s">
        <v>215</v>
      </c>
      <c r="F13637" s="88">
        <v>46419</v>
      </c>
      <c r="G13637" s="87">
        <v>2100</v>
      </c>
      <c r="H13637" s="87">
        <v>92.832014890646562</v>
      </c>
    </row>
    <row r="13638" spans="1:8" x14ac:dyDescent="0.3">
      <c r="A13638" t="s">
        <v>41</v>
      </c>
      <c r="B13638" t="s">
        <v>53</v>
      </c>
      <c r="C13638" t="s">
        <v>57</v>
      </c>
      <c r="D13638" t="s">
        <v>214</v>
      </c>
      <c r="E13638" t="s">
        <v>216</v>
      </c>
      <c r="F13638" s="88">
        <v>46419</v>
      </c>
      <c r="G13638" s="87">
        <v>2100</v>
      </c>
      <c r="H13638" s="87">
        <v>84.000000000000071</v>
      </c>
    </row>
    <row r="13639" spans="1:8" x14ac:dyDescent="0.3">
      <c r="A13639" t="s">
        <v>41</v>
      </c>
      <c r="B13639" t="s">
        <v>53</v>
      </c>
      <c r="C13639" t="s">
        <v>57</v>
      </c>
      <c r="D13639" t="s">
        <v>214</v>
      </c>
      <c r="E13639" t="s">
        <v>217</v>
      </c>
      <c r="F13639" s="88">
        <v>46419</v>
      </c>
      <c r="G13639" s="87">
        <v>2100</v>
      </c>
      <c r="H13639" s="87">
        <v>8.4923220102371531</v>
      </c>
    </row>
    <row r="13640" spans="1:8" x14ac:dyDescent="0.3">
      <c r="A13640" t="s">
        <v>41</v>
      </c>
      <c r="B13640" t="s">
        <v>53</v>
      </c>
      <c r="C13640" t="s">
        <v>57</v>
      </c>
      <c r="D13640" t="s">
        <v>214</v>
      </c>
      <c r="E13640" t="s">
        <v>215</v>
      </c>
      <c r="F13640" s="88">
        <v>46447</v>
      </c>
      <c r="G13640" s="87">
        <v>2100</v>
      </c>
      <c r="H13640" s="87">
        <v>92.829129170704761</v>
      </c>
    </row>
    <row r="13641" spans="1:8" x14ac:dyDescent="0.3">
      <c r="A13641" t="s">
        <v>41</v>
      </c>
      <c r="B13641" t="s">
        <v>53</v>
      </c>
      <c r="C13641" t="s">
        <v>57</v>
      </c>
      <c r="D13641" t="s">
        <v>214</v>
      </c>
      <c r="E13641" t="s">
        <v>216</v>
      </c>
      <c r="F13641" s="88">
        <v>46447</v>
      </c>
      <c r="G13641" s="87">
        <v>2100</v>
      </c>
      <c r="H13641" s="87">
        <v>84.000000000000071</v>
      </c>
    </row>
    <row r="13642" spans="1:8" x14ac:dyDescent="0.3">
      <c r="A13642" t="s">
        <v>41</v>
      </c>
      <c r="B13642" t="s">
        <v>53</v>
      </c>
      <c r="C13642" t="s">
        <v>57</v>
      </c>
      <c r="D13642" t="s">
        <v>214</v>
      </c>
      <c r="E13642" t="s">
        <v>217</v>
      </c>
      <c r="F13642" s="88">
        <v>46447</v>
      </c>
      <c r="G13642" s="87">
        <v>2100</v>
      </c>
      <c r="H13642" s="87">
        <v>8.4895472795235563</v>
      </c>
    </row>
    <row r="13643" spans="1:8" x14ac:dyDescent="0.3">
      <c r="A13643" t="s">
        <v>41</v>
      </c>
      <c r="B13643" t="s">
        <v>53</v>
      </c>
      <c r="C13643" t="s">
        <v>57</v>
      </c>
      <c r="D13643" t="s">
        <v>214</v>
      </c>
      <c r="E13643" t="s">
        <v>215</v>
      </c>
      <c r="F13643" s="88">
        <v>46478</v>
      </c>
      <c r="G13643" s="87">
        <v>2100</v>
      </c>
      <c r="H13643" s="87">
        <v>92.826147611771887</v>
      </c>
    </row>
    <row r="13644" spans="1:8" x14ac:dyDescent="0.3">
      <c r="A13644" t="s">
        <v>41</v>
      </c>
      <c r="B13644" t="s">
        <v>53</v>
      </c>
      <c r="C13644" t="s">
        <v>57</v>
      </c>
      <c r="D13644" t="s">
        <v>214</v>
      </c>
      <c r="E13644" t="s">
        <v>216</v>
      </c>
      <c r="F13644" s="88">
        <v>46478</v>
      </c>
      <c r="G13644" s="87">
        <v>2100</v>
      </c>
      <c r="H13644" s="87">
        <v>84.000000000000071</v>
      </c>
    </row>
    <row r="13645" spans="1:8" x14ac:dyDescent="0.3">
      <c r="A13645" t="s">
        <v>41</v>
      </c>
      <c r="B13645" t="s">
        <v>53</v>
      </c>
      <c r="C13645" t="s">
        <v>57</v>
      </c>
      <c r="D13645" t="s">
        <v>214</v>
      </c>
      <c r="E13645" t="s">
        <v>217</v>
      </c>
      <c r="F13645" s="88">
        <v>46478</v>
      </c>
      <c r="G13645" s="87">
        <v>2100</v>
      </c>
      <c r="H13645" s="87">
        <v>8.4866803959342327</v>
      </c>
    </row>
    <row r="13646" spans="1:8" x14ac:dyDescent="0.3">
      <c r="A13646" t="s">
        <v>41</v>
      </c>
      <c r="B13646" t="s">
        <v>53</v>
      </c>
      <c r="C13646" t="s">
        <v>57</v>
      </c>
      <c r="D13646" t="s">
        <v>214</v>
      </c>
      <c r="E13646" t="s">
        <v>215</v>
      </c>
      <c r="F13646" s="88">
        <v>46508</v>
      </c>
      <c r="G13646" s="87">
        <v>2100</v>
      </c>
      <c r="H13646" s="87">
        <v>92.823168065878207</v>
      </c>
    </row>
    <row r="13647" spans="1:8" x14ac:dyDescent="0.3">
      <c r="A13647" t="s">
        <v>41</v>
      </c>
      <c r="B13647" t="s">
        <v>53</v>
      </c>
      <c r="C13647" t="s">
        <v>57</v>
      </c>
      <c r="D13647" t="s">
        <v>214</v>
      </c>
      <c r="E13647" t="s">
        <v>216</v>
      </c>
      <c r="F13647" s="88">
        <v>46508</v>
      </c>
      <c r="G13647" s="87">
        <v>2100</v>
      </c>
      <c r="H13647" s="87">
        <v>84.000000000000071</v>
      </c>
    </row>
    <row r="13648" spans="1:8" x14ac:dyDescent="0.3">
      <c r="A13648" t="s">
        <v>41</v>
      </c>
      <c r="B13648" t="s">
        <v>53</v>
      </c>
      <c r="C13648" t="s">
        <v>57</v>
      </c>
      <c r="D13648" t="s">
        <v>214</v>
      </c>
      <c r="E13648" t="s">
        <v>217</v>
      </c>
      <c r="F13648" s="88">
        <v>46508</v>
      </c>
      <c r="G13648" s="87">
        <v>2100</v>
      </c>
      <c r="H13648" s="87">
        <v>8.483815447959774</v>
      </c>
    </row>
    <row r="13649" spans="1:8" x14ac:dyDescent="0.3">
      <c r="A13649" t="s">
        <v>41</v>
      </c>
      <c r="B13649" t="s">
        <v>53</v>
      </c>
      <c r="C13649" t="s">
        <v>57</v>
      </c>
      <c r="D13649" t="s">
        <v>214</v>
      </c>
      <c r="E13649" t="s">
        <v>215</v>
      </c>
      <c r="F13649" s="88">
        <v>46539</v>
      </c>
      <c r="G13649" s="87">
        <v>2100</v>
      </c>
      <c r="H13649" s="87">
        <v>92.820190530986025</v>
      </c>
    </row>
    <row r="13650" spans="1:8" x14ac:dyDescent="0.3">
      <c r="A13650" t="s">
        <v>41</v>
      </c>
      <c r="B13650" t="s">
        <v>53</v>
      </c>
      <c r="C13650" t="s">
        <v>57</v>
      </c>
      <c r="D13650" t="s">
        <v>214</v>
      </c>
      <c r="E13650" t="s">
        <v>216</v>
      </c>
      <c r="F13650" s="88">
        <v>46539</v>
      </c>
      <c r="G13650" s="87">
        <v>2100</v>
      </c>
      <c r="H13650" s="87">
        <v>84.000000000000071</v>
      </c>
    </row>
    <row r="13651" spans="1:8" x14ac:dyDescent="0.3">
      <c r="A13651" t="s">
        <v>41</v>
      </c>
      <c r="B13651" t="s">
        <v>53</v>
      </c>
      <c r="C13651" t="s">
        <v>57</v>
      </c>
      <c r="D13651" t="s">
        <v>214</v>
      </c>
      <c r="E13651" t="s">
        <v>217</v>
      </c>
      <c r="F13651" s="88">
        <v>46539</v>
      </c>
      <c r="G13651" s="87">
        <v>2100</v>
      </c>
      <c r="H13651" s="87">
        <v>8.4809524336403541</v>
      </c>
    </row>
    <row r="13652" spans="1:8" x14ac:dyDescent="0.3">
      <c r="A13652" t="s">
        <v>41</v>
      </c>
      <c r="B13652" t="s">
        <v>53</v>
      </c>
      <c r="C13652" t="s">
        <v>57</v>
      </c>
      <c r="D13652" t="s">
        <v>214</v>
      </c>
      <c r="E13652" t="s">
        <v>215</v>
      </c>
      <c r="F13652" s="88">
        <v>46569</v>
      </c>
      <c r="G13652" s="87">
        <v>2100</v>
      </c>
      <c r="H13652" s="87">
        <v>92.817215005060433</v>
      </c>
    </row>
    <row r="13653" spans="1:8" x14ac:dyDescent="0.3">
      <c r="A13653" t="s">
        <v>41</v>
      </c>
      <c r="B13653" t="s">
        <v>53</v>
      </c>
      <c r="C13653" t="s">
        <v>57</v>
      </c>
      <c r="D13653" t="s">
        <v>214</v>
      </c>
      <c r="E13653" t="s">
        <v>216</v>
      </c>
      <c r="F13653" s="88">
        <v>46569</v>
      </c>
      <c r="G13653" s="87">
        <v>2100</v>
      </c>
      <c r="H13653" s="87">
        <v>84.000000000000071</v>
      </c>
    </row>
    <row r="13654" spans="1:8" x14ac:dyDescent="0.3">
      <c r="A13654" t="s">
        <v>41</v>
      </c>
      <c r="B13654" t="s">
        <v>53</v>
      </c>
      <c r="C13654" t="s">
        <v>57</v>
      </c>
      <c r="D13654" t="s">
        <v>214</v>
      </c>
      <c r="E13654" t="s">
        <v>217</v>
      </c>
      <c r="F13654" s="88">
        <v>46569</v>
      </c>
      <c r="G13654" s="87">
        <v>2100</v>
      </c>
      <c r="H13654" s="87">
        <v>8.4780913510194011</v>
      </c>
    </row>
    <row r="13655" spans="1:8" x14ac:dyDescent="0.3">
      <c r="A13655" t="s">
        <v>41</v>
      </c>
      <c r="B13655" t="s">
        <v>53</v>
      </c>
      <c r="C13655" t="s">
        <v>57</v>
      </c>
      <c r="D13655" t="s">
        <v>214</v>
      </c>
      <c r="E13655" t="s">
        <v>215</v>
      </c>
      <c r="F13655" s="88">
        <v>46600</v>
      </c>
      <c r="G13655" s="87">
        <v>2100</v>
      </c>
      <c r="H13655" s="87">
        <v>92.814192756564111</v>
      </c>
    </row>
    <row r="13656" spans="1:8" x14ac:dyDescent="0.3">
      <c r="A13656" t="s">
        <v>41</v>
      </c>
      <c r="B13656" t="s">
        <v>53</v>
      </c>
      <c r="C13656" t="s">
        <v>57</v>
      </c>
      <c r="D13656" t="s">
        <v>214</v>
      </c>
      <c r="E13656" t="s">
        <v>216</v>
      </c>
      <c r="F13656" s="88">
        <v>46600</v>
      </c>
      <c r="G13656" s="87">
        <v>2100</v>
      </c>
      <c r="H13656" s="87">
        <v>84.000000000000071</v>
      </c>
    </row>
    <row r="13657" spans="1:8" x14ac:dyDescent="0.3">
      <c r="A13657" t="s">
        <v>41</v>
      </c>
      <c r="B13657" t="s">
        <v>53</v>
      </c>
      <c r="C13657" t="s">
        <v>57</v>
      </c>
      <c r="D13657" t="s">
        <v>214</v>
      </c>
      <c r="E13657" t="s">
        <v>217</v>
      </c>
      <c r="F13657" s="88">
        <v>46600</v>
      </c>
      <c r="G13657" s="87">
        <v>2100</v>
      </c>
      <c r="H13657" s="87">
        <v>8.4751853428498336</v>
      </c>
    </row>
    <row r="13658" spans="1:8" x14ac:dyDescent="0.3">
      <c r="A13658" t="s">
        <v>41</v>
      </c>
      <c r="B13658" t="s">
        <v>53</v>
      </c>
      <c r="C13658" t="s">
        <v>57</v>
      </c>
      <c r="D13658" t="s">
        <v>214</v>
      </c>
      <c r="E13658" t="s">
        <v>215</v>
      </c>
      <c r="F13658" s="88">
        <v>46631</v>
      </c>
      <c r="G13658" s="87">
        <v>2100</v>
      </c>
      <c r="H13658" s="87">
        <v>92.811221275325778</v>
      </c>
    </row>
    <row r="13659" spans="1:8" x14ac:dyDescent="0.3">
      <c r="A13659" t="s">
        <v>41</v>
      </c>
      <c r="B13659" t="s">
        <v>53</v>
      </c>
      <c r="C13659" t="s">
        <v>57</v>
      </c>
      <c r="D13659" t="s">
        <v>214</v>
      </c>
      <c r="E13659" t="s">
        <v>216</v>
      </c>
      <c r="F13659" s="88">
        <v>46631</v>
      </c>
      <c r="G13659" s="87">
        <v>2100</v>
      </c>
      <c r="H13659" s="87">
        <v>84.000000000000071</v>
      </c>
    </row>
    <row r="13660" spans="1:8" x14ac:dyDescent="0.3">
      <c r="A13660" t="s">
        <v>41</v>
      </c>
      <c r="B13660" t="s">
        <v>53</v>
      </c>
      <c r="C13660" t="s">
        <v>57</v>
      </c>
      <c r="D13660" t="s">
        <v>214</v>
      </c>
      <c r="E13660" t="s">
        <v>217</v>
      </c>
      <c r="F13660" s="88">
        <v>46631</v>
      </c>
      <c r="G13660" s="87">
        <v>2100</v>
      </c>
      <c r="H13660" s="87">
        <v>8.4723281493517035</v>
      </c>
    </row>
    <row r="13661" spans="1:8" x14ac:dyDescent="0.3">
      <c r="A13661" t="s">
        <v>41</v>
      </c>
      <c r="B13661" t="s">
        <v>53</v>
      </c>
      <c r="C13661" t="s">
        <v>57</v>
      </c>
      <c r="D13661" t="s">
        <v>214</v>
      </c>
      <c r="E13661" t="s">
        <v>215</v>
      </c>
      <c r="F13661" s="88">
        <v>46661</v>
      </c>
      <c r="G13661" s="87">
        <v>2100</v>
      </c>
      <c r="H13661" s="87">
        <v>92.8082517969316</v>
      </c>
    </row>
    <row r="13662" spans="1:8" x14ac:dyDescent="0.3">
      <c r="A13662" t="s">
        <v>41</v>
      </c>
      <c r="B13662" t="s">
        <v>53</v>
      </c>
      <c r="C13662" t="s">
        <v>57</v>
      </c>
      <c r="D13662" t="s">
        <v>214</v>
      </c>
      <c r="E13662" t="s">
        <v>216</v>
      </c>
      <c r="F13662" s="88">
        <v>46661</v>
      </c>
      <c r="G13662" s="87">
        <v>2100</v>
      </c>
      <c r="H13662" s="87">
        <v>84.000000000000071</v>
      </c>
    </row>
    <row r="13663" spans="1:8" x14ac:dyDescent="0.3">
      <c r="A13663" t="s">
        <v>41</v>
      </c>
      <c r="B13663" t="s">
        <v>53</v>
      </c>
      <c r="C13663" t="s">
        <v>57</v>
      </c>
      <c r="D13663" t="s">
        <v>214</v>
      </c>
      <c r="E13663" t="s">
        <v>217</v>
      </c>
      <c r="F13663" s="88">
        <v>46661</v>
      </c>
      <c r="G13663" s="87">
        <v>2100</v>
      </c>
      <c r="H13663" s="87">
        <v>8.4694728816650855</v>
      </c>
    </row>
    <row r="13664" spans="1:8" x14ac:dyDescent="0.3">
      <c r="A13664" t="s">
        <v>41</v>
      </c>
      <c r="B13664" t="s">
        <v>53</v>
      </c>
      <c r="C13664" t="s">
        <v>57</v>
      </c>
      <c r="D13664" t="s">
        <v>214</v>
      </c>
      <c r="E13664" t="s">
        <v>215</v>
      </c>
      <c r="F13664" s="88">
        <v>46692</v>
      </c>
      <c r="G13664" s="87">
        <v>2100</v>
      </c>
      <c r="H13664" s="87">
        <v>92.80528431935646</v>
      </c>
    </row>
    <row r="13665" spans="1:8" x14ac:dyDescent="0.3">
      <c r="A13665" t="s">
        <v>41</v>
      </c>
      <c r="B13665" t="s">
        <v>53</v>
      </c>
      <c r="C13665" t="s">
        <v>57</v>
      </c>
      <c r="D13665" t="s">
        <v>214</v>
      </c>
      <c r="E13665" t="s">
        <v>216</v>
      </c>
      <c r="F13665" s="88">
        <v>46692</v>
      </c>
      <c r="G13665" s="87">
        <v>2100</v>
      </c>
      <c r="H13665" s="87">
        <v>84.000000000000071</v>
      </c>
    </row>
    <row r="13666" spans="1:8" x14ac:dyDescent="0.3">
      <c r="A13666" t="s">
        <v>41</v>
      </c>
      <c r="B13666" t="s">
        <v>53</v>
      </c>
      <c r="C13666" t="s">
        <v>57</v>
      </c>
      <c r="D13666" t="s">
        <v>214</v>
      </c>
      <c r="E13666" t="s">
        <v>217</v>
      </c>
      <c r="F13666" s="88">
        <v>46692</v>
      </c>
      <c r="G13666" s="87">
        <v>2100</v>
      </c>
      <c r="H13666" s="87">
        <v>8.4666195378427354</v>
      </c>
    </row>
    <row r="13667" spans="1:8" x14ac:dyDescent="0.3">
      <c r="A13667" t="s">
        <v>41</v>
      </c>
      <c r="B13667" t="s">
        <v>53</v>
      </c>
      <c r="C13667" t="s">
        <v>57</v>
      </c>
      <c r="D13667" t="s">
        <v>214</v>
      </c>
      <c r="E13667" t="s">
        <v>215</v>
      </c>
      <c r="F13667" s="88">
        <v>46722</v>
      </c>
      <c r="G13667" s="87">
        <v>2100</v>
      </c>
      <c r="H13667" s="87">
        <v>92.802318840579929</v>
      </c>
    </row>
    <row r="13668" spans="1:8" x14ac:dyDescent="0.3">
      <c r="A13668" t="s">
        <v>41</v>
      </c>
      <c r="B13668" t="s">
        <v>53</v>
      </c>
      <c r="C13668" t="s">
        <v>57</v>
      </c>
      <c r="D13668" t="s">
        <v>214</v>
      </c>
      <c r="E13668" t="s">
        <v>216</v>
      </c>
      <c r="F13668" s="88">
        <v>46722</v>
      </c>
      <c r="G13668" s="87">
        <v>2100</v>
      </c>
      <c r="H13668" s="87">
        <v>84.000000000000071</v>
      </c>
    </row>
    <row r="13669" spans="1:8" x14ac:dyDescent="0.3">
      <c r="A13669" t="s">
        <v>41</v>
      </c>
      <c r="B13669" t="s">
        <v>53</v>
      </c>
      <c r="C13669" t="s">
        <v>57</v>
      </c>
      <c r="D13669" t="s">
        <v>214</v>
      </c>
      <c r="E13669" t="s">
        <v>217</v>
      </c>
      <c r="F13669" s="88">
        <v>46722</v>
      </c>
      <c r="G13669" s="87">
        <v>2100</v>
      </c>
      <c r="H13669" s="87">
        <v>8.4637681159420719</v>
      </c>
    </row>
    <row r="13670" spans="1:8" x14ac:dyDescent="0.3">
      <c r="A13670" t="s">
        <v>41</v>
      </c>
      <c r="B13670" t="s">
        <v>53</v>
      </c>
      <c r="C13670" t="s">
        <v>59</v>
      </c>
      <c r="D13670" t="s">
        <v>198</v>
      </c>
      <c r="E13670" t="s">
        <v>135</v>
      </c>
      <c r="G13670" s="87">
        <v>20400</v>
      </c>
      <c r="H13670" s="87">
        <v>11056.8</v>
      </c>
    </row>
    <row r="13671" spans="1:8" x14ac:dyDescent="0.3">
      <c r="A13671" t="s">
        <v>41</v>
      </c>
      <c r="B13671" t="s">
        <v>53</v>
      </c>
      <c r="C13671" t="s">
        <v>59</v>
      </c>
      <c r="D13671" t="s">
        <v>198</v>
      </c>
      <c r="E13671" t="s">
        <v>199</v>
      </c>
      <c r="G13671" s="87">
        <v>20400</v>
      </c>
      <c r="H13671" s="87">
        <v>20400</v>
      </c>
    </row>
    <row r="13672" spans="1:8" x14ac:dyDescent="0.3">
      <c r="A13672" t="s">
        <v>41</v>
      </c>
      <c r="B13672" t="s">
        <v>53</v>
      </c>
      <c r="C13672" t="s">
        <v>59</v>
      </c>
      <c r="D13672" t="s">
        <v>198</v>
      </c>
      <c r="E13672" t="s">
        <v>200</v>
      </c>
      <c r="G13672" s="87">
        <v>20400</v>
      </c>
      <c r="H13672" s="87">
        <v>20523.312022454389</v>
      </c>
    </row>
    <row r="13673" spans="1:8" x14ac:dyDescent="0.3">
      <c r="A13673" t="s">
        <v>41</v>
      </c>
      <c r="B13673" t="s">
        <v>53</v>
      </c>
      <c r="C13673" t="s">
        <v>59</v>
      </c>
      <c r="D13673" t="s">
        <v>198</v>
      </c>
      <c r="E13673" t="s">
        <v>201</v>
      </c>
      <c r="G13673" s="87">
        <v>20400</v>
      </c>
      <c r="H13673" s="87">
        <v>20400</v>
      </c>
    </row>
    <row r="13674" spans="1:8" x14ac:dyDescent="0.3">
      <c r="A13674" t="s">
        <v>41</v>
      </c>
      <c r="B13674" t="s">
        <v>53</v>
      </c>
      <c r="C13674" t="s">
        <v>59</v>
      </c>
      <c r="D13674" t="s">
        <v>198</v>
      </c>
      <c r="E13674" t="s">
        <v>202</v>
      </c>
      <c r="G13674" s="87">
        <v>20400</v>
      </c>
      <c r="H13674" s="87">
        <v>11123.635116170281</v>
      </c>
    </row>
    <row r="13675" spans="1:8" x14ac:dyDescent="0.3">
      <c r="A13675" t="s">
        <v>41</v>
      </c>
      <c r="B13675" t="s">
        <v>53</v>
      </c>
      <c r="C13675" t="s">
        <v>59</v>
      </c>
      <c r="D13675" t="s">
        <v>198</v>
      </c>
      <c r="E13675" t="s">
        <v>139</v>
      </c>
      <c r="G13675" s="87">
        <v>20400</v>
      </c>
      <c r="H13675" s="87">
        <v>13362</v>
      </c>
    </row>
    <row r="13676" spans="1:8" x14ac:dyDescent="0.3">
      <c r="A13676" t="s">
        <v>41</v>
      </c>
      <c r="B13676" t="s">
        <v>53</v>
      </c>
      <c r="C13676" t="s">
        <v>59</v>
      </c>
      <c r="D13676" t="s">
        <v>198</v>
      </c>
      <c r="E13676" t="s">
        <v>65</v>
      </c>
      <c r="G13676" s="87">
        <v>20400</v>
      </c>
      <c r="H13676" s="87">
        <v>11123.635116170281</v>
      </c>
    </row>
    <row r="13677" spans="1:8" x14ac:dyDescent="0.3">
      <c r="A13677" t="s">
        <v>41</v>
      </c>
      <c r="B13677" t="s">
        <v>53</v>
      </c>
      <c r="C13677" t="s">
        <v>59</v>
      </c>
      <c r="D13677" t="s">
        <v>203</v>
      </c>
      <c r="E13677" t="s">
        <v>204</v>
      </c>
      <c r="G13677" s="87">
        <v>20400</v>
      </c>
      <c r="H13677" s="87">
        <v>10976.53177623788</v>
      </c>
    </row>
    <row r="13678" spans="1:8" x14ac:dyDescent="0.3">
      <c r="A13678" t="s">
        <v>41</v>
      </c>
      <c r="B13678" t="s">
        <v>53</v>
      </c>
      <c r="C13678" t="s">
        <v>59</v>
      </c>
      <c r="D13678" t="s">
        <v>203</v>
      </c>
      <c r="E13678" t="s">
        <v>142</v>
      </c>
      <c r="G13678" s="87">
        <v>20400</v>
      </c>
      <c r="H13678" s="87">
        <v>20400</v>
      </c>
    </row>
    <row r="13679" spans="1:8" x14ac:dyDescent="0.3">
      <c r="A13679" t="s">
        <v>41</v>
      </c>
      <c r="B13679" t="s">
        <v>53</v>
      </c>
      <c r="C13679" t="s">
        <v>59</v>
      </c>
      <c r="D13679" t="s">
        <v>203</v>
      </c>
      <c r="E13679" t="s">
        <v>143</v>
      </c>
      <c r="G13679" s="87">
        <v>20400</v>
      </c>
      <c r="H13679" s="87">
        <v>20251.90364619534</v>
      </c>
    </row>
    <row r="13680" spans="1:8" x14ac:dyDescent="0.3">
      <c r="A13680" t="s">
        <v>41</v>
      </c>
      <c r="B13680" t="s">
        <v>53</v>
      </c>
      <c r="C13680" t="s">
        <v>59</v>
      </c>
      <c r="D13680" t="s">
        <v>203</v>
      </c>
      <c r="E13680" t="s">
        <v>141</v>
      </c>
      <c r="G13680" s="87">
        <v>20400</v>
      </c>
      <c r="H13680" s="87">
        <v>0</v>
      </c>
    </row>
    <row r="13681" spans="1:8" x14ac:dyDescent="0.3">
      <c r="A13681" t="s">
        <v>41</v>
      </c>
      <c r="B13681" t="s">
        <v>53</v>
      </c>
      <c r="C13681" t="s">
        <v>59</v>
      </c>
      <c r="D13681" t="s">
        <v>203</v>
      </c>
      <c r="E13681" t="s">
        <v>205</v>
      </c>
      <c r="G13681" s="87">
        <v>20400</v>
      </c>
      <c r="H13681" s="87">
        <v>10976.53177623788</v>
      </c>
    </row>
    <row r="13682" spans="1:8" x14ac:dyDescent="0.3">
      <c r="A13682" t="s">
        <v>41</v>
      </c>
      <c r="B13682" t="s">
        <v>53</v>
      </c>
      <c r="C13682" t="s">
        <v>59</v>
      </c>
      <c r="D13682" t="s">
        <v>206</v>
      </c>
      <c r="E13682" t="s">
        <v>207</v>
      </c>
      <c r="G13682" s="87">
        <v>20400</v>
      </c>
      <c r="H13682" s="87">
        <v>20400</v>
      </c>
    </row>
    <row r="13683" spans="1:8" x14ac:dyDescent="0.3">
      <c r="A13683" t="s">
        <v>41</v>
      </c>
      <c r="B13683" t="s">
        <v>53</v>
      </c>
      <c r="C13683" t="s">
        <v>59</v>
      </c>
      <c r="D13683" t="s">
        <v>206</v>
      </c>
      <c r="E13683" t="s">
        <v>208</v>
      </c>
      <c r="G13683" s="87">
        <v>20400</v>
      </c>
      <c r="H13683" s="87">
        <v>20400</v>
      </c>
    </row>
    <row r="13684" spans="1:8" x14ac:dyDescent="0.3">
      <c r="A13684" t="s">
        <v>41</v>
      </c>
      <c r="B13684" t="s">
        <v>53</v>
      </c>
      <c r="C13684" t="s">
        <v>59</v>
      </c>
      <c r="D13684" t="s">
        <v>206</v>
      </c>
      <c r="E13684" t="s">
        <v>209</v>
      </c>
      <c r="G13684" s="87">
        <v>20400</v>
      </c>
      <c r="H13684" s="87">
        <v>20277.42888402626</v>
      </c>
    </row>
    <row r="13685" spans="1:8" x14ac:dyDescent="0.3">
      <c r="A13685" t="s">
        <v>41</v>
      </c>
      <c r="B13685" t="s">
        <v>53</v>
      </c>
      <c r="C13685" t="s">
        <v>59</v>
      </c>
      <c r="D13685" t="s">
        <v>210</v>
      </c>
      <c r="E13685" t="s">
        <v>211</v>
      </c>
      <c r="G13685" s="87">
        <v>20400</v>
      </c>
      <c r="H13685" s="87">
        <v>20400</v>
      </c>
    </row>
    <row r="13686" spans="1:8" x14ac:dyDescent="0.3">
      <c r="A13686" t="s">
        <v>41</v>
      </c>
      <c r="B13686" t="s">
        <v>53</v>
      </c>
      <c r="C13686" t="s">
        <v>59</v>
      </c>
      <c r="D13686" t="s">
        <v>210</v>
      </c>
      <c r="E13686" t="s">
        <v>212</v>
      </c>
      <c r="G13686" s="87">
        <v>20400</v>
      </c>
      <c r="H13686" s="87">
        <v>20196</v>
      </c>
    </row>
    <row r="13687" spans="1:8" x14ac:dyDescent="0.3">
      <c r="A13687" t="s">
        <v>41</v>
      </c>
      <c r="B13687" t="s">
        <v>53</v>
      </c>
      <c r="C13687" t="s">
        <v>59</v>
      </c>
      <c r="D13687" t="s">
        <v>210</v>
      </c>
      <c r="E13687" t="s">
        <v>213</v>
      </c>
      <c r="G13687" s="87">
        <v>20400</v>
      </c>
      <c r="H13687" s="87">
        <v>20604</v>
      </c>
    </row>
    <row r="13688" spans="1:8" x14ac:dyDescent="0.3">
      <c r="A13688" t="s">
        <v>41</v>
      </c>
      <c r="B13688" t="s">
        <v>53</v>
      </c>
      <c r="C13688" t="s">
        <v>59</v>
      </c>
      <c r="D13688" t="s">
        <v>214</v>
      </c>
      <c r="E13688" t="s">
        <v>215</v>
      </c>
      <c r="F13688" s="88">
        <v>46388</v>
      </c>
      <c r="G13688" s="87">
        <v>1700</v>
      </c>
      <c r="H13688" s="87">
        <v>27.745483813271559</v>
      </c>
    </row>
    <row r="13689" spans="1:8" x14ac:dyDescent="0.3">
      <c r="A13689" t="s">
        <v>41</v>
      </c>
      <c r="B13689" t="s">
        <v>53</v>
      </c>
      <c r="C13689" t="s">
        <v>59</v>
      </c>
      <c r="D13689" t="s">
        <v>214</v>
      </c>
      <c r="E13689" t="s">
        <v>216</v>
      </c>
      <c r="F13689" s="88">
        <v>46388</v>
      </c>
      <c r="G13689" s="87">
        <v>1700</v>
      </c>
      <c r="H13689" s="87">
        <v>0</v>
      </c>
    </row>
    <row r="13690" spans="1:8" x14ac:dyDescent="0.3">
      <c r="A13690" t="s">
        <v>41</v>
      </c>
      <c r="B13690" t="s">
        <v>53</v>
      </c>
      <c r="C13690" t="s">
        <v>59</v>
      </c>
      <c r="D13690" t="s">
        <v>214</v>
      </c>
      <c r="E13690" t="s">
        <v>217</v>
      </c>
      <c r="F13690" s="88">
        <v>46388</v>
      </c>
      <c r="G13690" s="87">
        <v>1700</v>
      </c>
      <c r="H13690" s="87">
        <v>27.745483813271559</v>
      </c>
    </row>
    <row r="13691" spans="1:8" x14ac:dyDescent="0.3">
      <c r="A13691" t="s">
        <v>41</v>
      </c>
      <c r="B13691" t="s">
        <v>53</v>
      </c>
      <c r="C13691" t="s">
        <v>59</v>
      </c>
      <c r="D13691" t="s">
        <v>214</v>
      </c>
      <c r="E13691" t="s">
        <v>215</v>
      </c>
      <c r="F13691" s="88">
        <v>46419</v>
      </c>
      <c r="G13691" s="87">
        <v>1700</v>
      </c>
      <c r="H13691" s="87">
        <v>27.70893339585141</v>
      </c>
    </row>
    <row r="13692" spans="1:8" x14ac:dyDescent="0.3">
      <c r="A13692" t="s">
        <v>41</v>
      </c>
      <c r="B13692" t="s">
        <v>53</v>
      </c>
      <c r="C13692" t="s">
        <v>59</v>
      </c>
      <c r="D13692" t="s">
        <v>214</v>
      </c>
      <c r="E13692" t="s">
        <v>216</v>
      </c>
      <c r="F13692" s="88">
        <v>46419</v>
      </c>
      <c r="G13692" s="87">
        <v>1700</v>
      </c>
      <c r="H13692" s="87">
        <v>0</v>
      </c>
    </row>
    <row r="13693" spans="1:8" x14ac:dyDescent="0.3">
      <c r="A13693" t="s">
        <v>41</v>
      </c>
      <c r="B13693" t="s">
        <v>53</v>
      </c>
      <c r="C13693" t="s">
        <v>59</v>
      </c>
      <c r="D13693" t="s">
        <v>214</v>
      </c>
      <c r="E13693" t="s">
        <v>217</v>
      </c>
      <c r="F13693" s="88">
        <v>46419</v>
      </c>
      <c r="G13693" s="87">
        <v>1700</v>
      </c>
      <c r="H13693" s="87">
        <v>27.70893339585141</v>
      </c>
    </row>
    <row r="13694" spans="1:8" x14ac:dyDescent="0.3">
      <c r="A13694" t="s">
        <v>41</v>
      </c>
      <c r="B13694" t="s">
        <v>53</v>
      </c>
      <c r="C13694" t="s">
        <v>59</v>
      </c>
      <c r="D13694" t="s">
        <v>214</v>
      </c>
      <c r="E13694" t="s">
        <v>215</v>
      </c>
      <c r="F13694" s="88">
        <v>46447</v>
      </c>
      <c r="G13694" s="87">
        <v>1700</v>
      </c>
      <c r="H13694" s="87">
        <v>27.67247915087199</v>
      </c>
    </row>
    <row r="13695" spans="1:8" x14ac:dyDescent="0.3">
      <c r="A13695" t="s">
        <v>41</v>
      </c>
      <c r="B13695" t="s">
        <v>53</v>
      </c>
      <c r="C13695" t="s">
        <v>59</v>
      </c>
      <c r="D13695" t="s">
        <v>214</v>
      </c>
      <c r="E13695" t="s">
        <v>216</v>
      </c>
      <c r="F13695" s="88">
        <v>46447</v>
      </c>
      <c r="G13695" s="87">
        <v>1700</v>
      </c>
      <c r="H13695" s="87">
        <v>0</v>
      </c>
    </row>
    <row r="13696" spans="1:8" x14ac:dyDescent="0.3">
      <c r="A13696" t="s">
        <v>41</v>
      </c>
      <c r="B13696" t="s">
        <v>53</v>
      </c>
      <c r="C13696" t="s">
        <v>59</v>
      </c>
      <c r="D13696" t="s">
        <v>214</v>
      </c>
      <c r="E13696" t="s">
        <v>217</v>
      </c>
      <c r="F13696" s="88">
        <v>46447</v>
      </c>
      <c r="G13696" s="87">
        <v>1700</v>
      </c>
      <c r="H13696" s="87">
        <v>27.67247915087199</v>
      </c>
    </row>
    <row r="13697" spans="1:8" x14ac:dyDescent="0.3">
      <c r="A13697" t="s">
        <v>41</v>
      </c>
      <c r="B13697" t="s">
        <v>53</v>
      </c>
      <c r="C13697" t="s">
        <v>59</v>
      </c>
      <c r="D13697" t="s">
        <v>214</v>
      </c>
      <c r="E13697" t="s">
        <v>215</v>
      </c>
      <c r="F13697" s="88">
        <v>46478</v>
      </c>
      <c r="G13697" s="87">
        <v>1700</v>
      </c>
      <c r="H13697" s="87">
        <v>27.63488988353706</v>
      </c>
    </row>
    <row r="13698" spans="1:8" x14ac:dyDescent="0.3">
      <c r="A13698" t="s">
        <v>41</v>
      </c>
      <c r="B13698" t="s">
        <v>53</v>
      </c>
      <c r="C13698" t="s">
        <v>59</v>
      </c>
      <c r="D13698" t="s">
        <v>214</v>
      </c>
      <c r="E13698" t="s">
        <v>216</v>
      </c>
      <c r="F13698" s="88">
        <v>46478</v>
      </c>
      <c r="G13698" s="87">
        <v>1700</v>
      </c>
      <c r="H13698" s="87">
        <v>0</v>
      </c>
    </row>
    <row r="13699" spans="1:8" x14ac:dyDescent="0.3">
      <c r="A13699" t="s">
        <v>41</v>
      </c>
      <c r="B13699" t="s">
        <v>53</v>
      </c>
      <c r="C13699" t="s">
        <v>59</v>
      </c>
      <c r="D13699" t="s">
        <v>214</v>
      </c>
      <c r="E13699" t="s">
        <v>217</v>
      </c>
      <c r="F13699" s="88">
        <v>46478</v>
      </c>
      <c r="G13699" s="87">
        <v>1700</v>
      </c>
      <c r="H13699" s="87">
        <v>27.63488988353706</v>
      </c>
    </row>
    <row r="13700" spans="1:8" x14ac:dyDescent="0.3">
      <c r="A13700" t="s">
        <v>41</v>
      </c>
      <c r="B13700" t="s">
        <v>53</v>
      </c>
      <c r="C13700" t="s">
        <v>59</v>
      </c>
      <c r="D13700" t="s">
        <v>214</v>
      </c>
      <c r="E13700" t="s">
        <v>215</v>
      </c>
      <c r="F13700" s="88">
        <v>46508</v>
      </c>
      <c r="G13700" s="87">
        <v>1700</v>
      </c>
      <c r="H13700" s="87">
        <v>27.597402597402841</v>
      </c>
    </row>
    <row r="13701" spans="1:8" x14ac:dyDescent="0.3">
      <c r="A13701" t="s">
        <v>41</v>
      </c>
      <c r="B13701" t="s">
        <v>53</v>
      </c>
      <c r="C13701" t="s">
        <v>59</v>
      </c>
      <c r="D13701" t="s">
        <v>214</v>
      </c>
      <c r="E13701" t="s">
        <v>216</v>
      </c>
      <c r="F13701" s="88">
        <v>46508</v>
      </c>
      <c r="G13701" s="87">
        <v>1700</v>
      </c>
      <c r="H13701" s="87">
        <v>0</v>
      </c>
    </row>
    <row r="13702" spans="1:8" x14ac:dyDescent="0.3">
      <c r="A13702" t="s">
        <v>41</v>
      </c>
      <c r="B13702" t="s">
        <v>53</v>
      </c>
      <c r="C13702" t="s">
        <v>59</v>
      </c>
      <c r="D13702" t="s">
        <v>214</v>
      </c>
      <c r="E13702" t="s">
        <v>217</v>
      </c>
      <c r="F13702" s="88">
        <v>46508</v>
      </c>
      <c r="G13702" s="87">
        <v>1700</v>
      </c>
      <c r="H13702" s="87">
        <v>27.597402597402841</v>
      </c>
    </row>
    <row r="13703" spans="1:8" x14ac:dyDescent="0.3">
      <c r="A13703" t="s">
        <v>41</v>
      </c>
      <c r="B13703" t="s">
        <v>53</v>
      </c>
      <c r="C13703" t="s">
        <v>59</v>
      </c>
      <c r="D13703" t="s">
        <v>214</v>
      </c>
      <c r="E13703" t="s">
        <v>215</v>
      </c>
      <c r="F13703" s="88">
        <v>46539</v>
      </c>
      <c r="G13703" s="87">
        <v>1700</v>
      </c>
      <c r="H13703" s="87">
        <v>27.560016878011819</v>
      </c>
    </row>
    <row r="13704" spans="1:8" x14ac:dyDescent="0.3">
      <c r="A13704" t="s">
        <v>41</v>
      </c>
      <c r="B13704" t="s">
        <v>53</v>
      </c>
      <c r="C13704" t="s">
        <v>59</v>
      </c>
      <c r="D13704" t="s">
        <v>214</v>
      </c>
      <c r="E13704" t="s">
        <v>216</v>
      </c>
      <c r="F13704" s="88">
        <v>46539</v>
      </c>
      <c r="G13704" s="87">
        <v>1700</v>
      </c>
      <c r="H13704" s="87">
        <v>0</v>
      </c>
    </row>
    <row r="13705" spans="1:8" x14ac:dyDescent="0.3">
      <c r="A13705" t="s">
        <v>41</v>
      </c>
      <c r="B13705" t="s">
        <v>53</v>
      </c>
      <c r="C13705" t="s">
        <v>59</v>
      </c>
      <c r="D13705" t="s">
        <v>214</v>
      </c>
      <c r="E13705" t="s">
        <v>217</v>
      </c>
      <c r="F13705" s="88">
        <v>46539</v>
      </c>
      <c r="G13705" s="87">
        <v>1700</v>
      </c>
      <c r="H13705" s="87">
        <v>27.560016878011819</v>
      </c>
    </row>
    <row r="13706" spans="1:8" x14ac:dyDescent="0.3">
      <c r="A13706" t="s">
        <v>41</v>
      </c>
      <c r="B13706" t="s">
        <v>53</v>
      </c>
      <c r="C13706" t="s">
        <v>59</v>
      </c>
      <c r="D13706" t="s">
        <v>214</v>
      </c>
      <c r="E13706" t="s">
        <v>215</v>
      </c>
      <c r="F13706" s="88">
        <v>46569</v>
      </c>
      <c r="G13706" s="87">
        <v>1700</v>
      </c>
      <c r="H13706" s="87">
        <v>27.5227323131517</v>
      </c>
    </row>
    <row r="13707" spans="1:8" x14ac:dyDescent="0.3">
      <c r="A13707" t="s">
        <v>41</v>
      </c>
      <c r="B13707" t="s">
        <v>53</v>
      </c>
      <c r="C13707" t="s">
        <v>59</v>
      </c>
      <c r="D13707" t="s">
        <v>214</v>
      </c>
      <c r="E13707" t="s">
        <v>216</v>
      </c>
      <c r="F13707" s="88">
        <v>46569</v>
      </c>
      <c r="G13707" s="87">
        <v>1700</v>
      </c>
      <c r="H13707" s="87">
        <v>0</v>
      </c>
    </row>
    <row r="13708" spans="1:8" x14ac:dyDescent="0.3">
      <c r="A13708" t="s">
        <v>41</v>
      </c>
      <c r="B13708" t="s">
        <v>53</v>
      </c>
      <c r="C13708" t="s">
        <v>59</v>
      </c>
      <c r="D13708" t="s">
        <v>214</v>
      </c>
      <c r="E13708" t="s">
        <v>217</v>
      </c>
      <c r="F13708" s="88">
        <v>46569</v>
      </c>
      <c r="G13708" s="87">
        <v>1700</v>
      </c>
      <c r="H13708" s="87">
        <v>27.5227323131517</v>
      </c>
    </row>
    <row r="13709" spans="1:8" x14ac:dyDescent="0.3">
      <c r="A13709" t="s">
        <v>41</v>
      </c>
      <c r="B13709" t="s">
        <v>53</v>
      </c>
      <c r="C13709" t="s">
        <v>59</v>
      </c>
      <c r="D13709" t="s">
        <v>214</v>
      </c>
      <c r="E13709" t="s">
        <v>215</v>
      </c>
      <c r="F13709" s="88">
        <v>46600</v>
      </c>
      <c r="G13709" s="87">
        <v>1700</v>
      </c>
      <c r="H13709" s="87">
        <v>27.484939759036319</v>
      </c>
    </row>
    <row r="13710" spans="1:8" x14ac:dyDescent="0.3">
      <c r="A13710" t="s">
        <v>41</v>
      </c>
      <c r="B13710" t="s">
        <v>53</v>
      </c>
      <c r="C13710" t="s">
        <v>59</v>
      </c>
      <c r="D13710" t="s">
        <v>214</v>
      </c>
      <c r="E13710" t="s">
        <v>216</v>
      </c>
      <c r="F13710" s="88">
        <v>46600</v>
      </c>
      <c r="G13710" s="87">
        <v>1700</v>
      </c>
      <c r="H13710" s="87">
        <v>0</v>
      </c>
    </row>
    <row r="13711" spans="1:8" x14ac:dyDescent="0.3">
      <c r="A13711" t="s">
        <v>41</v>
      </c>
      <c r="B13711" t="s">
        <v>53</v>
      </c>
      <c r="C13711" t="s">
        <v>59</v>
      </c>
      <c r="D13711" t="s">
        <v>214</v>
      </c>
      <c r="E13711" t="s">
        <v>217</v>
      </c>
      <c r="F13711" s="88">
        <v>46600</v>
      </c>
      <c r="G13711" s="87">
        <v>1700</v>
      </c>
      <c r="H13711" s="87">
        <v>27.484939759036319</v>
      </c>
    </row>
    <row r="13712" spans="1:8" x14ac:dyDescent="0.3">
      <c r="A13712" t="s">
        <v>41</v>
      </c>
      <c r="B13712" t="s">
        <v>53</v>
      </c>
      <c r="C13712" t="s">
        <v>59</v>
      </c>
      <c r="D13712" t="s">
        <v>214</v>
      </c>
      <c r="E13712" t="s">
        <v>215</v>
      </c>
      <c r="F13712" s="88">
        <v>46631</v>
      </c>
      <c r="G13712" s="87">
        <v>1700</v>
      </c>
      <c r="H13712" s="87">
        <v>27.447857916970779</v>
      </c>
    </row>
    <row r="13713" spans="1:8" x14ac:dyDescent="0.3">
      <c r="A13713" t="s">
        <v>41</v>
      </c>
      <c r="B13713" t="s">
        <v>53</v>
      </c>
      <c r="C13713" t="s">
        <v>59</v>
      </c>
      <c r="D13713" t="s">
        <v>214</v>
      </c>
      <c r="E13713" t="s">
        <v>216</v>
      </c>
      <c r="F13713" s="88">
        <v>46631</v>
      </c>
      <c r="G13713" s="87">
        <v>1700</v>
      </c>
      <c r="H13713" s="87">
        <v>0</v>
      </c>
    </row>
    <row r="13714" spans="1:8" x14ac:dyDescent="0.3">
      <c r="A13714" t="s">
        <v>41</v>
      </c>
      <c r="B13714" t="s">
        <v>53</v>
      </c>
      <c r="C13714" t="s">
        <v>59</v>
      </c>
      <c r="D13714" t="s">
        <v>214</v>
      </c>
      <c r="E13714" t="s">
        <v>217</v>
      </c>
      <c r="F13714" s="88">
        <v>46631</v>
      </c>
      <c r="G13714" s="87">
        <v>1700</v>
      </c>
      <c r="H13714" s="87">
        <v>27.447857916970779</v>
      </c>
    </row>
    <row r="13715" spans="1:8" x14ac:dyDescent="0.3">
      <c r="A13715" t="s">
        <v>41</v>
      </c>
      <c r="B13715" t="s">
        <v>53</v>
      </c>
      <c r="C13715" t="s">
        <v>59</v>
      </c>
      <c r="D13715" t="s">
        <v>214</v>
      </c>
      <c r="E13715" t="s">
        <v>215</v>
      </c>
      <c r="F13715" s="88">
        <v>46661</v>
      </c>
      <c r="G13715" s="87">
        <v>1700</v>
      </c>
      <c r="H13715" s="87">
        <v>27.410875999470029</v>
      </c>
    </row>
    <row r="13716" spans="1:8" x14ac:dyDescent="0.3">
      <c r="A13716" t="s">
        <v>41</v>
      </c>
      <c r="B13716" t="s">
        <v>53</v>
      </c>
      <c r="C13716" t="s">
        <v>59</v>
      </c>
      <c r="D13716" t="s">
        <v>214</v>
      </c>
      <c r="E13716" t="s">
        <v>216</v>
      </c>
      <c r="F13716" s="88">
        <v>46661</v>
      </c>
      <c r="G13716" s="87">
        <v>1700</v>
      </c>
      <c r="H13716" s="87">
        <v>0</v>
      </c>
    </row>
    <row r="13717" spans="1:8" x14ac:dyDescent="0.3">
      <c r="A13717" t="s">
        <v>41</v>
      </c>
      <c r="B13717" t="s">
        <v>53</v>
      </c>
      <c r="C13717" t="s">
        <v>59</v>
      </c>
      <c r="D13717" t="s">
        <v>214</v>
      </c>
      <c r="E13717" t="s">
        <v>217</v>
      </c>
      <c r="F13717" s="88">
        <v>46661</v>
      </c>
      <c r="G13717" s="87">
        <v>1700</v>
      </c>
      <c r="H13717" s="87">
        <v>27.410875999470029</v>
      </c>
    </row>
    <row r="13718" spans="1:8" x14ac:dyDescent="0.3">
      <c r="A13718" t="s">
        <v>41</v>
      </c>
      <c r="B13718" t="s">
        <v>53</v>
      </c>
      <c r="C13718" t="s">
        <v>59</v>
      </c>
      <c r="D13718" t="s">
        <v>214</v>
      </c>
      <c r="E13718" t="s">
        <v>215</v>
      </c>
      <c r="F13718" s="88">
        <v>46692</v>
      </c>
      <c r="G13718" s="87">
        <v>1700</v>
      </c>
      <c r="H13718" s="87">
        <v>27.373993603176249</v>
      </c>
    </row>
    <row r="13719" spans="1:8" x14ac:dyDescent="0.3">
      <c r="A13719" t="s">
        <v>41</v>
      </c>
      <c r="B13719" t="s">
        <v>53</v>
      </c>
      <c r="C13719" t="s">
        <v>59</v>
      </c>
      <c r="D13719" t="s">
        <v>214</v>
      </c>
      <c r="E13719" t="s">
        <v>216</v>
      </c>
      <c r="F13719" s="88">
        <v>46692</v>
      </c>
      <c r="G13719" s="87">
        <v>1700</v>
      </c>
      <c r="H13719" s="87">
        <v>0</v>
      </c>
    </row>
    <row r="13720" spans="1:8" x14ac:dyDescent="0.3">
      <c r="A13720" t="s">
        <v>41</v>
      </c>
      <c r="B13720" t="s">
        <v>53</v>
      </c>
      <c r="C13720" t="s">
        <v>59</v>
      </c>
      <c r="D13720" t="s">
        <v>214</v>
      </c>
      <c r="E13720" t="s">
        <v>217</v>
      </c>
      <c r="F13720" s="88">
        <v>46692</v>
      </c>
      <c r="G13720" s="87">
        <v>1700</v>
      </c>
      <c r="H13720" s="87">
        <v>27.373993603176249</v>
      </c>
    </row>
    <row r="13721" spans="1:8" x14ac:dyDescent="0.3">
      <c r="A13721" t="s">
        <v>41</v>
      </c>
      <c r="B13721" t="s">
        <v>53</v>
      </c>
      <c r="C13721" t="s">
        <v>59</v>
      </c>
      <c r="D13721" t="s">
        <v>214</v>
      </c>
      <c r="E13721" t="s">
        <v>215</v>
      </c>
      <c r="F13721" s="88">
        <v>46722</v>
      </c>
      <c r="G13721" s="87">
        <v>1700</v>
      </c>
      <c r="H13721" s="87">
        <v>27.337210326900951</v>
      </c>
    </row>
    <row r="13722" spans="1:8" x14ac:dyDescent="0.3">
      <c r="A13722" t="s">
        <v>41</v>
      </c>
      <c r="B13722" t="s">
        <v>53</v>
      </c>
      <c r="C13722" t="s">
        <v>59</v>
      </c>
      <c r="D13722" t="s">
        <v>214</v>
      </c>
      <c r="E13722" t="s">
        <v>216</v>
      </c>
      <c r="F13722" s="88">
        <v>46722</v>
      </c>
      <c r="G13722" s="87">
        <v>1700</v>
      </c>
      <c r="H13722" s="87">
        <v>0</v>
      </c>
    </row>
    <row r="13723" spans="1:8" x14ac:dyDescent="0.3">
      <c r="A13723" t="s">
        <v>41</v>
      </c>
      <c r="B13723" t="s">
        <v>53</v>
      </c>
      <c r="C13723" t="s">
        <v>59</v>
      </c>
      <c r="D13723" t="s">
        <v>214</v>
      </c>
      <c r="E13723" t="s">
        <v>217</v>
      </c>
      <c r="F13723" s="88">
        <v>46722</v>
      </c>
      <c r="G13723" s="87">
        <v>1700</v>
      </c>
      <c r="H13723" s="87">
        <v>27.337210326900951</v>
      </c>
    </row>
    <row r="13724" spans="1:8" x14ac:dyDescent="0.3">
      <c r="A13724" t="s">
        <v>41</v>
      </c>
      <c r="B13724" t="s">
        <v>53</v>
      </c>
      <c r="C13724" t="s">
        <v>61</v>
      </c>
      <c r="D13724" t="s">
        <v>198</v>
      </c>
      <c r="E13724" t="s">
        <v>135</v>
      </c>
      <c r="G13724" s="87">
        <v>15600</v>
      </c>
      <c r="H13724" s="87">
        <v>8892</v>
      </c>
    </row>
    <row r="13725" spans="1:8" x14ac:dyDescent="0.3">
      <c r="A13725" t="s">
        <v>41</v>
      </c>
      <c r="B13725" t="s">
        <v>53</v>
      </c>
      <c r="C13725" t="s">
        <v>61</v>
      </c>
      <c r="D13725" t="s">
        <v>198</v>
      </c>
      <c r="E13725" t="s">
        <v>199</v>
      </c>
      <c r="G13725" s="87">
        <v>15600</v>
      </c>
      <c r="H13725" s="87">
        <v>15623.248882265279</v>
      </c>
    </row>
    <row r="13726" spans="1:8" x14ac:dyDescent="0.3">
      <c r="A13726" t="s">
        <v>41</v>
      </c>
      <c r="B13726" t="s">
        <v>53</v>
      </c>
      <c r="C13726" t="s">
        <v>61</v>
      </c>
      <c r="D13726" t="s">
        <v>198</v>
      </c>
      <c r="E13726" t="s">
        <v>200</v>
      </c>
      <c r="G13726" s="87">
        <v>15600</v>
      </c>
      <c r="H13726" s="87">
        <v>15600</v>
      </c>
    </row>
    <row r="13727" spans="1:8" x14ac:dyDescent="0.3">
      <c r="A13727" t="s">
        <v>41</v>
      </c>
      <c r="B13727" t="s">
        <v>53</v>
      </c>
      <c r="C13727" t="s">
        <v>61</v>
      </c>
      <c r="D13727" t="s">
        <v>198</v>
      </c>
      <c r="E13727" t="s">
        <v>201</v>
      </c>
      <c r="G13727" s="87">
        <v>15600</v>
      </c>
      <c r="H13727" s="87">
        <v>15600</v>
      </c>
    </row>
    <row r="13728" spans="1:8" x14ac:dyDescent="0.3">
      <c r="A13728" t="s">
        <v>41</v>
      </c>
      <c r="B13728" t="s">
        <v>53</v>
      </c>
      <c r="C13728" t="s">
        <v>61</v>
      </c>
      <c r="D13728" t="s">
        <v>198</v>
      </c>
      <c r="E13728" t="s">
        <v>202</v>
      </c>
      <c r="G13728" s="87">
        <v>15600</v>
      </c>
      <c r="H13728" s="87">
        <v>8905.2518628912057</v>
      </c>
    </row>
    <row r="13729" spans="1:8" x14ac:dyDescent="0.3">
      <c r="A13729" t="s">
        <v>41</v>
      </c>
      <c r="B13729" t="s">
        <v>53</v>
      </c>
      <c r="C13729" t="s">
        <v>61</v>
      </c>
      <c r="D13729" t="s">
        <v>198</v>
      </c>
      <c r="E13729" t="s">
        <v>139</v>
      </c>
      <c r="G13729" s="87">
        <v>15600</v>
      </c>
      <c r="H13729" s="87">
        <v>9750</v>
      </c>
    </row>
    <row r="13730" spans="1:8" x14ac:dyDescent="0.3">
      <c r="A13730" t="s">
        <v>41</v>
      </c>
      <c r="B13730" t="s">
        <v>53</v>
      </c>
      <c r="C13730" t="s">
        <v>61</v>
      </c>
      <c r="D13730" t="s">
        <v>198</v>
      </c>
      <c r="E13730" t="s">
        <v>65</v>
      </c>
      <c r="G13730" s="87">
        <v>15600</v>
      </c>
      <c r="H13730" s="87">
        <v>8905.2518628912057</v>
      </c>
    </row>
    <row r="13731" spans="1:8" x14ac:dyDescent="0.3">
      <c r="A13731" t="s">
        <v>41</v>
      </c>
      <c r="B13731" t="s">
        <v>53</v>
      </c>
      <c r="C13731" t="s">
        <v>61</v>
      </c>
      <c r="D13731" t="s">
        <v>203</v>
      </c>
      <c r="E13731" t="s">
        <v>204</v>
      </c>
      <c r="G13731" s="87">
        <v>15600</v>
      </c>
      <c r="H13731" s="87">
        <v>8892</v>
      </c>
    </row>
    <row r="13732" spans="1:8" x14ac:dyDescent="0.3">
      <c r="A13732" t="s">
        <v>41</v>
      </c>
      <c r="B13732" t="s">
        <v>53</v>
      </c>
      <c r="C13732" t="s">
        <v>61</v>
      </c>
      <c r="D13732" t="s">
        <v>203</v>
      </c>
      <c r="E13732" t="s">
        <v>142</v>
      </c>
      <c r="G13732" s="87">
        <v>15600</v>
      </c>
      <c r="H13732" s="87">
        <v>15600</v>
      </c>
    </row>
    <row r="13733" spans="1:8" x14ac:dyDescent="0.3">
      <c r="A13733" t="s">
        <v>41</v>
      </c>
      <c r="B13733" t="s">
        <v>53</v>
      </c>
      <c r="C13733" t="s">
        <v>61</v>
      </c>
      <c r="D13733" t="s">
        <v>203</v>
      </c>
      <c r="E13733" t="s">
        <v>143</v>
      </c>
      <c r="G13733" s="87">
        <v>15600</v>
      </c>
      <c r="H13733" s="87">
        <v>15600</v>
      </c>
    </row>
    <row r="13734" spans="1:8" x14ac:dyDescent="0.3">
      <c r="A13734" t="s">
        <v>41</v>
      </c>
      <c r="B13734" t="s">
        <v>53</v>
      </c>
      <c r="C13734" t="s">
        <v>61</v>
      </c>
      <c r="D13734" t="s">
        <v>203</v>
      </c>
      <c r="E13734" t="s">
        <v>141</v>
      </c>
      <c r="G13734" s="87">
        <v>15600</v>
      </c>
      <c r="H13734" s="87">
        <v>0</v>
      </c>
    </row>
    <row r="13735" spans="1:8" x14ac:dyDescent="0.3">
      <c r="A13735" t="s">
        <v>41</v>
      </c>
      <c r="B13735" t="s">
        <v>53</v>
      </c>
      <c r="C13735" t="s">
        <v>61</v>
      </c>
      <c r="D13735" t="s">
        <v>203</v>
      </c>
      <c r="E13735" t="s">
        <v>205</v>
      </c>
      <c r="G13735" s="87">
        <v>15600</v>
      </c>
      <c r="H13735" s="87">
        <v>8892</v>
      </c>
    </row>
    <row r="13736" spans="1:8" x14ac:dyDescent="0.3">
      <c r="A13736" t="s">
        <v>41</v>
      </c>
      <c r="B13736" t="s">
        <v>53</v>
      </c>
      <c r="C13736" t="s">
        <v>61</v>
      </c>
      <c r="D13736" t="s">
        <v>206</v>
      </c>
      <c r="E13736" t="s">
        <v>207</v>
      </c>
      <c r="G13736" s="87">
        <v>15600</v>
      </c>
      <c r="H13736" s="87">
        <v>16380</v>
      </c>
    </row>
    <row r="13737" spans="1:8" x14ac:dyDescent="0.3">
      <c r="A13737" t="s">
        <v>41</v>
      </c>
      <c r="B13737" t="s">
        <v>53</v>
      </c>
      <c r="C13737" t="s">
        <v>61</v>
      </c>
      <c r="D13737" t="s">
        <v>206</v>
      </c>
      <c r="E13737" t="s">
        <v>208</v>
      </c>
      <c r="G13737" s="87">
        <v>15600</v>
      </c>
      <c r="H13737" s="87">
        <v>16355.625</v>
      </c>
    </row>
    <row r="13738" spans="1:8" x14ac:dyDescent="0.3">
      <c r="A13738" t="s">
        <v>41</v>
      </c>
      <c r="B13738" t="s">
        <v>53</v>
      </c>
      <c r="C13738" t="s">
        <v>61</v>
      </c>
      <c r="D13738" t="s">
        <v>206</v>
      </c>
      <c r="E13738" t="s">
        <v>209</v>
      </c>
      <c r="G13738" s="87">
        <v>15600</v>
      </c>
      <c r="H13738" s="87">
        <v>15600</v>
      </c>
    </row>
    <row r="13739" spans="1:8" x14ac:dyDescent="0.3">
      <c r="A13739" t="s">
        <v>41</v>
      </c>
      <c r="B13739" t="s">
        <v>53</v>
      </c>
      <c r="C13739" t="s">
        <v>61</v>
      </c>
      <c r="D13739" t="s">
        <v>210</v>
      </c>
      <c r="E13739" t="s">
        <v>211</v>
      </c>
      <c r="G13739" s="87">
        <v>15600</v>
      </c>
      <c r="H13739" s="87">
        <v>15600</v>
      </c>
    </row>
    <row r="13740" spans="1:8" x14ac:dyDescent="0.3">
      <c r="A13740" t="s">
        <v>41</v>
      </c>
      <c r="B13740" t="s">
        <v>53</v>
      </c>
      <c r="C13740" t="s">
        <v>61</v>
      </c>
      <c r="D13740" t="s">
        <v>210</v>
      </c>
      <c r="E13740" t="s">
        <v>212</v>
      </c>
      <c r="G13740" s="87">
        <v>15600</v>
      </c>
      <c r="H13740" s="87">
        <v>15600</v>
      </c>
    </row>
    <row r="13741" spans="1:8" x14ac:dyDescent="0.3">
      <c r="A13741" t="s">
        <v>41</v>
      </c>
      <c r="B13741" t="s">
        <v>53</v>
      </c>
      <c r="C13741" t="s">
        <v>61</v>
      </c>
      <c r="D13741" t="s">
        <v>210</v>
      </c>
      <c r="E13741" t="s">
        <v>213</v>
      </c>
      <c r="G13741" s="87">
        <v>15600</v>
      </c>
      <c r="H13741" s="87">
        <v>15600</v>
      </c>
    </row>
    <row r="13742" spans="1:8" x14ac:dyDescent="0.3">
      <c r="A13742" t="s">
        <v>41</v>
      </c>
      <c r="B13742" t="s">
        <v>53</v>
      </c>
      <c r="C13742" t="s">
        <v>61</v>
      </c>
      <c r="D13742" t="s">
        <v>214</v>
      </c>
      <c r="E13742" t="s">
        <v>215</v>
      </c>
      <c r="F13742" s="88">
        <v>46388</v>
      </c>
      <c r="G13742" s="87">
        <v>1300</v>
      </c>
      <c r="H13742" s="87">
        <v>65.000000000000057</v>
      </c>
    </row>
    <row r="13743" spans="1:8" x14ac:dyDescent="0.3">
      <c r="A13743" t="s">
        <v>41</v>
      </c>
      <c r="B13743" t="s">
        <v>53</v>
      </c>
      <c r="C13743" t="s">
        <v>61</v>
      </c>
      <c r="D13743" t="s">
        <v>214</v>
      </c>
      <c r="E13743" t="s">
        <v>216</v>
      </c>
      <c r="F13743" s="88">
        <v>46388</v>
      </c>
      <c r="G13743" s="87">
        <v>1300</v>
      </c>
      <c r="H13743" s="87">
        <v>65.000000000000057</v>
      </c>
    </row>
    <row r="13744" spans="1:8" x14ac:dyDescent="0.3">
      <c r="A13744" t="s">
        <v>41</v>
      </c>
      <c r="B13744" t="s">
        <v>53</v>
      </c>
      <c r="C13744" t="s">
        <v>61</v>
      </c>
      <c r="D13744" t="s">
        <v>214</v>
      </c>
      <c r="E13744" t="s">
        <v>215</v>
      </c>
      <c r="F13744" s="88">
        <v>46419</v>
      </c>
      <c r="G13744" s="87">
        <v>1300</v>
      </c>
      <c r="H13744" s="87">
        <v>65.000000000000057</v>
      </c>
    </row>
    <row r="13745" spans="1:8" x14ac:dyDescent="0.3">
      <c r="A13745" t="s">
        <v>41</v>
      </c>
      <c r="B13745" t="s">
        <v>53</v>
      </c>
      <c r="C13745" t="s">
        <v>61</v>
      </c>
      <c r="D13745" t="s">
        <v>214</v>
      </c>
      <c r="E13745" t="s">
        <v>216</v>
      </c>
      <c r="F13745" s="88">
        <v>46419</v>
      </c>
      <c r="G13745" s="87">
        <v>1300</v>
      </c>
      <c r="H13745" s="87">
        <v>65.000000000000057</v>
      </c>
    </row>
    <row r="13746" spans="1:8" x14ac:dyDescent="0.3">
      <c r="A13746" t="s">
        <v>41</v>
      </c>
      <c r="B13746" t="s">
        <v>53</v>
      </c>
      <c r="C13746" t="s">
        <v>61</v>
      </c>
      <c r="D13746" t="s">
        <v>214</v>
      </c>
      <c r="E13746" t="s">
        <v>215</v>
      </c>
      <c r="F13746" s="88">
        <v>46447</v>
      </c>
      <c r="G13746" s="87">
        <v>1300</v>
      </c>
      <c r="H13746" s="87">
        <v>65.000000000000057</v>
      </c>
    </row>
    <row r="13747" spans="1:8" x14ac:dyDescent="0.3">
      <c r="A13747" t="s">
        <v>41</v>
      </c>
      <c r="B13747" t="s">
        <v>53</v>
      </c>
      <c r="C13747" t="s">
        <v>61</v>
      </c>
      <c r="D13747" t="s">
        <v>214</v>
      </c>
      <c r="E13747" t="s">
        <v>216</v>
      </c>
      <c r="F13747" s="88">
        <v>46447</v>
      </c>
      <c r="G13747" s="87">
        <v>1300</v>
      </c>
      <c r="H13747" s="87">
        <v>65.000000000000057</v>
      </c>
    </row>
    <row r="13748" spans="1:8" x14ac:dyDescent="0.3">
      <c r="A13748" t="s">
        <v>41</v>
      </c>
      <c r="B13748" t="s">
        <v>53</v>
      </c>
      <c r="C13748" t="s">
        <v>61</v>
      </c>
      <c r="D13748" t="s">
        <v>214</v>
      </c>
      <c r="E13748" t="s">
        <v>215</v>
      </c>
      <c r="F13748" s="88">
        <v>46478</v>
      </c>
      <c r="G13748" s="87">
        <v>1300</v>
      </c>
      <c r="H13748" s="87">
        <v>0</v>
      </c>
    </row>
    <row r="13749" spans="1:8" x14ac:dyDescent="0.3">
      <c r="A13749" t="s">
        <v>41</v>
      </c>
      <c r="B13749" t="s">
        <v>53</v>
      </c>
      <c r="C13749" t="s">
        <v>61</v>
      </c>
      <c r="D13749" t="s">
        <v>214</v>
      </c>
      <c r="E13749" t="s">
        <v>216</v>
      </c>
      <c r="F13749" s="88">
        <v>46478</v>
      </c>
      <c r="G13749" s="87">
        <v>1300</v>
      </c>
      <c r="H13749" s="87">
        <v>0</v>
      </c>
    </row>
    <row r="13750" spans="1:8" x14ac:dyDescent="0.3">
      <c r="A13750" t="s">
        <v>41</v>
      </c>
      <c r="B13750" t="s">
        <v>53</v>
      </c>
      <c r="C13750" t="s">
        <v>61</v>
      </c>
      <c r="D13750" t="s">
        <v>214</v>
      </c>
      <c r="E13750" t="s">
        <v>215</v>
      </c>
      <c r="F13750" s="88">
        <v>46508</v>
      </c>
      <c r="G13750" s="87">
        <v>1300</v>
      </c>
      <c r="H13750" s="87">
        <v>0</v>
      </c>
    </row>
    <row r="13751" spans="1:8" x14ac:dyDescent="0.3">
      <c r="A13751" t="s">
        <v>41</v>
      </c>
      <c r="B13751" t="s">
        <v>53</v>
      </c>
      <c r="C13751" t="s">
        <v>61</v>
      </c>
      <c r="D13751" t="s">
        <v>214</v>
      </c>
      <c r="E13751" t="s">
        <v>216</v>
      </c>
      <c r="F13751" s="88">
        <v>46508</v>
      </c>
      <c r="G13751" s="87">
        <v>1300</v>
      </c>
      <c r="H13751" s="87">
        <v>0</v>
      </c>
    </row>
    <row r="13752" spans="1:8" x14ac:dyDescent="0.3">
      <c r="A13752" t="s">
        <v>41</v>
      </c>
      <c r="B13752" t="s">
        <v>53</v>
      </c>
      <c r="C13752" t="s">
        <v>61</v>
      </c>
      <c r="D13752" t="s">
        <v>214</v>
      </c>
      <c r="E13752" t="s">
        <v>215</v>
      </c>
      <c r="F13752" s="88">
        <v>46539</v>
      </c>
      <c r="G13752" s="87">
        <v>1300</v>
      </c>
      <c r="H13752" s="87">
        <v>0</v>
      </c>
    </row>
    <row r="13753" spans="1:8" x14ac:dyDescent="0.3">
      <c r="A13753" t="s">
        <v>41</v>
      </c>
      <c r="B13753" t="s">
        <v>53</v>
      </c>
      <c r="C13753" t="s">
        <v>61</v>
      </c>
      <c r="D13753" t="s">
        <v>214</v>
      </c>
      <c r="E13753" t="s">
        <v>216</v>
      </c>
      <c r="F13753" s="88">
        <v>46539</v>
      </c>
      <c r="G13753" s="87">
        <v>1300</v>
      </c>
      <c r="H13753" s="87">
        <v>0</v>
      </c>
    </row>
    <row r="13754" spans="1:8" x14ac:dyDescent="0.3">
      <c r="A13754" t="s">
        <v>41</v>
      </c>
      <c r="B13754" t="s">
        <v>53</v>
      </c>
      <c r="C13754" t="s">
        <v>61</v>
      </c>
      <c r="D13754" t="s">
        <v>214</v>
      </c>
      <c r="E13754" t="s">
        <v>215</v>
      </c>
      <c r="F13754" s="88">
        <v>46569</v>
      </c>
      <c r="G13754" s="87">
        <v>1300</v>
      </c>
      <c r="H13754" s="87">
        <v>0</v>
      </c>
    </row>
    <row r="13755" spans="1:8" x14ac:dyDescent="0.3">
      <c r="A13755" t="s">
        <v>41</v>
      </c>
      <c r="B13755" t="s">
        <v>53</v>
      </c>
      <c r="C13755" t="s">
        <v>61</v>
      </c>
      <c r="D13755" t="s">
        <v>214</v>
      </c>
      <c r="E13755" t="s">
        <v>216</v>
      </c>
      <c r="F13755" s="88">
        <v>46569</v>
      </c>
      <c r="G13755" s="87">
        <v>1300</v>
      </c>
      <c r="H13755" s="87">
        <v>0</v>
      </c>
    </row>
    <row r="13756" spans="1:8" x14ac:dyDescent="0.3">
      <c r="A13756" t="s">
        <v>41</v>
      </c>
      <c r="B13756" t="s">
        <v>53</v>
      </c>
      <c r="C13756" t="s">
        <v>61</v>
      </c>
      <c r="D13756" t="s">
        <v>214</v>
      </c>
      <c r="E13756" t="s">
        <v>215</v>
      </c>
      <c r="F13756" s="88">
        <v>46600</v>
      </c>
      <c r="G13756" s="87">
        <v>1300</v>
      </c>
      <c r="H13756" s="87">
        <v>0</v>
      </c>
    </row>
    <row r="13757" spans="1:8" x14ac:dyDescent="0.3">
      <c r="A13757" t="s">
        <v>41</v>
      </c>
      <c r="B13757" t="s">
        <v>53</v>
      </c>
      <c r="C13757" t="s">
        <v>61</v>
      </c>
      <c r="D13757" t="s">
        <v>214</v>
      </c>
      <c r="E13757" t="s">
        <v>216</v>
      </c>
      <c r="F13757" s="88">
        <v>46600</v>
      </c>
      <c r="G13757" s="87">
        <v>1300</v>
      </c>
      <c r="H13757" s="87">
        <v>0</v>
      </c>
    </row>
    <row r="13758" spans="1:8" x14ac:dyDescent="0.3">
      <c r="A13758" t="s">
        <v>41</v>
      </c>
      <c r="B13758" t="s">
        <v>53</v>
      </c>
      <c r="C13758" t="s">
        <v>61</v>
      </c>
      <c r="D13758" t="s">
        <v>214</v>
      </c>
      <c r="E13758" t="s">
        <v>215</v>
      </c>
      <c r="F13758" s="88">
        <v>46631</v>
      </c>
      <c r="G13758" s="87">
        <v>1300</v>
      </c>
      <c r="H13758" s="87">
        <v>0</v>
      </c>
    </row>
    <row r="13759" spans="1:8" x14ac:dyDescent="0.3">
      <c r="A13759" t="s">
        <v>41</v>
      </c>
      <c r="B13759" t="s">
        <v>53</v>
      </c>
      <c r="C13759" t="s">
        <v>61</v>
      </c>
      <c r="D13759" t="s">
        <v>214</v>
      </c>
      <c r="E13759" t="s">
        <v>216</v>
      </c>
      <c r="F13759" s="88">
        <v>46631</v>
      </c>
      <c r="G13759" s="87">
        <v>1300</v>
      </c>
      <c r="H13759" s="87">
        <v>0</v>
      </c>
    </row>
    <row r="13760" spans="1:8" x14ac:dyDescent="0.3">
      <c r="A13760" t="s">
        <v>41</v>
      </c>
      <c r="B13760" t="s">
        <v>53</v>
      </c>
      <c r="C13760" t="s">
        <v>61</v>
      </c>
      <c r="D13760" t="s">
        <v>214</v>
      </c>
      <c r="E13760" t="s">
        <v>215</v>
      </c>
      <c r="F13760" s="88">
        <v>46661</v>
      </c>
      <c r="G13760" s="87">
        <v>1300</v>
      </c>
      <c r="H13760" s="87">
        <v>0</v>
      </c>
    </row>
    <row r="13761" spans="1:8" x14ac:dyDescent="0.3">
      <c r="A13761" t="s">
        <v>41</v>
      </c>
      <c r="B13761" t="s">
        <v>53</v>
      </c>
      <c r="C13761" t="s">
        <v>61</v>
      </c>
      <c r="D13761" t="s">
        <v>214</v>
      </c>
      <c r="E13761" t="s">
        <v>216</v>
      </c>
      <c r="F13761" s="88">
        <v>46661</v>
      </c>
      <c r="G13761" s="87">
        <v>1300</v>
      </c>
      <c r="H13761" s="87">
        <v>0</v>
      </c>
    </row>
    <row r="13762" spans="1:8" x14ac:dyDescent="0.3">
      <c r="A13762" t="s">
        <v>41</v>
      </c>
      <c r="B13762" t="s">
        <v>53</v>
      </c>
      <c r="C13762" t="s">
        <v>61</v>
      </c>
      <c r="D13762" t="s">
        <v>214</v>
      </c>
      <c r="E13762" t="s">
        <v>215</v>
      </c>
      <c r="F13762" s="88">
        <v>46692</v>
      </c>
      <c r="G13762" s="87">
        <v>1300</v>
      </c>
      <c r="H13762" s="87">
        <v>0</v>
      </c>
    </row>
    <row r="13763" spans="1:8" x14ac:dyDescent="0.3">
      <c r="A13763" t="s">
        <v>41</v>
      </c>
      <c r="B13763" t="s">
        <v>53</v>
      </c>
      <c r="C13763" t="s">
        <v>61</v>
      </c>
      <c r="D13763" t="s">
        <v>214</v>
      </c>
      <c r="E13763" t="s">
        <v>216</v>
      </c>
      <c r="F13763" s="88">
        <v>46692</v>
      </c>
      <c r="G13763" s="87">
        <v>1300</v>
      </c>
      <c r="H13763" s="87">
        <v>0</v>
      </c>
    </row>
    <row r="13764" spans="1:8" x14ac:dyDescent="0.3">
      <c r="A13764" t="s">
        <v>41</v>
      </c>
      <c r="B13764" t="s">
        <v>53</v>
      </c>
      <c r="C13764" t="s">
        <v>61</v>
      </c>
      <c r="D13764" t="s">
        <v>214</v>
      </c>
      <c r="E13764" t="s">
        <v>215</v>
      </c>
      <c r="F13764" s="88">
        <v>46722</v>
      </c>
      <c r="G13764" s="87">
        <v>1300</v>
      </c>
      <c r="H13764" s="87">
        <v>0</v>
      </c>
    </row>
    <row r="13765" spans="1:8" x14ac:dyDescent="0.3">
      <c r="A13765" t="s">
        <v>41</v>
      </c>
      <c r="B13765" t="s">
        <v>53</v>
      </c>
      <c r="C13765" t="s">
        <v>61</v>
      </c>
      <c r="D13765" t="s">
        <v>214</v>
      </c>
      <c r="E13765" t="s">
        <v>216</v>
      </c>
      <c r="F13765" s="88">
        <v>46722</v>
      </c>
      <c r="G13765" s="87">
        <v>1300</v>
      </c>
      <c r="H13765" s="87">
        <v>0</v>
      </c>
    </row>
    <row r="13766" spans="1:8" x14ac:dyDescent="0.3">
      <c r="A13766" t="s">
        <v>41</v>
      </c>
      <c r="B13766" t="s">
        <v>53</v>
      </c>
      <c r="C13766" t="s">
        <v>68</v>
      </c>
      <c r="D13766" t="s">
        <v>198</v>
      </c>
      <c r="E13766" t="s">
        <v>135</v>
      </c>
      <c r="G13766" s="87">
        <v>10800</v>
      </c>
      <c r="H13766" s="87">
        <v>5983.2000000000007</v>
      </c>
    </row>
    <row r="13767" spans="1:8" x14ac:dyDescent="0.3">
      <c r="A13767" t="s">
        <v>41</v>
      </c>
      <c r="B13767" t="s">
        <v>53</v>
      </c>
      <c r="C13767" t="s">
        <v>68</v>
      </c>
      <c r="D13767" t="s">
        <v>198</v>
      </c>
      <c r="E13767" t="s">
        <v>199</v>
      </c>
      <c r="G13767" s="87">
        <v>10800</v>
      </c>
      <c r="H13767" s="87">
        <v>10834.06940063091</v>
      </c>
    </row>
    <row r="13768" spans="1:8" x14ac:dyDescent="0.3">
      <c r="A13768" t="s">
        <v>41</v>
      </c>
      <c r="B13768" t="s">
        <v>53</v>
      </c>
      <c r="C13768" t="s">
        <v>68</v>
      </c>
      <c r="D13768" t="s">
        <v>198</v>
      </c>
      <c r="E13768" t="s">
        <v>200</v>
      </c>
      <c r="G13768" s="87">
        <v>10800</v>
      </c>
      <c r="H13768" s="87">
        <v>10876.201835342539</v>
      </c>
    </row>
    <row r="13769" spans="1:8" x14ac:dyDescent="0.3">
      <c r="A13769" t="s">
        <v>41</v>
      </c>
      <c r="B13769" t="s">
        <v>53</v>
      </c>
      <c r="C13769" t="s">
        <v>68</v>
      </c>
      <c r="D13769" t="s">
        <v>198</v>
      </c>
      <c r="E13769" t="s">
        <v>201</v>
      </c>
      <c r="G13769" s="87">
        <v>10800</v>
      </c>
      <c r="H13769" s="87">
        <v>10800</v>
      </c>
    </row>
    <row r="13770" spans="1:8" x14ac:dyDescent="0.3">
      <c r="A13770" t="s">
        <v>41</v>
      </c>
      <c r="B13770" t="s">
        <v>53</v>
      </c>
      <c r="C13770" t="s">
        <v>68</v>
      </c>
      <c r="D13770" t="s">
        <v>198</v>
      </c>
      <c r="E13770" t="s">
        <v>202</v>
      </c>
      <c r="G13770" s="87">
        <v>10800</v>
      </c>
      <c r="H13770" s="87">
        <v>6044.4234376528866</v>
      </c>
    </row>
    <row r="13771" spans="1:8" x14ac:dyDescent="0.3">
      <c r="A13771" t="s">
        <v>41</v>
      </c>
      <c r="B13771" t="s">
        <v>53</v>
      </c>
      <c r="C13771" t="s">
        <v>68</v>
      </c>
      <c r="D13771" t="s">
        <v>198</v>
      </c>
      <c r="E13771" t="s">
        <v>139</v>
      </c>
      <c r="G13771" s="87">
        <v>10800</v>
      </c>
      <c r="H13771" s="87">
        <v>6966</v>
      </c>
    </row>
    <row r="13772" spans="1:8" x14ac:dyDescent="0.3">
      <c r="A13772" t="s">
        <v>41</v>
      </c>
      <c r="B13772" t="s">
        <v>53</v>
      </c>
      <c r="C13772" t="s">
        <v>68</v>
      </c>
      <c r="D13772" t="s">
        <v>198</v>
      </c>
      <c r="E13772" t="s">
        <v>65</v>
      </c>
      <c r="G13772" s="87">
        <v>10800</v>
      </c>
      <c r="H13772" s="87">
        <v>6044.4234376528866</v>
      </c>
    </row>
    <row r="13773" spans="1:8" x14ac:dyDescent="0.3">
      <c r="A13773" t="s">
        <v>41</v>
      </c>
      <c r="B13773" t="s">
        <v>53</v>
      </c>
      <c r="C13773" t="s">
        <v>68</v>
      </c>
      <c r="D13773" t="s">
        <v>203</v>
      </c>
      <c r="E13773" t="s">
        <v>204</v>
      </c>
      <c r="G13773" s="87">
        <v>10800</v>
      </c>
      <c r="H13773" s="87">
        <v>5965.396069296512</v>
      </c>
    </row>
    <row r="13774" spans="1:8" x14ac:dyDescent="0.3">
      <c r="A13774" t="s">
        <v>41</v>
      </c>
      <c r="B13774" t="s">
        <v>53</v>
      </c>
      <c r="C13774" t="s">
        <v>68</v>
      </c>
      <c r="D13774" t="s">
        <v>203</v>
      </c>
      <c r="E13774" t="s">
        <v>142</v>
      </c>
      <c r="G13774" s="87">
        <v>10800</v>
      </c>
      <c r="H13774" s="87">
        <v>10800</v>
      </c>
    </row>
    <row r="13775" spans="1:8" x14ac:dyDescent="0.3">
      <c r="A13775" t="s">
        <v>41</v>
      </c>
      <c r="B13775" t="s">
        <v>53</v>
      </c>
      <c r="C13775" t="s">
        <v>68</v>
      </c>
      <c r="D13775" t="s">
        <v>203</v>
      </c>
      <c r="E13775" t="s">
        <v>143</v>
      </c>
      <c r="G13775" s="87">
        <v>10800</v>
      </c>
      <c r="H13775" s="87">
        <v>10767.862940968431</v>
      </c>
    </row>
    <row r="13776" spans="1:8" x14ac:dyDescent="0.3">
      <c r="A13776" t="s">
        <v>41</v>
      </c>
      <c r="B13776" t="s">
        <v>53</v>
      </c>
      <c r="C13776" t="s">
        <v>68</v>
      </c>
      <c r="D13776" t="s">
        <v>203</v>
      </c>
      <c r="E13776" t="s">
        <v>141</v>
      </c>
      <c r="G13776" s="87">
        <v>10800</v>
      </c>
      <c r="H13776" s="87">
        <v>0</v>
      </c>
    </row>
    <row r="13777" spans="1:8" x14ac:dyDescent="0.3">
      <c r="A13777" t="s">
        <v>41</v>
      </c>
      <c r="B13777" t="s">
        <v>53</v>
      </c>
      <c r="C13777" t="s">
        <v>68</v>
      </c>
      <c r="D13777" t="s">
        <v>203</v>
      </c>
      <c r="E13777" t="s">
        <v>205</v>
      </c>
      <c r="G13777" s="87">
        <v>10800</v>
      </c>
      <c r="H13777" s="87">
        <v>5965.396069296512</v>
      </c>
    </row>
    <row r="13778" spans="1:8" x14ac:dyDescent="0.3">
      <c r="A13778" t="s">
        <v>41</v>
      </c>
      <c r="B13778" t="s">
        <v>53</v>
      </c>
      <c r="C13778" t="s">
        <v>68</v>
      </c>
      <c r="D13778" t="s">
        <v>206</v>
      </c>
      <c r="E13778" t="s">
        <v>207</v>
      </c>
      <c r="G13778" s="87">
        <v>10800</v>
      </c>
      <c r="H13778" s="87">
        <v>11448</v>
      </c>
    </row>
    <row r="13779" spans="1:8" x14ac:dyDescent="0.3">
      <c r="A13779" t="s">
        <v>41</v>
      </c>
      <c r="B13779" t="s">
        <v>53</v>
      </c>
      <c r="C13779" t="s">
        <v>68</v>
      </c>
      <c r="D13779" t="s">
        <v>206</v>
      </c>
      <c r="E13779" t="s">
        <v>208</v>
      </c>
      <c r="G13779" s="87">
        <v>10800</v>
      </c>
      <c r="H13779" s="87">
        <v>11412</v>
      </c>
    </row>
    <row r="13780" spans="1:8" x14ac:dyDescent="0.3">
      <c r="A13780" t="s">
        <v>41</v>
      </c>
      <c r="B13780" t="s">
        <v>53</v>
      </c>
      <c r="C13780" t="s">
        <v>68</v>
      </c>
      <c r="D13780" t="s">
        <v>206</v>
      </c>
      <c r="E13780" t="s">
        <v>209</v>
      </c>
      <c r="G13780" s="87">
        <v>10800</v>
      </c>
      <c r="H13780" s="87">
        <v>10724.332056892779</v>
      </c>
    </row>
    <row r="13781" spans="1:8" x14ac:dyDescent="0.3">
      <c r="A13781" t="s">
        <v>41</v>
      </c>
      <c r="B13781" t="s">
        <v>53</v>
      </c>
      <c r="C13781" t="s">
        <v>68</v>
      </c>
      <c r="D13781" t="s">
        <v>210</v>
      </c>
      <c r="E13781" t="s">
        <v>211</v>
      </c>
      <c r="G13781" s="87">
        <v>10800</v>
      </c>
      <c r="H13781" s="87">
        <v>10800</v>
      </c>
    </row>
    <row r="13782" spans="1:8" x14ac:dyDescent="0.3">
      <c r="A13782" t="s">
        <v>41</v>
      </c>
      <c r="B13782" t="s">
        <v>53</v>
      </c>
      <c r="C13782" t="s">
        <v>68</v>
      </c>
      <c r="D13782" t="s">
        <v>210</v>
      </c>
      <c r="E13782" t="s">
        <v>212</v>
      </c>
      <c r="G13782" s="87">
        <v>10800</v>
      </c>
      <c r="H13782" s="87">
        <v>10692</v>
      </c>
    </row>
    <row r="13783" spans="1:8" x14ac:dyDescent="0.3">
      <c r="A13783" t="s">
        <v>41</v>
      </c>
      <c r="B13783" t="s">
        <v>53</v>
      </c>
      <c r="C13783" t="s">
        <v>68</v>
      </c>
      <c r="D13783" t="s">
        <v>210</v>
      </c>
      <c r="E13783" t="s">
        <v>213</v>
      </c>
      <c r="G13783" s="87">
        <v>10800</v>
      </c>
      <c r="H13783" s="87">
        <v>10854</v>
      </c>
    </row>
    <row r="13784" spans="1:8" x14ac:dyDescent="0.3">
      <c r="A13784" t="s">
        <v>41</v>
      </c>
      <c r="B13784" t="s">
        <v>53</v>
      </c>
      <c r="C13784" t="s">
        <v>68</v>
      </c>
      <c r="D13784" t="s">
        <v>214</v>
      </c>
      <c r="E13784" t="s">
        <v>215</v>
      </c>
      <c r="F13784" s="88">
        <v>46388</v>
      </c>
      <c r="G13784" s="87">
        <v>900</v>
      </c>
      <c r="H13784" s="87">
        <v>65.644066946446372</v>
      </c>
    </row>
    <row r="13785" spans="1:8" x14ac:dyDescent="0.3">
      <c r="A13785" t="s">
        <v>41</v>
      </c>
      <c r="B13785" t="s">
        <v>53</v>
      </c>
      <c r="C13785" t="s">
        <v>68</v>
      </c>
      <c r="D13785" t="s">
        <v>214</v>
      </c>
      <c r="E13785" t="s">
        <v>216</v>
      </c>
      <c r="F13785" s="88">
        <v>46388</v>
      </c>
      <c r="G13785" s="87">
        <v>900</v>
      </c>
      <c r="H13785" s="87">
        <v>54.00000000000005</v>
      </c>
    </row>
    <row r="13786" spans="1:8" x14ac:dyDescent="0.3">
      <c r="A13786" t="s">
        <v>41</v>
      </c>
      <c r="B13786" t="s">
        <v>53</v>
      </c>
      <c r="C13786" t="s">
        <v>68</v>
      </c>
      <c r="D13786" t="s">
        <v>214</v>
      </c>
      <c r="E13786" t="s">
        <v>217</v>
      </c>
      <c r="F13786" s="88">
        <v>46388</v>
      </c>
      <c r="G13786" s="87">
        <v>900</v>
      </c>
      <c r="H13786" s="87">
        <v>10.98496881740212</v>
      </c>
    </row>
    <row r="13787" spans="1:8" x14ac:dyDescent="0.3">
      <c r="A13787" t="s">
        <v>41</v>
      </c>
      <c r="B13787" t="s">
        <v>53</v>
      </c>
      <c r="C13787" t="s">
        <v>68</v>
      </c>
      <c r="D13787" t="s">
        <v>214</v>
      </c>
      <c r="E13787" t="s">
        <v>215</v>
      </c>
      <c r="F13787" s="88">
        <v>46419</v>
      </c>
      <c r="G13787" s="87">
        <v>900</v>
      </c>
      <c r="H13787" s="87">
        <v>65.63259170174392</v>
      </c>
    </row>
    <row r="13788" spans="1:8" x14ac:dyDescent="0.3">
      <c r="A13788" t="s">
        <v>41</v>
      </c>
      <c r="B13788" t="s">
        <v>53</v>
      </c>
      <c r="C13788" t="s">
        <v>68</v>
      </c>
      <c r="D13788" t="s">
        <v>214</v>
      </c>
      <c r="E13788" t="s">
        <v>216</v>
      </c>
      <c r="F13788" s="88">
        <v>46419</v>
      </c>
      <c r="G13788" s="87">
        <v>900</v>
      </c>
      <c r="H13788" s="87">
        <v>54.00000000000005</v>
      </c>
    </row>
    <row r="13789" spans="1:8" x14ac:dyDescent="0.3">
      <c r="A13789" t="s">
        <v>41</v>
      </c>
      <c r="B13789" t="s">
        <v>53</v>
      </c>
      <c r="C13789" t="s">
        <v>68</v>
      </c>
      <c r="D13789" t="s">
        <v>214</v>
      </c>
      <c r="E13789" t="s">
        <v>217</v>
      </c>
      <c r="F13789" s="88">
        <v>46419</v>
      </c>
      <c r="G13789" s="87">
        <v>900</v>
      </c>
      <c r="H13789" s="87">
        <v>10.974143114852721</v>
      </c>
    </row>
    <row r="13790" spans="1:8" x14ac:dyDescent="0.3">
      <c r="A13790" t="s">
        <v>41</v>
      </c>
      <c r="B13790" t="s">
        <v>53</v>
      </c>
      <c r="C13790" t="s">
        <v>68</v>
      </c>
      <c r="D13790" t="s">
        <v>214</v>
      </c>
      <c r="E13790" t="s">
        <v>215</v>
      </c>
      <c r="F13790" s="88">
        <v>46447</v>
      </c>
      <c r="G13790" s="87">
        <v>900</v>
      </c>
      <c r="H13790" s="87">
        <v>65.62113905251374</v>
      </c>
    </row>
    <row r="13791" spans="1:8" x14ac:dyDescent="0.3">
      <c r="A13791" t="s">
        <v>41</v>
      </c>
      <c r="B13791" t="s">
        <v>53</v>
      </c>
      <c r="C13791" t="s">
        <v>68</v>
      </c>
      <c r="D13791" t="s">
        <v>214</v>
      </c>
      <c r="E13791" t="s">
        <v>216</v>
      </c>
      <c r="F13791" s="88">
        <v>46447</v>
      </c>
      <c r="G13791" s="87">
        <v>900</v>
      </c>
      <c r="H13791" s="87">
        <v>54.00000000000005</v>
      </c>
    </row>
    <row r="13792" spans="1:8" x14ac:dyDescent="0.3">
      <c r="A13792" t="s">
        <v>41</v>
      </c>
      <c r="B13792" t="s">
        <v>53</v>
      </c>
      <c r="C13792" t="s">
        <v>68</v>
      </c>
      <c r="D13792" t="s">
        <v>214</v>
      </c>
      <c r="E13792" t="s">
        <v>217</v>
      </c>
      <c r="F13792" s="88">
        <v>46447</v>
      </c>
      <c r="G13792" s="87">
        <v>900</v>
      </c>
      <c r="H13792" s="87">
        <v>10.9633387287865</v>
      </c>
    </row>
    <row r="13793" spans="1:8" x14ac:dyDescent="0.3">
      <c r="A13793" t="s">
        <v>41</v>
      </c>
      <c r="B13793" t="s">
        <v>53</v>
      </c>
      <c r="C13793" t="s">
        <v>68</v>
      </c>
      <c r="D13793" t="s">
        <v>214</v>
      </c>
      <c r="E13793" t="s">
        <v>215</v>
      </c>
      <c r="F13793" s="88">
        <v>46478</v>
      </c>
      <c r="G13793" s="87">
        <v>900</v>
      </c>
      <c r="H13793" s="87">
        <v>65.609321864372717</v>
      </c>
    </row>
    <row r="13794" spans="1:8" x14ac:dyDescent="0.3">
      <c r="A13794" t="s">
        <v>41</v>
      </c>
      <c r="B13794" t="s">
        <v>53</v>
      </c>
      <c r="C13794" t="s">
        <v>68</v>
      </c>
      <c r="D13794" t="s">
        <v>214</v>
      </c>
      <c r="E13794" t="s">
        <v>216</v>
      </c>
      <c r="F13794" s="88">
        <v>46478</v>
      </c>
      <c r="G13794" s="87">
        <v>900</v>
      </c>
      <c r="H13794" s="87">
        <v>54.00000000000005</v>
      </c>
    </row>
    <row r="13795" spans="1:8" x14ac:dyDescent="0.3">
      <c r="A13795" t="s">
        <v>41</v>
      </c>
      <c r="B13795" t="s">
        <v>53</v>
      </c>
      <c r="C13795" t="s">
        <v>68</v>
      </c>
      <c r="D13795" t="s">
        <v>214</v>
      </c>
      <c r="E13795" t="s">
        <v>217</v>
      </c>
      <c r="F13795" s="88">
        <v>46478</v>
      </c>
      <c r="G13795" s="87">
        <v>900</v>
      </c>
      <c r="H13795" s="87">
        <v>10.952190438087509</v>
      </c>
    </row>
    <row r="13796" spans="1:8" x14ac:dyDescent="0.3">
      <c r="A13796" t="s">
        <v>41</v>
      </c>
      <c r="B13796" t="s">
        <v>53</v>
      </c>
      <c r="C13796" t="s">
        <v>68</v>
      </c>
      <c r="D13796" t="s">
        <v>214</v>
      </c>
      <c r="E13796" t="s">
        <v>215</v>
      </c>
      <c r="F13796" s="88">
        <v>46508</v>
      </c>
      <c r="G13796" s="87">
        <v>900</v>
      </c>
      <c r="H13796" s="87">
        <v>10.941064797082429</v>
      </c>
    </row>
    <row r="13797" spans="1:8" x14ac:dyDescent="0.3">
      <c r="A13797" t="s">
        <v>41</v>
      </c>
      <c r="B13797" t="s">
        <v>53</v>
      </c>
      <c r="C13797" t="s">
        <v>68</v>
      </c>
      <c r="D13797" t="s">
        <v>214</v>
      </c>
      <c r="E13797" t="s">
        <v>216</v>
      </c>
      <c r="F13797" s="88">
        <v>46508</v>
      </c>
      <c r="G13797" s="87">
        <v>900</v>
      </c>
      <c r="H13797" s="87">
        <v>0</v>
      </c>
    </row>
    <row r="13798" spans="1:8" x14ac:dyDescent="0.3">
      <c r="A13798" t="s">
        <v>41</v>
      </c>
      <c r="B13798" t="s">
        <v>53</v>
      </c>
      <c r="C13798" t="s">
        <v>68</v>
      </c>
      <c r="D13798" t="s">
        <v>214</v>
      </c>
      <c r="E13798" t="s">
        <v>217</v>
      </c>
      <c r="F13798" s="88">
        <v>46508</v>
      </c>
      <c r="G13798" s="87">
        <v>900</v>
      </c>
      <c r="H13798" s="87">
        <v>10.941064797082429</v>
      </c>
    </row>
    <row r="13799" spans="1:8" x14ac:dyDescent="0.3">
      <c r="A13799" t="s">
        <v>41</v>
      </c>
      <c r="B13799" t="s">
        <v>53</v>
      </c>
      <c r="C13799" t="s">
        <v>68</v>
      </c>
      <c r="D13799" t="s">
        <v>214</v>
      </c>
      <c r="E13799" t="s">
        <v>215</v>
      </c>
      <c r="F13799" s="88">
        <v>46539</v>
      </c>
      <c r="G13799" s="87">
        <v>900</v>
      </c>
      <c r="H13799" s="87">
        <v>10.929961736815841</v>
      </c>
    </row>
    <row r="13800" spans="1:8" x14ac:dyDescent="0.3">
      <c r="A13800" t="s">
        <v>41</v>
      </c>
      <c r="B13800" t="s">
        <v>53</v>
      </c>
      <c r="C13800" t="s">
        <v>68</v>
      </c>
      <c r="D13800" t="s">
        <v>214</v>
      </c>
      <c r="E13800" t="s">
        <v>216</v>
      </c>
      <c r="F13800" s="88">
        <v>46539</v>
      </c>
      <c r="G13800" s="87">
        <v>900</v>
      </c>
      <c r="H13800" s="87">
        <v>0</v>
      </c>
    </row>
    <row r="13801" spans="1:8" x14ac:dyDescent="0.3">
      <c r="A13801" t="s">
        <v>41</v>
      </c>
      <c r="B13801" t="s">
        <v>53</v>
      </c>
      <c r="C13801" t="s">
        <v>68</v>
      </c>
      <c r="D13801" t="s">
        <v>214</v>
      </c>
      <c r="E13801" t="s">
        <v>217</v>
      </c>
      <c r="F13801" s="88">
        <v>46539</v>
      </c>
      <c r="G13801" s="87">
        <v>900</v>
      </c>
      <c r="H13801" s="87">
        <v>10.929961736815841</v>
      </c>
    </row>
    <row r="13802" spans="1:8" x14ac:dyDescent="0.3">
      <c r="A13802" t="s">
        <v>41</v>
      </c>
      <c r="B13802" t="s">
        <v>53</v>
      </c>
      <c r="C13802" t="s">
        <v>68</v>
      </c>
      <c r="D13802" t="s">
        <v>214</v>
      </c>
      <c r="E13802" t="s">
        <v>215</v>
      </c>
      <c r="F13802" s="88">
        <v>46569</v>
      </c>
      <c r="G13802" s="87">
        <v>900</v>
      </c>
      <c r="H13802" s="87">
        <v>10.918881188612261</v>
      </c>
    </row>
    <row r="13803" spans="1:8" x14ac:dyDescent="0.3">
      <c r="A13803" t="s">
        <v>41</v>
      </c>
      <c r="B13803" t="s">
        <v>53</v>
      </c>
      <c r="C13803" t="s">
        <v>68</v>
      </c>
      <c r="D13803" t="s">
        <v>214</v>
      </c>
      <c r="E13803" t="s">
        <v>216</v>
      </c>
      <c r="F13803" s="88">
        <v>46569</v>
      </c>
      <c r="G13803" s="87">
        <v>900</v>
      </c>
      <c r="H13803" s="87">
        <v>0</v>
      </c>
    </row>
    <row r="13804" spans="1:8" x14ac:dyDescent="0.3">
      <c r="A13804" t="s">
        <v>41</v>
      </c>
      <c r="B13804" t="s">
        <v>53</v>
      </c>
      <c r="C13804" t="s">
        <v>68</v>
      </c>
      <c r="D13804" t="s">
        <v>214</v>
      </c>
      <c r="E13804" t="s">
        <v>217</v>
      </c>
      <c r="F13804" s="88">
        <v>46569</v>
      </c>
      <c r="G13804" s="87">
        <v>900</v>
      </c>
      <c r="H13804" s="87">
        <v>10.918881188612261</v>
      </c>
    </row>
    <row r="13805" spans="1:8" x14ac:dyDescent="0.3">
      <c r="A13805" t="s">
        <v>41</v>
      </c>
      <c r="B13805" t="s">
        <v>53</v>
      </c>
      <c r="C13805" t="s">
        <v>68</v>
      </c>
      <c r="D13805" t="s">
        <v>214</v>
      </c>
      <c r="E13805" t="s">
        <v>215</v>
      </c>
      <c r="F13805" s="88">
        <v>46600</v>
      </c>
      <c r="G13805" s="87">
        <v>900</v>
      </c>
      <c r="H13805" s="87">
        <v>10.90764199027106</v>
      </c>
    </row>
    <row r="13806" spans="1:8" x14ac:dyDescent="0.3">
      <c r="A13806" t="s">
        <v>41</v>
      </c>
      <c r="B13806" t="s">
        <v>53</v>
      </c>
      <c r="C13806" t="s">
        <v>68</v>
      </c>
      <c r="D13806" t="s">
        <v>214</v>
      </c>
      <c r="E13806" t="s">
        <v>216</v>
      </c>
      <c r="F13806" s="88">
        <v>46600</v>
      </c>
      <c r="G13806" s="87">
        <v>900</v>
      </c>
      <c r="H13806" s="87">
        <v>0</v>
      </c>
    </row>
    <row r="13807" spans="1:8" x14ac:dyDescent="0.3">
      <c r="A13807" t="s">
        <v>41</v>
      </c>
      <c r="B13807" t="s">
        <v>53</v>
      </c>
      <c r="C13807" t="s">
        <v>68</v>
      </c>
      <c r="D13807" t="s">
        <v>214</v>
      </c>
      <c r="E13807" t="s">
        <v>217</v>
      </c>
      <c r="F13807" s="88">
        <v>46600</v>
      </c>
      <c r="G13807" s="87">
        <v>900</v>
      </c>
      <c r="H13807" s="87">
        <v>10.90764199027106</v>
      </c>
    </row>
    <row r="13808" spans="1:8" x14ac:dyDescent="0.3">
      <c r="A13808" t="s">
        <v>41</v>
      </c>
      <c r="B13808" t="s">
        <v>53</v>
      </c>
      <c r="C13808" t="s">
        <v>68</v>
      </c>
      <c r="D13808" t="s">
        <v>214</v>
      </c>
      <c r="E13808" t="s">
        <v>215</v>
      </c>
      <c r="F13808" s="88">
        <v>46631</v>
      </c>
      <c r="G13808" s="87">
        <v>900</v>
      </c>
      <c r="H13808" s="87">
        <v>10.896606627525051</v>
      </c>
    </row>
    <row r="13809" spans="1:8" x14ac:dyDescent="0.3">
      <c r="A13809" t="s">
        <v>41</v>
      </c>
      <c r="B13809" t="s">
        <v>53</v>
      </c>
      <c r="C13809" t="s">
        <v>68</v>
      </c>
      <c r="D13809" t="s">
        <v>214</v>
      </c>
      <c r="E13809" t="s">
        <v>216</v>
      </c>
      <c r="F13809" s="88">
        <v>46631</v>
      </c>
      <c r="G13809" s="87">
        <v>900</v>
      </c>
      <c r="H13809" s="87">
        <v>0</v>
      </c>
    </row>
    <row r="13810" spans="1:8" x14ac:dyDescent="0.3">
      <c r="A13810" t="s">
        <v>41</v>
      </c>
      <c r="B13810" t="s">
        <v>53</v>
      </c>
      <c r="C13810" t="s">
        <v>68</v>
      </c>
      <c r="D13810" t="s">
        <v>214</v>
      </c>
      <c r="E13810" t="s">
        <v>217</v>
      </c>
      <c r="F13810" s="88">
        <v>46631</v>
      </c>
      <c r="G13810" s="87">
        <v>900</v>
      </c>
      <c r="H13810" s="87">
        <v>10.896606627525051</v>
      </c>
    </row>
    <row r="13811" spans="1:8" x14ac:dyDescent="0.3">
      <c r="A13811" t="s">
        <v>41</v>
      </c>
      <c r="B13811" t="s">
        <v>53</v>
      </c>
      <c r="C13811" t="s">
        <v>68</v>
      </c>
      <c r="D13811" t="s">
        <v>214</v>
      </c>
      <c r="E13811" t="s">
        <v>215</v>
      </c>
      <c r="F13811" s="88">
        <v>46661</v>
      </c>
      <c r="G13811" s="87">
        <v>900</v>
      </c>
      <c r="H13811" s="87">
        <v>10.885593571369419</v>
      </c>
    </row>
    <row r="13812" spans="1:8" x14ac:dyDescent="0.3">
      <c r="A13812" t="s">
        <v>41</v>
      </c>
      <c r="B13812" t="s">
        <v>53</v>
      </c>
      <c r="C13812" t="s">
        <v>68</v>
      </c>
      <c r="D13812" t="s">
        <v>214</v>
      </c>
      <c r="E13812" t="s">
        <v>216</v>
      </c>
      <c r="F13812" s="88">
        <v>46661</v>
      </c>
      <c r="G13812" s="87">
        <v>900</v>
      </c>
      <c r="H13812" s="87">
        <v>0</v>
      </c>
    </row>
    <row r="13813" spans="1:8" x14ac:dyDescent="0.3">
      <c r="A13813" t="s">
        <v>41</v>
      </c>
      <c r="B13813" t="s">
        <v>53</v>
      </c>
      <c r="C13813" t="s">
        <v>68</v>
      </c>
      <c r="D13813" t="s">
        <v>214</v>
      </c>
      <c r="E13813" t="s">
        <v>217</v>
      </c>
      <c r="F13813" s="88">
        <v>46661</v>
      </c>
      <c r="G13813" s="87">
        <v>900</v>
      </c>
      <c r="H13813" s="87">
        <v>10.885593571369419</v>
      </c>
    </row>
    <row r="13814" spans="1:8" x14ac:dyDescent="0.3">
      <c r="A13814" t="s">
        <v>41</v>
      </c>
      <c r="B13814" t="s">
        <v>53</v>
      </c>
      <c r="C13814" t="s">
        <v>68</v>
      </c>
      <c r="D13814" t="s">
        <v>214</v>
      </c>
      <c r="E13814" t="s">
        <v>215</v>
      </c>
      <c r="F13814" s="88">
        <v>46692</v>
      </c>
      <c r="G13814" s="87">
        <v>900</v>
      </c>
      <c r="H13814" s="87">
        <v>10.87460275423722</v>
      </c>
    </row>
    <row r="13815" spans="1:8" x14ac:dyDescent="0.3">
      <c r="A13815" t="s">
        <v>41</v>
      </c>
      <c r="B13815" t="s">
        <v>53</v>
      </c>
      <c r="C13815" t="s">
        <v>68</v>
      </c>
      <c r="D13815" t="s">
        <v>214</v>
      </c>
      <c r="E13815" t="s">
        <v>216</v>
      </c>
      <c r="F13815" s="88">
        <v>46692</v>
      </c>
      <c r="G13815" s="87">
        <v>900</v>
      </c>
      <c r="H13815" s="87">
        <v>0</v>
      </c>
    </row>
    <row r="13816" spans="1:8" x14ac:dyDescent="0.3">
      <c r="A13816" t="s">
        <v>41</v>
      </c>
      <c r="B13816" t="s">
        <v>53</v>
      </c>
      <c r="C13816" t="s">
        <v>68</v>
      </c>
      <c r="D13816" t="s">
        <v>214</v>
      </c>
      <c r="E13816" t="s">
        <v>217</v>
      </c>
      <c r="F13816" s="88">
        <v>46692</v>
      </c>
      <c r="G13816" s="87">
        <v>900</v>
      </c>
      <c r="H13816" s="87">
        <v>10.87460275423722</v>
      </c>
    </row>
    <row r="13817" spans="1:8" x14ac:dyDescent="0.3">
      <c r="A13817" t="s">
        <v>41</v>
      </c>
      <c r="B13817" t="s">
        <v>53</v>
      </c>
      <c r="C13817" t="s">
        <v>68</v>
      </c>
      <c r="D13817" t="s">
        <v>214</v>
      </c>
      <c r="E13817" t="s">
        <v>215</v>
      </c>
      <c r="F13817" s="88">
        <v>46722</v>
      </c>
      <c r="G13817" s="87">
        <v>900</v>
      </c>
      <c r="H13817" s="87">
        <v>10.86363410883486</v>
      </c>
    </row>
    <row r="13818" spans="1:8" x14ac:dyDescent="0.3">
      <c r="A13818" t="s">
        <v>41</v>
      </c>
      <c r="B13818" t="s">
        <v>53</v>
      </c>
      <c r="C13818" t="s">
        <v>68</v>
      </c>
      <c r="D13818" t="s">
        <v>214</v>
      </c>
      <c r="E13818" t="s">
        <v>216</v>
      </c>
      <c r="F13818" s="88">
        <v>46722</v>
      </c>
      <c r="G13818" s="87">
        <v>900</v>
      </c>
      <c r="H13818" s="87">
        <v>0</v>
      </c>
    </row>
    <row r="13819" spans="1:8" x14ac:dyDescent="0.3">
      <c r="A13819" t="s">
        <v>41</v>
      </c>
      <c r="B13819" t="s">
        <v>53</v>
      </c>
      <c r="C13819" t="s">
        <v>68</v>
      </c>
      <c r="D13819" t="s">
        <v>214</v>
      </c>
      <c r="E13819" t="s">
        <v>217</v>
      </c>
      <c r="F13819" s="88">
        <v>46722</v>
      </c>
      <c r="G13819" s="87">
        <v>900</v>
      </c>
      <c r="H13819" s="87">
        <v>10.86363410883486</v>
      </c>
    </row>
    <row r="13820" spans="1:8" x14ac:dyDescent="0.3">
      <c r="A13820" t="s">
        <v>41</v>
      </c>
      <c r="B13820" t="s">
        <v>53</v>
      </c>
      <c r="C13820" t="s">
        <v>69</v>
      </c>
      <c r="D13820" t="s">
        <v>198</v>
      </c>
      <c r="E13820" t="s">
        <v>135</v>
      </c>
      <c r="G13820" s="87">
        <v>26400</v>
      </c>
      <c r="H13820" s="87">
        <v>14203.2</v>
      </c>
    </row>
    <row r="13821" spans="1:8" x14ac:dyDescent="0.3">
      <c r="A13821" t="s">
        <v>41</v>
      </c>
      <c r="B13821" t="s">
        <v>53</v>
      </c>
      <c r="C13821" t="s">
        <v>69</v>
      </c>
      <c r="D13821" t="s">
        <v>198</v>
      </c>
      <c r="E13821" t="s">
        <v>199</v>
      </c>
      <c r="G13821" s="87">
        <v>26400</v>
      </c>
      <c r="H13821" s="87">
        <v>26319.265199255871</v>
      </c>
    </row>
    <row r="13822" spans="1:8" x14ac:dyDescent="0.3">
      <c r="A13822" t="s">
        <v>41</v>
      </c>
      <c r="B13822" t="s">
        <v>53</v>
      </c>
      <c r="C13822" t="s">
        <v>69</v>
      </c>
      <c r="D13822" t="s">
        <v>198</v>
      </c>
      <c r="E13822" t="s">
        <v>200</v>
      </c>
      <c r="G13822" s="87">
        <v>26400</v>
      </c>
      <c r="H13822" s="87">
        <v>26720.39091173678</v>
      </c>
    </row>
    <row r="13823" spans="1:8" x14ac:dyDescent="0.3">
      <c r="A13823" t="s">
        <v>41</v>
      </c>
      <c r="B13823" t="s">
        <v>53</v>
      </c>
      <c r="C13823" t="s">
        <v>69</v>
      </c>
      <c r="D13823" t="s">
        <v>198</v>
      </c>
      <c r="E13823" t="s">
        <v>201</v>
      </c>
      <c r="G13823" s="87">
        <v>26400</v>
      </c>
      <c r="H13823" s="87">
        <v>26400</v>
      </c>
    </row>
    <row r="13824" spans="1:8" x14ac:dyDescent="0.3">
      <c r="A13824" t="s">
        <v>41</v>
      </c>
      <c r="B13824" t="s">
        <v>53</v>
      </c>
      <c r="C13824" t="s">
        <v>69</v>
      </c>
      <c r="D13824" t="s">
        <v>198</v>
      </c>
      <c r="E13824" t="s">
        <v>202</v>
      </c>
      <c r="G13824" s="87">
        <v>26400</v>
      </c>
      <c r="H13824" s="87">
        <v>14331.607855794589</v>
      </c>
    </row>
    <row r="13825" spans="1:8" x14ac:dyDescent="0.3">
      <c r="A13825" t="s">
        <v>41</v>
      </c>
      <c r="B13825" t="s">
        <v>53</v>
      </c>
      <c r="C13825" t="s">
        <v>69</v>
      </c>
      <c r="D13825" t="s">
        <v>198</v>
      </c>
      <c r="E13825" t="s">
        <v>139</v>
      </c>
      <c r="G13825" s="87">
        <v>26400</v>
      </c>
      <c r="H13825" s="87">
        <v>16236</v>
      </c>
    </row>
    <row r="13826" spans="1:8" x14ac:dyDescent="0.3">
      <c r="A13826" t="s">
        <v>41</v>
      </c>
      <c r="B13826" t="s">
        <v>53</v>
      </c>
      <c r="C13826" t="s">
        <v>69</v>
      </c>
      <c r="D13826" t="s">
        <v>198</v>
      </c>
      <c r="E13826" t="s">
        <v>65</v>
      </c>
      <c r="G13826" s="87">
        <v>26400</v>
      </c>
      <c r="H13826" s="87">
        <v>14331.607855794589</v>
      </c>
    </row>
    <row r="13827" spans="1:8" x14ac:dyDescent="0.3">
      <c r="A13827" t="s">
        <v>41</v>
      </c>
      <c r="B13827" t="s">
        <v>53</v>
      </c>
      <c r="C13827" t="s">
        <v>69</v>
      </c>
      <c r="D13827" t="s">
        <v>203</v>
      </c>
      <c r="E13827" t="s">
        <v>204</v>
      </c>
      <c r="G13827" s="87">
        <v>26400</v>
      </c>
      <c r="H13827" s="87">
        <v>13890.11748711675</v>
      </c>
    </row>
    <row r="13828" spans="1:8" x14ac:dyDescent="0.3">
      <c r="A13828" t="s">
        <v>41</v>
      </c>
      <c r="B13828" t="s">
        <v>53</v>
      </c>
      <c r="C13828" t="s">
        <v>69</v>
      </c>
      <c r="D13828" t="s">
        <v>203</v>
      </c>
      <c r="E13828" t="s">
        <v>142</v>
      </c>
      <c r="G13828" s="87">
        <v>26400</v>
      </c>
      <c r="H13828" s="87">
        <v>25469.650274688462</v>
      </c>
    </row>
    <row r="13829" spans="1:8" x14ac:dyDescent="0.3">
      <c r="A13829" t="s">
        <v>41</v>
      </c>
      <c r="B13829" t="s">
        <v>53</v>
      </c>
      <c r="C13829" t="s">
        <v>69</v>
      </c>
      <c r="D13829" t="s">
        <v>203</v>
      </c>
      <c r="E13829" t="s">
        <v>143</v>
      </c>
      <c r="G13829" s="87">
        <v>26400</v>
      </c>
      <c r="H13829" s="87">
        <v>26761.138684002552</v>
      </c>
    </row>
    <row r="13830" spans="1:8" x14ac:dyDescent="0.3">
      <c r="A13830" t="s">
        <v>41</v>
      </c>
      <c r="B13830" t="s">
        <v>53</v>
      </c>
      <c r="C13830" t="s">
        <v>69</v>
      </c>
      <c r="D13830" t="s">
        <v>203</v>
      </c>
      <c r="E13830" t="s">
        <v>141</v>
      </c>
      <c r="G13830" s="87">
        <v>26400</v>
      </c>
      <c r="H13830" s="87">
        <v>0</v>
      </c>
    </row>
    <row r="13831" spans="1:8" x14ac:dyDescent="0.3">
      <c r="A13831" t="s">
        <v>41</v>
      </c>
      <c r="B13831" t="s">
        <v>53</v>
      </c>
      <c r="C13831" t="s">
        <v>69</v>
      </c>
      <c r="D13831" t="s">
        <v>203</v>
      </c>
      <c r="E13831" t="s">
        <v>205</v>
      </c>
      <c r="G13831" s="87">
        <v>26400</v>
      </c>
      <c r="H13831" s="87">
        <v>13890.11748711675</v>
      </c>
    </row>
    <row r="13832" spans="1:8" x14ac:dyDescent="0.3">
      <c r="A13832" t="s">
        <v>41</v>
      </c>
      <c r="B13832" t="s">
        <v>53</v>
      </c>
      <c r="C13832" t="s">
        <v>69</v>
      </c>
      <c r="D13832" t="s">
        <v>206</v>
      </c>
      <c r="E13832" t="s">
        <v>207</v>
      </c>
      <c r="G13832" s="87">
        <v>26400</v>
      </c>
      <c r="H13832" s="87">
        <v>27588</v>
      </c>
    </row>
    <row r="13833" spans="1:8" x14ac:dyDescent="0.3">
      <c r="A13833" t="s">
        <v>41</v>
      </c>
      <c r="B13833" t="s">
        <v>53</v>
      </c>
      <c r="C13833" t="s">
        <v>69</v>
      </c>
      <c r="D13833" t="s">
        <v>206</v>
      </c>
      <c r="E13833" t="s">
        <v>208</v>
      </c>
      <c r="G13833" s="87">
        <v>26400</v>
      </c>
      <c r="H13833" s="87">
        <v>27672.62666666666</v>
      </c>
    </row>
    <row r="13834" spans="1:8" x14ac:dyDescent="0.3">
      <c r="A13834" t="s">
        <v>41</v>
      </c>
      <c r="B13834" t="s">
        <v>53</v>
      </c>
      <c r="C13834" t="s">
        <v>69</v>
      </c>
      <c r="D13834" t="s">
        <v>206</v>
      </c>
      <c r="E13834" t="s">
        <v>209</v>
      </c>
      <c r="G13834" s="87">
        <v>26400</v>
      </c>
      <c r="H13834" s="87">
        <v>26083.450736263901</v>
      </c>
    </row>
    <row r="13835" spans="1:8" x14ac:dyDescent="0.3">
      <c r="A13835" t="s">
        <v>41</v>
      </c>
      <c r="B13835" t="s">
        <v>53</v>
      </c>
      <c r="C13835" t="s">
        <v>69</v>
      </c>
      <c r="D13835" t="s">
        <v>210</v>
      </c>
      <c r="E13835" t="s">
        <v>211</v>
      </c>
      <c r="G13835" s="87">
        <v>26400</v>
      </c>
      <c r="H13835" s="87">
        <v>26400</v>
      </c>
    </row>
    <row r="13836" spans="1:8" x14ac:dyDescent="0.3">
      <c r="A13836" t="s">
        <v>41</v>
      </c>
      <c r="B13836" t="s">
        <v>53</v>
      </c>
      <c r="C13836" t="s">
        <v>69</v>
      </c>
      <c r="D13836" t="s">
        <v>210</v>
      </c>
      <c r="E13836" t="s">
        <v>212</v>
      </c>
      <c r="G13836" s="87">
        <v>26400</v>
      </c>
      <c r="H13836" s="87">
        <v>26136</v>
      </c>
    </row>
    <row r="13837" spans="1:8" x14ac:dyDescent="0.3">
      <c r="A13837" t="s">
        <v>41</v>
      </c>
      <c r="B13837" t="s">
        <v>53</v>
      </c>
      <c r="C13837" t="s">
        <v>69</v>
      </c>
      <c r="D13837" t="s">
        <v>210</v>
      </c>
      <c r="E13837" t="s">
        <v>213</v>
      </c>
      <c r="G13837" s="87">
        <v>26400</v>
      </c>
      <c r="H13837" s="87">
        <v>26004</v>
      </c>
    </row>
    <row r="13838" spans="1:8" x14ac:dyDescent="0.3">
      <c r="A13838" t="s">
        <v>41</v>
      </c>
      <c r="B13838" t="s">
        <v>53</v>
      </c>
      <c r="C13838" t="s">
        <v>69</v>
      </c>
      <c r="D13838" t="s">
        <v>214</v>
      </c>
      <c r="E13838" t="s">
        <v>215</v>
      </c>
      <c r="F13838" s="88">
        <v>46388</v>
      </c>
      <c r="G13838" s="87">
        <v>2200</v>
      </c>
      <c r="H13838" s="87">
        <v>112.7495014414319</v>
      </c>
    </row>
    <row r="13839" spans="1:8" x14ac:dyDescent="0.3">
      <c r="A13839" t="s">
        <v>41</v>
      </c>
      <c r="B13839" t="s">
        <v>53</v>
      </c>
      <c r="C13839" t="s">
        <v>69</v>
      </c>
      <c r="D13839" t="s">
        <v>214</v>
      </c>
      <c r="E13839" t="s">
        <v>216</v>
      </c>
      <c r="F13839" s="88">
        <v>46388</v>
      </c>
      <c r="G13839" s="87">
        <v>2200</v>
      </c>
      <c r="H13839" s="87">
        <v>98.999999999999844</v>
      </c>
    </row>
    <row r="13840" spans="1:8" x14ac:dyDescent="0.3">
      <c r="A13840" t="s">
        <v>41</v>
      </c>
      <c r="B13840" t="s">
        <v>53</v>
      </c>
      <c r="C13840" t="s">
        <v>69</v>
      </c>
      <c r="D13840" t="s">
        <v>214</v>
      </c>
      <c r="E13840" t="s">
        <v>217</v>
      </c>
      <c r="F13840" s="88">
        <v>46388</v>
      </c>
      <c r="G13840" s="87">
        <v>2200</v>
      </c>
      <c r="H13840" s="87">
        <v>13.15741764730363</v>
      </c>
    </row>
    <row r="13841" spans="1:8" x14ac:dyDescent="0.3">
      <c r="A13841" t="s">
        <v>41</v>
      </c>
      <c r="B13841" t="s">
        <v>53</v>
      </c>
      <c r="C13841" t="s">
        <v>69</v>
      </c>
      <c r="D13841" t="s">
        <v>214</v>
      </c>
      <c r="E13841" t="s">
        <v>215</v>
      </c>
      <c r="F13841" s="88">
        <v>46419</v>
      </c>
      <c r="G13841" s="87">
        <v>2200</v>
      </c>
      <c r="H13841" s="87">
        <v>110.0951502236596</v>
      </c>
    </row>
    <row r="13842" spans="1:8" x14ac:dyDescent="0.3">
      <c r="A13842" t="s">
        <v>41</v>
      </c>
      <c r="B13842" t="s">
        <v>53</v>
      </c>
      <c r="C13842" t="s">
        <v>69</v>
      </c>
      <c r="D13842" t="s">
        <v>214</v>
      </c>
      <c r="E13842" t="s">
        <v>216</v>
      </c>
      <c r="F13842" s="88">
        <v>46419</v>
      </c>
      <c r="G13842" s="87">
        <v>2200</v>
      </c>
      <c r="H13842" s="87">
        <v>98.999999999999844</v>
      </c>
    </row>
    <row r="13843" spans="1:8" x14ac:dyDescent="0.3">
      <c r="A13843" t="s">
        <v>41</v>
      </c>
      <c r="B13843" t="s">
        <v>53</v>
      </c>
      <c r="C13843" t="s">
        <v>69</v>
      </c>
      <c r="D13843" t="s">
        <v>214</v>
      </c>
      <c r="E13843" t="s">
        <v>217</v>
      </c>
      <c r="F13843" s="88">
        <v>46419</v>
      </c>
      <c r="G13843" s="87">
        <v>2200</v>
      </c>
      <c r="H13843" s="87">
        <v>10.61736863508114</v>
      </c>
    </row>
    <row r="13844" spans="1:8" x14ac:dyDescent="0.3">
      <c r="A13844" t="s">
        <v>41</v>
      </c>
      <c r="B13844" t="s">
        <v>53</v>
      </c>
      <c r="C13844" t="s">
        <v>69</v>
      </c>
      <c r="D13844" t="s">
        <v>214</v>
      </c>
      <c r="E13844" t="s">
        <v>215</v>
      </c>
      <c r="F13844" s="88">
        <v>46447</v>
      </c>
      <c r="G13844" s="87">
        <v>2200</v>
      </c>
      <c r="H13844" s="87">
        <v>107.44515687941031</v>
      </c>
    </row>
    <row r="13845" spans="1:8" x14ac:dyDescent="0.3">
      <c r="A13845" t="s">
        <v>41</v>
      </c>
      <c r="B13845" t="s">
        <v>53</v>
      </c>
      <c r="C13845" t="s">
        <v>69</v>
      </c>
      <c r="D13845" t="s">
        <v>214</v>
      </c>
      <c r="E13845" t="s">
        <v>216</v>
      </c>
      <c r="F13845" s="88">
        <v>46447</v>
      </c>
      <c r="G13845" s="87">
        <v>2200</v>
      </c>
      <c r="H13845" s="87">
        <v>98.999999999999844</v>
      </c>
    </row>
    <row r="13846" spans="1:8" x14ac:dyDescent="0.3">
      <c r="A13846" t="s">
        <v>41</v>
      </c>
      <c r="B13846" t="s">
        <v>53</v>
      </c>
      <c r="C13846" t="s">
        <v>69</v>
      </c>
      <c r="D13846" t="s">
        <v>214</v>
      </c>
      <c r="E13846" t="s">
        <v>217</v>
      </c>
      <c r="F13846" s="88">
        <v>46447</v>
      </c>
      <c r="G13846" s="87">
        <v>2200</v>
      </c>
      <c r="H13846" s="87">
        <v>8.0814898367565391</v>
      </c>
    </row>
    <row r="13847" spans="1:8" x14ac:dyDescent="0.3">
      <c r="A13847" t="s">
        <v>41</v>
      </c>
      <c r="B13847" t="s">
        <v>53</v>
      </c>
      <c r="C13847" t="s">
        <v>69</v>
      </c>
      <c r="D13847" t="s">
        <v>214</v>
      </c>
      <c r="E13847" t="s">
        <v>215</v>
      </c>
      <c r="F13847" s="88">
        <v>46478</v>
      </c>
      <c r="G13847" s="87">
        <v>2200</v>
      </c>
      <c r="H13847" s="87">
        <v>104.7099038146992</v>
      </c>
    </row>
    <row r="13848" spans="1:8" x14ac:dyDescent="0.3">
      <c r="A13848" t="s">
        <v>41</v>
      </c>
      <c r="B13848" t="s">
        <v>53</v>
      </c>
      <c r="C13848" t="s">
        <v>69</v>
      </c>
      <c r="D13848" t="s">
        <v>214</v>
      </c>
      <c r="E13848" t="s">
        <v>216</v>
      </c>
      <c r="F13848" s="88">
        <v>46478</v>
      </c>
      <c r="G13848" s="87">
        <v>2200</v>
      </c>
      <c r="H13848" s="87">
        <v>98.999999999999844</v>
      </c>
    </row>
    <row r="13849" spans="1:8" x14ac:dyDescent="0.3">
      <c r="A13849" t="s">
        <v>41</v>
      </c>
      <c r="B13849" t="s">
        <v>53</v>
      </c>
      <c r="C13849" t="s">
        <v>69</v>
      </c>
      <c r="D13849" t="s">
        <v>214</v>
      </c>
      <c r="E13849" t="s">
        <v>217</v>
      </c>
      <c r="F13849" s="88">
        <v>46478</v>
      </c>
      <c r="G13849" s="87">
        <v>2200</v>
      </c>
      <c r="H13849" s="87">
        <v>5.4640227891859183</v>
      </c>
    </row>
    <row r="13850" spans="1:8" x14ac:dyDescent="0.3">
      <c r="A13850" t="s">
        <v>41</v>
      </c>
      <c r="B13850" t="s">
        <v>53</v>
      </c>
      <c r="C13850" t="s">
        <v>69</v>
      </c>
      <c r="D13850" t="s">
        <v>214</v>
      </c>
      <c r="E13850" t="s">
        <v>215</v>
      </c>
      <c r="F13850" s="88">
        <v>46508</v>
      </c>
      <c r="G13850" s="87">
        <v>2200</v>
      </c>
      <c r="H13850" s="87">
        <v>101.9792858062262</v>
      </c>
    </row>
    <row r="13851" spans="1:8" x14ac:dyDescent="0.3">
      <c r="A13851" t="s">
        <v>41</v>
      </c>
      <c r="B13851" t="s">
        <v>53</v>
      </c>
      <c r="C13851" t="s">
        <v>69</v>
      </c>
      <c r="D13851" t="s">
        <v>214</v>
      </c>
      <c r="E13851" t="s">
        <v>216</v>
      </c>
      <c r="F13851" s="88">
        <v>46508</v>
      </c>
      <c r="G13851" s="87">
        <v>2200</v>
      </c>
      <c r="H13851" s="87">
        <v>98.999999999999844</v>
      </c>
    </row>
    <row r="13852" spans="1:8" x14ac:dyDescent="0.3">
      <c r="A13852" t="s">
        <v>41</v>
      </c>
      <c r="B13852" t="s">
        <v>53</v>
      </c>
      <c r="C13852" t="s">
        <v>69</v>
      </c>
      <c r="D13852" t="s">
        <v>214</v>
      </c>
      <c r="E13852" t="s">
        <v>217</v>
      </c>
      <c r="F13852" s="88">
        <v>46508</v>
      </c>
      <c r="G13852" s="87">
        <v>2200</v>
      </c>
      <c r="H13852" s="87">
        <v>2.8509912021304822</v>
      </c>
    </row>
    <row r="13853" spans="1:8" x14ac:dyDescent="0.3">
      <c r="A13853" t="s">
        <v>41</v>
      </c>
      <c r="B13853" t="s">
        <v>53</v>
      </c>
      <c r="C13853" t="s">
        <v>69</v>
      </c>
      <c r="D13853" t="s">
        <v>214</v>
      </c>
      <c r="E13853" t="s">
        <v>215</v>
      </c>
      <c r="F13853" s="88">
        <v>46539</v>
      </c>
      <c r="G13853" s="87">
        <v>2200</v>
      </c>
      <c r="H13853" s="87">
        <v>88.252079163325362</v>
      </c>
    </row>
    <row r="13854" spans="1:8" x14ac:dyDescent="0.3">
      <c r="A13854" t="s">
        <v>41</v>
      </c>
      <c r="B13854" t="s">
        <v>53</v>
      </c>
      <c r="C13854" t="s">
        <v>69</v>
      </c>
      <c r="D13854" t="s">
        <v>214</v>
      </c>
      <c r="E13854" t="s">
        <v>216</v>
      </c>
      <c r="F13854" s="88">
        <v>46539</v>
      </c>
      <c r="G13854" s="87">
        <v>2200</v>
      </c>
      <c r="H13854" s="87">
        <v>88.000000000000085</v>
      </c>
    </row>
    <row r="13855" spans="1:8" x14ac:dyDescent="0.3">
      <c r="A13855" t="s">
        <v>41</v>
      </c>
      <c r="B13855" t="s">
        <v>53</v>
      </c>
      <c r="C13855" t="s">
        <v>69</v>
      </c>
      <c r="D13855" t="s">
        <v>214</v>
      </c>
      <c r="E13855" t="s">
        <v>217</v>
      </c>
      <c r="F13855" s="88">
        <v>46539</v>
      </c>
      <c r="G13855" s="87">
        <v>2200</v>
      </c>
      <c r="H13855" s="87">
        <v>0.24238381088976799</v>
      </c>
    </row>
    <row r="13856" spans="1:8" x14ac:dyDescent="0.3">
      <c r="A13856" t="s">
        <v>41</v>
      </c>
      <c r="B13856" t="s">
        <v>53</v>
      </c>
      <c r="C13856" t="s">
        <v>69</v>
      </c>
      <c r="D13856" t="s">
        <v>214</v>
      </c>
      <c r="E13856" t="s">
        <v>215</v>
      </c>
      <c r="F13856" s="88">
        <v>46569</v>
      </c>
      <c r="G13856" s="87">
        <v>2200</v>
      </c>
      <c r="H13856" s="87">
        <v>85.543716964430857</v>
      </c>
    </row>
    <row r="13857" spans="1:8" x14ac:dyDescent="0.3">
      <c r="A13857" t="s">
        <v>41</v>
      </c>
      <c r="B13857" t="s">
        <v>53</v>
      </c>
      <c r="C13857" t="s">
        <v>69</v>
      </c>
      <c r="D13857" t="s">
        <v>214</v>
      </c>
      <c r="E13857" t="s">
        <v>216</v>
      </c>
      <c r="F13857" s="88">
        <v>46569</v>
      </c>
      <c r="G13857" s="87">
        <v>2200</v>
      </c>
      <c r="H13857" s="87">
        <v>88.000000000000085</v>
      </c>
    </row>
    <row r="13858" spans="1:8" x14ac:dyDescent="0.3">
      <c r="A13858" t="s">
        <v>41</v>
      </c>
      <c r="B13858" t="s">
        <v>53</v>
      </c>
      <c r="C13858" t="s">
        <v>69</v>
      </c>
      <c r="D13858" t="s">
        <v>214</v>
      </c>
      <c r="E13858" t="s">
        <v>217</v>
      </c>
      <c r="F13858" s="88">
        <v>46569</v>
      </c>
      <c r="G13858" s="87">
        <v>2200</v>
      </c>
      <c r="H13858" s="87">
        <v>-2.3618106111243038</v>
      </c>
    </row>
    <row r="13859" spans="1:8" x14ac:dyDescent="0.3">
      <c r="A13859" t="s">
        <v>41</v>
      </c>
      <c r="B13859" t="s">
        <v>53</v>
      </c>
      <c r="C13859" t="s">
        <v>69</v>
      </c>
      <c r="D13859" t="s">
        <v>214</v>
      </c>
      <c r="E13859" t="s">
        <v>215</v>
      </c>
      <c r="F13859" s="88">
        <v>46600</v>
      </c>
      <c r="G13859" s="87">
        <v>2200</v>
      </c>
      <c r="H13859" s="87">
        <v>82.795646357313402</v>
      </c>
    </row>
    <row r="13860" spans="1:8" x14ac:dyDescent="0.3">
      <c r="A13860" t="s">
        <v>41</v>
      </c>
      <c r="B13860" t="s">
        <v>53</v>
      </c>
      <c r="C13860" t="s">
        <v>69</v>
      </c>
      <c r="D13860" t="s">
        <v>214</v>
      </c>
      <c r="E13860" t="s">
        <v>216</v>
      </c>
      <c r="F13860" s="88">
        <v>46600</v>
      </c>
      <c r="G13860" s="87">
        <v>2200</v>
      </c>
      <c r="H13860" s="87">
        <v>88.000000000000085</v>
      </c>
    </row>
    <row r="13861" spans="1:8" x14ac:dyDescent="0.3">
      <c r="A13861" t="s">
        <v>41</v>
      </c>
      <c r="B13861" t="s">
        <v>53</v>
      </c>
      <c r="C13861" t="s">
        <v>69</v>
      </c>
      <c r="D13861" t="s">
        <v>214</v>
      </c>
      <c r="E13861" t="s">
        <v>217</v>
      </c>
      <c r="F13861" s="88">
        <v>46600</v>
      </c>
      <c r="G13861" s="87">
        <v>2200</v>
      </c>
      <c r="H13861" s="87">
        <v>-5.0041861948910924</v>
      </c>
    </row>
    <row r="13862" spans="1:8" x14ac:dyDescent="0.3">
      <c r="A13862" t="s">
        <v>41</v>
      </c>
      <c r="B13862" t="s">
        <v>53</v>
      </c>
      <c r="C13862" t="s">
        <v>69</v>
      </c>
      <c r="D13862" t="s">
        <v>214</v>
      </c>
      <c r="E13862" t="s">
        <v>215</v>
      </c>
      <c r="F13862" s="88">
        <v>46631</v>
      </c>
      <c r="G13862" s="87">
        <v>2200</v>
      </c>
      <c r="H13862" s="87">
        <v>80.096503025412375</v>
      </c>
    </row>
    <row r="13863" spans="1:8" x14ac:dyDescent="0.3">
      <c r="A13863" t="s">
        <v>41</v>
      </c>
      <c r="B13863" t="s">
        <v>53</v>
      </c>
      <c r="C13863" t="s">
        <v>69</v>
      </c>
      <c r="D13863" t="s">
        <v>214</v>
      </c>
      <c r="E13863" t="s">
        <v>216</v>
      </c>
      <c r="F13863" s="88">
        <v>46631</v>
      </c>
      <c r="G13863" s="87">
        <v>2200</v>
      </c>
      <c r="H13863" s="87">
        <v>88.000000000000085</v>
      </c>
    </row>
    <row r="13864" spans="1:8" x14ac:dyDescent="0.3">
      <c r="A13864" t="s">
        <v>41</v>
      </c>
      <c r="B13864" t="s">
        <v>53</v>
      </c>
      <c r="C13864" t="s">
        <v>69</v>
      </c>
      <c r="D13864" t="s">
        <v>214</v>
      </c>
      <c r="E13864" t="s">
        <v>217</v>
      </c>
      <c r="F13864" s="88">
        <v>46631</v>
      </c>
      <c r="G13864" s="87">
        <v>2200</v>
      </c>
      <c r="H13864" s="87">
        <v>-7.5995163217188466</v>
      </c>
    </row>
    <row r="13865" spans="1:8" x14ac:dyDescent="0.3">
      <c r="A13865" t="s">
        <v>41</v>
      </c>
      <c r="B13865" t="s">
        <v>53</v>
      </c>
      <c r="C13865" t="s">
        <v>69</v>
      </c>
      <c r="D13865" t="s">
        <v>214</v>
      </c>
      <c r="E13865" t="s">
        <v>215</v>
      </c>
      <c r="F13865" s="88">
        <v>46661</v>
      </c>
      <c r="G13865" s="87">
        <v>2200</v>
      </c>
      <c r="H13865" s="87">
        <v>78.769145743639996</v>
      </c>
    </row>
    <row r="13866" spans="1:8" x14ac:dyDescent="0.3">
      <c r="A13866" t="s">
        <v>41</v>
      </c>
      <c r="B13866" t="s">
        <v>53</v>
      </c>
      <c r="C13866" t="s">
        <v>69</v>
      </c>
      <c r="D13866" t="s">
        <v>214</v>
      </c>
      <c r="E13866" t="s">
        <v>216</v>
      </c>
      <c r="F13866" s="88">
        <v>46661</v>
      </c>
      <c r="G13866" s="87">
        <v>2200</v>
      </c>
      <c r="H13866" s="87">
        <v>88.000000000000085</v>
      </c>
    </row>
    <row r="13867" spans="1:8" x14ac:dyDescent="0.3">
      <c r="A13867" t="s">
        <v>41</v>
      </c>
      <c r="B13867" t="s">
        <v>53</v>
      </c>
      <c r="C13867" t="s">
        <v>69</v>
      </c>
      <c r="D13867" t="s">
        <v>214</v>
      </c>
      <c r="E13867" t="s">
        <v>217</v>
      </c>
      <c r="F13867" s="88">
        <v>46661</v>
      </c>
      <c r="G13867" s="87">
        <v>2200</v>
      </c>
      <c r="H13867" s="87">
        <v>-8.8758214003460409</v>
      </c>
    </row>
    <row r="13868" spans="1:8" x14ac:dyDescent="0.3">
      <c r="A13868" t="s">
        <v>41</v>
      </c>
      <c r="B13868" t="s">
        <v>53</v>
      </c>
      <c r="C13868" t="s">
        <v>69</v>
      </c>
      <c r="D13868" t="s">
        <v>214</v>
      </c>
      <c r="E13868" t="s">
        <v>215</v>
      </c>
      <c r="F13868" s="88">
        <v>46692</v>
      </c>
      <c r="G13868" s="87">
        <v>2200</v>
      </c>
      <c r="H13868" s="87">
        <v>78.766032728880873</v>
      </c>
    </row>
    <row r="13869" spans="1:8" x14ac:dyDescent="0.3">
      <c r="A13869" t="s">
        <v>41</v>
      </c>
      <c r="B13869" t="s">
        <v>53</v>
      </c>
      <c r="C13869" t="s">
        <v>69</v>
      </c>
      <c r="D13869" t="s">
        <v>214</v>
      </c>
      <c r="E13869" t="s">
        <v>216</v>
      </c>
      <c r="F13869" s="88">
        <v>46692</v>
      </c>
      <c r="G13869" s="87">
        <v>2200</v>
      </c>
      <c r="H13869" s="87">
        <v>88.000000000000085</v>
      </c>
    </row>
    <row r="13870" spans="1:8" x14ac:dyDescent="0.3">
      <c r="A13870" t="s">
        <v>41</v>
      </c>
      <c r="B13870" t="s">
        <v>53</v>
      </c>
      <c r="C13870" t="s">
        <v>69</v>
      </c>
      <c r="D13870" t="s">
        <v>214</v>
      </c>
      <c r="E13870" t="s">
        <v>217</v>
      </c>
      <c r="F13870" s="88">
        <v>46692</v>
      </c>
      <c r="G13870" s="87">
        <v>2200</v>
      </c>
      <c r="H13870" s="87">
        <v>-8.878814683768276</v>
      </c>
    </row>
    <row r="13871" spans="1:8" x14ac:dyDescent="0.3">
      <c r="A13871" t="s">
        <v>41</v>
      </c>
      <c r="B13871" t="s">
        <v>53</v>
      </c>
      <c r="C13871" t="s">
        <v>69</v>
      </c>
      <c r="D13871" t="s">
        <v>214</v>
      </c>
      <c r="E13871" t="s">
        <v>215</v>
      </c>
      <c r="F13871" s="88">
        <v>46722</v>
      </c>
      <c r="G13871" s="87">
        <v>2200</v>
      </c>
      <c r="H13871" s="87">
        <v>78.762917613746367</v>
      </c>
    </row>
    <row r="13872" spans="1:8" x14ac:dyDescent="0.3">
      <c r="A13872" t="s">
        <v>41</v>
      </c>
      <c r="B13872" t="s">
        <v>53</v>
      </c>
      <c r="C13872" t="s">
        <v>69</v>
      </c>
      <c r="D13872" t="s">
        <v>214</v>
      </c>
      <c r="E13872" t="s">
        <v>216</v>
      </c>
      <c r="F13872" s="88">
        <v>46722</v>
      </c>
      <c r="G13872" s="87">
        <v>2200</v>
      </c>
      <c r="H13872" s="87">
        <v>88.000000000000085</v>
      </c>
    </row>
    <row r="13873" spans="1:8" x14ac:dyDescent="0.3">
      <c r="A13873" t="s">
        <v>41</v>
      </c>
      <c r="B13873" t="s">
        <v>53</v>
      </c>
      <c r="C13873" t="s">
        <v>69</v>
      </c>
      <c r="D13873" t="s">
        <v>214</v>
      </c>
      <c r="E13873" t="s">
        <v>217</v>
      </c>
      <c r="F13873" s="88">
        <v>46722</v>
      </c>
      <c r="G13873" s="87">
        <v>2200</v>
      </c>
      <c r="H13873" s="87">
        <v>-8.8818099867822298</v>
      </c>
    </row>
    <row r="13874" spans="1:8" x14ac:dyDescent="0.3">
      <c r="A13874" t="s">
        <v>41</v>
      </c>
      <c r="B13874" t="s">
        <v>53</v>
      </c>
      <c r="C13874" t="s">
        <v>76</v>
      </c>
      <c r="D13874" t="s">
        <v>198</v>
      </c>
      <c r="E13874" t="s">
        <v>135</v>
      </c>
      <c r="G13874" s="87">
        <v>21600</v>
      </c>
      <c r="H13874" s="87">
        <v>12225.6</v>
      </c>
    </row>
    <row r="13875" spans="1:8" x14ac:dyDescent="0.3">
      <c r="A13875" t="s">
        <v>41</v>
      </c>
      <c r="B13875" t="s">
        <v>53</v>
      </c>
      <c r="C13875" t="s">
        <v>76</v>
      </c>
      <c r="D13875" t="s">
        <v>198</v>
      </c>
      <c r="E13875" t="s">
        <v>199</v>
      </c>
      <c r="G13875" s="87">
        <v>21600</v>
      </c>
      <c r="H13875" s="87">
        <v>21678.928136418988</v>
      </c>
    </row>
    <row r="13876" spans="1:8" x14ac:dyDescent="0.3">
      <c r="A13876" t="s">
        <v>41</v>
      </c>
      <c r="B13876" t="s">
        <v>53</v>
      </c>
      <c r="C13876" t="s">
        <v>76</v>
      </c>
      <c r="D13876" t="s">
        <v>198</v>
      </c>
      <c r="E13876" t="s">
        <v>200</v>
      </c>
      <c r="G13876" s="87">
        <v>21600</v>
      </c>
      <c r="H13876" s="87">
        <v>21774.285606619731</v>
      </c>
    </row>
    <row r="13877" spans="1:8" x14ac:dyDescent="0.3">
      <c r="A13877" t="s">
        <v>41</v>
      </c>
      <c r="B13877" t="s">
        <v>53</v>
      </c>
      <c r="C13877" t="s">
        <v>76</v>
      </c>
      <c r="D13877" t="s">
        <v>198</v>
      </c>
      <c r="E13877" t="s">
        <v>201</v>
      </c>
      <c r="G13877" s="87">
        <v>21600</v>
      </c>
      <c r="H13877" s="87">
        <v>21600</v>
      </c>
    </row>
    <row r="13878" spans="1:8" x14ac:dyDescent="0.3">
      <c r="A13878" t="s">
        <v>41</v>
      </c>
      <c r="B13878" t="s">
        <v>53</v>
      </c>
      <c r="C13878" t="s">
        <v>76</v>
      </c>
      <c r="D13878" t="s">
        <v>198</v>
      </c>
      <c r="E13878" t="s">
        <v>202</v>
      </c>
      <c r="G13878" s="87">
        <v>21600</v>
      </c>
      <c r="H13878" s="87">
        <v>12369.27943770735</v>
      </c>
    </row>
    <row r="13879" spans="1:8" x14ac:dyDescent="0.3">
      <c r="A13879" t="s">
        <v>41</v>
      </c>
      <c r="B13879" t="s">
        <v>53</v>
      </c>
      <c r="C13879" t="s">
        <v>76</v>
      </c>
      <c r="D13879" t="s">
        <v>198</v>
      </c>
      <c r="E13879" t="s">
        <v>139</v>
      </c>
      <c r="G13879" s="87">
        <v>21600</v>
      </c>
      <c r="H13879" s="87">
        <v>13716</v>
      </c>
    </row>
    <row r="13880" spans="1:8" x14ac:dyDescent="0.3">
      <c r="A13880" t="s">
        <v>41</v>
      </c>
      <c r="B13880" t="s">
        <v>53</v>
      </c>
      <c r="C13880" t="s">
        <v>76</v>
      </c>
      <c r="D13880" t="s">
        <v>198</v>
      </c>
      <c r="E13880" t="s">
        <v>65</v>
      </c>
      <c r="G13880" s="87">
        <v>21600</v>
      </c>
      <c r="H13880" s="87">
        <v>12369.27943770735</v>
      </c>
    </row>
    <row r="13881" spans="1:8" x14ac:dyDescent="0.3">
      <c r="A13881" t="s">
        <v>41</v>
      </c>
      <c r="B13881" t="s">
        <v>53</v>
      </c>
      <c r="C13881" t="s">
        <v>76</v>
      </c>
      <c r="D13881" t="s">
        <v>203</v>
      </c>
      <c r="E13881" t="s">
        <v>204</v>
      </c>
      <c r="G13881" s="87">
        <v>21600</v>
      </c>
      <c r="H13881" s="87">
        <v>12242.04895109071</v>
      </c>
    </row>
    <row r="13882" spans="1:8" x14ac:dyDescent="0.3">
      <c r="A13882" t="s">
        <v>41</v>
      </c>
      <c r="B13882" t="s">
        <v>53</v>
      </c>
      <c r="C13882" t="s">
        <v>76</v>
      </c>
      <c r="D13882" t="s">
        <v>203</v>
      </c>
      <c r="E13882" t="s">
        <v>142</v>
      </c>
      <c r="G13882" s="87">
        <v>21600</v>
      </c>
      <c r="H13882" s="87">
        <v>21600</v>
      </c>
    </row>
    <row r="13883" spans="1:8" x14ac:dyDescent="0.3">
      <c r="A13883" t="s">
        <v>41</v>
      </c>
      <c r="B13883" t="s">
        <v>53</v>
      </c>
      <c r="C13883" t="s">
        <v>76</v>
      </c>
      <c r="D13883" t="s">
        <v>203</v>
      </c>
      <c r="E13883" t="s">
        <v>143</v>
      </c>
      <c r="G13883" s="87">
        <v>21600</v>
      </c>
      <c r="H13883" s="87">
        <v>21629.061751043671</v>
      </c>
    </row>
    <row r="13884" spans="1:8" x14ac:dyDescent="0.3">
      <c r="A13884" t="s">
        <v>41</v>
      </c>
      <c r="B13884" t="s">
        <v>53</v>
      </c>
      <c r="C13884" t="s">
        <v>76</v>
      </c>
      <c r="D13884" t="s">
        <v>203</v>
      </c>
      <c r="E13884" t="s">
        <v>141</v>
      </c>
      <c r="G13884" s="87">
        <v>21600</v>
      </c>
      <c r="H13884" s="87">
        <v>0</v>
      </c>
    </row>
    <row r="13885" spans="1:8" x14ac:dyDescent="0.3">
      <c r="A13885" t="s">
        <v>41</v>
      </c>
      <c r="B13885" t="s">
        <v>53</v>
      </c>
      <c r="C13885" t="s">
        <v>76</v>
      </c>
      <c r="D13885" t="s">
        <v>203</v>
      </c>
      <c r="E13885" t="s">
        <v>205</v>
      </c>
      <c r="G13885" s="87">
        <v>21600</v>
      </c>
      <c r="H13885" s="87">
        <v>12242.04895109071</v>
      </c>
    </row>
    <row r="13886" spans="1:8" x14ac:dyDescent="0.3">
      <c r="A13886" t="s">
        <v>41</v>
      </c>
      <c r="B13886" t="s">
        <v>53</v>
      </c>
      <c r="C13886" t="s">
        <v>76</v>
      </c>
      <c r="D13886" t="s">
        <v>206</v>
      </c>
      <c r="E13886" t="s">
        <v>207</v>
      </c>
      <c r="G13886" s="87">
        <v>21600</v>
      </c>
      <c r="H13886" s="87">
        <v>22248</v>
      </c>
    </row>
    <row r="13887" spans="1:8" x14ac:dyDescent="0.3">
      <c r="A13887" t="s">
        <v>41</v>
      </c>
      <c r="B13887" t="s">
        <v>53</v>
      </c>
      <c r="C13887" t="s">
        <v>76</v>
      </c>
      <c r="D13887" t="s">
        <v>206</v>
      </c>
      <c r="E13887" t="s">
        <v>208</v>
      </c>
      <c r="G13887" s="87">
        <v>21600</v>
      </c>
      <c r="H13887" s="87">
        <v>22167.000000000011</v>
      </c>
    </row>
    <row r="13888" spans="1:8" x14ac:dyDescent="0.3">
      <c r="A13888" t="s">
        <v>41</v>
      </c>
      <c r="B13888" t="s">
        <v>53</v>
      </c>
      <c r="C13888" t="s">
        <v>76</v>
      </c>
      <c r="D13888" t="s">
        <v>206</v>
      </c>
      <c r="E13888" t="s">
        <v>209</v>
      </c>
      <c r="G13888" s="87">
        <v>21600</v>
      </c>
      <c r="H13888" s="87">
        <v>21427.109409190369</v>
      </c>
    </row>
    <row r="13889" spans="1:8" x14ac:dyDescent="0.3">
      <c r="A13889" t="s">
        <v>41</v>
      </c>
      <c r="B13889" t="s">
        <v>53</v>
      </c>
      <c r="C13889" t="s">
        <v>76</v>
      </c>
      <c r="D13889" t="s">
        <v>210</v>
      </c>
      <c r="E13889" t="s">
        <v>211</v>
      </c>
      <c r="G13889" s="87">
        <v>21600</v>
      </c>
      <c r="H13889" s="87">
        <v>21600</v>
      </c>
    </row>
    <row r="13890" spans="1:8" x14ac:dyDescent="0.3">
      <c r="A13890" t="s">
        <v>41</v>
      </c>
      <c r="B13890" t="s">
        <v>53</v>
      </c>
      <c r="C13890" t="s">
        <v>76</v>
      </c>
      <c r="D13890" t="s">
        <v>210</v>
      </c>
      <c r="E13890" t="s">
        <v>212</v>
      </c>
      <c r="G13890" s="87">
        <v>21600</v>
      </c>
      <c r="H13890" s="87">
        <v>21384</v>
      </c>
    </row>
    <row r="13891" spans="1:8" x14ac:dyDescent="0.3">
      <c r="A13891" t="s">
        <v>41</v>
      </c>
      <c r="B13891" t="s">
        <v>53</v>
      </c>
      <c r="C13891" t="s">
        <v>76</v>
      </c>
      <c r="D13891" t="s">
        <v>210</v>
      </c>
      <c r="E13891" t="s">
        <v>213</v>
      </c>
      <c r="G13891" s="87">
        <v>21600</v>
      </c>
      <c r="H13891" s="87">
        <v>21600</v>
      </c>
    </row>
    <row r="13892" spans="1:8" x14ac:dyDescent="0.3">
      <c r="A13892" t="s">
        <v>41</v>
      </c>
      <c r="B13892" t="s">
        <v>53</v>
      </c>
      <c r="C13892" t="s">
        <v>76</v>
      </c>
      <c r="D13892" t="s">
        <v>214</v>
      </c>
      <c r="E13892" t="s">
        <v>215</v>
      </c>
      <c r="F13892" s="88">
        <v>46388</v>
      </c>
      <c r="G13892" s="87">
        <v>1800</v>
      </c>
      <c r="H13892" s="87">
        <v>69.042847139633906</v>
      </c>
    </row>
    <row r="13893" spans="1:8" x14ac:dyDescent="0.3">
      <c r="A13893" t="s">
        <v>41</v>
      </c>
      <c r="B13893" t="s">
        <v>53</v>
      </c>
      <c r="C13893" t="s">
        <v>76</v>
      </c>
      <c r="D13893" t="s">
        <v>214</v>
      </c>
      <c r="E13893" t="s">
        <v>216</v>
      </c>
      <c r="F13893" s="88">
        <v>46388</v>
      </c>
      <c r="G13893" s="87">
        <v>1800</v>
      </c>
      <c r="H13893" s="87">
        <v>54.00000000000005</v>
      </c>
    </row>
    <row r="13894" spans="1:8" x14ac:dyDescent="0.3">
      <c r="A13894" t="s">
        <v>41</v>
      </c>
      <c r="B13894" t="s">
        <v>53</v>
      </c>
      <c r="C13894" t="s">
        <v>76</v>
      </c>
      <c r="D13894" t="s">
        <v>214</v>
      </c>
      <c r="E13894" t="s">
        <v>217</v>
      </c>
      <c r="F13894" s="88">
        <v>46388</v>
      </c>
      <c r="G13894" s="87">
        <v>1800</v>
      </c>
      <c r="H13894" s="87">
        <v>14.604705960809561</v>
      </c>
    </row>
    <row r="13895" spans="1:8" x14ac:dyDescent="0.3">
      <c r="A13895" t="s">
        <v>41</v>
      </c>
      <c r="B13895" t="s">
        <v>53</v>
      </c>
      <c r="C13895" t="s">
        <v>76</v>
      </c>
      <c r="D13895" t="s">
        <v>214</v>
      </c>
      <c r="E13895" t="s">
        <v>215</v>
      </c>
      <c r="F13895" s="88">
        <v>46419</v>
      </c>
      <c r="G13895" s="87">
        <v>1800</v>
      </c>
      <c r="H13895" s="87">
        <v>69.032989003665165</v>
      </c>
    </row>
    <row r="13896" spans="1:8" x14ac:dyDescent="0.3">
      <c r="A13896" t="s">
        <v>41</v>
      </c>
      <c r="B13896" t="s">
        <v>53</v>
      </c>
      <c r="C13896" t="s">
        <v>76</v>
      </c>
      <c r="D13896" t="s">
        <v>214</v>
      </c>
      <c r="E13896" t="s">
        <v>216</v>
      </c>
      <c r="F13896" s="88">
        <v>46419</v>
      </c>
      <c r="G13896" s="87">
        <v>1800</v>
      </c>
      <c r="H13896" s="87">
        <v>54.00000000000005</v>
      </c>
    </row>
    <row r="13897" spans="1:8" x14ac:dyDescent="0.3">
      <c r="A13897" t="s">
        <v>41</v>
      </c>
      <c r="B13897" t="s">
        <v>53</v>
      </c>
      <c r="C13897" t="s">
        <v>76</v>
      </c>
      <c r="D13897" t="s">
        <v>214</v>
      </c>
      <c r="E13897" t="s">
        <v>217</v>
      </c>
      <c r="F13897" s="88">
        <v>46419</v>
      </c>
      <c r="G13897" s="87">
        <v>1800</v>
      </c>
      <c r="H13897" s="87">
        <v>14.595134955014849</v>
      </c>
    </row>
    <row r="13898" spans="1:8" x14ac:dyDescent="0.3">
      <c r="A13898" t="s">
        <v>41</v>
      </c>
      <c r="B13898" t="s">
        <v>53</v>
      </c>
      <c r="C13898" t="s">
        <v>76</v>
      </c>
      <c r="D13898" t="s">
        <v>214</v>
      </c>
      <c r="E13898" t="s">
        <v>215</v>
      </c>
      <c r="F13898" s="88">
        <v>46447</v>
      </c>
      <c r="G13898" s="87">
        <v>1800</v>
      </c>
      <c r="H13898" s="87">
        <v>69.023143780039618</v>
      </c>
    </row>
    <row r="13899" spans="1:8" x14ac:dyDescent="0.3">
      <c r="A13899" t="s">
        <v>41</v>
      </c>
      <c r="B13899" t="s">
        <v>53</v>
      </c>
      <c r="C13899" t="s">
        <v>76</v>
      </c>
      <c r="D13899" t="s">
        <v>214</v>
      </c>
      <c r="E13899" t="s">
        <v>216</v>
      </c>
      <c r="F13899" s="88">
        <v>46447</v>
      </c>
      <c r="G13899" s="87">
        <v>1800</v>
      </c>
      <c r="H13899" s="87">
        <v>54.00000000000005</v>
      </c>
    </row>
    <row r="13900" spans="1:8" x14ac:dyDescent="0.3">
      <c r="A13900" t="s">
        <v>41</v>
      </c>
      <c r="B13900" t="s">
        <v>53</v>
      </c>
      <c r="C13900" t="s">
        <v>76</v>
      </c>
      <c r="D13900" t="s">
        <v>214</v>
      </c>
      <c r="E13900" t="s">
        <v>217</v>
      </c>
      <c r="F13900" s="88">
        <v>46447</v>
      </c>
      <c r="G13900" s="87">
        <v>1800</v>
      </c>
      <c r="H13900" s="87">
        <v>14.58557648547538</v>
      </c>
    </row>
    <row r="13901" spans="1:8" x14ac:dyDescent="0.3">
      <c r="A13901" t="s">
        <v>41</v>
      </c>
      <c r="B13901" t="s">
        <v>53</v>
      </c>
      <c r="C13901" t="s">
        <v>76</v>
      </c>
      <c r="D13901" t="s">
        <v>214</v>
      </c>
      <c r="E13901" t="s">
        <v>215</v>
      </c>
      <c r="F13901" s="88">
        <v>46478</v>
      </c>
      <c r="G13901" s="87">
        <v>1800</v>
      </c>
      <c r="H13901" s="87">
        <v>69.012978369384385</v>
      </c>
    </row>
    <row r="13902" spans="1:8" x14ac:dyDescent="0.3">
      <c r="A13902" t="s">
        <v>41</v>
      </c>
      <c r="B13902" t="s">
        <v>53</v>
      </c>
      <c r="C13902" t="s">
        <v>76</v>
      </c>
      <c r="D13902" t="s">
        <v>214</v>
      </c>
      <c r="E13902" t="s">
        <v>216</v>
      </c>
      <c r="F13902" s="88">
        <v>46478</v>
      </c>
      <c r="G13902" s="87">
        <v>1800</v>
      </c>
      <c r="H13902" s="87">
        <v>54.00000000000005</v>
      </c>
    </row>
    <row r="13903" spans="1:8" x14ac:dyDescent="0.3">
      <c r="A13903" t="s">
        <v>41</v>
      </c>
      <c r="B13903" t="s">
        <v>53</v>
      </c>
      <c r="C13903" t="s">
        <v>76</v>
      </c>
      <c r="D13903" t="s">
        <v>214</v>
      </c>
      <c r="E13903" t="s">
        <v>217</v>
      </c>
      <c r="F13903" s="88">
        <v>46478</v>
      </c>
      <c r="G13903" s="87">
        <v>1800</v>
      </c>
      <c r="H13903" s="87">
        <v>14.57570715474192</v>
      </c>
    </row>
    <row r="13904" spans="1:8" x14ac:dyDescent="0.3">
      <c r="A13904" t="s">
        <v>41</v>
      </c>
      <c r="B13904" t="s">
        <v>53</v>
      </c>
      <c r="C13904" t="s">
        <v>76</v>
      </c>
      <c r="D13904" t="s">
        <v>214</v>
      </c>
      <c r="E13904" t="s">
        <v>215</v>
      </c>
      <c r="F13904" s="88">
        <v>46508</v>
      </c>
      <c r="G13904" s="87">
        <v>1800</v>
      </c>
      <c r="H13904" s="87">
        <v>69.002826706277446</v>
      </c>
    </row>
    <row r="13905" spans="1:8" x14ac:dyDescent="0.3">
      <c r="A13905" t="s">
        <v>41</v>
      </c>
      <c r="B13905" t="s">
        <v>53</v>
      </c>
      <c r="C13905" t="s">
        <v>76</v>
      </c>
      <c r="D13905" t="s">
        <v>214</v>
      </c>
      <c r="E13905" t="s">
        <v>216</v>
      </c>
      <c r="F13905" s="88">
        <v>46508</v>
      </c>
      <c r="G13905" s="87">
        <v>1800</v>
      </c>
      <c r="H13905" s="87">
        <v>54.00000000000005</v>
      </c>
    </row>
    <row r="13906" spans="1:8" x14ac:dyDescent="0.3">
      <c r="A13906" t="s">
        <v>41</v>
      </c>
      <c r="B13906" t="s">
        <v>53</v>
      </c>
      <c r="C13906" t="s">
        <v>76</v>
      </c>
      <c r="D13906" t="s">
        <v>214</v>
      </c>
      <c r="E13906" t="s">
        <v>217</v>
      </c>
      <c r="F13906" s="88">
        <v>46508</v>
      </c>
      <c r="G13906" s="87">
        <v>1800</v>
      </c>
      <c r="H13906" s="87">
        <v>14.565851171143059</v>
      </c>
    </row>
    <row r="13907" spans="1:8" x14ac:dyDescent="0.3">
      <c r="A13907" t="s">
        <v>41</v>
      </c>
      <c r="B13907" t="s">
        <v>53</v>
      </c>
      <c r="C13907" t="s">
        <v>76</v>
      </c>
      <c r="D13907" t="s">
        <v>214</v>
      </c>
      <c r="E13907" t="s">
        <v>215</v>
      </c>
      <c r="F13907" s="88">
        <v>46539</v>
      </c>
      <c r="G13907" s="87">
        <v>1800</v>
      </c>
      <c r="H13907" s="87">
        <v>68.992688762849895</v>
      </c>
    </row>
    <row r="13908" spans="1:8" x14ac:dyDescent="0.3">
      <c r="A13908" t="s">
        <v>41</v>
      </c>
      <c r="B13908" t="s">
        <v>53</v>
      </c>
      <c r="C13908" t="s">
        <v>76</v>
      </c>
      <c r="D13908" t="s">
        <v>214</v>
      </c>
      <c r="E13908" t="s">
        <v>216</v>
      </c>
      <c r="F13908" s="88">
        <v>46539</v>
      </c>
      <c r="G13908" s="87">
        <v>1800</v>
      </c>
      <c r="H13908" s="87">
        <v>54.00000000000005</v>
      </c>
    </row>
    <row r="13909" spans="1:8" x14ac:dyDescent="0.3">
      <c r="A13909" t="s">
        <v>41</v>
      </c>
      <c r="B13909" t="s">
        <v>53</v>
      </c>
      <c r="C13909" t="s">
        <v>76</v>
      </c>
      <c r="D13909" t="s">
        <v>214</v>
      </c>
      <c r="E13909" t="s">
        <v>217</v>
      </c>
      <c r="F13909" s="88">
        <v>46539</v>
      </c>
      <c r="G13909" s="87">
        <v>1800</v>
      </c>
      <c r="H13909" s="87">
        <v>14.55600850762124</v>
      </c>
    </row>
    <row r="13910" spans="1:8" x14ac:dyDescent="0.3">
      <c r="A13910" t="s">
        <v>41</v>
      </c>
      <c r="B13910" t="s">
        <v>53</v>
      </c>
      <c r="C13910" t="s">
        <v>76</v>
      </c>
      <c r="D13910" t="s">
        <v>214</v>
      </c>
      <c r="E13910" t="s">
        <v>215</v>
      </c>
      <c r="F13910" s="88">
        <v>46569</v>
      </c>
      <c r="G13910" s="87">
        <v>1800</v>
      </c>
      <c r="H13910" s="87">
        <v>14.54617913719245</v>
      </c>
    </row>
    <row r="13911" spans="1:8" x14ac:dyDescent="0.3">
      <c r="A13911" t="s">
        <v>41</v>
      </c>
      <c r="B13911" t="s">
        <v>53</v>
      </c>
      <c r="C13911" t="s">
        <v>76</v>
      </c>
      <c r="D13911" t="s">
        <v>214</v>
      </c>
      <c r="E13911" t="s">
        <v>216</v>
      </c>
      <c r="F13911" s="88">
        <v>46569</v>
      </c>
      <c r="G13911" s="87">
        <v>1800</v>
      </c>
      <c r="H13911" s="87">
        <v>0</v>
      </c>
    </row>
    <row r="13912" spans="1:8" x14ac:dyDescent="0.3">
      <c r="A13912" t="s">
        <v>41</v>
      </c>
      <c r="B13912" t="s">
        <v>53</v>
      </c>
      <c r="C13912" t="s">
        <v>76</v>
      </c>
      <c r="D13912" t="s">
        <v>214</v>
      </c>
      <c r="E13912" t="s">
        <v>217</v>
      </c>
      <c r="F13912" s="88">
        <v>46569</v>
      </c>
      <c r="G13912" s="87">
        <v>1800</v>
      </c>
      <c r="H13912" s="87">
        <v>14.54617913719245</v>
      </c>
    </row>
    <row r="13913" spans="1:8" x14ac:dyDescent="0.3">
      <c r="A13913" t="s">
        <v>41</v>
      </c>
      <c r="B13913" t="s">
        <v>53</v>
      </c>
      <c r="C13913" t="s">
        <v>76</v>
      </c>
      <c r="D13913" t="s">
        <v>214</v>
      </c>
      <c r="E13913" t="s">
        <v>215</v>
      </c>
      <c r="F13913" s="88">
        <v>46600</v>
      </c>
      <c r="G13913" s="87">
        <v>1800</v>
      </c>
      <c r="H13913" s="87">
        <v>14.53620222357439</v>
      </c>
    </row>
    <row r="13914" spans="1:8" x14ac:dyDescent="0.3">
      <c r="A13914" t="s">
        <v>41</v>
      </c>
      <c r="B13914" t="s">
        <v>53</v>
      </c>
      <c r="C13914" t="s">
        <v>76</v>
      </c>
      <c r="D13914" t="s">
        <v>214</v>
      </c>
      <c r="E13914" t="s">
        <v>216</v>
      </c>
      <c r="F13914" s="88">
        <v>46600</v>
      </c>
      <c r="G13914" s="87">
        <v>1800</v>
      </c>
      <c r="H13914" s="87">
        <v>0</v>
      </c>
    </row>
    <row r="13915" spans="1:8" x14ac:dyDescent="0.3">
      <c r="A13915" t="s">
        <v>41</v>
      </c>
      <c r="B13915" t="s">
        <v>53</v>
      </c>
      <c r="C13915" t="s">
        <v>76</v>
      </c>
      <c r="D13915" t="s">
        <v>214</v>
      </c>
      <c r="E13915" t="s">
        <v>217</v>
      </c>
      <c r="F13915" s="88">
        <v>46600</v>
      </c>
      <c r="G13915" s="87">
        <v>1800</v>
      </c>
      <c r="H13915" s="87">
        <v>14.53620222357439</v>
      </c>
    </row>
    <row r="13916" spans="1:8" x14ac:dyDescent="0.3">
      <c r="A13916" t="s">
        <v>41</v>
      </c>
      <c r="B13916" t="s">
        <v>53</v>
      </c>
      <c r="C13916" t="s">
        <v>76</v>
      </c>
      <c r="D13916" t="s">
        <v>214</v>
      </c>
      <c r="E13916" t="s">
        <v>215</v>
      </c>
      <c r="F13916" s="88">
        <v>46631</v>
      </c>
      <c r="G13916" s="87">
        <v>1800</v>
      </c>
      <c r="H13916" s="87">
        <v>14.526399575484341</v>
      </c>
    </row>
    <row r="13917" spans="1:8" x14ac:dyDescent="0.3">
      <c r="A13917" t="s">
        <v>41</v>
      </c>
      <c r="B13917" t="s">
        <v>53</v>
      </c>
      <c r="C13917" t="s">
        <v>76</v>
      </c>
      <c r="D13917" t="s">
        <v>214</v>
      </c>
      <c r="E13917" t="s">
        <v>216</v>
      </c>
      <c r="F13917" s="88">
        <v>46631</v>
      </c>
      <c r="G13917" s="87">
        <v>1800</v>
      </c>
      <c r="H13917" s="87">
        <v>0</v>
      </c>
    </row>
    <row r="13918" spans="1:8" x14ac:dyDescent="0.3">
      <c r="A13918" t="s">
        <v>41</v>
      </c>
      <c r="B13918" t="s">
        <v>53</v>
      </c>
      <c r="C13918" t="s">
        <v>76</v>
      </c>
      <c r="D13918" t="s">
        <v>214</v>
      </c>
      <c r="E13918" t="s">
        <v>217</v>
      </c>
      <c r="F13918" s="88">
        <v>46631</v>
      </c>
      <c r="G13918" s="87">
        <v>1800</v>
      </c>
      <c r="H13918" s="87">
        <v>14.526399575484341</v>
      </c>
    </row>
    <row r="13919" spans="1:8" x14ac:dyDescent="0.3">
      <c r="A13919" t="s">
        <v>41</v>
      </c>
      <c r="B13919" t="s">
        <v>53</v>
      </c>
      <c r="C13919" t="s">
        <v>76</v>
      </c>
      <c r="D13919" t="s">
        <v>214</v>
      </c>
      <c r="E13919" t="s">
        <v>215</v>
      </c>
      <c r="F13919" s="88">
        <v>46661</v>
      </c>
      <c r="G13919" s="87">
        <v>1800</v>
      </c>
      <c r="H13919" s="87">
        <v>14.516610139532069</v>
      </c>
    </row>
    <row r="13920" spans="1:8" x14ac:dyDescent="0.3">
      <c r="A13920" t="s">
        <v>41</v>
      </c>
      <c r="B13920" t="s">
        <v>53</v>
      </c>
      <c r="C13920" t="s">
        <v>76</v>
      </c>
      <c r="D13920" t="s">
        <v>214</v>
      </c>
      <c r="E13920" t="s">
        <v>216</v>
      </c>
      <c r="F13920" s="88">
        <v>46661</v>
      </c>
      <c r="G13920" s="87">
        <v>1800</v>
      </c>
      <c r="H13920" s="87">
        <v>0</v>
      </c>
    </row>
    <row r="13921" spans="1:8" x14ac:dyDescent="0.3">
      <c r="A13921" t="s">
        <v>41</v>
      </c>
      <c r="B13921" t="s">
        <v>53</v>
      </c>
      <c r="C13921" t="s">
        <v>76</v>
      </c>
      <c r="D13921" t="s">
        <v>214</v>
      </c>
      <c r="E13921" t="s">
        <v>217</v>
      </c>
      <c r="F13921" s="88">
        <v>46661</v>
      </c>
      <c r="G13921" s="87">
        <v>1800</v>
      </c>
      <c r="H13921" s="87">
        <v>14.516610139532069</v>
      </c>
    </row>
    <row r="13922" spans="1:8" x14ac:dyDescent="0.3">
      <c r="A13922" t="s">
        <v>41</v>
      </c>
      <c r="B13922" t="s">
        <v>53</v>
      </c>
      <c r="C13922" t="s">
        <v>76</v>
      </c>
      <c r="D13922" t="s">
        <v>214</v>
      </c>
      <c r="E13922" t="s">
        <v>215</v>
      </c>
      <c r="F13922" s="88">
        <v>46692</v>
      </c>
      <c r="G13922" s="87">
        <v>1800</v>
      </c>
      <c r="H13922" s="87">
        <v>14.50683388902374</v>
      </c>
    </row>
    <row r="13923" spans="1:8" x14ac:dyDescent="0.3">
      <c r="A13923" t="s">
        <v>41</v>
      </c>
      <c r="B13923" t="s">
        <v>53</v>
      </c>
      <c r="C13923" t="s">
        <v>76</v>
      </c>
      <c r="D13923" t="s">
        <v>214</v>
      </c>
      <c r="E13923" t="s">
        <v>216</v>
      </c>
      <c r="F13923" s="88">
        <v>46692</v>
      </c>
      <c r="G13923" s="87">
        <v>1800</v>
      </c>
      <c r="H13923" s="87">
        <v>0</v>
      </c>
    </row>
    <row r="13924" spans="1:8" x14ac:dyDescent="0.3">
      <c r="A13924" t="s">
        <v>41</v>
      </c>
      <c r="B13924" t="s">
        <v>53</v>
      </c>
      <c r="C13924" t="s">
        <v>76</v>
      </c>
      <c r="D13924" t="s">
        <v>214</v>
      </c>
      <c r="E13924" t="s">
        <v>217</v>
      </c>
      <c r="F13924" s="88">
        <v>46692</v>
      </c>
      <c r="G13924" s="87">
        <v>1800</v>
      </c>
      <c r="H13924" s="87">
        <v>14.50683388902374</v>
      </c>
    </row>
    <row r="13925" spans="1:8" x14ac:dyDescent="0.3">
      <c r="A13925" t="s">
        <v>41</v>
      </c>
      <c r="B13925" t="s">
        <v>53</v>
      </c>
      <c r="C13925" t="s">
        <v>76</v>
      </c>
      <c r="D13925" t="s">
        <v>214</v>
      </c>
      <c r="E13925" t="s">
        <v>215</v>
      </c>
      <c r="F13925" s="88">
        <v>46722</v>
      </c>
      <c r="G13925" s="87">
        <v>1800</v>
      </c>
      <c r="H13925" s="87">
        <v>14.49707079733904</v>
      </c>
    </row>
    <row r="13926" spans="1:8" x14ac:dyDescent="0.3">
      <c r="A13926" t="s">
        <v>41</v>
      </c>
      <c r="B13926" t="s">
        <v>53</v>
      </c>
      <c r="C13926" t="s">
        <v>76</v>
      </c>
      <c r="D13926" t="s">
        <v>214</v>
      </c>
      <c r="E13926" t="s">
        <v>216</v>
      </c>
      <c r="F13926" s="88">
        <v>46722</v>
      </c>
      <c r="G13926" s="87">
        <v>1800</v>
      </c>
      <c r="H13926" s="87">
        <v>0</v>
      </c>
    </row>
    <row r="13927" spans="1:8" x14ac:dyDescent="0.3">
      <c r="A13927" t="s">
        <v>41</v>
      </c>
      <c r="B13927" t="s">
        <v>53</v>
      </c>
      <c r="C13927" t="s">
        <v>76</v>
      </c>
      <c r="D13927" t="s">
        <v>214</v>
      </c>
      <c r="E13927" t="s">
        <v>217</v>
      </c>
      <c r="F13927" s="88">
        <v>46722</v>
      </c>
      <c r="G13927" s="87">
        <v>1800</v>
      </c>
      <c r="H13927" s="87">
        <v>14.49707079733904</v>
      </c>
    </row>
    <row r="13928" spans="1:8" x14ac:dyDescent="0.3">
      <c r="A13928" t="s">
        <v>41</v>
      </c>
      <c r="B13928" t="s">
        <v>53</v>
      </c>
      <c r="C13928" t="s">
        <v>77</v>
      </c>
      <c r="D13928" t="s">
        <v>198</v>
      </c>
      <c r="E13928" t="s">
        <v>135</v>
      </c>
      <c r="G13928" s="87">
        <v>16800</v>
      </c>
      <c r="H13928" s="87">
        <v>9240</v>
      </c>
    </row>
    <row r="13929" spans="1:8" x14ac:dyDescent="0.3">
      <c r="A13929" t="s">
        <v>41</v>
      </c>
      <c r="B13929" t="s">
        <v>53</v>
      </c>
      <c r="C13929" t="s">
        <v>77</v>
      </c>
      <c r="D13929" t="s">
        <v>198</v>
      </c>
      <c r="E13929" t="s">
        <v>199</v>
      </c>
      <c r="G13929" s="87">
        <v>16800</v>
      </c>
      <c r="H13929" s="87">
        <v>16910.660034950932</v>
      </c>
    </row>
    <row r="13930" spans="1:8" x14ac:dyDescent="0.3">
      <c r="A13930" t="s">
        <v>41</v>
      </c>
      <c r="B13930" t="s">
        <v>53</v>
      </c>
      <c r="C13930" t="s">
        <v>77</v>
      </c>
      <c r="D13930" t="s">
        <v>198</v>
      </c>
      <c r="E13930" t="s">
        <v>200</v>
      </c>
      <c r="G13930" s="87">
        <v>16800</v>
      </c>
      <c r="H13930" s="87">
        <v>17003.976401822369</v>
      </c>
    </row>
    <row r="13931" spans="1:8" x14ac:dyDescent="0.3">
      <c r="A13931" t="s">
        <v>41</v>
      </c>
      <c r="B13931" t="s">
        <v>53</v>
      </c>
      <c r="C13931" t="s">
        <v>77</v>
      </c>
      <c r="D13931" t="s">
        <v>198</v>
      </c>
      <c r="E13931" t="s">
        <v>201</v>
      </c>
      <c r="G13931" s="87">
        <v>16800</v>
      </c>
      <c r="H13931" s="87">
        <v>16800</v>
      </c>
    </row>
    <row r="13932" spans="1:8" x14ac:dyDescent="0.3">
      <c r="A13932" t="s">
        <v>41</v>
      </c>
      <c r="B13932" t="s">
        <v>53</v>
      </c>
      <c r="C13932" t="s">
        <v>77</v>
      </c>
      <c r="D13932" t="s">
        <v>198</v>
      </c>
      <c r="E13932" t="s">
        <v>202</v>
      </c>
      <c r="G13932" s="87">
        <v>16800</v>
      </c>
      <c r="H13932" s="87">
        <v>9413.7890056815795</v>
      </c>
    </row>
    <row r="13933" spans="1:8" x14ac:dyDescent="0.3">
      <c r="A13933" t="s">
        <v>41</v>
      </c>
      <c r="B13933" t="s">
        <v>53</v>
      </c>
      <c r="C13933" t="s">
        <v>77</v>
      </c>
      <c r="D13933" t="s">
        <v>198</v>
      </c>
      <c r="E13933" t="s">
        <v>139</v>
      </c>
      <c r="G13933" s="87">
        <v>16800</v>
      </c>
      <c r="H13933" s="87">
        <v>11004</v>
      </c>
    </row>
    <row r="13934" spans="1:8" x14ac:dyDescent="0.3">
      <c r="A13934" t="s">
        <v>41</v>
      </c>
      <c r="B13934" t="s">
        <v>53</v>
      </c>
      <c r="C13934" t="s">
        <v>77</v>
      </c>
      <c r="D13934" t="s">
        <v>198</v>
      </c>
      <c r="E13934" t="s">
        <v>65</v>
      </c>
      <c r="G13934" s="87">
        <v>16800</v>
      </c>
      <c r="H13934" s="87">
        <v>9413.7890056815795</v>
      </c>
    </row>
    <row r="13935" spans="1:8" x14ac:dyDescent="0.3">
      <c r="A13935" t="s">
        <v>41</v>
      </c>
      <c r="B13935" t="s">
        <v>53</v>
      </c>
      <c r="C13935" t="s">
        <v>77</v>
      </c>
      <c r="D13935" t="s">
        <v>203</v>
      </c>
      <c r="E13935" t="s">
        <v>204</v>
      </c>
      <c r="G13935" s="87">
        <v>16800</v>
      </c>
      <c r="H13935" s="87">
        <v>9415.6619447002067</v>
      </c>
    </row>
    <row r="13936" spans="1:8" x14ac:dyDescent="0.3">
      <c r="A13936" t="s">
        <v>41</v>
      </c>
      <c r="B13936" t="s">
        <v>53</v>
      </c>
      <c r="C13936" t="s">
        <v>77</v>
      </c>
      <c r="D13936" t="s">
        <v>203</v>
      </c>
      <c r="E13936" t="s">
        <v>142</v>
      </c>
      <c r="G13936" s="87">
        <v>16800</v>
      </c>
      <c r="H13936" s="87">
        <v>16800</v>
      </c>
    </row>
    <row r="13937" spans="1:8" x14ac:dyDescent="0.3">
      <c r="A13937" t="s">
        <v>41</v>
      </c>
      <c r="B13937" t="s">
        <v>53</v>
      </c>
      <c r="C13937" t="s">
        <v>77</v>
      </c>
      <c r="D13937" t="s">
        <v>203</v>
      </c>
      <c r="E13937" t="s">
        <v>143</v>
      </c>
      <c r="G13937" s="87">
        <v>16800</v>
      </c>
      <c r="H13937" s="87">
        <v>17119.38535400038</v>
      </c>
    </row>
    <row r="13938" spans="1:8" x14ac:dyDescent="0.3">
      <c r="A13938" t="s">
        <v>41</v>
      </c>
      <c r="B13938" t="s">
        <v>53</v>
      </c>
      <c r="C13938" t="s">
        <v>77</v>
      </c>
      <c r="D13938" t="s">
        <v>203</v>
      </c>
      <c r="E13938" t="s">
        <v>141</v>
      </c>
      <c r="G13938" s="87">
        <v>16800</v>
      </c>
      <c r="H13938" s="87">
        <v>0</v>
      </c>
    </row>
    <row r="13939" spans="1:8" x14ac:dyDescent="0.3">
      <c r="A13939" t="s">
        <v>41</v>
      </c>
      <c r="B13939" t="s">
        <v>53</v>
      </c>
      <c r="C13939" t="s">
        <v>77</v>
      </c>
      <c r="D13939" t="s">
        <v>203</v>
      </c>
      <c r="E13939" t="s">
        <v>205</v>
      </c>
      <c r="G13939" s="87">
        <v>16800</v>
      </c>
      <c r="H13939" s="87">
        <v>9415.6619447002067</v>
      </c>
    </row>
    <row r="13940" spans="1:8" x14ac:dyDescent="0.3">
      <c r="A13940" t="s">
        <v>41</v>
      </c>
      <c r="B13940" t="s">
        <v>53</v>
      </c>
      <c r="C13940" t="s">
        <v>77</v>
      </c>
      <c r="D13940" t="s">
        <v>206</v>
      </c>
      <c r="E13940" t="s">
        <v>207</v>
      </c>
      <c r="G13940" s="87">
        <v>16800</v>
      </c>
      <c r="H13940" s="87">
        <v>17472</v>
      </c>
    </row>
    <row r="13941" spans="1:8" x14ac:dyDescent="0.3">
      <c r="A13941" t="s">
        <v>41</v>
      </c>
      <c r="B13941" t="s">
        <v>53</v>
      </c>
      <c r="C13941" t="s">
        <v>77</v>
      </c>
      <c r="D13941" t="s">
        <v>206</v>
      </c>
      <c r="E13941" t="s">
        <v>208</v>
      </c>
      <c r="G13941" s="87">
        <v>16800</v>
      </c>
      <c r="H13941" s="87">
        <v>17357.666666666672</v>
      </c>
    </row>
    <row r="13942" spans="1:8" x14ac:dyDescent="0.3">
      <c r="A13942" t="s">
        <v>41</v>
      </c>
      <c r="B13942" t="s">
        <v>53</v>
      </c>
      <c r="C13942" t="s">
        <v>77</v>
      </c>
      <c r="D13942" t="s">
        <v>206</v>
      </c>
      <c r="E13942" t="s">
        <v>209</v>
      </c>
      <c r="G13942" s="87">
        <v>16800</v>
      </c>
      <c r="H13942" s="87">
        <v>16598.470459518601</v>
      </c>
    </row>
    <row r="13943" spans="1:8" x14ac:dyDescent="0.3">
      <c r="A13943" t="s">
        <v>41</v>
      </c>
      <c r="B13943" t="s">
        <v>53</v>
      </c>
      <c r="C13943" t="s">
        <v>77</v>
      </c>
      <c r="D13943" t="s">
        <v>210</v>
      </c>
      <c r="E13943" t="s">
        <v>211</v>
      </c>
      <c r="G13943" s="87">
        <v>16800</v>
      </c>
      <c r="H13943" s="87">
        <v>16800</v>
      </c>
    </row>
    <row r="13944" spans="1:8" x14ac:dyDescent="0.3">
      <c r="A13944" t="s">
        <v>41</v>
      </c>
      <c r="B13944" t="s">
        <v>53</v>
      </c>
      <c r="C13944" t="s">
        <v>77</v>
      </c>
      <c r="D13944" t="s">
        <v>210</v>
      </c>
      <c r="E13944" t="s">
        <v>212</v>
      </c>
      <c r="G13944" s="87">
        <v>16800</v>
      </c>
      <c r="H13944" s="87">
        <v>16632</v>
      </c>
    </row>
    <row r="13945" spans="1:8" x14ac:dyDescent="0.3">
      <c r="A13945" t="s">
        <v>41</v>
      </c>
      <c r="B13945" t="s">
        <v>53</v>
      </c>
      <c r="C13945" t="s">
        <v>77</v>
      </c>
      <c r="D13945" t="s">
        <v>210</v>
      </c>
      <c r="E13945" t="s">
        <v>213</v>
      </c>
      <c r="G13945" s="87">
        <v>16800</v>
      </c>
      <c r="H13945" s="87">
        <v>16464</v>
      </c>
    </row>
    <row r="13946" spans="1:8" x14ac:dyDescent="0.3">
      <c r="A13946" t="s">
        <v>41</v>
      </c>
      <c r="B13946" t="s">
        <v>53</v>
      </c>
      <c r="C13946" t="s">
        <v>77</v>
      </c>
      <c r="D13946" t="s">
        <v>214</v>
      </c>
      <c r="E13946" t="s">
        <v>215</v>
      </c>
      <c r="F13946" s="88">
        <v>46388</v>
      </c>
      <c r="G13946" s="87">
        <v>1400</v>
      </c>
      <c r="H13946" s="87">
        <v>44.320128350238043</v>
      </c>
    </row>
    <row r="13947" spans="1:8" x14ac:dyDescent="0.3">
      <c r="A13947" t="s">
        <v>41</v>
      </c>
      <c r="B13947" t="s">
        <v>53</v>
      </c>
      <c r="C13947" t="s">
        <v>77</v>
      </c>
      <c r="D13947" t="s">
        <v>214</v>
      </c>
      <c r="E13947" t="s">
        <v>216</v>
      </c>
      <c r="F13947" s="88">
        <v>46388</v>
      </c>
      <c r="G13947" s="87">
        <v>1400</v>
      </c>
      <c r="H13947" s="87">
        <v>56.00000000000005</v>
      </c>
    </row>
    <row r="13948" spans="1:8" x14ac:dyDescent="0.3">
      <c r="A13948" t="s">
        <v>41</v>
      </c>
      <c r="B13948" t="s">
        <v>53</v>
      </c>
      <c r="C13948" t="s">
        <v>77</v>
      </c>
      <c r="D13948" t="s">
        <v>214</v>
      </c>
      <c r="E13948" t="s">
        <v>217</v>
      </c>
      <c r="F13948" s="88">
        <v>46388</v>
      </c>
      <c r="G13948" s="87">
        <v>1400</v>
      </c>
      <c r="H13948" s="87">
        <v>-11.230645817078869</v>
      </c>
    </row>
    <row r="13949" spans="1:8" x14ac:dyDescent="0.3">
      <c r="A13949" t="s">
        <v>41</v>
      </c>
      <c r="B13949" t="s">
        <v>53</v>
      </c>
      <c r="C13949" t="s">
        <v>77</v>
      </c>
      <c r="D13949" t="s">
        <v>214</v>
      </c>
      <c r="E13949" t="s">
        <v>215</v>
      </c>
      <c r="F13949" s="88">
        <v>46419</v>
      </c>
      <c r="G13949" s="87">
        <v>1400</v>
      </c>
      <c r="H13949" s="87">
        <v>44.312550856589937</v>
      </c>
    </row>
    <row r="13950" spans="1:8" x14ac:dyDescent="0.3">
      <c r="A13950" t="s">
        <v>41</v>
      </c>
      <c r="B13950" t="s">
        <v>53</v>
      </c>
      <c r="C13950" t="s">
        <v>77</v>
      </c>
      <c r="D13950" t="s">
        <v>214</v>
      </c>
      <c r="E13950" t="s">
        <v>216</v>
      </c>
      <c r="F13950" s="88">
        <v>46419</v>
      </c>
      <c r="G13950" s="87">
        <v>1400</v>
      </c>
      <c r="H13950" s="87">
        <v>56.00000000000005</v>
      </c>
    </row>
    <row r="13951" spans="1:8" x14ac:dyDescent="0.3">
      <c r="A13951" t="s">
        <v>41</v>
      </c>
      <c r="B13951" t="s">
        <v>53</v>
      </c>
      <c r="C13951" t="s">
        <v>77</v>
      </c>
      <c r="D13951" t="s">
        <v>214</v>
      </c>
      <c r="E13951" t="s">
        <v>217</v>
      </c>
      <c r="F13951" s="88">
        <v>46419</v>
      </c>
      <c r="G13951" s="87">
        <v>1400</v>
      </c>
      <c r="H13951" s="87">
        <v>-11.237931868663511</v>
      </c>
    </row>
    <row r="13952" spans="1:8" x14ac:dyDescent="0.3">
      <c r="A13952" t="s">
        <v>41</v>
      </c>
      <c r="B13952" t="s">
        <v>53</v>
      </c>
      <c r="C13952" t="s">
        <v>77</v>
      </c>
      <c r="D13952" t="s">
        <v>214</v>
      </c>
      <c r="E13952" t="s">
        <v>215</v>
      </c>
      <c r="F13952" s="88">
        <v>46447</v>
      </c>
      <c r="G13952" s="87">
        <v>1400</v>
      </c>
      <c r="H13952" s="87">
        <v>44.304963524531793</v>
      </c>
    </row>
    <row r="13953" spans="1:8" x14ac:dyDescent="0.3">
      <c r="A13953" t="s">
        <v>41</v>
      </c>
      <c r="B13953" t="s">
        <v>53</v>
      </c>
      <c r="C13953" t="s">
        <v>77</v>
      </c>
      <c r="D13953" t="s">
        <v>214</v>
      </c>
      <c r="E13953" t="s">
        <v>216</v>
      </c>
      <c r="F13953" s="88">
        <v>46447</v>
      </c>
      <c r="G13953" s="87">
        <v>1400</v>
      </c>
      <c r="H13953" s="87">
        <v>56.00000000000005</v>
      </c>
    </row>
    <row r="13954" spans="1:8" x14ac:dyDescent="0.3">
      <c r="A13954" t="s">
        <v>41</v>
      </c>
      <c r="B13954" t="s">
        <v>53</v>
      </c>
      <c r="C13954" t="s">
        <v>77</v>
      </c>
      <c r="D13954" t="s">
        <v>214</v>
      </c>
      <c r="E13954" t="s">
        <v>217</v>
      </c>
      <c r="F13954" s="88">
        <v>46447</v>
      </c>
      <c r="G13954" s="87">
        <v>1400</v>
      </c>
      <c r="H13954" s="87">
        <v>-11.245227380258081</v>
      </c>
    </row>
    <row r="13955" spans="1:8" x14ac:dyDescent="0.3">
      <c r="A13955" t="s">
        <v>41</v>
      </c>
      <c r="B13955" t="s">
        <v>53</v>
      </c>
      <c r="C13955" t="s">
        <v>77</v>
      </c>
      <c r="D13955" t="s">
        <v>214</v>
      </c>
      <c r="E13955" t="s">
        <v>215</v>
      </c>
      <c r="F13955" s="88">
        <v>46478</v>
      </c>
      <c r="G13955" s="87">
        <v>1400</v>
      </c>
      <c r="H13955" s="87">
        <v>44.297108630067548</v>
      </c>
    </row>
    <row r="13956" spans="1:8" x14ac:dyDescent="0.3">
      <c r="A13956" t="s">
        <v>41</v>
      </c>
      <c r="B13956" t="s">
        <v>53</v>
      </c>
      <c r="C13956" t="s">
        <v>77</v>
      </c>
      <c r="D13956" t="s">
        <v>214</v>
      </c>
      <c r="E13956" t="s">
        <v>216</v>
      </c>
      <c r="F13956" s="88">
        <v>46478</v>
      </c>
      <c r="G13956" s="87">
        <v>1400</v>
      </c>
      <c r="H13956" s="87">
        <v>56.00000000000005</v>
      </c>
    </row>
    <row r="13957" spans="1:8" x14ac:dyDescent="0.3">
      <c r="A13957" t="s">
        <v>41</v>
      </c>
      <c r="B13957" t="s">
        <v>53</v>
      </c>
      <c r="C13957" t="s">
        <v>77</v>
      </c>
      <c r="D13957" t="s">
        <v>214</v>
      </c>
      <c r="E13957" t="s">
        <v>217</v>
      </c>
      <c r="F13957" s="88">
        <v>46478</v>
      </c>
      <c r="G13957" s="87">
        <v>1400</v>
      </c>
      <c r="H13957" s="87">
        <v>-11.252780163396499</v>
      </c>
    </row>
    <row r="13958" spans="1:8" x14ac:dyDescent="0.3">
      <c r="A13958" t="s">
        <v>41</v>
      </c>
      <c r="B13958" t="s">
        <v>53</v>
      </c>
      <c r="C13958" t="s">
        <v>77</v>
      </c>
      <c r="D13958" t="s">
        <v>214</v>
      </c>
      <c r="E13958" t="s">
        <v>215</v>
      </c>
      <c r="F13958" s="88">
        <v>46508</v>
      </c>
      <c r="G13958" s="87">
        <v>1400</v>
      </c>
      <c r="H13958" s="87">
        <v>44.289243177135738</v>
      </c>
    </row>
    <row r="13959" spans="1:8" x14ac:dyDescent="0.3">
      <c r="A13959" t="s">
        <v>41</v>
      </c>
      <c r="B13959" t="s">
        <v>53</v>
      </c>
      <c r="C13959" t="s">
        <v>77</v>
      </c>
      <c r="D13959" t="s">
        <v>214</v>
      </c>
      <c r="E13959" t="s">
        <v>216</v>
      </c>
      <c r="F13959" s="88">
        <v>46508</v>
      </c>
      <c r="G13959" s="87">
        <v>1400</v>
      </c>
      <c r="H13959" s="87">
        <v>56.00000000000005</v>
      </c>
    </row>
    <row r="13960" spans="1:8" x14ac:dyDescent="0.3">
      <c r="A13960" t="s">
        <v>41</v>
      </c>
      <c r="B13960" t="s">
        <v>53</v>
      </c>
      <c r="C13960" t="s">
        <v>77</v>
      </c>
      <c r="D13960" t="s">
        <v>214</v>
      </c>
      <c r="E13960" t="s">
        <v>217</v>
      </c>
      <c r="F13960" s="88">
        <v>46508</v>
      </c>
      <c r="G13960" s="87">
        <v>1400</v>
      </c>
      <c r="H13960" s="87">
        <v>-11.260343098908111</v>
      </c>
    </row>
    <row r="13961" spans="1:8" x14ac:dyDescent="0.3">
      <c r="A13961" t="s">
        <v>41</v>
      </c>
      <c r="B13961" t="s">
        <v>53</v>
      </c>
      <c r="C13961" t="s">
        <v>77</v>
      </c>
      <c r="D13961" t="s">
        <v>214</v>
      </c>
      <c r="E13961" t="s">
        <v>215</v>
      </c>
      <c r="F13961" s="88">
        <v>46539</v>
      </c>
      <c r="G13961" s="87">
        <v>1400</v>
      </c>
      <c r="H13961" s="87">
        <v>44.281367144432338</v>
      </c>
    </row>
    <row r="13962" spans="1:8" x14ac:dyDescent="0.3">
      <c r="A13962" t="s">
        <v>41</v>
      </c>
      <c r="B13962" t="s">
        <v>53</v>
      </c>
      <c r="C13962" t="s">
        <v>77</v>
      </c>
      <c r="D13962" t="s">
        <v>214</v>
      </c>
      <c r="E13962" t="s">
        <v>216</v>
      </c>
      <c r="F13962" s="88">
        <v>46539</v>
      </c>
      <c r="G13962" s="87">
        <v>1400</v>
      </c>
      <c r="H13962" s="87">
        <v>56.00000000000005</v>
      </c>
    </row>
    <row r="13963" spans="1:8" x14ac:dyDescent="0.3">
      <c r="A13963" t="s">
        <v>41</v>
      </c>
      <c r="B13963" t="s">
        <v>53</v>
      </c>
      <c r="C13963" t="s">
        <v>77</v>
      </c>
      <c r="D13963" t="s">
        <v>214</v>
      </c>
      <c r="E13963" t="s">
        <v>217</v>
      </c>
      <c r="F13963" s="88">
        <v>46539</v>
      </c>
      <c r="G13963" s="87">
        <v>1400</v>
      </c>
      <c r="H13963" s="87">
        <v>-11.26791620727672</v>
      </c>
    </row>
    <row r="13964" spans="1:8" x14ac:dyDescent="0.3">
      <c r="A13964" t="s">
        <v>41</v>
      </c>
      <c r="B13964" t="s">
        <v>53</v>
      </c>
      <c r="C13964" t="s">
        <v>77</v>
      </c>
      <c r="D13964" t="s">
        <v>214</v>
      </c>
      <c r="E13964" t="s">
        <v>215</v>
      </c>
      <c r="F13964" s="88">
        <v>46569</v>
      </c>
      <c r="G13964" s="87">
        <v>1400</v>
      </c>
      <c r="H13964" s="87">
        <v>44.273480510597047</v>
      </c>
    </row>
    <row r="13965" spans="1:8" x14ac:dyDescent="0.3">
      <c r="A13965" t="s">
        <v>41</v>
      </c>
      <c r="B13965" t="s">
        <v>53</v>
      </c>
      <c r="C13965" t="s">
        <v>77</v>
      </c>
      <c r="D13965" t="s">
        <v>214</v>
      </c>
      <c r="E13965" t="s">
        <v>216</v>
      </c>
      <c r="F13965" s="88">
        <v>46569</v>
      </c>
      <c r="G13965" s="87">
        <v>1400</v>
      </c>
      <c r="H13965" s="87">
        <v>56.00000000000005</v>
      </c>
    </row>
    <row r="13966" spans="1:8" x14ac:dyDescent="0.3">
      <c r="A13966" t="s">
        <v>41</v>
      </c>
      <c r="B13966" t="s">
        <v>53</v>
      </c>
      <c r="C13966" t="s">
        <v>77</v>
      </c>
      <c r="D13966" t="s">
        <v>214</v>
      </c>
      <c r="E13966" t="s">
        <v>217</v>
      </c>
      <c r="F13966" s="88">
        <v>46569</v>
      </c>
      <c r="G13966" s="87">
        <v>1400</v>
      </c>
      <c r="H13966" s="87">
        <v>-11.275499509041319</v>
      </c>
    </row>
    <row r="13967" spans="1:8" x14ac:dyDescent="0.3">
      <c r="A13967" t="s">
        <v>41</v>
      </c>
      <c r="B13967" t="s">
        <v>53</v>
      </c>
      <c r="C13967" t="s">
        <v>77</v>
      </c>
      <c r="D13967" t="s">
        <v>214</v>
      </c>
      <c r="E13967" t="s">
        <v>215</v>
      </c>
      <c r="F13967" s="88">
        <v>46600</v>
      </c>
      <c r="G13967" s="87">
        <v>1400</v>
      </c>
      <c r="H13967" s="87">
        <v>-11.28321759387045</v>
      </c>
    </row>
    <row r="13968" spans="1:8" x14ac:dyDescent="0.3">
      <c r="A13968" t="s">
        <v>41</v>
      </c>
      <c r="B13968" t="s">
        <v>53</v>
      </c>
      <c r="C13968" t="s">
        <v>77</v>
      </c>
      <c r="D13968" t="s">
        <v>214</v>
      </c>
      <c r="E13968" t="s">
        <v>216</v>
      </c>
      <c r="F13968" s="88">
        <v>46600</v>
      </c>
      <c r="G13968" s="87">
        <v>1400</v>
      </c>
      <c r="H13968" s="87">
        <v>0</v>
      </c>
    </row>
    <row r="13969" spans="1:8" x14ac:dyDescent="0.3">
      <c r="A13969" t="s">
        <v>41</v>
      </c>
      <c r="B13969" t="s">
        <v>53</v>
      </c>
      <c r="C13969" t="s">
        <v>77</v>
      </c>
      <c r="D13969" t="s">
        <v>214</v>
      </c>
      <c r="E13969" t="s">
        <v>217</v>
      </c>
      <c r="F13969" s="88">
        <v>46600</v>
      </c>
      <c r="G13969" s="87">
        <v>1400</v>
      </c>
      <c r="H13969" s="87">
        <v>-11.28321759387045</v>
      </c>
    </row>
    <row r="13970" spans="1:8" x14ac:dyDescent="0.3">
      <c r="A13970" t="s">
        <v>41</v>
      </c>
      <c r="B13970" t="s">
        <v>53</v>
      </c>
      <c r="C13970" t="s">
        <v>77</v>
      </c>
      <c r="D13970" t="s">
        <v>214</v>
      </c>
      <c r="E13970" t="s">
        <v>215</v>
      </c>
      <c r="F13970" s="88">
        <v>46631</v>
      </c>
      <c r="G13970" s="87">
        <v>1400</v>
      </c>
      <c r="H13970" s="87">
        <v>-11.29082151221874</v>
      </c>
    </row>
    <row r="13971" spans="1:8" x14ac:dyDescent="0.3">
      <c r="A13971" t="s">
        <v>41</v>
      </c>
      <c r="B13971" t="s">
        <v>53</v>
      </c>
      <c r="C13971" t="s">
        <v>77</v>
      </c>
      <c r="D13971" t="s">
        <v>214</v>
      </c>
      <c r="E13971" t="s">
        <v>216</v>
      </c>
      <c r="F13971" s="88">
        <v>46631</v>
      </c>
      <c r="G13971" s="87">
        <v>1400</v>
      </c>
      <c r="H13971" s="87">
        <v>0</v>
      </c>
    </row>
    <row r="13972" spans="1:8" x14ac:dyDescent="0.3">
      <c r="A13972" t="s">
        <v>41</v>
      </c>
      <c r="B13972" t="s">
        <v>53</v>
      </c>
      <c r="C13972" t="s">
        <v>77</v>
      </c>
      <c r="D13972" t="s">
        <v>214</v>
      </c>
      <c r="E13972" t="s">
        <v>217</v>
      </c>
      <c r="F13972" s="88">
        <v>46631</v>
      </c>
      <c r="G13972" s="87">
        <v>1400</v>
      </c>
      <c r="H13972" s="87">
        <v>-11.29082151221874</v>
      </c>
    </row>
    <row r="13973" spans="1:8" x14ac:dyDescent="0.3">
      <c r="A13973" t="s">
        <v>41</v>
      </c>
      <c r="B13973" t="s">
        <v>53</v>
      </c>
      <c r="C13973" t="s">
        <v>77</v>
      </c>
      <c r="D13973" t="s">
        <v>214</v>
      </c>
      <c r="E13973" t="s">
        <v>215</v>
      </c>
      <c r="F13973" s="88">
        <v>46661</v>
      </c>
      <c r="G13973" s="87">
        <v>1400</v>
      </c>
      <c r="H13973" s="87">
        <v>-11.29843568625302</v>
      </c>
    </row>
    <row r="13974" spans="1:8" x14ac:dyDescent="0.3">
      <c r="A13974" t="s">
        <v>41</v>
      </c>
      <c r="B13974" t="s">
        <v>53</v>
      </c>
      <c r="C13974" t="s">
        <v>77</v>
      </c>
      <c r="D13974" t="s">
        <v>214</v>
      </c>
      <c r="E13974" t="s">
        <v>216</v>
      </c>
      <c r="F13974" s="88">
        <v>46661</v>
      </c>
      <c r="G13974" s="87">
        <v>1400</v>
      </c>
      <c r="H13974" s="87">
        <v>0</v>
      </c>
    </row>
    <row r="13975" spans="1:8" x14ac:dyDescent="0.3">
      <c r="A13975" t="s">
        <v>41</v>
      </c>
      <c r="B13975" t="s">
        <v>53</v>
      </c>
      <c r="C13975" t="s">
        <v>77</v>
      </c>
      <c r="D13975" t="s">
        <v>214</v>
      </c>
      <c r="E13975" t="s">
        <v>217</v>
      </c>
      <c r="F13975" s="88">
        <v>46661</v>
      </c>
      <c r="G13975" s="87">
        <v>1400</v>
      </c>
      <c r="H13975" s="87">
        <v>-11.29843568625302</v>
      </c>
    </row>
    <row r="13976" spans="1:8" x14ac:dyDescent="0.3">
      <c r="A13976" t="s">
        <v>41</v>
      </c>
      <c r="B13976" t="s">
        <v>53</v>
      </c>
      <c r="C13976" t="s">
        <v>77</v>
      </c>
      <c r="D13976" t="s">
        <v>214</v>
      </c>
      <c r="E13976" t="s">
        <v>215</v>
      </c>
      <c r="F13976" s="88">
        <v>46692</v>
      </c>
      <c r="G13976" s="87">
        <v>1400</v>
      </c>
      <c r="H13976" s="87">
        <v>-11.3060601367347</v>
      </c>
    </row>
    <row r="13977" spans="1:8" x14ac:dyDescent="0.3">
      <c r="A13977" t="s">
        <v>41</v>
      </c>
      <c r="B13977" t="s">
        <v>53</v>
      </c>
      <c r="C13977" t="s">
        <v>77</v>
      </c>
      <c r="D13977" t="s">
        <v>214</v>
      </c>
      <c r="E13977" t="s">
        <v>216</v>
      </c>
      <c r="F13977" s="88">
        <v>46692</v>
      </c>
      <c r="G13977" s="87">
        <v>1400</v>
      </c>
      <c r="H13977" s="87">
        <v>0</v>
      </c>
    </row>
    <row r="13978" spans="1:8" x14ac:dyDescent="0.3">
      <c r="A13978" t="s">
        <v>41</v>
      </c>
      <c r="B13978" t="s">
        <v>53</v>
      </c>
      <c r="C13978" t="s">
        <v>77</v>
      </c>
      <c r="D13978" t="s">
        <v>214</v>
      </c>
      <c r="E13978" t="s">
        <v>217</v>
      </c>
      <c r="F13978" s="88">
        <v>46692</v>
      </c>
      <c r="G13978" s="87">
        <v>1400</v>
      </c>
      <c r="H13978" s="87">
        <v>-11.3060601367347</v>
      </c>
    </row>
    <row r="13979" spans="1:8" x14ac:dyDescent="0.3">
      <c r="A13979" t="s">
        <v>41</v>
      </c>
      <c r="B13979" t="s">
        <v>53</v>
      </c>
      <c r="C13979" t="s">
        <v>77</v>
      </c>
      <c r="D13979" t="s">
        <v>214</v>
      </c>
      <c r="E13979" t="s">
        <v>215</v>
      </c>
      <c r="F13979" s="88">
        <v>46722</v>
      </c>
      <c r="G13979" s="87">
        <v>1400</v>
      </c>
      <c r="H13979" s="87">
        <v>-11.31369488448302</v>
      </c>
    </row>
    <row r="13980" spans="1:8" x14ac:dyDescent="0.3">
      <c r="A13980" t="s">
        <v>41</v>
      </c>
      <c r="B13980" t="s">
        <v>53</v>
      </c>
      <c r="C13980" t="s">
        <v>77</v>
      </c>
      <c r="D13980" t="s">
        <v>214</v>
      </c>
      <c r="E13980" t="s">
        <v>216</v>
      </c>
      <c r="F13980" s="88">
        <v>46722</v>
      </c>
      <c r="G13980" s="87">
        <v>1400</v>
      </c>
      <c r="H13980" s="87">
        <v>0</v>
      </c>
    </row>
    <row r="13981" spans="1:8" x14ac:dyDescent="0.3">
      <c r="A13981" t="s">
        <v>41</v>
      </c>
      <c r="B13981" t="s">
        <v>53</v>
      </c>
      <c r="C13981" t="s">
        <v>77</v>
      </c>
      <c r="D13981" t="s">
        <v>214</v>
      </c>
      <c r="E13981" t="s">
        <v>217</v>
      </c>
      <c r="F13981" s="88">
        <v>46722</v>
      </c>
      <c r="G13981" s="87">
        <v>1400</v>
      </c>
      <c r="H13981" s="87">
        <v>-11.31369488448302</v>
      </c>
    </row>
    <row r="13982" spans="1:8" x14ac:dyDescent="0.3">
      <c r="A13982" t="s">
        <v>41</v>
      </c>
      <c r="B13982" t="s">
        <v>53</v>
      </c>
      <c r="C13982" t="s">
        <v>78</v>
      </c>
      <c r="D13982" t="s">
        <v>198</v>
      </c>
      <c r="E13982" t="s">
        <v>135</v>
      </c>
      <c r="G13982" s="87">
        <v>12000</v>
      </c>
      <c r="H13982" s="87">
        <v>6408</v>
      </c>
    </row>
    <row r="13983" spans="1:8" x14ac:dyDescent="0.3">
      <c r="A13983" t="s">
        <v>41</v>
      </c>
      <c r="B13983" t="s">
        <v>53</v>
      </c>
      <c r="C13983" t="s">
        <v>78</v>
      </c>
      <c r="D13983" t="s">
        <v>198</v>
      </c>
      <c r="E13983" t="s">
        <v>199</v>
      </c>
      <c r="G13983" s="87">
        <v>12000</v>
      </c>
      <c r="H13983" s="87">
        <v>12000</v>
      </c>
    </row>
    <row r="13984" spans="1:8" x14ac:dyDescent="0.3">
      <c r="A13984" t="s">
        <v>41</v>
      </c>
      <c r="B13984" t="s">
        <v>53</v>
      </c>
      <c r="C13984" t="s">
        <v>78</v>
      </c>
      <c r="D13984" t="s">
        <v>198</v>
      </c>
      <c r="E13984" t="s">
        <v>200</v>
      </c>
      <c r="G13984" s="87">
        <v>12000</v>
      </c>
      <c r="H13984" s="87">
        <v>12109.00645075817</v>
      </c>
    </row>
    <row r="13985" spans="1:8" x14ac:dyDescent="0.3">
      <c r="A13985" t="s">
        <v>41</v>
      </c>
      <c r="B13985" t="s">
        <v>53</v>
      </c>
      <c r="C13985" t="s">
        <v>78</v>
      </c>
      <c r="D13985" t="s">
        <v>198</v>
      </c>
      <c r="E13985" t="s">
        <v>201</v>
      </c>
      <c r="G13985" s="87">
        <v>12000</v>
      </c>
      <c r="H13985" s="87">
        <v>12000</v>
      </c>
    </row>
    <row r="13986" spans="1:8" x14ac:dyDescent="0.3">
      <c r="A13986" t="s">
        <v>41</v>
      </c>
      <c r="B13986" t="s">
        <v>53</v>
      </c>
      <c r="C13986" t="s">
        <v>78</v>
      </c>
      <c r="D13986" t="s">
        <v>198</v>
      </c>
      <c r="E13986" t="s">
        <v>202</v>
      </c>
      <c r="G13986" s="87">
        <v>12000</v>
      </c>
      <c r="H13986" s="87">
        <v>6466.209444704863</v>
      </c>
    </row>
    <row r="13987" spans="1:8" x14ac:dyDescent="0.3">
      <c r="A13987" t="s">
        <v>41</v>
      </c>
      <c r="B13987" t="s">
        <v>53</v>
      </c>
      <c r="C13987" t="s">
        <v>78</v>
      </c>
      <c r="D13987" t="s">
        <v>198</v>
      </c>
      <c r="E13987" t="s">
        <v>139</v>
      </c>
      <c r="G13987" s="87">
        <v>12000</v>
      </c>
      <c r="H13987" s="87">
        <v>7500</v>
      </c>
    </row>
    <row r="13988" spans="1:8" x14ac:dyDescent="0.3">
      <c r="A13988" t="s">
        <v>41</v>
      </c>
      <c r="B13988" t="s">
        <v>53</v>
      </c>
      <c r="C13988" t="s">
        <v>78</v>
      </c>
      <c r="D13988" t="s">
        <v>198</v>
      </c>
      <c r="E13988" t="s">
        <v>65</v>
      </c>
      <c r="G13988" s="87">
        <v>12000</v>
      </c>
      <c r="H13988" s="87">
        <v>6466.209444704863</v>
      </c>
    </row>
    <row r="13989" spans="1:8" x14ac:dyDescent="0.3">
      <c r="A13989" t="s">
        <v>41</v>
      </c>
      <c r="B13989" t="s">
        <v>53</v>
      </c>
      <c r="C13989" t="s">
        <v>78</v>
      </c>
      <c r="D13989" t="s">
        <v>203</v>
      </c>
      <c r="E13989" t="s">
        <v>204</v>
      </c>
      <c r="G13989" s="87">
        <v>12000</v>
      </c>
      <c r="H13989" s="87">
        <v>6444.5523526213592</v>
      </c>
    </row>
    <row r="13990" spans="1:8" x14ac:dyDescent="0.3">
      <c r="A13990" t="s">
        <v>41</v>
      </c>
      <c r="B13990" t="s">
        <v>53</v>
      </c>
      <c r="C13990" t="s">
        <v>78</v>
      </c>
      <c r="D13990" t="s">
        <v>203</v>
      </c>
      <c r="E13990" t="s">
        <v>142</v>
      </c>
      <c r="G13990" s="87">
        <v>12000</v>
      </c>
      <c r="H13990" s="87">
        <v>12000</v>
      </c>
    </row>
    <row r="13991" spans="1:8" x14ac:dyDescent="0.3">
      <c r="A13991" t="s">
        <v>41</v>
      </c>
      <c r="B13991" t="s">
        <v>53</v>
      </c>
      <c r="C13991" t="s">
        <v>78</v>
      </c>
      <c r="D13991" t="s">
        <v>203</v>
      </c>
      <c r="E13991" t="s">
        <v>143</v>
      </c>
      <c r="G13991" s="87">
        <v>12000</v>
      </c>
      <c r="H13991" s="87">
        <v>12068.450098541871</v>
      </c>
    </row>
    <row r="13992" spans="1:8" x14ac:dyDescent="0.3">
      <c r="A13992" t="s">
        <v>41</v>
      </c>
      <c r="B13992" t="s">
        <v>53</v>
      </c>
      <c r="C13992" t="s">
        <v>78</v>
      </c>
      <c r="D13992" t="s">
        <v>203</v>
      </c>
      <c r="E13992" t="s">
        <v>141</v>
      </c>
      <c r="G13992" s="87">
        <v>12000</v>
      </c>
      <c r="H13992" s="87">
        <v>0</v>
      </c>
    </row>
    <row r="13993" spans="1:8" x14ac:dyDescent="0.3">
      <c r="A13993" t="s">
        <v>41</v>
      </c>
      <c r="B13993" t="s">
        <v>53</v>
      </c>
      <c r="C13993" t="s">
        <v>78</v>
      </c>
      <c r="D13993" t="s">
        <v>203</v>
      </c>
      <c r="E13993" t="s">
        <v>205</v>
      </c>
      <c r="G13993" s="87">
        <v>12000</v>
      </c>
      <c r="H13993" s="87">
        <v>6444.5523526213592</v>
      </c>
    </row>
    <row r="13994" spans="1:8" x14ac:dyDescent="0.3">
      <c r="A13994" t="s">
        <v>41</v>
      </c>
      <c r="B13994" t="s">
        <v>53</v>
      </c>
      <c r="C13994" t="s">
        <v>78</v>
      </c>
      <c r="D13994" t="s">
        <v>206</v>
      </c>
      <c r="E13994" t="s">
        <v>207</v>
      </c>
      <c r="G13994" s="87">
        <v>12000</v>
      </c>
      <c r="H13994" s="87">
        <v>12000</v>
      </c>
    </row>
    <row r="13995" spans="1:8" x14ac:dyDescent="0.3">
      <c r="A13995" t="s">
        <v>41</v>
      </c>
      <c r="B13995" t="s">
        <v>53</v>
      </c>
      <c r="C13995" t="s">
        <v>78</v>
      </c>
      <c r="D13995" t="s">
        <v>206</v>
      </c>
      <c r="E13995" t="s">
        <v>208</v>
      </c>
      <c r="G13995" s="87">
        <v>12000</v>
      </c>
      <c r="H13995" s="87">
        <v>12000</v>
      </c>
    </row>
    <row r="13996" spans="1:8" x14ac:dyDescent="0.3">
      <c r="A13996" t="s">
        <v>41</v>
      </c>
      <c r="B13996" t="s">
        <v>53</v>
      </c>
      <c r="C13996" t="s">
        <v>78</v>
      </c>
      <c r="D13996" t="s">
        <v>206</v>
      </c>
      <c r="E13996" t="s">
        <v>209</v>
      </c>
      <c r="G13996" s="87">
        <v>12000</v>
      </c>
      <c r="H13996" s="87">
        <v>11891.974835886211</v>
      </c>
    </row>
    <row r="13997" spans="1:8" x14ac:dyDescent="0.3">
      <c r="A13997" t="s">
        <v>41</v>
      </c>
      <c r="B13997" t="s">
        <v>53</v>
      </c>
      <c r="C13997" t="s">
        <v>78</v>
      </c>
      <c r="D13997" t="s">
        <v>210</v>
      </c>
      <c r="E13997" t="s">
        <v>211</v>
      </c>
      <c r="G13997" s="87">
        <v>12000</v>
      </c>
      <c r="H13997" s="87">
        <v>12000</v>
      </c>
    </row>
    <row r="13998" spans="1:8" x14ac:dyDescent="0.3">
      <c r="A13998" t="s">
        <v>41</v>
      </c>
      <c r="B13998" t="s">
        <v>53</v>
      </c>
      <c r="C13998" t="s">
        <v>78</v>
      </c>
      <c r="D13998" t="s">
        <v>210</v>
      </c>
      <c r="E13998" t="s">
        <v>212</v>
      </c>
      <c r="G13998" s="87">
        <v>12000</v>
      </c>
      <c r="H13998" s="87">
        <v>11880</v>
      </c>
    </row>
    <row r="13999" spans="1:8" x14ac:dyDescent="0.3">
      <c r="A13999" t="s">
        <v>41</v>
      </c>
      <c r="B13999" t="s">
        <v>53</v>
      </c>
      <c r="C13999" t="s">
        <v>78</v>
      </c>
      <c r="D13999" t="s">
        <v>210</v>
      </c>
      <c r="E13999" t="s">
        <v>213</v>
      </c>
      <c r="G13999" s="87">
        <v>12000</v>
      </c>
      <c r="H13999" s="87">
        <v>11940</v>
      </c>
    </row>
    <row r="14000" spans="1:8" x14ac:dyDescent="0.3">
      <c r="A14000" t="s">
        <v>41</v>
      </c>
      <c r="B14000" t="s">
        <v>53</v>
      </c>
      <c r="C14000" t="s">
        <v>78</v>
      </c>
      <c r="D14000" t="s">
        <v>214</v>
      </c>
      <c r="E14000" t="s">
        <v>215</v>
      </c>
      <c r="F14000" s="88">
        <v>46388</v>
      </c>
      <c r="G14000" s="87">
        <v>1000</v>
      </c>
      <c r="H14000" s="87">
        <v>4.0452850263497098</v>
      </c>
    </row>
    <row r="14001" spans="1:8" x14ac:dyDescent="0.3">
      <c r="A14001" t="s">
        <v>41</v>
      </c>
      <c r="B14001" t="s">
        <v>53</v>
      </c>
      <c r="C14001" t="s">
        <v>78</v>
      </c>
      <c r="D14001" t="s">
        <v>214</v>
      </c>
      <c r="E14001" t="s">
        <v>216</v>
      </c>
      <c r="F14001" s="88">
        <v>46388</v>
      </c>
      <c r="G14001" s="87">
        <v>1000</v>
      </c>
      <c r="H14001" s="87">
        <v>0</v>
      </c>
    </row>
    <row r="14002" spans="1:8" x14ac:dyDescent="0.3">
      <c r="A14002" t="s">
        <v>41</v>
      </c>
      <c r="B14002" t="s">
        <v>53</v>
      </c>
      <c r="C14002" t="s">
        <v>78</v>
      </c>
      <c r="D14002" t="s">
        <v>214</v>
      </c>
      <c r="E14002" t="s">
        <v>217</v>
      </c>
      <c r="F14002" s="88">
        <v>46388</v>
      </c>
      <c r="G14002" s="87">
        <v>1000</v>
      </c>
      <c r="H14002" s="87">
        <v>4.0452850263497098</v>
      </c>
    </row>
    <row r="14003" spans="1:8" x14ac:dyDescent="0.3">
      <c r="A14003" t="s">
        <v>41</v>
      </c>
      <c r="B14003" t="s">
        <v>53</v>
      </c>
      <c r="C14003" t="s">
        <v>78</v>
      </c>
      <c r="D14003" t="s">
        <v>214</v>
      </c>
      <c r="E14003" t="s">
        <v>215</v>
      </c>
      <c r="F14003" s="88">
        <v>46419</v>
      </c>
      <c r="G14003" s="87">
        <v>1000</v>
      </c>
      <c r="H14003" s="87">
        <v>4.0439628620176924</v>
      </c>
    </row>
    <row r="14004" spans="1:8" x14ac:dyDescent="0.3">
      <c r="A14004" t="s">
        <v>41</v>
      </c>
      <c r="B14004" t="s">
        <v>53</v>
      </c>
      <c r="C14004" t="s">
        <v>78</v>
      </c>
      <c r="D14004" t="s">
        <v>214</v>
      </c>
      <c r="E14004" t="s">
        <v>216</v>
      </c>
      <c r="F14004" s="88">
        <v>46419</v>
      </c>
      <c r="G14004" s="87">
        <v>1000</v>
      </c>
      <c r="H14004" s="87">
        <v>0</v>
      </c>
    </row>
    <row r="14005" spans="1:8" x14ac:dyDescent="0.3">
      <c r="A14005" t="s">
        <v>41</v>
      </c>
      <c r="B14005" t="s">
        <v>53</v>
      </c>
      <c r="C14005" t="s">
        <v>78</v>
      </c>
      <c r="D14005" t="s">
        <v>214</v>
      </c>
      <c r="E14005" t="s">
        <v>217</v>
      </c>
      <c r="F14005" s="88">
        <v>46419</v>
      </c>
      <c r="G14005" s="87">
        <v>1000</v>
      </c>
      <c r="H14005" s="87">
        <v>4.0439628620176924</v>
      </c>
    </row>
    <row r="14006" spans="1:8" x14ac:dyDescent="0.3">
      <c r="A14006" t="s">
        <v>41</v>
      </c>
      <c r="B14006" t="s">
        <v>53</v>
      </c>
      <c r="C14006" t="s">
        <v>78</v>
      </c>
      <c r="D14006" t="s">
        <v>214</v>
      </c>
      <c r="E14006" t="s">
        <v>215</v>
      </c>
      <c r="F14006" s="88">
        <v>46447</v>
      </c>
      <c r="G14006" s="87">
        <v>1000</v>
      </c>
      <c r="H14006" s="87">
        <v>4.0426415616778844</v>
      </c>
    </row>
    <row r="14007" spans="1:8" x14ac:dyDescent="0.3">
      <c r="A14007" t="s">
        <v>41</v>
      </c>
      <c r="B14007" t="s">
        <v>53</v>
      </c>
      <c r="C14007" t="s">
        <v>78</v>
      </c>
      <c r="D14007" t="s">
        <v>214</v>
      </c>
      <c r="E14007" t="s">
        <v>216</v>
      </c>
      <c r="F14007" s="88">
        <v>46447</v>
      </c>
      <c r="G14007" s="87">
        <v>1000</v>
      </c>
      <c r="H14007" s="87">
        <v>0</v>
      </c>
    </row>
    <row r="14008" spans="1:8" x14ac:dyDescent="0.3">
      <c r="A14008" t="s">
        <v>41</v>
      </c>
      <c r="B14008" t="s">
        <v>53</v>
      </c>
      <c r="C14008" t="s">
        <v>78</v>
      </c>
      <c r="D14008" t="s">
        <v>214</v>
      </c>
      <c r="E14008" t="s">
        <v>217</v>
      </c>
      <c r="F14008" s="88">
        <v>46447</v>
      </c>
      <c r="G14008" s="87">
        <v>1000</v>
      </c>
      <c r="H14008" s="87">
        <v>4.0426415616778844</v>
      </c>
    </row>
    <row r="14009" spans="1:8" x14ac:dyDescent="0.3">
      <c r="A14009" t="s">
        <v>41</v>
      </c>
      <c r="B14009" t="s">
        <v>53</v>
      </c>
      <c r="C14009" t="s">
        <v>78</v>
      </c>
      <c r="D14009" t="s">
        <v>214</v>
      </c>
      <c r="E14009" t="s">
        <v>215</v>
      </c>
      <c r="F14009" s="88">
        <v>46478</v>
      </c>
      <c r="G14009" s="87">
        <v>1000</v>
      </c>
      <c r="H14009" s="87">
        <v>4.0412763790163009</v>
      </c>
    </row>
    <row r="14010" spans="1:8" x14ac:dyDescent="0.3">
      <c r="A14010" t="s">
        <v>41</v>
      </c>
      <c r="B14010" t="s">
        <v>53</v>
      </c>
      <c r="C14010" t="s">
        <v>78</v>
      </c>
      <c r="D14010" t="s">
        <v>214</v>
      </c>
      <c r="E14010" t="s">
        <v>216</v>
      </c>
      <c r="F14010" s="88">
        <v>46478</v>
      </c>
      <c r="G14010" s="87">
        <v>1000</v>
      </c>
      <c r="H14010" s="87">
        <v>0</v>
      </c>
    </row>
    <row r="14011" spans="1:8" x14ac:dyDescent="0.3">
      <c r="A14011" t="s">
        <v>41</v>
      </c>
      <c r="B14011" t="s">
        <v>53</v>
      </c>
      <c r="C14011" t="s">
        <v>78</v>
      </c>
      <c r="D14011" t="s">
        <v>214</v>
      </c>
      <c r="E14011" t="s">
        <v>217</v>
      </c>
      <c r="F14011" s="88">
        <v>46478</v>
      </c>
      <c r="G14011" s="87">
        <v>1000</v>
      </c>
      <c r="H14011" s="87">
        <v>4.0412763790163009</v>
      </c>
    </row>
    <row r="14012" spans="1:8" x14ac:dyDescent="0.3">
      <c r="A14012" t="s">
        <v>41</v>
      </c>
      <c r="B14012" t="s">
        <v>53</v>
      </c>
      <c r="C14012" t="s">
        <v>78</v>
      </c>
      <c r="D14012" t="s">
        <v>214</v>
      </c>
      <c r="E14012" t="s">
        <v>215</v>
      </c>
      <c r="F14012" s="88">
        <v>46508</v>
      </c>
      <c r="G14012" s="87">
        <v>1000</v>
      </c>
      <c r="H14012" s="87">
        <v>4.0399121180760833</v>
      </c>
    </row>
    <row r="14013" spans="1:8" x14ac:dyDescent="0.3">
      <c r="A14013" t="s">
        <v>41</v>
      </c>
      <c r="B14013" t="s">
        <v>53</v>
      </c>
      <c r="C14013" t="s">
        <v>78</v>
      </c>
      <c r="D14013" t="s">
        <v>214</v>
      </c>
      <c r="E14013" t="s">
        <v>216</v>
      </c>
      <c r="F14013" s="88">
        <v>46508</v>
      </c>
      <c r="G14013" s="87">
        <v>1000</v>
      </c>
      <c r="H14013" s="87">
        <v>0</v>
      </c>
    </row>
    <row r="14014" spans="1:8" x14ac:dyDescent="0.3">
      <c r="A14014" t="s">
        <v>41</v>
      </c>
      <c r="B14014" t="s">
        <v>53</v>
      </c>
      <c r="C14014" t="s">
        <v>78</v>
      </c>
      <c r="D14014" t="s">
        <v>214</v>
      </c>
      <c r="E14014" t="s">
        <v>217</v>
      </c>
      <c r="F14014" s="88">
        <v>46508</v>
      </c>
      <c r="G14014" s="87">
        <v>1000</v>
      </c>
      <c r="H14014" s="87">
        <v>4.0399121180760833</v>
      </c>
    </row>
    <row r="14015" spans="1:8" x14ac:dyDescent="0.3">
      <c r="A14015" t="s">
        <v>41</v>
      </c>
      <c r="B14015" t="s">
        <v>53</v>
      </c>
      <c r="C14015" t="s">
        <v>78</v>
      </c>
      <c r="D14015" t="s">
        <v>214</v>
      </c>
      <c r="E14015" t="s">
        <v>215</v>
      </c>
      <c r="F14015" s="88">
        <v>46539</v>
      </c>
      <c r="G14015" s="87">
        <v>1000</v>
      </c>
      <c r="H14015" s="87">
        <v>4.0385487779239782</v>
      </c>
    </row>
    <row r="14016" spans="1:8" x14ac:dyDescent="0.3">
      <c r="A14016" t="s">
        <v>41</v>
      </c>
      <c r="B14016" t="s">
        <v>53</v>
      </c>
      <c r="C14016" t="s">
        <v>78</v>
      </c>
      <c r="D14016" t="s">
        <v>214</v>
      </c>
      <c r="E14016" t="s">
        <v>216</v>
      </c>
      <c r="F14016" s="88">
        <v>46539</v>
      </c>
      <c r="G14016" s="87">
        <v>1000</v>
      </c>
      <c r="H14016" s="87">
        <v>0</v>
      </c>
    </row>
    <row r="14017" spans="1:8" x14ac:dyDescent="0.3">
      <c r="A14017" t="s">
        <v>41</v>
      </c>
      <c r="B14017" t="s">
        <v>53</v>
      </c>
      <c r="C14017" t="s">
        <v>78</v>
      </c>
      <c r="D14017" t="s">
        <v>214</v>
      </c>
      <c r="E14017" t="s">
        <v>217</v>
      </c>
      <c r="F14017" s="88">
        <v>46539</v>
      </c>
      <c r="G14017" s="87">
        <v>1000</v>
      </c>
      <c r="H14017" s="87">
        <v>4.0385487779239782</v>
      </c>
    </row>
    <row r="14018" spans="1:8" x14ac:dyDescent="0.3">
      <c r="A14018" t="s">
        <v>41</v>
      </c>
      <c r="B14018" t="s">
        <v>53</v>
      </c>
      <c r="C14018" t="s">
        <v>78</v>
      </c>
      <c r="D14018" t="s">
        <v>214</v>
      </c>
      <c r="E14018" t="s">
        <v>215</v>
      </c>
      <c r="F14018" s="88">
        <v>46569</v>
      </c>
      <c r="G14018" s="87">
        <v>1000</v>
      </c>
      <c r="H14018" s="87">
        <v>4.0371863576282863</v>
      </c>
    </row>
    <row r="14019" spans="1:8" x14ac:dyDescent="0.3">
      <c r="A14019" t="s">
        <v>41</v>
      </c>
      <c r="B14019" t="s">
        <v>53</v>
      </c>
      <c r="C14019" t="s">
        <v>78</v>
      </c>
      <c r="D14019" t="s">
        <v>214</v>
      </c>
      <c r="E14019" t="s">
        <v>216</v>
      </c>
      <c r="F14019" s="88">
        <v>46569</v>
      </c>
      <c r="G14019" s="87">
        <v>1000</v>
      </c>
      <c r="H14019" s="87">
        <v>0</v>
      </c>
    </row>
    <row r="14020" spans="1:8" x14ac:dyDescent="0.3">
      <c r="A14020" t="s">
        <v>41</v>
      </c>
      <c r="B14020" t="s">
        <v>53</v>
      </c>
      <c r="C14020" t="s">
        <v>78</v>
      </c>
      <c r="D14020" t="s">
        <v>214</v>
      </c>
      <c r="E14020" t="s">
        <v>217</v>
      </c>
      <c r="F14020" s="88">
        <v>46569</v>
      </c>
      <c r="G14020" s="87">
        <v>1000</v>
      </c>
      <c r="H14020" s="87">
        <v>4.0371863576282863</v>
      </c>
    </row>
    <row r="14021" spans="1:8" x14ac:dyDescent="0.3">
      <c r="A14021" t="s">
        <v>41</v>
      </c>
      <c r="B14021" t="s">
        <v>53</v>
      </c>
      <c r="C14021" t="s">
        <v>78</v>
      </c>
      <c r="D14021" t="s">
        <v>214</v>
      </c>
      <c r="E14021" t="s">
        <v>215</v>
      </c>
      <c r="F14021" s="88">
        <v>46600</v>
      </c>
      <c r="G14021" s="87">
        <v>1000</v>
      </c>
      <c r="H14021" s="87">
        <v>4.0358025442142056</v>
      </c>
    </row>
    <row r="14022" spans="1:8" x14ac:dyDescent="0.3">
      <c r="A14022" t="s">
        <v>41</v>
      </c>
      <c r="B14022" t="s">
        <v>53</v>
      </c>
      <c r="C14022" t="s">
        <v>78</v>
      </c>
      <c r="D14022" t="s">
        <v>214</v>
      </c>
      <c r="E14022" t="s">
        <v>216</v>
      </c>
      <c r="F14022" s="88">
        <v>46600</v>
      </c>
      <c r="G14022" s="87">
        <v>1000</v>
      </c>
      <c r="H14022" s="87">
        <v>0</v>
      </c>
    </row>
    <row r="14023" spans="1:8" x14ac:dyDescent="0.3">
      <c r="A14023" t="s">
        <v>41</v>
      </c>
      <c r="B14023" t="s">
        <v>53</v>
      </c>
      <c r="C14023" t="s">
        <v>78</v>
      </c>
      <c r="D14023" t="s">
        <v>214</v>
      </c>
      <c r="E14023" t="s">
        <v>217</v>
      </c>
      <c r="F14023" s="88">
        <v>46600</v>
      </c>
      <c r="G14023" s="87">
        <v>1000</v>
      </c>
      <c r="H14023" s="87">
        <v>4.0358025442142056</v>
      </c>
    </row>
    <row r="14024" spans="1:8" x14ac:dyDescent="0.3">
      <c r="A14024" t="s">
        <v>41</v>
      </c>
      <c r="B14024" t="s">
        <v>53</v>
      </c>
      <c r="C14024" t="s">
        <v>78</v>
      </c>
      <c r="D14024" t="s">
        <v>214</v>
      </c>
      <c r="E14024" t="s">
        <v>215</v>
      </c>
      <c r="F14024" s="88">
        <v>46631</v>
      </c>
      <c r="G14024" s="87">
        <v>1000</v>
      </c>
      <c r="H14024" s="87">
        <v>4.034441975881764</v>
      </c>
    </row>
    <row r="14025" spans="1:8" x14ac:dyDescent="0.3">
      <c r="A14025" t="s">
        <v>41</v>
      </c>
      <c r="B14025" t="s">
        <v>53</v>
      </c>
      <c r="C14025" t="s">
        <v>78</v>
      </c>
      <c r="D14025" t="s">
        <v>214</v>
      </c>
      <c r="E14025" t="s">
        <v>216</v>
      </c>
      <c r="F14025" s="88">
        <v>46631</v>
      </c>
      <c r="G14025" s="87">
        <v>1000</v>
      </c>
      <c r="H14025" s="87">
        <v>0</v>
      </c>
    </row>
    <row r="14026" spans="1:8" x14ac:dyDescent="0.3">
      <c r="A14026" t="s">
        <v>41</v>
      </c>
      <c r="B14026" t="s">
        <v>53</v>
      </c>
      <c r="C14026" t="s">
        <v>78</v>
      </c>
      <c r="D14026" t="s">
        <v>214</v>
      </c>
      <c r="E14026" t="s">
        <v>217</v>
      </c>
      <c r="F14026" s="88">
        <v>46631</v>
      </c>
      <c r="G14026" s="87">
        <v>1000</v>
      </c>
      <c r="H14026" s="87">
        <v>4.034441975881764</v>
      </c>
    </row>
    <row r="14027" spans="1:8" x14ac:dyDescent="0.3">
      <c r="A14027" t="s">
        <v>41</v>
      </c>
      <c r="B14027" t="s">
        <v>53</v>
      </c>
      <c r="C14027" t="s">
        <v>78</v>
      </c>
      <c r="D14027" t="s">
        <v>214</v>
      </c>
      <c r="E14027" t="s">
        <v>215</v>
      </c>
      <c r="F14027" s="88">
        <v>46661</v>
      </c>
      <c r="G14027" s="87">
        <v>1000</v>
      </c>
      <c r="H14027" s="87">
        <v>4.0330823246024217</v>
      </c>
    </row>
    <row r="14028" spans="1:8" x14ac:dyDescent="0.3">
      <c r="A14028" t="s">
        <v>41</v>
      </c>
      <c r="B14028" t="s">
        <v>53</v>
      </c>
      <c r="C14028" t="s">
        <v>78</v>
      </c>
      <c r="D14028" t="s">
        <v>214</v>
      </c>
      <c r="E14028" t="s">
        <v>216</v>
      </c>
      <c r="F14028" s="88">
        <v>46661</v>
      </c>
      <c r="G14028" s="87">
        <v>1000</v>
      </c>
      <c r="H14028" s="87">
        <v>0</v>
      </c>
    </row>
    <row r="14029" spans="1:8" x14ac:dyDescent="0.3">
      <c r="A14029" t="s">
        <v>41</v>
      </c>
      <c r="B14029" t="s">
        <v>53</v>
      </c>
      <c r="C14029" t="s">
        <v>78</v>
      </c>
      <c r="D14029" t="s">
        <v>214</v>
      </c>
      <c r="E14029" t="s">
        <v>217</v>
      </c>
      <c r="F14029" s="88">
        <v>46661</v>
      </c>
      <c r="G14029" s="87">
        <v>1000</v>
      </c>
      <c r="H14029" s="87">
        <v>4.0330823246024217</v>
      </c>
    </row>
    <row r="14030" spans="1:8" x14ac:dyDescent="0.3">
      <c r="A14030" t="s">
        <v>41</v>
      </c>
      <c r="B14030" t="s">
        <v>53</v>
      </c>
      <c r="C14030" t="s">
        <v>78</v>
      </c>
      <c r="D14030" t="s">
        <v>214</v>
      </c>
      <c r="E14030" t="s">
        <v>215</v>
      </c>
      <c r="F14030" s="88">
        <v>46692</v>
      </c>
      <c r="G14030" s="87">
        <v>1000</v>
      </c>
      <c r="H14030" s="87">
        <v>4.0317235894489212</v>
      </c>
    </row>
    <row r="14031" spans="1:8" x14ac:dyDescent="0.3">
      <c r="A14031" t="s">
        <v>41</v>
      </c>
      <c r="B14031" t="s">
        <v>53</v>
      </c>
      <c r="C14031" t="s">
        <v>78</v>
      </c>
      <c r="D14031" t="s">
        <v>214</v>
      </c>
      <c r="E14031" t="s">
        <v>216</v>
      </c>
      <c r="F14031" s="88">
        <v>46692</v>
      </c>
      <c r="G14031" s="87">
        <v>1000</v>
      </c>
      <c r="H14031" s="87">
        <v>0</v>
      </c>
    </row>
    <row r="14032" spans="1:8" x14ac:dyDescent="0.3">
      <c r="A14032" t="s">
        <v>41</v>
      </c>
      <c r="B14032" t="s">
        <v>53</v>
      </c>
      <c r="C14032" t="s">
        <v>78</v>
      </c>
      <c r="D14032" t="s">
        <v>214</v>
      </c>
      <c r="E14032" t="s">
        <v>217</v>
      </c>
      <c r="F14032" s="88">
        <v>46692</v>
      </c>
      <c r="G14032" s="87">
        <v>1000</v>
      </c>
      <c r="H14032" s="87">
        <v>4.0317235894489212</v>
      </c>
    </row>
    <row r="14033" spans="1:8" x14ac:dyDescent="0.3">
      <c r="A14033" t="s">
        <v>41</v>
      </c>
      <c r="B14033" t="s">
        <v>53</v>
      </c>
      <c r="C14033" t="s">
        <v>78</v>
      </c>
      <c r="D14033" t="s">
        <v>214</v>
      </c>
      <c r="E14033" t="s">
        <v>215</v>
      </c>
      <c r="F14033" s="88">
        <v>46722</v>
      </c>
      <c r="G14033" s="87">
        <v>1000</v>
      </c>
      <c r="H14033" s="87">
        <v>4.0303657694962247</v>
      </c>
    </row>
    <row r="14034" spans="1:8" x14ac:dyDescent="0.3">
      <c r="A14034" t="s">
        <v>41</v>
      </c>
      <c r="B14034" t="s">
        <v>53</v>
      </c>
      <c r="C14034" t="s">
        <v>78</v>
      </c>
      <c r="D14034" t="s">
        <v>214</v>
      </c>
      <c r="E14034" t="s">
        <v>216</v>
      </c>
      <c r="F14034" s="88">
        <v>46722</v>
      </c>
      <c r="G14034" s="87">
        <v>1000</v>
      </c>
      <c r="H14034" s="87">
        <v>0</v>
      </c>
    </row>
    <row r="14035" spans="1:8" x14ac:dyDescent="0.3">
      <c r="A14035" t="s">
        <v>41</v>
      </c>
      <c r="B14035" t="s">
        <v>53</v>
      </c>
      <c r="C14035" t="s">
        <v>78</v>
      </c>
      <c r="D14035" t="s">
        <v>214</v>
      </c>
      <c r="E14035" t="s">
        <v>217</v>
      </c>
      <c r="F14035" s="88">
        <v>46722</v>
      </c>
      <c r="G14035" s="87">
        <v>1000</v>
      </c>
      <c r="H14035" s="87">
        <v>4.0303657694962247</v>
      </c>
    </row>
    <row r="14036" spans="1:8" x14ac:dyDescent="0.3">
      <c r="A14036" t="s">
        <v>41</v>
      </c>
      <c r="B14036" t="s">
        <v>53</v>
      </c>
      <c r="C14036" t="s">
        <v>84</v>
      </c>
      <c r="D14036" t="s">
        <v>198</v>
      </c>
      <c r="E14036" t="s">
        <v>135</v>
      </c>
      <c r="G14036" s="87">
        <v>27600</v>
      </c>
      <c r="H14036" s="87">
        <v>15511.2</v>
      </c>
    </row>
    <row r="14037" spans="1:8" x14ac:dyDescent="0.3">
      <c r="A14037" t="s">
        <v>41</v>
      </c>
      <c r="B14037" t="s">
        <v>53</v>
      </c>
      <c r="C14037" t="s">
        <v>84</v>
      </c>
      <c r="D14037" t="s">
        <v>198</v>
      </c>
      <c r="E14037" t="s">
        <v>199</v>
      </c>
      <c r="G14037" s="87">
        <v>27600</v>
      </c>
      <c r="H14037" s="87">
        <v>28010.91483555939</v>
      </c>
    </row>
    <row r="14038" spans="1:8" x14ac:dyDescent="0.3">
      <c r="A14038" t="s">
        <v>41</v>
      </c>
      <c r="B14038" t="s">
        <v>53</v>
      </c>
      <c r="C14038" t="s">
        <v>84</v>
      </c>
      <c r="D14038" t="s">
        <v>198</v>
      </c>
      <c r="E14038" t="s">
        <v>200</v>
      </c>
      <c r="G14038" s="87">
        <v>27600</v>
      </c>
      <c r="H14038" s="87">
        <v>27766.833912732411</v>
      </c>
    </row>
    <row r="14039" spans="1:8" x14ac:dyDescent="0.3">
      <c r="A14039" t="s">
        <v>41</v>
      </c>
      <c r="B14039" t="s">
        <v>53</v>
      </c>
      <c r="C14039" t="s">
        <v>84</v>
      </c>
      <c r="D14039" t="s">
        <v>198</v>
      </c>
      <c r="E14039" t="s">
        <v>201</v>
      </c>
      <c r="G14039" s="87">
        <v>27600</v>
      </c>
      <c r="H14039" s="87">
        <v>27600</v>
      </c>
    </row>
    <row r="14040" spans="1:8" x14ac:dyDescent="0.3">
      <c r="A14040" t="s">
        <v>41</v>
      </c>
      <c r="B14040" t="s">
        <v>53</v>
      </c>
      <c r="C14040" t="s">
        <v>84</v>
      </c>
      <c r="D14040" t="s">
        <v>198</v>
      </c>
      <c r="E14040" t="s">
        <v>202</v>
      </c>
      <c r="G14040" s="87">
        <v>27600</v>
      </c>
      <c r="H14040" s="87">
        <v>15837.290725734079</v>
      </c>
    </row>
    <row r="14041" spans="1:8" x14ac:dyDescent="0.3">
      <c r="A14041" t="s">
        <v>41</v>
      </c>
      <c r="B14041" t="s">
        <v>53</v>
      </c>
      <c r="C14041" t="s">
        <v>84</v>
      </c>
      <c r="D14041" t="s">
        <v>198</v>
      </c>
      <c r="E14041" t="s">
        <v>139</v>
      </c>
      <c r="G14041" s="87">
        <v>27600</v>
      </c>
      <c r="H14041" s="87">
        <v>17802</v>
      </c>
    </row>
    <row r="14042" spans="1:8" x14ac:dyDescent="0.3">
      <c r="A14042" t="s">
        <v>41</v>
      </c>
      <c r="B14042" t="s">
        <v>53</v>
      </c>
      <c r="C14042" t="s">
        <v>84</v>
      </c>
      <c r="D14042" t="s">
        <v>198</v>
      </c>
      <c r="E14042" t="s">
        <v>65</v>
      </c>
      <c r="G14042" s="87">
        <v>27600</v>
      </c>
      <c r="H14042" s="87">
        <v>15837.290725734079</v>
      </c>
    </row>
    <row r="14043" spans="1:8" x14ac:dyDescent="0.3">
      <c r="A14043" t="s">
        <v>41</v>
      </c>
      <c r="B14043" t="s">
        <v>53</v>
      </c>
      <c r="C14043" t="s">
        <v>84</v>
      </c>
      <c r="D14043" t="s">
        <v>203</v>
      </c>
      <c r="E14043" t="s">
        <v>204</v>
      </c>
      <c r="G14043" s="87">
        <v>27600</v>
      </c>
      <c r="H14043" s="87">
        <v>14968.25710989756</v>
      </c>
    </row>
    <row r="14044" spans="1:8" x14ac:dyDescent="0.3">
      <c r="A14044" t="s">
        <v>41</v>
      </c>
      <c r="B14044" t="s">
        <v>53</v>
      </c>
      <c r="C14044" t="s">
        <v>84</v>
      </c>
      <c r="D14044" t="s">
        <v>203</v>
      </c>
      <c r="E14044" t="s">
        <v>142</v>
      </c>
      <c r="G14044" s="87">
        <v>27600</v>
      </c>
      <c r="H14044" s="87">
        <v>26828.67557715674</v>
      </c>
    </row>
    <row r="14045" spans="1:8" x14ac:dyDescent="0.3">
      <c r="A14045" t="s">
        <v>41</v>
      </c>
      <c r="B14045" t="s">
        <v>53</v>
      </c>
      <c r="C14045" t="s">
        <v>84</v>
      </c>
      <c r="D14045" t="s">
        <v>203</v>
      </c>
      <c r="E14045" t="s">
        <v>143</v>
      </c>
      <c r="G14045" s="87">
        <v>27600</v>
      </c>
      <c r="H14045" s="87">
        <v>27399.634344852519</v>
      </c>
    </row>
    <row r="14046" spans="1:8" x14ac:dyDescent="0.3">
      <c r="A14046" t="s">
        <v>41</v>
      </c>
      <c r="B14046" t="s">
        <v>53</v>
      </c>
      <c r="C14046" t="s">
        <v>84</v>
      </c>
      <c r="D14046" t="s">
        <v>203</v>
      </c>
      <c r="E14046" t="s">
        <v>141</v>
      </c>
      <c r="G14046" s="87">
        <v>27600</v>
      </c>
      <c r="H14046" s="87">
        <v>0</v>
      </c>
    </row>
    <row r="14047" spans="1:8" x14ac:dyDescent="0.3">
      <c r="A14047" t="s">
        <v>41</v>
      </c>
      <c r="B14047" t="s">
        <v>53</v>
      </c>
      <c r="C14047" t="s">
        <v>84</v>
      </c>
      <c r="D14047" t="s">
        <v>203</v>
      </c>
      <c r="E14047" t="s">
        <v>205</v>
      </c>
      <c r="G14047" s="87">
        <v>27600</v>
      </c>
      <c r="H14047" s="87">
        <v>14968.25710989756</v>
      </c>
    </row>
    <row r="14048" spans="1:8" x14ac:dyDescent="0.3">
      <c r="A14048" t="s">
        <v>41</v>
      </c>
      <c r="B14048" t="s">
        <v>53</v>
      </c>
      <c r="C14048" t="s">
        <v>84</v>
      </c>
      <c r="D14048" t="s">
        <v>206</v>
      </c>
      <c r="E14048" t="s">
        <v>207</v>
      </c>
      <c r="G14048" s="87">
        <v>27600</v>
      </c>
      <c r="H14048" s="87">
        <v>29256</v>
      </c>
    </row>
    <row r="14049" spans="1:8" x14ac:dyDescent="0.3">
      <c r="A14049" t="s">
        <v>41</v>
      </c>
      <c r="B14049" t="s">
        <v>53</v>
      </c>
      <c r="C14049" t="s">
        <v>84</v>
      </c>
      <c r="D14049" t="s">
        <v>206</v>
      </c>
      <c r="E14049" t="s">
        <v>208</v>
      </c>
      <c r="G14049" s="87">
        <v>27600</v>
      </c>
      <c r="H14049" s="87">
        <v>28826.82</v>
      </c>
    </row>
    <row r="14050" spans="1:8" x14ac:dyDescent="0.3">
      <c r="A14050" t="s">
        <v>41</v>
      </c>
      <c r="B14050" t="s">
        <v>53</v>
      </c>
      <c r="C14050" t="s">
        <v>84</v>
      </c>
      <c r="D14050" t="s">
        <v>206</v>
      </c>
      <c r="E14050" t="s">
        <v>209</v>
      </c>
      <c r="G14050" s="87">
        <v>27600</v>
      </c>
      <c r="H14050" s="87">
        <v>27434.16849015317</v>
      </c>
    </row>
    <row r="14051" spans="1:8" x14ac:dyDescent="0.3">
      <c r="A14051" t="s">
        <v>41</v>
      </c>
      <c r="B14051" t="s">
        <v>53</v>
      </c>
      <c r="C14051" t="s">
        <v>84</v>
      </c>
      <c r="D14051" t="s">
        <v>210</v>
      </c>
      <c r="E14051" t="s">
        <v>211</v>
      </c>
      <c r="G14051" s="87">
        <v>27600</v>
      </c>
      <c r="H14051" s="87">
        <v>27600</v>
      </c>
    </row>
    <row r="14052" spans="1:8" x14ac:dyDescent="0.3">
      <c r="A14052" t="s">
        <v>41</v>
      </c>
      <c r="B14052" t="s">
        <v>53</v>
      </c>
      <c r="C14052" t="s">
        <v>84</v>
      </c>
      <c r="D14052" t="s">
        <v>210</v>
      </c>
      <c r="E14052" t="s">
        <v>212</v>
      </c>
      <c r="G14052" s="87">
        <v>27600</v>
      </c>
      <c r="H14052" s="87">
        <v>27324</v>
      </c>
    </row>
    <row r="14053" spans="1:8" x14ac:dyDescent="0.3">
      <c r="A14053" t="s">
        <v>41</v>
      </c>
      <c r="B14053" t="s">
        <v>53</v>
      </c>
      <c r="C14053" t="s">
        <v>84</v>
      </c>
      <c r="D14053" t="s">
        <v>210</v>
      </c>
      <c r="E14053" t="s">
        <v>213</v>
      </c>
      <c r="G14053" s="87">
        <v>27600</v>
      </c>
      <c r="H14053" s="87">
        <v>27876</v>
      </c>
    </row>
    <row r="14054" spans="1:8" x14ac:dyDescent="0.3">
      <c r="A14054" t="s">
        <v>41</v>
      </c>
      <c r="B14054" t="s">
        <v>53</v>
      </c>
      <c r="C14054" t="s">
        <v>84</v>
      </c>
      <c r="D14054" t="s">
        <v>214</v>
      </c>
      <c r="E14054" t="s">
        <v>215</v>
      </c>
      <c r="F14054" s="88">
        <v>46388</v>
      </c>
      <c r="G14054" s="87">
        <v>2300</v>
      </c>
      <c r="H14054" s="87">
        <v>177.79028796279781</v>
      </c>
    </row>
    <row r="14055" spans="1:8" x14ac:dyDescent="0.3">
      <c r="A14055" t="s">
        <v>41</v>
      </c>
      <c r="B14055" t="s">
        <v>53</v>
      </c>
      <c r="C14055" t="s">
        <v>84</v>
      </c>
      <c r="D14055" t="s">
        <v>214</v>
      </c>
      <c r="E14055" t="s">
        <v>216</v>
      </c>
      <c r="F14055" s="88">
        <v>46388</v>
      </c>
      <c r="G14055" s="87">
        <v>2300</v>
      </c>
      <c r="H14055" s="87">
        <v>138.00000000000011</v>
      </c>
    </row>
    <row r="14056" spans="1:8" x14ac:dyDescent="0.3">
      <c r="A14056" t="s">
        <v>41</v>
      </c>
      <c r="B14056" t="s">
        <v>53</v>
      </c>
      <c r="C14056" t="s">
        <v>84</v>
      </c>
      <c r="D14056" t="s">
        <v>214</v>
      </c>
      <c r="E14056" t="s">
        <v>217</v>
      </c>
      <c r="F14056" s="88">
        <v>46388</v>
      </c>
      <c r="G14056" s="87">
        <v>2300</v>
      </c>
      <c r="H14056" s="87">
        <v>37.538007512073278</v>
      </c>
    </row>
    <row r="14057" spans="1:8" x14ac:dyDescent="0.3">
      <c r="A14057" t="s">
        <v>41</v>
      </c>
      <c r="B14057" t="s">
        <v>53</v>
      </c>
      <c r="C14057" t="s">
        <v>84</v>
      </c>
      <c r="D14057" t="s">
        <v>214</v>
      </c>
      <c r="E14057" t="s">
        <v>215</v>
      </c>
      <c r="F14057" s="88">
        <v>46419</v>
      </c>
      <c r="G14057" s="87">
        <v>2300</v>
      </c>
      <c r="H14057" s="87">
        <v>177.7378703641684</v>
      </c>
    </row>
    <row r="14058" spans="1:8" x14ac:dyDescent="0.3">
      <c r="A14058" t="s">
        <v>41</v>
      </c>
      <c r="B14058" t="s">
        <v>53</v>
      </c>
      <c r="C14058" t="s">
        <v>84</v>
      </c>
      <c r="D14058" t="s">
        <v>214</v>
      </c>
      <c r="E14058" t="s">
        <v>216</v>
      </c>
      <c r="F14058" s="88">
        <v>46419</v>
      </c>
      <c r="G14058" s="87">
        <v>2300</v>
      </c>
      <c r="H14058" s="87">
        <v>138.00000000000011</v>
      </c>
    </row>
    <row r="14059" spans="1:8" x14ac:dyDescent="0.3">
      <c r="A14059" t="s">
        <v>41</v>
      </c>
      <c r="B14059" t="s">
        <v>53</v>
      </c>
      <c r="C14059" t="s">
        <v>84</v>
      </c>
      <c r="D14059" t="s">
        <v>214</v>
      </c>
      <c r="E14059" t="s">
        <v>217</v>
      </c>
      <c r="F14059" s="88">
        <v>46419</v>
      </c>
      <c r="G14059" s="87">
        <v>2300</v>
      </c>
      <c r="H14059" s="87">
        <v>37.488556947328377</v>
      </c>
    </row>
    <row r="14060" spans="1:8" x14ac:dyDescent="0.3">
      <c r="A14060" t="s">
        <v>41</v>
      </c>
      <c r="B14060" t="s">
        <v>53</v>
      </c>
      <c r="C14060" t="s">
        <v>84</v>
      </c>
      <c r="D14060" t="s">
        <v>214</v>
      </c>
      <c r="E14060" t="s">
        <v>215</v>
      </c>
      <c r="F14060" s="88">
        <v>46447</v>
      </c>
      <c r="G14060" s="87">
        <v>2300</v>
      </c>
      <c r="H14060" s="87">
        <v>177.68559068813309</v>
      </c>
    </row>
    <row r="14061" spans="1:8" x14ac:dyDescent="0.3">
      <c r="A14061" t="s">
        <v>41</v>
      </c>
      <c r="B14061" t="s">
        <v>53</v>
      </c>
      <c r="C14061" t="s">
        <v>84</v>
      </c>
      <c r="D14061" t="s">
        <v>214</v>
      </c>
      <c r="E14061" t="s">
        <v>216</v>
      </c>
      <c r="F14061" s="88">
        <v>46447</v>
      </c>
      <c r="G14061" s="87">
        <v>2300</v>
      </c>
      <c r="H14061" s="87">
        <v>138.00000000000011</v>
      </c>
    </row>
    <row r="14062" spans="1:8" x14ac:dyDescent="0.3">
      <c r="A14062" t="s">
        <v>41</v>
      </c>
      <c r="B14062" t="s">
        <v>53</v>
      </c>
      <c r="C14062" t="s">
        <v>84</v>
      </c>
      <c r="D14062" t="s">
        <v>214</v>
      </c>
      <c r="E14062" t="s">
        <v>217</v>
      </c>
      <c r="F14062" s="88">
        <v>46447</v>
      </c>
      <c r="G14062" s="87">
        <v>2300</v>
      </c>
      <c r="H14062" s="87">
        <v>37.439236498238571</v>
      </c>
    </row>
    <row r="14063" spans="1:8" x14ac:dyDescent="0.3">
      <c r="A14063" t="s">
        <v>41</v>
      </c>
      <c r="B14063" t="s">
        <v>53</v>
      </c>
      <c r="C14063" t="s">
        <v>84</v>
      </c>
      <c r="D14063" t="s">
        <v>214</v>
      </c>
      <c r="E14063" t="s">
        <v>215</v>
      </c>
      <c r="F14063" s="88">
        <v>46478</v>
      </c>
      <c r="G14063" s="87">
        <v>2300</v>
      </c>
      <c r="H14063" s="87">
        <v>177.63168325650801</v>
      </c>
    </row>
    <row r="14064" spans="1:8" x14ac:dyDescent="0.3">
      <c r="A14064" t="s">
        <v>41</v>
      </c>
      <c r="B14064" t="s">
        <v>53</v>
      </c>
      <c r="C14064" t="s">
        <v>84</v>
      </c>
      <c r="D14064" t="s">
        <v>214</v>
      </c>
      <c r="E14064" t="s">
        <v>216</v>
      </c>
      <c r="F14064" s="88">
        <v>46478</v>
      </c>
      <c r="G14064" s="87">
        <v>2300</v>
      </c>
      <c r="H14064" s="87">
        <v>138.00000000000011</v>
      </c>
    </row>
    <row r="14065" spans="1:8" x14ac:dyDescent="0.3">
      <c r="A14065" t="s">
        <v>41</v>
      </c>
      <c r="B14065" t="s">
        <v>53</v>
      </c>
      <c r="C14065" t="s">
        <v>84</v>
      </c>
      <c r="D14065" t="s">
        <v>214</v>
      </c>
      <c r="E14065" t="s">
        <v>217</v>
      </c>
      <c r="F14065" s="88">
        <v>46478</v>
      </c>
      <c r="G14065" s="87">
        <v>2300</v>
      </c>
      <c r="H14065" s="87">
        <v>37.388380430667787</v>
      </c>
    </row>
    <row r="14066" spans="1:8" x14ac:dyDescent="0.3">
      <c r="A14066" t="s">
        <v>41</v>
      </c>
      <c r="B14066" t="s">
        <v>53</v>
      </c>
      <c r="C14066" t="s">
        <v>84</v>
      </c>
      <c r="D14066" t="s">
        <v>214</v>
      </c>
      <c r="E14066" t="s">
        <v>215</v>
      </c>
      <c r="F14066" s="88">
        <v>46508</v>
      </c>
      <c r="G14066" s="87">
        <v>2300</v>
      </c>
      <c r="H14066" s="87">
        <v>177.57792207792281</v>
      </c>
    </row>
    <row r="14067" spans="1:8" x14ac:dyDescent="0.3">
      <c r="A14067" t="s">
        <v>41</v>
      </c>
      <c r="B14067" t="s">
        <v>53</v>
      </c>
      <c r="C14067" t="s">
        <v>84</v>
      </c>
      <c r="D14067" t="s">
        <v>214</v>
      </c>
      <c r="E14067" t="s">
        <v>216</v>
      </c>
      <c r="F14067" s="88">
        <v>46508</v>
      </c>
      <c r="G14067" s="87">
        <v>2300</v>
      </c>
      <c r="H14067" s="87">
        <v>138.00000000000011</v>
      </c>
    </row>
    <row r="14068" spans="1:8" x14ac:dyDescent="0.3">
      <c r="A14068" t="s">
        <v>41</v>
      </c>
      <c r="B14068" t="s">
        <v>53</v>
      </c>
      <c r="C14068" t="s">
        <v>84</v>
      </c>
      <c r="D14068" t="s">
        <v>214</v>
      </c>
      <c r="E14068" t="s">
        <v>217</v>
      </c>
      <c r="F14068" s="88">
        <v>46508</v>
      </c>
      <c r="G14068" s="87">
        <v>2300</v>
      </c>
      <c r="H14068" s="87">
        <v>37.337662337662671</v>
      </c>
    </row>
    <row r="14069" spans="1:8" x14ac:dyDescent="0.3">
      <c r="A14069" t="s">
        <v>41</v>
      </c>
      <c r="B14069" t="s">
        <v>53</v>
      </c>
      <c r="C14069" t="s">
        <v>84</v>
      </c>
      <c r="D14069" t="s">
        <v>214</v>
      </c>
      <c r="E14069" t="s">
        <v>215</v>
      </c>
      <c r="F14069" s="88">
        <v>46539</v>
      </c>
      <c r="G14069" s="87">
        <v>2300</v>
      </c>
      <c r="H14069" s="87">
        <v>177.52430655799569</v>
      </c>
    </row>
    <row r="14070" spans="1:8" x14ac:dyDescent="0.3">
      <c r="A14070" t="s">
        <v>41</v>
      </c>
      <c r="B14070" t="s">
        <v>53</v>
      </c>
      <c r="C14070" t="s">
        <v>84</v>
      </c>
      <c r="D14070" t="s">
        <v>214</v>
      </c>
      <c r="E14070" t="s">
        <v>216</v>
      </c>
      <c r="F14070" s="88">
        <v>46539</v>
      </c>
      <c r="G14070" s="87">
        <v>2300</v>
      </c>
      <c r="H14070" s="87">
        <v>138.00000000000011</v>
      </c>
    </row>
    <row r="14071" spans="1:8" x14ac:dyDescent="0.3">
      <c r="A14071" t="s">
        <v>41</v>
      </c>
      <c r="B14071" t="s">
        <v>53</v>
      </c>
      <c r="C14071" t="s">
        <v>84</v>
      </c>
      <c r="D14071" t="s">
        <v>214</v>
      </c>
      <c r="E14071" t="s">
        <v>217</v>
      </c>
      <c r="F14071" s="88">
        <v>46539</v>
      </c>
      <c r="G14071" s="87">
        <v>2300</v>
      </c>
      <c r="H14071" s="87">
        <v>37.287081658486578</v>
      </c>
    </row>
    <row r="14072" spans="1:8" x14ac:dyDescent="0.3">
      <c r="A14072" t="s">
        <v>41</v>
      </c>
      <c r="B14072" t="s">
        <v>53</v>
      </c>
      <c r="C14072" t="s">
        <v>84</v>
      </c>
      <c r="D14072" t="s">
        <v>214</v>
      </c>
      <c r="E14072" t="s">
        <v>215</v>
      </c>
      <c r="F14072" s="88">
        <v>46569</v>
      </c>
      <c r="G14072" s="87">
        <v>2300</v>
      </c>
      <c r="H14072" s="87">
        <v>177.470836105567</v>
      </c>
    </row>
    <row r="14073" spans="1:8" x14ac:dyDescent="0.3">
      <c r="A14073" t="s">
        <v>41</v>
      </c>
      <c r="B14073" t="s">
        <v>53</v>
      </c>
      <c r="C14073" t="s">
        <v>84</v>
      </c>
      <c r="D14073" t="s">
        <v>214</v>
      </c>
      <c r="E14073" t="s">
        <v>216</v>
      </c>
      <c r="F14073" s="88">
        <v>46569</v>
      </c>
      <c r="G14073" s="87">
        <v>2300</v>
      </c>
      <c r="H14073" s="87">
        <v>138.00000000000011</v>
      </c>
    </row>
    <row r="14074" spans="1:8" x14ac:dyDescent="0.3">
      <c r="A14074" t="s">
        <v>41</v>
      </c>
      <c r="B14074" t="s">
        <v>53</v>
      </c>
      <c r="C14074" t="s">
        <v>84</v>
      </c>
      <c r="D14074" t="s">
        <v>214</v>
      </c>
      <c r="E14074" t="s">
        <v>217</v>
      </c>
      <c r="F14074" s="88">
        <v>46569</v>
      </c>
      <c r="G14074" s="87">
        <v>2300</v>
      </c>
      <c r="H14074" s="87">
        <v>37.236637835440533</v>
      </c>
    </row>
    <row r="14075" spans="1:8" x14ac:dyDescent="0.3">
      <c r="A14075" t="s">
        <v>41</v>
      </c>
      <c r="B14075" t="s">
        <v>53</v>
      </c>
      <c r="C14075" t="s">
        <v>84</v>
      </c>
      <c r="D14075" t="s">
        <v>214</v>
      </c>
      <c r="E14075" t="s">
        <v>215</v>
      </c>
      <c r="F14075" s="88">
        <v>46600</v>
      </c>
      <c r="G14075" s="87">
        <v>2300</v>
      </c>
      <c r="H14075" s="87">
        <v>177.41663713678301</v>
      </c>
    </row>
    <row r="14076" spans="1:8" x14ac:dyDescent="0.3">
      <c r="A14076" t="s">
        <v>41</v>
      </c>
      <c r="B14076" t="s">
        <v>53</v>
      </c>
      <c r="C14076" t="s">
        <v>84</v>
      </c>
      <c r="D14076" t="s">
        <v>214</v>
      </c>
      <c r="E14076" t="s">
        <v>216</v>
      </c>
      <c r="F14076" s="88">
        <v>46600</v>
      </c>
      <c r="G14076" s="87">
        <v>2300</v>
      </c>
      <c r="H14076" s="87">
        <v>138.00000000000011</v>
      </c>
    </row>
    <row r="14077" spans="1:8" x14ac:dyDescent="0.3">
      <c r="A14077" t="s">
        <v>41</v>
      </c>
      <c r="B14077" t="s">
        <v>53</v>
      </c>
      <c r="C14077" t="s">
        <v>84</v>
      </c>
      <c r="D14077" t="s">
        <v>214</v>
      </c>
      <c r="E14077" t="s">
        <v>217</v>
      </c>
      <c r="F14077" s="88">
        <v>46600</v>
      </c>
      <c r="G14077" s="87">
        <v>2300</v>
      </c>
      <c r="H14077" s="87">
        <v>37.185506732813842</v>
      </c>
    </row>
    <row r="14078" spans="1:8" x14ac:dyDescent="0.3">
      <c r="A14078" t="s">
        <v>41</v>
      </c>
      <c r="B14078" t="s">
        <v>53</v>
      </c>
      <c r="C14078" t="s">
        <v>84</v>
      </c>
      <c r="D14078" t="s">
        <v>214</v>
      </c>
      <c r="E14078" t="s">
        <v>215</v>
      </c>
      <c r="F14078" s="88">
        <v>46631</v>
      </c>
      <c r="G14078" s="87">
        <v>2300</v>
      </c>
      <c r="H14078" s="87">
        <v>177.36345741269099</v>
      </c>
    </row>
    <row r="14079" spans="1:8" x14ac:dyDescent="0.3">
      <c r="A14079" t="s">
        <v>41</v>
      </c>
      <c r="B14079" t="s">
        <v>53</v>
      </c>
      <c r="C14079" t="s">
        <v>84</v>
      </c>
      <c r="D14079" t="s">
        <v>214</v>
      </c>
      <c r="E14079" t="s">
        <v>216</v>
      </c>
      <c r="F14079" s="88">
        <v>46631</v>
      </c>
      <c r="G14079" s="87">
        <v>2300</v>
      </c>
      <c r="H14079" s="87">
        <v>138.00000000000011</v>
      </c>
    </row>
    <row r="14080" spans="1:8" x14ac:dyDescent="0.3">
      <c r="A14080" t="s">
        <v>41</v>
      </c>
      <c r="B14080" t="s">
        <v>53</v>
      </c>
      <c r="C14080" t="s">
        <v>84</v>
      </c>
      <c r="D14080" t="s">
        <v>214</v>
      </c>
      <c r="E14080" t="s">
        <v>217</v>
      </c>
      <c r="F14080" s="88">
        <v>46631</v>
      </c>
      <c r="G14080" s="87">
        <v>2300</v>
      </c>
      <c r="H14080" s="87">
        <v>37.135337181783989</v>
      </c>
    </row>
    <row r="14081" spans="1:8" x14ac:dyDescent="0.3">
      <c r="A14081" t="s">
        <v>41</v>
      </c>
      <c r="B14081" t="s">
        <v>53</v>
      </c>
      <c r="C14081" t="s">
        <v>84</v>
      </c>
      <c r="D14081" t="s">
        <v>214</v>
      </c>
      <c r="E14081" t="s">
        <v>215</v>
      </c>
      <c r="F14081" s="88">
        <v>46661</v>
      </c>
      <c r="G14081" s="87">
        <v>2300</v>
      </c>
      <c r="H14081" s="87">
        <v>130.56871493572521</v>
      </c>
    </row>
    <row r="14082" spans="1:8" x14ac:dyDescent="0.3">
      <c r="A14082" t="s">
        <v>41</v>
      </c>
      <c r="B14082" t="s">
        <v>53</v>
      </c>
      <c r="C14082" t="s">
        <v>84</v>
      </c>
      <c r="D14082" t="s">
        <v>214</v>
      </c>
      <c r="E14082" t="s">
        <v>216</v>
      </c>
      <c r="F14082" s="88">
        <v>46661</v>
      </c>
      <c r="G14082" s="87">
        <v>2300</v>
      </c>
      <c r="H14082" s="87">
        <v>92.000000000000085</v>
      </c>
    </row>
    <row r="14083" spans="1:8" x14ac:dyDescent="0.3">
      <c r="A14083" t="s">
        <v>41</v>
      </c>
      <c r="B14083" t="s">
        <v>53</v>
      </c>
      <c r="C14083" t="s">
        <v>84</v>
      </c>
      <c r="D14083" t="s">
        <v>214</v>
      </c>
      <c r="E14083" t="s">
        <v>217</v>
      </c>
      <c r="F14083" s="88">
        <v>46661</v>
      </c>
      <c r="G14083" s="87">
        <v>2300</v>
      </c>
      <c r="H14083" s="87">
        <v>37.085302822812388</v>
      </c>
    </row>
    <row r="14084" spans="1:8" x14ac:dyDescent="0.3">
      <c r="A14084" t="s">
        <v>41</v>
      </c>
      <c r="B14084" t="s">
        <v>53</v>
      </c>
      <c r="C14084" t="s">
        <v>84</v>
      </c>
      <c r="D14084" t="s">
        <v>214</v>
      </c>
      <c r="E14084" t="s">
        <v>215</v>
      </c>
      <c r="F14084" s="88">
        <v>46692</v>
      </c>
      <c r="G14084" s="87">
        <v>2300</v>
      </c>
      <c r="H14084" s="87">
        <v>130.51681923458679</v>
      </c>
    </row>
    <row r="14085" spans="1:8" x14ac:dyDescent="0.3">
      <c r="A14085" t="s">
        <v>41</v>
      </c>
      <c r="B14085" t="s">
        <v>53</v>
      </c>
      <c r="C14085" t="s">
        <v>84</v>
      </c>
      <c r="D14085" t="s">
        <v>214</v>
      </c>
      <c r="E14085" t="s">
        <v>216</v>
      </c>
      <c r="F14085" s="88">
        <v>46692</v>
      </c>
      <c r="G14085" s="87">
        <v>2300</v>
      </c>
      <c r="H14085" s="87">
        <v>92.000000000000085</v>
      </c>
    </row>
    <row r="14086" spans="1:8" x14ac:dyDescent="0.3">
      <c r="A14086" t="s">
        <v>41</v>
      </c>
      <c r="B14086" t="s">
        <v>53</v>
      </c>
      <c r="C14086" t="s">
        <v>84</v>
      </c>
      <c r="D14086" t="s">
        <v>214</v>
      </c>
      <c r="E14086" t="s">
        <v>217</v>
      </c>
      <c r="F14086" s="88">
        <v>46692</v>
      </c>
      <c r="G14086" s="87">
        <v>2300</v>
      </c>
      <c r="H14086" s="87">
        <v>37.035403110179629</v>
      </c>
    </row>
    <row r="14087" spans="1:8" x14ac:dyDescent="0.3">
      <c r="A14087" t="s">
        <v>41</v>
      </c>
      <c r="B14087" t="s">
        <v>53</v>
      </c>
      <c r="C14087" t="s">
        <v>84</v>
      </c>
      <c r="D14087" t="s">
        <v>214</v>
      </c>
      <c r="E14087" t="s">
        <v>215</v>
      </c>
      <c r="F14087" s="88">
        <v>46722</v>
      </c>
      <c r="G14087" s="87">
        <v>2300</v>
      </c>
      <c r="H14087" s="87">
        <v>130.46506300114541</v>
      </c>
    </row>
    <row r="14088" spans="1:8" x14ac:dyDescent="0.3">
      <c r="A14088" t="s">
        <v>41</v>
      </c>
      <c r="B14088" t="s">
        <v>53</v>
      </c>
      <c r="C14088" t="s">
        <v>84</v>
      </c>
      <c r="D14088" t="s">
        <v>214</v>
      </c>
      <c r="E14088" t="s">
        <v>216</v>
      </c>
      <c r="F14088" s="88">
        <v>46722</v>
      </c>
      <c r="G14088" s="87">
        <v>2300</v>
      </c>
      <c r="H14088" s="87">
        <v>92.000000000000085</v>
      </c>
    </row>
    <row r="14089" spans="1:8" x14ac:dyDescent="0.3">
      <c r="A14089" t="s">
        <v>41</v>
      </c>
      <c r="B14089" t="s">
        <v>53</v>
      </c>
      <c r="C14089" t="s">
        <v>84</v>
      </c>
      <c r="D14089" t="s">
        <v>214</v>
      </c>
      <c r="E14089" t="s">
        <v>217</v>
      </c>
      <c r="F14089" s="88">
        <v>46722</v>
      </c>
      <c r="G14089" s="87">
        <v>2300</v>
      </c>
      <c r="H14089" s="87">
        <v>36.985637501101287</v>
      </c>
    </row>
    <row r="14090" spans="1:8" x14ac:dyDescent="0.3">
      <c r="A14090" t="s">
        <v>41</v>
      </c>
      <c r="B14090" t="s">
        <v>53</v>
      </c>
      <c r="C14090" t="s">
        <v>89</v>
      </c>
      <c r="D14090" t="s">
        <v>198</v>
      </c>
      <c r="E14090" t="s">
        <v>135</v>
      </c>
      <c r="G14090" s="87">
        <v>22800</v>
      </c>
      <c r="H14090" s="87">
        <v>12448.8</v>
      </c>
    </row>
    <row r="14091" spans="1:8" x14ac:dyDescent="0.3">
      <c r="A14091" t="s">
        <v>41</v>
      </c>
      <c r="B14091" t="s">
        <v>53</v>
      </c>
      <c r="C14091" t="s">
        <v>89</v>
      </c>
      <c r="D14091" t="s">
        <v>198</v>
      </c>
      <c r="E14091" t="s">
        <v>199</v>
      </c>
      <c r="G14091" s="87">
        <v>22800</v>
      </c>
      <c r="H14091" s="87">
        <v>22956.292843432959</v>
      </c>
    </row>
    <row r="14092" spans="1:8" x14ac:dyDescent="0.3">
      <c r="A14092" t="s">
        <v>41</v>
      </c>
      <c r="B14092" t="s">
        <v>53</v>
      </c>
      <c r="C14092" t="s">
        <v>89</v>
      </c>
      <c r="D14092" t="s">
        <v>198</v>
      </c>
      <c r="E14092" t="s">
        <v>200</v>
      </c>
      <c r="G14092" s="87">
        <v>22800</v>
      </c>
      <c r="H14092" s="87">
        <v>23030.303030303028</v>
      </c>
    </row>
    <row r="14093" spans="1:8" x14ac:dyDescent="0.3">
      <c r="A14093" t="s">
        <v>41</v>
      </c>
      <c r="B14093" t="s">
        <v>53</v>
      </c>
      <c r="C14093" t="s">
        <v>89</v>
      </c>
      <c r="D14093" t="s">
        <v>198</v>
      </c>
      <c r="E14093" t="s">
        <v>201</v>
      </c>
      <c r="G14093" s="87">
        <v>22800</v>
      </c>
      <c r="H14093" s="87">
        <v>22800</v>
      </c>
    </row>
    <row r="14094" spans="1:8" x14ac:dyDescent="0.3">
      <c r="A14094" t="s">
        <v>41</v>
      </c>
      <c r="B14094" t="s">
        <v>53</v>
      </c>
      <c r="C14094" t="s">
        <v>89</v>
      </c>
      <c r="D14094" t="s">
        <v>198</v>
      </c>
      <c r="E14094" t="s">
        <v>202</v>
      </c>
      <c r="G14094" s="87">
        <v>22800</v>
      </c>
      <c r="H14094" s="87">
        <v>12660.74332577211</v>
      </c>
    </row>
    <row r="14095" spans="1:8" x14ac:dyDescent="0.3">
      <c r="A14095" t="s">
        <v>41</v>
      </c>
      <c r="B14095" t="s">
        <v>53</v>
      </c>
      <c r="C14095" t="s">
        <v>89</v>
      </c>
      <c r="D14095" t="s">
        <v>198</v>
      </c>
      <c r="E14095" t="s">
        <v>139</v>
      </c>
      <c r="G14095" s="87">
        <v>22800</v>
      </c>
      <c r="H14095" s="87">
        <v>14022</v>
      </c>
    </row>
    <row r="14096" spans="1:8" x14ac:dyDescent="0.3">
      <c r="A14096" t="s">
        <v>41</v>
      </c>
      <c r="B14096" t="s">
        <v>53</v>
      </c>
      <c r="C14096" t="s">
        <v>89</v>
      </c>
      <c r="D14096" t="s">
        <v>198</v>
      </c>
      <c r="E14096" t="s">
        <v>65</v>
      </c>
      <c r="G14096" s="87">
        <v>22800</v>
      </c>
      <c r="H14096" s="87">
        <v>12660.74332577211</v>
      </c>
    </row>
    <row r="14097" spans="1:8" x14ac:dyDescent="0.3">
      <c r="A14097" t="s">
        <v>41</v>
      </c>
      <c r="B14097" t="s">
        <v>53</v>
      </c>
      <c r="C14097" t="s">
        <v>89</v>
      </c>
      <c r="D14097" t="s">
        <v>203</v>
      </c>
      <c r="E14097" t="s">
        <v>204</v>
      </c>
      <c r="G14097" s="87">
        <v>22800</v>
      </c>
      <c r="H14097" s="87">
        <v>12574.54545454546</v>
      </c>
    </row>
    <row r="14098" spans="1:8" x14ac:dyDescent="0.3">
      <c r="A14098" t="s">
        <v>41</v>
      </c>
      <c r="B14098" t="s">
        <v>53</v>
      </c>
      <c r="C14098" t="s">
        <v>89</v>
      </c>
      <c r="D14098" t="s">
        <v>203</v>
      </c>
      <c r="E14098" t="s">
        <v>142</v>
      </c>
      <c r="G14098" s="87">
        <v>22800</v>
      </c>
      <c r="H14098" s="87">
        <v>22800</v>
      </c>
    </row>
    <row r="14099" spans="1:8" x14ac:dyDescent="0.3">
      <c r="A14099" t="s">
        <v>41</v>
      </c>
      <c r="B14099" t="s">
        <v>53</v>
      </c>
      <c r="C14099" t="s">
        <v>89</v>
      </c>
      <c r="D14099" t="s">
        <v>203</v>
      </c>
      <c r="E14099" t="s">
        <v>143</v>
      </c>
      <c r="G14099" s="87">
        <v>22800</v>
      </c>
      <c r="H14099" s="87">
        <v>23030.303030303028</v>
      </c>
    </row>
    <row r="14100" spans="1:8" x14ac:dyDescent="0.3">
      <c r="A14100" t="s">
        <v>41</v>
      </c>
      <c r="B14100" t="s">
        <v>53</v>
      </c>
      <c r="C14100" t="s">
        <v>89</v>
      </c>
      <c r="D14100" t="s">
        <v>203</v>
      </c>
      <c r="E14100" t="s">
        <v>141</v>
      </c>
      <c r="G14100" s="87">
        <v>22800</v>
      </c>
      <c r="H14100" s="87">
        <v>0</v>
      </c>
    </row>
    <row r="14101" spans="1:8" x14ac:dyDescent="0.3">
      <c r="A14101" t="s">
        <v>41</v>
      </c>
      <c r="B14101" t="s">
        <v>53</v>
      </c>
      <c r="C14101" t="s">
        <v>89</v>
      </c>
      <c r="D14101" t="s">
        <v>203</v>
      </c>
      <c r="E14101" t="s">
        <v>205</v>
      </c>
      <c r="G14101" s="87">
        <v>22800</v>
      </c>
      <c r="H14101" s="87">
        <v>12574.54545454546</v>
      </c>
    </row>
    <row r="14102" spans="1:8" x14ac:dyDescent="0.3">
      <c r="A14102" t="s">
        <v>41</v>
      </c>
      <c r="B14102" t="s">
        <v>53</v>
      </c>
      <c r="C14102" t="s">
        <v>89</v>
      </c>
      <c r="D14102" t="s">
        <v>206</v>
      </c>
      <c r="E14102" t="s">
        <v>207</v>
      </c>
      <c r="G14102" s="87">
        <v>22800</v>
      </c>
      <c r="H14102" s="87">
        <v>23256</v>
      </c>
    </row>
    <row r="14103" spans="1:8" x14ac:dyDescent="0.3">
      <c r="A14103" t="s">
        <v>41</v>
      </c>
      <c r="B14103" t="s">
        <v>53</v>
      </c>
      <c r="C14103" t="s">
        <v>89</v>
      </c>
      <c r="D14103" t="s">
        <v>206</v>
      </c>
      <c r="E14103" t="s">
        <v>208</v>
      </c>
      <c r="G14103" s="87">
        <v>22800</v>
      </c>
      <c r="H14103" s="87">
        <v>23097.666666666672</v>
      </c>
    </row>
    <row r="14104" spans="1:8" x14ac:dyDescent="0.3">
      <c r="A14104" t="s">
        <v>41</v>
      </c>
      <c r="B14104" t="s">
        <v>53</v>
      </c>
      <c r="C14104" t="s">
        <v>89</v>
      </c>
      <c r="D14104" t="s">
        <v>206</v>
      </c>
      <c r="E14104" t="s">
        <v>209</v>
      </c>
      <c r="G14104" s="87">
        <v>22800</v>
      </c>
      <c r="H14104" s="87">
        <v>22572</v>
      </c>
    </row>
    <row r="14105" spans="1:8" x14ac:dyDescent="0.3">
      <c r="A14105" t="s">
        <v>41</v>
      </c>
      <c r="B14105" t="s">
        <v>53</v>
      </c>
      <c r="C14105" t="s">
        <v>89</v>
      </c>
      <c r="D14105" t="s">
        <v>210</v>
      </c>
      <c r="E14105" t="s">
        <v>211</v>
      </c>
      <c r="G14105" s="87">
        <v>22800</v>
      </c>
      <c r="H14105" s="87">
        <v>22800</v>
      </c>
    </row>
    <row r="14106" spans="1:8" x14ac:dyDescent="0.3">
      <c r="A14106" t="s">
        <v>41</v>
      </c>
      <c r="B14106" t="s">
        <v>53</v>
      </c>
      <c r="C14106" t="s">
        <v>89</v>
      </c>
      <c r="D14106" t="s">
        <v>210</v>
      </c>
      <c r="E14106" t="s">
        <v>212</v>
      </c>
      <c r="G14106" s="87">
        <v>22800</v>
      </c>
      <c r="H14106" s="87">
        <v>22572</v>
      </c>
    </row>
    <row r="14107" spans="1:8" x14ac:dyDescent="0.3">
      <c r="A14107" t="s">
        <v>41</v>
      </c>
      <c r="B14107" t="s">
        <v>53</v>
      </c>
      <c r="C14107" t="s">
        <v>89</v>
      </c>
      <c r="D14107" t="s">
        <v>210</v>
      </c>
      <c r="E14107" t="s">
        <v>213</v>
      </c>
      <c r="G14107" s="87">
        <v>22800</v>
      </c>
      <c r="H14107" s="87">
        <v>22572</v>
      </c>
    </row>
    <row r="14108" spans="1:8" x14ac:dyDescent="0.3">
      <c r="A14108" t="s">
        <v>41</v>
      </c>
      <c r="B14108" t="s">
        <v>53</v>
      </c>
      <c r="C14108" t="s">
        <v>89</v>
      </c>
      <c r="D14108" t="s">
        <v>214</v>
      </c>
      <c r="E14108" t="s">
        <v>215</v>
      </c>
      <c r="F14108" s="88">
        <v>46388</v>
      </c>
      <c r="G14108" s="87">
        <v>1900</v>
      </c>
      <c r="H14108" s="87">
        <v>38.000000000000043</v>
      </c>
    </row>
    <row r="14109" spans="1:8" x14ac:dyDescent="0.3">
      <c r="A14109" t="s">
        <v>41</v>
      </c>
      <c r="B14109" t="s">
        <v>53</v>
      </c>
      <c r="C14109" t="s">
        <v>89</v>
      </c>
      <c r="D14109" t="s">
        <v>214</v>
      </c>
      <c r="E14109" t="s">
        <v>216</v>
      </c>
      <c r="F14109" s="88">
        <v>46388</v>
      </c>
      <c r="G14109" s="87">
        <v>1900</v>
      </c>
      <c r="H14109" s="87">
        <v>38.000000000000043</v>
      </c>
    </row>
    <row r="14110" spans="1:8" x14ac:dyDescent="0.3">
      <c r="A14110" t="s">
        <v>41</v>
      </c>
      <c r="B14110" t="s">
        <v>53</v>
      </c>
      <c r="C14110" t="s">
        <v>89</v>
      </c>
      <c r="D14110" t="s">
        <v>214</v>
      </c>
      <c r="E14110" t="s">
        <v>217</v>
      </c>
      <c r="F14110" s="88">
        <v>46388</v>
      </c>
      <c r="G14110" s="87">
        <v>1900</v>
      </c>
      <c r="H14110" s="87">
        <v>0</v>
      </c>
    </row>
    <row r="14111" spans="1:8" x14ac:dyDescent="0.3">
      <c r="A14111" t="s">
        <v>41</v>
      </c>
      <c r="B14111" t="s">
        <v>53</v>
      </c>
      <c r="C14111" t="s">
        <v>89</v>
      </c>
      <c r="D14111" t="s">
        <v>214</v>
      </c>
      <c r="E14111" t="s">
        <v>215</v>
      </c>
      <c r="F14111" s="88">
        <v>46419</v>
      </c>
      <c r="G14111" s="87">
        <v>1900</v>
      </c>
      <c r="H14111" s="87">
        <v>38.000000000000043</v>
      </c>
    </row>
    <row r="14112" spans="1:8" x14ac:dyDescent="0.3">
      <c r="A14112" t="s">
        <v>41</v>
      </c>
      <c r="B14112" t="s">
        <v>53</v>
      </c>
      <c r="C14112" t="s">
        <v>89</v>
      </c>
      <c r="D14112" t="s">
        <v>214</v>
      </c>
      <c r="E14112" t="s">
        <v>216</v>
      </c>
      <c r="F14112" s="88">
        <v>46419</v>
      </c>
      <c r="G14112" s="87">
        <v>1900</v>
      </c>
      <c r="H14112" s="87">
        <v>38.000000000000043</v>
      </c>
    </row>
    <row r="14113" spans="1:8" x14ac:dyDescent="0.3">
      <c r="A14113" t="s">
        <v>41</v>
      </c>
      <c r="B14113" t="s">
        <v>53</v>
      </c>
      <c r="C14113" t="s">
        <v>89</v>
      </c>
      <c r="D14113" t="s">
        <v>214</v>
      </c>
      <c r="E14113" t="s">
        <v>217</v>
      </c>
      <c r="F14113" s="88">
        <v>46419</v>
      </c>
      <c r="G14113" s="87">
        <v>1900</v>
      </c>
      <c r="H14113" s="87">
        <v>0</v>
      </c>
    </row>
    <row r="14114" spans="1:8" x14ac:dyDescent="0.3">
      <c r="A14114" t="s">
        <v>41</v>
      </c>
      <c r="B14114" t="s">
        <v>53</v>
      </c>
      <c r="C14114" t="s">
        <v>89</v>
      </c>
      <c r="D14114" t="s">
        <v>214</v>
      </c>
      <c r="E14114" t="s">
        <v>215</v>
      </c>
      <c r="F14114" s="88">
        <v>46447</v>
      </c>
      <c r="G14114" s="87">
        <v>1900</v>
      </c>
      <c r="H14114" s="87">
        <v>38.000000000000043</v>
      </c>
    </row>
    <row r="14115" spans="1:8" x14ac:dyDescent="0.3">
      <c r="A14115" t="s">
        <v>41</v>
      </c>
      <c r="B14115" t="s">
        <v>53</v>
      </c>
      <c r="C14115" t="s">
        <v>89</v>
      </c>
      <c r="D14115" t="s">
        <v>214</v>
      </c>
      <c r="E14115" t="s">
        <v>216</v>
      </c>
      <c r="F14115" s="88">
        <v>46447</v>
      </c>
      <c r="G14115" s="87">
        <v>1900</v>
      </c>
      <c r="H14115" s="87">
        <v>38.000000000000043</v>
      </c>
    </row>
    <row r="14116" spans="1:8" x14ac:dyDescent="0.3">
      <c r="A14116" t="s">
        <v>41</v>
      </c>
      <c r="B14116" t="s">
        <v>53</v>
      </c>
      <c r="C14116" t="s">
        <v>89</v>
      </c>
      <c r="D14116" t="s">
        <v>214</v>
      </c>
      <c r="E14116" t="s">
        <v>217</v>
      </c>
      <c r="F14116" s="88">
        <v>46447</v>
      </c>
      <c r="G14116" s="87">
        <v>1900</v>
      </c>
      <c r="H14116" s="87">
        <v>0</v>
      </c>
    </row>
    <row r="14117" spans="1:8" x14ac:dyDescent="0.3">
      <c r="A14117" t="s">
        <v>41</v>
      </c>
      <c r="B14117" t="s">
        <v>53</v>
      </c>
      <c r="C14117" t="s">
        <v>89</v>
      </c>
      <c r="D14117" t="s">
        <v>214</v>
      </c>
      <c r="E14117" t="s">
        <v>215</v>
      </c>
      <c r="F14117" s="88">
        <v>46478</v>
      </c>
      <c r="G14117" s="87">
        <v>1900</v>
      </c>
      <c r="H14117" s="87">
        <v>38.000000000000043</v>
      </c>
    </row>
    <row r="14118" spans="1:8" x14ac:dyDescent="0.3">
      <c r="A14118" t="s">
        <v>41</v>
      </c>
      <c r="B14118" t="s">
        <v>53</v>
      </c>
      <c r="C14118" t="s">
        <v>89</v>
      </c>
      <c r="D14118" t="s">
        <v>214</v>
      </c>
      <c r="E14118" t="s">
        <v>216</v>
      </c>
      <c r="F14118" s="88">
        <v>46478</v>
      </c>
      <c r="G14118" s="87">
        <v>1900</v>
      </c>
      <c r="H14118" s="87">
        <v>38.000000000000043</v>
      </c>
    </row>
    <row r="14119" spans="1:8" x14ac:dyDescent="0.3">
      <c r="A14119" t="s">
        <v>41</v>
      </c>
      <c r="B14119" t="s">
        <v>53</v>
      </c>
      <c r="C14119" t="s">
        <v>89</v>
      </c>
      <c r="D14119" t="s">
        <v>214</v>
      </c>
      <c r="E14119" t="s">
        <v>217</v>
      </c>
      <c r="F14119" s="88">
        <v>46478</v>
      </c>
      <c r="G14119" s="87">
        <v>1900</v>
      </c>
      <c r="H14119" s="87">
        <v>0</v>
      </c>
    </row>
    <row r="14120" spans="1:8" x14ac:dyDescent="0.3">
      <c r="A14120" t="s">
        <v>41</v>
      </c>
      <c r="B14120" t="s">
        <v>53</v>
      </c>
      <c r="C14120" t="s">
        <v>89</v>
      </c>
      <c r="D14120" t="s">
        <v>214</v>
      </c>
      <c r="E14120" t="s">
        <v>215</v>
      </c>
      <c r="F14120" s="88">
        <v>46508</v>
      </c>
      <c r="G14120" s="87">
        <v>1900</v>
      </c>
      <c r="H14120" s="87">
        <v>38.000000000000043</v>
      </c>
    </row>
    <row r="14121" spans="1:8" x14ac:dyDescent="0.3">
      <c r="A14121" t="s">
        <v>41</v>
      </c>
      <c r="B14121" t="s">
        <v>53</v>
      </c>
      <c r="C14121" t="s">
        <v>89</v>
      </c>
      <c r="D14121" t="s">
        <v>214</v>
      </c>
      <c r="E14121" t="s">
        <v>216</v>
      </c>
      <c r="F14121" s="88">
        <v>46508</v>
      </c>
      <c r="G14121" s="87">
        <v>1900</v>
      </c>
      <c r="H14121" s="87">
        <v>38.000000000000043</v>
      </c>
    </row>
    <row r="14122" spans="1:8" x14ac:dyDescent="0.3">
      <c r="A14122" t="s">
        <v>41</v>
      </c>
      <c r="B14122" t="s">
        <v>53</v>
      </c>
      <c r="C14122" t="s">
        <v>89</v>
      </c>
      <c r="D14122" t="s">
        <v>214</v>
      </c>
      <c r="E14122" t="s">
        <v>217</v>
      </c>
      <c r="F14122" s="88">
        <v>46508</v>
      </c>
      <c r="G14122" s="87">
        <v>1900</v>
      </c>
      <c r="H14122" s="87">
        <v>0</v>
      </c>
    </row>
    <row r="14123" spans="1:8" x14ac:dyDescent="0.3">
      <c r="A14123" t="s">
        <v>41</v>
      </c>
      <c r="B14123" t="s">
        <v>53</v>
      </c>
      <c r="C14123" t="s">
        <v>89</v>
      </c>
      <c r="D14123" t="s">
        <v>214</v>
      </c>
      <c r="E14123" t="s">
        <v>215</v>
      </c>
      <c r="F14123" s="88">
        <v>46539</v>
      </c>
      <c r="G14123" s="87">
        <v>1900</v>
      </c>
      <c r="H14123" s="87">
        <v>38.000000000000043</v>
      </c>
    </row>
    <row r="14124" spans="1:8" x14ac:dyDescent="0.3">
      <c r="A14124" t="s">
        <v>41</v>
      </c>
      <c r="B14124" t="s">
        <v>53</v>
      </c>
      <c r="C14124" t="s">
        <v>89</v>
      </c>
      <c r="D14124" t="s">
        <v>214</v>
      </c>
      <c r="E14124" t="s">
        <v>216</v>
      </c>
      <c r="F14124" s="88">
        <v>46539</v>
      </c>
      <c r="G14124" s="87">
        <v>1900</v>
      </c>
      <c r="H14124" s="87">
        <v>38.000000000000043</v>
      </c>
    </row>
    <row r="14125" spans="1:8" x14ac:dyDescent="0.3">
      <c r="A14125" t="s">
        <v>41</v>
      </c>
      <c r="B14125" t="s">
        <v>53</v>
      </c>
      <c r="C14125" t="s">
        <v>89</v>
      </c>
      <c r="D14125" t="s">
        <v>214</v>
      </c>
      <c r="E14125" t="s">
        <v>217</v>
      </c>
      <c r="F14125" s="88">
        <v>46539</v>
      </c>
      <c r="G14125" s="87">
        <v>1900</v>
      </c>
      <c r="H14125" s="87">
        <v>0</v>
      </c>
    </row>
    <row r="14126" spans="1:8" x14ac:dyDescent="0.3">
      <c r="A14126" t="s">
        <v>41</v>
      </c>
      <c r="B14126" t="s">
        <v>53</v>
      </c>
      <c r="C14126" t="s">
        <v>89</v>
      </c>
      <c r="D14126" t="s">
        <v>214</v>
      </c>
      <c r="E14126" t="s">
        <v>215</v>
      </c>
      <c r="F14126" s="88">
        <v>46569</v>
      </c>
      <c r="G14126" s="87">
        <v>1900</v>
      </c>
      <c r="H14126" s="87">
        <v>38.000000000000043</v>
      </c>
    </row>
    <row r="14127" spans="1:8" x14ac:dyDescent="0.3">
      <c r="A14127" t="s">
        <v>41</v>
      </c>
      <c r="B14127" t="s">
        <v>53</v>
      </c>
      <c r="C14127" t="s">
        <v>89</v>
      </c>
      <c r="D14127" t="s">
        <v>214</v>
      </c>
      <c r="E14127" t="s">
        <v>216</v>
      </c>
      <c r="F14127" s="88">
        <v>46569</v>
      </c>
      <c r="G14127" s="87">
        <v>1900</v>
      </c>
      <c r="H14127" s="87">
        <v>38.000000000000043</v>
      </c>
    </row>
    <row r="14128" spans="1:8" x14ac:dyDescent="0.3">
      <c r="A14128" t="s">
        <v>41</v>
      </c>
      <c r="B14128" t="s">
        <v>53</v>
      </c>
      <c r="C14128" t="s">
        <v>89</v>
      </c>
      <c r="D14128" t="s">
        <v>214</v>
      </c>
      <c r="E14128" t="s">
        <v>217</v>
      </c>
      <c r="F14128" s="88">
        <v>46569</v>
      </c>
      <c r="G14128" s="87">
        <v>1900</v>
      </c>
      <c r="H14128" s="87">
        <v>0</v>
      </c>
    </row>
    <row r="14129" spans="1:8" x14ac:dyDescent="0.3">
      <c r="A14129" t="s">
        <v>41</v>
      </c>
      <c r="B14129" t="s">
        <v>53</v>
      </c>
      <c r="C14129" t="s">
        <v>89</v>
      </c>
      <c r="D14129" t="s">
        <v>214</v>
      </c>
      <c r="E14129" t="s">
        <v>215</v>
      </c>
      <c r="F14129" s="88">
        <v>46600</v>
      </c>
      <c r="G14129" s="87">
        <v>1900</v>
      </c>
      <c r="H14129" s="87">
        <v>38.000000000000043</v>
      </c>
    </row>
    <row r="14130" spans="1:8" x14ac:dyDescent="0.3">
      <c r="A14130" t="s">
        <v>41</v>
      </c>
      <c r="B14130" t="s">
        <v>53</v>
      </c>
      <c r="C14130" t="s">
        <v>89</v>
      </c>
      <c r="D14130" t="s">
        <v>214</v>
      </c>
      <c r="E14130" t="s">
        <v>216</v>
      </c>
      <c r="F14130" s="88">
        <v>46600</v>
      </c>
      <c r="G14130" s="87">
        <v>1900</v>
      </c>
      <c r="H14130" s="87">
        <v>38.000000000000043</v>
      </c>
    </row>
    <row r="14131" spans="1:8" x14ac:dyDescent="0.3">
      <c r="A14131" t="s">
        <v>41</v>
      </c>
      <c r="B14131" t="s">
        <v>53</v>
      </c>
      <c r="C14131" t="s">
        <v>89</v>
      </c>
      <c r="D14131" t="s">
        <v>214</v>
      </c>
      <c r="E14131" t="s">
        <v>217</v>
      </c>
      <c r="F14131" s="88">
        <v>46600</v>
      </c>
      <c r="G14131" s="87">
        <v>1900</v>
      </c>
      <c r="H14131" s="87">
        <v>0</v>
      </c>
    </row>
    <row r="14132" spans="1:8" x14ac:dyDescent="0.3">
      <c r="A14132" t="s">
        <v>41</v>
      </c>
      <c r="B14132" t="s">
        <v>53</v>
      </c>
      <c r="C14132" t="s">
        <v>89</v>
      </c>
      <c r="D14132" t="s">
        <v>214</v>
      </c>
      <c r="E14132" t="s">
        <v>215</v>
      </c>
      <c r="F14132" s="88">
        <v>46631</v>
      </c>
      <c r="G14132" s="87">
        <v>1900</v>
      </c>
      <c r="H14132" s="87">
        <v>38.000000000000043</v>
      </c>
    </row>
    <row r="14133" spans="1:8" x14ac:dyDescent="0.3">
      <c r="A14133" t="s">
        <v>41</v>
      </c>
      <c r="B14133" t="s">
        <v>53</v>
      </c>
      <c r="C14133" t="s">
        <v>89</v>
      </c>
      <c r="D14133" t="s">
        <v>214</v>
      </c>
      <c r="E14133" t="s">
        <v>216</v>
      </c>
      <c r="F14133" s="88">
        <v>46631</v>
      </c>
      <c r="G14133" s="87">
        <v>1900</v>
      </c>
      <c r="H14133" s="87">
        <v>38.000000000000043</v>
      </c>
    </row>
    <row r="14134" spans="1:8" x14ac:dyDescent="0.3">
      <c r="A14134" t="s">
        <v>41</v>
      </c>
      <c r="B14134" t="s">
        <v>53</v>
      </c>
      <c r="C14134" t="s">
        <v>89</v>
      </c>
      <c r="D14134" t="s">
        <v>214</v>
      </c>
      <c r="E14134" t="s">
        <v>217</v>
      </c>
      <c r="F14134" s="88">
        <v>46631</v>
      </c>
      <c r="G14134" s="87">
        <v>1900</v>
      </c>
      <c r="H14134" s="87">
        <v>0</v>
      </c>
    </row>
    <row r="14135" spans="1:8" x14ac:dyDescent="0.3">
      <c r="A14135" t="s">
        <v>41</v>
      </c>
      <c r="B14135" t="s">
        <v>53</v>
      </c>
      <c r="C14135" t="s">
        <v>89</v>
      </c>
      <c r="D14135" t="s">
        <v>214</v>
      </c>
      <c r="E14135" t="s">
        <v>215</v>
      </c>
      <c r="F14135" s="88">
        <v>46661</v>
      </c>
      <c r="G14135" s="87">
        <v>1900</v>
      </c>
      <c r="H14135" s="87">
        <v>38.000000000000043</v>
      </c>
    </row>
    <row r="14136" spans="1:8" x14ac:dyDescent="0.3">
      <c r="A14136" t="s">
        <v>41</v>
      </c>
      <c r="B14136" t="s">
        <v>53</v>
      </c>
      <c r="C14136" t="s">
        <v>89</v>
      </c>
      <c r="D14136" t="s">
        <v>214</v>
      </c>
      <c r="E14136" t="s">
        <v>216</v>
      </c>
      <c r="F14136" s="88">
        <v>46661</v>
      </c>
      <c r="G14136" s="87">
        <v>1900</v>
      </c>
      <c r="H14136" s="87">
        <v>38.000000000000043</v>
      </c>
    </row>
    <row r="14137" spans="1:8" x14ac:dyDescent="0.3">
      <c r="A14137" t="s">
        <v>41</v>
      </c>
      <c r="B14137" t="s">
        <v>53</v>
      </c>
      <c r="C14137" t="s">
        <v>89</v>
      </c>
      <c r="D14137" t="s">
        <v>214</v>
      </c>
      <c r="E14137" t="s">
        <v>217</v>
      </c>
      <c r="F14137" s="88">
        <v>46661</v>
      </c>
      <c r="G14137" s="87">
        <v>1900</v>
      </c>
      <c r="H14137" s="87">
        <v>0</v>
      </c>
    </row>
    <row r="14138" spans="1:8" x14ac:dyDescent="0.3">
      <c r="A14138" t="s">
        <v>41</v>
      </c>
      <c r="B14138" t="s">
        <v>53</v>
      </c>
      <c r="C14138" t="s">
        <v>89</v>
      </c>
      <c r="D14138" t="s">
        <v>214</v>
      </c>
      <c r="E14138" t="s">
        <v>215</v>
      </c>
      <c r="F14138" s="88">
        <v>46692</v>
      </c>
      <c r="G14138" s="87">
        <v>1900</v>
      </c>
      <c r="H14138" s="87">
        <v>0</v>
      </c>
    </row>
    <row r="14139" spans="1:8" x14ac:dyDescent="0.3">
      <c r="A14139" t="s">
        <v>41</v>
      </c>
      <c r="B14139" t="s">
        <v>53</v>
      </c>
      <c r="C14139" t="s">
        <v>89</v>
      </c>
      <c r="D14139" t="s">
        <v>214</v>
      </c>
      <c r="E14139" t="s">
        <v>216</v>
      </c>
      <c r="F14139" s="88">
        <v>46692</v>
      </c>
      <c r="G14139" s="87">
        <v>1900</v>
      </c>
      <c r="H14139" s="87">
        <v>0</v>
      </c>
    </row>
    <row r="14140" spans="1:8" x14ac:dyDescent="0.3">
      <c r="A14140" t="s">
        <v>41</v>
      </c>
      <c r="B14140" t="s">
        <v>53</v>
      </c>
      <c r="C14140" t="s">
        <v>89</v>
      </c>
      <c r="D14140" t="s">
        <v>214</v>
      </c>
      <c r="E14140" t="s">
        <v>217</v>
      </c>
      <c r="F14140" s="88">
        <v>46692</v>
      </c>
      <c r="G14140" s="87">
        <v>1900</v>
      </c>
      <c r="H14140" s="87">
        <v>0</v>
      </c>
    </row>
    <row r="14141" spans="1:8" x14ac:dyDescent="0.3">
      <c r="A14141" t="s">
        <v>41</v>
      </c>
      <c r="B14141" t="s">
        <v>53</v>
      </c>
      <c r="C14141" t="s">
        <v>89</v>
      </c>
      <c r="D14141" t="s">
        <v>214</v>
      </c>
      <c r="E14141" t="s">
        <v>215</v>
      </c>
      <c r="F14141" s="88">
        <v>46722</v>
      </c>
      <c r="G14141" s="87">
        <v>1900</v>
      </c>
      <c r="H14141" s="87">
        <v>0</v>
      </c>
    </row>
    <row r="14142" spans="1:8" x14ac:dyDescent="0.3">
      <c r="A14142" t="s">
        <v>41</v>
      </c>
      <c r="B14142" t="s">
        <v>53</v>
      </c>
      <c r="C14142" t="s">
        <v>89</v>
      </c>
      <c r="D14142" t="s">
        <v>214</v>
      </c>
      <c r="E14142" t="s">
        <v>216</v>
      </c>
      <c r="F14142" s="88">
        <v>46722</v>
      </c>
      <c r="G14142" s="87">
        <v>1900</v>
      </c>
      <c r="H14142" s="87">
        <v>0</v>
      </c>
    </row>
    <row r="14143" spans="1:8" x14ac:dyDescent="0.3">
      <c r="A14143" t="s">
        <v>41</v>
      </c>
      <c r="B14143" t="s">
        <v>53</v>
      </c>
      <c r="C14143" t="s">
        <v>89</v>
      </c>
      <c r="D14143" t="s">
        <v>214</v>
      </c>
      <c r="E14143" t="s">
        <v>217</v>
      </c>
      <c r="F14143" s="88">
        <v>46722</v>
      </c>
      <c r="G14143" s="87">
        <v>1900</v>
      </c>
      <c r="H14143" s="87">
        <v>0</v>
      </c>
    </row>
    <row r="14144" spans="1:8" x14ac:dyDescent="0.3">
      <c r="A14144" t="s">
        <v>41</v>
      </c>
      <c r="B14144" t="s">
        <v>53</v>
      </c>
      <c r="C14144" t="s">
        <v>91</v>
      </c>
      <c r="D14144" t="s">
        <v>198</v>
      </c>
      <c r="E14144" t="s">
        <v>135</v>
      </c>
      <c r="G14144" s="87">
        <v>18000</v>
      </c>
      <c r="H14144" s="87">
        <v>9540</v>
      </c>
    </row>
    <row r="14145" spans="1:8" x14ac:dyDescent="0.3">
      <c r="A14145" t="s">
        <v>41</v>
      </c>
      <c r="B14145" t="s">
        <v>53</v>
      </c>
      <c r="C14145" t="s">
        <v>91</v>
      </c>
      <c r="D14145" t="s">
        <v>198</v>
      </c>
      <c r="E14145" t="s">
        <v>199</v>
      </c>
      <c r="G14145" s="87">
        <v>18000</v>
      </c>
      <c r="H14145" s="87">
        <v>18000</v>
      </c>
    </row>
    <row r="14146" spans="1:8" x14ac:dyDescent="0.3">
      <c r="A14146" t="s">
        <v>41</v>
      </c>
      <c r="B14146" t="s">
        <v>53</v>
      </c>
      <c r="C14146" t="s">
        <v>91</v>
      </c>
      <c r="D14146" t="s">
        <v>198</v>
      </c>
      <c r="E14146" t="s">
        <v>200</v>
      </c>
      <c r="G14146" s="87">
        <v>18000</v>
      </c>
      <c r="H14146" s="87">
        <v>18127.003058904229</v>
      </c>
    </row>
    <row r="14147" spans="1:8" x14ac:dyDescent="0.3">
      <c r="A14147" t="s">
        <v>41</v>
      </c>
      <c r="B14147" t="s">
        <v>53</v>
      </c>
      <c r="C14147" t="s">
        <v>91</v>
      </c>
      <c r="D14147" t="s">
        <v>198</v>
      </c>
      <c r="E14147" t="s">
        <v>201</v>
      </c>
      <c r="G14147" s="87">
        <v>18000</v>
      </c>
      <c r="H14147" s="87">
        <v>18000</v>
      </c>
    </row>
    <row r="14148" spans="1:8" x14ac:dyDescent="0.3">
      <c r="A14148" t="s">
        <v>41</v>
      </c>
      <c r="B14148" t="s">
        <v>53</v>
      </c>
      <c r="C14148" t="s">
        <v>91</v>
      </c>
      <c r="D14148" t="s">
        <v>198</v>
      </c>
      <c r="E14148" t="s">
        <v>202</v>
      </c>
      <c r="G14148" s="87">
        <v>18000</v>
      </c>
      <c r="H14148" s="87">
        <v>9607.3116212192399</v>
      </c>
    </row>
    <row r="14149" spans="1:8" x14ac:dyDescent="0.3">
      <c r="A14149" t="s">
        <v>41</v>
      </c>
      <c r="B14149" t="s">
        <v>53</v>
      </c>
      <c r="C14149" t="s">
        <v>91</v>
      </c>
      <c r="D14149" t="s">
        <v>198</v>
      </c>
      <c r="E14149" t="s">
        <v>139</v>
      </c>
      <c r="G14149" s="87">
        <v>18000</v>
      </c>
      <c r="H14149" s="87">
        <v>11430</v>
      </c>
    </row>
    <row r="14150" spans="1:8" x14ac:dyDescent="0.3">
      <c r="A14150" t="s">
        <v>41</v>
      </c>
      <c r="B14150" t="s">
        <v>53</v>
      </c>
      <c r="C14150" t="s">
        <v>91</v>
      </c>
      <c r="D14150" t="s">
        <v>198</v>
      </c>
      <c r="E14150" t="s">
        <v>65</v>
      </c>
      <c r="G14150" s="87">
        <v>18000</v>
      </c>
      <c r="H14150" s="87">
        <v>9607.3116212192399</v>
      </c>
    </row>
    <row r="14151" spans="1:8" x14ac:dyDescent="0.3">
      <c r="A14151" t="s">
        <v>41</v>
      </c>
      <c r="B14151" t="s">
        <v>53</v>
      </c>
      <c r="C14151" t="s">
        <v>91</v>
      </c>
      <c r="D14151" t="s">
        <v>203</v>
      </c>
      <c r="E14151" t="s">
        <v>204</v>
      </c>
      <c r="G14151" s="87">
        <v>18000</v>
      </c>
      <c r="H14151" s="87">
        <v>9511.6122645221167</v>
      </c>
    </row>
    <row r="14152" spans="1:8" x14ac:dyDescent="0.3">
      <c r="A14152" t="s">
        <v>41</v>
      </c>
      <c r="B14152" t="s">
        <v>53</v>
      </c>
      <c r="C14152" t="s">
        <v>91</v>
      </c>
      <c r="D14152" t="s">
        <v>203</v>
      </c>
      <c r="E14152" t="s">
        <v>142</v>
      </c>
      <c r="G14152" s="87">
        <v>18000</v>
      </c>
      <c r="H14152" s="87">
        <v>18000</v>
      </c>
    </row>
    <row r="14153" spans="1:8" x14ac:dyDescent="0.3">
      <c r="A14153" t="s">
        <v>41</v>
      </c>
      <c r="B14153" t="s">
        <v>53</v>
      </c>
      <c r="C14153" t="s">
        <v>91</v>
      </c>
      <c r="D14153" t="s">
        <v>203</v>
      </c>
      <c r="E14153" t="s">
        <v>143</v>
      </c>
      <c r="G14153" s="87">
        <v>18000</v>
      </c>
      <c r="H14153" s="87">
        <v>17946.438234947389</v>
      </c>
    </row>
    <row r="14154" spans="1:8" x14ac:dyDescent="0.3">
      <c r="A14154" t="s">
        <v>41</v>
      </c>
      <c r="B14154" t="s">
        <v>53</v>
      </c>
      <c r="C14154" t="s">
        <v>91</v>
      </c>
      <c r="D14154" t="s">
        <v>203</v>
      </c>
      <c r="E14154" t="s">
        <v>141</v>
      </c>
      <c r="G14154" s="87">
        <v>18000</v>
      </c>
      <c r="H14154" s="87">
        <v>0</v>
      </c>
    </row>
    <row r="14155" spans="1:8" x14ac:dyDescent="0.3">
      <c r="A14155" t="s">
        <v>41</v>
      </c>
      <c r="B14155" t="s">
        <v>53</v>
      </c>
      <c r="C14155" t="s">
        <v>91</v>
      </c>
      <c r="D14155" t="s">
        <v>203</v>
      </c>
      <c r="E14155" t="s">
        <v>205</v>
      </c>
      <c r="G14155" s="87">
        <v>18000</v>
      </c>
      <c r="H14155" s="87">
        <v>9511.6122645221167</v>
      </c>
    </row>
    <row r="14156" spans="1:8" x14ac:dyDescent="0.3">
      <c r="A14156" t="s">
        <v>41</v>
      </c>
      <c r="B14156" t="s">
        <v>53</v>
      </c>
      <c r="C14156" t="s">
        <v>91</v>
      </c>
      <c r="D14156" t="s">
        <v>206</v>
      </c>
      <c r="E14156" t="s">
        <v>207</v>
      </c>
      <c r="G14156" s="87">
        <v>18000</v>
      </c>
      <c r="H14156" s="87">
        <v>18000</v>
      </c>
    </row>
    <row r="14157" spans="1:8" x14ac:dyDescent="0.3">
      <c r="A14157" t="s">
        <v>41</v>
      </c>
      <c r="B14157" t="s">
        <v>53</v>
      </c>
      <c r="C14157" t="s">
        <v>91</v>
      </c>
      <c r="D14157" t="s">
        <v>206</v>
      </c>
      <c r="E14157" t="s">
        <v>208</v>
      </c>
      <c r="G14157" s="87">
        <v>18000</v>
      </c>
      <c r="H14157" s="87">
        <v>18000</v>
      </c>
    </row>
    <row r="14158" spans="1:8" x14ac:dyDescent="0.3">
      <c r="A14158" t="s">
        <v>41</v>
      </c>
      <c r="B14158" t="s">
        <v>53</v>
      </c>
      <c r="C14158" t="s">
        <v>91</v>
      </c>
      <c r="D14158" t="s">
        <v>206</v>
      </c>
      <c r="E14158" t="s">
        <v>209</v>
      </c>
      <c r="G14158" s="87">
        <v>18000</v>
      </c>
      <c r="H14158" s="87">
        <v>17873.88676148796</v>
      </c>
    </row>
    <row r="14159" spans="1:8" x14ac:dyDescent="0.3">
      <c r="A14159" t="s">
        <v>41</v>
      </c>
      <c r="B14159" t="s">
        <v>53</v>
      </c>
      <c r="C14159" t="s">
        <v>91</v>
      </c>
      <c r="D14159" t="s">
        <v>210</v>
      </c>
      <c r="E14159" t="s">
        <v>211</v>
      </c>
      <c r="G14159" s="87">
        <v>18000</v>
      </c>
      <c r="H14159" s="87">
        <v>18000</v>
      </c>
    </row>
    <row r="14160" spans="1:8" x14ac:dyDescent="0.3">
      <c r="A14160" t="s">
        <v>41</v>
      </c>
      <c r="B14160" t="s">
        <v>53</v>
      </c>
      <c r="C14160" t="s">
        <v>91</v>
      </c>
      <c r="D14160" t="s">
        <v>210</v>
      </c>
      <c r="E14160" t="s">
        <v>212</v>
      </c>
      <c r="G14160" s="87">
        <v>18000</v>
      </c>
      <c r="H14160" s="87">
        <v>17820</v>
      </c>
    </row>
    <row r="14161" spans="1:8" x14ac:dyDescent="0.3">
      <c r="A14161" t="s">
        <v>41</v>
      </c>
      <c r="B14161" t="s">
        <v>53</v>
      </c>
      <c r="C14161" t="s">
        <v>91</v>
      </c>
      <c r="D14161" t="s">
        <v>210</v>
      </c>
      <c r="E14161" t="s">
        <v>213</v>
      </c>
      <c r="G14161" s="87">
        <v>18000</v>
      </c>
      <c r="H14161" s="87">
        <v>18090</v>
      </c>
    </row>
    <row r="14162" spans="1:8" x14ac:dyDescent="0.3">
      <c r="A14162" t="s">
        <v>41</v>
      </c>
      <c r="B14162" t="s">
        <v>53</v>
      </c>
      <c r="C14162" t="s">
        <v>91</v>
      </c>
      <c r="D14162" t="s">
        <v>214</v>
      </c>
      <c r="E14162" t="s">
        <v>215</v>
      </c>
      <c r="F14162" s="88">
        <v>46388</v>
      </c>
      <c r="G14162" s="87">
        <v>1500</v>
      </c>
      <c r="H14162" s="87">
        <v>18.30828136233686</v>
      </c>
    </row>
    <row r="14163" spans="1:8" x14ac:dyDescent="0.3">
      <c r="A14163" t="s">
        <v>41</v>
      </c>
      <c r="B14163" t="s">
        <v>53</v>
      </c>
      <c r="C14163" t="s">
        <v>91</v>
      </c>
      <c r="D14163" t="s">
        <v>214</v>
      </c>
      <c r="E14163" t="s">
        <v>216</v>
      </c>
      <c r="F14163" s="88">
        <v>46388</v>
      </c>
      <c r="G14163" s="87">
        <v>1500</v>
      </c>
      <c r="H14163" s="87">
        <v>0</v>
      </c>
    </row>
    <row r="14164" spans="1:8" x14ac:dyDescent="0.3">
      <c r="A14164" t="s">
        <v>41</v>
      </c>
      <c r="B14164" t="s">
        <v>53</v>
      </c>
      <c r="C14164" t="s">
        <v>91</v>
      </c>
      <c r="D14164" t="s">
        <v>214</v>
      </c>
      <c r="E14164" t="s">
        <v>217</v>
      </c>
      <c r="F14164" s="88">
        <v>46388</v>
      </c>
      <c r="G14164" s="87">
        <v>1500</v>
      </c>
      <c r="H14164" s="87">
        <v>18.30828136233686</v>
      </c>
    </row>
    <row r="14165" spans="1:8" x14ac:dyDescent="0.3">
      <c r="A14165" t="s">
        <v>41</v>
      </c>
      <c r="B14165" t="s">
        <v>53</v>
      </c>
      <c r="C14165" t="s">
        <v>91</v>
      </c>
      <c r="D14165" t="s">
        <v>214</v>
      </c>
      <c r="E14165" t="s">
        <v>215</v>
      </c>
      <c r="F14165" s="88">
        <v>46419</v>
      </c>
      <c r="G14165" s="87">
        <v>1500</v>
      </c>
      <c r="H14165" s="87">
        <v>18.290238524754528</v>
      </c>
    </row>
    <row r="14166" spans="1:8" x14ac:dyDescent="0.3">
      <c r="A14166" t="s">
        <v>41</v>
      </c>
      <c r="B14166" t="s">
        <v>53</v>
      </c>
      <c r="C14166" t="s">
        <v>91</v>
      </c>
      <c r="D14166" t="s">
        <v>214</v>
      </c>
      <c r="E14166" t="s">
        <v>216</v>
      </c>
      <c r="F14166" s="88">
        <v>46419</v>
      </c>
      <c r="G14166" s="87">
        <v>1500</v>
      </c>
      <c r="H14166" s="87">
        <v>0</v>
      </c>
    </row>
    <row r="14167" spans="1:8" x14ac:dyDescent="0.3">
      <c r="A14167" t="s">
        <v>41</v>
      </c>
      <c r="B14167" t="s">
        <v>53</v>
      </c>
      <c r="C14167" t="s">
        <v>91</v>
      </c>
      <c r="D14167" t="s">
        <v>214</v>
      </c>
      <c r="E14167" t="s">
        <v>217</v>
      </c>
      <c r="F14167" s="88">
        <v>46419</v>
      </c>
      <c r="G14167" s="87">
        <v>1500</v>
      </c>
      <c r="H14167" s="87">
        <v>18.290238524754528</v>
      </c>
    </row>
    <row r="14168" spans="1:8" x14ac:dyDescent="0.3">
      <c r="A14168" t="s">
        <v>41</v>
      </c>
      <c r="B14168" t="s">
        <v>53</v>
      </c>
      <c r="C14168" t="s">
        <v>91</v>
      </c>
      <c r="D14168" t="s">
        <v>214</v>
      </c>
      <c r="E14168" t="s">
        <v>215</v>
      </c>
      <c r="F14168" s="88">
        <v>46447</v>
      </c>
      <c r="G14168" s="87">
        <v>1500</v>
      </c>
      <c r="H14168" s="87">
        <v>18.272231214644169</v>
      </c>
    </row>
    <row r="14169" spans="1:8" x14ac:dyDescent="0.3">
      <c r="A14169" t="s">
        <v>41</v>
      </c>
      <c r="B14169" t="s">
        <v>53</v>
      </c>
      <c r="C14169" t="s">
        <v>91</v>
      </c>
      <c r="D14169" t="s">
        <v>214</v>
      </c>
      <c r="E14169" t="s">
        <v>216</v>
      </c>
      <c r="F14169" s="88">
        <v>46447</v>
      </c>
      <c r="G14169" s="87">
        <v>1500</v>
      </c>
      <c r="H14169" s="87">
        <v>0</v>
      </c>
    </row>
    <row r="14170" spans="1:8" x14ac:dyDescent="0.3">
      <c r="A14170" t="s">
        <v>41</v>
      </c>
      <c r="B14170" t="s">
        <v>53</v>
      </c>
      <c r="C14170" t="s">
        <v>91</v>
      </c>
      <c r="D14170" t="s">
        <v>214</v>
      </c>
      <c r="E14170" t="s">
        <v>217</v>
      </c>
      <c r="F14170" s="88">
        <v>46447</v>
      </c>
      <c r="G14170" s="87">
        <v>1500</v>
      </c>
      <c r="H14170" s="87">
        <v>18.272231214644169</v>
      </c>
    </row>
    <row r="14171" spans="1:8" x14ac:dyDescent="0.3">
      <c r="A14171" t="s">
        <v>41</v>
      </c>
      <c r="B14171" t="s">
        <v>53</v>
      </c>
      <c r="C14171" t="s">
        <v>91</v>
      </c>
      <c r="D14171" t="s">
        <v>214</v>
      </c>
      <c r="E14171" t="s">
        <v>215</v>
      </c>
      <c r="F14171" s="88">
        <v>46478</v>
      </c>
      <c r="G14171" s="87">
        <v>1500</v>
      </c>
      <c r="H14171" s="87">
        <v>18.253650730145839</v>
      </c>
    </row>
    <row r="14172" spans="1:8" x14ac:dyDescent="0.3">
      <c r="A14172" t="s">
        <v>41</v>
      </c>
      <c r="B14172" t="s">
        <v>53</v>
      </c>
      <c r="C14172" t="s">
        <v>91</v>
      </c>
      <c r="D14172" t="s">
        <v>214</v>
      </c>
      <c r="E14172" t="s">
        <v>216</v>
      </c>
      <c r="F14172" s="88">
        <v>46478</v>
      </c>
      <c r="G14172" s="87">
        <v>1500</v>
      </c>
      <c r="H14172" s="87">
        <v>0</v>
      </c>
    </row>
    <row r="14173" spans="1:8" x14ac:dyDescent="0.3">
      <c r="A14173" t="s">
        <v>41</v>
      </c>
      <c r="B14173" t="s">
        <v>53</v>
      </c>
      <c r="C14173" t="s">
        <v>91</v>
      </c>
      <c r="D14173" t="s">
        <v>214</v>
      </c>
      <c r="E14173" t="s">
        <v>217</v>
      </c>
      <c r="F14173" s="88">
        <v>46478</v>
      </c>
      <c r="G14173" s="87">
        <v>1500</v>
      </c>
      <c r="H14173" s="87">
        <v>18.253650730145839</v>
      </c>
    </row>
    <row r="14174" spans="1:8" x14ac:dyDescent="0.3">
      <c r="A14174" t="s">
        <v>41</v>
      </c>
      <c r="B14174" t="s">
        <v>53</v>
      </c>
      <c r="C14174" t="s">
        <v>91</v>
      </c>
      <c r="D14174" t="s">
        <v>214</v>
      </c>
      <c r="E14174" t="s">
        <v>215</v>
      </c>
      <c r="F14174" s="88">
        <v>46508</v>
      </c>
      <c r="G14174" s="87">
        <v>1500</v>
      </c>
      <c r="H14174" s="87">
        <v>18.23510799513739</v>
      </c>
    </row>
    <row r="14175" spans="1:8" x14ac:dyDescent="0.3">
      <c r="A14175" t="s">
        <v>41</v>
      </c>
      <c r="B14175" t="s">
        <v>53</v>
      </c>
      <c r="C14175" t="s">
        <v>91</v>
      </c>
      <c r="D14175" t="s">
        <v>214</v>
      </c>
      <c r="E14175" t="s">
        <v>216</v>
      </c>
      <c r="F14175" s="88">
        <v>46508</v>
      </c>
      <c r="G14175" s="87">
        <v>1500</v>
      </c>
      <c r="H14175" s="87">
        <v>0</v>
      </c>
    </row>
    <row r="14176" spans="1:8" x14ac:dyDescent="0.3">
      <c r="A14176" t="s">
        <v>41</v>
      </c>
      <c r="B14176" t="s">
        <v>53</v>
      </c>
      <c r="C14176" t="s">
        <v>91</v>
      </c>
      <c r="D14176" t="s">
        <v>214</v>
      </c>
      <c r="E14176" t="s">
        <v>217</v>
      </c>
      <c r="F14176" s="88">
        <v>46508</v>
      </c>
      <c r="G14176" s="87">
        <v>1500</v>
      </c>
      <c r="H14176" s="87">
        <v>18.23510799513739</v>
      </c>
    </row>
    <row r="14177" spans="1:8" x14ac:dyDescent="0.3">
      <c r="A14177" t="s">
        <v>41</v>
      </c>
      <c r="B14177" t="s">
        <v>53</v>
      </c>
      <c r="C14177" t="s">
        <v>91</v>
      </c>
      <c r="D14177" t="s">
        <v>214</v>
      </c>
      <c r="E14177" t="s">
        <v>215</v>
      </c>
      <c r="F14177" s="88">
        <v>46539</v>
      </c>
      <c r="G14177" s="87">
        <v>1500</v>
      </c>
      <c r="H14177" s="87">
        <v>18.216602894693072</v>
      </c>
    </row>
    <row r="14178" spans="1:8" x14ac:dyDescent="0.3">
      <c r="A14178" t="s">
        <v>41</v>
      </c>
      <c r="B14178" t="s">
        <v>53</v>
      </c>
      <c r="C14178" t="s">
        <v>91</v>
      </c>
      <c r="D14178" t="s">
        <v>214</v>
      </c>
      <c r="E14178" t="s">
        <v>216</v>
      </c>
      <c r="F14178" s="88">
        <v>46539</v>
      </c>
      <c r="G14178" s="87">
        <v>1500</v>
      </c>
      <c r="H14178" s="87">
        <v>0</v>
      </c>
    </row>
    <row r="14179" spans="1:8" x14ac:dyDescent="0.3">
      <c r="A14179" t="s">
        <v>41</v>
      </c>
      <c r="B14179" t="s">
        <v>53</v>
      </c>
      <c r="C14179" t="s">
        <v>91</v>
      </c>
      <c r="D14179" t="s">
        <v>214</v>
      </c>
      <c r="E14179" t="s">
        <v>217</v>
      </c>
      <c r="F14179" s="88">
        <v>46539</v>
      </c>
      <c r="G14179" s="87">
        <v>1500</v>
      </c>
      <c r="H14179" s="87">
        <v>18.216602894693072</v>
      </c>
    </row>
    <row r="14180" spans="1:8" x14ac:dyDescent="0.3">
      <c r="A14180" t="s">
        <v>41</v>
      </c>
      <c r="B14180" t="s">
        <v>53</v>
      </c>
      <c r="C14180" t="s">
        <v>91</v>
      </c>
      <c r="D14180" t="s">
        <v>214</v>
      </c>
      <c r="E14180" t="s">
        <v>215</v>
      </c>
      <c r="F14180" s="88">
        <v>46569</v>
      </c>
      <c r="G14180" s="87">
        <v>1500</v>
      </c>
      <c r="H14180" s="87">
        <v>18.19813531435377</v>
      </c>
    </row>
    <row r="14181" spans="1:8" x14ac:dyDescent="0.3">
      <c r="A14181" t="s">
        <v>41</v>
      </c>
      <c r="B14181" t="s">
        <v>53</v>
      </c>
      <c r="C14181" t="s">
        <v>91</v>
      </c>
      <c r="D14181" t="s">
        <v>214</v>
      </c>
      <c r="E14181" t="s">
        <v>216</v>
      </c>
      <c r="F14181" s="88">
        <v>46569</v>
      </c>
      <c r="G14181" s="87">
        <v>1500</v>
      </c>
      <c r="H14181" s="87">
        <v>0</v>
      </c>
    </row>
    <row r="14182" spans="1:8" x14ac:dyDescent="0.3">
      <c r="A14182" t="s">
        <v>41</v>
      </c>
      <c r="B14182" t="s">
        <v>53</v>
      </c>
      <c r="C14182" t="s">
        <v>91</v>
      </c>
      <c r="D14182" t="s">
        <v>214</v>
      </c>
      <c r="E14182" t="s">
        <v>217</v>
      </c>
      <c r="F14182" s="88">
        <v>46569</v>
      </c>
      <c r="G14182" s="87">
        <v>1500</v>
      </c>
      <c r="H14182" s="87">
        <v>18.19813531435377</v>
      </c>
    </row>
    <row r="14183" spans="1:8" x14ac:dyDescent="0.3">
      <c r="A14183" t="s">
        <v>41</v>
      </c>
      <c r="B14183" t="s">
        <v>53</v>
      </c>
      <c r="C14183" t="s">
        <v>91</v>
      </c>
      <c r="D14183" t="s">
        <v>214</v>
      </c>
      <c r="E14183" t="s">
        <v>215</v>
      </c>
      <c r="F14183" s="88">
        <v>46600</v>
      </c>
      <c r="G14183" s="87">
        <v>1500</v>
      </c>
      <c r="H14183" s="87">
        <v>18.179403317118421</v>
      </c>
    </row>
    <row r="14184" spans="1:8" x14ac:dyDescent="0.3">
      <c r="A14184" t="s">
        <v>41</v>
      </c>
      <c r="B14184" t="s">
        <v>53</v>
      </c>
      <c r="C14184" t="s">
        <v>91</v>
      </c>
      <c r="D14184" t="s">
        <v>214</v>
      </c>
      <c r="E14184" t="s">
        <v>216</v>
      </c>
      <c r="F14184" s="88">
        <v>46600</v>
      </c>
      <c r="G14184" s="87">
        <v>1500</v>
      </c>
      <c r="H14184" s="87">
        <v>0</v>
      </c>
    </row>
    <row r="14185" spans="1:8" x14ac:dyDescent="0.3">
      <c r="A14185" t="s">
        <v>41</v>
      </c>
      <c r="B14185" t="s">
        <v>53</v>
      </c>
      <c r="C14185" t="s">
        <v>91</v>
      </c>
      <c r="D14185" t="s">
        <v>214</v>
      </c>
      <c r="E14185" t="s">
        <v>217</v>
      </c>
      <c r="F14185" s="88">
        <v>46600</v>
      </c>
      <c r="G14185" s="87">
        <v>1500</v>
      </c>
      <c r="H14185" s="87">
        <v>18.179403317118421</v>
      </c>
    </row>
    <row r="14186" spans="1:8" x14ac:dyDescent="0.3">
      <c r="A14186" t="s">
        <v>41</v>
      </c>
      <c r="B14186" t="s">
        <v>53</v>
      </c>
      <c r="C14186" t="s">
        <v>91</v>
      </c>
      <c r="D14186" t="s">
        <v>214</v>
      </c>
      <c r="E14186" t="s">
        <v>215</v>
      </c>
      <c r="F14186" s="88">
        <v>46631</v>
      </c>
      <c r="G14186" s="87">
        <v>1500</v>
      </c>
      <c r="H14186" s="87">
        <v>18.161011045875089</v>
      </c>
    </row>
    <row r="14187" spans="1:8" x14ac:dyDescent="0.3">
      <c r="A14187" t="s">
        <v>41</v>
      </c>
      <c r="B14187" t="s">
        <v>53</v>
      </c>
      <c r="C14187" t="s">
        <v>91</v>
      </c>
      <c r="D14187" t="s">
        <v>214</v>
      </c>
      <c r="E14187" t="s">
        <v>216</v>
      </c>
      <c r="F14187" s="88">
        <v>46631</v>
      </c>
      <c r="G14187" s="87">
        <v>1500</v>
      </c>
      <c r="H14187" s="87">
        <v>0</v>
      </c>
    </row>
    <row r="14188" spans="1:8" x14ac:dyDescent="0.3">
      <c r="A14188" t="s">
        <v>41</v>
      </c>
      <c r="B14188" t="s">
        <v>53</v>
      </c>
      <c r="C14188" t="s">
        <v>91</v>
      </c>
      <c r="D14188" t="s">
        <v>214</v>
      </c>
      <c r="E14188" t="s">
        <v>217</v>
      </c>
      <c r="F14188" s="88">
        <v>46631</v>
      </c>
      <c r="G14188" s="87">
        <v>1500</v>
      </c>
      <c r="H14188" s="87">
        <v>18.161011045875089</v>
      </c>
    </row>
    <row r="14189" spans="1:8" x14ac:dyDescent="0.3">
      <c r="A14189" t="s">
        <v>41</v>
      </c>
      <c r="B14189" t="s">
        <v>53</v>
      </c>
      <c r="C14189" t="s">
        <v>91</v>
      </c>
      <c r="D14189" t="s">
        <v>214</v>
      </c>
      <c r="E14189" t="s">
        <v>215</v>
      </c>
      <c r="F14189" s="88">
        <v>46661</v>
      </c>
      <c r="G14189" s="87">
        <v>1500</v>
      </c>
      <c r="H14189" s="87">
        <v>18.142655952282372</v>
      </c>
    </row>
    <row r="14190" spans="1:8" x14ac:dyDescent="0.3">
      <c r="A14190" t="s">
        <v>41</v>
      </c>
      <c r="B14190" t="s">
        <v>53</v>
      </c>
      <c r="C14190" t="s">
        <v>91</v>
      </c>
      <c r="D14190" t="s">
        <v>214</v>
      </c>
      <c r="E14190" t="s">
        <v>216</v>
      </c>
      <c r="F14190" s="88">
        <v>46661</v>
      </c>
      <c r="G14190" s="87">
        <v>1500</v>
      </c>
      <c r="H14190" s="87">
        <v>0</v>
      </c>
    </row>
    <row r="14191" spans="1:8" x14ac:dyDescent="0.3">
      <c r="A14191" t="s">
        <v>41</v>
      </c>
      <c r="B14191" t="s">
        <v>53</v>
      </c>
      <c r="C14191" t="s">
        <v>91</v>
      </c>
      <c r="D14191" t="s">
        <v>214</v>
      </c>
      <c r="E14191" t="s">
        <v>217</v>
      </c>
      <c r="F14191" s="88">
        <v>46661</v>
      </c>
      <c r="G14191" s="87">
        <v>1500</v>
      </c>
      <c r="H14191" s="87">
        <v>18.142655952282372</v>
      </c>
    </row>
    <row r="14192" spans="1:8" x14ac:dyDescent="0.3">
      <c r="A14192" t="s">
        <v>41</v>
      </c>
      <c r="B14192" t="s">
        <v>53</v>
      </c>
      <c r="C14192" t="s">
        <v>91</v>
      </c>
      <c r="D14192" t="s">
        <v>214</v>
      </c>
      <c r="E14192" t="s">
        <v>215</v>
      </c>
      <c r="F14192" s="88">
        <v>46692</v>
      </c>
      <c r="G14192" s="87">
        <v>1500</v>
      </c>
      <c r="H14192" s="87">
        <v>18.124337923728699</v>
      </c>
    </row>
    <row r="14193" spans="1:8" x14ac:dyDescent="0.3">
      <c r="A14193" t="s">
        <v>41</v>
      </c>
      <c r="B14193" t="s">
        <v>53</v>
      </c>
      <c r="C14193" t="s">
        <v>91</v>
      </c>
      <c r="D14193" t="s">
        <v>214</v>
      </c>
      <c r="E14193" t="s">
        <v>216</v>
      </c>
      <c r="F14193" s="88">
        <v>46692</v>
      </c>
      <c r="G14193" s="87">
        <v>1500</v>
      </c>
      <c r="H14193" s="87">
        <v>0</v>
      </c>
    </row>
    <row r="14194" spans="1:8" x14ac:dyDescent="0.3">
      <c r="A14194" t="s">
        <v>41</v>
      </c>
      <c r="B14194" t="s">
        <v>53</v>
      </c>
      <c r="C14194" t="s">
        <v>91</v>
      </c>
      <c r="D14194" t="s">
        <v>214</v>
      </c>
      <c r="E14194" t="s">
        <v>217</v>
      </c>
      <c r="F14194" s="88">
        <v>46692</v>
      </c>
      <c r="G14194" s="87">
        <v>1500</v>
      </c>
      <c r="H14194" s="87">
        <v>18.124337923728699</v>
      </c>
    </row>
    <row r="14195" spans="1:8" x14ac:dyDescent="0.3">
      <c r="A14195" t="s">
        <v>41</v>
      </c>
      <c r="B14195" t="s">
        <v>53</v>
      </c>
      <c r="C14195" t="s">
        <v>91</v>
      </c>
      <c r="D14195" t="s">
        <v>214</v>
      </c>
      <c r="E14195" t="s">
        <v>215</v>
      </c>
      <c r="F14195" s="88">
        <v>46722</v>
      </c>
      <c r="G14195" s="87">
        <v>1500</v>
      </c>
      <c r="H14195" s="87">
        <v>18.10605684805811</v>
      </c>
    </row>
    <row r="14196" spans="1:8" x14ac:dyDescent="0.3">
      <c r="A14196" t="s">
        <v>41</v>
      </c>
      <c r="B14196" t="s">
        <v>53</v>
      </c>
      <c r="C14196" t="s">
        <v>91</v>
      </c>
      <c r="D14196" t="s">
        <v>214</v>
      </c>
      <c r="E14196" t="s">
        <v>216</v>
      </c>
      <c r="F14196" s="88">
        <v>46722</v>
      </c>
      <c r="G14196" s="87">
        <v>1500</v>
      </c>
      <c r="H14196" s="87">
        <v>0</v>
      </c>
    </row>
    <row r="14197" spans="1:8" x14ac:dyDescent="0.3">
      <c r="A14197" t="s">
        <v>41</v>
      </c>
      <c r="B14197" t="s">
        <v>53</v>
      </c>
      <c r="C14197" t="s">
        <v>91</v>
      </c>
      <c r="D14197" t="s">
        <v>214</v>
      </c>
      <c r="E14197" t="s">
        <v>217</v>
      </c>
      <c r="F14197" s="88">
        <v>46722</v>
      </c>
      <c r="G14197" s="87">
        <v>1500</v>
      </c>
      <c r="H14197" s="87">
        <v>18.10605684805811</v>
      </c>
    </row>
    <row r="14198" spans="1:8" x14ac:dyDescent="0.3">
      <c r="A14198" t="s">
        <v>41</v>
      </c>
      <c r="B14198" t="s">
        <v>53</v>
      </c>
      <c r="C14198" t="s">
        <v>93</v>
      </c>
      <c r="D14198" t="s">
        <v>198</v>
      </c>
      <c r="E14198" t="s">
        <v>135</v>
      </c>
      <c r="G14198" s="87">
        <v>13200</v>
      </c>
      <c r="H14198" s="87">
        <v>7365.6</v>
      </c>
    </row>
    <row r="14199" spans="1:8" x14ac:dyDescent="0.3">
      <c r="A14199" t="s">
        <v>41</v>
      </c>
      <c r="B14199" t="s">
        <v>53</v>
      </c>
      <c r="C14199" t="s">
        <v>93</v>
      </c>
      <c r="D14199" t="s">
        <v>198</v>
      </c>
      <c r="E14199" t="s">
        <v>199</v>
      </c>
      <c r="G14199" s="87">
        <v>13200</v>
      </c>
      <c r="H14199" s="87">
        <v>13200</v>
      </c>
    </row>
    <row r="14200" spans="1:8" x14ac:dyDescent="0.3">
      <c r="A14200" t="s">
        <v>41</v>
      </c>
      <c r="B14200" t="s">
        <v>53</v>
      </c>
      <c r="C14200" t="s">
        <v>93</v>
      </c>
      <c r="D14200" t="s">
        <v>198</v>
      </c>
      <c r="E14200" t="s">
        <v>200</v>
      </c>
      <c r="G14200" s="87">
        <v>13200</v>
      </c>
      <c r="H14200" s="87">
        <v>13346.786664976549</v>
      </c>
    </row>
    <row r="14201" spans="1:8" x14ac:dyDescent="0.3">
      <c r="A14201" t="s">
        <v>41</v>
      </c>
      <c r="B14201" t="s">
        <v>53</v>
      </c>
      <c r="C14201" t="s">
        <v>93</v>
      </c>
      <c r="D14201" t="s">
        <v>198</v>
      </c>
      <c r="E14201" t="s">
        <v>201</v>
      </c>
      <c r="G14201" s="87">
        <v>13200</v>
      </c>
      <c r="H14201" s="87">
        <v>13200</v>
      </c>
    </row>
    <row r="14202" spans="1:8" x14ac:dyDescent="0.3">
      <c r="A14202" t="s">
        <v>41</v>
      </c>
      <c r="B14202" t="s">
        <v>53</v>
      </c>
      <c r="C14202" t="s">
        <v>93</v>
      </c>
      <c r="D14202" t="s">
        <v>198</v>
      </c>
      <c r="E14202" t="s">
        <v>202</v>
      </c>
      <c r="G14202" s="87">
        <v>13200</v>
      </c>
      <c r="H14202" s="87">
        <v>7447.5069590569146</v>
      </c>
    </row>
    <row r="14203" spans="1:8" x14ac:dyDescent="0.3">
      <c r="A14203" t="s">
        <v>41</v>
      </c>
      <c r="B14203" t="s">
        <v>53</v>
      </c>
      <c r="C14203" t="s">
        <v>93</v>
      </c>
      <c r="D14203" t="s">
        <v>198</v>
      </c>
      <c r="E14203" t="s">
        <v>139</v>
      </c>
      <c r="G14203" s="87">
        <v>13200</v>
      </c>
      <c r="H14203" s="87">
        <v>8646</v>
      </c>
    </row>
    <row r="14204" spans="1:8" x14ac:dyDescent="0.3">
      <c r="A14204" t="s">
        <v>41</v>
      </c>
      <c r="B14204" t="s">
        <v>53</v>
      </c>
      <c r="C14204" t="s">
        <v>93</v>
      </c>
      <c r="D14204" t="s">
        <v>198</v>
      </c>
      <c r="E14204" t="s">
        <v>65</v>
      </c>
      <c r="G14204" s="87">
        <v>13200</v>
      </c>
      <c r="H14204" s="87">
        <v>7447.5069590569146</v>
      </c>
    </row>
    <row r="14205" spans="1:8" x14ac:dyDescent="0.3">
      <c r="A14205" t="s">
        <v>41</v>
      </c>
      <c r="B14205" t="s">
        <v>53</v>
      </c>
      <c r="C14205" t="s">
        <v>93</v>
      </c>
      <c r="D14205" t="s">
        <v>203</v>
      </c>
      <c r="E14205" t="s">
        <v>204</v>
      </c>
      <c r="G14205" s="87">
        <v>13200</v>
      </c>
      <c r="H14205" s="87">
        <v>7472.6697436041904</v>
      </c>
    </row>
    <row r="14206" spans="1:8" x14ac:dyDescent="0.3">
      <c r="A14206" t="s">
        <v>41</v>
      </c>
      <c r="B14206" t="s">
        <v>53</v>
      </c>
      <c r="C14206" t="s">
        <v>93</v>
      </c>
      <c r="D14206" t="s">
        <v>203</v>
      </c>
      <c r="E14206" t="s">
        <v>142</v>
      </c>
      <c r="G14206" s="87">
        <v>13200</v>
      </c>
      <c r="H14206" s="87">
        <v>13200</v>
      </c>
    </row>
    <row r="14207" spans="1:8" x14ac:dyDescent="0.3">
      <c r="A14207" t="s">
        <v>41</v>
      </c>
      <c r="B14207" t="s">
        <v>53</v>
      </c>
      <c r="C14207" t="s">
        <v>93</v>
      </c>
      <c r="D14207" t="s">
        <v>203</v>
      </c>
      <c r="E14207" t="s">
        <v>143</v>
      </c>
      <c r="G14207" s="87">
        <v>13200</v>
      </c>
      <c r="H14207" s="87">
        <v>13391.88126093941</v>
      </c>
    </row>
    <row r="14208" spans="1:8" x14ac:dyDescent="0.3">
      <c r="A14208" t="s">
        <v>41</v>
      </c>
      <c r="B14208" t="s">
        <v>53</v>
      </c>
      <c r="C14208" t="s">
        <v>93</v>
      </c>
      <c r="D14208" t="s">
        <v>203</v>
      </c>
      <c r="E14208" t="s">
        <v>141</v>
      </c>
      <c r="G14208" s="87">
        <v>13200</v>
      </c>
      <c r="H14208" s="87">
        <v>0</v>
      </c>
    </row>
    <row r="14209" spans="1:8" x14ac:dyDescent="0.3">
      <c r="A14209" t="s">
        <v>41</v>
      </c>
      <c r="B14209" t="s">
        <v>53</v>
      </c>
      <c r="C14209" t="s">
        <v>93</v>
      </c>
      <c r="D14209" t="s">
        <v>203</v>
      </c>
      <c r="E14209" t="s">
        <v>205</v>
      </c>
      <c r="G14209" s="87">
        <v>13200</v>
      </c>
      <c r="H14209" s="87">
        <v>7472.6697436041904</v>
      </c>
    </row>
    <row r="14210" spans="1:8" x14ac:dyDescent="0.3">
      <c r="A14210" t="s">
        <v>41</v>
      </c>
      <c r="B14210" t="s">
        <v>53</v>
      </c>
      <c r="C14210" t="s">
        <v>93</v>
      </c>
      <c r="D14210" t="s">
        <v>206</v>
      </c>
      <c r="E14210" t="s">
        <v>207</v>
      </c>
      <c r="G14210" s="87">
        <v>13200</v>
      </c>
      <c r="H14210" s="87">
        <v>13728</v>
      </c>
    </row>
    <row r="14211" spans="1:8" x14ac:dyDescent="0.3">
      <c r="A14211" t="s">
        <v>41</v>
      </c>
      <c r="B14211" t="s">
        <v>53</v>
      </c>
      <c r="C14211" t="s">
        <v>93</v>
      </c>
      <c r="D14211" t="s">
        <v>206</v>
      </c>
      <c r="E14211" t="s">
        <v>208</v>
      </c>
      <c r="G14211" s="87">
        <v>13200</v>
      </c>
      <c r="H14211" s="87">
        <v>13728</v>
      </c>
    </row>
    <row r="14212" spans="1:8" x14ac:dyDescent="0.3">
      <c r="A14212" t="s">
        <v>41</v>
      </c>
      <c r="B14212" t="s">
        <v>53</v>
      </c>
      <c r="C14212" t="s">
        <v>93</v>
      </c>
      <c r="D14212" t="s">
        <v>206</v>
      </c>
      <c r="E14212" t="s">
        <v>209</v>
      </c>
      <c r="G14212" s="87">
        <v>13200</v>
      </c>
      <c r="H14212" s="87">
        <v>13054.827680525161</v>
      </c>
    </row>
    <row r="14213" spans="1:8" x14ac:dyDescent="0.3">
      <c r="A14213" t="s">
        <v>41</v>
      </c>
      <c r="B14213" t="s">
        <v>53</v>
      </c>
      <c r="C14213" t="s">
        <v>93</v>
      </c>
      <c r="D14213" t="s">
        <v>210</v>
      </c>
      <c r="E14213" t="s">
        <v>211</v>
      </c>
      <c r="G14213" s="87">
        <v>13200</v>
      </c>
      <c r="H14213" s="87">
        <v>13200</v>
      </c>
    </row>
    <row r="14214" spans="1:8" x14ac:dyDescent="0.3">
      <c r="A14214" t="s">
        <v>41</v>
      </c>
      <c r="B14214" t="s">
        <v>53</v>
      </c>
      <c r="C14214" t="s">
        <v>93</v>
      </c>
      <c r="D14214" t="s">
        <v>210</v>
      </c>
      <c r="E14214" t="s">
        <v>212</v>
      </c>
      <c r="G14214" s="87">
        <v>13200</v>
      </c>
      <c r="H14214" s="87">
        <v>13068</v>
      </c>
    </row>
    <row r="14215" spans="1:8" x14ac:dyDescent="0.3">
      <c r="A14215" t="s">
        <v>41</v>
      </c>
      <c r="B14215" t="s">
        <v>53</v>
      </c>
      <c r="C14215" t="s">
        <v>93</v>
      </c>
      <c r="D14215" t="s">
        <v>210</v>
      </c>
      <c r="E14215" t="s">
        <v>213</v>
      </c>
      <c r="G14215" s="87">
        <v>13200</v>
      </c>
      <c r="H14215" s="87">
        <v>13002</v>
      </c>
    </row>
    <row r="14216" spans="1:8" x14ac:dyDescent="0.3">
      <c r="A14216" t="s">
        <v>41</v>
      </c>
      <c r="B14216" t="s">
        <v>53</v>
      </c>
      <c r="C14216" t="s">
        <v>93</v>
      </c>
      <c r="D14216" t="s">
        <v>214</v>
      </c>
      <c r="E14216" t="s">
        <v>215</v>
      </c>
      <c r="F14216" s="88">
        <v>46388</v>
      </c>
      <c r="G14216" s="87">
        <v>1100</v>
      </c>
      <c r="H14216" s="87">
        <v>-4.4245593348284036</v>
      </c>
    </row>
    <row r="14217" spans="1:8" x14ac:dyDescent="0.3">
      <c r="A14217" t="s">
        <v>41</v>
      </c>
      <c r="B14217" t="s">
        <v>53</v>
      </c>
      <c r="C14217" t="s">
        <v>93</v>
      </c>
      <c r="D14217" t="s">
        <v>214</v>
      </c>
      <c r="E14217" t="s">
        <v>216</v>
      </c>
      <c r="F14217" s="88">
        <v>46388</v>
      </c>
      <c r="G14217" s="87">
        <v>1100</v>
      </c>
      <c r="H14217" s="87">
        <v>0</v>
      </c>
    </row>
    <row r="14218" spans="1:8" x14ac:dyDescent="0.3">
      <c r="A14218" t="s">
        <v>41</v>
      </c>
      <c r="B14218" t="s">
        <v>53</v>
      </c>
      <c r="C14218" t="s">
        <v>93</v>
      </c>
      <c r="D14218" t="s">
        <v>214</v>
      </c>
      <c r="E14218" t="s">
        <v>217</v>
      </c>
      <c r="F14218" s="88">
        <v>46388</v>
      </c>
      <c r="G14218" s="87">
        <v>1100</v>
      </c>
      <c r="H14218" s="87">
        <v>-4.4245593348284036</v>
      </c>
    </row>
    <row r="14219" spans="1:8" x14ac:dyDescent="0.3">
      <c r="A14219" t="s">
        <v>41</v>
      </c>
      <c r="B14219" t="s">
        <v>53</v>
      </c>
      <c r="C14219" t="s">
        <v>93</v>
      </c>
      <c r="D14219" t="s">
        <v>214</v>
      </c>
      <c r="E14219" t="s">
        <v>215</v>
      </c>
      <c r="F14219" s="88">
        <v>46419</v>
      </c>
      <c r="G14219" s="87">
        <v>1100</v>
      </c>
      <c r="H14219" s="87">
        <v>-4.4259981921202947</v>
      </c>
    </row>
    <row r="14220" spans="1:8" x14ac:dyDescent="0.3">
      <c r="A14220" t="s">
        <v>41</v>
      </c>
      <c r="B14220" t="s">
        <v>53</v>
      </c>
      <c r="C14220" t="s">
        <v>93</v>
      </c>
      <c r="D14220" t="s">
        <v>214</v>
      </c>
      <c r="E14220" t="s">
        <v>216</v>
      </c>
      <c r="F14220" s="88">
        <v>46419</v>
      </c>
      <c r="G14220" s="87">
        <v>1100</v>
      </c>
      <c r="H14220" s="87">
        <v>0</v>
      </c>
    </row>
    <row r="14221" spans="1:8" x14ac:dyDescent="0.3">
      <c r="A14221" t="s">
        <v>41</v>
      </c>
      <c r="B14221" t="s">
        <v>53</v>
      </c>
      <c r="C14221" t="s">
        <v>93</v>
      </c>
      <c r="D14221" t="s">
        <v>214</v>
      </c>
      <c r="E14221" t="s">
        <v>217</v>
      </c>
      <c r="F14221" s="88">
        <v>46419</v>
      </c>
      <c r="G14221" s="87">
        <v>1100</v>
      </c>
      <c r="H14221" s="87">
        <v>-4.4259981921202947</v>
      </c>
    </row>
    <row r="14222" spans="1:8" x14ac:dyDescent="0.3">
      <c r="A14222" t="s">
        <v>41</v>
      </c>
      <c r="B14222" t="s">
        <v>53</v>
      </c>
      <c r="C14222" t="s">
        <v>93</v>
      </c>
      <c r="D14222" t="s">
        <v>214</v>
      </c>
      <c r="E14222" t="s">
        <v>215</v>
      </c>
      <c r="F14222" s="88">
        <v>46447</v>
      </c>
      <c r="G14222" s="87">
        <v>1100</v>
      </c>
      <c r="H14222" s="87">
        <v>-4.4274379855432588</v>
      </c>
    </row>
    <row r="14223" spans="1:8" x14ac:dyDescent="0.3">
      <c r="A14223" t="s">
        <v>41</v>
      </c>
      <c r="B14223" t="s">
        <v>53</v>
      </c>
      <c r="C14223" t="s">
        <v>93</v>
      </c>
      <c r="D14223" t="s">
        <v>214</v>
      </c>
      <c r="E14223" t="s">
        <v>216</v>
      </c>
      <c r="F14223" s="88">
        <v>46447</v>
      </c>
      <c r="G14223" s="87">
        <v>1100</v>
      </c>
      <c r="H14223" s="87">
        <v>0</v>
      </c>
    </row>
    <row r="14224" spans="1:8" x14ac:dyDescent="0.3">
      <c r="A14224" t="s">
        <v>41</v>
      </c>
      <c r="B14224" t="s">
        <v>53</v>
      </c>
      <c r="C14224" t="s">
        <v>93</v>
      </c>
      <c r="D14224" t="s">
        <v>214</v>
      </c>
      <c r="E14224" t="s">
        <v>217</v>
      </c>
      <c r="F14224" s="88">
        <v>46447</v>
      </c>
      <c r="G14224" s="87">
        <v>1100</v>
      </c>
      <c r="H14224" s="87">
        <v>-4.4274379855432588</v>
      </c>
    </row>
    <row r="14225" spans="1:8" x14ac:dyDescent="0.3">
      <c r="A14225" t="s">
        <v>41</v>
      </c>
      <c r="B14225" t="s">
        <v>53</v>
      </c>
      <c r="C14225" t="s">
        <v>93</v>
      </c>
      <c r="D14225" t="s">
        <v>214</v>
      </c>
      <c r="E14225" t="s">
        <v>215</v>
      </c>
      <c r="F14225" s="88">
        <v>46478</v>
      </c>
      <c r="G14225" s="87">
        <v>1100</v>
      </c>
      <c r="H14225" s="87">
        <v>-4.4289275707635634</v>
      </c>
    </row>
    <row r="14226" spans="1:8" x14ac:dyDescent="0.3">
      <c r="A14226" t="s">
        <v>41</v>
      </c>
      <c r="B14226" t="s">
        <v>53</v>
      </c>
      <c r="C14226" t="s">
        <v>93</v>
      </c>
      <c r="D14226" t="s">
        <v>214</v>
      </c>
      <c r="E14226" t="s">
        <v>216</v>
      </c>
      <c r="F14226" s="88">
        <v>46478</v>
      </c>
      <c r="G14226" s="87">
        <v>1100</v>
      </c>
      <c r="H14226" s="87">
        <v>0</v>
      </c>
    </row>
    <row r="14227" spans="1:8" x14ac:dyDescent="0.3">
      <c r="A14227" t="s">
        <v>41</v>
      </c>
      <c r="B14227" t="s">
        <v>53</v>
      </c>
      <c r="C14227" t="s">
        <v>93</v>
      </c>
      <c r="D14227" t="s">
        <v>214</v>
      </c>
      <c r="E14227" t="s">
        <v>217</v>
      </c>
      <c r="F14227" s="88">
        <v>46478</v>
      </c>
      <c r="G14227" s="87">
        <v>1100</v>
      </c>
      <c r="H14227" s="87">
        <v>-4.4289275707635634</v>
      </c>
    </row>
    <row r="14228" spans="1:8" x14ac:dyDescent="0.3">
      <c r="A14228" t="s">
        <v>41</v>
      </c>
      <c r="B14228" t="s">
        <v>53</v>
      </c>
      <c r="C14228" t="s">
        <v>93</v>
      </c>
      <c r="D14228" t="s">
        <v>214</v>
      </c>
      <c r="E14228" t="s">
        <v>215</v>
      </c>
      <c r="F14228" s="88">
        <v>46508</v>
      </c>
      <c r="G14228" s="87">
        <v>1100</v>
      </c>
      <c r="H14228" s="87">
        <v>-4.4304181586453328</v>
      </c>
    </row>
    <row r="14229" spans="1:8" x14ac:dyDescent="0.3">
      <c r="A14229" t="s">
        <v>41</v>
      </c>
      <c r="B14229" t="s">
        <v>53</v>
      </c>
      <c r="C14229" t="s">
        <v>93</v>
      </c>
      <c r="D14229" t="s">
        <v>214</v>
      </c>
      <c r="E14229" t="s">
        <v>216</v>
      </c>
      <c r="F14229" s="88">
        <v>46508</v>
      </c>
      <c r="G14229" s="87">
        <v>1100</v>
      </c>
      <c r="H14229" s="87">
        <v>0</v>
      </c>
    </row>
    <row r="14230" spans="1:8" x14ac:dyDescent="0.3">
      <c r="A14230" t="s">
        <v>41</v>
      </c>
      <c r="B14230" t="s">
        <v>53</v>
      </c>
      <c r="C14230" t="s">
        <v>93</v>
      </c>
      <c r="D14230" t="s">
        <v>214</v>
      </c>
      <c r="E14230" t="s">
        <v>217</v>
      </c>
      <c r="F14230" s="88">
        <v>46508</v>
      </c>
      <c r="G14230" s="87">
        <v>1100</v>
      </c>
      <c r="H14230" s="87">
        <v>-4.4304181586453328</v>
      </c>
    </row>
    <row r="14231" spans="1:8" x14ac:dyDescent="0.3">
      <c r="A14231" t="s">
        <v>41</v>
      </c>
      <c r="B14231" t="s">
        <v>53</v>
      </c>
      <c r="C14231" t="s">
        <v>93</v>
      </c>
      <c r="D14231" t="s">
        <v>214</v>
      </c>
      <c r="E14231" t="s">
        <v>215</v>
      </c>
      <c r="F14231" s="88">
        <v>46539</v>
      </c>
      <c r="G14231" s="87">
        <v>1100</v>
      </c>
      <c r="H14231" s="87">
        <v>-4.4319097502014682</v>
      </c>
    </row>
    <row r="14232" spans="1:8" x14ac:dyDescent="0.3">
      <c r="A14232" t="s">
        <v>41</v>
      </c>
      <c r="B14232" t="s">
        <v>53</v>
      </c>
      <c r="C14232" t="s">
        <v>93</v>
      </c>
      <c r="D14232" t="s">
        <v>214</v>
      </c>
      <c r="E14232" t="s">
        <v>216</v>
      </c>
      <c r="F14232" s="88">
        <v>46539</v>
      </c>
      <c r="G14232" s="87">
        <v>1100</v>
      </c>
      <c r="H14232" s="87">
        <v>0</v>
      </c>
    </row>
    <row r="14233" spans="1:8" x14ac:dyDescent="0.3">
      <c r="A14233" t="s">
        <v>41</v>
      </c>
      <c r="B14233" t="s">
        <v>53</v>
      </c>
      <c r="C14233" t="s">
        <v>93</v>
      </c>
      <c r="D14233" t="s">
        <v>214</v>
      </c>
      <c r="E14233" t="s">
        <v>217</v>
      </c>
      <c r="F14233" s="88">
        <v>46539</v>
      </c>
      <c r="G14233" s="87">
        <v>1100</v>
      </c>
      <c r="H14233" s="87">
        <v>-4.4319097502014682</v>
      </c>
    </row>
    <row r="14234" spans="1:8" x14ac:dyDescent="0.3">
      <c r="A14234" t="s">
        <v>41</v>
      </c>
      <c r="B14234" t="s">
        <v>53</v>
      </c>
      <c r="C14234" t="s">
        <v>93</v>
      </c>
      <c r="D14234" t="s">
        <v>214</v>
      </c>
      <c r="E14234" t="s">
        <v>215</v>
      </c>
      <c r="F14234" s="88">
        <v>46569</v>
      </c>
      <c r="G14234" s="87">
        <v>1100</v>
      </c>
      <c r="H14234" s="87">
        <v>-4.4334023464458472</v>
      </c>
    </row>
    <row r="14235" spans="1:8" x14ac:dyDescent="0.3">
      <c r="A14235" t="s">
        <v>41</v>
      </c>
      <c r="B14235" t="s">
        <v>53</v>
      </c>
      <c r="C14235" t="s">
        <v>93</v>
      </c>
      <c r="D14235" t="s">
        <v>214</v>
      </c>
      <c r="E14235" t="s">
        <v>216</v>
      </c>
      <c r="F14235" s="88">
        <v>46569</v>
      </c>
      <c r="G14235" s="87">
        <v>1100</v>
      </c>
      <c r="H14235" s="87">
        <v>0</v>
      </c>
    </row>
    <row r="14236" spans="1:8" x14ac:dyDescent="0.3">
      <c r="A14236" t="s">
        <v>41</v>
      </c>
      <c r="B14236" t="s">
        <v>53</v>
      </c>
      <c r="C14236" t="s">
        <v>93</v>
      </c>
      <c r="D14236" t="s">
        <v>214</v>
      </c>
      <c r="E14236" t="s">
        <v>217</v>
      </c>
      <c r="F14236" s="88">
        <v>46569</v>
      </c>
      <c r="G14236" s="87">
        <v>1100</v>
      </c>
      <c r="H14236" s="87">
        <v>-4.4334023464458472</v>
      </c>
    </row>
    <row r="14237" spans="1:8" x14ac:dyDescent="0.3">
      <c r="A14237" t="s">
        <v>41</v>
      </c>
      <c r="B14237" t="s">
        <v>53</v>
      </c>
      <c r="C14237" t="s">
        <v>93</v>
      </c>
      <c r="D14237" t="s">
        <v>214</v>
      </c>
      <c r="E14237" t="s">
        <v>215</v>
      </c>
      <c r="F14237" s="88">
        <v>46600</v>
      </c>
      <c r="G14237" s="87">
        <v>1100</v>
      </c>
      <c r="H14237" s="87">
        <v>-4.4349204420561001</v>
      </c>
    </row>
    <row r="14238" spans="1:8" x14ac:dyDescent="0.3">
      <c r="A14238" t="s">
        <v>41</v>
      </c>
      <c r="B14238" t="s">
        <v>53</v>
      </c>
      <c r="C14238" t="s">
        <v>93</v>
      </c>
      <c r="D14238" t="s">
        <v>214</v>
      </c>
      <c r="E14238" t="s">
        <v>216</v>
      </c>
      <c r="F14238" s="88">
        <v>46600</v>
      </c>
      <c r="G14238" s="87">
        <v>1100</v>
      </c>
      <c r="H14238" s="87">
        <v>0</v>
      </c>
    </row>
    <row r="14239" spans="1:8" x14ac:dyDescent="0.3">
      <c r="A14239" t="s">
        <v>41</v>
      </c>
      <c r="B14239" t="s">
        <v>53</v>
      </c>
      <c r="C14239" t="s">
        <v>93</v>
      </c>
      <c r="D14239" t="s">
        <v>214</v>
      </c>
      <c r="E14239" t="s">
        <v>217</v>
      </c>
      <c r="F14239" s="88">
        <v>46600</v>
      </c>
      <c r="G14239" s="87">
        <v>1100</v>
      </c>
      <c r="H14239" s="87">
        <v>-4.4349204420561001</v>
      </c>
    </row>
    <row r="14240" spans="1:8" x14ac:dyDescent="0.3">
      <c r="A14240" t="s">
        <v>41</v>
      </c>
      <c r="B14240" t="s">
        <v>53</v>
      </c>
      <c r="C14240" t="s">
        <v>93</v>
      </c>
      <c r="D14240" t="s">
        <v>214</v>
      </c>
      <c r="E14240" t="s">
        <v>215</v>
      </c>
      <c r="F14240" s="88">
        <v>46631</v>
      </c>
      <c r="G14240" s="87">
        <v>1100</v>
      </c>
      <c r="H14240" s="87">
        <v>-4.4364150672369203</v>
      </c>
    </row>
    <row r="14241" spans="1:8" x14ac:dyDescent="0.3">
      <c r="A14241" t="s">
        <v>41</v>
      </c>
      <c r="B14241" t="s">
        <v>53</v>
      </c>
      <c r="C14241" t="s">
        <v>93</v>
      </c>
      <c r="D14241" t="s">
        <v>214</v>
      </c>
      <c r="E14241" t="s">
        <v>216</v>
      </c>
      <c r="F14241" s="88">
        <v>46631</v>
      </c>
      <c r="G14241" s="87">
        <v>1100</v>
      </c>
      <c r="H14241" s="87">
        <v>0</v>
      </c>
    </row>
    <row r="14242" spans="1:8" x14ac:dyDescent="0.3">
      <c r="A14242" t="s">
        <v>41</v>
      </c>
      <c r="B14242" t="s">
        <v>53</v>
      </c>
      <c r="C14242" t="s">
        <v>93</v>
      </c>
      <c r="D14242" t="s">
        <v>214</v>
      </c>
      <c r="E14242" t="s">
        <v>217</v>
      </c>
      <c r="F14242" s="88">
        <v>46631</v>
      </c>
      <c r="G14242" s="87">
        <v>1100</v>
      </c>
      <c r="H14242" s="87">
        <v>-4.4364150672369203</v>
      </c>
    </row>
    <row r="14243" spans="1:8" x14ac:dyDescent="0.3">
      <c r="A14243" t="s">
        <v>41</v>
      </c>
      <c r="B14243" t="s">
        <v>53</v>
      </c>
      <c r="C14243" t="s">
        <v>93</v>
      </c>
      <c r="D14243" t="s">
        <v>214</v>
      </c>
      <c r="E14243" t="s">
        <v>215</v>
      </c>
      <c r="F14243" s="88">
        <v>46661</v>
      </c>
      <c r="G14243" s="87">
        <v>1100</v>
      </c>
      <c r="H14243" s="87">
        <v>-4.4379107001730196</v>
      </c>
    </row>
    <row r="14244" spans="1:8" x14ac:dyDescent="0.3">
      <c r="A14244" t="s">
        <v>41</v>
      </c>
      <c r="B14244" t="s">
        <v>53</v>
      </c>
      <c r="C14244" t="s">
        <v>93</v>
      </c>
      <c r="D14244" t="s">
        <v>214</v>
      </c>
      <c r="E14244" t="s">
        <v>216</v>
      </c>
      <c r="F14244" s="88">
        <v>46661</v>
      </c>
      <c r="G14244" s="87">
        <v>1100</v>
      </c>
      <c r="H14244" s="87">
        <v>0</v>
      </c>
    </row>
    <row r="14245" spans="1:8" x14ac:dyDescent="0.3">
      <c r="A14245" t="s">
        <v>41</v>
      </c>
      <c r="B14245" t="s">
        <v>53</v>
      </c>
      <c r="C14245" t="s">
        <v>93</v>
      </c>
      <c r="D14245" t="s">
        <v>214</v>
      </c>
      <c r="E14245" t="s">
        <v>217</v>
      </c>
      <c r="F14245" s="88">
        <v>46661</v>
      </c>
      <c r="G14245" s="87">
        <v>1100</v>
      </c>
      <c r="H14245" s="87">
        <v>-4.4379107001730196</v>
      </c>
    </row>
    <row r="14246" spans="1:8" x14ac:dyDescent="0.3">
      <c r="A14246" t="s">
        <v>41</v>
      </c>
      <c r="B14246" t="s">
        <v>53</v>
      </c>
      <c r="C14246" t="s">
        <v>93</v>
      </c>
      <c r="D14246" t="s">
        <v>214</v>
      </c>
      <c r="E14246" t="s">
        <v>215</v>
      </c>
      <c r="F14246" s="88">
        <v>46692</v>
      </c>
      <c r="G14246" s="87">
        <v>1100</v>
      </c>
      <c r="H14246" s="87">
        <v>-4.439407341884138</v>
      </c>
    </row>
    <row r="14247" spans="1:8" x14ac:dyDescent="0.3">
      <c r="A14247" t="s">
        <v>41</v>
      </c>
      <c r="B14247" t="s">
        <v>53</v>
      </c>
      <c r="C14247" t="s">
        <v>93</v>
      </c>
      <c r="D14247" t="s">
        <v>214</v>
      </c>
      <c r="E14247" t="s">
        <v>216</v>
      </c>
      <c r="F14247" s="88">
        <v>46692</v>
      </c>
      <c r="G14247" s="87">
        <v>1100</v>
      </c>
      <c r="H14247" s="87">
        <v>0</v>
      </c>
    </row>
    <row r="14248" spans="1:8" x14ac:dyDescent="0.3">
      <c r="A14248" t="s">
        <v>41</v>
      </c>
      <c r="B14248" t="s">
        <v>53</v>
      </c>
      <c r="C14248" t="s">
        <v>93</v>
      </c>
      <c r="D14248" t="s">
        <v>214</v>
      </c>
      <c r="E14248" t="s">
        <v>217</v>
      </c>
      <c r="F14248" s="88">
        <v>46692</v>
      </c>
      <c r="G14248" s="87">
        <v>1100</v>
      </c>
      <c r="H14248" s="87">
        <v>-4.439407341884138</v>
      </c>
    </row>
    <row r="14249" spans="1:8" x14ac:dyDescent="0.3">
      <c r="A14249" t="s">
        <v>41</v>
      </c>
      <c r="B14249" t="s">
        <v>53</v>
      </c>
      <c r="C14249" t="s">
        <v>93</v>
      </c>
      <c r="D14249" t="s">
        <v>214</v>
      </c>
      <c r="E14249" t="s">
        <v>215</v>
      </c>
      <c r="F14249" s="88">
        <v>46722</v>
      </c>
      <c r="G14249" s="87">
        <v>1100</v>
      </c>
      <c r="H14249" s="87">
        <v>-4.4409049933911149</v>
      </c>
    </row>
    <row r="14250" spans="1:8" x14ac:dyDescent="0.3">
      <c r="A14250" t="s">
        <v>41</v>
      </c>
      <c r="B14250" t="s">
        <v>53</v>
      </c>
      <c r="C14250" t="s">
        <v>93</v>
      </c>
      <c r="D14250" t="s">
        <v>214</v>
      </c>
      <c r="E14250" t="s">
        <v>216</v>
      </c>
      <c r="F14250" s="88">
        <v>46722</v>
      </c>
      <c r="G14250" s="87">
        <v>1100</v>
      </c>
      <c r="H14250" s="87">
        <v>0</v>
      </c>
    </row>
    <row r="14251" spans="1:8" x14ac:dyDescent="0.3">
      <c r="A14251" t="s">
        <v>41</v>
      </c>
      <c r="B14251" t="s">
        <v>53</v>
      </c>
      <c r="C14251" t="s">
        <v>93</v>
      </c>
      <c r="D14251" t="s">
        <v>214</v>
      </c>
      <c r="E14251" t="s">
        <v>217</v>
      </c>
      <c r="F14251" s="88">
        <v>46722</v>
      </c>
      <c r="G14251" s="87">
        <v>1100</v>
      </c>
      <c r="H14251" s="87">
        <v>-4.4409049933911149</v>
      </c>
    </row>
    <row r="14252" spans="1:8" x14ac:dyDescent="0.3">
      <c r="A14252" t="s">
        <v>41</v>
      </c>
      <c r="B14252" t="s">
        <v>53</v>
      </c>
      <c r="C14252" t="s">
        <v>95</v>
      </c>
      <c r="D14252" t="s">
        <v>198</v>
      </c>
      <c r="E14252" t="s">
        <v>135</v>
      </c>
      <c r="G14252" s="87">
        <v>28800</v>
      </c>
      <c r="H14252" s="87">
        <v>15609.6</v>
      </c>
    </row>
    <row r="14253" spans="1:8" x14ac:dyDescent="0.3">
      <c r="A14253" t="s">
        <v>41</v>
      </c>
      <c r="B14253" t="s">
        <v>53</v>
      </c>
      <c r="C14253" t="s">
        <v>95</v>
      </c>
      <c r="D14253" t="s">
        <v>198</v>
      </c>
      <c r="E14253" t="s">
        <v>199</v>
      </c>
      <c r="G14253" s="87">
        <v>28800</v>
      </c>
      <c r="H14253" s="87">
        <v>28484.261754624669</v>
      </c>
    </row>
    <row r="14254" spans="1:8" x14ac:dyDescent="0.3">
      <c r="A14254" t="s">
        <v>41</v>
      </c>
      <c r="B14254" t="s">
        <v>53</v>
      </c>
      <c r="C14254" t="s">
        <v>95</v>
      </c>
      <c r="D14254" t="s">
        <v>198</v>
      </c>
      <c r="E14254" t="s">
        <v>200</v>
      </c>
      <c r="G14254" s="87">
        <v>28800</v>
      </c>
      <c r="H14254" s="87">
        <v>29032.38080882631</v>
      </c>
    </row>
    <row r="14255" spans="1:8" x14ac:dyDescent="0.3">
      <c r="A14255" t="s">
        <v>41</v>
      </c>
      <c r="B14255" t="s">
        <v>53</v>
      </c>
      <c r="C14255" t="s">
        <v>95</v>
      </c>
      <c r="D14255" t="s">
        <v>198</v>
      </c>
      <c r="E14255" t="s">
        <v>201</v>
      </c>
      <c r="G14255" s="87">
        <v>28800</v>
      </c>
      <c r="H14255" s="87">
        <v>28800</v>
      </c>
    </row>
    <row r="14256" spans="1:8" x14ac:dyDescent="0.3">
      <c r="A14256" t="s">
        <v>41</v>
      </c>
      <c r="B14256" t="s">
        <v>53</v>
      </c>
      <c r="C14256" t="s">
        <v>95</v>
      </c>
      <c r="D14256" t="s">
        <v>198</v>
      </c>
      <c r="E14256" t="s">
        <v>202</v>
      </c>
      <c r="G14256" s="87">
        <v>28800</v>
      </c>
      <c r="H14256" s="87">
        <v>15563.03945835605</v>
      </c>
    </row>
    <row r="14257" spans="1:8" x14ac:dyDescent="0.3">
      <c r="A14257" t="s">
        <v>41</v>
      </c>
      <c r="B14257" t="s">
        <v>53</v>
      </c>
      <c r="C14257" t="s">
        <v>95</v>
      </c>
      <c r="D14257" t="s">
        <v>198</v>
      </c>
      <c r="E14257" t="s">
        <v>139</v>
      </c>
      <c r="G14257" s="87">
        <v>28800</v>
      </c>
      <c r="H14257" s="87">
        <v>18000</v>
      </c>
    </row>
    <row r="14258" spans="1:8" x14ac:dyDescent="0.3">
      <c r="A14258" t="s">
        <v>41</v>
      </c>
      <c r="B14258" t="s">
        <v>53</v>
      </c>
      <c r="C14258" t="s">
        <v>95</v>
      </c>
      <c r="D14258" t="s">
        <v>198</v>
      </c>
      <c r="E14258" t="s">
        <v>65</v>
      </c>
      <c r="G14258" s="87">
        <v>28800</v>
      </c>
      <c r="H14258" s="87">
        <v>15563.03945835605</v>
      </c>
    </row>
    <row r="14259" spans="1:8" x14ac:dyDescent="0.3">
      <c r="A14259" t="s">
        <v>41</v>
      </c>
      <c r="B14259" t="s">
        <v>53</v>
      </c>
      <c r="C14259" t="s">
        <v>95</v>
      </c>
      <c r="D14259" t="s">
        <v>203</v>
      </c>
      <c r="E14259" t="s">
        <v>204</v>
      </c>
      <c r="G14259" s="87">
        <v>28800</v>
      </c>
      <c r="H14259" s="87">
        <v>15047.51091095473</v>
      </c>
    </row>
    <row r="14260" spans="1:8" x14ac:dyDescent="0.3">
      <c r="A14260" t="s">
        <v>41</v>
      </c>
      <c r="B14260" t="s">
        <v>53</v>
      </c>
      <c r="C14260" t="s">
        <v>95</v>
      </c>
      <c r="D14260" t="s">
        <v>203</v>
      </c>
      <c r="E14260" t="s">
        <v>142</v>
      </c>
      <c r="G14260" s="87">
        <v>28800</v>
      </c>
      <c r="H14260" s="87">
        <v>27725.63176895307</v>
      </c>
    </row>
    <row r="14261" spans="1:8" x14ac:dyDescent="0.3">
      <c r="A14261" t="s">
        <v>41</v>
      </c>
      <c r="B14261" t="s">
        <v>53</v>
      </c>
      <c r="C14261" t="s">
        <v>95</v>
      </c>
      <c r="D14261" t="s">
        <v>203</v>
      </c>
      <c r="E14261" t="s">
        <v>143</v>
      </c>
      <c r="G14261" s="87">
        <v>28800</v>
      </c>
      <c r="H14261" s="87">
        <v>28838.749001391559</v>
      </c>
    </row>
    <row r="14262" spans="1:8" x14ac:dyDescent="0.3">
      <c r="A14262" t="s">
        <v>41</v>
      </c>
      <c r="B14262" t="s">
        <v>53</v>
      </c>
      <c r="C14262" t="s">
        <v>95</v>
      </c>
      <c r="D14262" t="s">
        <v>203</v>
      </c>
      <c r="E14262" t="s">
        <v>141</v>
      </c>
      <c r="G14262" s="87">
        <v>28800</v>
      </c>
      <c r="H14262" s="87">
        <v>0</v>
      </c>
    </row>
    <row r="14263" spans="1:8" x14ac:dyDescent="0.3">
      <c r="A14263" t="s">
        <v>41</v>
      </c>
      <c r="B14263" t="s">
        <v>53</v>
      </c>
      <c r="C14263" t="s">
        <v>95</v>
      </c>
      <c r="D14263" t="s">
        <v>203</v>
      </c>
      <c r="E14263" t="s">
        <v>205</v>
      </c>
      <c r="G14263" s="87">
        <v>28800</v>
      </c>
      <c r="H14263" s="87">
        <v>15047.51091095473</v>
      </c>
    </row>
    <row r="14264" spans="1:8" x14ac:dyDescent="0.3">
      <c r="A14264" t="s">
        <v>41</v>
      </c>
      <c r="B14264" t="s">
        <v>53</v>
      </c>
      <c r="C14264" t="s">
        <v>95</v>
      </c>
      <c r="D14264" t="s">
        <v>206</v>
      </c>
      <c r="E14264" t="s">
        <v>207</v>
      </c>
      <c r="G14264" s="87">
        <v>28800</v>
      </c>
      <c r="H14264" s="87">
        <v>30240</v>
      </c>
    </row>
    <row r="14265" spans="1:8" x14ac:dyDescent="0.3">
      <c r="A14265" t="s">
        <v>41</v>
      </c>
      <c r="B14265" t="s">
        <v>53</v>
      </c>
      <c r="C14265" t="s">
        <v>95</v>
      </c>
      <c r="D14265" t="s">
        <v>206</v>
      </c>
      <c r="E14265" t="s">
        <v>208</v>
      </c>
      <c r="G14265" s="87">
        <v>28800</v>
      </c>
      <c r="H14265" s="87">
        <v>30575.200000000001</v>
      </c>
    </row>
    <row r="14266" spans="1:8" x14ac:dyDescent="0.3">
      <c r="A14266" t="s">
        <v>41</v>
      </c>
      <c r="B14266" t="s">
        <v>53</v>
      </c>
      <c r="C14266" t="s">
        <v>95</v>
      </c>
      <c r="D14266" t="s">
        <v>206</v>
      </c>
      <c r="E14266" t="s">
        <v>209</v>
      </c>
      <c r="G14266" s="87">
        <v>28800</v>
      </c>
      <c r="H14266" s="87">
        <v>28569.47921225382</v>
      </c>
    </row>
    <row r="14267" spans="1:8" x14ac:dyDescent="0.3">
      <c r="A14267" t="s">
        <v>41</v>
      </c>
      <c r="B14267" t="s">
        <v>53</v>
      </c>
      <c r="C14267" t="s">
        <v>95</v>
      </c>
      <c r="D14267" t="s">
        <v>210</v>
      </c>
      <c r="E14267" t="s">
        <v>211</v>
      </c>
      <c r="G14267" s="87">
        <v>28800</v>
      </c>
      <c r="H14267" s="87">
        <v>28800</v>
      </c>
    </row>
    <row r="14268" spans="1:8" x14ac:dyDescent="0.3">
      <c r="A14268" t="s">
        <v>41</v>
      </c>
      <c r="B14268" t="s">
        <v>53</v>
      </c>
      <c r="C14268" t="s">
        <v>95</v>
      </c>
      <c r="D14268" t="s">
        <v>210</v>
      </c>
      <c r="E14268" t="s">
        <v>212</v>
      </c>
      <c r="G14268" s="87">
        <v>28800</v>
      </c>
      <c r="H14268" s="87">
        <v>28512</v>
      </c>
    </row>
    <row r="14269" spans="1:8" x14ac:dyDescent="0.3">
      <c r="A14269" t="s">
        <v>41</v>
      </c>
      <c r="B14269" t="s">
        <v>53</v>
      </c>
      <c r="C14269" t="s">
        <v>95</v>
      </c>
      <c r="D14269" t="s">
        <v>210</v>
      </c>
      <c r="E14269" t="s">
        <v>213</v>
      </c>
      <c r="G14269" s="87">
        <v>28800</v>
      </c>
      <c r="H14269" s="87">
        <v>28800</v>
      </c>
    </row>
    <row r="14270" spans="1:8" x14ac:dyDescent="0.3">
      <c r="A14270" t="s">
        <v>41</v>
      </c>
      <c r="B14270" t="s">
        <v>53</v>
      </c>
      <c r="C14270" t="s">
        <v>95</v>
      </c>
      <c r="D14270" t="s">
        <v>214</v>
      </c>
      <c r="E14270" t="s">
        <v>215</v>
      </c>
      <c r="F14270" s="88">
        <v>46388</v>
      </c>
      <c r="G14270" s="87">
        <v>2400</v>
      </c>
      <c r="H14270" s="87">
        <v>140.4465883451337</v>
      </c>
    </row>
    <row r="14271" spans="1:8" x14ac:dyDescent="0.3">
      <c r="A14271" t="s">
        <v>41</v>
      </c>
      <c r="B14271" t="s">
        <v>53</v>
      </c>
      <c r="C14271" t="s">
        <v>95</v>
      </c>
      <c r="D14271" t="s">
        <v>214</v>
      </c>
      <c r="E14271" t="s">
        <v>216</v>
      </c>
      <c r="F14271" s="88">
        <v>46388</v>
      </c>
      <c r="G14271" s="87">
        <v>2400</v>
      </c>
      <c r="H14271" s="87">
        <v>120.0000000000001</v>
      </c>
    </row>
    <row r="14272" spans="1:8" x14ac:dyDescent="0.3">
      <c r="A14272" t="s">
        <v>41</v>
      </c>
      <c r="B14272" t="s">
        <v>53</v>
      </c>
      <c r="C14272" t="s">
        <v>95</v>
      </c>
      <c r="D14272" t="s">
        <v>214</v>
      </c>
      <c r="E14272" t="s">
        <v>217</v>
      </c>
      <c r="F14272" s="88">
        <v>46388</v>
      </c>
      <c r="G14272" s="87">
        <v>2400</v>
      </c>
      <c r="H14272" s="87">
        <v>19.472941281079411</v>
      </c>
    </row>
    <row r="14273" spans="1:8" x14ac:dyDescent="0.3">
      <c r="A14273" t="s">
        <v>41</v>
      </c>
      <c r="B14273" t="s">
        <v>53</v>
      </c>
      <c r="C14273" t="s">
        <v>95</v>
      </c>
      <c r="D14273" t="s">
        <v>214</v>
      </c>
      <c r="E14273" t="s">
        <v>215</v>
      </c>
      <c r="F14273" s="88">
        <v>46419</v>
      </c>
      <c r="G14273" s="87">
        <v>2400</v>
      </c>
      <c r="H14273" s="87">
        <v>19.46017994001981</v>
      </c>
    </row>
    <row r="14274" spans="1:8" x14ac:dyDescent="0.3">
      <c r="A14274" t="s">
        <v>41</v>
      </c>
      <c r="B14274" t="s">
        <v>53</v>
      </c>
      <c r="C14274" t="s">
        <v>95</v>
      </c>
      <c r="D14274" t="s">
        <v>214</v>
      </c>
      <c r="E14274" t="s">
        <v>216</v>
      </c>
      <c r="F14274" s="88">
        <v>46419</v>
      </c>
      <c r="G14274" s="87">
        <v>2400</v>
      </c>
      <c r="H14274" s="87">
        <v>0</v>
      </c>
    </row>
    <row r="14275" spans="1:8" x14ac:dyDescent="0.3">
      <c r="A14275" t="s">
        <v>41</v>
      </c>
      <c r="B14275" t="s">
        <v>53</v>
      </c>
      <c r="C14275" t="s">
        <v>95</v>
      </c>
      <c r="D14275" t="s">
        <v>214</v>
      </c>
      <c r="E14275" t="s">
        <v>217</v>
      </c>
      <c r="F14275" s="88">
        <v>46419</v>
      </c>
      <c r="G14275" s="87">
        <v>2400</v>
      </c>
      <c r="H14275" s="87">
        <v>19.46017994001981</v>
      </c>
    </row>
    <row r="14276" spans="1:8" x14ac:dyDescent="0.3">
      <c r="A14276" t="s">
        <v>41</v>
      </c>
      <c r="B14276" t="s">
        <v>53</v>
      </c>
      <c r="C14276" t="s">
        <v>95</v>
      </c>
      <c r="D14276" t="s">
        <v>214</v>
      </c>
      <c r="E14276" t="s">
        <v>215</v>
      </c>
      <c r="F14276" s="88">
        <v>46447</v>
      </c>
      <c r="G14276" s="87">
        <v>2400</v>
      </c>
      <c r="H14276" s="87">
        <v>19.44743531396718</v>
      </c>
    </row>
    <row r="14277" spans="1:8" x14ac:dyDescent="0.3">
      <c r="A14277" t="s">
        <v>41</v>
      </c>
      <c r="B14277" t="s">
        <v>53</v>
      </c>
      <c r="C14277" t="s">
        <v>95</v>
      </c>
      <c r="D14277" t="s">
        <v>214</v>
      </c>
      <c r="E14277" t="s">
        <v>216</v>
      </c>
      <c r="F14277" s="88">
        <v>46447</v>
      </c>
      <c r="G14277" s="87">
        <v>2400</v>
      </c>
      <c r="H14277" s="87">
        <v>0</v>
      </c>
    </row>
    <row r="14278" spans="1:8" x14ac:dyDescent="0.3">
      <c r="A14278" t="s">
        <v>41</v>
      </c>
      <c r="B14278" t="s">
        <v>53</v>
      </c>
      <c r="C14278" t="s">
        <v>95</v>
      </c>
      <c r="D14278" t="s">
        <v>214</v>
      </c>
      <c r="E14278" t="s">
        <v>217</v>
      </c>
      <c r="F14278" s="88">
        <v>46447</v>
      </c>
      <c r="G14278" s="87">
        <v>2400</v>
      </c>
      <c r="H14278" s="87">
        <v>19.44743531396718</v>
      </c>
    </row>
    <row r="14279" spans="1:8" x14ac:dyDescent="0.3">
      <c r="A14279" t="s">
        <v>41</v>
      </c>
      <c r="B14279" t="s">
        <v>53</v>
      </c>
      <c r="C14279" t="s">
        <v>95</v>
      </c>
      <c r="D14279" t="s">
        <v>214</v>
      </c>
      <c r="E14279" t="s">
        <v>215</v>
      </c>
      <c r="F14279" s="88">
        <v>46478</v>
      </c>
      <c r="G14279" s="87">
        <v>2400</v>
      </c>
      <c r="H14279" s="87">
        <v>116.2116472545755</v>
      </c>
    </row>
    <row r="14280" spans="1:8" x14ac:dyDescent="0.3">
      <c r="A14280" t="s">
        <v>41</v>
      </c>
      <c r="B14280" t="s">
        <v>53</v>
      </c>
      <c r="C14280" t="s">
        <v>95</v>
      </c>
      <c r="D14280" t="s">
        <v>214</v>
      </c>
      <c r="E14280" t="s">
        <v>216</v>
      </c>
      <c r="F14280" s="88">
        <v>46478</v>
      </c>
      <c r="G14280" s="87">
        <v>2400</v>
      </c>
      <c r="H14280" s="87">
        <v>96.000000000000085</v>
      </c>
    </row>
    <row r="14281" spans="1:8" x14ac:dyDescent="0.3">
      <c r="A14281" t="s">
        <v>41</v>
      </c>
      <c r="B14281" t="s">
        <v>53</v>
      </c>
      <c r="C14281" t="s">
        <v>95</v>
      </c>
      <c r="D14281" t="s">
        <v>214</v>
      </c>
      <c r="E14281" t="s">
        <v>217</v>
      </c>
      <c r="F14281" s="88">
        <v>46478</v>
      </c>
      <c r="G14281" s="87">
        <v>2400</v>
      </c>
      <c r="H14281" s="87">
        <v>19.434276206322561</v>
      </c>
    </row>
    <row r="14282" spans="1:8" x14ac:dyDescent="0.3">
      <c r="A14282" t="s">
        <v>41</v>
      </c>
      <c r="B14282" t="s">
        <v>53</v>
      </c>
      <c r="C14282" t="s">
        <v>95</v>
      </c>
      <c r="D14282" t="s">
        <v>214</v>
      </c>
      <c r="E14282" t="s">
        <v>215</v>
      </c>
      <c r="F14282" s="88">
        <v>46508</v>
      </c>
      <c r="G14282" s="87">
        <v>2400</v>
      </c>
      <c r="H14282" s="87">
        <v>116.1979802906517</v>
      </c>
    </row>
    <row r="14283" spans="1:8" x14ac:dyDescent="0.3">
      <c r="A14283" t="s">
        <v>41</v>
      </c>
      <c r="B14283" t="s">
        <v>53</v>
      </c>
      <c r="C14283" t="s">
        <v>95</v>
      </c>
      <c r="D14283" t="s">
        <v>214</v>
      </c>
      <c r="E14283" t="s">
        <v>216</v>
      </c>
      <c r="F14283" s="88">
        <v>46508</v>
      </c>
      <c r="G14283" s="87">
        <v>2400</v>
      </c>
      <c r="H14283" s="87">
        <v>96.000000000000085</v>
      </c>
    </row>
    <row r="14284" spans="1:8" x14ac:dyDescent="0.3">
      <c r="A14284" t="s">
        <v>41</v>
      </c>
      <c r="B14284" t="s">
        <v>53</v>
      </c>
      <c r="C14284" t="s">
        <v>95</v>
      </c>
      <c r="D14284" t="s">
        <v>214</v>
      </c>
      <c r="E14284" t="s">
        <v>217</v>
      </c>
      <c r="F14284" s="88">
        <v>46508</v>
      </c>
      <c r="G14284" s="87">
        <v>2400</v>
      </c>
      <c r="H14284" s="87">
        <v>19.421134894857421</v>
      </c>
    </row>
    <row r="14285" spans="1:8" x14ac:dyDescent="0.3">
      <c r="A14285" t="s">
        <v>41</v>
      </c>
      <c r="B14285" t="s">
        <v>53</v>
      </c>
      <c r="C14285" t="s">
        <v>95</v>
      </c>
      <c r="D14285" t="s">
        <v>214</v>
      </c>
      <c r="E14285" t="s">
        <v>215</v>
      </c>
      <c r="F14285" s="88">
        <v>46539</v>
      </c>
      <c r="G14285" s="87">
        <v>2400</v>
      </c>
      <c r="H14285" s="87">
        <v>116.18433179723461</v>
      </c>
    </row>
    <row r="14286" spans="1:8" x14ac:dyDescent="0.3">
      <c r="A14286" t="s">
        <v>41</v>
      </c>
      <c r="B14286" t="s">
        <v>53</v>
      </c>
      <c r="C14286" t="s">
        <v>95</v>
      </c>
      <c r="D14286" t="s">
        <v>214</v>
      </c>
      <c r="E14286" t="s">
        <v>216</v>
      </c>
      <c r="F14286" s="88">
        <v>46539</v>
      </c>
      <c r="G14286" s="87">
        <v>2400</v>
      </c>
      <c r="H14286" s="87">
        <v>96.000000000000085</v>
      </c>
    </row>
    <row r="14287" spans="1:8" x14ac:dyDescent="0.3">
      <c r="A14287" t="s">
        <v>41</v>
      </c>
      <c r="B14287" t="s">
        <v>53</v>
      </c>
      <c r="C14287" t="s">
        <v>95</v>
      </c>
      <c r="D14287" t="s">
        <v>214</v>
      </c>
      <c r="E14287" t="s">
        <v>217</v>
      </c>
      <c r="F14287" s="88">
        <v>46539</v>
      </c>
      <c r="G14287" s="87">
        <v>2400</v>
      </c>
      <c r="H14287" s="87">
        <v>19.408011343494991</v>
      </c>
    </row>
    <row r="14288" spans="1:8" x14ac:dyDescent="0.3">
      <c r="A14288" t="s">
        <v>41</v>
      </c>
      <c r="B14288" t="s">
        <v>53</v>
      </c>
      <c r="C14288" t="s">
        <v>95</v>
      </c>
      <c r="D14288" t="s">
        <v>214</v>
      </c>
      <c r="E14288" t="s">
        <v>215</v>
      </c>
      <c r="F14288" s="88">
        <v>46569</v>
      </c>
      <c r="G14288" s="87">
        <v>2400</v>
      </c>
      <c r="H14288" s="87">
        <v>116.17070173690681</v>
      </c>
    </row>
    <row r="14289" spans="1:8" x14ac:dyDescent="0.3">
      <c r="A14289" t="s">
        <v>41</v>
      </c>
      <c r="B14289" t="s">
        <v>53</v>
      </c>
      <c r="C14289" t="s">
        <v>95</v>
      </c>
      <c r="D14289" t="s">
        <v>214</v>
      </c>
      <c r="E14289" t="s">
        <v>216</v>
      </c>
      <c r="F14289" s="88">
        <v>46569</v>
      </c>
      <c r="G14289" s="87">
        <v>2400</v>
      </c>
      <c r="H14289" s="87">
        <v>96.000000000000085</v>
      </c>
    </row>
    <row r="14290" spans="1:8" x14ac:dyDescent="0.3">
      <c r="A14290" t="s">
        <v>41</v>
      </c>
      <c r="B14290" t="s">
        <v>53</v>
      </c>
      <c r="C14290" t="s">
        <v>95</v>
      </c>
      <c r="D14290" t="s">
        <v>214</v>
      </c>
      <c r="E14290" t="s">
        <v>217</v>
      </c>
      <c r="F14290" s="88">
        <v>46569</v>
      </c>
      <c r="G14290" s="87">
        <v>2400</v>
      </c>
      <c r="H14290" s="87">
        <v>19.3949055162566</v>
      </c>
    </row>
    <row r="14291" spans="1:8" x14ac:dyDescent="0.3">
      <c r="A14291" t="s">
        <v>41</v>
      </c>
      <c r="B14291" t="s">
        <v>53</v>
      </c>
      <c r="C14291" t="s">
        <v>95</v>
      </c>
      <c r="D14291" t="s">
        <v>214</v>
      </c>
      <c r="E14291" t="s">
        <v>215</v>
      </c>
      <c r="F14291" s="88">
        <v>46600</v>
      </c>
      <c r="G14291" s="87">
        <v>2400</v>
      </c>
      <c r="H14291" s="87">
        <v>116.1568670833566</v>
      </c>
    </row>
    <row r="14292" spans="1:8" x14ac:dyDescent="0.3">
      <c r="A14292" t="s">
        <v>41</v>
      </c>
      <c r="B14292" t="s">
        <v>53</v>
      </c>
      <c r="C14292" t="s">
        <v>95</v>
      </c>
      <c r="D14292" t="s">
        <v>214</v>
      </c>
      <c r="E14292" t="s">
        <v>216</v>
      </c>
      <c r="F14292" s="88">
        <v>46600</v>
      </c>
      <c r="G14292" s="87">
        <v>2400</v>
      </c>
      <c r="H14292" s="87">
        <v>96.000000000000085</v>
      </c>
    </row>
    <row r="14293" spans="1:8" x14ac:dyDescent="0.3">
      <c r="A14293" t="s">
        <v>41</v>
      </c>
      <c r="B14293" t="s">
        <v>53</v>
      </c>
      <c r="C14293" t="s">
        <v>95</v>
      </c>
      <c r="D14293" t="s">
        <v>214</v>
      </c>
      <c r="E14293" t="s">
        <v>217</v>
      </c>
      <c r="F14293" s="88">
        <v>46600</v>
      </c>
      <c r="G14293" s="87">
        <v>2400</v>
      </c>
      <c r="H14293" s="87">
        <v>19.38160296476585</v>
      </c>
    </row>
    <row r="14294" spans="1:8" x14ac:dyDescent="0.3">
      <c r="A14294" t="s">
        <v>41</v>
      </c>
      <c r="B14294" t="s">
        <v>53</v>
      </c>
      <c r="C14294" t="s">
        <v>95</v>
      </c>
      <c r="D14294" t="s">
        <v>214</v>
      </c>
      <c r="E14294" t="s">
        <v>215</v>
      </c>
      <c r="F14294" s="88">
        <v>46631</v>
      </c>
      <c r="G14294" s="87">
        <v>2400</v>
      </c>
      <c r="H14294" s="87">
        <v>116.14327407800489</v>
      </c>
    </row>
    <row r="14295" spans="1:8" x14ac:dyDescent="0.3">
      <c r="A14295" t="s">
        <v>41</v>
      </c>
      <c r="B14295" t="s">
        <v>53</v>
      </c>
      <c r="C14295" t="s">
        <v>95</v>
      </c>
      <c r="D14295" t="s">
        <v>214</v>
      </c>
      <c r="E14295" t="s">
        <v>216</v>
      </c>
      <c r="F14295" s="88">
        <v>46631</v>
      </c>
      <c r="G14295" s="87">
        <v>2400</v>
      </c>
      <c r="H14295" s="87">
        <v>96.000000000000085</v>
      </c>
    </row>
    <row r="14296" spans="1:8" x14ac:dyDescent="0.3">
      <c r="A14296" t="s">
        <v>41</v>
      </c>
      <c r="B14296" t="s">
        <v>53</v>
      </c>
      <c r="C14296" t="s">
        <v>95</v>
      </c>
      <c r="D14296" t="s">
        <v>214</v>
      </c>
      <c r="E14296" t="s">
        <v>217</v>
      </c>
      <c r="F14296" s="88">
        <v>46631</v>
      </c>
      <c r="G14296" s="87">
        <v>2400</v>
      </c>
      <c r="H14296" s="87">
        <v>19.368532767312448</v>
      </c>
    </row>
    <row r="14297" spans="1:8" x14ac:dyDescent="0.3">
      <c r="A14297" t="s">
        <v>41</v>
      </c>
      <c r="B14297" t="s">
        <v>53</v>
      </c>
      <c r="C14297" t="s">
        <v>95</v>
      </c>
      <c r="D14297" t="s">
        <v>214</v>
      </c>
      <c r="E14297" t="s">
        <v>215</v>
      </c>
      <c r="F14297" s="88">
        <v>46661</v>
      </c>
      <c r="G14297" s="87">
        <v>2400</v>
      </c>
      <c r="H14297" s="87">
        <v>116.1296993934844</v>
      </c>
    </row>
    <row r="14298" spans="1:8" x14ac:dyDescent="0.3">
      <c r="A14298" t="s">
        <v>41</v>
      </c>
      <c r="B14298" t="s">
        <v>53</v>
      </c>
      <c r="C14298" t="s">
        <v>95</v>
      </c>
      <c r="D14298" t="s">
        <v>214</v>
      </c>
      <c r="E14298" t="s">
        <v>216</v>
      </c>
      <c r="F14298" s="88">
        <v>46661</v>
      </c>
      <c r="G14298" s="87">
        <v>2400</v>
      </c>
      <c r="H14298" s="87">
        <v>96.000000000000085</v>
      </c>
    </row>
    <row r="14299" spans="1:8" x14ac:dyDescent="0.3">
      <c r="A14299" t="s">
        <v>41</v>
      </c>
      <c r="B14299" t="s">
        <v>53</v>
      </c>
      <c r="C14299" t="s">
        <v>95</v>
      </c>
      <c r="D14299" t="s">
        <v>214</v>
      </c>
      <c r="E14299" t="s">
        <v>217</v>
      </c>
      <c r="F14299" s="88">
        <v>46661</v>
      </c>
      <c r="G14299" s="87">
        <v>2400</v>
      </c>
      <c r="H14299" s="87">
        <v>19.355480186042762</v>
      </c>
    </row>
    <row r="14300" spans="1:8" x14ac:dyDescent="0.3">
      <c r="A14300" t="s">
        <v>41</v>
      </c>
      <c r="B14300" t="s">
        <v>53</v>
      </c>
      <c r="C14300" t="s">
        <v>95</v>
      </c>
      <c r="D14300" t="s">
        <v>214</v>
      </c>
      <c r="E14300" t="s">
        <v>215</v>
      </c>
      <c r="F14300" s="88">
        <v>46692</v>
      </c>
      <c r="G14300" s="87">
        <v>2400</v>
      </c>
      <c r="H14300" s="87">
        <v>116.1161429927795</v>
      </c>
    </row>
    <row r="14301" spans="1:8" x14ac:dyDescent="0.3">
      <c r="A14301" t="s">
        <v>41</v>
      </c>
      <c r="B14301" t="s">
        <v>53</v>
      </c>
      <c r="C14301" t="s">
        <v>95</v>
      </c>
      <c r="D14301" t="s">
        <v>214</v>
      </c>
      <c r="E14301" t="s">
        <v>216</v>
      </c>
      <c r="F14301" s="88">
        <v>46692</v>
      </c>
      <c r="G14301" s="87">
        <v>2400</v>
      </c>
      <c r="H14301" s="87">
        <v>96.000000000000085</v>
      </c>
    </row>
    <row r="14302" spans="1:8" x14ac:dyDescent="0.3">
      <c r="A14302" t="s">
        <v>41</v>
      </c>
      <c r="B14302" t="s">
        <v>53</v>
      </c>
      <c r="C14302" t="s">
        <v>95</v>
      </c>
      <c r="D14302" t="s">
        <v>214</v>
      </c>
      <c r="E14302" t="s">
        <v>217</v>
      </c>
      <c r="F14302" s="88">
        <v>46692</v>
      </c>
      <c r="G14302" s="87">
        <v>2400</v>
      </c>
      <c r="H14302" s="87">
        <v>19.342445185364991</v>
      </c>
    </row>
    <row r="14303" spans="1:8" x14ac:dyDescent="0.3">
      <c r="A14303" t="s">
        <v>41</v>
      </c>
      <c r="B14303" t="s">
        <v>53</v>
      </c>
      <c r="C14303" t="s">
        <v>95</v>
      </c>
      <c r="D14303" t="s">
        <v>214</v>
      </c>
      <c r="E14303" t="s">
        <v>215</v>
      </c>
      <c r="F14303" s="88">
        <v>46722</v>
      </c>
      <c r="G14303" s="87">
        <v>2400</v>
      </c>
      <c r="H14303" s="87">
        <v>116.1026048389766</v>
      </c>
    </row>
    <row r="14304" spans="1:8" x14ac:dyDescent="0.3">
      <c r="A14304" t="s">
        <v>41</v>
      </c>
      <c r="B14304" t="s">
        <v>53</v>
      </c>
      <c r="C14304" t="s">
        <v>95</v>
      </c>
      <c r="D14304" t="s">
        <v>214</v>
      </c>
      <c r="E14304" t="s">
        <v>216</v>
      </c>
      <c r="F14304" s="88">
        <v>46722</v>
      </c>
      <c r="G14304" s="87">
        <v>2400</v>
      </c>
      <c r="H14304" s="87">
        <v>96.000000000000085</v>
      </c>
    </row>
    <row r="14305" spans="1:8" x14ac:dyDescent="0.3">
      <c r="A14305" t="s">
        <v>41</v>
      </c>
      <c r="B14305" t="s">
        <v>53</v>
      </c>
      <c r="C14305" t="s">
        <v>95</v>
      </c>
      <c r="D14305" t="s">
        <v>214</v>
      </c>
      <c r="E14305" t="s">
        <v>217</v>
      </c>
      <c r="F14305" s="88">
        <v>46722</v>
      </c>
      <c r="G14305" s="87">
        <v>2400</v>
      </c>
      <c r="H14305" s="87">
        <v>19.32942772978539</v>
      </c>
    </row>
    <row r="14306" spans="1:8" x14ac:dyDescent="0.3">
      <c r="A14306" t="s">
        <v>41</v>
      </c>
      <c r="B14306" t="s">
        <v>53</v>
      </c>
      <c r="C14306" t="s">
        <v>98</v>
      </c>
      <c r="D14306" t="s">
        <v>198</v>
      </c>
      <c r="E14306" t="s">
        <v>135</v>
      </c>
      <c r="G14306" s="87">
        <v>24000</v>
      </c>
      <c r="H14306" s="87">
        <v>13680</v>
      </c>
    </row>
    <row r="14307" spans="1:8" x14ac:dyDescent="0.3">
      <c r="A14307" t="s">
        <v>41</v>
      </c>
      <c r="B14307" t="s">
        <v>53</v>
      </c>
      <c r="C14307" t="s">
        <v>98</v>
      </c>
      <c r="D14307" t="s">
        <v>198</v>
      </c>
      <c r="E14307" t="s">
        <v>199</v>
      </c>
      <c r="G14307" s="87">
        <v>24000</v>
      </c>
      <c r="H14307" s="87">
        <v>24000</v>
      </c>
    </row>
    <row r="14308" spans="1:8" x14ac:dyDescent="0.3">
      <c r="A14308" t="s">
        <v>41</v>
      </c>
      <c r="B14308" t="s">
        <v>53</v>
      </c>
      <c r="C14308" t="s">
        <v>98</v>
      </c>
      <c r="D14308" t="s">
        <v>198</v>
      </c>
      <c r="E14308" t="s">
        <v>200</v>
      </c>
      <c r="G14308" s="87">
        <v>24000</v>
      </c>
      <c r="H14308" s="87">
        <v>24291.394859746251</v>
      </c>
    </row>
    <row r="14309" spans="1:8" x14ac:dyDescent="0.3">
      <c r="A14309" t="s">
        <v>41</v>
      </c>
      <c r="B14309" t="s">
        <v>53</v>
      </c>
      <c r="C14309" t="s">
        <v>98</v>
      </c>
      <c r="D14309" t="s">
        <v>198</v>
      </c>
      <c r="E14309" t="s">
        <v>201</v>
      </c>
      <c r="G14309" s="87">
        <v>24000</v>
      </c>
      <c r="H14309" s="87">
        <v>24000</v>
      </c>
    </row>
    <row r="14310" spans="1:8" x14ac:dyDescent="0.3">
      <c r="A14310" t="s">
        <v>41</v>
      </c>
      <c r="B14310" t="s">
        <v>53</v>
      </c>
      <c r="C14310" t="s">
        <v>98</v>
      </c>
      <c r="D14310" t="s">
        <v>198</v>
      </c>
      <c r="E14310" t="s">
        <v>202</v>
      </c>
      <c r="G14310" s="87">
        <v>24000</v>
      </c>
      <c r="H14310" s="87">
        <v>13846.09507005536</v>
      </c>
    </row>
    <row r="14311" spans="1:8" x14ac:dyDescent="0.3">
      <c r="A14311" t="s">
        <v>41</v>
      </c>
      <c r="B14311" t="s">
        <v>53</v>
      </c>
      <c r="C14311" t="s">
        <v>98</v>
      </c>
      <c r="D14311" t="s">
        <v>198</v>
      </c>
      <c r="E14311" t="s">
        <v>139</v>
      </c>
      <c r="G14311" s="87">
        <v>24000</v>
      </c>
      <c r="H14311" s="87">
        <v>15480</v>
      </c>
    </row>
    <row r="14312" spans="1:8" x14ac:dyDescent="0.3">
      <c r="A14312" t="s">
        <v>41</v>
      </c>
      <c r="B14312" t="s">
        <v>53</v>
      </c>
      <c r="C14312" t="s">
        <v>98</v>
      </c>
      <c r="D14312" t="s">
        <v>198</v>
      </c>
      <c r="E14312" t="s">
        <v>65</v>
      </c>
      <c r="G14312" s="87">
        <v>24000</v>
      </c>
      <c r="H14312" s="87">
        <v>13846.09507005536</v>
      </c>
    </row>
    <row r="14313" spans="1:8" x14ac:dyDescent="0.3">
      <c r="A14313" t="s">
        <v>41</v>
      </c>
      <c r="B14313" t="s">
        <v>53</v>
      </c>
      <c r="C14313" t="s">
        <v>98</v>
      </c>
      <c r="D14313" t="s">
        <v>203</v>
      </c>
      <c r="E14313" t="s">
        <v>204</v>
      </c>
      <c r="G14313" s="87">
        <v>24000</v>
      </c>
      <c r="H14313" s="87">
        <v>13940.070931114589</v>
      </c>
    </row>
    <row r="14314" spans="1:8" x14ac:dyDescent="0.3">
      <c r="A14314" t="s">
        <v>41</v>
      </c>
      <c r="B14314" t="s">
        <v>53</v>
      </c>
      <c r="C14314" t="s">
        <v>98</v>
      </c>
      <c r="D14314" t="s">
        <v>203</v>
      </c>
      <c r="E14314" t="s">
        <v>142</v>
      </c>
      <c r="G14314" s="87">
        <v>24000</v>
      </c>
      <c r="H14314" s="87">
        <v>24000</v>
      </c>
    </row>
    <row r="14315" spans="1:8" x14ac:dyDescent="0.3">
      <c r="A14315" t="s">
        <v>41</v>
      </c>
      <c r="B14315" t="s">
        <v>53</v>
      </c>
      <c r="C14315" t="s">
        <v>98</v>
      </c>
      <c r="D14315" t="s">
        <v>203</v>
      </c>
      <c r="E14315" t="s">
        <v>143</v>
      </c>
      <c r="G14315" s="87">
        <v>24000</v>
      </c>
      <c r="H14315" s="87">
        <v>24456.264791429108</v>
      </c>
    </row>
    <row r="14316" spans="1:8" x14ac:dyDescent="0.3">
      <c r="A14316" t="s">
        <v>41</v>
      </c>
      <c r="B14316" t="s">
        <v>53</v>
      </c>
      <c r="C14316" t="s">
        <v>98</v>
      </c>
      <c r="D14316" t="s">
        <v>203</v>
      </c>
      <c r="E14316" t="s">
        <v>141</v>
      </c>
      <c r="G14316" s="87">
        <v>24000</v>
      </c>
      <c r="H14316" s="87">
        <v>0</v>
      </c>
    </row>
    <row r="14317" spans="1:8" x14ac:dyDescent="0.3">
      <c r="A14317" t="s">
        <v>41</v>
      </c>
      <c r="B14317" t="s">
        <v>53</v>
      </c>
      <c r="C14317" t="s">
        <v>98</v>
      </c>
      <c r="D14317" t="s">
        <v>203</v>
      </c>
      <c r="E14317" t="s">
        <v>205</v>
      </c>
      <c r="G14317" s="87">
        <v>24000</v>
      </c>
      <c r="H14317" s="87">
        <v>13940.070931114589</v>
      </c>
    </row>
    <row r="14318" spans="1:8" x14ac:dyDescent="0.3">
      <c r="A14318" t="s">
        <v>41</v>
      </c>
      <c r="B14318" t="s">
        <v>53</v>
      </c>
      <c r="C14318" t="s">
        <v>98</v>
      </c>
      <c r="D14318" t="s">
        <v>206</v>
      </c>
      <c r="E14318" t="s">
        <v>207</v>
      </c>
      <c r="G14318" s="87">
        <v>24000</v>
      </c>
      <c r="H14318" s="87">
        <v>24000</v>
      </c>
    </row>
    <row r="14319" spans="1:8" x14ac:dyDescent="0.3">
      <c r="A14319" t="s">
        <v>41</v>
      </c>
      <c r="B14319" t="s">
        <v>53</v>
      </c>
      <c r="C14319" t="s">
        <v>98</v>
      </c>
      <c r="D14319" t="s">
        <v>206</v>
      </c>
      <c r="E14319" t="s">
        <v>208</v>
      </c>
      <c r="G14319" s="87">
        <v>24000</v>
      </c>
      <c r="H14319" s="87">
        <v>24000</v>
      </c>
    </row>
    <row r="14320" spans="1:8" x14ac:dyDescent="0.3">
      <c r="A14320" t="s">
        <v>41</v>
      </c>
      <c r="B14320" t="s">
        <v>53</v>
      </c>
      <c r="C14320" t="s">
        <v>98</v>
      </c>
      <c r="D14320" t="s">
        <v>206</v>
      </c>
      <c r="E14320" t="s">
        <v>209</v>
      </c>
      <c r="G14320" s="87">
        <v>24000</v>
      </c>
      <c r="H14320" s="87">
        <v>23712.100656455139</v>
      </c>
    </row>
    <row r="14321" spans="1:8" x14ac:dyDescent="0.3">
      <c r="A14321" t="s">
        <v>41</v>
      </c>
      <c r="B14321" t="s">
        <v>53</v>
      </c>
      <c r="C14321" t="s">
        <v>98</v>
      </c>
      <c r="D14321" t="s">
        <v>210</v>
      </c>
      <c r="E14321" t="s">
        <v>211</v>
      </c>
      <c r="G14321" s="87">
        <v>24000</v>
      </c>
      <c r="H14321" s="87">
        <v>24000</v>
      </c>
    </row>
    <row r="14322" spans="1:8" x14ac:dyDescent="0.3">
      <c r="A14322" t="s">
        <v>41</v>
      </c>
      <c r="B14322" t="s">
        <v>53</v>
      </c>
      <c r="C14322" t="s">
        <v>98</v>
      </c>
      <c r="D14322" t="s">
        <v>210</v>
      </c>
      <c r="E14322" t="s">
        <v>212</v>
      </c>
      <c r="G14322" s="87">
        <v>24000</v>
      </c>
      <c r="H14322" s="87">
        <v>23760</v>
      </c>
    </row>
    <row r="14323" spans="1:8" x14ac:dyDescent="0.3">
      <c r="A14323" t="s">
        <v>41</v>
      </c>
      <c r="B14323" t="s">
        <v>53</v>
      </c>
      <c r="C14323" t="s">
        <v>98</v>
      </c>
      <c r="D14323" t="s">
        <v>210</v>
      </c>
      <c r="E14323" t="s">
        <v>213</v>
      </c>
      <c r="G14323" s="87">
        <v>24000</v>
      </c>
      <c r="H14323" s="87">
        <v>23520</v>
      </c>
    </row>
    <row r="14324" spans="1:8" x14ac:dyDescent="0.3">
      <c r="A14324" t="s">
        <v>41</v>
      </c>
      <c r="B14324" t="s">
        <v>53</v>
      </c>
      <c r="C14324" t="s">
        <v>98</v>
      </c>
      <c r="D14324" t="s">
        <v>214</v>
      </c>
      <c r="E14324" t="s">
        <v>215</v>
      </c>
      <c r="F14324" s="88">
        <v>46388</v>
      </c>
      <c r="G14324" s="87">
        <v>2000</v>
      </c>
      <c r="H14324" s="87">
        <v>-16.043779738684091</v>
      </c>
    </row>
    <row r="14325" spans="1:8" x14ac:dyDescent="0.3">
      <c r="A14325" t="s">
        <v>41</v>
      </c>
      <c r="B14325" t="s">
        <v>53</v>
      </c>
      <c r="C14325" t="s">
        <v>98</v>
      </c>
      <c r="D14325" t="s">
        <v>214</v>
      </c>
      <c r="E14325" t="s">
        <v>216</v>
      </c>
      <c r="F14325" s="88">
        <v>46388</v>
      </c>
      <c r="G14325" s="87">
        <v>2000</v>
      </c>
      <c r="H14325" s="87">
        <v>0</v>
      </c>
    </row>
    <row r="14326" spans="1:8" x14ac:dyDescent="0.3">
      <c r="A14326" t="s">
        <v>41</v>
      </c>
      <c r="B14326" t="s">
        <v>53</v>
      </c>
      <c r="C14326" t="s">
        <v>98</v>
      </c>
      <c r="D14326" t="s">
        <v>214</v>
      </c>
      <c r="E14326" t="s">
        <v>217</v>
      </c>
      <c r="F14326" s="88">
        <v>46388</v>
      </c>
      <c r="G14326" s="87">
        <v>2000</v>
      </c>
      <c r="H14326" s="87">
        <v>-16.043779738684091</v>
      </c>
    </row>
    <row r="14327" spans="1:8" x14ac:dyDescent="0.3">
      <c r="A14327" t="s">
        <v>41</v>
      </c>
      <c r="B14327" t="s">
        <v>53</v>
      </c>
      <c r="C14327" t="s">
        <v>98</v>
      </c>
      <c r="D14327" t="s">
        <v>214</v>
      </c>
      <c r="E14327" t="s">
        <v>215</v>
      </c>
      <c r="F14327" s="88">
        <v>46419</v>
      </c>
      <c r="G14327" s="87">
        <v>2000</v>
      </c>
      <c r="H14327" s="87">
        <v>-16.054188383805009</v>
      </c>
    </row>
    <row r="14328" spans="1:8" x14ac:dyDescent="0.3">
      <c r="A14328" t="s">
        <v>41</v>
      </c>
      <c r="B14328" t="s">
        <v>53</v>
      </c>
      <c r="C14328" t="s">
        <v>98</v>
      </c>
      <c r="D14328" t="s">
        <v>214</v>
      </c>
      <c r="E14328" t="s">
        <v>216</v>
      </c>
      <c r="F14328" s="88">
        <v>46419</v>
      </c>
      <c r="G14328" s="87">
        <v>2000</v>
      </c>
      <c r="H14328" s="87">
        <v>0</v>
      </c>
    </row>
    <row r="14329" spans="1:8" x14ac:dyDescent="0.3">
      <c r="A14329" t="s">
        <v>41</v>
      </c>
      <c r="B14329" t="s">
        <v>53</v>
      </c>
      <c r="C14329" t="s">
        <v>98</v>
      </c>
      <c r="D14329" t="s">
        <v>214</v>
      </c>
      <c r="E14329" t="s">
        <v>217</v>
      </c>
      <c r="F14329" s="88">
        <v>46419</v>
      </c>
      <c r="G14329" s="87">
        <v>2000</v>
      </c>
      <c r="H14329" s="87">
        <v>-16.054188383805009</v>
      </c>
    </row>
    <row r="14330" spans="1:8" x14ac:dyDescent="0.3">
      <c r="A14330" t="s">
        <v>41</v>
      </c>
      <c r="B14330" t="s">
        <v>53</v>
      </c>
      <c r="C14330" t="s">
        <v>98</v>
      </c>
      <c r="D14330" t="s">
        <v>214</v>
      </c>
      <c r="E14330" t="s">
        <v>215</v>
      </c>
      <c r="F14330" s="88">
        <v>46447</v>
      </c>
      <c r="G14330" s="87">
        <v>2000</v>
      </c>
      <c r="H14330" s="87">
        <v>-16.064610543225829</v>
      </c>
    </row>
    <row r="14331" spans="1:8" x14ac:dyDescent="0.3">
      <c r="A14331" t="s">
        <v>41</v>
      </c>
      <c r="B14331" t="s">
        <v>53</v>
      </c>
      <c r="C14331" t="s">
        <v>98</v>
      </c>
      <c r="D14331" t="s">
        <v>214</v>
      </c>
      <c r="E14331" t="s">
        <v>216</v>
      </c>
      <c r="F14331" s="88">
        <v>46447</v>
      </c>
      <c r="G14331" s="87">
        <v>2000</v>
      </c>
      <c r="H14331" s="87">
        <v>0</v>
      </c>
    </row>
    <row r="14332" spans="1:8" x14ac:dyDescent="0.3">
      <c r="A14332" t="s">
        <v>41</v>
      </c>
      <c r="B14332" t="s">
        <v>53</v>
      </c>
      <c r="C14332" t="s">
        <v>98</v>
      </c>
      <c r="D14332" t="s">
        <v>214</v>
      </c>
      <c r="E14332" t="s">
        <v>217</v>
      </c>
      <c r="F14332" s="88">
        <v>46447</v>
      </c>
      <c r="G14332" s="87">
        <v>2000</v>
      </c>
      <c r="H14332" s="87">
        <v>-16.064610543225829</v>
      </c>
    </row>
    <row r="14333" spans="1:8" x14ac:dyDescent="0.3">
      <c r="A14333" t="s">
        <v>41</v>
      </c>
      <c r="B14333" t="s">
        <v>53</v>
      </c>
      <c r="C14333" t="s">
        <v>98</v>
      </c>
      <c r="D14333" t="s">
        <v>214</v>
      </c>
      <c r="E14333" t="s">
        <v>215</v>
      </c>
      <c r="F14333" s="88">
        <v>46478</v>
      </c>
      <c r="G14333" s="87">
        <v>2000</v>
      </c>
      <c r="H14333" s="87">
        <v>-16.075400233423579</v>
      </c>
    </row>
    <row r="14334" spans="1:8" x14ac:dyDescent="0.3">
      <c r="A14334" t="s">
        <v>41</v>
      </c>
      <c r="B14334" t="s">
        <v>53</v>
      </c>
      <c r="C14334" t="s">
        <v>98</v>
      </c>
      <c r="D14334" t="s">
        <v>214</v>
      </c>
      <c r="E14334" t="s">
        <v>216</v>
      </c>
      <c r="F14334" s="88">
        <v>46478</v>
      </c>
      <c r="G14334" s="87">
        <v>2000</v>
      </c>
      <c r="H14334" s="87">
        <v>0</v>
      </c>
    </row>
    <row r="14335" spans="1:8" x14ac:dyDescent="0.3">
      <c r="A14335" t="s">
        <v>41</v>
      </c>
      <c r="B14335" t="s">
        <v>53</v>
      </c>
      <c r="C14335" t="s">
        <v>98</v>
      </c>
      <c r="D14335" t="s">
        <v>214</v>
      </c>
      <c r="E14335" t="s">
        <v>217</v>
      </c>
      <c r="F14335" s="88">
        <v>46478</v>
      </c>
      <c r="G14335" s="87">
        <v>2000</v>
      </c>
      <c r="H14335" s="87">
        <v>-16.075400233423579</v>
      </c>
    </row>
    <row r="14336" spans="1:8" x14ac:dyDescent="0.3">
      <c r="A14336" t="s">
        <v>41</v>
      </c>
      <c r="B14336" t="s">
        <v>53</v>
      </c>
      <c r="C14336" t="s">
        <v>98</v>
      </c>
      <c r="D14336" t="s">
        <v>214</v>
      </c>
      <c r="E14336" t="s">
        <v>215</v>
      </c>
      <c r="F14336" s="88">
        <v>46508</v>
      </c>
      <c r="G14336" s="87">
        <v>2000</v>
      </c>
      <c r="H14336" s="87">
        <v>-16.086204427011591</v>
      </c>
    </row>
    <row r="14337" spans="1:8" x14ac:dyDescent="0.3">
      <c r="A14337" t="s">
        <v>41</v>
      </c>
      <c r="B14337" t="s">
        <v>53</v>
      </c>
      <c r="C14337" t="s">
        <v>98</v>
      </c>
      <c r="D14337" t="s">
        <v>214</v>
      </c>
      <c r="E14337" t="s">
        <v>216</v>
      </c>
      <c r="F14337" s="88">
        <v>46508</v>
      </c>
      <c r="G14337" s="87">
        <v>2000</v>
      </c>
      <c r="H14337" s="87">
        <v>0</v>
      </c>
    </row>
    <row r="14338" spans="1:8" x14ac:dyDescent="0.3">
      <c r="A14338" t="s">
        <v>41</v>
      </c>
      <c r="B14338" t="s">
        <v>53</v>
      </c>
      <c r="C14338" t="s">
        <v>98</v>
      </c>
      <c r="D14338" t="s">
        <v>214</v>
      </c>
      <c r="E14338" t="s">
        <v>217</v>
      </c>
      <c r="F14338" s="88">
        <v>46508</v>
      </c>
      <c r="G14338" s="87">
        <v>2000</v>
      </c>
      <c r="H14338" s="87">
        <v>-16.086204427011591</v>
      </c>
    </row>
    <row r="14339" spans="1:8" x14ac:dyDescent="0.3">
      <c r="A14339" t="s">
        <v>41</v>
      </c>
      <c r="B14339" t="s">
        <v>53</v>
      </c>
      <c r="C14339" t="s">
        <v>98</v>
      </c>
      <c r="D14339" t="s">
        <v>214</v>
      </c>
      <c r="E14339" t="s">
        <v>215</v>
      </c>
      <c r="F14339" s="88">
        <v>46539</v>
      </c>
      <c r="G14339" s="87">
        <v>2000</v>
      </c>
      <c r="H14339" s="87">
        <v>-16.097023153252451</v>
      </c>
    </row>
    <row r="14340" spans="1:8" x14ac:dyDescent="0.3">
      <c r="A14340" t="s">
        <v>41</v>
      </c>
      <c r="B14340" t="s">
        <v>53</v>
      </c>
      <c r="C14340" t="s">
        <v>98</v>
      </c>
      <c r="D14340" t="s">
        <v>214</v>
      </c>
      <c r="E14340" t="s">
        <v>216</v>
      </c>
      <c r="F14340" s="88">
        <v>46539</v>
      </c>
      <c r="G14340" s="87">
        <v>2000</v>
      </c>
      <c r="H14340" s="87">
        <v>0</v>
      </c>
    </row>
    <row r="14341" spans="1:8" x14ac:dyDescent="0.3">
      <c r="A14341" t="s">
        <v>41</v>
      </c>
      <c r="B14341" t="s">
        <v>53</v>
      </c>
      <c r="C14341" t="s">
        <v>98</v>
      </c>
      <c r="D14341" t="s">
        <v>214</v>
      </c>
      <c r="E14341" t="s">
        <v>217</v>
      </c>
      <c r="F14341" s="88">
        <v>46539</v>
      </c>
      <c r="G14341" s="87">
        <v>2000</v>
      </c>
      <c r="H14341" s="87">
        <v>-16.097023153252451</v>
      </c>
    </row>
    <row r="14342" spans="1:8" x14ac:dyDescent="0.3">
      <c r="A14342" t="s">
        <v>41</v>
      </c>
      <c r="B14342" t="s">
        <v>53</v>
      </c>
      <c r="C14342" t="s">
        <v>98</v>
      </c>
      <c r="D14342" t="s">
        <v>214</v>
      </c>
      <c r="E14342" t="s">
        <v>215</v>
      </c>
      <c r="F14342" s="88">
        <v>46569</v>
      </c>
      <c r="G14342" s="87">
        <v>2000</v>
      </c>
      <c r="H14342" s="87">
        <v>-16.107856441487598</v>
      </c>
    </row>
    <row r="14343" spans="1:8" x14ac:dyDescent="0.3">
      <c r="A14343" t="s">
        <v>41</v>
      </c>
      <c r="B14343" t="s">
        <v>53</v>
      </c>
      <c r="C14343" t="s">
        <v>98</v>
      </c>
      <c r="D14343" t="s">
        <v>214</v>
      </c>
      <c r="E14343" t="s">
        <v>216</v>
      </c>
      <c r="F14343" s="88">
        <v>46569</v>
      </c>
      <c r="G14343" s="87">
        <v>2000</v>
      </c>
      <c r="H14343" s="87">
        <v>0</v>
      </c>
    </row>
    <row r="14344" spans="1:8" x14ac:dyDescent="0.3">
      <c r="A14344" t="s">
        <v>41</v>
      </c>
      <c r="B14344" t="s">
        <v>53</v>
      </c>
      <c r="C14344" t="s">
        <v>98</v>
      </c>
      <c r="D14344" t="s">
        <v>214</v>
      </c>
      <c r="E14344" t="s">
        <v>217</v>
      </c>
      <c r="F14344" s="88">
        <v>46569</v>
      </c>
      <c r="G14344" s="87">
        <v>2000</v>
      </c>
      <c r="H14344" s="87">
        <v>-16.107856441487598</v>
      </c>
    </row>
    <row r="14345" spans="1:8" x14ac:dyDescent="0.3">
      <c r="A14345" t="s">
        <v>41</v>
      </c>
      <c r="B14345" t="s">
        <v>53</v>
      </c>
      <c r="C14345" t="s">
        <v>98</v>
      </c>
      <c r="D14345" t="s">
        <v>214</v>
      </c>
      <c r="E14345" t="s">
        <v>215</v>
      </c>
      <c r="F14345" s="88">
        <v>46600</v>
      </c>
      <c r="G14345" s="87">
        <v>2000</v>
      </c>
      <c r="H14345" s="87">
        <v>-16.118882276957791</v>
      </c>
    </row>
    <row r="14346" spans="1:8" x14ac:dyDescent="0.3">
      <c r="A14346" t="s">
        <v>41</v>
      </c>
      <c r="B14346" t="s">
        <v>53</v>
      </c>
      <c r="C14346" t="s">
        <v>98</v>
      </c>
      <c r="D14346" t="s">
        <v>214</v>
      </c>
      <c r="E14346" t="s">
        <v>216</v>
      </c>
      <c r="F14346" s="88">
        <v>46600</v>
      </c>
      <c r="G14346" s="87">
        <v>2000</v>
      </c>
      <c r="H14346" s="87">
        <v>0</v>
      </c>
    </row>
    <row r="14347" spans="1:8" x14ac:dyDescent="0.3">
      <c r="A14347" t="s">
        <v>41</v>
      </c>
      <c r="B14347" t="s">
        <v>53</v>
      </c>
      <c r="C14347" t="s">
        <v>98</v>
      </c>
      <c r="D14347" t="s">
        <v>214</v>
      </c>
      <c r="E14347" t="s">
        <v>217</v>
      </c>
      <c r="F14347" s="88">
        <v>46600</v>
      </c>
      <c r="G14347" s="87">
        <v>2000</v>
      </c>
      <c r="H14347" s="87">
        <v>-16.118882276957791</v>
      </c>
    </row>
    <row r="14348" spans="1:8" x14ac:dyDescent="0.3">
      <c r="A14348" t="s">
        <v>41</v>
      </c>
      <c r="B14348" t="s">
        <v>53</v>
      </c>
      <c r="C14348" t="s">
        <v>98</v>
      </c>
      <c r="D14348" t="s">
        <v>214</v>
      </c>
      <c r="E14348" t="s">
        <v>215</v>
      </c>
      <c r="F14348" s="88">
        <v>46631</v>
      </c>
      <c r="G14348" s="87">
        <v>2000</v>
      </c>
      <c r="H14348" s="87">
        <v>-16.129745017455338</v>
      </c>
    </row>
    <row r="14349" spans="1:8" x14ac:dyDescent="0.3">
      <c r="A14349" t="s">
        <v>41</v>
      </c>
      <c r="B14349" t="s">
        <v>53</v>
      </c>
      <c r="C14349" t="s">
        <v>98</v>
      </c>
      <c r="D14349" t="s">
        <v>214</v>
      </c>
      <c r="E14349" t="s">
        <v>216</v>
      </c>
      <c r="F14349" s="88">
        <v>46631</v>
      </c>
      <c r="G14349" s="87">
        <v>2000</v>
      </c>
      <c r="H14349" s="87">
        <v>0</v>
      </c>
    </row>
    <row r="14350" spans="1:8" x14ac:dyDescent="0.3">
      <c r="A14350" t="s">
        <v>41</v>
      </c>
      <c r="B14350" t="s">
        <v>53</v>
      </c>
      <c r="C14350" t="s">
        <v>98</v>
      </c>
      <c r="D14350" t="s">
        <v>214</v>
      </c>
      <c r="E14350" t="s">
        <v>217</v>
      </c>
      <c r="F14350" s="88">
        <v>46631</v>
      </c>
      <c r="G14350" s="87">
        <v>2000</v>
      </c>
      <c r="H14350" s="87">
        <v>-16.129745017455338</v>
      </c>
    </row>
    <row r="14351" spans="1:8" x14ac:dyDescent="0.3">
      <c r="A14351" t="s">
        <v>41</v>
      </c>
      <c r="B14351" t="s">
        <v>53</v>
      </c>
      <c r="C14351" t="s">
        <v>98</v>
      </c>
      <c r="D14351" t="s">
        <v>214</v>
      </c>
      <c r="E14351" t="s">
        <v>215</v>
      </c>
      <c r="F14351" s="88">
        <v>46661</v>
      </c>
      <c r="G14351" s="87">
        <v>2000</v>
      </c>
      <c r="H14351" s="87">
        <v>-16.140622408932881</v>
      </c>
    </row>
    <row r="14352" spans="1:8" x14ac:dyDescent="0.3">
      <c r="A14352" t="s">
        <v>41</v>
      </c>
      <c r="B14352" t="s">
        <v>53</v>
      </c>
      <c r="C14352" t="s">
        <v>98</v>
      </c>
      <c r="D14352" t="s">
        <v>214</v>
      </c>
      <c r="E14352" t="s">
        <v>216</v>
      </c>
      <c r="F14352" s="88">
        <v>46661</v>
      </c>
      <c r="G14352" s="87">
        <v>2000</v>
      </c>
      <c r="H14352" s="87">
        <v>0</v>
      </c>
    </row>
    <row r="14353" spans="1:8" x14ac:dyDescent="0.3">
      <c r="A14353" t="s">
        <v>41</v>
      </c>
      <c r="B14353" t="s">
        <v>53</v>
      </c>
      <c r="C14353" t="s">
        <v>98</v>
      </c>
      <c r="D14353" t="s">
        <v>214</v>
      </c>
      <c r="E14353" t="s">
        <v>217</v>
      </c>
      <c r="F14353" s="88">
        <v>46661</v>
      </c>
      <c r="G14353" s="87">
        <v>2000</v>
      </c>
      <c r="H14353" s="87">
        <v>-16.140622408932881</v>
      </c>
    </row>
    <row r="14354" spans="1:8" x14ac:dyDescent="0.3">
      <c r="A14354" t="s">
        <v>41</v>
      </c>
      <c r="B14354" t="s">
        <v>53</v>
      </c>
      <c r="C14354" t="s">
        <v>98</v>
      </c>
      <c r="D14354" t="s">
        <v>214</v>
      </c>
      <c r="E14354" t="s">
        <v>215</v>
      </c>
      <c r="F14354" s="88">
        <v>46692</v>
      </c>
      <c r="G14354" s="87">
        <v>2000</v>
      </c>
      <c r="H14354" s="87">
        <v>-16.151514481049571</v>
      </c>
    </row>
    <row r="14355" spans="1:8" x14ac:dyDescent="0.3">
      <c r="A14355" t="s">
        <v>41</v>
      </c>
      <c r="B14355" t="s">
        <v>53</v>
      </c>
      <c r="C14355" t="s">
        <v>98</v>
      </c>
      <c r="D14355" t="s">
        <v>214</v>
      </c>
      <c r="E14355" t="s">
        <v>216</v>
      </c>
      <c r="F14355" s="88">
        <v>46692</v>
      </c>
      <c r="G14355" s="87">
        <v>2000</v>
      </c>
      <c r="H14355" s="87">
        <v>0</v>
      </c>
    </row>
    <row r="14356" spans="1:8" x14ac:dyDescent="0.3">
      <c r="A14356" t="s">
        <v>41</v>
      </c>
      <c r="B14356" t="s">
        <v>53</v>
      </c>
      <c r="C14356" t="s">
        <v>98</v>
      </c>
      <c r="D14356" t="s">
        <v>214</v>
      </c>
      <c r="E14356" t="s">
        <v>217</v>
      </c>
      <c r="F14356" s="88">
        <v>46692</v>
      </c>
      <c r="G14356" s="87">
        <v>2000</v>
      </c>
      <c r="H14356" s="87">
        <v>-16.151514481049571</v>
      </c>
    </row>
    <row r="14357" spans="1:8" x14ac:dyDescent="0.3">
      <c r="A14357" t="s">
        <v>41</v>
      </c>
      <c r="B14357" t="s">
        <v>53</v>
      </c>
      <c r="C14357" t="s">
        <v>98</v>
      </c>
      <c r="D14357" t="s">
        <v>214</v>
      </c>
      <c r="E14357" t="s">
        <v>215</v>
      </c>
      <c r="F14357" s="88">
        <v>46722</v>
      </c>
      <c r="G14357" s="87">
        <v>2000</v>
      </c>
      <c r="H14357" s="87">
        <v>-16.16242126354717</v>
      </c>
    </row>
    <row r="14358" spans="1:8" x14ac:dyDescent="0.3">
      <c r="A14358" t="s">
        <v>41</v>
      </c>
      <c r="B14358" t="s">
        <v>53</v>
      </c>
      <c r="C14358" t="s">
        <v>98</v>
      </c>
      <c r="D14358" t="s">
        <v>214</v>
      </c>
      <c r="E14358" t="s">
        <v>216</v>
      </c>
      <c r="F14358" s="88">
        <v>46722</v>
      </c>
      <c r="G14358" s="87">
        <v>2000</v>
      </c>
      <c r="H14358" s="87">
        <v>0</v>
      </c>
    </row>
    <row r="14359" spans="1:8" x14ac:dyDescent="0.3">
      <c r="A14359" t="s">
        <v>41</v>
      </c>
      <c r="B14359" t="s">
        <v>53</v>
      </c>
      <c r="C14359" t="s">
        <v>98</v>
      </c>
      <c r="D14359" t="s">
        <v>214</v>
      </c>
      <c r="E14359" t="s">
        <v>217</v>
      </c>
      <c r="F14359" s="88">
        <v>46722</v>
      </c>
      <c r="G14359" s="87">
        <v>2000</v>
      </c>
      <c r="H14359" s="87">
        <v>-16.16242126354717</v>
      </c>
    </row>
    <row r="14360" spans="1:8" x14ac:dyDescent="0.3">
      <c r="A14360" t="s">
        <v>41</v>
      </c>
      <c r="B14360" t="s">
        <v>53</v>
      </c>
      <c r="C14360" t="s">
        <v>100</v>
      </c>
      <c r="D14360" t="s">
        <v>198</v>
      </c>
      <c r="E14360" t="s">
        <v>135</v>
      </c>
      <c r="G14360" s="87">
        <v>19200</v>
      </c>
      <c r="H14360" s="87">
        <v>10636.8</v>
      </c>
    </row>
    <row r="14361" spans="1:8" x14ac:dyDescent="0.3">
      <c r="A14361" t="s">
        <v>41</v>
      </c>
      <c r="B14361" t="s">
        <v>53</v>
      </c>
      <c r="C14361" t="s">
        <v>100</v>
      </c>
      <c r="D14361" t="s">
        <v>198</v>
      </c>
      <c r="E14361" t="s">
        <v>199</v>
      </c>
      <c r="G14361" s="87">
        <v>19200</v>
      </c>
      <c r="H14361" s="87">
        <v>19211.771919068058</v>
      </c>
    </row>
    <row r="14362" spans="1:8" x14ac:dyDescent="0.3">
      <c r="A14362" t="s">
        <v>41</v>
      </c>
      <c r="B14362" t="s">
        <v>53</v>
      </c>
      <c r="C14362" t="s">
        <v>100</v>
      </c>
      <c r="D14362" t="s">
        <v>198</v>
      </c>
      <c r="E14362" t="s">
        <v>200</v>
      </c>
      <c r="G14362" s="87">
        <v>19200</v>
      </c>
      <c r="H14362" s="87">
        <v>19374.410321213069</v>
      </c>
    </row>
    <row r="14363" spans="1:8" x14ac:dyDescent="0.3">
      <c r="A14363" t="s">
        <v>41</v>
      </c>
      <c r="B14363" t="s">
        <v>53</v>
      </c>
      <c r="C14363" t="s">
        <v>100</v>
      </c>
      <c r="D14363" t="s">
        <v>198</v>
      </c>
      <c r="E14363" t="s">
        <v>201</v>
      </c>
      <c r="G14363" s="87">
        <v>19200</v>
      </c>
      <c r="H14363" s="87">
        <v>19200</v>
      </c>
    </row>
    <row r="14364" spans="1:8" x14ac:dyDescent="0.3">
      <c r="A14364" t="s">
        <v>41</v>
      </c>
      <c r="B14364" t="s">
        <v>53</v>
      </c>
      <c r="C14364" t="s">
        <v>100</v>
      </c>
      <c r="D14364" t="s">
        <v>198</v>
      </c>
      <c r="E14364" t="s">
        <v>202</v>
      </c>
      <c r="G14364" s="87">
        <v>19200</v>
      </c>
      <c r="H14364" s="87">
        <v>10740.00420288028</v>
      </c>
    </row>
    <row r="14365" spans="1:8" x14ac:dyDescent="0.3">
      <c r="A14365" t="s">
        <v>41</v>
      </c>
      <c r="B14365" t="s">
        <v>53</v>
      </c>
      <c r="C14365" t="s">
        <v>100</v>
      </c>
      <c r="D14365" t="s">
        <v>198</v>
      </c>
      <c r="E14365" t="s">
        <v>139</v>
      </c>
      <c r="G14365" s="87">
        <v>19200</v>
      </c>
      <c r="H14365" s="87">
        <v>11808</v>
      </c>
    </row>
    <row r="14366" spans="1:8" x14ac:dyDescent="0.3">
      <c r="A14366" t="s">
        <v>41</v>
      </c>
      <c r="B14366" t="s">
        <v>53</v>
      </c>
      <c r="C14366" t="s">
        <v>100</v>
      </c>
      <c r="D14366" t="s">
        <v>198</v>
      </c>
      <c r="E14366" t="s">
        <v>65</v>
      </c>
      <c r="G14366" s="87">
        <v>19200</v>
      </c>
      <c r="H14366" s="87">
        <v>10740.00420288028</v>
      </c>
    </row>
    <row r="14367" spans="1:8" x14ac:dyDescent="0.3">
      <c r="A14367" t="s">
        <v>41</v>
      </c>
      <c r="B14367" t="s">
        <v>53</v>
      </c>
      <c r="C14367" t="s">
        <v>100</v>
      </c>
      <c r="D14367" t="s">
        <v>203</v>
      </c>
      <c r="E14367" t="s">
        <v>204</v>
      </c>
      <c r="G14367" s="87">
        <v>19200</v>
      </c>
      <c r="H14367" s="87">
        <v>10697.47416734752</v>
      </c>
    </row>
    <row r="14368" spans="1:8" x14ac:dyDescent="0.3">
      <c r="A14368" t="s">
        <v>41</v>
      </c>
      <c r="B14368" t="s">
        <v>53</v>
      </c>
      <c r="C14368" t="s">
        <v>100</v>
      </c>
      <c r="D14368" t="s">
        <v>203</v>
      </c>
      <c r="E14368" t="s">
        <v>142</v>
      </c>
      <c r="G14368" s="87">
        <v>19200</v>
      </c>
      <c r="H14368" s="87">
        <v>19200</v>
      </c>
    </row>
    <row r="14369" spans="1:8" x14ac:dyDescent="0.3">
      <c r="A14369" t="s">
        <v>41</v>
      </c>
      <c r="B14369" t="s">
        <v>53</v>
      </c>
      <c r="C14369" t="s">
        <v>100</v>
      </c>
      <c r="D14369" t="s">
        <v>203</v>
      </c>
      <c r="E14369" t="s">
        <v>143</v>
      </c>
      <c r="G14369" s="87">
        <v>19200</v>
      </c>
      <c r="H14369" s="87">
        <v>19309.52015766699</v>
      </c>
    </row>
    <row r="14370" spans="1:8" x14ac:dyDescent="0.3">
      <c r="A14370" t="s">
        <v>41</v>
      </c>
      <c r="B14370" t="s">
        <v>53</v>
      </c>
      <c r="C14370" t="s">
        <v>100</v>
      </c>
      <c r="D14370" t="s">
        <v>203</v>
      </c>
      <c r="E14370" t="s">
        <v>141</v>
      </c>
      <c r="G14370" s="87">
        <v>19200</v>
      </c>
      <c r="H14370" s="87">
        <v>0</v>
      </c>
    </row>
    <row r="14371" spans="1:8" x14ac:dyDescent="0.3">
      <c r="A14371" t="s">
        <v>41</v>
      </c>
      <c r="B14371" t="s">
        <v>53</v>
      </c>
      <c r="C14371" t="s">
        <v>100</v>
      </c>
      <c r="D14371" t="s">
        <v>203</v>
      </c>
      <c r="E14371" t="s">
        <v>205</v>
      </c>
      <c r="G14371" s="87">
        <v>19200</v>
      </c>
      <c r="H14371" s="87">
        <v>10697.47416734752</v>
      </c>
    </row>
    <row r="14372" spans="1:8" x14ac:dyDescent="0.3">
      <c r="A14372" t="s">
        <v>41</v>
      </c>
      <c r="B14372" t="s">
        <v>53</v>
      </c>
      <c r="C14372" t="s">
        <v>100</v>
      </c>
      <c r="D14372" t="s">
        <v>206</v>
      </c>
      <c r="E14372" t="s">
        <v>207</v>
      </c>
      <c r="G14372" s="87">
        <v>19200</v>
      </c>
      <c r="H14372" s="87">
        <v>19584</v>
      </c>
    </row>
    <row r="14373" spans="1:8" x14ac:dyDescent="0.3">
      <c r="A14373" t="s">
        <v>41</v>
      </c>
      <c r="B14373" t="s">
        <v>53</v>
      </c>
      <c r="C14373" t="s">
        <v>100</v>
      </c>
      <c r="D14373" t="s">
        <v>206</v>
      </c>
      <c r="E14373" t="s">
        <v>208</v>
      </c>
      <c r="G14373" s="87">
        <v>19200</v>
      </c>
      <c r="H14373" s="87">
        <v>19572</v>
      </c>
    </row>
    <row r="14374" spans="1:8" x14ac:dyDescent="0.3">
      <c r="A14374" t="s">
        <v>41</v>
      </c>
      <c r="B14374" t="s">
        <v>53</v>
      </c>
      <c r="C14374" t="s">
        <v>100</v>
      </c>
      <c r="D14374" t="s">
        <v>206</v>
      </c>
      <c r="E14374" t="s">
        <v>209</v>
      </c>
      <c r="G14374" s="87">
        <v>19200</v>
      </c>
      <c r="H14374" s="87">
        <v>19027.15973741794</v>
      </c>
    </row>
    <row r="14375" spans="1:8" x14ac:dyDescent="0.3">
      <c r="A14375" t="s">
        <v>41</v>
      </c>
      <c r="B14375" t="s">
        <v>53</v>
      </c>
      <c r="C14375" t="s">
        <v>100</v>
      </c>
      <c r="D14375" t="s">
        <v>210</v>
      </c>
      <c r="E14375" t="s">
        <v>211</v>
      </c>
      <c r="G14375" s="87">
        <v>19200</v>
      </c>
      <c r="H14375" s="87">
        <v>19200</v>
      </c>
    </row>
    <row r="14376" spans="1:8" x14ac:dyDescent="0.3">
      <c r="A14376" t="s">
        <v>41</v>
      </c>
      <c r="B14376" t="s">
        <v>53</v>
      </c>
      <c r="C14376" t="s">
        <v>100</v>
      </c>
      <c r="D14376" t="s">
        <v>210</v>
      </c>
      <c r="E14376" t="s">
        <v>212</v>
      </c>
      <c r="G14376" s="87">
        <v>19200</v>
      </c>
      <c r="H14376" s="87">
        <v>19008</v>
      </c>
    </row>
    <row r="14377" spans="1:8" x14ac:dyDescent="0.3">
      <c r="A14377" t="s">
        <v>41</v>
      </c>
      <c r="B14377" t="s">
        <v>53</v>
      </c>
      <c r="C14377" t="s">
        <v>100</v>
      </c>
      <c r="D14377" t="s">
        <v>210</v>
      </c>
      <c r="E14377" t="s">
        <v>213</v>
      </c>
      <c r="G14377" s="87">
        <v>19200</v>
      </c>
      <c r="H14377" s="87">
        <v>19104</v>
      </c>
    </row>
    <row r="14378" spans="1:8" x14ac:dyDescent="0.3">
      <c r="A14378" t="s">
        <v>41</v>
      </c>
      <c r="B14378" t="s">
        <v>53</v>
      </c>
      <c r="C14378" t="s">
        <v>100</v>
      </c>
      <c r="D14378" t="s">
        <v>214</v>
      </c>
      <c r="E14378" t="s">
        <v>215</v>
      </c>
      <c r="F14378" s="88">
        <v>46388</v>
      </c>
      <c r="G14378" s="87">
        <v>1600</v>
      </c>
      <c r="H14378" s="87">
        <v>38.601905163002932</v>
      </c>
    </row>
    <row r="14379" spans="1:8" x14ac:dyDescent="0.3">
      <c r="A14379" t="s">
        <v>41</v>
      </c>
      <c r="B14379" t="s">
        <v>53</v>
      </c>
      <c r="C14379" t="s">
        <v>100</v>
      </c>
      <c r="D14379" t="s">
        <v>214</v>
      </c>
      <c r="E14379" t="s">
        <v>216</v>
      </c>
      <c r="F14379" s="88">
        <v>46388</v>
      </c>
      <c r="G14379" s="87">
        <v>1600</v>
      </c>
      <c r="H14379" s="87">
        <v>32.000000000000028</v>
      </c>
    </row>
    <row r="14380" spans="1:8" x14ac:dyDescent="0.3">
      <c r="A14380" t="s">
        <v>41</v>
      </c>
      <c r="B14380" t="s">
        <v>53</v>
      </c>
      <c r="C14380" t="s">
        <v>100</v>
      </c>
      <c r="D14380" t="s">
        <v>214</v>
      </c>
      <c r="E14380" t="s">
        <v>217</v>
      </c>
      <c r="F14380" s="88">
        <v>46388</v>
      </c>
      <c r="G14380" s="87">
        <v>1600</v>
      </c>
      <c r="H14380" s="87">
        <v>6.4724560421595356</v>
      </c>
    </row>
    <row r="14381" spans="1:8" x14ac:dyDescent="0.3">
      <c r="A14381" t="s">
        <v>41</v>
      </c>
      <c r="B14381" t="s">
        <v>53</v>
      </c>
      <c r="C14381" t="s">
        <v>100</v>
      </c>
      <c r="D14381" t="s">
        <v>214</v>
      </c>
      <c r="E14381" t="s">
        <v>215</v>
      </c>
      <c r="F14381" s="88">
        <v>46419</v>
      </c>
      <c r="G14381" s="87">
        <v>1600</v>
      </c>
      <c r="H14381" s="87">
        <v>38.599747390813022</v>
      </c>
    </row>
    <row r="14382" spans="1:8" x14ac:dyDescent="0.3">
      <c r="A14382" t="s">
        <v>41</v>
      </c>
      <c r="B14382" t="s">
        <v>53</v>
      </c>
      <c r="C14382" t="s">
        <v>100</v>
      </c>
      <c r="D14382" t="s">
        <v>214</v>
      </c>
      <c r="E14382" t="s">
        <v>216</v>
      </c>
      <c r="F14382" s="88">
        <v>46419</v>
      </c>
      <c r="G14382" s="87">
        <v>1600</v>
      </c>
      <c r="H14382" s="87">
        <v>32.000000000000028</v>
      </c>
    </row>
    <row r="14383" spans="1:8" x14ac:dyDescent="0.3">
      <c r="A14383" t="s">
        <v>41</v>
      </c>
      <c r="B14383" t="s">
        <v>53</v>
      </c>
      <c r="C14383" t="s">
        <v>100</v>
      </c>
      <c r="D14383" t="s">
        <v>214</v>
      </c>
      <c r="E14383" t="s">
        <v>217</v>
      </c>
      <c r="F14383" s="88">
        <v>46419</v>
      </c>
      <c r="G14383" s="87">
        <v>1600</v>
      </c>
      <c r="H14383" s="87">
        <v>6.4703405792283064</v>
      </c>
    </row>
    <row r="14384" spans="1:8" x14ac:dyDescent="0.3">
      <c r="A14384" t="s">
        <v>41</v>
      </c>
      <c r="B14384" t="s">
        <v>53</v>
      </c>
      <c r="C14384" t="s">
        <v>100</v>
      </c>
      <c r="D14384" t="s">
        <v>214</v>
      </c>
      <c r="E14384" t="s">
        <v>215</v>
      </c>
      <c r="F14384" s="88">
        <v>46447</v>
      </c>
      <c r="G14384" s="87">
        <v>1600</v>
      </c>
      <c r="H14384" s="87">
        <v>38.597591028658229</v>
      </c>
    </row>
    <row r="14385" spans="1:8" x14ac:dyDescent="0.3">
      <c r="A14385" t="s">
        <v>41</v>
      </c>
      <c r="B14385" t="s">
        <v>53</v>
      </c>
      <c r="C14385" t="s">
        <v>100</v>
      </c>
      <c r="D14385" t="s">
        <v>214</v>
      </c>
      <c r="E14385" t="s">
        <v>216</v>
      </c>
      <c r="F14385" s="88">
        <v>46447</v>
      </c>
      <c r="G14385" s="87">
        <v>1600</v>
      </c>
      <c r="H14385" s="87">
        <v>32.000000000000028</v>
      </c>
    </row>
    <row r="14386" spans="1:8" x14ac:dyDescent="0.3">
      <c r="A14386" t="s">
        <v>41</v>
      </c>
      <c r="B14386" t="s">
        <v>53</v>
      </c>
      <c r="C14386" t="s">
        <v>100</v>
      </c>
      <c r="D14386" t="s">
        <v>214</v>
      </c>
      <c r="E14386" t="s">
        <v>217</v>
      </c>
      <c r="F14386" s="88">
        <v>46447</v>
      </c>
      <c r="G14386" s="87">
        <v>1600</v>
      </c>
      <c r="H14386" s="87">
        <v>6.468226498684615</v>
      </c>
    </row>
    <row r="14387" spans="1:8" x14ac:dyDescent="0.3">
      <c r="A14387" t="s">
        <v>41</v>
      </c>
      <c r="B14387" t="s">
        <v>53</v>
      </c>
      <c r="C14387" t="s">
        <v>100</v>
      </c>
      <c r="D14387" t="s">
        <v>214</v>
      </c>
      <c r="E14387" t="s">
        <v>215</v>
      </c>
      <c r="F14387" s="88">
        <v>46478</v>
      </c>
      <c r="G14387" s="87">
        <v>1600</v>
      </c>
      <c r="H14387" s="87">
        <v>6.4660422064260814</v>
      </c>
    </row>
    <row r="14388" spans="1:8" x14ac:dyDescent="0.3">
      <c r="A14388" t="s">
        <v>41</v>
      </c>
      <c r="B14388" t="s">
        <v>53</v>
      </c>
      <c r="C14388" t="s">
        <v>100</v>
      </c>
      <c r="D14388" t="s">
        <v>214</v>
      </c>
      <c r="E14388" t="s">
        <v>216</v>
      </c>
      <c r="F14388" s="88">
        <v>46478</v>
      </c>
      <c r="G14388" s="87">
        <v>1600</v>
      </c>
      <c r="H14388" s="87">
        <v>0</v>
      </c>
    </row>
    <row r="14389" spans="1:8" x14ac:dyDescent="0.3">
      <c r="A14389" t="s">
        <v>41</v>
      </c>
      <c r="B14389" t="s">
        <v>53</v>
      </c>
      <c r="C14389" t="s">
        <v>100</v>
      </c>
      <c r="D14389" t="s">
        <v>214</v>
      </c>
      <c r="E14389" t="s">
        <v>217</v>
      </c>
      <c r="F14389" s="88">
        <v>46478</v>
      </c>
      <c r="G14389" s="87">
        <v>1600</v>
      </c>
      <c r="H14389" s="87">
        <v>6.4660422064260814</v>
      </c>
    </row>
    <row r="14390" spans="1:8" x14ac:dyDescent="0.3">
      <c r="A14390" t="s">
        <v>41</v>
      </c>
      <c r="B14390" t="s">
        <v>53</v>
      </c>
      <c r="C14390" t="s">
        <v>100</v>
      </c>
      <c r="D14390" t="s">
        <v>214</v>
      </c>
      <c r="E14390" t="s">
        <v>215</v>
      </c>
      <c r="F14390" s="88">
        <v>46508</v>
      </c>
      <c r="G14390" s="87">
        <v>1600</v>
      </c>
      <c r="H14390" s="87">
        <v>6.4638593889217333</v>
      </c>
    </row>
    <row r="14391" spans="1:8" x14ac:dyDescent="0.3">
      <c r="A14391" t="s">
        <v>41</v>
      </c>
      <c r="B14391" t="s">
        <v>53</v>
      </c>
      <c r="C14391" t="s">
        <v>100</v>
      </c>
      <c r="D14391" t="s">
        <v>214</v>
      </c>
      <c r="E14391" t="s">
        <v>216</v>
      </c>
      <c r="F14391" s="88">
        <v>46508</v>
      </c>
      <c r="G14391" s="87">
        <v>1600</v>
      </c>
      <c r="H14391" s="87">
        <v>0</v>
      </c>
    </row>
    <row r="14392" spans="1:8" x14ac:dyDescent="0.3">
      <c r="A14392" t="s">
        <v>41</v>
      </c>
      <c r="B14392" t="s">
        <v>53</v>
      </c>
      <c r="C14392" t="s">
        <v>100</v>
      </c>
      <c r="D14392" t="s">
        <v>214</v>
      </c>
      <c r="E14392" t="s">
        <v>217</v>
      </c>
      <c r="F14392" s="88">
        <v>46508</v>
      </c>
      <c r="G14392" s="87">
        <v>1600</v>
      </c>
      <c r="H14392" s="87">
        <v>6.4638593889217333</v>
      </c>
    </row>
    <row r="14393" spans="1:8" x14ac:dyDescent="0.3">
      <c r="A14393" t="s">
        <v>41</v>
      </c>
      <c r="B14393" t="s">
        <v>53</v>
      </c>
      <c r="C14393" t="s">
        <v>100</v>
      </c>
      <c r="D14393" t="s">
        <v>214</v>
      </c>
      <c r="E14393" t="s">
        <v>215</v>
      </c>
      <c r="F14393" s="88">
        <v>46539</v>
      </c>
      <c r="G14393" s="87">
        <v>1600</v>
      </c>
      <c r="H14393" s="87">
        <v>6.461678044678365</v>
      </c>
    </row>
    <row r="14394" spans="1:8" x14ac:dyDescent="0.3">
      <c r="A14394" t="s">
        <v>41</v>
      </c>
      <c r="B14394" t="s">
        <v>53</v>
      </c>
      <c r="C14394" t="s">
        <v>100</v>
      </c>
      <c r="D14394" t="s">
        <v>214</v>
      </c>
      <c r="E14394" t="s">
        <v>216</v>
      </c>
      <c r="F14394" s="88">
        <v>46539</v>
      </c>
      <c r="G14394" s="87">
        <v>1600</v>
      </c>
      <c r="H14394" s="87">
        <v>0</v>
      </c>
    </row>
    <row r="14395" spans="1:8" x14ac:dyDescent="0.3">
      <c r="A14395" t="s">
        <v>41</v>
      </c>
      <c r="B14395" t="s">
        <v>53</v>
      </c>
      <c r="C14395" t="s">
        <v>100</v>
      </c>
      <c r="D14395" t="s">
        <v>214</v>
      </c>
      <c r="E14395" t="s">
        <v>217</v>
      </c>
      <c r="F14395" s="88">
        <v>46539</v>
      </c>
      <c r="G14395" s="87">
        <v>1600</v>
      </c>
      <c r="H14395" s="87">
        <v>6.461678044678365</v>
      </c>
    </row>
    <row r="14396" spans="1:8" x14ac:dyDescent="0.3">
      <c r="A14396" t="s">
        <v>41</v>
      </c>
      <c r="B14396" t="s">
        <v>53</v>
      </c>
      <c r="C14396" t="s">
        <v>100</v>
      </c>
      <c r="D14396" t="s">
        <v>214</v>
      </c>
      <c r="E14396" t="s">
        <v>215</v>
      </c>
      <c r="F14396" s="88">
        <v>46569</v>
      </c>
      <c r="G14396" s="87">
        <v>1600</v>
      </c>
      <c r="H14396" s="87">
        <v>6.459498172205258</v>
      </c>
    </row>
    <row r="14397" spans="1:8" x14ac:dyDescent="0.3">
      <c r="A14397" t="s">
        <v>41</v>
      </c>
      <c r="B14397" t="s">
        <v>53</v>
      </c>
      <c r="C14397" t="s">
        <v>100</v>
      </c>
      <c r="D14397" t="s">
        <v>214</v>
      </c>
      <c r="E14397" t="s">
        <v>216</v>
      </c>
      <c r="F14397" s="88">
        <v>46569</v>
      </c>
      <c r="G14397" s="87">
        <v>1600</v>
      </c>
      <c r="H14397" s="87">
        <v>0</v>
      </c>
    </row>
    <row r="14398" spans="1:8" x14ac:dyDescent="0.3">
      <c r="A14398" t="s">
        <v>41</v>
      </c>
      <c r="B14398" t="s">
        <v>53</v>
      </c>
      <c r="C14398" t="s">
        <v>100</v>
      </c>
      <c r="D14398" t="s">
        <v>214</v>
      </c>
      <c r="E14398" t="s">
        <v>217</v>
      </c>
      <c r="F14398" s="88">
        <v>46569</v>
      </c>
      <c r="G14398" s="87">
        <v>1600</v>
      </c>
      <c r="H14398" s="87">
        <v>6.459498172205258</v>
      </c>
    </row>
    <row r="14399" spans="1:8" x14ac:dyDescent="0.3">
      <c r="A14399" t="s">
        <v>41</v>
      </c>
      <c r="B14399" t="s">
        <v>53</v>
      </c>
      <c r="C14399" t="s">
        <v>100</v>
      </c>
      <c r="D14399" t="s">
        <v>214</v>
      </c>
      <c r="E14399" t="s">
        <v>215</v>
      </c>
      <c r="F14399" s="88">
        <v>46600</v>
      </c>
      <c r="G14399" s="87">
        <v>1600</v>
      </c>
      <c r="H14399" s="87">
        <v>6.4572840707427304</v>
      </c>
    </row>
    <row r="14400" spans="1:8" x14ac:dyDescent="0.3">
      <c r="A14400" t="s">
        <v>41</v>
      </c>
      <c r="B14400" t="s">
        <v>53</v>
      </c>
      <c r="C14400" t="s">
        <v>100</v>
      </c>
      <c r="D14400" t="s">
        <v>214</v>
      </c>
      <c r="E14400" t="s">
        <v>216</v>
      </c>
      <c r="F14400" s="88">
        <v>46600</v>
      </c>
      <c r="G14400" s="87">
        <v>1600</v>
      </c>
      <c r="H14400" s="87">
        <v>0</v>
      </c>
    </row>
    <row r="14401" spans="1:8" x14ac:dyDescent="0.3">
      <c r="A14401" t="s">
        <v>41</v>
      </c>
      <c r="B14401" t="s">
        <v>53</v>
      </c>
      <c r="C14401" t="s">
        <v>100</v>
      </c>
      <c r="D14401" t="s">
        <v>214</v>
      </c>
      <c r="E14401" t="s">
        <v>217</v>
      </c>
      <c r="F14401" s="88">
        <v>46600</v>
      </c>
      <c r="G14401" s="87">
        <v>1600</v>
      </c>
      <c r="H14401" s="87">
        <v>6.4572840707427304</v>
      </c>
    </row>
    <row r="14402" spans="1:8" x14ac:dyDescent="0.3">
      <c r="A14402" t="s">
        <v>41</v>
      </c>
      <c r="B14402" t="s">
        <v>53</v>
      </c>
      <c r="C14402" t="s">
        <v>100</v>
      </c>
      <c r="D14402" t="s">
        <v>214</v>
      </c>
      <c r="E14402" t="s">
        <v>215</v>
      </c>
      <c r="F14402" s="88">
        <v>46631</v>
      </c>
      <c r="G14402" s="87">
        <v>1600</v>
      </c>
      <c r="H14402" s="87">
        <v>6.4551071614108224</v>
      </c>
    </row>
    <row r="14403" spans="1:8" x14ac:dyDescent="0.3">
      <c r="A14403" t="s">
        <v>41</v>
      </c>
      <c r="B14403" t="s">
        <v>53</v>
      </c>
      <c r="C14403" t="s">
        <v>100</v>
      </c>
      <c r="D14403" t="s">
        <v>214</v>
      </c>
      <c r="E14403" t="s">
        <v>216</v>
      </c>
      <c r="F14403" s="88">
        <v>46631</v>
      </c>
      <c r="G14403" s="87">
        <v>1600</v>
      </c>
      <c r="H14403" s="87">
        <v>0</v>
      </c>
    </row>
    <row r="14404" spans="1:8" x14ac:dyDescent="0.3">
      <c r="A14404" t="s">
        <v>41</v>
      </c>
      <c r="B14404" t="s">
        <v>53</v>
      </c>
      <c r="C14404" t="s">
        <v>100</v>
      </c>
      <c r="D14404" t="s">
        <v>214</v>
      </c>
      <c r="E14404" t="s">
        <v>217</v>
      </c>
      <c r="F14404" s="88">
        <v>46631</v>
      </c>
      <c r="G14404" s="87">
        <v>1600</v>
      </c>
      <c r="H14404" s="87">
        <v>6.4551071614108224</v>
      </c>
    </row>
    <row r="14405" spans="1:8" x14ac:dyDescent="0.3">
      <c r="A14405" t="s">
        <v>41</v>
      </c>
      <c r="B14405" t="s">
        <v>53</v>
      </c>
      <c r="C14405" t="s">
        <v>100</v>
      </c>
      <c r="D14405" t="s">
        <v>214</v>
      </c>
      <c r="E14405" t="s">
        <v>215</v>
      </c>
      <c r="F14405" s="88">
        <v>46661</v>
      </c>
      <c r="G14405" s="87">
        <v>1600</v>
      </c>
      <c r="H14405" s="87">
        <v>6.4529317193638747</v>
      </c>
    </row>
    <row r="14406" spans="1:8" x14ac:dyDescent="0.3">
      <c r="A14406" t="s">
        <v>41</v>
      </c>
      <c r="B14406" t="s">
        <v>53</v>
      </c>
      <c r="C14406" t="s">
        <v>100</v>
      </c>
      <c r="D14406" t="s">
        <v>214</v>
      </c>
      <c r="E14406" t="s">
        <v>216</v>
      </c>
      <c r="F14406" s="88">
        <v>46661</v>
      </c>
      <c r="G14406" s="87">
        <v>1600</v>
      </c>
      <c r="H14406" s="87">
        <v>0</v>
      </c>
    </row>
    <row r="14407" spans="1:8" x14ac:dyDescent="0.3">
      <c r="A14407" t="s">
        <v>41</v>
      </c>
      <c r="B14407" t="s">
        <v>53</v>
      </c>
      <c r="C14407" t="s">
        <v>100</v>
      </c>
      <c r="D14407" t="s">
        <v>214</v>
      </c>
      <c r="E14407" t="s">
        <v>217</v>
      </c>
      <c r="F14407" s="88">
        <v>46661</v>
      </c>
      <c r="G14407" s="87">
        <v>1600</v>
      </c>
      <c r="H14407" s="87">
        <v>6.4529317193638747</v>
      </c>
    </row>
    <row r="14408" spans="1:8" x14ac:dyDescent="0.3">
      <c r="A14408" t="s">
        <v>41</v>
      </c>
      <c r="B14408" t="s">
        <v>53</v>
      </c>
      <c r="C14408" t="s">
        <v>100</v>
      </c>
      <c r="D14408" t="s">
        <v>214</v>
      </c>
      <c r="E14408" t="s">
        <v>215</v>
      </c>
      <c r="F14408" s="88">
        <v>46692</v>
      </c>
      <c r="G14408" s="87">
        <v>1600</v>
      </c>
      <c r="H14408" s="87">
        <v>6.4507577431182739</v>
      </c>
    </row>
    <row r="14409" spans="1:8" x14ac:dyDescent="0.3">
      <c r="A14409" t="s">
        <v>41</v>
      </c>
      <c r="B14409" t="s">
        <v>53</v>
      </c>
      <c r="C14409" t="s">
        <v>100</v>
      </c>
      <c r="D14409" t="s">
        <v>214</v>
      </c>
      <c r="E14409" t="s">
        <v>216</v>
      </c>
      <c r="F14409" s="88">
        <v>46692</v>
      </c>
      <c r="G14409" s="87">
        <v>1600</v>
      </c>
      <c r="H14409" s="87">
        <v>0</v>
      </c>
    </row>
    <row r="14410" spans="1:8" x14ac:dyDescent="0.3">
      <c r="A14410" t="s">
        <v>41</v>
      </c>
      <c r="B14410" t="s">
        <v>53</v>
      </c>
      <c r="C14410" t="s">
        <v>100</v>
      </c>
      <c r="D14410" t="s">
        <v>214</v>
      </c>
      <c r="E14410" t="s">
        <v>217</v>
      </c>
      <c r="F14410" s="88">
        <v>46692</v>
      </c>
      <c r="G14410" s="87">
        <v>1600</v>
      </c>
      <c r="H14410" s="87">
        <v>6.4507577431182739</v>
      </c>
    </row>
    <row r="14411" spans="1:8" x14ac:dyDescent="0.3">
      <c r="A14411" t="s">
        <v>41</v>
      </c>
      <c r="B14411" t="s">
        <v>53</v>
      </c>
      <c r="C14411" t="s">
        <v>100</v>
      </c>
      <c r="D14411" t="s">
        <v>214</v>
      </c>
      <c r="E14411" t="s">
        <v>215</v>
      </c>
      <c r="F14411" s="88">
        <v>46722</v>
      </c>
      <c r="G14411" s="87">
        <v>1600</v>
      </c>
      <c r="H14411" s="87">
        <v>6.4485852311939604</v>
      </c>
    </row>
    <row r="14412" spans="1:8" x14ac:dyDescent="0.3">
      <c r="A14412" t="s">
        <v>41</v>
      </c>
      <c r="B14412" t="s">
        <v>53</v>
      </c>
      <c r="C14412" t="s">
        <v>100</v>
      </c>
      <c r="D14412" t="s">
        <v>214</v>
      </c>
      <c r="E14412" t="s">
        <v>216</v>
      </c>
      <c r="F14412" s="88">
        <v>46722</v>
      </c>
      <c r="G14412" s="87">
        <v>1600</v>
      </c>
      <c r="H14412" s="87">
        <v>0</v>
      </c>
    </row>
    <row r="14413" spans="1:8" x14ac:dyDescent="0.3">
      <c r="A14413" t="s">
        <v>41</v>
      </c>
      <c r="B14413" t="s">
        <v>53</v>
      </c>
      <c r="C14413" t="s">
        <v>100</v>
      </c>
      <c r="D14413" t="s">
        <v>214</v>
      </c>
      <c r="E14413" t="s">
        <v>217</v>
      </c>
      <c r="F14413" s="88">
        <v>46722</v>
      </c>
      <c r="G14413" s="87">
        <v>1600</v>
      </c>
      <c r="H14413" s="87">
        <v>6.4485852311939604</v>
      </c>
    </row>
    <row r="14414" spans="1:8" x14ac:dyDescent="0.3">
      <c r="A14414" t="s">
        <v>41</v>
      </c>
      <c r="B14414" t="s">
        <v>53</v>
      </c>
      <c r="C14414" t="s">
        <v>102</v>
      </c>
      <c r="D14414" t="s">
        <v>198</v>
      </c>
      <c r="E14414" t="s">
        <v>135</v>
      </c>
      <c r="G14414" s="87">
        <v>14400</v>
      </c>
      <c r="H14414" s="87">
        <v>7747.2000000000007</v>
      </c>
    </row>
    <row r="14415" spans="1:8" x14ac:dyDescent="0.3">
      <c r="A14415" t="s">
        <v>41</v>
      </c>
      <c r="B14415" t="s">
        <v>53</v>
      </c>
      <c r="C14415" t="s">
        <v>102</v>
      </c>
      <c r="D14415" t="s">
        <v>198</v>
      </c>
      <c r="E14415" t="s">
        <v>199</v>
      </c>
      <c r="G14415" s="87">
        <v>14400</v>
      </c>
      <c r="H14415" s="87">
        <v>14423.33873581847</v>
      </c>
    </row>
    <row r="14416" spans="1:8" x14ac:dyDescent="0.3">
      <c r="A14416" t="s">
        <v>41</v>
      </c>
      <c r="B14416" t="s">
        <v>53</v>
      </c>
      <c r="C14416" t="s">
        <v>102</v>
      </c>
      <c r="D14416" t="s">
        <v>198</v>
      </c>
      <c r="E14416" t="s">
        <v>200</v>
      </c>
      <c r="G14416" s="87">
        <v>14400</v>
      </c>
      <c r="H14416" s="87">
        <v>14487.04378055604</v>
      </c>
    </row>
    <row r="14417" spans="1:8" x14ac:dyDescent="0.3">
      <c r="A14417" t="s">
        <v>41</v>
      </c>
      <c r="B14417" t="s">
        <v>53</v>
      </c>
      <c r="C14417" t="s">
        <v>102</v>
      </c>
      <c r="D14417" t="s">
        <v>198</v>
      </c>
      <c r="E14417" t="s">
        <v>201</v>
      </c>
      <c r="G14417" s="87">
        <v>14400</v>
      </c>
      <c r="H14417" s="87">
        <v>14400</v>
      </c>
    </row>
    <row r="14418" spans="1:8" x14ac:dyDescent="0.3">
      <c r="A14418" t="s">
        <v>41</v>
      </c>
      <c r="B14418" t="s">
        <v>53</v>
      </c>
      <c r="C14418" t="s">
        <v>102</v>
      </c>
      <c r="D14418" t="s">
        <v>198</v>
      </c>
      <c r="E14418" t="s">
        <v>202</v>
      </c>
      <c r="G14418" s="87">
        <v>14400</v>
      </c>
      <c r="H14418" s="87">
        <v>7806.6616926003162</v>
      </c>
    </row>
    <row r="14419" spans="1:8" x14ac:dyDescent="0.3">
      <c r="A14419" t="s">
        <v>41</v>
      </c>
      <c r="B14419" t="s">
        <v>53</v>
      </c>
      <c r="C14419" t="s">
        <v>102</v>
      </c>
      <c r="D14419" t="s">
        <v>198</v>
      </c>
      <c r="E14419" t="s">
        <v>139</v>
      </c>
      <c r="G14419" s="87">
        <v>14400</v>
      </c>
      <c r="H14419" s="87">
        <v>9144</v>
      </c>
    </row>
    <row r="14420" spans="1:8" x14ac:dyDescent="0.3">
      <c r="A14420" t="s">
        <v>41</v>
      </c>
      <c r="B14420" t="s">
        <v>53</v>
      </c>
      <c r="C14420" t="s">
        <v>102</v>
      </c>
      <c r="D14420" t="s">
        <v>198</v>
      </c>
      <c r="E14420" t="s">
        <v>65</v>
      </c>
      <c r="G14420" s="87">
        <v>14400</v>
      </c>
      <c r="H14420" s="87">
        <v>7806.6616926003162</v>
      </c>
    </row>
    <row r="14421" spans="1:8" x14ac:dyDescent="0.3">
      <c r="A14421" t="s">
        <v>41</v>
      </c>
      <c r="B14421" t="s">
        <v>53</v>
      </c>
      <c r="C14421" t="s">
        <v>102</v>
      </c>
      <c r="D14421" t="s">
        <v>203</v>
      </c>
      <c r="E14421" t="s">
        <v>204</v>
      </c>
      <c r="G14421" s="87">
        <v>14400</v>
      </c>
      <c r="H14421" s="87">
        <v>7690.9582317551249</v>
      </c>
    </row>
    <row r="14422" spans="1:8" x14ac:dyDescent="0.3">
      <c r="A14422" t="s">
        <v>41</v>
      </c>
      <c r="B14422" t="s">
        <v>53</v>
      </c>
      <c r="C14422" t="s">
        <v>102</v>
      </c>
      <c r="D14422" t="s">
        <v>203</v>
      </c>
      <c r="E14422" t="s">
        <v>142</v>
      </c>
      <c r="G14422" s="87">
        <v>14400</v>
      </c>
      <c r="H14422" s="87">
        <v>14400</v>
      </c>
    </row>
    <row r="14423" spans="1:8" x14ac:dyDescent="0.3">
      <c r="A14423" t="s">
        <v>41</v>
      </c>
      <c r="B14423" t="s">
        <v>53</v>
      </c>
      <c r="C14423" t="s">
        <v>102</v>
      </c>
      <c r="D14423" t="s">
        <v>203</v>
      </c>
      <c r="E14423" t="s">
        <v>143</v>
      </c>
      <c r="G14423" s="87">
        <v>14400</v>
      </c>
      <c r="H14423" s="87">
        <v>14295.461397314361</v>
      </c>
    </row>
    <row r="14424" spans="1:8" x14ac:dyDescent="0.3">
      <c r="A14424" t="s">
        <v>41</v>
      </c>
      <c r="B14424" t="s">
        <v>53</v>
      </c>
      <c r="C14424" t="s">
        <v>102</v>
      </c>
      <c r="D14424" t="s">
        <v>203</v>
      </c>
      <c r="E14424" t="s">
        <v>141</v>
      </c>
      <c r="G14424" s="87">
        <v>14400</v>
      </c>
      <c r="H14424" s="87">
        <v>0</v>
      </c>
    </row>
    <row r="14425" spans="1:8" x14ac:dyDescent="0.3">
      <c r="A14425" t="s">
        <v>41</v>
      </c>
      <c r="B14425" t="s">
        <v>53</v>
      </c>
      <c r="C14425" t="s">
        <v>102</v>
      </c>
      <c r="D14425" t="s">
        <v>203</v>
      </c>
      <c r="E14425" t="s">
        <v>205</v>
      </c>
      <c r="G14425" s="87">
        <v>14400</v>
      </c>
      <c r="H14425" s="87">
        <v>7690.9582317551249</v>
      </c>
    </row>
    <row r="14426" spans="1:8" x14ac:dyDescent="0.3">
      <c r="A14426" t="s">
        <v>41</v>
      </c>
      <c r="B14426" t="s">
        <v>53</v>
      </c>
      <c r="C14426" t="s">
        <v>102</v>
      </c>
      <c r="D14426" t="s">
        <v>206</v>
      </c>
      <c r="E14426" t="s">
        <v>207</v>
      </c>
      <c r="G14426" s="87">
        <v>14400</v>
      </c>
      <c r="H14426" s="87">
        <v>14832</v>
      </c>
    </row>
    <row r="14427" spans="1:8" x14ac:dyDescent="0.3">
      <c r="A14427" t="s">
        <v>41</v>
      </c>
      <c r="B14427" t="s">
        <v>53</v>
      </c>
      <c r="C14427" t="s">
        <v>102</v>
      </c>
      <c r="D14427" t="s">
        <v>206</v>
      </c>
      <c r="E14427" t="s">
        <v>208</v>
      </c>
      <c r="G14427" s="87">
        <v>14400</v>
      </c>
      <c r="H14427" s="87">
        <v>14808</v>
      </c>
    </row>
    <row r="14428" spans="1:8" x14ac:dyDescent="0.3">
      <c r="A14428" t="s">
        <v>41</v>
      </c>
      <c r="B14428" t="s">
        <v>53</v>
      </c>
      <c r="C14428" t="s">
        <v>102</v>
      </c>
      <c r="D14428" t="s">
        <v>206</v>
      </c>
      <c r="E14428" t="s">
        <v>209</v>
      </c>
      <c r="G14428" s="87">
        <v>14400</v>
      </c>
      <c r="H14428" s="87">
        <v>14313.479212253829</v>
      </c>
    </row>
    <row r="14429" spans="1:8" x14ac:dyDescent="0.3">
      <c r="A14429" t="s">
        <v>41</v>
      </c>
      <c r="B14429" t="s">
        <v>53</v>
      </c>
      <c r="C14429" t="s">
        <v>102</v>
      </c>
      <c r="D14429" t="s">
        <v>210</v>
      </c>
      <c r="E14429" t="s">
        <v>211</v>
      </c>
      <c r="G14429" s="87">
        <v>14400</v>
      </c>
      <c r="H14429" s="87">
        <v>14400</v>
      </c>
    </row>
    <row r="14430" spans="1:8" x14ac:dyDescent="0.3">
      <c r="A14430" t="s">
        <v>41</v>
      </c>
      <c r="B14430" t="s">
        <v>53</v>
      </c>
      <c r="C14430" t="s">
        <v>102</v>
      </c>
      <c r="D14430" t="s">
        <v>210</v>
      </c>
      <c r="E14430" t="s">
        <v>212</v>
      </c>
      <c r="G14430" s="87">
        <v>14400</v>
      </c>
      <c r="H14430" s="87">
        <v>14256</v>
      </c>
    </row>
    <row r="14431" spans="1:8" x14ac:dyDescent="0.3">
      <c r="A14431" t="s">
        <v>41</v>
      </c>
      <c r="B14431" t="s">
        <v>53</v>
      </c>
      <c r="C14431" t="s">
        <v>102</v>
      </c>
      <c r="D14431" t="s">
        <v>210</v>
      </c>
      <c r="E14431" t="s">
        <v>213</v>
      </c>
      <c r="G14431" s="87">
        <v>14400</v>
      </c>
      <c r="H14431" s="87">
        <v>14544</v>
      </c>
    </row>
    <row r="14432" spans="1:8" x14ac:dyDescent="0.3">
      <c r="A14432" t="s">
        <v>41</v>
      </c>
      <c r="B14432" t="s">
        <v>53</v>
      </c>
      <c r="C14432" t="s">
        <v>102</v>
      </c>
      <c r="D14432" t="s">
        <v>214</v>
      </c>
      <c r="E14432" t="s">
        <v>215</v>
      </c>
      <c r="F14432" s="88">
        <v>46388</v>
      </c>
      <c r="G14432" s="87">
        <v>1200</v>
      </c>
      <c r="H14432" s="87">
        <v>56.172598819531594</v>
      </c>
    </row>
    <row r="14433" spans="1:8" x14ac:dyDescent="0.3">
      <c r="A14433" t="s">
        <v>41</v>
      </c>
      <c r="B14433" t="s">
        <v>53</v>
      </c>
      <c r="C14433" t="s">
        <v>102</v>
      </c>
      <c r="D14433" t="s">
        <v>214</v>
      </c>
      <c r="E14433" t="s">
        <v>216</v>
      </c>
      <c r="F14433" s="88">
        <v>46388</v>
      </c>
      <c r="G14433" s="87">
        <v>1200</v>
      </c>
      <c r="H14433" s="87">
        <v>36.000000000000028</v>
      </c>
    </row>
    <row r="14434" spans="1:8" x14ac:dyDescent="0.3">
      <c r="A14434" t="s">
        <v>41</v>
      </c>
      <c r="B14434" t="s">
        <v>53</v>
      </c>
      <c r="C14434" t="s">
        <v>102</v>
      </c>
      <c r="D14434" t="s">
        <v>214</v>
      </c>
      <c r="E14434" t="s">
        <v>217</v>
      </c>
      <c r="F14434" s="88">
        <v>46388</v>
      </c>
      <c r="G14434" s="87">
        <v>1200</v>
      </c>
      <c r="H14434" s="87">
        <v>19.58504739760345</v>
      </c>
    </row>
    <row r="14435" spans="1:8" x14ac:dyDescent="0.3">
      <c r="A14435" t="s">
        <v>41</v>
      </c>
      <c r="B14435" t="s">
        <v>53</v>
      </c>
      <c r="C14435" t="s">
        <v>102</v>
      </c>
      <c r="D14435" t="s">
        <v>214</v>
      </c>
      <c r="E14435" t="s">
        <v>215</v>
      </c>
      <c r="F14435" s="88">
        <v>46419</v>
      </c>
      <c r="G14435" s="87">
        <v>1200</v>
      </c>
      <c r="H14435" s="87">
        <v>56.146024516042637</v>
      </c>
    </row>
    <row r="14436" spans="1:8" x14ac:dyDescent="0.3">
      <c r="A14436" t="s">
        <v>41</v>
      </c>
      <c r="B14436" t="s">
        <v>53</v>
      </c>
      <c r="C14436" t="s">
        <v>102</v>
      </c>
      <c r="D14436" t="s">
        <v>214</v>
      </c>
      <c r="E14436" t="s">
        <v>216</v>
      </c>
      <c r="F14436" s="88">
        <v>46419</v>
      </c>
      <c r="G14436" s="87">
        <v>1200</v>
      </c>
      <c r="H14436" s="87">
        <v>36.000000000000028</v>
      </c>
    </row>
    <row r="14437" spans="1:8" x14ac:dyDescent="0.3">
      <c r="A14437" t="s">
        <v>41</v>
      </c>
      <c r="B14437" t="s">
        <v>53</v>
      </c>
      <c r="C14437" t="s">
        <v>102</v>
      </c>
      <c r="D14437" t="s">
        <v>214</v>
      </c>
      <c r="E14437" t="s">
        <v>217</v>
      </c>
      <c r="F14437" s="88">
        <v>46419</v>
      </c>
      <c r="G14437" s="87">
        <v>1200</v>
      </c>
      <c r="H14437" s="87">
        <v>19.55924710295394</v>
      </c>
    </row>
    <row r="14438" spans="1:8" x14ac:dyDescent="0.3">
      <c r="A14438" t="s">
        <v>41</v>
      </c>
      <c r="B14438" t="s">
        <v>53</v>
      </c>
      <c r="C14438" t="s">
        <v>102</v>
      </c>
      <c r="D14438" t="s">
        <v>214</v>
      </c>
      <c r="E14438" t="s">
        <v>215</v>
      </c>
      <c r="F14438" s="88">
        <v>46447</v>
      </c>
      <c r="G14438" s="87">
        <v>1200</v>
      </c>
      <c r="H14438" s="87">
        <v>56.119520135575208</v>
      </c>
    </row>
    <row r="14439" spans="1:8" x14ac:dyDescent="0.3">
      <c r="A14439" t="s">
        <v>41</v>
      </c>
      <c r="B14439" t="s">
        <v>53</v>
      </c>
      <c r="C14439" t="s">
        <v>102</v>
      </c>
      <c r="D14439" t="s">
        <v>214</v>
      </c>
      <c r="E14439" t="s">
        <v>216</v>
      </c>
      <c r="F14439" s="88">
        <v>46447</v>
      </c>
      <c r="G14439" s="87">
        <v>1200</v>
      </c>
      <c r="H14439" s="87">
        <v>36.000000000000028</v>
      </c>
    </row>
    <row r="14440" spans="1:8" x14ac:dyDescent="0.3">
      <c r="A14440" t="s">
        <v>41</v>
      </c>
      <c r="B14440" t="s">
        <v>53</v>
      </c>
      <c r="C14440" t="s">
        <v>102</v>
      </c>
      <c r="D14440" t="s">
        <v>214</v>
      </c>
      <c r="E14440" t="s">
        <v>217</v>
      </c>
      <c r="F14440" s="88">
        <v>46447</v>
      </c>
      <c r="G14440" s="87">
        <v>1200</v>
      </c>
      <c r="H14440" s="87">
        <v>19.533514694733171</v>
      </c>
    </row>
    <row r="14441" spans="1:8" x14ac:dyDescent="0.3">
      <c r="A14441" t="s">
        <v>41</v>
      </c>
      <c r="B14441" t="s">
        <v>53</v>
      </c>
      <c r="C14441" t="s">
        <v>102</v>
      </c>
      <c r="D14441" t="s">
        <v>214</v>
      </c>
      <c r="E14441" t="s">
        <v>215</v>
      </c>
      <c r="F14441" s="88">
        <v>46478</v>
      </c>
      <c r="G14441" s="87">
        <v>1200</v>
      </c>
      <c r="H14441" s="87">
        <v>56.092190527089343</v>
      </c>
    </row>
    <row r="14442" spans="1:8" x14ac:dyDescent="0.3">
      <c r="A14442" t="s">
        <v>41</v>
      </c>
      <c r="B14442" t="s">
        <v>53</v>
      </c>
      <c r="C14442" t="s">
        <v>102</v>
      </c>
      <c r="D14442" t="s">
        <v>214</v>
      </c>
      <c r="E14442" t="s">
        <v>216</v>
      </c>
      <c r="F14442" s="88">
        <v>46478</v>
      </c>
      <c r="G14442" s="87">
        <v>1200</v>
      </c>
      <c r="H14442" s="87">
        <v>36.000000000000028</v>
      </c>
    </row>
    <row r="14443" spans="1:8" x14ac:dyDescent="0.3">
      <c r="A14443" t="s">
        <v>41</v>
      </c>
      <c r="B14443" t="s">
        <v>53</v>
      </c>
      <c r="C14443" t="s">
        <v>102</v>
      </c>
      <c r="D14443" t="s">
        <v>214</v>
      </c>
      <c r="E14443" t="s">
        <v>217</v>
      </c>
      <c r="F14443" s="88">
        <v>46478</v>
      </c>
      <c r="G14443" s="87">
        <v>1200</v>
      </c>
      <c r="H14443" s="87">
        <v>19.506981094261459</v>
      </c>
    </row>
    <row r="14444" spans="1:8" x14ac:dyDescent="0.3">
      <c r="A14444" t="s">
        <v>41</v>
      </c>
      <c r="B14444" t="s">
        <v>53</v>
      </c>
      <c r="C14444" t="s">
        <v>102</v>
      </c>
      <c r="D14444" t="s">
        <v>214</v>
      </c>
      <c r="E14444" t="s">
        <v>215</v>
      </c>
      <c r="F14444" s="88">
        <v>46508</v>
      </c>
      <c r="G14444" s="87">
        <v>1200</v>
      </c>
      <c r="H14444" s="87">
        <v>19.48051948051965</v>
      </c>
    </row>
    <row r="14445" spans="1:8" x14ac:dyDescent="0.3">
      <c r="A14445" t="s">
        <v>41</v>
      </c>
      <c r="B14445" t="s">
        <v>53</v>
      </c>
      <c r="C14445" t="s">
        <v>102</v>
      </c>
      <c r="D14445" t="s">
        <v>214</v>
      </c>
      <c r="E14445" t="s">
        <v>216</v>
      </c>
      <c r="F14445" s="88">
        <v>46508</v>
      </c>
      <c r="G14445" s="87">
        <v>1200</v>
      </c>
      <c r="H14445" s="87">
        <v>0</v>
      </c>
    </row>
    <row r="14446" spans="1:8" x14ac:dyDescent="0.3">
      <c r="A14446" t="s">
        <v>41</v>
      </c>
      <c r="B14446" t="s">
        <v>53</v>
      </c>
      <c r="C14446" t="s">
        <v>102</v>
      </c>
      <c r="D14446" t="s">
        <v>214</v>
      </c>
      <c r="E14446" t="s">
        <v>217</v>
      </c>
      <c r="F14446" s="88">
        <v>46508</v>
      </c>
      <c r="G14446" s="87">
        <v>1200</v>
      </c>
      <c r="H14446" s="87">
        <v>19.48051948051965</v>
      </c>
    </row>
    <row r="14447" spans="1:8" x14ac:dyDescent="0.3">
      <c r="A14447" t="s">
        <v>41</v>
      </c>
      <c r="B14447" t="s">
        <v>53</v>
      </c>
      <c r="C14447" t="s">
        <v>102</v>
      </c>
      <c r="D14447" t="s">
        <v>214</v>
      </c>
      <c r="E14447" t="s">
        <v>215</v>
      </c>
      <c r="F14447" s="88">
        <v>46539</v>
      </c>
      <c r="G14447" s="87">
        <v>1200</v>
      </c>
      <c r="H14447" s="87">
        <v>19.454129560949522</v>
      </c>
    </row>
    <row r="14448" spans="1:8" x14ac:dyDescent="0.3">
      <c r="A14448" t="s">
        <v>41</v>
      </c>
      <c r="B14448" t="s">
        <v>53</v>
      </c>
      <c r="C14448" t="s">
        <v>102</v>
      </c>
      <c r="D14448" t="s">
        <v>214</v>
      </c>
      <c r="E14448" t="s">
        <v>216</v>
      </c>
      <c r="F14448" s="88">
        <v>46539</v>
      </c>
      <c r="G14448" s="87">
        <v>1200</v>
      </c>
      <c r="H14448" s="87">
        <v>0</v>
      </c>
    </row>
    <row r="14449" spans="1:8" x14ac:dyDescent="0.3">
      <c r="A14449" t="s">
        <v>41</v>
      </c>
      <c r="B14449" t="s">
        <v>53</v>
      </c>
      <c r="C14449" t="s">
        <v>102</v>
      </c>
      <c r="D14449" t="s">
        <v>214</v>
      </c>
      <c r="E14449" t="s">
        <v>217</v>
      </c>
      <c r="F14449" s="88">
        <v>46539</v>
      </c>
      <c r="G14449" s="87">
        <v>1200</v>
      </c>
      <c r="H14449" s="87">
        <v>19.454129560949522</v>
      </c>
    </row>
    <row r="14450" spans="1:8" x14ac:dyDescent="0.3">
      <c r="A14450" t="s">
        <v>41</v>
      </c>
      <c r="B14450" t="s">
        <v>53</v>
      </c>
      <c r="C14450" t="s">
        <v>102</v>
      </c>
      <c r="D14450" t="s">
        <v>214</v>
      </c>
      <c r="E14450" t="s">
        <v>215</v>
      </c>
      <c r="F14450" s="88">
        <v>46569</v>
      </c>
      <c r="G14450" s="87">
        <v>1200</v>
      </c>
      <c r="H14450" s="87">
        <v>19.42781104457767</v>
      </c>
    </row>
    <row r="14451" spans="1:8" x14ac:dyDescent="0.3">
      <c r="A14451" t="s">
        <v>41</v>
      </c>
      <c r="B14451" t="s">
        <v>53</v>
      </c>
      <c r="C14451" t="s">
        <v>102</v>
      </c>
      <c r="D14451" t="s">
        <v>214</v>
      </c>
      <c r="E14451" t="s">
        <v>216</v>
      </c>
      <c r="F14451" s="88">
        <v>46569</v>
      </c>
      <c r="G14451" s="87">
        <v>1200</v>
      </c>
      <c r="H14451" s="87">
        <v>0</v>
      </c>
    </row>
    <row r="14452" spans="1:8" x14ac:dyDescent="0.3">
      <c r="A14452" t="s">
        <v>41</v>
      </c>
      <c r="B14452" t="s">
        <v>53</v>
      </c>
      <c r="C14452" t="s">
        <v>102</v>
      </c>
      <c r="D14452" t="s">
        <v>214</v>
      </c>
      <c r="E14452" t="s">
        <v>217</v>
      </c>
      <c r="F14452" s="88">
        <v>46569</v>
      </c>
      <c r="G14452" s="87">
        <v>1200</v>
      </c>
      <c r="H14452" s="87">
        <v>19.42781104457767</v>
      </c>
    </row>
    <row r="14453" spans="1:8" x14ac:dyDescent="0.3">
      <c r="A14453" t="s">
        <v>41</v>
      </c>
      <c r="B14453" t="s">
        <v>53</v>
      </c>
      <c r="C14453" t="s">
        <v>102</v>
      </c>
      <c r="D14453" t="s">
        <v>214</v>
      </c>
      <c r="E14453" t="s">
        <v>215</v>
      </c>
      <c r="F14453" s="88">
        <v>46600</v>
      </c>
      <c r="G14453" s="87">
        <v>1200</v>
      </c>
      <c r="H14453" s="87">
        <v>19.401133947555049</v>
      </c>
    </row>
    <row r="14454" spans="1:8" x14ac:dyDescent="0.3">
      <c r="A14454" t="s">
        <v>41</v>
      </c>
      <c r="B14454" t="s">
        <v>53</v>
      </c>
      <c r="C14454" t="s">
        <v>102</v>
      </c>
      <c r="D14454" t="s">
        <v>214</v>
      </c>
      <c r="E14454" t="s">
        <v>216</v>
      </c>
      <c r="F14454" s="88">
        <v>46600</v>
      </c>
      <c r="G14454" s="87">
        <v>1200</v>
      </c>
      <c r="H14454" s="87">
        <v>0</v>
      </c>
    </row>
    <row r="14455" spans="1:8" x14ac:dyDescent="0.3">
      <c r="A14455" t="s">
        <v>41</v>
      </c>
      <c r="B14455" t="s">
        <v>53</v>
      </c>
      <c r="C14455" t="s">
        <v>102</v>
      </c>
      <c r="D14455" t="s">
        <v>214</v>
      </c>
      <c r="E14455" t="s">
        <v>217</v>
      </c>
      <c r="F14455" s="88">
        <v>46600</v>
      </c>
      <c r="G14455" s="87">
        <v>1200</v>
      </c>
      <c r="H14455" s="87">
        <v>19.401133947555049</v>
      </c>
    </row>
    <row r="14456" spans="1:8" x14ac:dyDescent="0.3">
      <c r="A14456" t="s">
        <v>41</v>
      </c>
      <c r="B14456" t="s">
        <v>53</v>
      </c>
      <c r="C14456" t="s">
        <v>102</v>
      </c>
      <c r="D14456" t="s">
        <v>214</v>
      </c>
      <c r="E14456" t="s">
        <v>215</v>
      </c>
      <c r="F14456" s="88">
        <v>46631</v>
      </c>
      <c r="G14456" s="87">
        <v>1200</v>
      </c>
      <c r="H14456" s="87">
        <v>19.374958529626429</v>
      </c>
    </row>
    <row r="14457" spans="1:8" x14ac:dyDescent="0.3">
      <c r="A14457" t="s">
        <v>41</v>
      </c>
      <c r="B14457" t="s">
        <v>53</v>
      </c>
      <c r="C14457" t="s">
        <v>102</v>
      </c>
      <c r="D14457" t="s">
        <v>214</v>
      </c>
      <c r="E14457" t="s">
        <v>216</v>
      </c>
      <c r="F14457" s="88">
        <v>46631</v>
      </c>
      <c r="G14457" s="87">
        <v>1200</v>
      </c>
      <c r="H14457" s="87">
        <v>0</v>
      </c>
    </row>
    <row r="14458" spans="1:8" x14ac:dyDescent="0.3">
      <c r="A14458" t="s">
        <v>41</v>
      </c>
      <c r="B14458" t="s">
        <v>53</v>
      </c>
      <c r="C14458" t="s">
        <v>102</v>
      </c>
      <c r="D14458" t="s">
        <v>214</v>
      </c>
      <c r="E14458" t="s">
        <v>217</v>
      </c>
      <c r="F14458" s="88">
        <v>46631</v>
      </c>
      <c r="G14458" s="87">
        <v>1200</v>
      </c>
      <c r="H14458" s="87">
        <v>19.374958529626429</v>
      </c>
    </row>
    <row r="14459" spans="1:8" x14ac:dyDescent="0.3">
      <c r="A14459" t="s">
        <v>41</v>
      </c>
      <c r="B14459" t="s">
        <v>53</v>
      </c>
      <c r="C14459" t="s">
        <v>102</v>
      </c>
      <c r="D14459" t="s">
        <v>214</v>
      </c>
      <c r="E14459" t="s">
        <v>215</v>
      </c>
      <c r="F14459" s="88">
        <v>46661</v>
      </c>
      <c r="G14459" s="87">
        <v>1200</v>
      </c>
      <c r="H14459" s="87">
        <v>19.348853646684731</v>
      </c>
    </row>
    <row r="14460" spans="1:8" x14ac:dyDescent="0.3">
      <c r="A14460" t="s">
        <v>41</v>
      </c>
      <c r="B14460" t="s">
        <v>53</v>
      </c>
      <c r="C14460" t="s">
        <v>102</v>
      </c>
      <c r="D14460" t="s">
        <v>214</v>
      </c>
      <c r="E14460" t="s">
        <v>216</v>
      </c>
      <c r="F14460" s="88">
        <v>46661</v>
      </c>
      <c r="G14460" s="87">
        <v>1200</v>
      </c>
      <c r="H14460" s="87">
        <v>0</v>
      </c>
    </row>
    <row r="14461" spans="1:8" x14ac:dyDescent="0.3">
      <c r="A14461" t="s">
        <v>41</v>
      </c>
      <c r="B14461" t="s">
        <v>53</v>
      </c>
      <c r="C14461" t="s">
        <v>102</v>
      </c>
      <c r="D14461" t="s">
        <v>214</v>
      </c>
      <c r="E14461" t="s">
        <v>217</v>
      </c>
      <c r="F14461" s="88">
        <v>46661</v>
      </c>
      <c r="G14461" s="87">
        <v>1200</v>
      </c>
      <c r="H14461" s="87">
        <v>19.348853646684731</v>
      </c>
    </row>
    <row r="14462" spans="1:8" x14ac:dyDescent="0.3">
      <c r="A14462" t="s">
        <v>41</v>
      </c>
      <c r="B14462" t="s">
        <v>53</v>
      </c>
      <c r="C14462" t="s">
        <v>102</v>
      </c>
      <c r="D14462" t="s">
        <v>214</v>
      </c>
      <c r="E14462" t="s">
        <v>215</v>
      </c>
      <c r="F14462" s="88">
        <v>46692</v>
      </c>
      <c r="G14462" s="87">
        <v>1200</v>
      </c>
      <c r="H14462" s="87">
        <v>19.322819014006761</v>
      </c>
    </row>
    <row r="14463" spans="1:8" x14ac:dyDescent="0.3">
      <c r="A14463" t="s">
        <v>41</v>
      </c>
      <c r="B14463" t="s">
        <v>53</v>
      </c>
      <c r="C14463" t="s">
        <v>102</v>
      </c>
      <c r="D14463" t="s">
        <v>214</v>
      </c>
      <c r="E14463" t="s">
        <v>216</v>
      </c>
      <c r="F14463" s="88">
        <v>46692</v>
      </c>
      <c r="G14463" s="87">
        <v>1200</v>
      </c>
      <c r="H14463" s="87">
        <v>0</v>
      </c>
    </row>
    <row r="14464" spans="1:8" x14ac:dyDescent="0.3">
      <c r="A14464" t="s">
        <v>41</v>
      </c>
      <c r="B14464" t="s">
        <v>53</v>
      </c>
      <c r="C14464" t="s">
        <v>102</v>
      </c>
      <c r="D14464" t="s">
        <v>214</v>
      </c>
      <c r="E14464" t="s">
        <v>217</v>
      </c>
      <c r="F14464" s="88">
        <v>46692</v>
      </c>
      <c r="G14464" s="87">
        <v>1200</v>
      </c>
      <c r="H14464" s="87">
        <v>19.322819014006761</v>
      </c>
    </row>
    <row r="14465" spans="1:8" x14ac:dyDescent="0.3">
      <c r="A14465" t="s">
        <v>41</v>
      </c>
      <c r="B14465" t="s">
        <v>53</v>
      </c>
      <c r="C14465" t="s">
        <v>102</v>
      </c>
      <c r="D14465" t="s">
        <v>214</v>
      </c>
      <c r="E14465" t="s">
        <v>215</v>
      </c>
      <c r="F14465" s="88">
        <v>46722</v>
      </c>
      <c r="G14465" s="87">
        <v>1200</v>
      </c>
      <c r="H14465" s="87">
        <v>19.296854348400672</v>
      </c>
    </row>
    <row r="14466" spans="1:8" x14ac:dyDescent="0.3">
      <c r="A14466" t="s">
        <v>41</v>
      </c>
      <c r="B14466" t="s">
        <v>53</v>
      </c>
      <c r="C14466" t="s">
        <v>102</v>
      </c>
      <c r="D14466" t="s">
        <v>214</v>
      </c>
      <c r="E14466" t="s">
        <v>216</v>
      </c>
      <c r="F14466" s="88">
        <v>46722</v>
      </c>
      <c r="G14466" s="87">
        <v>1200</v>
      </c>
      <c r="H14466" s="87">
        <v>0</v>
      </c>
    </row>
    <row r="14467" spans="1:8" x14ac:dyDescent="0.3">
      <c r="A14467" t="s">
        <v>41</v>
      </c>
      <c r="B14467" t="s">
        <v>53</v>
      </c>
      <c r="C14467" t="s">
        <v>102</v>
      </c>
      <c r="D14467" t="s">
        <v>214</v>
      </c>
      <c r="E14467" t="s">
        <v>217</v>
      </c>
      <c r="F14467" s="88">
        <v>46722</v>
      </c>
      <c r="G14467" s="87">
        <v>1200</v>
      </c>
      <c r="H14467" s="87">
        <v>19.296854348400672</v>
      </c>
    </row>
    <row r="14468" spans="1:8" x14ac:dyDescent="0.3">
      <c r="A14468" t="s">
        <v>41</v>
      </c>
      <c r="B14468" t="s">
        <v>53</v>
      </c>
      <c r="C14468" t="s">
        <v>103</v>
      </c>
      <c r="D14468" t="s">
        <v>198</v>
      </c>
      <c r="E14468" t="s">
        <v>135</v>
      </c>
      <c r="G14468" s="87">
        <v>9600</v>
      </c>
      <c r="H14468" s="87">
        <v>5433.5999999999995</v>
      </c>
    </row>
    <row r="14469" spans="1:8" x14ac:dyDescent="0.3">
      <c r="A14469" t="s">
        <v>41</v>
      </c>
      <c r="B14469" t="s">
        <v>53</v>
      </c>
      <c r="C14469" t="s">
        <v>103</v>
      </c>
      <c r="D14469" t="s">
        <v>198</v>
      </c>
      <c r="E14469" t="s">
        <v>199</v>
      </c>
      <c r="G14469" s="87">
        <v>9600</v>
      </c>
      <c r="H14469" s="87">
        <v>9566.7820069204154</v>
      </c>
    </row>
    <row r="14470" spans="1:8" x14ac:dyDescent="0.3">
      <c r="A14470" t="s">
        <v>41</v>
      </c>
      <c r="B14470" t="s">
        <v>53</v>
      </c>
      <c r="C14470" t="s">
        <v>103</v>
      </c>
      <c r="D14470" t="s">
        <v>198</v>
      </c>
      <c r="E14470" t="s">
        <v>200</v>
      </c>
      <c r="G14470" s="87">
        <v>9600</v>
      </c>
      <c r="H14470" s="87">
        <v>9696.9696969696961</v>
      </c>
    </row>
    <row r="14471" spans="1:8" x14ac:dyDescent="0.3">
      <c r="A14471" t="s">
        <v>41</v>
      </c>
      <c r="B14471" t="s">
        <v>53</v>
      </c>
      <c r="C14471" t="s">
        <v>103</v>
      </c>
      <c r="D14471" t="s">
        <v>198</v>
      </c>
      <c r="E14471" t="s">
        <v>201</v>
      </c>
      <c r="G14471" s="87">
        <v>9600</v>
      </c>
      <c r="H14471" s="87">
        <v>9600</v>
      </c>
    </row>
    <row r="14472" spans="1:8" x14ac:dyDescent="0.3">
      <c r="A14472" t="s">
        <v>41</v>
      </c>
      <c r="B14472" t="s">
        <v>53</v>
      </c>
      <c r="C14472" t="s">
        <v>103</v>
      </c>
      <c r="D14472" t="s">
        <v>198</v>
      </c>
      <c r="E14472" t="s">
        <v>202</v>
      </c>
      <c r="G14472" s="87">
        <v>9600</v>
      </c>
      <c r="H14472" s="87">
        <v>5469.4935514312656</v>
      </c>
    </row>
    <row r="14473" spans="1:8" x14ac:dyDescent="0.3">
      <c r="A14473" t="s">
        <v>41</v>
      </c>
      <c r="B14473" t="s">
        <v>53</v>
      </c>
      <c r="C14473" t="s">
        <v>103</v>
      </c>
      <c r="D14473" t="s">
        <v>198</v>
      </c>
      <c r="E14473" t="s">
        <v>139</v>
      </c>
      <c r="G14473" s="87">
        <v>9600</v>
      </c>
      <c r="H14473" s="87">
        <v>6288</v>
      </c>
    </row>
    <row r="14474" spans="1:8" x14ac:dyDescent="0.3">
      <c r="A14474" t="s">
        <v>41</v>
      </c>
      <c r="B14474" t="s">
        <v>53</v>
      </c>
      <c r="C14474" t="s">
        <v>103</v>
      </c>
      <c r="D14474" t="s">
        <v>198</v>
      </c>
      <c r="E14474" t="s">
        <v>65</v>
      </c>
      <c r="G14474" s="87">
        <v>9600</v>
      </c>
      <c r="H14474" s="87">
        <v>5469.4935514312656</v>
      </c>
    </row>
    <row r="14475" spans="1:8" x14ac:dyDescent="0.3">
      <c r="A14475" t="s">
        <v>41</v>
      </c>
      <c r="B14475" t="s">
        <v>53</v>
      </c>
      <c r="C14475" t="s">
        <v>103</v>
      </c>
      <c r="D14475" t="s">
        <v>203</v>
      </c>
      <c r="E14475" t="s">
        <v>204</v>
      </c>
      <c r="G14475" s="87">
        <v>9600</v>
      </c>
      <c r="H14475" s="87">
        <v>5312.1509489300843</v>
      </c>
    </row>
    <row r="14476" spans="1:8" x14ac:dyDescent="0.3">
      <c r="A14476" t="s">
        <v>41</v>
      </c>
      <c r="B14476" t="s">
        <v>53</v>
      </c>
      <c r="C14476" t="s">
        <v>103</v>
      </c>
      <c r="D14476" t="s">
        <v>203</v>
      </c>
      <c r="E14476" t="s">
        <v>142</v>
      </c>
      <c r="G14476" s="87">
        <v>9600</v>
      </c>
      <c r="H14476" s="87">
        <v>9291.5714477752372</v>
      </c>
    </row>
    <row r="14477" spans="1:8" x14ac:dyDescent="0.3">
      <c r="A14477" t="s">
        <v>41</v>
      </c>
      <c r="B14477" t="s">
        <v>53</v>
      </c>
      <c r="C14477" t="s">
        <v>103</v>
      </c>
      <c r="D14477" t="s">
        <v>203</v>
      </c>
      <c r="E14477" t="s">
        <v>143</v>
      </c>
      <c r="G14477" s="87">
        <v>9600</v>
      </c>
      <c r="H14477" s="87">
        <v>9696.9696969696961</v>
      </c>
    </row>
    <row r="14478" spans="1:8" x14ac:dyDescent="0.3">
      <c r="A14478" t="s">
        <v>41</v>
      </c>
      <c r="B14478" t="s">
        <v>53</v>
      </c>
      <c r="C14478" t="s">
        <v>103</v>
      </c>
      <c r="D14478" t="s">
        <v>203</v>
      </c>
      <c r="E14478" t="s">
        <v>141</v>
      </c>
      <c r="G14478" s="87">
        <v>9600</v>
      </c>
      <c r="H14478" s="87">
        <v>0</v>
      </c>
    </row>
    <row r="14479" spans="1:8" x14ac:dyDescent="0.3">
      <c r="A14479" t="s">
        <v>41</v>
      </c>
      <c r="B14479" t="s">
        <v>53</v>
      </c>
      <c r="C14479" t="s">
        <v>103</v>
      </c>
      <c r="D14479" t="s">
        <v>203</v>
      </c>
      <c r="E14479" t="s">
        <v>205</v>
      </c>
      <c r="G14479" s="87">
        <v>9600</v>
      </c>
      <c r="H14479" s="87">
        <v>5312.1509489300843</v>
      </c>
    </row>
    <row r="14480" spans="1:8" x14ac:dyDescent="0.3">
      <c r="A14480" t="s">
        <v>41</v>
      </c>
      <c r="B14480" t="s">
        <v>53</v>
      </c>
      <c r="C14480" t="s">
        <v>103</v>
      </c>
      <c r="D14480" t="s">
        <v>206</v>
      </c>
      <c r="E14480" t="s">
        <v>207</v>
      </c>
      <c r="G14480" s="87">
        <v>9600</v>
      </c>
      <c r="H14480" s="87">
        <v>9600</v>
      </c>
    </row>
    <row r="14481" spans="1:8" x14ac:dyDescent="0.3">
      <c r="A14481" t="s">
        <v>41</v>
      </c>
      <c r="B14481" t="s">
        <v>53</v>
      </c>
      <c r="C14481" t="s">
        <v>103</v>
      </c>
      <c r="D14481" t="s">
        <v>206</v>
      </c>
      <c r="E14481" t="s">
        <v>208</v>
      </c>
      <c r="G14481" s="87">
        <v>9600</v>
      </c>
      <c r="H14481" s="87">
        <v>9633.3333333333339</v>
      </c>
    </row>
    <row r="14482" spans="1:8" x14ac:dyDescent="0.3">
      <c r="A14482" t="s">
        <v>41</v>
      </c>
      <c r="B14482" t="s">
        <v>53</v>
      </c>
      <c r="C14482" t="s">
        <v>103</v>
      </c>
      <c r="D14482" t="s">
        <v>206</v>
      </c>
      <c r="E14482" t="s">
        <v>209</v>
      </c>
      <c r="G14482" s="87">
        <v>9600</v>
      </c>
      <c r="H14482" s="87">
        <v>9504.0000000000018</v>
      </c>
    </row>
    <row r="14483" spans="1:8" x14ac:dyDescent="0.3">
      <c r="A14483" t="s">
        <v>41</v>
      </c>
      <c r="B14483" t="s">
        <v>53</v>
      </c>
      <c r="C14483" t="s">
        <v>103</v>
      </c>
      <c r="D14483" t="s">
        <v>210</v>
      </c>
      <c r="E14483" t="s">
        <v>211</v>
      </c>
      <c r="G14483" s="87">
        <v>9600</v>
      </c>
      <c r="H14483" s="87">
        <v>9600</v>
      </c>
    </row>
    <row r="14484" spans="1:8" x14ac:dyDescent="0.3">
      <c r="A14484" t="s">
        <v>41</v>
      </c>
      <c r="B14484" t="s">
        <v>53</v>
      </c>
      <c r="C14484" t="s">
        <v>103</v>
      </c>
      <c r="D14484" t="s">
        <v>210</v>
      </c>
      <c r="E14484" t="s">
        <v>212</v>
      </c>
      <c r="G14484" s="87">
        <v>9600</v>
      </c>
      <c r="H14484" s="87">
        <v>9504</v>
      </c>
    </row>
    <row r="14485" spans="1:8" x14ac:dyDescent="0.3">
      <c r="A14485" t="s">
        <v>41</v>
      </c>
      <c r="B14485" t="s">
        <v>53</v>
      </c>
      <c r="C14485" t="s">
        <v>103</v>
      </c>
      <c r="D14485" t="s">
        <v>210</v>
      </c>
      <c r="E14485" t="s">
        <v>213</v>
      </c>
      <c r="G14485" s="87">
        <v>9600</v>
      </c>
      <c r="H14485" s="87">
        <v>9504</v>
      </c>
    </row>
    <row r="14486" spans="1:8" x14ac:dyDescent="0.3">
      <c r="A14486" t="s">
        <v>41</v>
      </c>
      <c r="B14486" t="s">
        <v>53</v>
      </c>
      <c r="C14486" t="s">
        <v>103</v>
      </c>
      <c r="D14486" t="s">
        <v>214</v>
      </c>
      <c r="E14486" t="s">
        <v>215</v>
      </c>
      <c r="F14486" s="88">
        <v>46388</v>
      </c>
      <c r="G14486" s="87">
        <v>800</v>
      </c>
      <c r="H14486" s="87">
        <v>0</v>
      </c>
    </row>
    <row r="14487" spans="1:8" x14ac:dyDescent="0.3">
      <c r="A14487" t="s">
        <v>41</v>
      </c>
      <c r="B14487" t="s">
        <v>53</v>
      </c>
      <c r="C14487" t="s">
        <v>103</v>
      </c>
      <c r="D14487" t="s">
        <v>214</v>
      </c>
      <c r="E14487" t="s">
        <v>216</v>
      </c>
      <c r="F14487" s="88">
        <v>46388</v>
      </c>
      <c r="G14487" s="87">
        <v>800</v>
      </c>
      <c r="H14487" s="87">
        <v>0</v>
      </c>
    </row>
    <row r="14488" spans="1:8" x14ac:dyDescent="0.3">
      <c r="A14488" t="s">
        <v>41</v>
      </c>
      <c r="B14488" t="s">
        <v>53</v>
      </c>
      <c r="C14488" t="s">
        <v>103</v>
      </c>
      <c r="D14488" t="s">
        <v>214</v>
      </c>
      <c r="E14488" t="s">
        <v>217</v>
      </c>
      <c r="F14488" s="88">
        <v>46388</v>
      </c>
      <c r="G14488" s="87">
        <v>800</v>
      </c>
      <c r="H14488" s="87">
        <v>0</v>
      </c>
    </row>
    <row r="14489" spans="1:8" x14ac:dyDescent="0.3">
      <c r="A14489" t="s">
        <v>41</v>
      </c>
      <c r="B14489" t="s">
        <v>53</v>
      </c>
      <c r="C14489" t="s">
        <v>103</v>
      </c>
      <c r="D14489" t="s">
        <v>214</v>
      </c>
      <c r="E14489" t="s">
        <v>215</v>
      </c>
      <c r="F14489" s="88">
        <v>46419</v>
      </c>
      <c r="G14489" s="87">
        <v>800</v>
      </c>
      <c r="H14489" s="87">
        <v>0</v>
      </c>
    </row>
    <row r="14490" spans="1:8" x14ac:dyDescent="0.3">
      <c r="A14490" t="s">
        <v>41</v>
      </c>
      <c r="B14490" t="s">
        <v>53</v>
      </c>
      <c r="C14490" t="s">
        <v>103</v>
      </c>
      <c r="D14490" t="s">
        <v>214</v>
      </c>
      <c r="E14490" t="s">
        <v>216</v>
      </c>
      <c r="F14490" s="88">
        <v>46419</v>
      </c>
      <c r="G14490" s="87">
        <v>800</v>
      </c>
      <c r="H14490" s="87">
        <v>0</v>
      </c>
    </row>
    <row r="14491" spans="1:8" x14ac:dyDescent="0.3">
      <c r="A14491" t="s">
        <v>41</v>
      </c>
      <c r="B14491" t="s">
        <v>53</v>
      </c>
      <c r="C14491" t="s">
        <v>103</v>
      </c>
      <c r="D14491" t="s">
        <v>214</v>
      </c>
      <c r="E14491" t="s">
        <v>217</v>
      </c>
      <c r="F14491" s="88">
        <v>46419</v>
      </c>
      <c r="G14491" s="87">
        <v>800</v>
      </c>
      <c r="H14491" s="87">
        <v>0</v>
      </c>
    </row>
    <row r="14492" spans="1:8" x14ac:dyDescent="0.3">
      <c r="A14492" t="s">
        <v>41</v>
      </c>
      <c r="B14492" t="s">
        <v>53</v>
      </c>
      <c r="C14492" t="s">
        <v>103</v>
      </c>
      <c r="D14492" t="s">
        <v>214</v>
      </c>
      <c r="E14492" t="s">
        <v>215</v>
      </c>
      <c r="F14492" s="88">
        <v>46447</v>
      </c>
      <c r="G14492" s="87">
        <v>800</v>
      </c>
      <c r="H14492" s="87">
        <v>0</v>
      </c>
    </row>
    <row r="14493" spans="1:8" x14ac:dyDescent="0.3">
      <c r="A14493" t="s">
        <v>41</v>
      </c>
      <c r="B14493" t="s">
        <v>53</v>
      </c>
      <c r="C14493" t="s">
        <v>103</v>
      </c>
      <c r="D14493" t="s">
        <v>214</v>
      </c>
      <c r="E14493" t="s">
        <v>216</v>
      </c>
      <c r="F14493" s="88">
        <v>46447</v>
      </c>
      <c r="G14493" s="87">
        <v>800</v>
      </c>
      <c r="H14493" s="87">
        <v>0</v>
      </c>
    </row>
    <row r="14494" spans="1:8" x14ac:dyDescent="0.3">
      <c r="A14494" t="s">
        <v>41</v>
      </c>
      <c r="B14494" t="s">
        <v>53</v>
      </c>
      <c r="C14494" t="s">
        <v>103</v>
      </c>
      <c r="D14494" t="s">
        <v>214</v>
      </c>
      <c r="E14494" t="s">
        <v>217</v>
      </c>
      <c r="F14494" s="88">
        <v>46447</v>
      </c>
      <c r="G14494" s="87">
        <v>800</v>
      </c>
      <c r="H14494" s="87">
        <v>0</v>
      </c>
    </row>
    <row r="14495" spans="1:8" x14ac:dyDescent="0.3">
      <c r="A14495" t="s">
        <v>41</v>
      </c>
      <c r="B14495" t="s">
        <v>53</v>
      </c>
      <c r="C14495" t="s">
        <v>103</v>
      </c>
      <c r="D14495" t="s">
        <v>214</v>
      </c>
      <c r="E14495" t="s">
        <v>215</v>
      </c>
      <c r="F14495" s="88">
        <v>46478</v>
      </c>
      <c r="G14495" s="87">
        <v>800</v>
      </c>
      <c r="H14495" s="87">
        <v>0</v>
      </c>
    </row>
    <row r="14496" spans="1:8" x14ac:dyDescent="0.3">
      <c r="A14496" t="s">
        <v>41</v>
      </c>
      <c r="B14496" t="s">
        <v>53</v>
      </c>
      <c r="C14496" t="s">
        <v>103</v>
      </c>
      <c r="D14496" t="s">
        <v>214</v>
      </c>
      <c r="E14496" t="s">
        <v>216</v>
      </c>
      <c r="F14496" s="88">
        <v>46478</v>
      </c>
      <c r="G14496" s="87">
        <v>800</v>
      </c>
      <c r="H14496" s="87">
        <v>0</v>
      </c>
    </row>
    <row r="14497" spans="1:8" x14ac:dyDescent="0.3">
      <c r="A14497" t="s">
        <v>41</v>
      </c>
      <c r="B14497" t="s">
        <v>53</v>
      </c>
      <c r="C14497" t="s">
        <v>103</v>
      </c>
      <c r="D14497" t="s">
        <v>214</v>
      </c>
      <c r="E14497" t="s">
        <v>217</v>
      </c>
      <c r="F14497" s="88">
        <v>46478</v>
      </c>
      <c r="G14497" s="87">
        <v>800</v>
      </c>
      <c r="H14497" s="87">
        <v>0</v>
      </c>
    </row>
    <row r="14498" spans="1:8" x14ac:dyDescent="0.3">
      <c r="A14498" t="s">
        <v>41</v>
      </c>
      <c r="B14498" t="s">
        <v>53</v>
      </c>
      <c r="C14498" t="s">
        <v>103</v>
      </c>
      <c r="D14498" t="s">
        <v>214</v>
      </c>
      <c r="E14498" t="s">
        <v>215</v>
      </c>
      <c r="F14498" s="88">
        <v>46508</v>
      </c>
      <c r="G14498" s="87">
        <v>800</v>
      </c>
      <c r="H14498" s="87">
        <v>0</v>
      </c>
    </row>
    <row r="14499" spans="1:8" x14ac:dyDescent="0.3">
      <c r="A14499" t="s">
        <v>41</v>
      </c>
      <c r="B14499" t="s">
        <v>53</v>
      </c>
      <c r="C14499" t="s">
        <v>103</v>
      </c>
      <c r="D14499" t="s">
        <v>214</v>
      </c>
      <c r="E14499" t="s">
        <v>216</v>
      </c>
      <c r="F14499" s="88">
        <v>46508</v>
      </c>
      <c r="G14499" s="87">
        <v>800</v>
      </c>
      <c r="H14499" s="87">
        <v>0</v>
      </c>
    </row>
    <row r="14500" spans="1:8" x14ac:dyDescent="0.3">
      <c r="A14500" t="s">
        <v>41</v>
      </c>
      <c r="B14500" t="s">
        <v>53</v>
      </c>
      <c r="C14500" t="s">
        <v>103</v>
      </c>
      <c r="D14500" t="s">
        <v>214</v>
      </c>
      <c r="E14500" t="s">
        <v>217</v>
      </c>
      <c r="F14500" s="88">
        <v>46508</v>
      </c>
      <c r="G14500" s="87">
        <v>800</v>
      </c>
      <c r="H14500" s="87">
        <v>0</v>
      </c>
    </row>
    <row r="14501" spans="1:8" x14ac:dyDescent="0.3">
      <c r="A14501" t="s">
        <v>41</v>
      </c>
      <c r="B14501" t="s">
        <v>53</v>
      </c>
      <c r="C14501" t="s">
        <v>103</v>
      </c>
      <c r="D14501" t="s">
        <v>214</v>
      </c>
      <c r="E14501" t="s">
        <v>215</v>
      </c>
      <c r="F14501" s="88">
        <v>46539</v>
      </c>
      <c r="G14501" s="87">
        <v>800</v>
      </c>
      <c r="H14501" s="87">
        <v>0</v>
      </c>
    </row>
    <row r="14502" spans="1:8" x14ac:dyDescent="0.3">
      <c r="A14502" t="s">
        <v>41</v>
      </c>
      <c r="B14502" t="s">
        <v>53</v>
      </c>
      <c r="C14502" t="s">
        <v>103</v>
      </c>
      <c r="D14502" t="s">
        <v>214</v>
      </c>
      <c r="E14502" t="s">
        <v>216</v>
      </c>
      <c r="F14502" s="88">
        <v>46539</v>
      </c>
      <c r="G14502" s="87">
        <v>800</v>
      </c>
      <c r="H14502" s="87">
        <v>0</v>
      </c>
    </row>
    <row r="14503" spans="1:8" x14ac:dyDescent="0.3">
      <c r="A14503" t="s">
        <v>41</v>
      </c>
      <c r="B14503" t="s">
        <v>53</v>
      </c>
      <c r="C14503" t="s">
        <v>103</v>
      </c>
      <c r="D14503" t="s">
        <v>214</v>
      </c>
      <c r="E14503" t="s">
        <v>217</v>
      </c>
      <c r="F14503" s="88">
        <v>46539</v>
      </c>
      <c r="G14503" s="87">
        <v>800</v>
      </c>
      <c r="H14503" s="87">
        <v>0</v>
      </c>
    </row>
    <row r="14504" spans="1:8" x14ac:dyDescent="0.3">
      <c r="A14504" t="s">
        <v>41</v>
      </c>
      <c r="B14504" t="s">
        <v>53</v>
      </c>
      <c r="C14504" t="s">
        <v>103</v>
      </c>
      <c r="D14504" t="s">
        <v>214</v>
      </c>
      <c r="E14504" t="s">
        <v>215</v>
      </c>
      <c r="F14504" s="88">
        <v>46569</v>
      </c>
      <c r="G14504" s="87">
        <v>800</v>
      </c>
      <c r="H14504" s="87">
        <v>0</v>
      </c>
    </row>
    <row r="14505" spans="1:8" x14ac:dyDescent="0.3">
      <c r="A14505" t="s">
        <v>41</v>
      </c>
      <c r="B14505" t="s">
        <v>53</v>
      </c>
      <c r="C14505" t="s">
        <v>103</v>
      </c>
      <c r="D14505" t="s">
        <v>214</v>
      </c>
      <c r="E14505" t="s">
        <v>216</v>
      </c>
      <c r="F14505" s="88">
        <v>46569</v>
      </c>
      <c r="G14505" s="87">
        <v>800</v>
      </c>
      <c r="H14505" s="87">
        <v>0</v>
      </c>
    </row>
    <row r="14506" spans="1:8" x14ac:dyDescent="0.3">
      <c r="A14506" t="s">
        <v>41</v>
      </c>
      <c r="B14506" t="s">
        <v>53</v>
      </c>
      <c r="C14506" t="s">
        <v>103</v>
      </c>
      <c r="D14506" t="s">
        <v>214</v>
      </c>
      <c r="E14506" t="s">
        <v>217</v>
      </c>
      <c r="F14506" s="88">
        <v>46569</v>
      </c>
      <c r="G14506" s="87">
        <v>800</v>
      </c>
      <c r="H14506" s="87">
        <v>0</v>
      </c>
    </row>
    <row r="14507" spans="1:8" x14ac:dyDescent="0.3">
      <c r="A14507" t="s">
        <v>41</v>
      </c>
      <c r="B14507" t="s">
        <v>53</v>
      </c>
      <c r="C14507" t="s">
        <v>103</v>
      </c>
      <c r="D14507" t="s">
        <v>214</v>
      </c>
      <c r="E14507" t="s">
        <v>215</v>
      </c>
      <c r="F14507" s="88">
        <v>46600</v>
      </c>
      <c r="G14507" s="87">
        <v>800</v>
      </c>
      <c r="H14507" s="87">
        <v>32.000000000000028</v>
      </c>
    </row>
    <row r="14508" spans="1:8" x14ac:dyDescent="0.3">
      <c r="A14508" t="s">
        <v>41</v>
      </c>
      <c r="B14508" t="s">
        <v>53</v>
      </c>
      <c r="C14508" t="s">
        <v>103</v>
      </c>
      <c r="D14508" t="s">
        <v>214</v>
      </c>
      <c r="E14508" t="s">
        <v>216</v>
      </c>
      <c r="F14508" s="88">
        <v>46600</v>
      </c>
      <c r="G14508" s="87">
        <v>800</v>
      </c>
      <c r="H14508" s="87">
        <v>32.000000000000028</v>
      </c>
    </row>
    <row r="14509" spans="1:8" x14ac:dyDescent="0.3">
      <c r="A14509" t="s">
        <v>41</v>
      </c>
      <c r="B14509" t="s">
        <v>53</v>
      </c>
      <c r="C14509" t="s">
        <v>103</v>
      </c>
      <c r="D14509" t="s">
        <v>214</v>
      </c>
      <c r="E14509" t="s">
        <v>217</v>
      </c>
      <c r="F14509" s="88">
        <v>46600</v>
      </c>
      <c r="G14509" s="87">
        <v>800</v>
      </c>
      <c r="H14509" s="87">
        <v>0</v>
      </c>
    </row>
    <row r="14510" spans="1:8" x14ac:dyDescent="0.3">
      <c r="A14510" t="s">
        <v>41</v>
      </c>
      <c r="B14510" t="s">
        <v>53</v>
      </c>
      <c r="C14510" t="s">
        <v>103</v>
      </c>
      <c r="D14510" t="s">
        <v>214</v>
      </c>
      <c r="E14510" t="s">
        <v>215</v>
      </c>
      <c r="F14510" s="88">
        <v>46631</v>
      </c>
      <c r="G14510" s="87">
        <v>800</v>
      </c>
      <c r="H14510" s="87">
        <v>32.000000000000028</v>
      </c>
    </row>
    <row r="14511" spans="1:8" x14ac:dyDescent="0.3">
      <c r="A14511" t="s">
        <v>41</v>
      </c>
      <c r="B14511" t="s">
        <v>53</v>
      </c>
      <c r="C14511" t="s">
        <v>103</v>
      </c>
      <c r="D14511" t="s">
        <v>214</v>
      </c>
      <c r="E14511" t="s">
        <v>216</v>
      </c>
      <c r="F14511" s="88">
        <v>46631</v>
      </c>
      <c r="G14511" s="87">
        <v>800</v>
      </c>
      <c r="H14511" s="87">
        <v>32.000000000000028</v>
      </c>
    </row>
    <row r="14512" spans="1:8" x14ac:dyDescent="0.3">
      <c r="A14512" t="s">
        <v>41</v>
      </c>
      <c r="B14512" t="s">
        <v>53</v>
      </c>
      <c r="C14512" t="s">
        <v>103</v>
      </c>
      <c r="D14512" t="s">
        <v>214</v>
      </c>
      <c r="E14512" t="s">
        <v>217</v>
      </c>
      <c r="F14512" s="88">
        <v>46631</v>
      </c>
      <c r="G14512" s="87">
        <v>800</v>
      </c>
      <c r="H14512" s="87">
        <v>0</v>
      </c>
    </row>
    <row r="14513" spans="1:8" x14ac:dyDescent="0.3">
      <c r="A14513" t="s">
        <v>41</v>
      </c>
      <c r="B14513" t="s">
        <v>53</v>
      </c>
      <c r="C14513" t="s">
        <v>103</v>
      </c>
      <c r="D14513" t="s">
        <v>214</v>
      </c>
      <c r="E14513" t="s">
        <v>215</v>
      </c>
      <c r="F14513" s="88">
        <v>46661</v>
      </c>
      <c r="G14513" s="87">
        <v>800</v>
      </c>
      <c r="H14513" s="87">
        <v>32.000000000000028</v>
      </c>
    </row>
    <row r="14514" spans="1:8" x14ac:dyDescent="0.3">
      <c r="A14514" t="s">
        <v>41</v>
      </c>
      <c r="B14514" t="s">
        <v>53</v>
      </c>
      <c r="C14514" t="s">
        <v>103</v>
      </c>
      <c r="D14514" t="s">
        <v>214</v>
      </c>
      <c r="E14514" t="s">
        <v>216</v>
      </c>
      <c r="F14514" s="88">
        <v>46661</v>
      </c>
      <c r="G14514" s="87">
        <v>800</v>
      </c>
      <c r="H14514" s="87">
        <v>32.000000000000028</v>
      </c>
    </row>
    <row r="14515" spans="1:8" x14ac:dyDescent="0.3">
      <c r="A14515" t="s">
        <v>41</v>
      </c>
      <c r="B14515" t="s">
        <v>53</v>
      </c>
      <c r="C14515" t="s">
        <v>103</v>
      </c>
      <c r="D14515" t="s">
        <v>214</v>
      </c>
      <c r="E14515" t="s">
        <v>217</v>
      </c>
      <c r="F14515" s="88">
        <v>46661</v>
      </c>
      <c r="G14515" s="87">
        <v>800</v>
      </c>
      <c r="H14515" s="87">
        <v>0</v>
      </c>
    </row>
    <row r="14516" spans="1:8" x14ac:dyDescent="0.3">
      <c r="A14516" t="s">
        <v>41</v>
      </c>
      <c r="B14516" t="s">
        <v>53</v>
      </c>
      <c r="C14516" t="s">
        <v>103</v>
      </c>
      <c r="D14516" t="s">
        <v>214</v>
      </c>
      <c r="E14516" t="s">
        <v>215</v>
      </c>
      <c r="F14516" s="88">
        <v>46692</v>
      </c>
      <c r="G14516" s="87">
        <v>800</v>
      </c>
      <c r="H14516" s="87">
        <v>32.000000000000028</v>
      </c>
    </row>
    <row r="14517" spans="1:8" x14ac:dyDescent="0.3">
      <c r="A14517" t="s">
        <v>41</v>
      </c>
      <c r="B14517" t="s">
        <v>53</v>
      </c>
      <c r="C14517" t="s">
        <v>103</v>
      </c>
      <c r="D14517" t="s">
        <v>214</v>
      </c>
      <c r="E14517" t="s">
        <v>216</v>
      </c>
      <c r="F14517" s="88">
        <v>46692</v>
      </c>
      <c r="G14517" s="87">
        <v>800</v>
      </c>
      <c r="H14517" s="87">
        <v>32.000000000000028</v>
      </c>
    </row>
    <row r="14518" spans="1:8" x14ac:dyDescent="0.3">
      <c r="A14518" t="s">
        <v>41</v>
      </c>
      <c r="B14518" t="s">
        <v>53</v>
      </c>
      <c r="C14518" t="s">
        <v>103</v>
      </c>
      <c r="D14518" t="s">
        <v>214</v>
      </c>
      <c r="E14518" t="s">
        <v>217</v>
      </c>
      <c r="F14518" s="88">
        <v>46692</v>
      </c>
      <c r="G14518" s="87">
        <v>800</v>
      </c>
      <c r="H14518" s="87">
        <v>0</v>
      </c>
    </row>
    <row r="14519" spans="1:8" x14ac:dyDescent="0.3">
      <c r="A14519" t="s">
        <v>41</v>
      </c>
      <c r="B14519" t="s">
        <v>53</v>
      </c>
      <c r="C14519" t="s">
        <v>103</v>
      </c>
      <c r="D14519" t="s">
        <v>214</v>
      </c>
      <c r="E14519" t="s">
        <v>215</v>
      </c>
      <c r="F14519" s="88">
        <v>46722</v>
      </c>
      <c r="G14519" s="87">
        <v>800</v>
      </c>
      <c r="H14519" s="87">
        <v>32.000000000000028</v>
      </c>
    </row>
    <row r="14520" spans="1:8" x14ac:dyDescent="0.3">
      <c r="A14520" t="s">
        <v>41</v>
      </c>
      <c r="B14520" t="s">
        <v>53</v>
      </c>
      <c r="C14520" t="s">
        <v>103</v>
      </c>
      <c r="D14520" t="s">
        <v>214</v>
      </c>
      <c r="E14520" t="s">
        <v>216</v>
      </c>
      <c r="F14520" s="88">
        <v>46722</v>
      </c>
      <c r="G14520" s="87">
        <v>800</v>
      </c>
      <c r="H14520" s="87">
        <v>32.000000000000028</v>
      </c>
    </row>
    <row r="14521" spans="1:8" x14ac:dyDescent="0.3">
      <c r="A14521" t="s">
        <v>41</v>
      </c>
      <c r="B14521" t="s">
        <v>53</v>
      </c>
      <c r="C14521" t="s">
        <v>103</v>
      </c>
      <c r="D14521" t="s">
        <v>214</v>
      </c>
      <c r="E14521" t="s">
        <v>217</v>
      </c>
      <c r="F14521" s="88">
        <v>46722</v>
      </c>
      <c r="G14521" s="87">
        <v>800</v>
      </c>
      <c r="H14521" s="87">
        <v>0</v>
      </c>
    </row>
    <row r="14522" spans="1:8" x14ac:dyDescent="0.3">
      <c r="A14522" t="s">
        <v>41</v>
      </c>
      <c r="B14522" t="s">
        <v>53</v>
      </c>
      <c r="C14522" t="s">
        <v>105</v>
      </c>
      <c r="D14522" t="s">
        <v>198</v>
      </c>
      <c r="E14522" t="s">
        <v>135</v>
      </c>
      <c r="G14522" s="87">
        <v>25200</v>
      </c>
      <c r="H14522" s="87">
        <v>13860</v>
      </c>
    </row>
    <row r="14523" spans="1:8" x14ac:dyDescent="0.3">
      <c r="A14523" t="s">
        <v>41</v>
      </c>
      <c r="B14523" t="s">
        <v>53</v>
      </c>
      <c r="C14523" t="s">
        <v>105</v>
      </c>
      <c r="D14523" t="s">
        <v>198</v>
      </c>
      <c r="E14523" t="s">
        <v>199</v>
      </c>
      <c r="G14523" s="87">
        <v>25200</v>
      </c>
      <c r="H14523" s="87">
        <v>25350.89820359282</v>
      </c>
    </row>
    <row r="14524" spans="1:8" x14ac:dyDescent="0.3">
      <c r="A14524" t="s">
        <v>41</v>
      </c>
      <c r="B14524" t="s">
        <v>53</v>
      </c>
      <c r="C14524" t="s">
        <v>105</v>
      </c>
      <c r="D14524" t="s">
        <v>198</v>
      </c>
      <c r="E14524" t="s">
        <v>200</v>
      </c>
      <c r="G14524" s="87">
        <v>25200</v>
      </c>
      <c r="H14524" s="87">
        <v>25377.804282465921</v>
      </c>
    </row>
    <row r="14525" spans="1:8" x14ac:dyDescent="0.3">
      <c r="A14525" t="s">
        <v>41</v>
      </c>
      <c r="B14525" t="s">
        <v>53</v>
      </c>
      <c r="C14525" t="s">
        <v>105</v>
      </c>
      <c r="D14525" t="s">
        <v>198</v>
      </c>
      <c r="E14525" t="s">
        <v>201</v>
      </c>
      <c r="G14525" s="87">
        <v>25200</v>
      </c>
      <c r="H14525" s="87">
        <v>25200</v>
      </c>
    </row>
    <row r="14526" spans="1:8" x14ac:dyDescent="0.3">
      <c r="A14526" t="s">
        <v>41</v>
      </c>
      <c r="B14526" t="s">
        <v>53</v>
      </c>
      <c r="C14526" t="s">
        <v>105</v>
      </c>
      <c r="D14526" t="s">
        <v>198</v>
      </c>
      <c r="E14526" t="s">
        <v>202</v>
      </c>
      <c r="G14526" s="87">
        <v>25200</v>
      </c>
      <c r="H14526" s="87">
        <v>14041.37195029851</v>
      </c>
    </row>
    <row r="14527" spans="1:8" x14ac:dyDescent="0.3">
      <c r="A14527" t="s">
        <v>41</v>
      </c>
      <c r="B14527" t="s">
        <v>53</v>
      </c>
      <c r="C14527" t="s">
        <v>105</v>
      </c>
      <c r="D14527" t="s">
        <v>198</v>
      </c>
      <c r="E14527" t="s">
        <v>139</v>
      </c>
      <c r="G14527" s="87">
        <v>25200</v>
      </c>
      <c r="H14527" s="87">
        <v>15750</v>
      </c>
    </row>
    <row r="14528" spans="1:8" x14ac:dyDescent="0.3">
      <c r="A14528" t="s">
        <v>41</v>
      </c>
      <c r="B14528" t="s">
        <v>53</v>
      </c>
      <c r="C14528" t="s">
        <v>105</v>
      </c>
      <c r="D14528" t="s">
        <v>198</v>
      </c>
      <c r="E14528" t="s">
        <v>65</v>
      </c>
      <c r="G14528" s="87">
        <v>25200</v>
      </c>
      <c r="H14528" s="87">
        <v>14041.37195029851</v>
      </c>
    </row>
    <row r="14529" spans="1:8" x14ac:dyDescent="0.3">
      <c r="A14529" t="s">
        <v>41</v>
      </c>
      <c r="B14529" t="s">
        <v>53</v>
      </c>
      <c r="C14529" t="s">
        <v>105</v>
      </c>
      <c r="D14529" t="s">
        <v>203</v>
      </c>
      <c r="E14529" t="s">
        <v>204</v>
      </c>
      <c r="G14529" s="87">
        <v>25200</v>
      </c>
      <c r="H14529" s="87">
        <v>13818.75744090949</v>
      </c>
    </row>
    <row r="14530" spans="1:8" x14ac:dyDescent="0.3">
      <c r="A14530" t="s">
        <v>41</v>
      </c>
      <c r="B14530" t="s">
        <v>53</v>
      </c>
      <c r="C14530" t="s">
        <v>105</v>
      </c>
      <c r="D14530" t="s">
        <v>203</v>
      </c>
      <c r="E14530" t="s">
        <v>142</v>
      </c>
      <c r="G14530" s="87">
        <v>25200</v>
      </c>
      <c r="H14530" s="87">
        <v>25200</v>
      </c>
    </row>
    <row r="14531" spans="1:8" x14ac:dyDescent="0.3">
      <c r="A14531" t="s">
        <v>41</v>
      </c>
      <c r="B14531" t="s">
        <v>53</v>
      </c>
      <c r="C14531" t="s">
        <v>105</v>
      </c>
      <c r="D14531" t="s">
        <v>203</v>
      </c>
      <c r="E14531" t="s">
        <v>143</v>
      </c>
      <c r="G14531" s="87">
        <v>25200</v>
      </c>
      <c r="H14531" s="87">
        <v>25125.013528926349</v>
      </c>
    </row>
    <row r="14532" spans="1:8" x14ac:dyDescent="0.3">
      <c r="A14532" t="s">
        <v>41</v>
      </c>
      <c r="B14532" t="s">
        <v>53</v>
      </c>
      <c r="C14532" t="s">
        <v>105</v>
      </c>
      <c r="D14532" t="s">
        <v>203</v>
      </c>
      <c r="E14532" t="s">
        <v>141</v>
      </c>
      <c r="G14532" s="87">
        <v>25200</v>
      </c>
      <c r="H14532" s="87">
        <v>0</v>
      </c>
    </row>
    <row r="14533" spans="1:8" x14ac:dyDescent="0.3">
      <c r="A14533" t="s">
        <v>41</v>
      </c>
      <c r="B14533" t="s">
        <v>53</v>
      </c>
      <c r="C14533" t="s">
        <v>105</v>
      </c>
      <c r="D14533" t="s">
        <v>203</v>
      </c>
      <c r="E14533" t="s">
        <v>205</v>
      </c>
      <c r="G14533" s="87">
        <v>25200</v>
      </c>
      <c r="H14533" s="87">
        <v>13818.75744090949</v>
      </c>
    </row>
    <row r="14534" spans="1:8" x14ac:dyDescent="0.3">
      <c r="A14534" t="s">
        <v>41</v>
      </c>
      <c r="B14534" t="s">
        <v>53</v>
      </c>
      <c r="C14534" t="s">
        <v>105</v>
      </c>
      <c r="D14534" t="s">
        <v>206</v>
      </c>
      <c r="E14534" t="s">
        <v>207</v>
      </c>
      <c r="G14534" s="87">
        <v>25200</v>
      </c>
      <c r="H14534" s="87">
        <v>26460</v>
      </c>
    </row>
    <row r="14535" spans="1:8" x14ac:dyDescent="0.3">
      <c r="A14535" t="s">
        <v>41</v>
      </c>
      <c r="B14535" t="s">
        <v>53</v>
      </c>
      <c r="C14535" t="s">
        <v>105</v>
      </c>
      <c r="D14535" t="s">
        <v>206</v>
      </c>
      <c r="E14535" t="s">
        <v>208</v>
      </c>
      <c r="G14535" s="87">
        <v>25200</v>
      </c>
      <c r="H14535" s="87">
        <v>26302.5</v>
      </c>
    </row>
    <row r="14536" spans="1:8" x14ac:dyDescent="0.3">
      <c r="A14536" t="s">
        <v>41</v>
      </c>
      <c r="B14536" t="s">
        <v>53</v>
      </c>
      <c r="C14536" t="s">
        <v>105</v>
      </c>
      <c r="D14536" t="s">
        <v>206</v>
      </c>
      <c r="E14536" t="s">
        <v>209</v>
      </c>
      <c r="G14536" s="87">
        <v>25200</v>
      </c>
      <c r="H14536" s="87">
        <v>25023.44146608315</v>
      </c>
    </row>
    <row r="14537" spans="1:8" x14ac:dyDescent="0.3">
      <c r="A14537" t="s">
        <v>41</v>
      </c>
      <c r="B14537" t="s">
        <v>53</v>
      </c>
      <c r="C14537" t="s">
        <v>105</v>
      </c>
      <c r="D14537" t="s">
        <v>210</v>
      </c>
      <c r="E14537" t="s">
        <v>211</v>
      </c>
      <c r="G14537" s="87">
        <v>25200</v>
      </c>
      <c r="H14537" s="87">
        <v>25200</v>
      </c>
    </row>
    <row r="14538" spans="1:8" x14ac:dyDescent="0.3">
      <c r="A14538" t="s">
        <v>41</v>
      </c>
      <c r="B14538" t="s">
        <v>53</v>
      </c>
      <c r="C14538" t="s">
        <v>105</v>
      </c>
      <c r="D14538" t="s">
        <v>210</v>
      </c>
      <c r="E14538" t="s">
        <v>212</v>
      </c>
      <c r="G14538" s="87">
        <v>25200</v>
      </c>
      <c r="H14538" s="87">
        <v>24948</v>
      </c>
    </row>
    <row r="14539" spans="1:8" x14ac:dyDescent="0.3">
      <c r="A14539" t="s">
        <v>41</v>
      </c>
      <c r="B14539" t="s">
        <v>53</v>
      </c>
      <c r="C14539" t="s">
        <v>105</v>
      </c>
      <c r="D14539" t="s">
        <v>210</v>
      </c>
      <c r="E14539" t="s">
        <v>213</v>
      </c>
      <c r="G14539" s="87">
        <v>25200</v>
      </c>
      <c r="H14539" s="87">
        <v>25326</v>
      </c>
    </row>
    <row r="14540" spans="1:8" x14ac:dyDescent="0.3">
      <c r="A14540" t="s">
        <v>41</v>
      </c>
      <c r="B14540" t="s">
        <v>53</v>
      </c>
      <c r="C14540" t="s">
        <v>105</v>
      </c>
      <c r="D14540" t="s">
        <v>214</v>
      </c>
      <c r="E14540" t="s">
        <v>215</v>
      </c>
      <c r="F14540" s="88">
        <v>46388</v>
      </c>
      <c r="G14540" s="87">
        <v>2100</v>
      </c>
      <c r="H14540" s="87">
        <v>131.9131736026352</v>
      </c>
    </row>
    <row r="14541" spans="1:8" x14ac:dyDescent="0.3">
      <c r="A14541" t="s">
        <v>41</v>
      </c>
      <c r="B14541" t="s">
        <v>53</v>
      </c>
      <c r="C14541" t="s">
        <v>105</v>
      </c>
      <c r="D14541" t="s">
        <v>214</v>
      </c>
      <c r="E14541" t="s">
        <v>216</v>
      </c>
      <c r="F14541" s="88">
        <v>46388</v>
      </c>
      <c r="G14541" s="87">
        <v>2100</v>
      </c>
      <c r="H14541" s="87">
        <v>105.0000000000001</v>
      </c>
    </row>
    <row r="14542" spans="1:8" x14ac:dyDescent="0.3">
      <c r="A14542" t="s">
        <v>41</v>
      </c>
      <c r="B14542" t="s">
        <v>53</v>
      </c>
      <c r="C14542" t="s">
        <v>105</v>
      </c>
      <c r="D14542" t="s">
        <v>214</v>
      </c>
      <c r="E14542" t="s">
        <v>217</v>
      </c>
      <c r="F14542" s="88">
        <v>46388</v>
      </c>
      <c r="G14542" s="87">
        <v>2100</v>
      </c>
      <c r="H14542" s="87">
        <v>25.631593907271611</v>
      </c>
    </row>
    <row r="14543" spans="1:8" x14ac:dyDescent="0.3">
      <c r="A14543" t="s">
        <v>41</v>
      </c>
      <c r="B14543" t="s">
        <v>53</v>
      </c>
      <c r="C14543" t="s">
        <v>105</v>
      </c>
      <c r="D14543" t="s">
        <v>214</v>
      </c>
      <c r="E14543" t="s">
        <v>215</v>
      </c>
      <c r="F14543" s="88">
        <v>46419</v>
      </c>
      <c r="G14543" s="87">
        <v>2100</v>
      </c>
      <c r="H14543" s="87">
        <v>131.8866506313891</v>
      </c>
    </row>
    <row r="14544" spans="1:8" x14ac:dyDescent="0.3">
      <c r="A14544" t="s">
        <v>41</v>
      </c>
      <c r="B14544" t="s">
        <v>53</v>
      </c>
      <c r="C14544" t="s">
        <v>105</v>
      </c>
      <c r="D14544" t="s">
        <v>214</v>
      </c>
      <c r="E14544" t="s">
        <v>216</v>
      </c>
      <c r="F14544" s="88">
        <v>46419</v>
      </c>
      <c r="G14544" s="87">
        <v>2100</v>
      </c>
      <c r="H14544" s="87">
        <v>105.0000000000001</v>
      </c>
    </row>
    <row r="14545" spans="1:8" x14ac:dyDescent="0.3">
      <c r="A14545" t="s">
        <v>41</v>
      </c>
      <c r="B14545" t="s">
        <v>53</v>
      </c>
      <c r="C14545" t="s">
        <v>105</v>
      </c>
      <c r="D14545" t="s">
        <v>214</v>
      </c>
      <c r="E14545" t="s">
        <v>217</v>
      </c>
      <c r="F14545" s="88">
        <v>46419</v>
      </c>
      <c r="G14545" s="87">
        <v>2100</v>
      </c>
      <c r="H14545" s="87">
        <v>25.606333934656341</v>
      </c>
    </row>
    <row r="14546" spans="1:8" x14ac:dyDescent="0.3">
      <c r="A14546" t="s">
        <v>41</v>
      </c>
      <c r="B14546" t="s">
        <v>53</v>
      </c>
      <c r="C14546" t="s">
        <v>105</v>
      </c>
      <c r="D14546" t="s">
        <v>214</v>
      </c>
      <c r="E14546" t="s">
        <v>215</v>
      </c>
      <c r="F14546" s="88">
        <v>46447</v>
      </c>
      <c r="G14546" s="87">
        <v>2100</v>
      </c>
      <c r="H14546" s="87">
        <v>131.86017988552689</v>
      </c>
    </row>
    <row r="14547" spans="1:8" x14ac:dyDescent="0.3">
      <c r="A14547" t="s">
        <v>41</v>
      </c>
      <c r="B14547" t="s">
        <v>53</v>
      </c>
      <c r="C14547" t="s">
        <v>105</v>
      </c>
      <c r="D14547" t="s">
        <v>214</v>
      </c>
      <c r="E14547" t="s">
        <v>216</v>
      </c>
      <c r="F14547" s="88">
        <v>46447</v>
      </c>
      <c r="G14547" s="87">
        <v>2100</v>
      </c>
      <c r="H14547" s="87">
        <v>105.0000000000001</v>
      </c>
    </row>
    <row r="14548" spans="1:8" x14ac:dyDescent="0.3">
      <c r="A14548" t="s">
        <v>41</v>
      </c>
      <c r="B14548" t="s">
        <v>53</v>
      </c>
      <c r="C14548" t="s">
        <v>105</v>
      </c>
      <c r="D14548" t="s">
        <v>214</v>
      </c>
      <c r="E14548" t="s">
        <v>217</v>
      </c>
      <c r="F14548" s="88">
        <v>46447</v>
      </c>
      <c r="G14548" s="87">
        <v>2100</v>
      </c>
      <c r="H14548" s="87">
        <v>25.581123700501831</v>
      </c>
    </row>
    <row r="14549" spans="1:8" x14ac:dyDescent="0.3">
      <c r="A14549" t="s">
        <v>41</v>
      </c>
      <c r="B14549" t="s">
        <v>53</v>
      </c>
      <c r="C14549" t="s">
        <v>105</v>
      </c>
      <c r="D14549" t="s">
        <v>214</v>
      </c>
      <c r="E14549" t="s">
        <v>215</v>
      </c>
      <c r="F14549" s="88">
        <v>46478</v>
      </c>
      <c r="G14549" s="87">
        <v>2100</v>
      </c>
      <c r="H14549" s="87">
        <v>131.83286657331439</v>
      </c>
    </row>
    <row r="14550" spans="1:8" x14ac:dyDescent="0.3">
      <c r="A14550" t="s">
        <v>41</v>
      </c>
      <c r="B14550" t="s">
        <v>53</v>
      </c>
      <c r="C14550" t="s">
        <v>105</v>
      </c>
      <c r="D14550" t="s">
        <v>214</v>
      </c>
      <c r="E14550" t="s">
        <v>216</v>
      </c>
      <c r="F14550" s="88">
        <v>46478</v>
      </c>
      <c r="G14550" s="87">
        <v>2100</v>
      </c>
      <c r="H14550" s="87">
        <v>105.0000000000001</v>
      </c>
    </row>
    <row r="14551" spans="1:8" x14ac:dyDescent="0.3">
      <c r="A14551" t="s">
        <v>41</v>
      </c>
      <c r="B14551" t="s">
        <v>53</v>
      </c>
      <c r="C14551" t="s">
        <v>105</v>
      </c>
      <c r="D14551" t="s">
        <v>214</v>
      </c>
      <c r="E14551" t="s">
        <v>217</v>
      </c>
      <c r="F14551" s="88">
        <v>46478</v>
      </c>
      <c r="G14551" s="87">
        <v>2100</v>
      </c>
      <c r="H14551" s="87">
        <v>25.55511102220418</v>
      </c>
    </row>
    <row r="14552" spans="1:8" x14ac:dyDescent="0.3">
      <c r="A14552" t="s">
        <v>41</v>
      </c>
      <c r="B14552" t="s">
        <v>53</v>
      </c>
      <c r="C14552" t="s">
        <v>105</v>
      </c>
      <c r="D14552" t="s">
        <v>214</v>
      </c>
      <c r="E14552" t="s">
        <v>215</v>
      </c>
      <c r="F14552" s="88">
        <v>46508</v>
      </c>
      <c r="G14552" s="87">
        <v>2100</v>
      </c>
      <c r="H14552" s="87">
        <v>131.80560875285201</v>
      </c>
    </row>
    <row r="14553" spans="1:8" x14ac:dyDescent="0.3">
      <c r="A14553" t="s">
        <v>41</v>
      </c>
      <c r="B14553" t="s">
        <v>53</v>
      </c>
      <c r="C14553" t="s">
        <v>105</v>
      </c>
      <c r="D14553" t="s">
        <v>214</v>
      </c>
      <c r="E14553" t="s">
        <v>216</v>
      </c>
      <c r="F14553" s="88">
        <v>46508</v>
      </c>
      <c r="G14553" s="87">
        <v>2100</v>
      </c>
      <c r="H14553" s="87">
        <v>105.0000000000001</v>
      </c>
    </row>
    <row r="14554" spans="1:8" x14ac:dyDescent="0.3">
      <c r="A14554" t="s">
        <v>41</v>
      </c>
      <c r="B14554" t="s">
        <v>53</v>
      </c>
      <c r="C14554" t="s">
        <v>105</v>
      </c>
      <c r="D14554" t="s">
        <v>214</v>
      </c>
      <c r="E14554" t="s">
        <v>217</v>
      </c>
      <c r="F14554" s="88">
        <v>46508</v>
      </c>
      <c r="G14554" s="87">
        <v>2100</v>
      </c>
      <c r="H14554" s="87">
        <v>25.529151193192341</v>
      </c>
    </row>
    <row r="14555" spans="1:8" x14ac:dyDescent="0.3">
      <c r="A14555" t="s">
        <v>41</v>
      </c>
      <c r="B14555" t="s">
        <v>53</v>
      </c>
      <c r="C14555" t="s">
        <v>105</v>
      </c>
      <c r="D14555" t="s">
        <v>214</v>
      </c>
      <c r="E14555" t="s">
        <v>215</v>
      </c>
      <c r="F14555" s="88">
        <v>46539</v>
      </c>
      <c r="G14555" s="87">
        <v>2100</v>
      </c>
      <c r="H14555" s="87">
        <v>131.7784062551988</v>
      </c>
    </row>
    <row r="14556" spans="1:8" x14ac:dyDescent="0.3">
      <c r="A14556" t="s">
        <v>41</v>
      </c>
      <c r="B14556" t="s">
        <v>53</v>
      </c>
      <c r="C14556" t="s">
        <v>105</v>
      </c>
      <c r="D14556" t="s">
        <v>214</v>
      </c>
      <c r="E14556" t="s">
        <v>216</v>
      </c>
      <c r="F14556" s="88">
        <v>46539</v>
      </c>
      <c r="G14556" s="87">
        <v>2100</v>
      </c>
      <c r="H14556" s="87">
        <v>105.0000000000001</v>
      </c>
    </row>
    <row r="14557" spans="1:8" x14ac:dyDescent="0.3">
      <c r="A14557" t="s">
        <v>41</v>
      </c>
      <c r="B14557" t="s">
        <v>53</v>
      </c>
      <c r="C14557" t="s">
        <v>105</v>
      </c>
      <c r="D14557" t="s">
        <v>214</v>
      </c>
      <c r="E14557" t="s">
        <v>217</v>
      </c>
      <c r="F14557" s="88">
        <v>46539</v>
      </c>
      <c r="G14557" s="87">
        <v>2100</v>
      </c>
      <c r="H14557" s="87">
        <v>25.503244052570299</v>
      </c>
    </row>
    <row r="14558" spans="1:8" x14ac:dyDescent="0.3">
      <c r="A14558" t="s">
        <v>41</v>
      </c>
      <c r="B14558" t="s">
        <v>53</v>
      </c>
      <c r="C14558" t="s">
        <v>105</v>
      </c>
      <c r="D14558" t="s">
        <v>214</v>
      </c>
      <c r="E14558" t="s">
        <v>215</v>
      </c>
      <c r="F14558" s="88">
        <v>46569</v>
      </c>
      <c r="G14558" s="87">
        <v>2100</v>
      </c>
      <c r="H14558" s="87">
        <v>25.47738944009528</v>
      </c>
    </row>
    <row r="14559" spans="1:8" x14ac:dyDescent="0.3">
      <c r="A14559" t="s">
        <v>41</v>
      </c>
      <c r="B14559" t="s">
        <v>53</v>
      </c>
      <c r="C14559" t="s">
        <v>105</v>
      </c>
      <c r="D14559" t="s">
        <v>214</v>
      </c>
      <c r="E14559" t="s">
        <v>216</v>
      </c>
      <c r="F14559" s="88">
        <v>46569</v>
      </c>
      <c r="G14559" s="87">
        <v>2100</v>
      </c>
      <c r="H14559" s="87">
        <v>0</v>
      </c>
    </row>
    <row r="14560" spans="1:8" x14ac:dyDescent="0.3">
      <c r="A14560" t="s">
        <v>41</v>
      </c>
      <c r="B14560" t="s">
        <v>53</v>
      </c>
      <c r="C14560" t="s">
        <v>105</v>
      </c>
      <c r="D14560" t="s">
        <v>214</v>
      </c>
      <c r="E14560" t="s">
        <v>217</v>
      </c>
      <c r="F14560" s="88">
        <v>46569</v>
      </c>
      <c r="G14560" s="87">
        <v>2100</v>
      </c>
      <c r="H14560" s="87">
        <v>25.47738944009528</v>
      </c>
    </row>
    <row r="14561" spans="1:8" x14ac:dyDescent="0.3">
      <c r="A14561" t="s">
        <v>41</v>
      </c>
      <c r="B14561" t="s">
        <v>53</v>
      </c>
      <c r="C14561" t="s">
        <v>105</v>
      </c>
      <c r="D14561" t="s">
        <v>214</v>
      </c>
      <c r="E14561" t="s">
        <v>215</v>
      </c>
      <c r="F14561" s="88">
        <v>46600</v>
      </c>
      <c r="G14561" s="87">
        <v>2100</v>
      </c>
      <c r="H14561" s="87">
        <v>25.4511646439658</v>
      </c>
    </row>
    <row r="14562" spans="1:8" x14ac:dyDescent="0.3">
      <c r="A14562" t="s">
        <v>41</v>
      </c>
      <c r="B14562" t="s">
        <v>53</v>
      </c>
      <c r="C14562" t="s">
        <v>105</v>
      </c>
      <c r="D14562" t="s">
        <v>214</v>
      </c>
      <c r="E14562" t="s">
        <v>216</v>
      </c>
      <c r="F14562" s="88">
        <v>46600</v>
      </c>
      <c r="G14562" s="87">
        <v>2100</v>
      </c>
      <c r="H14562" s="87">
        <v>0</v>
      </c>
    </row>
    <row r="14563" spans="1:8" x14ac:dyDescent="0.3">
      <c r="A14563" t="s">
        <v>41</v>
      </c>
      <c r="B14563" t="s">
        <v>53</v>
      </c>
      <c r="C14563" t="s">
        <v>105</v>
      </c>
      <c r="D14563" t="s">
        <v>214</v>
      </c>
      <c r="E14563" t="s">
        <v>217</v>
      </c>
      <c r="F14563" s="88">
        <v>46600</v>
      </c>
      <c r="G14563" s="87">
        <v>2100</v>
      </c>
      <c r="H14563" s="87">
        <v>25.4511646439658</v>
      </c>
    </row>
    <row r="14564" spans="1:8" x14ac:dyDescent="0.3">
      <c r="A14564" t="s">
        <v>41</v>
      </c>
      <c r="B14564" t="s">
        <v>53</v>
      </c>
      <c r="C14564" t="s">
        <v>105</v>
      </c>
      <c r="D14564" t="s">
        <v>214</v>
      </c>
      <c r="E14564" t="s">
        <v>215</v>
      </c>
      <c r="F14564" s="88">
        <v>46631</v>
      </c>
      <c r="G14564" s="87">
        <v>2100</v>
      </c>
      <c r="H14564" s="87">
        <v>25.425415464225122</v>
      </c>
    </row>
    <row r="14565" spans="1:8" x14ac:dyDescent="0.3">
      <c r="A14565" t="s">
        <v>41</v>
      </c>
      <c r="B14565" t="s">
        <v>53</v>
      </c>
      <c r="C14565" t="s">
        <v>105</v>
      </c>
      <c r="D14565" t="s">
        <v>214</v>
      </c>
      <c r="E14565" t="s">
        <v>216</v>
      </c>
      <c r="F14565" s="88">
        <v>46631</v>
      </c>
      <c r="G14565" s="87">
        <v>2100</v>
      </c>
      <c r="H14565" s="87">
        <v>0</v>
      </c>
    </row>
    <row r="14566" spans="1:8" x14ac:dyDescent="0.3">
      <c r="A14566" t="s">
        <v>41</v>
      </c>
      <c r="B14566" t="s">
        <v>53</v>
      </c>
      <c r="C14566" t="s">
        <v>105</v>
      </c>
      <c r="D14566" t="s">
        <v>214</v>
      </c>
      <c r="E14566" t="s">
        <v>217</v>
      </c>
      <c r="F14566" s="88">
        <v>46631</v>
      </c>
      <c r="G14566" s="87">
        <v>2100</v>
      </c>
      <c r="H14566" s="87">
        <v>25.425415464225122</v>
      </c>
    </row>
    <row r="14567" spans="1:8" x14ac:dyDescent="0.3">
      <c r="A14567" t="s">
        <v>41</v>
      </c>
      <c r="B14567" t="s">
        <v>53</v>
      </c>
      <c r="C14567" t="s">
        <v>105</v>
      </c>
      <c r="D14567" t="s">
        <v>214</v>
      </c>
      <c r="E14567" t="s">
        <v>215</v>
      </c>
      <c r="F14567" s="88">
        <v>46661</v>
      </c>
      <c r="G14567" s="87">
        <v>2100</v>
      </c>
      <c r="H14567" s="87">
        <v>25.39971833319532</v>
      </c>
    </row>
    <row r="14568" spans="1:8" x14ac:dyDescent="0.3">
      <c r="A14568" t="s">
        <v>41</v>
      </c>
      <c r="B14568" t="s">
        <v>53</v>
      </c>
      <c r="C14568" t="s">
        <v>105</v>
      </c>
      <c r="D14568" t="s">
        <v>214</v>
      </c>
      <c r="E14568" t="s">
        <v>216</v>
      </c>
      <c r="F14568" s="88">
        <v>46661</v>
      </c>
      <c r="G14568" s="87">
        <v>2100</v>
      </c>
      <c r="H14568" s="87">
        <v>0</v>
      </c>
    </row>
    <row r="14569" spans="1:8" x14ac:dyDescent="0.3">
      <c r="A14569" t="s">
        <v>41</v>
      </c>
      <c r="B14569" t="s">
        <v>53</v>
      </c>
      <c r="C14569" t="s">
        <v>105</v>
      </c>
      <c r="D14569" t="s">
        <v>214</v>
      </c>
      <c r="E14569" t="s">
        <v>217</v>
      </c>
      <c r="F14569" s="88">
        <v>46661</v>
      </c>
      <c r="G14569" s="87">
        <v>2100</v>
      </c>
      <c r="H14569" s="87">
        <v>25.39971833319532</v>
      </c>
    </row>
    <row r="14570" spans="1:8" x14ac:dyDescent="0.3">
      <c r="A14570" t="s">
        <v>41</v>
      </c>
      <c r="B14570" t="s">
        <v>53</v>
      </c>
      <c r="C14570" t="s">
        <v>105</v>
      </c>
      <c r="D14570" t="s">
        <v>214</v>
      </c>
      <c r="E14570" t="s">
        <v>215</v>
      </c>
      <c r="F14570" s="88">
        <v>46692</v>
      </c>
      <c r="G14570" s="87">
        <v>2100</v>
      </c>
      <c r="H14570" s="87">
        <v>25.374073093220169</v>
      </c>
    </row>
    <row r="14571" spans="1:8" x14ac:dyDescent="0.3">
      <c r="A14571" t="s">
        <v>41</v>
      </c>
      <c r="B14571" t="s">
        <v>53</v>
      </c>
      <c r="C14571" t="s">
        <v>105</v>
      </c>
      <c r="D14571" t="s">
        <v>214</v>
      </c>
      <c r="E14571" t="s">
        <v>216</v>
      </c>
      <c r="F14571" s="88">
        <v>46692</v>
      </c>
      <c r="G14571" s="87">
        <v>2100</v>
      </c>
      <c r="H14571" s="87">
        <v>0</v>
      </c>
    </row>
    <row r="14572" spans="1:8" x14ac:dyDescent="0.3">
      <c r="A14572" t="s">
        <v>41</v>
      </c>
      <c r="B14572" t="s">
        <v>53</v>
      </c>
      <c r="C14572" t="s">
        <v>105</v>
      </c>
      <c r="D14572" t="s">
        <v>214</v>
      </c>
      <c r="E14572" t="s">
        <v>217</v>
      </c>
      <c r="F14572" s="88">
        <v>46692</v>
      </c>
      <c r="G14572" s="87">
        <v>2100</v>
      </c>
      <c r="H14572" s="87">
        <v>25.374073093220169</v>
      </c>
    </row>
    <row r="14573" spans="1:8" x14ac:dyDescent="0.3">
      <c r="A14573" t="s">
        <v>41</v>
      </c>
      <c r="B14573" t="s">
        <v>53</v>
      </c>
      <c r="C14573" t="s">
        <v>105</v>
      </c>
      <c r="D14573" t="s">
        <v>214</v>
      </c>
      <c r="E14573" t="s">
        <v>215</v>
      </c>
      <c r="F14573" s="88">
        <v>46722</v>
      </c>
      <c r="G14573" s="87">
        <v>2100</v>
      </c>
      <c r="H14573" s="87">
        <v>25.34847958728135</v>
      </c>
    </row>
    <row r="14574" spans="1:8" x14ac:dyDescent="0.3">
      <c r="A14574" t="s">
        <v>41</v>
      </c>
      <c r="B14574" t="s">
        <v>53</v>
      </c>
      <c r="C14574" t="s">
        <v>105</v>
      </c>
      <c r="D14574" t="s">
        <v>214</v>
      </c>
      <c r="E14574" t="s">
        <v>216</v>
      </c>
      <c r="F14574" s="88">
        <v>46722</v>
      </c>
      <c r="G14574" s="87">
        <v>2100</v>
      </c>
      <c r="H14574" s="87">
        <v>0</v>
      </c>
    </row>
    <row r="14575" spans="1:8" x14ac:dyDescent="0.3">
      <c r="A14575" t="s">
        <v>41</v>
      </c>
      <c r="B14575" t="s">
        <v>53</v>
      </c>
      <c r="C14575" t="s">
        <v>105</v>
      </c>
      <c r="D14575" t="s">
        <v>214</v>
      </c>
      <c r="E14575" t="s">
        <v>217</v>
      </c>
      <c r="F14575" s="88">
        <v>46722</v>
      </c>
      <c r="G14575" s="87">
        <v>2100</v>
      </c>
      <c r="H14575" s="87">
        <v>25.34847958728135</v>
      </c>
    </row>
    <row r="14576" spans="1:8" x14ac:dyDescent="0.3">
      <c r="A14576" t="s">
        <v>41</v>
      </c>
      <c r="B14576" t="s">
        <v>53</v>
      </c>
      <c r="C14576" t="s">
        <v>106</v>
      </c>
      <c r="D14576" t="s">
        <v>198</v>
      </c>
      <c r="E14576" t="s">
        <v>135</v>
      </c>
      <c r="G14576" s="87">
        <v>20400</v>
      </c>
      <c r="H14576" s="87">
        <v>10893.6</v>
      </c>
    </row>
    <row r="14577" spans="1:8" x14ac:dyDescent="0.3">
      <c r="A14577" t="s">
        <v>41</v>
      </c>
      <c r="B14577" t="s">
        <v>53</v>
      </c>
      <c r="C14577" t="s">
        <v>106</v>
      </c>
      <c r="D14577" t="s">
        <v>198</v>
      </c>
      <c r="E14577" t="s">
        <v>199</v>
      </c>
      <c r="G14577" s="87">
        <v>20400</v>
      </c>
      <c r="H14577" s="87">
        <v>20598.372692994639</v>
      </c>
    </row>
    <row r="14578" spans="1:8" x14ac:dyDescent="0.3">
      <c r="A14578" t="s">
        <v>41</v>
      </c>
      <c r="B14578" t="s">
        <v>53</v>
      </c>
      <c r="C14578" t="s">
        <v>106</v>
      </c>
      <c r="D14578" t="s">
        <v>198</v>
      </c>
      <c r="E14578" t="s">
        <v>200</v>
      </c>
      <c r="G14578" s="87">
        <v>20400</v>
      </c>
      <c r="H14578" s="87">
        <v>20626.852118600131</v>
      </c>
    </row>
    <row r="14579" spans="1:8" x14ac:dyDescent="0.3">
      <c r="A14579" t="s">
        <v>41</v>
      </c>
      <c r="B14579" t="s">
        <v>53</v>
      </c>
      <c r="C14579" t="s">
        <v>106</v>
      </c>
      <c r="D14579" t="s">
        <v>198</v>
      </c>
      <c r="E14579" t="s">
        <v>201</v>
      </c>
      <c r="G14579" s="87">
        <v>20400</v>
      </c>
      <c r="H14579" s="87">
        <v>20400</v>
      </c>
    </row>
    <row r="14580" spans="1:8" x14ac:dyDescent="0.3">
      <c r="A14580" t="s">
        <v>41</v>
      </c>
      <c r="B14580" t="s">
        <v>53</v>
      </c>
      <c r="C14580" t="s">
        <v>106</v>
      </c>
      <c r="D14580" t="s">
        <v>198</v>
      </c>
      <c r="E14580" t="s">
        <v>202</v>
      </c>
      <c r="G14580" s="87">
        <v>20400</v>
      </c>
      <c r="H14580" s="87">
        <v>11121.848023699071</v>
      </c>
    </row>
    <row r="14581" spans="1:8" x14ac:dyDescent="0.3">
      <c r="A14581" t="s">
        <v>41</v>
      </c>
      <c r="B14581" t="s">
        <v>53</v>
      </c>
      <c r="C14581" t="s">
        <v>106</v>
      </c>
      <c r="D14581" t="s">
        <v>198</v>
      </c>
      <c r="E14581" t="s">
        <v>139</v>
      </c>
      <c r="G14581" s="87">
        <v>20400</v>
      </c>
      <c r="H14581" s="87">
        <v>13158</v>
      </c>
    </row>
    <row r="14582" spans="1:8" x14ac:dyDescent="0.3">
      <c r="A14582" t="s">
        <v>41</v>
      </c>
      <c r="B14582" t="s">
        <v>53</v>
      </c>
      <c r="C14582" t="s">
        <v>106</v>
      </c>
      <c r="D14582" t="s">
        <v>198</v>
      </c>
      <c r="E14582" t="s">
        <v>65</v>
      </c>
      <c r="G14582" s="87">
        <v>20400</v>
      </c>
      <c r="H14582" s="87">
        <v>11121.848023699071</v>
      </c>
    </row>
    <row r="14583" spans="1:8" x14ac:dyDescent="0.3">
      <c r="A14583" t="s">
        <v>41</v>
      </c>
      <c r="B14583" t="s">
        <v>53</v>
      </c>
      <c r="C14583" t="s">
        <v>106</v>
      </c>
      <c r="D14583" t="s">
        <v>203</v>
      </c>
      <c r="E14583" t="s">
        <v>204</v>
      </c>
      <c r="G14583" s="87">
        <v>20400</v>
      </c>
      <c r="H14583" s="87">
        <v>11051.954371528</v>
      </c>
    </row>
    <row r="14584" spans="1:8" x14ac:dyDescent="0.3">
      <c r="A14584" t="s">
        <v>41</v>
      </c>
      <c r="B14584" t="s">
        <v>53</v>
      </c>
      <c r="C14584" t="s">
        <v>106</v>
      </c>
      <c r="D14584" t="s">
        <v>203</v>
      </c>
      <c r="E14584" t="s">
        <v>142</v>
      </c>
      <c r="G14584" s="87">
        <v>20400</v>
      </c>
      <c r="H14584" s="87">
        <v>20400</v>
      </c>
    </row>
    <row r="14585" spans="1:8" x14ac:dyDescent="0.3">
      <c r="A14585" t="s">
        <v>41</v>
      </c>
      <c r="B14585" t="s">
        <v>53</v>
      </c>
      <c r="C14585" t="s">
        <v>106</v>
      </c>
      <c r="D14585" t="s">
        <v>203</v>
      </c>
      <c r="E14585" t="s">
        <v>143</v>
      </c>
      <c r="G14585" s="87">
        <v>20400</v>
      </c>
      <c r="H14585" s="87">
        <v>20696.543766906361</v>
      </c>
    </row>
    <row r="14586" spans="1:8" x14ac:dyDescent="0.3">
      <c r="A14586" t="s">
        <v>41</v>
      </c>
      <c r="B14586" t="s">
        <v>53</v>
      </c>
      <c r="C14586" t="s">
        <v>106</v>
      </c>
      <c r="D14586" t="s">
        <v>203</v>
      </c>
      <c r="E14586" t="s">
        <v>141</v>
      </c>
      <c r="G14586" s="87">
        <v>20400</v>
      </c>
      <c r="H14586" s="87">
        <v>0</v>
      </c>
    </row>
    <row r="14587" spans="1:8" x14ac:dyDescent="0.3">
      <c r="A14587" t="s">
        <v>41</v>
      </c>
      <c r="B14587" t="s">
        <v>53</v>
      </c>
      <c r="C14587" t="s">
        <v>106</v>
      </c>
      <c r="D14587" t="s">
        <v>203</v>
      </c>
      <c r="E14587" t="s">
        <v>205</v>
      </c>
      <c r="G14587" s="87">
        <v>20400</v>
      </c>
      <c r="H14587" s="87">
        <v>11051.954371528</v>
      </c>
    </row>
    <row r="14588" spans="1:8" x14ac:dyDescent="0.3">
      <c r="A14588" t="s">
        <v>41</v>
      </c>
      <c r="B14588" t="s">
        <v>53</v>
      </c>
      <c r="C14588" t="s">
        <v>106</v>
      </c>
      <c r="D14588" t="s">
        <v>206</v>
      </c>
      <c r="E14588" t="s">
        <v>207</v>
      </c>
      <c r="G14588" s="87">
        <v>20400</v>
      </c>
      <c r="H14588" s="87">
        <v>21624</v>
      </c>
    </row>
    <row r="14589" spans="1:8" x14ac:dyDescent="0.3">
      <c r="A14589" t="s">
        <v>41</v>
      </c>
      <c r="B14589" t="s">
        <v>53</v>
      </c>
      <c r="C14589" t="s">
        <v>106</v>
      </c>
      <c r="D14589" t="s">
        <v>206</v>
      </c>
      <c r="E14589" t="s">
        <v>208</v>
      </c>
      <c r="G14589" s="87">
        <v>20400</v>
      </c>
      <c r="H14589" s="87">
        <v>21415.75</v>
      </c>
    </row>
    <row r="14590" spans="1:8" x14ac:dyDescent="0.3">
      <c r="A14590" t="s">
        <v>41</v>
      </c>
      <c r="B14590" t="s">
        <v>53</v>
      </c>
      <c r="C14590" t="s">
        <v>106</v>
      </c>
      <c r="D14590" t="s">
        <v>206</v>
      </c>
      <c r="E14590" t="s">
        <v>209</v>
      </c>
      <c r="G14590" s="87">
        <v>20400</v>
      </c>
      <c r="H14590" s="87">
        <v>20175.642778993431</v>
      </c>
    </row>
    <row r="14591" spans="1:8" x14ac:dyDescent="0.3">
      <c r="A14591" t="s">
        <v>41</v>
      </c>
      <c r="B14591" t="s">
        <v>53</v>
      </c>
      <c r="C14591" t="s">
        <v>106</v>
      </c>
      <c r="D14591" t="s">
        <v>210</v>
      </c>
      <c r="E14591" t="s">
        <v>211</v>
      </c>
      <c r="G14591" s="87">
        <v>20400</v>
      </c>
      <c r="H14591" s="87">
        <v>20400</v>
      </c>
    </row>
    <row r="14592" spans="1:8" x14ac:dyDescent="0.3">
      <c r="A14592" t="s">
        <v>41</v>
      </c>
      <c r="B14592" t="s">
        <v>53</v>
      </c>
      <c r="C14592" t="s">
        <v>106</v>
      </c>
      <c r="D14592" t="s">
        <v>210</v>
      </c>
      <c r="E14592" t="s">
        <v>212</v>
      </c>
      <c r="G14592" s="87">
        <v>20400</v>
      </c>
      <c r="H14592" s="87">
        <v>20196</v>
      </c>
    </row>
    <row r="14593" spans="1:8" x14ac:dyDescent="0.3">
      <c r="A14593" t="s">
        <v>41</v>
      </c>
      <c r="B14593" t="s">
        <v>53</v>
      </c>
      <c r="C14593" t="s">
        <v>106</v>
      </c>
      <c r="D14593" t="s">
        <v>210</v>
      </c>
      <c r="E14593" t="s">
        <v>213</v>
      </c>
      <c r="G14593" s="87">
        <v>20400</v>
      </c>
      <c r="H14593" s="87">
        <v>20094</v>
      </c>
    </row>
    <row r="14594" spans="1:8" x14ac:dyDescent="0.3">
      <c r="A14594" t="s">
        <v>41</v>
      </c>
      <c r="B14594" t="s">
        <v>53</v>
      </c>
      <c r="C14594" t="s">
        <v>106</v>
      </c>
      <c r="D14594" t="s">
        <v>214</v>
      </c>
      <c r="E14594" t="s">
        <v>215</v>
      </c>
      <c r="F14594" s="88">
        <v>46388</v>
      </c>
      <c r="G14594" s="87">
        <v>1700</v>
      </c>
      <c r="H14594" s="87">
        <v>94.75176734421737</v>
      </c>
    </row>
    <row r="14595" spans="1:8" x14ac:dyDescent="0.3">
      <c r="A14595" t="s">
        <v>41</v>
      </c>
      <c r="B14595" t="s">
        <v>53</v>
      </c>
      <c r="C14595" t="s">
        <v>106</v>
      </c>
      <c r="D14595" t="s">
        <v>214</v>
      </c>
      <c r="E14595" t="s">
        <v>216</v>
      </c>
      <c r="F14595" s="88">
        <v>46388</v>
      </c>
      <c r="G14595" s="87">
        <v>1700</v>
      </c>
      <c r="H14595" s="87">
        <v>102.0000000000001</v>
      </c>
    </row>
    <row r="14596" spans="1:8" x14ac:dyDescent="0.3">
      <c r="A14596" t="s">
        <v>41</v>
      </c>
      <c r="B14596" t="s">
        <v>53</v>
      </c>
      <c r="C14596" t="s">
        <v>106</v>
      </c>
      <c r="D14596" t="s">
        <v>214</v>
      </c>
      <c r="E14596" t="s">
        <v>217</v>
      </c>
      <c r="F14596" s="88">
        <v>46388</v>
      </c>
      <c r="G14596" s="87">
        <v>1700</v>
      </c>
      <c r="H14596" s="87">
        <v>-6.8379553356438976</v>
      </c>
    </row>
    <row r="14597" spans="1:8" x14ac:dyDescent="0.3">
      <c r="A14597" t="s">
        <v>41</v>
      </c>
      <c r="B14597" t="s">
        <v>53</v>
      </c>
      <c r="C14597" t="s">
        <v>106</v>
      </c>
      <c r="D14597" t="s">
        <v>214</v>
      </c>
      <c r="E14597" t="s">
        <v>215</v>
      </c>
      <c r="F14597" s="88">
        <v>46419</v>
      </c>
      <c r="G14597" s="87">
        <v>1700</v>
      </c>
      <c r="H14597" s="87">
        <v>94.749410234363054</v>
      </c>
    </row>
    <row r="14598" spans="1:8" x14ac:dyDescent="0.3">
      <c r="A14598" t="s">
        <v>41</v>
      </c>
      <c r="B14598" t="s">
        <v>53</v>
      </c>
      <c r="C14598" t="s">
        <v>106</v>
      </c>
      <c r="D14598" t="s">
        <v>214</v>
      </c>
      <c r="E14598" t="s">
        <v>216</v>
      </c>
      <c r="F14598" s="88">
        <v>46419</v>
      </c>
      <c r="G14598" s="87">
        <v>1700</v>
      </c>
      <c r="H14598" s="87">
        <v>102.0000000000001</v>
      </c>
    </row>
    <row r="14599" spans="1:8" x14ac:dyDescent="0.3">
      <c r="A14599" t="s">
        <v>41</v>
      </c>
      <c r="B14599" t="s">
        <v>53</v>
      </c>
      <c r="C14599" t="s">
        <v>106</v>
      </c>
      <c r="D14599" t="s">
        <v>214</v>
      </c>
      <c r="E14599" t="s">
        <v>217</v>
      </c>
      <c r="F14599" s="88">
        <v>46419</v>
      </c>
      <c r="G14599" s="87">
        <v>1700</v>
      </c>
      <c r="H14599" s="87">
        <v>-6.8401790241859111</v>
      </c>
    </row>
    <row r="14600" spans="1:8" x14ac:dyDescent="0.3">
      <c r="A14600" t="s">
        <v>41</v>
      </c>
      <c r="B14600" t="s">
        <v>53</v>
      </c>
      <c r="C14600" t="s">
        <v>106</v>
      </c>
      <c r="D14600" t="s">
        <v>214</v>
      </c>
      <c r="E14600" t="s">
        <v>215</v>
      </c>
      <c r="F14600" s="88">
        <v>46447</v>
      </c>
      <c r="G14600" s="87">
        <v>1700</v>
      </c>
      <c r="H14600" s="87">
        <v>94.747051590955422</v>
      </c>
    </row>
    <row r="14601" spans="1:8" x14ac:dyDescent="0.3">
      <c r="A14601" t="s">
        <v>41</v>
      </c>
      <c r="B14601" t="s">
        <v>53</v>
      </c>
      <c r="C14601" t="s">
        <v>106</v>
      </c>
      <c r="D14601" t="s">
        <v>214</v>
      </c>
      <c r="E14601" t="s">
        <v>216</v>
      </c>
      <c r="F14601" s="88">
        <v>46447</v>
      </c>
      <c r="G14601" s="87">
        <v>1700</v>
      </c>
      <c r="H14601" s="87">
        <v>102.0000000000001</v>
      </c>
    </row>
    <row r="14602" spans="1:8" x14ac:dyDescent="0.3">
      <c r="A14602" t="s">
        <v>41</v>
      </c>
      <c r="B14602" t="s">
        <v>53</v>
      </c>
      <c r="C14602" t="s">
        <v>106</v>
      </c>
      <c r="D14602" t="s">
        <v>214</v>
      </c>
      <c r="E14602" t="s">
        <v>217</v>
      </c>
      <c r="F14602" s="88">
        <v>46447</v>
      </c>
      <c r="G14602" s="87">
        <v>1700</v>
      </c>
      <c r="H14602" s="87">
        <v>-6.8424041594759446</v>
      </c>
    </row>
    <row r="14603" spans="1:8" x14ac:dyDescent="0.3">
      <c r="A14603" t="s">
        <v>41</v>
      </c>
      <c r="B14603" t="s">
        <v>53</v>
      </c>
      <c r="C14603" t="s">
        <v>106</v>
      </c>
      <c r="D14603" t="s">
        <v>214</v>
      </c>
      <c r="E14603" t="s">
        <v>215</v>
      </c>
      <c r="F14603" s="88">
        <v>46478</v>
      </c>
      <c r="G14603" s="87">
        <v>1700</v>
      </c>
      <c r="H14603" s="87">
        <v>94.74461137953098</v>
      </c>
    </row>
    <row r="14604" spans="1:8" x14ac:dyDescent="0.3">
      <c r="A14604" t="s">
        <v>41</v>
      </c>
      <c r="B14604" t="s">
        <v>53</v>
      </c>
      <c r="C14604" t="s">
        <v>106</v>
      </c>
      <c r="D14604" t="s">
        <v>214</v>
      </c>
      <c r="E14604" t="s">
        <v>216</v>
      </c>
      <c r="F14604" s="88">
        <v>46478</v>
      </c>
      <c r="G14604" s="87">
        <v>1700</v>
      </c>
      <c r="H14604" s="87">
        <v>102.0000000000001</v>
      </c>
    </row>
    <row r="14605" spans="1:8" x14ac:dyDescent="0.3">
      <c r="A14605" t="s">
        <v>41</v>
      </c>
      <c r="B14605" t="s">
        <v>53</v>
      </c>
      <c r="C14605" t="s">
        <v>106</v>
      </c>
      <c r="D14605" t="s">
        <v>214</v>
      </c>
      <c r="E14605" t="s">
        <v>217</v>
      </c>
      <c r="F14605" s="88">
        <v>46478</v>
      </c>
      <c r="G14605" s="87">
        <v>1700</v>
      </c>
      <c r="H14605" s="87">
        <v>-6.844706245725507</v>
      </c>
    </row>
    <row r="14606" spans="1:8" x14ac:dyDescent="0.3">
      <c r="A14606" t="s">
        <v>41</v>
      </c>
      <c r="B14606" t="s">
        <v>53</v>
      </c>
      <c r="C14606" t="s">
        <v>106</v>
      </c>
      <c r="D14606" t="s">
        <v>214</v>
      </c>
      <c r="E14606" t="s">
        <v>215</v>
      </c>
      <c r="F14606" s="88">
        <v>46508</v>
      </c>
      <c r="G14606" s="87">
        <v>1700</v>
      </c>
      <c r="H14606" s="87">
        <v>94.742169525564648</v>
      </c>
    </row>
    <row r="14607" spans="1:8" x14ac:dyDescent="0.3">
      <c r="A14607" t="s">
        <v>41</v>
      </c>
      <c r="B14607" t="s">
        <v>53</v>
      </c>
      <c r="C14607" t="s">
        <v>106</v>
      </c>
      <c r="D14607" t="s">
        <v>214</v>
      </c>
      <c r="E14607" t="s">
        <v>216</v>
      </c>
      <c r="F14607" s="88">
        <v>46508</v>
      </c>
      <c r="G14607" s="87">
        <v>1700</v>
      </c>
      <c r="H14607" s="87">
        <v>102.0000000000001</v>
      </c>
    </row>
    <row r="14608" spans="1:8" x14ac:dyDescent="0.3">
      <c r="A14608" t="s">
        <v>41</v>
      </c>
      <c r="B14608" t="s">
        <v>53</v>
      </c>
      <c r="C14608" t="s">
        <v>106</v>
      </c>
      <c r="D14608" t="s">
        <v>214</v>
      </c>
      <c r="E14608" t="s">
        <v>217</v>
      </c>
      <c r="F14608" s="88">
        <v>46508</v>
      </c>
      <c r="G14608" s="87">
        <v>1700</v>
      </c>
      <c r="H14608" s="87">
        <v>-6.8470098815427871</v>
      </c>
    </row>
    <row r="14609" spans="1:8" x14ac:dyDescent="0.3">
      <c r="A14609" t="s">
        <v>41</v>
      </c>
      <c r="B14609" t="s">
        <v>53</v>
      </c>
      <c r="C14609" t="s">
        <v>106</v>
      </c>
      <c r="D14609" t="s">
        <v>214</v>
      </c>
      <c r="E14609" t="s">
        <v>215</v>
      </c>
      <c r="F14609" s="88">
        <v>46539</v>
      </c>
      <c r="G14609" s="87">
        <v>1700</v>
      </c>
      <c r="H14609" s="87">
        <v>94.739726027397396</v>
      </c>
    </row>
    <row r="14610" spans="1:8" x14ac:dyDescent="0.3">
      <c r="A14610" t="s">
        <v>41</v>
      </c>
      <c r="B14610" t="s">
        <v>53</v>
      </c>
      <c r="C14610" t="s">
        <v>106</v>
      </c>
      <c r="D14610" t="s">
        <v>214</v>
      </c>
      <c r="E14610" t="s">
        <v>216</v>
      </c>
      <c r="F14610" s="88">
        <v>46539</v>
      </c>
      <c r="G14610" s="87">
        <v>1700</v>
      </c>
      <c r="H14610" s="87">
        <v>102.0000000000001</v>
      </c>
    </row>
    <row r="14611" spans="1:8" x14ac:dyDescent="0.3">
      <c r="A14611" t="s">
        <v>41</v>
      </c>
      <c r="B14611" t="s">
        <v>53</v>
      </c>
      <c r="C14611" t="s">
        <v>106</v>
      </c>
      <c r="D14611" t="s">
        <v>214</v>
      </c>
      <c r="E14611" t="s">
        <v>217</v>
      </c>
      <c r="F14611" s="88">
        <v>46539</v>
      </c>
      <c r="G14611" s="87">
        <v>1700</v>
      </c>
      <c r="H14611" s="87">
        <v>-6.8493150684931781</v>
      </c>
    </row>
    <row r="14612" spans="1:8" x14ac:dyDescent="0.3">
      <c r="A14612" t="s">
        <v>41</v>
      </c>
      <c r="B14612" t="s">
        <v>53</v>
      </c>
      <c r="C14612" t="s">
        <v>106</v>
      </c>
      <c r="D14612" t="s">
        <v>214</v>
      </c>
      <c r="E14612" t="s">
        <v>215</v>
      </c>
      <c r="F14612" s="88">
        <v>46569</v>
      </c>
      <c r="G14612" s="87">
        <v>1700</v>
      </c>
      <c r="H14612" s="87">
        <v>94.737280883367973</v>
      </c>
    </row>
    <row r="14613" spans="1:8" x14ac:dyDescent="0.3">
      <c r="A14613" t="s">
        <v>41</v>
      </c>
      <c r="B14613" t="s">
        <v>53</v>
      </c>
      <c r="C14613" t="s">
        <v>106</v>
      </c>
      <c r="D14613" t="s">
        <v>214</v>
      </c>
      <c r="E14613" t="s">
        <v>216</v>
      </c>
      <c r="F14613" s="88">
        <v>46569</v>
      </c>
      <c r="G14613" s="87">
        <v>1700</v>
      </c>
      <c r="H14613" s="87">
        <v>102.0000000000001</v>
      </c>
    </row>
    <row r="14614" spans="1:8" x14ac:dyDescent="0.3">
      <c r="A14614" t="s">
        <v>41</v>
      </c>
      <c r="B14614" t="s">
        <v>53</v>
      </c>
      <c r="C14614" t="s">
        <v>106</v>
      </c>
      <c r="D14614" t="s">
        <v>214</v>
      </c>
      <c r="E14614" t="s">
        <v>217</v>
      </c>
      <c r="F14614" s="88">
        <v>46569</v>
      </c>
      <c r="G14614" s="87">
        <v>1700</v>
      </c>
      <c r="H14614" s="87">
        <v>-6.851621808143582</v>
      </c>
    </row>
    <row r="14615" spans="1:8" x14ac:dyDescent="0.3">
      <c r="A14615" t="s">
        <v>41</v>
      </c>
      <c r="B14615" t="s">
        <v>53</v>
      </c>
      <c r="C14615" t="s">
        <v>106</v>
      </c>
      <c r="D14615" t="s">
        <v>214</v>
      </c>
      <c r="E14615" t="s">
        <v>215</v>
      </c>
      <c r="F14615" s="88">
        <v>46600</v>
      </c>
      <c r="G14615" s="87">
        <v>1700</v>
      </c>
      <c r="H14615" s="87">
        <v>-6.8539679559048832</v>
      </c>
    </row>
    <row r="14616" spans="1:8" x14ac:dyDescent="0.3">
      <c r="A14616" t="s">
        <v>41</v>
      </c>
      <c r="B14616" t="s">
        <v>53</v>
      </c>
      <c r="C14616" t="s">
        <v>106</v>
      </c>
      <c r="D14616" t="s">
        <v>214</v>
      </c>
      <c r="E14616" t="s">
        <v>216</v>
      </c>
      <c r="F14616" s="88">
        <v>46600</v>
      </c>
      <c r="G14616" s="87">
        <v>1700</v>
      </c>
      <c r="H14616" s="87">
        <v>0</v>
      </c>
    </row>
    <row r="14617" spans="1:8" x14ac:dyDescent="0.3">
      <c r="A14617" t="s">
        <v>41</v>
      </c>
      <c r="B14617" t="s">
        <v>53</v>
      </c>
      <c r="C14617" t="s">
        <v>106</v>
      </c>
      <c r="D14617" t="s">
        <v>214</v>
      </c>
      <c r="E14617" t="s">
        <v>217</v>
      </c>
      <c r="F14617" s="88">
        <v>46600</v>
      </c>
      <c r="G14617" s="87">
        <v>1700</v>
      </c>
      <c r="H14617" s="87">
        <v>-6.8539679559048832</v>
      </c>
    </row>
    <row r="14618" spans="1:8" x14ac:dyDescent="0.3">
      <c r="A14618" t="s">
        <v>41</v>
      </c>
      <c r="B14618" t="s">
        <v>53</v>
      </c>
      <c r="C14618" t="s">
        <v>106</v>
      </c>
      <c r="D14618" t="s">
        <v>214</v>
      </c>
      <c r="E14618" t="s">
        <v>215</v>
      </c>
      <c r="F14618" s="88">
        <v>46631</v>
      </c>
      <c r="G14618" s="87">
        <v>1700</v>
      </c>
      <c r="H14618" s="87">
        <v>-6.8562778311843324</v>
      </c>
    </row>
    <row r="14619" spans="1:8" x14ac:dyDescent="0.3">
      <c r="A14619" t="s">
        <v>41</v>
      </c>
      <c r="B14619" t="s">
        <v>53</v>
      </c>
      <c r="C14619" t="s">
        <v>106</v>
      </c>
      <c r="D14619" t="s">
        <v>214</v>
      </c>
      <c r="E14619" t="s">
        <v>216</v>
      </c>
      <c r="F14619" s="88">
        <v>46631</v>
      </c>
      <c r="G14619" s="87">
        <v>1700</v>
      </c>
      <c r="H14619" s="87">
        <v>0</v>
      </c>
    </row>
    <row r="14620" spans="1:8" x14ac:dyDescent="0.3">
      <c r="A14620" t="s">
        <v>41</v>
      </c>
      <c r="B14620" t="s">
        <v>53</v>
      </c>
      <c r="C14620" t="s">
        <v>106</v>
      </c>
      <c r="D14620" t="s">
        <v>214</v>
      </c>
      <c r="E14620" t="s">
        <v>217</v>
      </c>
      <c r="F14620" s="88">
        <v>46631</v>
      </c>
      <c r="G14620" s="87">
        <v>1700</v>
      </c>
      <c r="H14620" s="87">
        <v>-6.8562778311843324</v>
      </c>
    </row>
    <row r="14621" spans="1:8" x14ac:dyDescent="0.3">
      <c r="A14621" t="s">
        <v>41</v>
      </c>
      <c r="B14621" t="s">
        <v>53</v>
      </c>
      <c r="C14621" t="s">
        <v>106</v>
      </c>
      <c r="D14621" t="s">
        <v>214</v>
      </c>
      <c r="E14621" t="s">
        <v>215</v>
      </c>
      <c r="F14621" s="88">
        <v>46661</v>
      </c>
      <c r="G14621" s="87">
        <v>1700</v>
      </c>
      <c r="H14621" s="87">
        <v>-6.8585892639037578</v>
      </c>
    </row>
    <row r="14622" spans="1:8" x14ac:dyDescent="0.3">
      <c r="A14622" t="s">
        <v>41</v>
      </c>
      <c r="B14622" t="s">
        <v>53</v>
      </c>
      <c r="C14622" t="s">
        <v>106</v>
      </c>
      <c r="D14622" t="s">
        <v>214</v>
      </c>
      <c r="E14622" t="s">
        <v>216</v>
      </c>
      <c r="F14622" s="88">
        <v>46661</v>
      </c>
      <c r="G14622" s="87">
        <v>1700</v>
      </c>
      <c r="H14622" s="87">
        <v>0</v>
      </c>
    </row>
    <row r="14623" spans="1:8" x14ac:dyDescent="0.3">
      <c r="A14623" t="s">
        <v>41</v>
      </c>
      <c r="B14623" t="s">
        <v>53</v>
      </c>
      <c r="C14623" t="s">
        <v>106</v>
      </c>
      <c r="D14623" t="s">
        <v>214</v>
      </c>
      <c r="E14623" t="s">
        <v>217</v>
      </c>
      <c r="F14623" s="88">
        <v>46661</v>
      </c>
      <c r="G14623" s="87">
        <v>1700</v>
      </c>
      <c r="H14623" s="87">
        <v>-6.8585892639037578</v>
      </c>
    </row>
    <row r="14624" spans="1:8" x14ac:dyDescent="0.3">
      <c r="A14624" t="s">
        <v>41</v>
      </c>
      <c r="B14624" t="s">
        <v>53</v>
      </c>
      <c r="C14624" t="s">
        <v>106</v>
      </c>
      <c r="D14624" t="s">
        <v>214</v>
      </c>
      <c r="E14624" t="s">
        <v>215</v>
      </c>
      <c r="F14624" s="88">
        <v>46692</v>
      </c>
      <c r="G14624" s="87">
        <v>1700</v>
      </c>
      <c r="H14624" s="87">
        <v>-6.8609022556391226</v>
      </c>
    </row>
    <row r="14625" spans="1:8" x14ac:dyDescent="0.3">
      <c r="A14625" t="s">
        <v>41</v>
      </c>
      <c r="B14625" t="s">
        <v>53</v>
      </c>
      <c r="C14625" t="s">
        <v>106</v>
      </c>
      <c r="D14625" t="s">
        <v>214</v>
      </c>
      <c r="E14625" t="s">
        <v>216</v>
      </c>
      <c r="F14625" s="88">
        <v>46692</v>
      </c>
      <c r="G14625" s="87">
        <v>1700</v>
      </c>
      <c r="H14625" s="87">
        <v>0</v>
      </c>
    </row>
    <row r="14626" spans="1:8" x14ac:dyDescent="0.3">
      <c r="A14626" t="s">
        <v>41</v>
      </c>
      <c r="B14626" t="s">
        <v>53</v>
      </c>
      <c r="C14626" t="s">
        <v>106</v>
      </c>
      <c r="D14626" t="s">
        <v>214</v>
      </c>
      <c r="E14626" t="s">
        <v>217</v>
      </c>
      <c r="F14626" s="88">
        <v>46692</v>
      </c>
      <c r="G14626" s="87">
        <v>1700</v>
      </c>
      <c r="H14626" s="87">
        <v>-6.8609022556391226</v>
      </c>
    </row>
    <row r="14627" spans="1:8" x14ac:dyDescent="0.3">
      <c r="A14627" t="s">
        <v>41</v>
      </c>
      <c r="B14627" t="s">
        <v>53</v>
      </c>
      <c r="C14627" t="s">
        <v>106</v>
      </c>
      <c r="D14627" t="s">
        <v>214</v>
      </c>
      <c r="E14627" t="s">
        <v>215</v>
      </c>
      <c r="F14627" s="88">
        <v>46722</v>
      </c>
      <c r="G14627" s="87">
        <v>1700</v>
      </c>
      <c r="H14627" s="87">
        <v>-6.8632168079680866</v>
      </c>
    </row>
    <row r="14628" spans="1:8" x14ac:dyDescent="0.3">
      <c r="A14628" t="s">
        <v>41</v>
      </c>
      <c r="B14628" t="s">
        <v>53</v>
      </c>
      <c r="C14628" t="s">
        <v>106</v>
      </c>
      <c r="D14628" t="s">
        <v>214</v>
      </c>
      <c r="E14628" t="s">
        <v>216</v>
      </c>
      <c r="F14628" s="88">
        <v>46722</v>
      </c>
      <c r="G14628" s="87">
        <v>1700</v>
      </c>
      <c r="H14628" s="87">
        <v>0</v>
      </c>
    </row>
    <row r="14629" spans="1:8" x14ac:dyDescent="0.3">
      <c r="A14629" t="s">
        <v>41</v>
      </c>
      <c r="B14629" t="s">
        <v>53</v>
      </c>
      <c r="C14629" t="s">
        <v>106</v>
      </c>
      <c r="D14629" t="s">
        <v>214</v>
      </c>
      <c r="E14629" t="s">
        <v>217</v>
      </c>
      <c r="F14629" s="88">
        <v>46722</v>
      </c>
      <c r="G14629" s="87">
        <v>1700</v>
      </c>
      <c r="H14629" s="87">
        <v>-6.8632168079680866</v>
      </c>
    </row>
    <row r="14630" spans="1:8" x14ac:dyDescent="0.3">
      <c r="A14630" t="s">
        <v>41</v>
      </c>
      <c r="B14630" t="s">
        <v>53</v>
      </c>
      <c r="C14630" t="s">
        <v>107</v>
      </c>
      <c r="D14630" t="s">
        <v>198</v>
      </c>
      <c r="E14630" t="s">
        <v>135</v>
      </c>
      <c r="G14630" s="87">
        <v>15600</v>
      </c>
      <c r="H14630" s="87">
        <v>8767.2000000000007</v>
      </c>
    </row>
    <row r="14631" spans="1:8" x14ac:dyDescent="0.3">
      <c r="A14631" t="s">
        <v>41</v>
      </c>
      <c r="B14631" t="s">
        <v>53</v>
      </c>
      <c r="C14631" t="s">
        <v>107</v>
      </c>
      <c r="D14631" t="s">
        <v>198</v>
      </c>
      <c r="E14631" t="s">
        <v>199</v>
      </c>
      <c r="G14631" s="87">
        <v>15600</v>
      </c>
      <c r="H14631" s="87">
        <v>15600</v>
      </c>
    </row>
    <row r="14632" spans="1:8" x14ac:dyDescent="0.3">
      <c r="A14632" t="s">
        <v>41</v>
      </c>
      <c r="B14632" t="s">
        <v>53</v>
      </c>
      <c r="C14632" t="s">
        <v>107</v>
      </c>
      <c r="D14632" t="s">
        <v>198</v>
      </c>
      <c r="E14632" t="s">
        <v>200</v>
      </c>
      <c r="G14632" s="87">
        <v>15600</v>
      </c>
      <c r="H14632" s="87">
        <v>15725.872938114249</v>
      </c>
    </row>
    <row r="14633" spans="1:8" x14ac:dyDescent="0.3">
      <c r="A14633" t="s">
        <v>41</v>
      </c>
      <c r="B14633" t="s">
        <v>53</v>
      </c>
      <c r="C14633" t="s">
        <v>107</v>
      </c>
      <c r="D14633" t="s">
        <v>198</v>
      </c>
      <c r="E14633" t="s">
        <v>201</v>
      </c>
      <c r="G14633" s="87">
        <v>15600</v>
      </c>
      <c r="H14633" s="87">
        <v>15600</v>
      </c>
    </row>
    <row r="14634" spans="1:8" x14ac:dyDescent="0.3">
      <c r="A14634" t="s">
        <v>41</v>
      </c>
      <c r="B14634" t="s">
        <v>53</v>
      </c>
      <c r="C14634" t="s">
        <v>107</v>
      </c>
      <c r="D14634" t="s">
        <v>198</v>
      </c>
      <c r="E14634" t="s">
        <v>202</v>
      </c>
      <c r="G14634" s="87">
        <v>15600</v>
      </c>
      <c r="H14634" s="87">
        <v>8837.9405912202092</v>
      </c>
    </row>
    <row r="14635" spans="1:8" x14ac:dyDescent="0.3">
      <c r="A14635" t="s">
        <v>41</v>
      </c>
      <c r="B14635" t="s">
        <v>53</v>
      </c>
      <c r="C14635" t="s">
        <v>107</v>
      </c>
      <c r="D14635" t="s">
        <v>198</v>
      </c>
      <c r="E14635" t="s">
        <v>139</v>
      </c>
      <c r="G14635" s="87">
        <v>15600</v>
      </c>
      <c r="H14635" s="87">
        <v>9594</v>
      </c>
    </row>
    <row r="14636" spans="1:8" x14ac:dyDescent="0.3">
      <c r="A14636" t="s">
        <v>41</v>
      </c>
      <c r="B14636" t="s">
        <v>53</v>
      </c>
      <c r="C14636" t="s">
        <v>107</v>
      </c>
      <c r="D14636" t="s">
        <v>198</v>
      </c>
      <c r="E14636" t="s">
        <v>65</v>
      </c>
      <c r="G14636" s="87">
        <v>15600</v>
      </c>
      <c r="H14636" s="87">
        <v>8837.9405912202092</v>
      </c>
    </row>
    <row r="14637" spans="1:8" x14ac:dyDescent="0.3">
      <c r="A14637" t="s">
        <v>41</v>
      </c>
      <c r="B14637" t="s">
        <v>53</v>
      </c>
      <c r="C14637" t="s">
        <v>107</v>
      </c>
      <c r="D14637" t="s">
        <v>203</v>
      </c>
      <c r="E14637" t="s">
        <v>204</v>
      </c>
      <c r="G14637" s="87">
        <v>15600</v>
      </c>
      <c r="H14637" s="87">
        <v>8778.9958418402803</v>
      </c>
    </row>
    <row r="14638" spans="1:8" x14ac:dyDescent="0.3">
      <c r="A14638" t="s">
        <v>41</v>
      </c>
      <c r="B14638" t="s">
        <v>53</v>
      </c>
      <c r="C14638" t="s">
        <v>107</v>
      </c>
      <c r="D14638" t="s">
        <v>203</v>
      </c>
      <c r="E14638" t="s">
        <v>142</v>
      </c>
      <c r="G14638" s="87">
        <v>15600</v>
      </c>
      <c r="H14638" s="87">
        <v>15600</v>
      </c>
    </row>
    <row r="14639" spans="1:8" x14ac:dyDescent="0.3">
      <c r="A14639" t="s">
        <v>41</v>
      </c>
      <c r="B14639" t="s">
        <v>53</v>
      </c>
      <c r="C14639" t="s">
        <v>107</v>
      </c>
      <c r="D14639" t="s">
        <v>203</v>
      </c>
      <c r="E14639" t="s">
        <v>143</v>
      </c>
      <c r="G14639" s="87">
        <v>15600</v>
      </c>
      <c r="H14639" s="87">
        <v>15620.98904242043</v>
      </c>
    </row>
    <row r="14640" spans="1:8" x14ac:dyDescent="0.3">
      <c r="A14640" t="s">
        <v>41</v>
      </c>
      <c r="B14640" t="s">
        <v>53</v>
      </c>
      <c r="C14640" t="s">
        <v>107</v>
      </c>
      <c r="D14640" t="s">
        <v>203</v>
      </c>
      <c r="E14640" t="s">
        <v>141</v>
      </c>
      <c r="G14640" s="87">
        <v>15600</v>
      </c>
      <c r="H14640" s="87">
        <v>0</v>
      </c>
    </row>
    <row r="14641" spans="1:8" x14ac:dyDescent="0.3">
      <c r="A14641" t="s">
        <v>41</v>
      </c>
      <c r="B14641" t="s">
        <v>53</v>
      </c>
      <c r="C14641" t="s">
        <v>107</v>
      </c>
      <c r="D14641" t="s">
        <v>203</v>
      </c>
      <c r="E14641" t="s">
        <v>205</v>
      </c>
      <c r="G14641" s="87">
        <v>15600</v>
      </c>
      <c r="H14641" s="87">
        <v>8778.9958418402803</v>
      </c>
    </row>
    <row r="14642" spans="1:8" x14ac:dyDescent="0.3">
      <c r="A14642" t="s">
        <v>41</v>
      </c>
      <c r="B14642" t="s">
        <v>53</v>
      </c>
      <c r="C14642" t="s">
        <v>107</v>
      </c>
      <c r="D14642" t="s">
        <v>206</v>
      </c>
      <c r="E14642" t="s">
        <v>207</v>
      </c>
      <c r="G14642" s="87">
        <v>15600</v>
      </c>
      <c r="H14642" s="87">
        <v>15600</v>
      </c>
    </row>
    <row r="14643" spans="1:8" x14ac:dyDescent="0.3">
      <c r="A14643" t="s">
        <v>41</v>
      </c>
      <c r="B14643" t="s">
        <v>53</v>
      </c>
      <c r="C14643" t="s">
        <v>107</v>
      </c>
      <c r="D14643" t="s">
        <v>206</v>
      </c>
      <c r="E14643" t="s">
        <v>208</v>
      </c>
      <c r="G14643" s="87">
        <v>15600</v>
      </c>
      <c r="H14643" s="87">
        <v>15600</v>
      </c>
    </row>
    <row r="14644" spans="1:8" x14ac:dyDescent="0.3">
      <c r="A14644" t="s">
        <v>41</v>
      </c>
      <c r="B14644" t="s">
        <v>53</v>
      </c>
      <c r="C14644" t="s">
        <v>107</v>
      </c>
      <c r="D14644" t="s">
        <v>206</v>
      </c>
      <c r="E14644" t="s">
        <v>209</v>
      </c>
      <c r="G14644" s="87">
        <v>15600</v>
      </c>
      <c r="H14644" s="87">
        <v>15475.134573304151</v>
      </c>
    </row>
    <row r="14645" spans="1:8" x14ac:dyDescent="0.3">
      <c r="A14645" t="s">
        <v>41</v>
      </c>
      <c r="B14645" t="s">
        <v>53</v>
      </c>
      <c r="C14645" t="s">
        <v>107</v>
      </c>
      <c r="D14645" t="s">
        <v>210</v>
      </c>
      <c r="E14645" t="s">
        <v>211</v>
      </c>
      <c r="G14645" s="87">
        <v>15600</v>
      </c>
      <c r="H14645" s="87">
        <v>15600</v>
      </c>
    </row>
    <row r="14646" spans="1:8" x14ac:dyDescent="0.3">
      <c r="A14646" t="s">
        <v>41</v>
      </c>
      <c r="B14646" t="s">
        <v>53</v>
      </c>
      <c r="C14646" t="s">
        <v>107</v>
      </c>
      <c r="D14646" t="s">
        <v>210</v>
      </c>
      <c r="E14646" t="s">
        <v>212</v>
      </c>
      <c r="G14646" s="87">
        <v>15600</v>
      </c>
      <c r="H14646" s="87">
        <v>15444</v>
      </c>
    </row>
    <row r="14647" spans="1:8" x14ac:dyDescent="0.3">
      <c r="A14647" t="s">
        <v>41</v>
      </c>
      <c r="B14647" t="s">
        <v>53</v>
      </c>
      <c r="C14647" t="s">
        <v>107</v>
      </c>
      <c r="D14647" t="s">
        <v>210</v>
      </c>
      <c r="E14647" t="s">
        <v>213</v>
      </c>
      <c r="G14647" s="87">
        <v>15600</v>
      </c>
      <c r="H14647" s="87">
        <v>15600</v>
      </c>
    </row>
    <row r="14648" spans="1:8" x14ac:dyDescent="0.3">
      <c r="A14648" t="s">
        <v>41</v>
      </c>
      <c r="B14648" t="s">
        <v>53</v>
      </c>
      <c r="C14648" t="s">
        <v>107</v>
      </c>
      <c r="D14648" t="s">
        <v>214</v>
      </c>
      <c r="E14648" t="s">
        <v>215</v>
      </c>
      <c r="F14648" s="88">
        <v>46388</v>
      </c>
      <c r="G14648" s="87">
        <v>1300</v>
      </c>
      <c r="H14648" s="87">
        <v>10.54784319391802</v>
      </c>
    </row>
    <row r="14649" spans="1:8" x14ac:dyDescent="0.3">
      <c r="A14649" t="s">
        <v>41</v>
      </c>
      <c r="B14649" t="s">
        <v>53</v>
      </c>
      <c r="C14649" t="s">
        <v>107</v>
      </c>
      <c r="D14649" t="s">
        <v>214</v>
      </c>
      <c r="E14649" t="s">
        <v>216</v>
      </c>
      <c r="F14649" s="88">
        <v>46388</v>
      </c>
      <c r="G14649" s="87">
        <v>1300</v>
      </c>
      <c r="H14649" s="87">
        <v>0</v>
      </c>
    </row>
    <row r="14650" spans="1:8" x14ac:dyDescent="0.3">
      <c r="A14650" t="s">
        <v>41</v>
      </c>
      <c r="B14650" t="s">
        <v>53</v>
      </c>
      <c r="C14650" t="s">
        <v>107</v>
      </c>
      <c r="D14650" t="s">
        <v>214</v>
      </c>
      <c r="E14650" t="s">
        <v>217</v>
      </c>
      <c r="F14650" s="88">
        <v>46388</v>
      </c>
      <c r="G14650" s="87">
        <v>1300</v>
      </c>
      <c r="H14650" s="87">
        <v>10.54784319391802</v>
      </c>
    </row>
    <row r="14651" spans="1:8" x14ac:dyDescent="0.3">
      <c r="A14651" t="s">
        <v>41</v>
      </c>
      <c r="B14651" t="s">
        <v>53</v>
      </c>
      <c r="C14651" t="s">
        <v>107</v>
      </c>
      <c r="D14651" t="s">
        <v>214</v>
      </c>
      <c r="E14651" t="s">
        <v>215</v>
      </c>
      <c r="F14651" s="88">
        <v>46419</v>
      </c>
      <c r="G14651" s="87">
        <v>1300</v>
      </c>
      <c r="H14651" s="87">
        <v>10.540930800844061</v>
      </c>
    </row>
    <row r="14652" spans="1:8" x14ac:dyDescent="0.3">
      <c r="A14652" t="s">
        <v>41</v>
      </c>
      <c r="B14652" t="s">
        <v>53</v>
      </c>
      <c r="C14652" t="s">
        <v>107</v>
      </c>
      <c r="D14652" t="s">
        <v>214</v>
      </c>
      <c r="E14652" t="s">
        <v>216</v>
      </c>
      <c r="F14652" s="88">
        <v>46419</v>
      </c>
      <c r="G14652" s="87">
        <v>1300</v>
      </c>
      <c r="H14652" s="87">
        <v>0</v>
      </c>
    </row>
    <row r="14653" spans="1:8" x14ac:dyDescent="0.3">
      <c r="A14653" t="s">
        <v>41</v>
      </c>
      <c r="B14653" t="s">
        <v>53</v>
      </c>
      <c r="C14653" t="s">
        <v>107</v>
      </c>
      <c r="D14653" t="s">
        <v>214</v>
      </c>
      <c r="E14653" t="s">
        <v>217</v>
      </c>
      <c r="F14653" s="88">
        <v>46419</v>
      </c>
      <c r="G14653" s="87">
        <v>1300</v>
      </c>
      <c r="H14653" s="87">
        <v>10.540930800844061</v>
      </c>
    </row>
    <row r="14654" spans="1:8" x14ac:dyDescent="0.3">
      <c r="A14654" t="s">
        <v>41</v>
      </c>
      <c r="B14654" t="s">
        <v>53</v>
      </c>
      <c r="C14654" t="s">
        <v>107</v>
      </c>
      <c r="D14654" t="s">
        <v>214</v>
      </c>
      <c r="E14654" t="s">
        <v>215</v>
      </c>
      <c r="F14654" s="88">
        <v>46447</v>
      </c>
      <c r="G14654" s="87">
        <v>1300</v>
      </c>
      <c r="H14654" s="87">
        <v>10.53402746173222</v>
      </c>
    </row>
    <row r="14655" spans="1:8" x14ac:dyDescent="0.3">
      <c r="A14655" t="s">
        <v>41</v>
      </c>
      <c r="B14655" t="s">
        <v>53</v>
      </c>
      <c r="C14655" t="s">
        <v>107</v>
      </c>
      <c r="D14655" t="s">
        <v>214</v>
      </c>
      <c r="E14655" t="s">
        <v>216</v>
      </c>
      <c r="F14655" s="88">
        <v>46447</v>
      </c>
      <c r="G14655" s="87">
        <v>1300</v>
      </c>
      <c r="H14655" s="87">
        <v>0</v>
      </c>
    </row>
    <row r="14656" spans="1:8" x14ac:dyDescent="0.3">
      <c r="A14656" t="s">
        <v>41</v>
      </c>
      <c r="B14656" t="s">
        <v>53</v>
      </c>
      <c r="C14656" t="s">
        <v>107</v>
      </c>
      <c r="D14656" t="s">
        <v>214</v>
      </c>
      <c r="E14656" t="s">
        <v>217</v>
      </c>
      <c r="F14656" s="88">
        <v>46447</v>
      </c>
      <c r="G14656" s="87">
        <v>1300</v>
      </c>
      <c r="H14656" s="87">
        <v>10.53402746173222</v>
      </c>
    </row>
    <row r="14657" spans="1:8" x14ac:dyDescent="0.3">
      <c r="A14657" t="s">
        <v>41</v>
      </c>
      <c r="B14657" t="s">
        <v>53</v>
      </c>
      <c r="C14657" t="s">
        <v>107</v>
      </c>
      <c r="D14657" t="s">
        <v>214</v>
      </c>
      <c r="E14657" t="s">
        <v>215</v>
      </c>
      <c r="F14657" s="88">
        <v>46478</v>
      </c>
      <c r="G14657" s="87">
        <v>1300</v>
      </c>
      <c r="H14657" s="87">
        <v>10.52689961175806</v>
      </c>
    </row>
    <row r="14658" spans="1:8" x14ac:dyDescent="0.3">
      <c r="A14658" t="s">
        <v>41</v>
      </c>
      <c r="B14658" t="s">
        <v>53</v>
      </c>
      <c r="C14658" t="s">
        <v>107</v>
      </c>
      <c r="D14658" t="s">
        <v>214</v>
      </c>
      <c r="E14658" t="s">
        <v>216</v>
      </c>
      <c r="F14658" s="88">
        <v>46478</v>
      </c>
      <c r="G14658" s="87">
        <v>1300</v>
      </c>
      <c r="H14658" s="87">
        <v>0</v>
      </c>
    </row>
    <row r="14659" spans="1:8" x14ac:dyDescent="0.3">
      <c r="A14659" t="s">
        <v>41</v>
      </c>
      <c r="B14659" t="s">
        <v>53</v>
      </c>
      <c r="C14659" t="s">
        <v>107</v>
      </c>
      <c r="D14659" t="s">
        <v>214</v>
      </c>
      <c r="E14659" t="s">
        <v>217</v>
      </c>
      <c r="F14659" s="88">
        <v>46478</v>
      </c>
      <c r="G14659" s="87">
        <v>1300</v>
      </c>
      <c r="H14659" s="87">
        <v>10.52689961175806</v>
      </c>
    </row>
    <row r="14660" spans="1:8" x14ac:dyDescent="0.3">
      <c r="A14660" t="s">
        <v>41</v>
      </c>
      <c r="B14660" t="s">
        <v>53</v>
      </c>
      <c r="C14660" t="s">
        <v>107</v>
      </c>
      <c r="D14660" t="s">
        <v>214</v>
      </c>
      <c r="E14660" t="s">
        <v>215</v>
      </c>
      <c r="F14660" s="88">
        <v>46508</v>
      </c>
      <c r="G14660" s="87">
        <v>1300</v>
      </c>
      <c r="H14660" s="87">
        <v>10.519781401381101</v>
      </c>
    </row>
    <row r="14661" spans="1:8" x14ac:dyDescent="0.3">
      <c r="A14661" t="s">
        <v>41</v>
      </c>
      <c r="B14661" t="s">
        <v>53</v>
      </c>
      <c r="C14661" t="s">
        <v>107</v>
      </c>
      <c r="D14661" t="s">
        <v>214</v>
      </c>
      <c r="E14661" t="s">
        <v>216</v>
      </c>
      <c r="F14661" s="88">
        <v>46508</v>
      </c>
      <c r="G14661" s="87">
        <v>1300</v>
      </c>
      <c r="H14661" s="87">
        <v>0</v>
      </c>
    </row>
    <row r="14662" spans="1:8" x14ac:dyDescent="0.3">
      <c r="A14662" t="s">
        <v>41</v>
      </c>
      <c r="B14662" t="s">
        <v>53</v>
      </c>
      <c r="C14662" t="s">
        <v>107</v>
      </c>
      <c r="D14662" t="s">
        <v>214</v>
      </c>
      <c r="E14662" t="s">
        <v>217</v>
      </c>
      <c r="F14662" s="88">
        <v>46508</v>
      </c>
      <c r="G14662" s="87">
        <v>1300</v>
      </c>
      <c r="H14662" s="87">
        <v>10.519781401381101</v>
      </c>
    </row>
    <row r="14663" spans="1:8" x14ac:dyDescent="0.3">
      <c r="A14663" t="s">
        <v>41</v>
      </c>
      <c r="B14663" t="s">
        <v>53</v>
      </c>
      <c r="C14663" t="s">
        <v>107</v>
      </c>
      <c r="D14663" t="s">
        <v>214</v>
      </c>
      <c r="E14663" t="s">
        <v>215</v>
      </c>
      <c r="F14663" s="88">
        <v>46539</v>
      </c>
      <c r="G14663" s="87">
        <v>1300</v>
      </c>
      <c r="H14663" s="87">
        <v>10.51267281105979</v>
      </c>
    </row>
    <row r="14664" spans="1:8" x14ac:dyDescent="0.3">
      <c r="A14664" t="s">
        <v>41</v>
      </c>
      <c r="B14664" t="s">
        <v>53</v>
      </c>
      <c r="C14664" t="s">
        <v>107</v>
      </c>
      <c r="D14664" t="s">
        <v>214</v>
      </c>
      <c r="E14664" t="s">
        <v>216</v>
      </c>
      <c r="F14664" s="88">
        <v>46539</v>
      </c>
      <c r="G14664" s="87">
        <v>1300</v>
      </c>
      <c r="H14664" s="87">
        <v>0</v>
      </c>
    </row>
    <row r="14665" spans="1:8" x14ac:dyDescent="0.3">
      <c r="A14665" t="s">
        <v>41</v>
      </c>
      <c r="B14665" t="s">
        <v>53</v>
      </c>
      <c r="C14665" t="s">
        <v>107</v>
      </c>
      <c r="D14665" t="s">
        <v>214</v>
      </c>
      <c r="E14665" t="s">
        <v>217</v>
      </c>
      <c r="F14665" s="88">
        <v>46539</v>
      </c>
      <c r="G14665" s="87">
        <v>1300</v>
      </c>
      <c r="H14665" s="87">
        <v>10.51267281105979</v>
      </c>
    </row>
    <row r="14666" spans="1:8" x14ac:dyDescent="0.3">
      <c r="A14666" t="s">
        <v>41</v>
      </c>
      <c r="B14666" t="s">
        <v>53</v>
      </c>
      <c r="C14666" t="s">
        <v>107</v>
      </c>
      <c r="D14666" t="s">
        <v>214</v>
      </c>
      <c r="E14666" t="s">
        <v>215</v>
      </c>
      <c r="F14666" s="88">
        <v>46569</v>
      </c>
      <c r="G14666" s="87">
        <v>1300</v>
      </c>
      <c r="H14666" s="87">
        <v>10.50557382130566</v>
      </c>
    </row>
    <row r="14667" spans="1:8" x14ac:dyDescent="0.3">
      <c r="A14667" t="s">
        <v>41</v>
      </c>
      <c r="B14667" t="s">
        <v>53</v>
      </c>
      <c r="C14667" t="s">
        <v>107</v>
      </c>
      <c r="D14667" t="s">
        <v>214</v>
      </c>
      <c r="E14667" t="s">
        <v>216</v>
      </c>
      <c r="F14667" s="88">
        <v>46569</v>
      </c>
      <c r="G14667" s="87">
        <v>1300</v>
      </c>
      <c r="H14667" s="87">
        <v>0</v>
      </c>
    </row>
    <row r="14668" spans="1:8" x14ac:dyDescent="0.3">
      <c r="A14668" t="s">
        <v>41</v>
      </c>
      <c r="B14668" t="s">
        <v>53</v>
      </c>
      <c r="C14668" t="s">
        <v>107</v>
      </c>
      <c r="D14668" t="s">
        <v>214</v>
      </c>
      <c r="E14668" t="s">
        <v>217</v>
      </c>
      <c r="F14668" s="88">
        <v>46569</v>
      </c>
      <c r="G14668" s="87">
        <v>1300</v>
      </c>
      <c r="H14668" s="87">
        <v>10.50557382130566</v>
      </c>
    </row>
    <row r="14669" spans="1:8" x14ac:dyDescent="0.3">
      <c r="A14669" t="s">
        <v>41</v>
      </c>
      <c r="B14669" t="s">
        <v>53</v>
      </c>
      <c r="C14669" t="s">
        <v>107</v>
      </c>
      <c r="D14669" t="s">
        <v>214</v>
      </c>
      <c r="E14669" t="s">
        <v>215</v>
      </c>
      <c r="F14669" s="88">
        <v>46600</v>
      </c>
      <c r="G14669" s="87">
        <v>1300</v>
      </c>
      <c r="H14669" s="87">
        <v>10.49836827258151</v>
      </c>
    </row>
    <row r="14670" spans="1:8" x14ac:dyDescent="0.3">
      <c r="A14670" t="s">
        <v>41</v>
      </c>
      <c r="B14670" t="s">
        <v>53</v>
      </c>
      <c r="C14670" t="s">
        <v>107</v>
      </c>
      <c r="D14670" t="s">
        <v>214</v>
      </c>
      <c r="E14670" t="s">
        <v>216</v>
      </c>
      <c r="F14670" s="88">
        <v>46600</v>
      </c>
      <c r="G14670" s="87">
        <v>1300</v>
      </c>
      <c r="H14670" s="87">
        <v>0</v>
      </c>
    </row>
    <row r="14671" spans="1:8" x14ac:dyDescent="0.3">
      <c r="A14671" t="s">
        <v>41</v>
      </c>
      <c r="B14671" t="s">
        <v>53</v>
      </c>
      <c r="C14671" t="s">
        <v>107</v>
      </c>
      <c r="D14671" t="s">
        <v>214</v>
      </c>
      <c r="E14671" t="s">
        <v>217</v>
      </c>
      <c r="F14671" s="88">
        <v>46600</v>
      </c>
      <c r="G14671" s="87">
        <v>1300</v>
      </c>
      <c r="H14671" s="87">
        <v>10.49836827258151</v>
      </c>
    </row>
    <row r="14672" spans="1:8" x14ac:dyDescent="0.3">
      <c r="A14672" t="s">
        <v>41</v>
      </c>
      <c r="B14672" t="s">
        <v>53</v>
      </c>
      <c r="C14672" t="s">
        <v>107</v>
      </c>
      <c r="D14672" t="s">
        <v>214</v>
      </c>
      <c r="E14672" t="s">
        <v>215</v>
      </c>
      <c r="F14672" s="88">
        <v>46631</v>
      </c>
      <c r="G14672" s="87">
        <v>1300</v>
      </c>
      <c r="H14672" s="87">
        <v>10.491288582294249</v>
      </c>
    </row>
    <row r="14673" spans="1:8" x14ac:dyDescent="0.3">
      <c r="A14673" t="s">
        <v>41</v>
      </c>
      <c r="B14673" t="s">
        <v>53</v>
      </c>
      <c r="C14673" t="s">
        <v>107</v>
      </c>
      <c r="D14673" t="s">
        <v>214</v>
      </c>
      <c r="E14673" t="s">
        <v>216</v>
      </c>
      <c r="F14673" s="88">
        <v>46631</v>
      </c>
      <c r="G14673" s="87">
        <v>1300</v>
      </c>
      <c r="H14673" s="87">
        <v>0</v>
      </c>
    </row>
    <row r="14674" spans="1:8" x14ac:dyDescent="0.3">
      <c r="A14674" t="s">
        <v>41</v>
      </c>
      <c r="B14674" t="s">
        <v>53</v>
      </c>
      <c r="C14674" t="s">
        <v>107</v>
      </c>
      <c r="D14674" t="s">
        <v>214</v>
      </c>
      <c r="E14674" t="s">
        <v>217</v>
      </c>
      <c r="F14674" s="88">
        <v>46631</v>
      </c>
      <c r="G14674" s="87">
        <v>1300</v>
      </c>
      <c r="H14674" s="87">
        <v>10.491288582294249</v>
      </c>
    </row>
    <row r="14675" spans="1:8" x14ac:dyDescent="0.3">
      <c r="A14675" t="s">
        <v>41</v>
      </c>
      <c r="B14675" t="s">
        <v>53</v>
      </c>
      <c r="C14675" t="s">
        <v>107</v>
      </c>
      <c r="D14675" t="s">
        <v>214</v>
      </c>
      <c r="E14675" t="s">
        <v>215</v>
      </c>
      <c r="F14675" s="88">
        <v>46661</v>
      </c>
      <c r="G14675" s="87">
        <v>1300</v>
      </c>
      <c r="H14675" s="87">
        <v>10.4842184341065</v>
      </c>
    </row>
    <row r="14676" spans="1:8" x14ac:dyDescent="0.3">
      <c r="A14676" t="s">
        <v>41</v>
      </c>
      <c r="B14676" t="s">
        <v>53</v>
      </c>
      <c r="C14676" t="s">
        <v>107</v>
      </c>
      <c r="D14676" t="s">
        <v>214</v>
      </c>
      <c r="E14676" t="s">
        <v>216</v>
      </c>
      <c r="F14676" s="88">
        <v>46661</v>
      </c>
      <c r="G14676" s="87">
        <v>1300</v>
      </c>
      <c r="H14676" s="87">
        <v>0</v>
      </c>
    </row>
    <row r="14677" spans="1:8" x14ac:dyDescent="0.3">
      <c r="A14677" t="s">
        <v>41</v>
      </c>
      <c r="B14677" t="s">
        <v>53</v>
      </c>
      <c r="C14677" t="s">
        <v>107</v>
      </c>
      <c r="D14677" t="s">
        <v>214</v>
      </c>
      <c r="E14677" t="s">
        <v>217</v>
      </c>
      <c r="F14677" s="88">
        <v>46661</v>
      </c>
      <c r="G14677" s="87">
        <v>1300</v>
      </c>
      <c r="H14677" s="87">
        <v>10.4842184341065</v>
      </c>
    </row>
    <row r="14678" spans="1:8" x14ac:dyDescent="0.3">
      <c r="A14678" t="s">
        <v>41</v>
      </c>
      <c r="B14678" t="s">
        <v>53</v>
      </c>
      <c r="C14678" t="s">
        <v>107</v>
      </c>
      <c r="D14678" t="s">
        <v>214</v>
      </c>
      <c r="E14678" t="s">
        <v>215</v>
      </c>
      <c r="F14678" s="88">
        <v>46692</v>
      </c>
      <c r="G14678" s="87">
        <v>1300</v>
      </c>
      <c r="H14678" s="87">
        <v>10.477157808739371</v>
      </c>
    </row>
    <row r="14679" spans="1:8" x14ac:dyDescent="0.3">
      <c r="A14679" t="s">
        <v>41</v>
      </c>
      <c r="B14679" t="s">
        <v>53</v>
      </c>
      <c r="C14679" t="s">
        <v>107</v>
      </c>
      <c r="D14679" t="s">
        <v>214</v>
      </c>
      <c r="E14679" t="s">
        <v>216</v>
      </c>
      <c r="F14679" s="88">
        <v>46692</v>
      </c>
      <c r="G14679" s="87">
        <v>1300</v>
      </c>
      <c r="H14679" s="87">
        <v>0</v>
      </c>
    </row>
    <row r="14680" spans="1:8" x14ac:dyDescent="0.3">
      <c r="A14680" t="s">
        <v>41</v>
      </c>
      <c r="B14680" t="s">
        <v>53</v>
      </c>
      <c r="C14680" t="s">
        <v>107</v>
      </c>
      <c r="D14680" t="s">
        <v>214</v>
      </c>
      <c r="E14680" t="s">
        <v>217</v>
      </c>
      <c r="F14680" s="88">
        <v>46692</v>
      </c>
      <c r="G14680" s="87">
        <v>1300</v>
      </c>
      <c r="H14680" s="87">
        <v>10.477157808739371</v>
      </c>
    </row>
    <row r="14681" spans="1:8" x14ac:dyDescent="0.3">
      <c r="A14681" t="s">
        <v>41</v>
      </c>
      <c r="B14681" t="s">
        <v>53</v>
      </c>
      <c r="C14681" t="s">
        <v>107</v>
      </c>
      <c r="D14681" t="s">
        <v>214</v>
      </c>
      <c r="E14681" t="s">
        <v>215</v>
      </c>
      <c r="F14681" s="88">
        <v>46722</v>
      </c>
      <c r="G14681" s="87">
        <v>1300</v>
      </c>
      <c r="H14681" s="87">
        <v>10.470106686967091</v>
      </c>
    </row>
    <row r="14682" spans="1:8" x14ac:dyDescent="0.3">
      <c r="A14682" t="s">
        <v>41</v>
      </c>
      <c r="B14682" t="s">
        <v>53</v>
      </c>
      <c r="C14682" t="s">
        <v>107</v>
      </c>
      <c r="D14682" t="s">
        <v>214</v>
      </c>
      <c r="E14682" t="s">
        <v>216</v>
      </c>
      <c r="F14682" s="88">
        <v>46722</v>
      </c>
      <c r="G14682" s="87">
        <v>1300</v>
      </c>
      <c r="H14682" s="87">
        <v>0</v>
      </c>
    </row>
    <row r="14683" spans="1:8" x14ac:dyDescent="0.3">
      <c r="A14683" t="s">
        <v>41</v>
      </c>
      <c r="B14683" t="s">
        <v>53</v>
      </c>
      <c r="C14683" t="s">
        <v>107</v>
      </c>
      <c r="D14683" t="s">
        <v>214</v>
      </c>
      <c r="E14683" t="s">
        <v>217</v>
      </c>
      <c r="F14683" s="88">
        <v>46722</v>
      </c>
      <c r="G14683" s="87">
        <v>1300</v>
      </c>
      <c r="H14683" s="87">
        <v>10.470106686967091</v>
      </c>
    </row>
    <row r="14684" spans="1:8" x14ac:dyDescent="0.3">
      <c r="A14684" t="s">
        <v>41</v>
      </c>
      <c r="B14684" t="s">
        <v>56</v>
      </c>
      <c r="C14684" t="s">
        <v>54</v>
      </c>
      <c r="D14684" t="s">
        <v>198</v>
      </c>
      <c r="E14684" t="s">
        <v>135</v>
      </c>
      <c r="G14684" s="87">
        <v>10800</v>
      </c>
      <c r="H14684" s="87">
        <v>5896.8</v>
      </c>
    </row>
    <row r="14685" spans="1:8" x14ac:dyDescent="0.3">
      <c r="A14685" t="s">
        <v>41</v>
      </c>
      <c r="B14685" t="s">
        <v>56</v>
      </c>
      <c r="C14685" t="s">
        <v>54</v>
      </c>
      <c r="D14685" t="s">
        <v>198</v>
      </c>
      <c r="E14685" t="s">
        <v>199</v>
      </c>
      <c r="G14685" s="87">
        <v>10800</v>
      </c>
      <c r="H14685" s="87">
        <v>10707.76536521976</v>
      </c>
    </row>
    <row r="14686" spans="1:8" x14ac:dyDescent="0.3">
      <c r="A14686" t="s">
        <v>41</v>
      </c>
      <c r="B14686" t="s">
        <v>56</v>
      </c>
      <c r="C14686" t="s">
        <v>54</v>
      </c>
      <c r="D14686" t="s">
        <v>198</v>
      </c>
      <c r="E14686" t="s">
        <v>200</v>
      </c>
      <c r="G14686" s="87">
        <v>10800</v>
      </c>
      <c r="H14686" s="87">
        <v>10931.127686885809</v>
      </c>
    </row>
    <row r="14687" spans="1:8" x14ac:dyDescent="0.3">
      <c r="A14687" t="s">
        <v>41</v>
      </c>
      <c r="B14687" t="s">
        <v>56</v>
      </c>
      <c r="C14687" t="s">
        <v>54</v>
      </c>
      <c r="D14687" t="s">
        <v>198</v>
      </c>
      <c r="E14687" t="s">
        <v>201</v>
      </c>
      <c r="G14687" s="87">
        <v>10800</v>
      </c>
      <c r="H14687" s="87">
        <v>10800</v>
      </c>
    </row>
    <row r="14688" spans="1:8" x14ac:dyDescent="0.3">
      <c r="A14688" t="s">
        <v>41</v>
      </c>
      <c r="B14688" t="s">
        <v>56</v>
      </c>
      <c r="C14688" t="s">
        <v>54</v>
      </c>
      <c r="D14688" t="s">
        <v>198</v>
      </c>
      <c r="E14688" t="s">
        <v>202</v>
      </c>
      <c r="G14688" s="87">
        <v>10800</v>
      </c>
      <c r="H14688" s="87">
        <v>5917.4241615595529</v>
      </c>
    </row>
    <row r="14689" spans="1:8" x14ac:dyDescent="0.3">
      <c r="A14689" t="s">
        <v>41</v>
      </c>
      <c r="B14689" t="s">
        <v>56</v>
      </c>
      <c r="C14689" t="s">
        <v>54</v>
      </c>
      <c r="D14689" t="s">
        <v>198</v>
      </c>
      <c r="E14689" t="s">
        <v>139</v>
      </c>
      <c r="G14689" s="87">
        <v>10800</v>
      </c>
      <c r="H14689" s="87">
        <v>6858</v>
      </c>
    </row>
    <row r="14690" spans="1:8" x14ac:dyDescent="0.3">
      <c r="A14690" t="s">
        <v>41</v>
      </c>
      <c r="B14690" t="s">
        <v>56</v>
      </c>
      <c r="C14690" t="s">
        <v>54</v>
      </c>
      <c r="D14690" t="s">
        <v>198</v>
      </c>
      <c r="E14690" t="s">
        <v>65</v>
      </c>
      <c r="G14690" s="87">
        <v>10800</v>
      </c>
      <c r="H14690" s="87">
        <v>5917.4241615595529</v>
      </c>
    </row>
    <row r="14691" spans="1:8" x14ac:dyDescent="0.3">
      <c r="A14691" t="s">
        <v>41</v>
      </c>
      <c r="B14691" t="s">
        <v>56</v>
      </c>
      <c r="C14691" t="s">
        <v>54</v>
      </c>
      <c r="D14691" t="s">
        <v>203</v>
      </c>
      <c r="E14691" t="s">
        <v>204</v>
      </c>
      <c r="G14691" s="87">
        <v>10800</v>
      </c>
      <c r="H14691" s="87">
        <v>5778.5642669466752</v>
      </c>
    </row>
    <row r="14692" spans="1:8" x14ac:dyDescent="0.3">
      <c r="A14692" t="s">
        <v>41</v>
      </c>
      <c r="B14692" t="s">
        <v>56</v>
      </c>
      <c r="C14692" t="s">
        <v>54</v>
      </c>
      <c r="D14692" t="s">
        <v>203</v>
      </c>
      <c r="E14692" t="s">
        <v>142</v>
      </c>
      <c r="G14692" s="87">
        <v>10800</v>
      </c>
      <c r="H14692" s="87">
        <v>10386.00240416722</v>
      </c>
    </row>
    <row r="14693" spans="1:8" x14ac:dyDescent="0.3">
      <c r="A14693" t="s">
        <v>41</v>
      </c>
      <c r="B14693" t="s">
        <v>56</v>
      </c>
      <c r="C14693" t="s">
        <v>54</v>
      </c>
      <c r="D14693" t="s">
        <v>203</v>
      </c>
      <c r="E14693" t="s">
        <v>143</v>
      </c>
      <c r="G14693" s="87">
        <v>10800</v>
      </c>
      <c r="H14693" s="87">
        <v>11005.319156143099</v>
      </c>
    </row>
    <row r="14694" spans="1:8" x14ac:dyDescent="0.3">
      <c r="A14694" t="s">
        <v>41</v>
      </c>
      <c r="B14694" t="s">
        <v>56</v>
      </c>
      <c r="C14694" t="s">
        <v>54</v>
      </c>
      <c r="D14694" t="s">
        <v>203</v>
      </c>
      <c r="E14694" t="s">
        <v>141</v>
      </c>
      <c r="G14694" s="87">
        <v>10800</v>
      </c>
      <c r="H14694" s="87">
        <v>0</v>
      </c>
    </row>
    <row r="14695" spans="1:8" x14ac:dyDescent="0.3">
      <c r="A14695" t="s">
        <v>41</v>
      </c>
      <c r="B14695" t="s">
        <v>56</v>
      </c>
      <c r="C14695" t="s">
        <v>54</v>
      </c>
      <c r="D14695" t="s">
        <v>203</v>
      </c>
      <c r="E14695" t="s">
        <v>205</v>
      </c>
      <c r="G14695" s="87">
        <v>10800</v>
      </c>
      <c r="H14695" s="87">
        <v>5778.5642669466752</v>
      </c>
    </row>
    <row r="14696" spans="1:8" x14ac:dyDescent="0.3">
      <c r="A14696" t="s">
        <v>41</v>
      </c>
      <c r="B14696" t="s">
        <v>56</v>
      </c>
      <c r="C14696" t="s">
        <v>54</v>
      </c>
      <c r="D14696" t="s">
        <v>206</v>
      </c>
      <c r="E14696" t="s">
        <v>207</v>
      </c>
      <c r="G14696" s="87">
        <v>10800</v>
      </c>
      <c r="H14696" s="87">
        <v>11124</v>
      </c>
    </row>
    <row r="14697" spans="1:8" x14ac:dyDescent="0.3">
      <c r="A14697" t="s">
        <v>41</v>
      </c>
      <c r="B14697" t="s">
        <v>56</v>
      </c>
      <c r="C14697" t="s">
        <v>54</v>
      </c>
      <c r="D14697" t="s">
        <v>206</v>
      </c>
      <c r="E14697" t="s">
        <v>208</v>
      </c>
      <c r="G14697" s="87">
        <v>10800</v>
      </c>
      <c r="H14697" s="87">
        <v>11219.82</v>
      </c>
    </row>
    <row r="14698" spans="1:8" x14ac:dyDescent="0.3">
      <c r="A14698" t="s">
        <v>41</v>
      </c>
      <c r="B14698" t="s">
        <v>56</v>
      </c>
      <c r="C14698" t="s">
        <v>54</v>
      </c>
      <c r="D14698" t="s">
        <v>206</v>
      </c>
      <c r="E14698" t="s">
        <v>209</v>
      </c>
      <c r="G14698" s="87">
        <v>10800</v>
      </c>
      <c r="H14698" s="87">
        <v>10670.44529540481</v>
      </c>
    </row>
    <row r="14699" spans="1:8" x14ac:dyDescent="0.3">
      <c r="A14699" t="s">
        <v>41</v>
      </c>
      <c r="B14699" t="s">
        <v>56</v>
      </c>
      <c r="C14699" t="s">
        <v>54</v>
      </c>
      <c r="D14699" t="s">
        <v>210</v>
      </c>
      <c r="E14699" t="s">
        <v>211</v>
      </c>
      <c r="G14699" s="87">
        <v>10800</v>
      </c>
      <c r="H14699" s="87">
        <v>10800</v>
      </c>
    </row>
    <row r="14700" spans="1:8" x14ac:dyDescent="0.3">
      <c r="A14700" t="s">
        <v>41</v>
      </c>
      <c r="B14700" t="s">
        <v>56</v>
      </c>
      <c r="C14700" t="s">
        <v>54</v>
      </c>
      <c r="D14700" t="s">
        <v>210</v>
      </c>
      <c r="E14700" t="s">
        <v>212</v>
      </c>
      <c r="G14700" s="87">
        <v>10800</v>
      </c>
      <c r="H14700" s="87">
        <v>10692</v>
      </c>
    </row>
    <row r="14701" spans="1:8" x14ac:dyDescent="0.3">
      <c r="A14701" t="s">
        <v>41</v>
      </c>
      <c r="B14701" t="s">
        <v>56</v>
      </c>
      <c r="C14701" t="s">
        <v>54</v>
      </c>
      <c r="D14701" t="s">
        <v>210</v>
      </c>
      <c r="E14701" t="s">
        <v>213</v>
      </c>
      <c r="G14701" s="87">
        <v>10800</v>
      </c>
      <c r="H14701" s="87">
        <v>10584</v>
      </c>
    </row>
    <row r="14702" spans="1:8" x14ac:dyDescent="0.3">
      <c r="A14702" t="s">
        <v>41</v>
      </c>
      <c r="B14702" t="s">
        <v>56</v>
      </c>
      <c r="C14702" t="s">
        <v>54</v>
      </c>
      <c r="D14702" t="s">
        <v>214</v>
      </c>
      <c r="E14702" t="s">
        <v>215</v>
      </c>
      <c r="F14702" s="88">
        <v>46388</v>
      </c>
      <c r="G14702" s="87">
        <v>900</v>
      </c>
      <c r="H14702" s="87">
        <v>19.563708091119999</v>
      </c>
    </row>
    <row r="14703" spans="1:8" x14ac:dyDescent="0.3">
      <c r="A14703" t="s">
        <v>41</v>
      </c>
      <c r="B14703" t="s">
        <v>56</v>
      </c>
      <c r="C14703" t="s">
        <v>54</v>
      </c>
      <c r="D14703" t="s">
        <v>214</v>
      </c>
      <c r="E14703" t="s">
        <v>216</v>
      </c>
      <c r="F14703" s="88">
        <v>46388</v>
      </c>
      <c r="G14703" s="87">
        <v>900</v>
      </c>
      <c r="H14703" s="87">
        <v>27.000000000000021</v>
      </c>
    </row>
    <row r="14704" spans="1:8" x14ac:dyDescent="0.3">
      <c r="A14704" t="s">
        <v>41</v>
      </c>
      <c r="B14704" t="s">
        <v>56</v>
      </c>
      <c r="C14704" t="s">
        <v>54</v>
      </c>
      <c r="D14704" t="s">
        <v>214</v>
      </c>
      <c r="E14704" t="s">
        <v>217</v>
      </c>
      <c r="F14704" s="88">
        <v>46388</v>
      </c>
      <c r="G14704" s="87">
        <v>900</v>
      </c>
      <c r="H14704" s="87">
        <v>-7.2197008824078424</v>
      </c>
    </row>
    <row r="14705" spans="1:8" x14ac:dyDescent="0.3">
      <c r="A14705" t="s">
        <v>41</v>
      </c>
      <c r="B14705" t="s">
        <v>56</v>
      </c>
      <c r="C14705" t="s">
        <v>54</v>
      </c>
      <c r="D14705" t="s">
        <v>214</v>
      </c>
      <c r="E14705" t="s">
        <v>215</v>
      </c>
      <c r="F14705" s="88">
        <v>46419</v>
      </c>
      <c r="G14705" s="87">
        <v>900</v>
      </c>
      <c r="H14705" s="87">
        <v>56.341239031470813</v>
      </c>
    </row>
    <row r="14706" spans="1:8" x14ac:dyDescent="0.3">
      <c r="A14706" t="s">
        <v>41</v>
      </c>
      <c r="B14706" t="s">
        <v>56</v>
      </c>
      <c r="C14706" t="s">
        <v>54</v>
      </c>
      <c r="D14706" t="s">
        <v>214</v>
      </c>
      <c r="E14706" t="s">
        <v>216</v>
      </c>
      <c r="F14706" s="88">
        <v>46419</v>
      </c>
      <c r="G14706" s="87">
        <v>900</v>
      </c>
      <c r="H14706" s="87">
        <v>64.08000000000014</v>
      </c>
    </row>
    <row r="14707" spans="1:8" x14ac:dyDescent="0.3">
      <c r="A14707" t="s">
        <v>41</v>
      </c>
      <c r="B14707" t="s">
        <v>56</v>
      </c>
      <c r="C14707" t="s">
        <v>54</v>
      </c>
      <c r="D14707" t="s">
        <v>214</v>
      </c>
      <c r="E14707" t="s">
        <v>217</v>
      </c>
      <c r="F14707" s="88">
        <v>46419</v>
      </c>
      <c r="G14707" s="87">
        <v>900</v>
      </c>
      <c r="H14707" s="87">
        <v>-7.2243847727122557</v>
      </c>
    </row>
    <row r="14708" spans="1:8" x14ac:dyDescent="0.3">
      <c r="A14708" t="s">
        <v>41</v>
      </c>
      <c r="B14708" t="s">
        <v>56</v>
      </c>
      <c r="C14708" t="s">
        <v>54</v>
      </c>
      <c r="D14708" t="s">
        <v>214</v>
      </c>
      <c r="E14708" t="s">
        <v>215</v>
      </c>
      <c r="F14708" s="88">
        <v>46447</v>
      </c>
      <c r="G14708" s="87">
        <v>900</v>
      </c>
      <c r="H14708" s="87">
        <v>56.336215133743593</v>
      </c>
    </row>
    <row r="14709" spans="1:8" x14ac:dyDescent="0.3">
      <c r="A14709" t="s">
        <v>41</v>
      </c>
      <c r="B14709" t="s">
        <v>56</v>
      </c>
      <c r="C14709" t="s">
        <v>54</v>
      </c>
      <c r="D14709" t="s">
        <v>214</v>
      </c>
      <c r="E14709" t="s">
        <v>216</v>
      </c>
      <c r="F14709" s="88">
        <v>46447</v>
      </c>
      <c r="G14709" s="87">
        <v>900</v>
      </c>
      <c r="H14709" s="87">
        <v>64.08000000000014</v>
      </c>
    </row>
    <row r="14710" spans="1:8" x14ac:dyDescent="0.3">
      <c r="A14710" t="s">
        <v>41</v>
      </c>
      <c r="B14710" t="s">
        <v>56</v>
      </c>
      <c r="C14710" t="s">
        <v>54</v>
      </c>
      <c r="D14710" t="s">
        <v>214</v>
      </c>
      <c r="E14710" t="s">
        <v>217</v>
      </c>
      <c r="F14710" s="88">
        <v>46447</v>
      </c>
      <c r="G14710" s="87">
        <v>900</v>
      </c>
      <c r="H14710" s="87">
        <v>-7.2290747444516246</v>
      </c>
    </row>
    <row r="14711" spans="1:8" x14ac:dyDescent="0.3">
      <c r="A14711" t="s">
        <v>41</v>
      </c>
      <c r="B14711" t="s">
        <v>56</v>
      </c>
      <c r="C14711" t="s">
        <v>54</v>
      </c>
      <c r="D14711" t="s">
        <v>214</v>
      </c>
      <c r="E14711" t="s">
        <v>215</v>
      </c>
      <c r="F14711" s="88">
        <v>46478</v>
      </c>
      <c r="G14711" s="87">
        <v>900</v>
      </c>
      <c r="H14711" s="87">
        <v>56.331014071480709</v>
      </c>
    </row>
    <row r="14712" spans="1:8" x14ac:dyDescent="0.3">
      <c r="A14712" t="s">
        <v>41</v>
      </c>
      <c r="B14712" t="s">
        <v>56</v>
      </c>
      <c r="C14712" t="s">
        <v>54</v>
      </c>
      <c r="D14712" t="s">
        <v>214</v>
      </c>
      <c r="E14712" t="s">
        <v>216</v>
      </c>
      <c r="F14712" s="88">
        <v>46478</v>
      </c>
      <c r="G14712" s="87">
        <v>900</v>
      </c>
      <c r="H14712" s="87">
        <v>64.08000000000014</v>
      </c>
    </row>
    <row r="14713" spans="1:8" x14ac:dyDescent="0.3">
      <c r="A14713" t="s">
        <v>41</v>
      </c>
      <c r="B14713" t="s">
        <v>56</v>
      </c>
      <c r="C14713" t="s">
        <v>54</v>
      </c>
      <c r="D14713" t="s">
        <v>214</v>
      </c>
      <c r="E14713" t="s">
        <v>217</v>
      </c>
      <c r="F14713" s="88">
        <v>46478</v>
      </c>
      <c r="G14713" s="87">
        <v>900</v>
      </c>
      <c r="H14713" s="87">
        <v>-7.2339301050406091</v>
      </c>
    </row>
    <row r="14714" spans="1:8" x14ac:dyDescent="0.3">
      <c r="A14714" t="s">
        <v>41</v>
      </c>
      <c r="B14714" t="s">
        <v>56</v>
      </c>
      <c r="C14714" t="s">
        <v>54</v>
      </c>
      <c r="D14714" t="s">
        <v>214</v>
      </c>
      <c r="E14714" t="s">
        <v>215</v>
      </c>
      <c r="F14714" s="88">
        <v>46508</v>
      </c>
      <c r="G14714" s="87">
        <v>900</v>
      </c>
      <c r="H14714" s="87">
        <v>56.325806018003433</v>
      </c>
    </row>
    <row r="14715" spans="1:8" x14ac:dyDescent="0.3">
      <c r="A14715" t="s">
        <v>41</v>
      </c>
      <c r="B14715" t="s">
        <v>56</v>
      </c>
      <c r="C14715" t="s">
        <v>54</v>
      </c>
      <c r="D14715" t="s">
        <v>214</v>
      </c>
      <c r="E14715" t="s">
        <v>216</v>
      </c>
      <c r="F14715" s="88">
        <v>46508</v>
      </c>
      <c r="G14715" s="87">
        <v>900</v>
      </c>
      <c r="H14715" s="87">
        <v>64.08000000000014</v>
      </c>
    </row>
    <row r="14716" spans="1:8" x14ac:dyDescent="0.3">
      <c r="A14716" t="s">
        <v>41</v>
      </c>
      <c r="B14716" t="s">
        <v>56</v>
      </c>
      <c r="C14716" t="s">
        <v>54</v>
      </c>
      <c r="D14716" t="s">
        <v>214</v>
      </c>
      <c r="E14716" t="s">
        <v>217</v>
      </c>
      <c r="F14716" s="88">
        <v>46508</v>
      </c>
      <c r="G14716" s="87">
        <v>900</v>
      </c>
      <c r="H14716" s="87">
        <v>-7.238791992155214</v>
      </c>
    </row>
    <row r="14717" spans="1:8" x14ac:dyDescent="0.3">
      <c r="A14717" t="s">
        <v>41</v>
      </c>
      <c r="B14717" t="s">
        <v>56</v>
      </c>
      <c r="C14717" t="s">
        <v>54</v>
      </c>
      <c r="D14717" t="s">
        <v>214</v>
      </c>
      <c r="E14717" t="s">
        <v>215</v>
      </c>
      <c r="F14717" s="88">
        <v>46539</v>
      </c>
      <c r="G14717" s="87">
        <v>900</v>
      </c>
      <c r="H14717" s="87">
        <v>56.320590959206228</v>
      </c>
    </row>
    <row r="14718" spans="1:8" x14ac:dyDescent="0.3">
      <c r="A14718" t="s">
        <v>41</v>
      </c>
      <c r="B14718" t="s">
        <v>56</v>
      </c>
      <c r="C14718" t="s">
        <v>54</v>
      </c>
      <c r="D14718" t="s">
        <v>214</v>
      </c>
      <c r="E14718" t="s">
        <v>216</v>
      </c>
      <c r="F14718" s="88">
        <v>46539</v>
      </c>
      <c r="G14718" s="87">
        <v>900</v>
      </c>
      <c r="H14718" s="87">
        <v>64.08000000000014</v>
      </c>
    </row>
    <row r="14719" spans="1:8" x14ac:dyDescent="0.3">
      <c r="A14719" t="s">
        <v>41</v>
      </c>
      <c r="B14719" t="s">
        <v>56</v>
      </c>
      <c r="C14719" t="s">
        <v>54</v>
      </c>
      <c r="D14719" t="s">
        <v>214</v>
      </c>
      <c r="E14719" t="s">
        <v>217</v>
      </c>
      <c r="F14719" s="88">
        <v>46539</v>
      </c>
      <c r="G14719" s="87">
        <v>900</v>
      </c>
      <c r="H14719" s="87">
        <v>-7.2436604189636036</v>
      </c>
    </row>
    <row r="14720" spans="1:8" x14ac:dyDescent="0.3">
      <c r="A14720" t="s">
        <v>41</v>
      </c>
      <c r="B14720" t="s">
        <v>56</v>
      </c>
      <c r="C14720" t="s">
        <v>54</v>
      </c>
      <c r="D14720" t="s">
        <v>214</v>
      </c>
      <c r="E14720" t="s">
        <v>215</v>
      </c>
      <c r="F14720" s="88">
        <v>46569</v>
      </c>
      <c r="G14720" s="87">
        <v>900</v>
      </c>
      <c r="H14720" s="87">
        <v>56.315368880945407</v>
      </c>
    </row>
    <row r="14721" spans="1:8" x14ac:dyDescent="0.3">
      <c r="A14721" t="s">
        <v>41</v>
      </c>
      <c r="B14721" t="s">
        <v>56</v>
      </c>
      <c r="C14721" t="s">
        <v>54</v>
      </c>
      <c r="D14721" t="s">
        <v>214</v>
      </c>
      <c r="E14721" t="s">
        <v>216</v>
      </c>
      <c r="F14721" s="88">
        <v>46569</v>
      </c>
      <c r="G14721" s="87">
        <v>900</v>
      </c>
      <c r="H14721" s="87">
        <v>64.08000000000014</v>
      </c>
    </row>
    <row r="14722" spans="1:8" x14ac:dyDescent="0.3">
      <c r="A14722" t="s">
        <v>41</v>
      </c>
      <c r="B14722" t="s">
        <v>56</v>
      </c>
      <c r="C14722" t="s">
        <v>54</v>
      </c>
      <c r="D14722" t="s">
        <v>214</v>
      </c>
      <c r="E14722" t="s">
        <v>217</v>
      </c>
      <c r="F14722" s="88">
        <v>46569</v>
      </c>
      <c r="G14722" s="87">
        <v>900</v>
      </c>
      <c r="H14722" s="87">
        <v>-7.2485353986694196</v>
      </c>
    </row>
    <row r="14723" spans="1:8" x14ac:dyDescent="0.3">
      <c r="A14723" t="s">
        <v>41</v>
      </c>
      <c r="B14723" t="s">
        <v>56</v>
      </c>
      <c r="C14723" t="s">
        <v>54</v>
      </c>
      <c r="D14723" t="s">
        <v>214</v>
      </c>
      <c r="E14723" t="s">
        <v>215</v>
      </c>
      <c r="F14723" s="88">
        <v>46600</v>
      </c>
      <c r="G14723" s="87">
        <v>900</v>
      </c>
      <c r="H14723" s="87">
        <v>56.31005398721549</v>
      </c>
    </row>
    <row r="14724" spans="1:8" x14ac:dyDescent="0.3">
      <c r="A14724" t="s">
        <v>41</v>
      </c>
      <c r="B14724" t="s">
        <v>56</v>
      </c>
      <c r="C14724" t="s">
        <v>54</v>
      </c>
      <c r="D14724" t="s">
        <v>214</v>
      </c>
      <c r="E14724" t="s">
        <v>216</v>
      </c>
      <c r="F14724" s="88">
        <v>46600</v>
      </c>
      <c r="G14724" s="87">
        <v>900</v>
      </c>
      <c r="H14724" s="87">
        <v>64.08000000000014</v>
      </c>
    </row>
    <row r="14725" spans="1:8" x14ac:dyDescent="0.3">
      <c r="A14725" t="s">
        <v>41</v>
      </c>
      <c r="B14725" t="s">
        <v>56</v>
      </c>
      <c r="C14725" t="s">
        <v>54</v>
      </c>
      <c r="D14725" t="s">
        <v>214</v>
      </c>
      <c r="E14725" t="s">
        <v>217</v>
      </c>
      <c r="F14725" s="88">
        <v>46600</v>
      </c>
      <c r="G14725" s="87">
        <v>900</v>
      </c>
      <c r="H14725" s="87">
        <v>-7.253497024631006</v>
      </c>
    </row>
    <row r="14726" spans="1:8" x14ac:dyDescent="0.3">
      <c r="A14726" t="s">
        <v>41</v>
      </c>
      <c r="B14726" t="s">
        <v>56</v>
      </c>
      <c r="C14726" t="s">
        <v>54</v>
      </c>
      <c r="D14726" t="s">
        <v>214</v>
      </c>
      <c r="E14726" t="s">
        <v>215</v>
      </c>
      <c r="F14726" s="88">
        <v>46631</v>
      </c>
      <c r="G14726" s="87">
        <v>900</v>
      </c>
      <c r="H14726" s="87">
        <v>56.304817711786043</v>
      </c>
    </row>
    <row r="14727" spans="1:8" x14ac:dyDescent="0.3">
      <c r="A14727" t="s">
        <v>41</v>
      </c>
      <c r="B14727" t="s">
        <v>56</v>
      </c>
      <c r="C14727" t="s">
        <v>54</v>
      </c>
      <c r="D14727" t="s">
        <v>214</v>
      </c>
      <c r="E14727" t="s">
        <v>216</v>
      </c>
      <c r="F14727" s="88">
        <v>46631</v>
      </c>
      <c r="G14727" s="87">
        <v>900</v>
      </c>
      <c r="H14727" s="87">
        <v>64.08000000000014</v>
      </c>
    </row>
    <row r="14728" spans="1:8" x14ac:dyDescent="0.3">
      <c r="A14728" t="s">
        <v>41</v>
      </c>
      <c r="B14728" t="s">
        <v>56</v>
      </c>
      <c r="C14728" t="s">
        <v>54</v>
      </c>
      <c r="D14728" t="s">
        <v>214</v>
      </c>
      <c r="E14728" t="s">
        <v>217</v>
      </c>
      <c r="F14728" s="88">
        <v>46631</v>
      </c>
      <c r="G14728" s="87">
        <v>900</v>
      </c>
      <c r="H14728" s="87">
        <v>-7.2583852578549042</v>
      </c>
    </row>
    <row r="14729" spans="1:8" x14ac:dyDescent="0.3">
      <c r="A14729" t="s">
        <v>41</v>
      </c>
      <c r="B14729" t="s">
        <v>56</v>
      </c>
      <c r="C14729" t="s">
        <v>54</v>
      </c>
      <c r="D14729" t="s">
        <v>214</v>
      </c>
      <c r="E14729" t="s">
        <v>215</v>
      </c>
      <c r="F14729" s="88">
        <v>46661</v>
      </c>
      <c r="G14729" s="87">
        <v>900</v>
      </c>
      <c r="H14729" s="87">
        <v>28.446188712619431</v>
      </c>
    </row>
    <row r="14730" spans="1:8" x14ac:dyDescent="0.3">
      <c r="A14730" t="s">
        <v>41</v>
      </c>
      <c r="B14730" t="s">
        <v>56</v>
      </c>
      <c r="C14730" t="s">
        <v>54</v>
      </c>
      <c r="D14730" t="s">
        <v>214</v>
      </c>
      <c r="E14730" t="s">
        <v>216</v>
      </c>
      <c r="F14730" s="88">
        <v>46661</v>
      </c>
      <c r="G14730" s="87">
        <v>900</v>
      </c>
      <c r="H14730" s="87">
        <v>36.000000000000028</v>
      </c>
    </row>
    <row r="14731" spans="1:8" x14ac:dyDescent="0.3">
      <c r="A14731" t="s">
        <v>41</v>
      </c>
      <c r="B14731" t="s">
        <v>56</v>
      </c>
      <c r="C14731" t="s">
        <v>54</v>
      </c>
      <c r="D14731" t="s">
        <v>214</v>
      </c>
      <c r="E14731" t="s">
        <v>217</v>
      </c>
      <c r="F14731" s="88">
        <v>46661</v>
      </c>
      <c r="G14731" s="87">
        <v>900</v>
      </c>
      <c r="H14731" s="87">
        <v>-7.2632800840197964</v>
      </c>
    </row>
    <row r="14732" spans="1:8" x14ac:dyDescent="0.3">
      <c r="A14732" t="s">
        <v>41</v>
      </c>
      <c r="B14732" t="s">
        <v>56</v>
      </c>
      <c r="C14732" t="s">
        <v>54</v>
      </c>
      <c r="D14732" t="s">
        <v>214</v>
      </c>
      <c r="E14732" t="s">
        <v>215</v>
      </c>
      <c r="F14732" s="88">
        <v>46692</v>
      </c>
      <c r="G14732" s="87">
        <v>900</v>
      </c>
      <c r="H14732" s="87">
        <v>28.441091222868931</v>
      </c>
    </row>
    <row r="14733" spans="1:8" x14ac:dyDescent="0.3">
      <c r="A14733" t="s">
        <v>41</v>
      </c>
      <c r="B14733" t="s">
        <v>56</v>
      </c>
      <c r="C14733" t="s">
        <v>54</v>
      </c>
      <c r="D14733" t="s">
        <v>214</v>
      </c>
      <c r="E14733" t="s">
        <v>216</v>
      </c>
      <c r="F14733" s="88">
        <v>46692</v>
      </c>
      <c r="G14733" s="87">
        <v>900</v>
      </c>
      <c r="H14733" s="87">
        <v>36.000000000000028</v>
      </c>
    </row>
    <row r="14734" spans="1:8" x14ac:dyDescent="0.3">
      <c r="A14734" t="s">
        <v>41</v>
      </c>
      <c r="B14734" t="s">
        <v>56</v>
      </c>
      <c r="C14734" t="s">
        <v>54</v>
      </c>
      <c r="D14734" t="s">
        <v>214</v>
      </c>
      <c r="E14734" t="s">
        <v>217</v>
      </c>
      <c r="F14734" s="88">
        <v>46692</v>
      </c>
      <c r="G14734" s="87">
        <v>900</v>
      </c>
      <c r="H14734" s="87">
        <v>-7.2681815164723051</v>
      </c>
    </row>
    <row r="14735" spans="1:8" x14ac:dyDescent="0.3">
      <c r="A14735" t="s">
        <v>41</v>
      </c>
      <c r="B14735" t="s">
        <v>56</v>
      </c>
      <c r="C14735" t="s">
        <v>54</v>
      </c>
      <c r="D14735" t="s">
        <v>214</v>
      </c>
      <c r="E14735" t="s">
        <v>215</v>
      </c>
      <c r="F14735" s="88">
        <v>46722</v>
      </c>
      <c r="G14735" s="87">
        <v>900</v>
      </c>
      <c r="H14735" s="87">
        <v>28.435986848660018</v>
      </c>
    </row>
    <row r="14736" spans="1:8" x14ac:dyDescent="0.3">
      <c r="A14736" t="s">
        <v>41</v>
      </c>
      <c r="B14736" t="s">
        <v>56</v>
      </c>
      <c r="C14736" t="s">
        <v>54</v>
      </c>
      <c r="D14736" t="s">
        <v>214</v>
      </c>
      <c r="E14736" t="s">
        <v>216</v>
      </c>
      <c r="F14736" s="88">
        <v>46722</v>
      </c>
      <c r="G14736" s="87">
        <v>900</v>
      </c>
      <c r="H14736" s="87">
        <v>36.000000000000028</v>
      </c>
    </row>
    <row r="14737" spans="1:8" x14ac:dyDescent="0.3">
      <c r="A14737" t="s">
        <v>41</v>
      </c>
      <c r="B14737" t="s">
        <v>56</v>
      </c>
      <c r="C14737" t="s">
        <v>54</v>
      </c>
      <c r="D14737" t="s">
        <v>214</v>
      </c>
      <c r="E14737" t="s">
        <v>217</v>
      </c>
      <c r="F14737" s="88">
        <v>46722</v>
      </c>
      <c r="G14737" s="87">
        <v>900</v>
      </c>
      <c r="H14737" s="87">
        <v>-7.2730895685962249</v>
      </c>
    </row>
    <row r="14738" spans="1:8" x14ac:dyDescent="0.3">
      <c r="A14738" t="s">
        <v>41</v>
      </c>
      <c r="B14738" t="s">
        <v>56</v>
      </c>
      <c r="C14738" t="s">
        <v>57</v>
      </c>
      <c r="D14738" t="s">
        <v>198</v>
      </c>
      <c r="E14738" t="s">
        <v>135</v>
      </c>
      <c r="G14738" s="87">
        <v>26400</v>
      </c>
      <c r="H14738" s="87">
        <v>13992</v>
      </c>
    </row>
    <row r="14739" spans="1:8" x14ac:dyDescent="0.3">
      <c r="A14739" t="s">
        <v>41</v>
      </c>
      <c r="B14739" t="s">
        <v>56</v>
      </c>
      <c r="C14739" t="s">
        <v>57</v>
      </c>
      <c r="D14739" t="s">
        <v>198</v>
      </c>
      <c r="E14739" t="s">
        <v>199</v>
      </c>
      <c r="G14739" s="87">
        <v>26400</v>
      </c>
      <c r="H14739" s="87">
        <v>26757.336220898749</v>
      </c>
    </row>
    <row r="14740" spans="1:8" x14ac:dyDescent="0.3">
      <c r="A14740" t="s">
        <v>41</v>
      </c>
      <c r="B14740" t="s">
        <v>56</v>
      </c>
      <c r="C14740" t="s">
        <v>57</v>
      </c>
      <c r="D14740" t="s">
        <v>198</v>
      </c>
      <c r="E14740" t="s">
        <v>200</v>
      </c>
      <c r="G14740" s="87">
        <v>26400</v>
      </c>
      <c r="H14740" s="87">
        <v>26639.814191667971</v>
      </c>
    </row>
    <row r="14741" spans="1:8" x14ac:dyDescent="0.3">
      <c r="A14741" t="s">
        <v>41</v>
      </c>
      <c r="B14741" t="s">
        <v>56</v>
      </c>
      <c r="C14741" t="s">
        <v>57</v>
      </c>
      <c r="D14741" t="s">
        <v>198</v>
      </c>
      <c r="E14741" t="s">
        <v>201</v>
      </c>
      <c r="G14741" s="87">
        <v>26400</v>
      </c>
      <c r="H14741" s="87">
        <v>26400</v>
      </c>
    </row>
    <row r="14742" spans="1:8" x14ac:dyDescent="0.3">
      <c r="A14742" t="s">
        <v>41</v>
      </c>
      <c r="B14742" t="s">
        <v>56</v>
      </c>
      <c r="C14742" t="s">
        <v>57</v>
      </c>
      <c r="D14742" t="s">
        <v>198</v>
      </c>
      <c r="E14742" t="s">
        <v>202</v>
      </c>
      <c r="G14742" s="87">
        <v>26400</v>
      </c>
      <c r="H14742" s="87">
        <v>14310.210096591931</v>
      </c>
    </row>
    <row r="14743" spans="1:8" x14ac:dyDescent="0.3">
      <c r="A14743" t="s">
        <v>41</v>
      </c>
      <c r="B14743" t="s">
        <v>56</v>
      </c>
      <c r="C14743" t="s">
        <v>57</v>
      </c>
      <c r="D14743" t="s">
        <v>198</v>
      </c>
      <c r="E14743" t="s">
        <v>139</v>
      </c>
      <c r="G14743" s="87">
        <v>26400</v>
      </c>
      <c r="H14743" s="87">
        <v>17292</v>
      </c>
    </row>
    <row r="14744" spans="1:8" x14ac:dyDescent="0.3">
      <c r="A14744" t="s">
        <v>41</v>
      </c>
      <c r="B14744" t="s">
        <v>56</v>
      </c>
      <c r="C14744" t="s">
        <v>57</v>
      </c>
      <c r="D14744" t="s">
        <v>198</v>
      </c>
      <c r="E14744" t="s">
        <v>65</v>
      </c>
      <c r="G14744" s="87">
        <v>26400</v>
      </c>
      <c r="H14744" s="87">
        <v>14310.210096591931</v>
      </c>
    </row>
    <row r="14745" spans="1:8" x14ac:dyDescent="0.3">
      <c r="A14745" t="s">
        <v>41</v>
      </c>
      <c r="B14745" t="s">
        <v>56</v>
      </c>
      <c r="C14745" t="s">
        <v>57</v>
      </c>
      <c r="D14745" t="s">
        <v>203</v>
      </c>
      <c r="E14745" t="s">
        <v>204</v>
      </c>
      <c r="G14745" s="87">
        <v>26400</v>
      </c>
      <c r="H14745" s="87">
        <v>14212.53094304882</v>
      </c>
    </row>
    <row r="14746" spans="1:8" x14ac:dyDescent="0.3">
      <c r="A14746" t="s">
        <v>41</v>
      </c>
      <c r="B14746" t="s">
        <v>56</v>
      </c>
      <c r="C14746" t="s">
        <v>57</v>
      </c>
      <c r="D14746" t="s">
        <v>203</v>
      </c>
      <c r="E14746" t="s">
        <v>142</v>
      </c>
      <c r="G14746" s="87">
        <v>26400</v>
      </c>
      <c r="H14746" s="87">
        <v>26399.999999999989</v>
      </c>
    </row>
    <row r="14747" spans="1:8" x14ac:dyDescent="0.3">
      <c r="A14747" t="s">
        <v>41</v>
      </c>
      <c r="B14747" t="s">
        <v>56</v>
      </c>
      <c r="C14747" t="s">
        <v>57</v>
      </c>
      <c r="D14747" t="s">
        <v>203</v>
      </c>
      <c r="E14747" t="s">
        <v>143</v>
      </c>
      <c r="G14747" s="87">
        <v>26400</v>
      </c>
      <c r="H14747" s="87">
        <v>26550.590216792119</v>
      </c>
    </row>
    <row r="14748" spans="1:8" x14ac:dyDescent="0.3">
      <c r="A14748" t="s">
        <v>41</v>
      </c>
      <c r="B14748" t="s">
        <v>56</v>
      </c>
      <c r="C14748" t="s">
        <v>57</v>
      </c>
      <c r="D14748" t="s">
        <v>203</v>
      </c>
      <c r="E14748" t="s">
        <v>141</v>
      </c>
      <c r="G14748" s="87">
        <v>26400</v>
      </c>
      <c r="H14748" s="87">
        <v>264</v>
      </c>
    </row>
    <row r="14749" spans="1:8" x14ac:dyDescent="0.3">
      <c r="A14749" t="s">
        <v>41</v>
      </c>
      <c r="B14749" t="s">
        <v>56</v>
      </c>
      <c r="C14749" t="s">
        <v>57</v>
      </c>
      <c r="D14749" t="s">
        <v>203</v>
      </c>
      <c r="E14749" t="s">
        <v>205</v>
      </c>
      <c r="G14749" s="87">
        <v>26400</v>
      </c>
      <c r="H14749" s="87">
        <v>14212.53094304882</v>
      </c>
    </row>
    <row r="14750" spans="1:8" x14ac:dyDescent="0.3">
      <c r="A14750" t="s">
        <v>41</v>
      </c>
      <c r="B14750" t="s">
        <v>56</v>
      </c>
      <c r="C14750" t="s">
        <v>57</v>
      </c>
      <c r="D14750" t="s">
        <v>206</v>
      </c>
      <c r="E14750" t="s">
        <v>207</v>
      </c>
      <c r="G14750" s="87">
        <v>26400</v>
      </c>
      <c r="H14750" s="87">
        <v>27456</v>
      </c>
    </row>
    <row r="14751" spans="1:8" x14ac:dyDescent="0.3">
      <c r="A14751" t="s">
        <v>41</v>
      </c>
      <c r="B14751" t="s">
        <v>56</v>
      </c>
      <c r="C14751" t="s">
        <v>57</v>
      </c>
      <c r="D14751" t="s">
        <v>206</v>
      </c>
      <c r="E14751" t="s">
        <v>208</v>
      </c>
      <c r="G14751" s="87">
        <v>26400</v>
      </c>
      <c r="H14751" s="87">
        <v>27089.333333333339</v>
      </c>
    </row>
    <row r="14752" spans="1:8" x14ac:dyDescent="0.3">
      <c r="A14752" t="s">
        <v>41</v>
      </c>
      <c r="B14752" t="s">
        <v>56</v>
      </c>
      <c r="C14752" t="s">
        <v>57</v>
      </c>
      <c r="D14752" t="s">
        <v>206</v>
      </c>
      <c r="E14752" t="s">
        <v>209</v>
      </c>
      <c r="G14752" s="87">
        <v>26400</v>
      </c>
      <c r="H14752" s="87">
        <v>26162.344638949671</v>
      </c>
    </row>
    <row r="14753" spans="1:8" x14ac:dyDescent="0.3">
      <c r="A14753" t="s">
        <v>41</v>
      </c>
      <c r="B14753" t="s">
        <v>56</v>
      </c>
      <c r="C14753" t="s">
        <v>57</v>
      </c>
      <c r="D14753" t="s">
        <v>210</v>
      </c>
      <c r="E14753" t="s">
        <v>211</v>
      </c>
      <c r="G14753" s="87">
        <v>26400</v>
      </c>
      <c r="H14753" s="87">
        <v>26400</v>
      </c>
    </row>
    <row r="14754" spans="1:8" x14ac:dyDescent="0.3">
      <c r="A14754" t="s">
        <v>41</v>
      </c>
      <c r="B14754" t="s">
        <v>56</v>
      </c>
      <c r="C14754" t="s">
        <v>57</v>
      </c>
      <c r="D14754" t="s">
        <v>210</v>
      </c>
      <c r="E14754" t="s">
        <v>212</v>
      </c>
      <c r="G14754" s="87">
        <v>26400</v>
      </c>
      <c r="H14754" s="87">
        <v>26136</v>
      </c>
    </row>
    <row r="14755" spans="1:8" x14ac:dyDescent="0.3">
      <c r="A14755" t="s">
        <v>41</v>
      </c>
      <c r="B14755" t="s">
        <v>56</v>
      </c>
      <c r="C14755" t="s">
        <v>57</v>
      </c>
      <c r="D14755" t="s">
        <v>210</v>
      </c>
      <c r="E14755" t="s">
        <v>213</v>
      </c>
      <c r="G14755" s="87">
        <v>26400</v>
      </c>
      <c r="H14755" s="87">
        <v>26268</v>
      </c>
    </row>
    <row r="14756" spans="1:8" x14ac:dyDescent="0.3">
      <c r="A14756" t="s">
        <v>41</v>
      </c>
      <c r="B14756" t="s">
        <v>56</v>
      </c>
      <c r="C14756" t="s">
        <v>57</v>
      </c>
      <c r="D14756" t="s">
        <v>214</v>
      </c>
      <c r="E14756" t="s">
        <v>215</v>
      </c>
      <c r="F14756" s="88">
        <v>46388</v>
      </c>
      <c r="G14756" s="87">
        <v>2200</v>
      </c>
      <c r="H14756" s="87">
        <v>97.255612140288193</v>
      </c>
    </row>
    <row r="14757" spans="1:8" x14ac:dyDescent="0.3">
      <c r="A14757" t="s">
        <v>41</v>
      </c>
      <c r="B14757" t="s">
        <v>56</v>
      </c>
      <c r="C14757" t="s">
        <v>57</v>
      </c>
      <c r="D14757" t="s">
        <v>214</v>
      </c>
      <c r="E14757" t="s">
        <v>216</v>
      </c>
      <c r="F14757" s="88">
        <v>46388</v>
      </c>
      <c r="G14757" s="87">
        <v>2200</v>
      </c>
      <c r="H14757" s="87">
        <v>88.000000000000085</v>
      </c>
    </row>
    <row r="14758" spans="1:8" x14ac:dyDescent="0.3">
      <c r="A14758" t="s">
        <v>41</v>
      </c>
      <c r="B14758" t="s">
        <v>56</v>
      </c>
      <c r="C14758" t="s">
        <v>57</v>
      </c>
      <c r="D14758" t="s">
        <v>214</v>
      </c>
      <c r="E14758" t="s">
        <v>217</v>
      </c>
      <c r="F14758" s="88">
        <v>46388</v>
      </c>
      <c r="G14758" s="87">
        <v>2200</v>
      </c>
      <c r="H14758" s="87">
        <v>8.8996270579693615</v>
      </c>
    </row>
    <row r="14759" spans="1:8" x14ac:dyDescent="0.3">
      <c r="A14759" t="s">
        <v>41</v>
      </c>
      <c r="B14759" t="s">
        <v>56</v>
      </c>
      <c r="C14759" t="s">
        <v>57</v>
      </c>
      <c r="D14759" t="s">
        <v>214</v>
      </c>
      <c r="E14759" t="s">
        <v>215</v>
      </c>
      <c r="F14759" s="88">
        <v>46419</v>
      </c>
      <c r="G14759" s="87">
        <v>2200</v>
      </c>
      <c r="H14759" s="87">
        <v>97.252587028296404</v>
      </c>
    </row>
    <row r="14760" spans="1:8" x14ac:dyDescent="0.3">
      <c r="A14760" t="s">
        <v>41</v>
      </c>
      <c r="B14760" t="s">
        <v>56</v>
      </c>
      <c r="C14760" t="s">
        <v>57</v>
      </c>
      <c r="D14760" t="s">
        <v>214</v>
      </c>
      <c r="E14760" t="s">
        <v>216</v>
      </c>
      <c r="F14760" s="88">
        <v>46419</v>
      </c>
      <c r="G14760" s="87">
        <v>2200</v>
      </c>
      <c r="H14760" s="87">
        <v>88.000000000000085</v>
      </c>
    </row>
    <row r="14761" spans="1:8" x14ac:dyDescent="0.3">
      <c r="A14761" t="s">
        <v>41</v>
      </c>
      <c r="B14761" t="s">
        <v>56</v>
      </c>
      <c r="C14761" t="s">
        <v>57</v>
      </c>
      <c r="D14761" t="s">
        <v>214</v>
      </c>
      <c r="E14761" t="s">
        <v>217</v>
      </c>
      <c r="F14761" s="88">
        <v>46419</v>
      </c>
      <c r="G14761" s="87">
        <v>2200</v>
      </c>
      <c r="H14761" s="87">
        <v>8.8967182964389213</v>
      </c>
    </row>
    <row r="14762" spans="1:8" x14ac:dyDescent="0.3">
      <c r="A14762" t="s">
        <v>41</v>
      </c>
      <c r="B14762" t="s">
        <v>56</v>
      </c>
      <c r="C14762" t="s">
        <v>57</v>
      </c>
      <c r="D14762" t="s">
        <v>214</v>
      </c>
      <c r="E14762" t="s">
        <v>215</v>
      </c>
      <c r="F14762" s="88">
        <v>46447</v>
      </c>
      <c r="G14762" s="87">
        <v>2200</v>
      </c>
      <c r="H14762" s="87">
        <v>97.249563893119273</v>
      </c>
    </row>
    <row r="14763" spans="1:8" x14ac:dyDescent="0.3">
      <c r="A14763" t="s">
        <v>41</v>
      </c>
      <c r="B14763" t="s">
        <v>56</v>
      </c>
      <c r="C14763" t="s">
        <v>57</v>
      </c>
      <c r="D14763" t="s">
        <v>214</v>
      </c>
      <c r="E14763" t="s">
        <v>216</v>
      </c>
      <c r="F14763" s="88">
        <v>46447</v>
      </c>
      <c r="G14763" s="87">
        <v>2200</v>
      </c>
      <c r="H14763" s="87">
        <v>88.000000000000085</v>
      </c>
    </row>
    <row r="14764" spans="1:8" x14ac:dyDescent="0.3">
      <c r="A14764" t="s">
        <v>41</v>
      </c>
      <c r="B14764" t="s">
        <v>56</v>
      </c>
      <c r="C14764" t="s">
        <v>57</v>
      </c>
      <c r="D14764" t="s">
        <v>214</v>
      </c>
      <c r="E14764" t="s">
        <v>217</v>
      </c>
      <c r="F14764" s="88">
        <v>46447</v>
      </c>
      <c r="G14764" s="87">
        <v>2200</v>
      </c>
      <c r="H14764" s="87">
        <v>8.8938114356913456</v>
      </c>
    </row>
    <row r="14765" spans="1:8" x14ac:dyDescent="0.3">
      <c r="A14765" t="s">
        <v>41</v>
      </c>
      <c r="B14765" t="s">
        <v>56</v>
      </c>
      <c r="C14765" t="s">
        <v>57</v>
      </c>
      <c r="D14765" t="s">
        <v>214</v>
      </c>
      <c r="E14765" t="s">
        <v>215</v>
      </c>
      <c r="F14765" s="88">
        <v>46478</v>
      </c>
      <c r="G14765" s="87">
        <v>2200</v>
      </c>
      <c r="H14765" s="87">
        <v>97.246440355189591</v>
      </c>
    </row>
    <row r="14766" spans="1:8" x14ac:dyDescent="0.3">
      <c r="A14766" t="s">
        <v>41</v>
      </c>
      <c r="B14766" t="s">
        <v>56</v>
      </c>
      <c r="C14766" t="s">
        <v>57</v>
      </c>
      <c r="D14766" t="s">
        <v>214</v>
      </c>
      <c r="E14766" t="s">
        <v>216</v>
      </c>
      <c r="F14766" s="88">
        <v>46478</v>
      </c>
      <c r="G14766" s="87">
        <v>2200</v>
      </c>
      <c r="H14766" s="87">
        <v>88.000000000000085</v>
      </c>
    </row>
    <row r="14767" spans="1:8" x14ac:dyDescent="0.3">
      <c r="A14767" t="s">
        <v>41</v>
      </c>
      <c r="B14767" t="s">
        <v>56</v>
      </c>
      <c r="C14767" t="s">
        <v>57</v>
      </c>
      <c r="D14767" t="s">
        <v>214</v>
      </c>
      <c r="E14767" t="s">
        <v>217</v>
      </c>
      <c r="F14767" s="88">
        <v>46478</v>
      </c>
      <c r="G14767" s="87">
        <v>2200</v>
      </c>
      <c r="H14767" s="87">
        <v>8.8908080338358619</v>
      </c>
    </row>
    <row r="14768" spans="1:8" x14ac:dyDescent="0.3">
      <c r="A14768" t="s">
        <v>41</v>
      </c>
      <c r="B14768" t="s">
        <v>56</v>
      </c>
      <c r="C14768" t="s">
        <v>57</v>
      </c>
      <c r="D14768" t="s">
        <v>214</v>
      </c>
      <c r="E14768" t="s">
        <v>215</v>
      </c>
      <c r="F14768" s="88">
        <v>46508</v>
      </c>
      <c r="G14768" s="87">
        <v>2200</v>
      </c>
      <c r="H14768" s="87">
        <v>97.243318926158111</v>
      </c>
    </row>
    <row r="14769" spans="1:8" x14ac:dyDescent="0.3">
      <c r="A14769" t="s">
        <v>41</v>
      </c>
      <c r="B14769" t="s">
        <v>56</v>
      </c>
      <c r="C14769" t="s">
        <v>57</v>
      </c>
      <c r="D14769" t="s">
        <v>214</v>
      </c>
      <c r="E14769" t="s">
        <v>216</v>
      </c>
      <c r="F14769" s="88">
        <v>46508</v>
      </c>
      <c r="G14769" s="87">
        <v>2200</v>
      </c>
      <c r="H14769" s="87">
        <v>88.000000000000085</v>
      </c>
    </row>
    <row r="14770" spans="1:8" x14ac:dyDescent="0.3">
      <c r="A14770" t="s">
        <v>41</v>
      </c>
      <c r="B14770" t="s">
        <v>56</v>
      </c>
      <c r="C14770" t="s">
        <v>57</v>
      </c>
      <c r="D14770" t="s">
        <v>214</v>
      </c>
      <c r="E14770" t="s">
        <v>217</v>
      </c>
      <c r="F14770" s="88">
        <v>46508</v>
      </c>
      <c r="G14770" s="87">
        <v>2200</v>
      </c>
      <c r="H14770" s="87">
        <v>8.8878066597673833</v>
      </c>
    </row>
    <row r="14771" spans="1:8" x14ac:dyDescent="0.3">
      <c r="A14771" t="s">
        <v>41</v>
      </c>
      <c r="B14771" t="s">
        <v>56</v>
      </c>
      <c r="C14771" t="s">
        <v>57</v>
      </c>
      <c r="D14771" t="s">
        <v>214</v>
      </c>
      <c r="E14771" t="s">
        <v>215</v>
      </c>
      <c r="F14771" s="88">
        <v>46539</v>
      </c>
      <c r="G14771" s="87">
        <v>2200</v>
      </c>
      <c r="H14771" s="87">
        <v>97.240199603890119</v>
      </c>
    </row>
    <row r="14772" spans="1:8" x14ac:dyDescent="0.3">
      <c r="A14772" t="s">
        <v>41</v>
      </c>
      <c r="B14772" t="s">
        <v>56</v>
      </c>
      <c r="C14772" t="s">
        <v>57</v>
      </c>
      <c r="D14772" t="s">
        <v>214</v>
      </c>
      <c r="E14772" t="s">
        <v>216</v>
      </c>
      <c r="F14772" s="88">
        <v>46539</v>
      </c>
      <c r="G14772" s="87">
        <v>2200</v>
      </c>
      <c r="H14772" s="87">
        <v>88.000000000000085</v>
      </c>
    </row>
    <row r="14773" spans="1:8" x14ac:dyDescent="0.3">
      <c r="A14773" t="s">
        <v>41</v>
      </c>
      <c r="B14773" t="s">
        <v>56</v>
      </c>
      <c r="C14773" t="s">
        <v>57</v>
      </c>
      <c r="D14773" t="s">
        <v>214</v>
      </c>
      <c r="E14773" t="s">
        <v>217</v>
      </c>
      <c r="F14773" s="88">
        <v>46539</v>
      </c>
      <c r="G14773" s="87">
        <v>2200</v>
      </c>
      <c r="H14773" s="87">
        <v>8.8848073114327519</v>
      </c>
    </row>
    <row r="14774" spans="1:8" x14ac:dyDescent="0.3">
      <c r="A14774" t="s">
        <v>41</v>
      </c>
      <c r="B14774" t="s">
        <v>56</v>
      </c>
      <c r="C14774" t="s">
        <v>57</v>
      </c>
      <c r="D14774" t="s">
        <v>214</v>
      </c>
      <c r="E14774" t="s">
        <v>215</v>
      </c>
      <c r="F14774" s="88">
        <v>46569</v>
      </c>
      <c r="G14774" s="87">
        <v>2200</v>
      </c>
      <c r="H14774" s="87">
        <v>97.237082386253789</v>
      </c>
    </row>
    <row r="14775" spans="1:8" x14ac:dyDescent="0.3">
      <c r="A14775" t="s">
        <v>41</v>
      </c>
      <c r="B14775" t="s">
        <v>56</v>
      </c>
      <c r="C14775" t="s">
        <v>57</v>
      </c>
      <c r="D14775" t="s">
        <v>214</v>
      </c>
      <c r="E14775" t="s">
        <v>216</v>
      </c>
      <c r="F14775" s="88">
        <v>46569</v>
      </c>
      <c r="G14775" s="87">
        <v>2200</v>
      </c>
      <c r="H14775" s="87">
        <v>88.000000000000085</v>
      </c>
    </row>
    <row r="14776" spans="1:8" x14ac:dyDescent="0.3">
      <c r="A14776" t="s">
        <v>41</v>
      </c>
      <c r="B14776" t="s">
        <v>56</v>
      </c>
      <c r="C14776" t="s">
        <v>57</v>
      </c>
      <c r="D14776" t="s">
        <v>214</v>
      </c>
      <c r="E14776" t="s">
        <v>217</v>
      </c>
      <c r="F14776" s="88">
        <v>46569</v>
      </c>
      <c r="G14776" s="87">
        <v>2200</v>
      </c>
      <c r="H14776" s="87">
        <v>8.8818099867822298</v>
      </c>
    </row>
    <row r="14777" spans="1:8" x14ac:dyDescent="0.3">
      <c r="A14777" t="s">
        <v>41</v>
      </c>
      <c r="B14777" t="s">
        <v>56</v>
      </c>
      <c r="C14777" t="s">
        <v>57</v>
      </c>
      <c r="D14777" t="s">
        <v>214</v>
      </c>
      <c r="E14777" t="s">
        <v>215</v>
      </c>
      <c r="F14777" s="88">
        <v>46600</v>
      </c>
      <c r="G14777" s="87">
        <v>2200</v>
      </c>
      <c r="H14777" s="87">
        <v>97.233916221162403</v>
      </c>
    </row>
    <row r="14778" spans="1:8" x14ac:dyDescent="0.3">
      <c r="A14778" t="s">
        <v>41</v>
      </c>
      <c r="B14778" t="s">
        <v>56</v>
      </c>
      <c r="C14778" t="s">
        <v>57</v>
      </c>
      <c r="D14778" t="s">
        <v>214</v>
      </c>
      <c r="E14778" t="s">
        <v>216</v>
      </c>
      <c r="F14778" s="88">
        <v>46600</v>
      </c>
      <c r="G14778" s="87">
        <v>2200</v>
      </c>
      <c r="H14778" s="87">
        <v>88.000000000000085</v>
      </c>
    </row>
    <row r="14779" spans="1:8" x14ac:dyDescent="0.3">
      <c r="A14779" t="s">
        <v>41</v>
      </c>
      <c r="B14779" t="s">
        <v>56</v>
      </c>
      <c r="C14779" t="s">
        <v>57</v>
      </c>
      <c r="D14779" t="s">
        <v>214</v>
      </c>
      <c r="E14779" t="s">
        <v>217</v>
      </c>
      <c r="F14779" s="88">
        <v>46600</v>
      </c>
      <c r="G14779" s="87">
        <v>2200</v>
      </c>
      <c r="H14779" s="87">
        <v>8.8787655972712543</v>
      </c>
    </row>
    <row r="14780" spans="1:8" x14ac:dyDescent="0.3">
      <c r="A14780" t="s">
        <v>41</v>
      </c>
      <c r="B14780" t="s">
        <v>56</v>
      </c>
      <c r="C14780" t="s">
        <v>57</v>
      </c>
      <c r="D14780" t="s">
        <v>214</v>
      </c>
      <c r="E14780" t="s">
        <v>215</v>
      </c>
      <c r="F14780" s="88">
        <v>46631</v>
      </c>
      <c r="G14780" s="87">
        <v>2200</v>
      </c>
      <c r="H14780" s="87">
        <v>97.23080324081748</v>
      </c>
    </row>
    <row r="14781" spans="1:8" x14ac:dyDescent="0.3">
      <c r="A14781" t="s">
        <v>41</v>
      </c>
      <c r="B14781" t="s">
        <v>56</v>
      </c>
      <c r="C14781" t="s">
        <v>57</v>
      </c>
      <c r="D14781" t="s">
        <v>214</v>
      </c>
      <c r="E14781" t="s">
        <v>216</v>
      </c>
      <c r="F14781" s="88">
        <v>46631</v>
      </c>
      <c r="G14781" s="87">
        <v>2200</v>
      </c>
      <c r="H14781" s="87">
        <v>88.000000000000085</v>
      </c>
    </row>
    <row r="14782" spans="1:8" x14ac:dyDescent="0.3">
      <c r="A14782" t="s">
        <v>41</v>
      </c>
      <c r="B14782" t="s">
        <v>56</v>
      </c>
      <c r="C14782" t="s">
        <v>57</v>
      </c>
      <c r="D14782" t="s">
        <v>214</v>
      </c>
      <c r="E14782" t="s">
        <v>217</v>
      </c>
      <c r="F14782" s="88">
        <v>46631</v>
      </c>
      <c r="G14782" s="87">
        <v>2200</v>
      </c>
      <c r="H14782" s="87">
        <v>8.8757723469398808</v>
      </c>
    </row>
    <row r="14783" spans="1:8" x14ac:dyDescent="0.3">
      <c r="A14783" t="s">
        <v>41</v>
      </c>
      <c r="B14783" t="s">
        <v>56</v>
      </c>
      <c r="C14783" t="s">
        <v>57</v>
      </c>
      <c r="D14783" t="s">
        <v>214</v>
      </c>
      <c r="E14783" t="s">
        <v>215</v>
      </c>
      <c r="F14783" s="88">
        <v>46661</v>
      </c>
      <c r="G14783" s="87">
        <v>2200</v>
      </c>
      <c r="H14783" s="87">
        <v>97.227692358690248</v>
      </c>
    </row>
    <row r="14784" spans="1:8" x14ac:dyDescent="0.3">
      <c r="A14784" t="s">
        <v>41</v>
      </c>
      <c r="B14784" t="s">
        <v>56</v>
      </c>
      <c r="C14784" t="s">
        <v>57</v>
      </c>
      <c r="D14784" t="s">
        <v>214</v>
      </c>
      <c r="E14784" t="s">
        <v>216</v>
      </c>
      <c r="F14784" s="88">
        <v>46661</v>
      </c>
      <c r="G14784" s="87">
        <v>2200</v>
      </c>
      <c r="H14784" s="87">
        <v>88.000000000000085</v>
      </c>
    </row>
    <row r="14785" spans="1:8" x14ac:dyDescent="0.3">
      <c r="A14785" t="s">
        <v>41</v>
      </c>
      <c r="B14785" t="s">
        <v>56</v>
      </c>
      <c r="C14785" t="s">
        <v>57</v>
      </c>
      <c r="D14785" t="s">
        <v>214</v>
      </c>
      <c r="E14785" t="s">
        <v>217</v>
      </c>
      <c r="F14785" s="88">
        <v>46661</v>
      </c>
      <c r="G14785" s="87">
        <v>2200</v>
      </c>
      <c r="H14785" s="87">
        <v>8.8727811141253277</v>
      </c>
    </row>
    <row r="14786" spans="1:8" x14ac:dyDescent="0.3">
      <c r="A14786" t="s">
        <v>41</v>
      </c>
      <c r="B14786" t="s">
        <v>56</v>
      </c>
      <c r="C14786" t="s">
        <v>57</v>
      </c>
      <c r="D14786" t="s">
        <v>214</v>
      </c>
      <c r="E14786" t="s">
        <v>215</v>
      </c>
      <c r="F14786" s="88">
        <v>46692</v>
      </c>
      <c r="G14786" s="87">
        <v>2200</v>
      </c>
      <c r="H14786" s="87">
        <v>8.8697918967876266</v>
      </c>
    </row>
    <row r="14787" spans="1:8" x14ac:dyDescent="0.3">
      <c r="A14787" t="s">
        <v>41</v>
      </c>
      <c r="B14787" t="s">
        <v>56</v>
      </c>
      <c r="C14787" t="s">
        <v>57</v>
      </c>
      <c r="D14787" t="s">
        <v>214</v>
      </c>
      <c r="E14787" t="s">
        <v>216</v>
      </c>
      <c r="F14787" s="88">
        <v>46692</v>
      </c>
      <c r="G14787" s="87">
        <v>2200</v>
      </c>
      <c r="H14787" s="87">
        <v>0</v>
      </c>
    </row>
    <row r="14788" spans="1:8" x14ac:dyDescent="0.3">
      <c r="A14788" t="s">
        <v>41</v>
      </c>
      <c r="B14788" t="s">
        <v>56</v>
      </c>
      <c r="C14788" t="s">
        <v>57</v>
      </c>
      <c r="D14788" t="s">
        <v>214</v>
      </c>
      <c r="E14788" t="s">
        <v>217</v>
      </c>
      <c r="F14788" s="88">
        <v>46692</v>
      </c>
      <c r="G14788" s="87">
        <v>2200</v>
      </c>
      <c r="H14788" s="87">
        <v>8.8697918967876266</v>
      </c>
    </row>
    <row r="14789" spans="1:8" x14ac:dyDescent="0.3">
      <c r="A14789" t="s">
        <v>41</v>
      </c>
      <c r="B14789" t="s">
        <v>56</v>
      </c>
      <c r="C14789" t="s">
        <v>57</v>
      </c>
      <c r="D14789" t="s">
        <v>214</v>
      </c>
      <c r="E14789" t="s">
        <v>215</v>
      </c>
      <c r="F14789" s="88">
        <v>46722</v>
      </c>
      <c r="G14789" s="87">
        <v>2200</v>
      </c>
      <c r="H14789" s="87">
        <v>8.8668046928916944</v>
      </c>
    </row>
    <row r="14790" spans="1:8" x14ac:dyDescent="0.3">
      <c r="A14790" t="s">
        <v>41</v>
      </c>
      <c r="B14790" t="s">
        <v>56</v>
      </c>
      <c r="C14790" t="s">
        <v>57</v>
      </c>
      <c r="D14790" t="s">
        <v>214</v>
      </c>
      <c r="E14790" t="s">
        <v>216</v>
      </c>
      <c r="F14790" s="88">
        <v>46722</v>
      </c>
      <c r="G14790" s="87">
        <v>2200</v>
      </c>
      <c r="H14790" s="87">
        <v>0</v>
      </c>
    </row>
    <row r="14791" spans="1:8" x14ac:dyDescent="0.3">
      <c r="A14791" t="s">
        <v>41</v>
      </c>
      <c r="B14791" t="s">
        <v>56</v>
      </c>
      <c r="C14791" t="s">
        <v>57</v>
      </c>
      <c r="D14791" t="s">
        <v>214</v>
      </c>
      <c r="E14791" t="s">
        <v>217</v>
      </c>
      <c r="F14791" s="88">
        <v>46722</v>
      </c>
      <c r="G14791" s="87">
        <v>2200</v>
      </c>
      <c r="H14791" s="87">
        <v>8.8668046928916944</v>
      </c>
    </row>
    <row r="14792" spans="1:8" x14ac:dyDescent="0.3">
      <c r="A14792" t="s">
        <v>41</v>
      </c>
      <c r="B14792" t="s">
        <v>56</v>
      </c>
      <c r="C14792" t="s">
        <v>59</v>
      </c>
      <c r="D14792" t="s">
        <v>198</v>
      </c>
      <c r="E14792" t="s">
        <v>135</v>
      </c>
      <c r="G14792" s="87">
        <v>21600</v>
      </c>
      <c r="H14792" s="87">
        <v>12052.8</v>
      </c>
    </row>
    <row r="14793" spans="1:8" x14ac:dyDescent="0.3">
      <c r="A14793" t="s">
        <v>41</v>
      </c>
      <c r="B14793" t="s">
        <v>56</v>
      </c>
      <c r="C14793" t="s">
        <v>59</v>
      </c>
      <c r="D14793" t="s">
        <v>198</v>
      </c>
      <c r="E14793" t="s">
        <v>199</v>
      </c>
      <c r="G14793" s="87">
        <v>21600</v>
      </c>
      <c r="H14793" s="87">
        <v>21503.815020946051</v>
      </c>
    </row>
    <row r="14794" spans="1:8" x14ac:dyDescent="0.3">
      <c r="A14794" t="s">
        <v>41</v>
      </c>
      <c r="B14794" t="s">
        <v>56</v>
      </c>
      <c r="C14794" t="s">
        <v>59</v>
      </c>
      <c r="D14794" t="s">
        <v>198</v>
      </c>
      <c r="E14794" t="s">
        <v>200</v>
      </c>
      <c r="G14794" s="87">
        <v>21600</v>
      </c>
      <c r="H14794" s="87">
        <v>21581.331268778678</v>
      </c>
    </row>
    <row r="14795" spans="1:8" x14ac:dyDescent="0.3">
      <c r="A14795" t="s">
        <v>41</v>
      </c>
      <c r="B14795" t="s">
        <v>56</v>
      </c>
      <c r="C14795" t="s">
        <v>59</v>
      </c>
      <c r="D14795" t="s">
        <v>198</v>
      </c>
      <c r="E14795" t="s">
        <v>201</v>
      </c>
      <c r="G14795" s="87">
        <v>21600</v>
      </c>
      <c r="H14795" s="87">
        <v>22032</v>
      </c>
    </row>
    <row r="14796" spans="1:8" x14ac:dyDescent="0.3">
      <c r="A14796" t="s">
        <v>41</v>
      </c>
      <c r="B14796" t="s">
        <v>56</v>
      </c>
      <c r="C14796" t="s">
        <v>59</v>
      </c>
      <c r="D14796" t="s">
        <v>198</v>
      </c>
      <c r="E14796" t="s">
        <v>202</v>
      </c>
      <c r="G14796" s="87">
        <v>21600</v>
      </c>
      <c r="H14796" s="87">
        <v>12228.53317767732</v>
      </c>
    </row>
    <row r="14797" spans="1:8" x14ac:dyDescent="0.3">
      <c r="A14797" t="s">
        <v>41</v>
      </c>
      <c r="B14797" t="s">
        <v>56</v>
      </c>
      <c r="C14797" t="s">
        <v>59</v>
      </c>
      <c r="D14797" t="s">
        <v>198</v>
      </c>
      <c r="E14797" t="s">
        <v>139</v>
      </c>
      <c r="G14797" s="87">
        <v>21600</v>
      </c>
      <c r="H14797" s="87">
        <v>13500</v>
      </c>
    </row>
    <row r="14798" spans="1:8" x14ac:dyDescent="0.3">
      <c r="A14798" t="s">
        <v>41</v>
      </c>
      <c r="B14798" t="s">
        <v>56</v>
      </c>
      <c r="C14798" t="s">
        <v>59</v>
      </c>
      <c r="D14798" t="s">
        <v>198</v>
      </c>
      <c r="E14798" t="s">
        <v>65</v>
      </c>
      <c r="G14798" s="87">
        <v>21600</v>
      </c>
      <c r="H14798" s="87">
        <v>12228.53317767732</v>
      </c>
    </row>
    <row r="14799" spans="1:8" x14ac:dyDescent="0.3">
      <c r="A14799" t="s">
        <v>41</v>
      </c>
      <c r="B14799" t="s">
        <v>56</v>
      </c>
      <c r="C14799" t="s">
        <v>59</v>
      </c>
      <c r="D14799" t="s">
        <v>203</v>
      </c>
      <c r="E14799" t="s">
        <v>204</v>
      </c>
      <c r="G14799" s="87">
        <v>21600</v>
      </c>
      <c r="H14799" s="87">
        <v>11633.700452421839</v>
      </c>
    </row>
    <row r="14800" spans="1:8" x14ac:dyDescent="0.3">
      <c r="A14800" t="s">
        <v>41</v>
      </c>
      <c r="B14800" t="s">
        <v>56</v>
      </c>
      <c r="C14800" t="s">
        <v>59</v>
      </c>
      <c r="D14800" t="s">
        <v>203</v>
      </c>
      <c r="E14800" t="s">
        <v>142</v>
      </c>
      <c r="G14800" s="87">
        <v>21600</v>
      </c>
      <c r="H14800" s="87">
        <v>21013.513955267299</v>
      </c>
    </row>
    <row r="14801" spans="1:8" x14ac:dyDescent="0.3">
      <c r="A14801" t="s">
        <v>41</v>
      </c>
      <c r="B14801" t="s">
        <v>56</v>
      </c>
      <c r="C14801" t="s">
        <v>59</v>
      </c>
      <c r="D14801" t="s">
        <v>203</v>
      </c>
      <c r="E14801" t="s">
        <v>143</v>
      </c>
      <c r="G14801" s="87">
        <v>21600</v>
      </c>
      <c r="H14801" s="87">
        <v>21010.605816608979</v>
      </c>
    </row>
    <row r="14802" spans="1:8" x14ac:dyDescent="0.3">
      <c r="A14802" t="s">
        <v>41</v>
      </c>
      <c r="B14802" t="s">
        <v>56</v>
      </c>
      <c r="C14802" t="s">
        <v>59</v>
      </c>
      <c r="D14802" t="s">
        <v>203</v>
      </c>
      <c r="E14802" t="s">
        <v>141</v>
      </c>
      <c r="G14802" s="87">
        <v>21600</v>
      </c>
      <c r="H14802" s="87">
        <v>0</v>
      </c>
    </row>
    <row r="14803" spans="1:8" x14ac:dyDescent="0.3">
      <c r="A14803" t="s">
        <v>41</v>
      </c>
      <c r="B14803" t="s">
        <v>56</v>
      </c>
      <c r="C14803" t="s">
        <v>59</v>
      </c>
      <c r="D14803" t="s">
        <v>203</v>
      </c>
      <c r="E14803" t="s">
        <v>205</v>
      </c>
      <c r="G14803" s="87">
        <v>21600</v>
      </c>
      <c r="H14803" s="87">
        <v>11633.700452421839</v>
      </c>
    </row>
    <row r="14804" spans="1:8" x14ac:dyDescent="0.3">
      <c r="A14804" t="s">
        <v>41</v>
      </c>
      <c r="B14804" t="s">
        <v>56</v>
      </c>
      <c r="C14804" t="s">
        <v>59</v>
      </c>
      <c r="D14804" t="s">
        <v>206</v>
      </c>
      <c r="E14804" t="s">
        <v>207</v>
      </c>
      <c r="G14804" s="87">
        <v>21600</v>
      </c>
      <c r="H14804" s="87">
        <v>22680</v>
      </c>
    </row>
    <row r="14805" spans="1:8" x14ac:dyDescent="0.3">
      <c r="A14805" t="s">
        <v>41</v>
      </c>
      <c r="B14805" t="s">
        <v>56</v>
      </c>
      <c r="C14805" t="s">
        <v>59</v>
      </c>
      <c r="D14805" t="s">
        <v>206</v>
      </c>
      <c r="E14805" t="s">
        <v>208</v>
      </c>
      <c r="G14805" s="87">
        <v>21600</v>
      </c>
      <c r="H14805" s="87">
        <v>22781.44596774194</v>
      </c>
    </row>
    <row r="14806" spans="1:8" x14ac:dyDescent="0.3">
      <c r="A14806" t="s">
        <v>41</v>
      </c>
      <c r="B14806" t="s">
        <v>56</v>
      </c>
      <c r="C14806" t="s">
        <v>59</v>
      </c>
      <c r="D14806" t="s">
        <v>206</v>
      </c>
      <c r="E14806" t="s">
        <v>209</v>
      </c>
      <c r="G14806" s="87">
        <v>21600</v>
      </c>
      <c r="H14806" s="87">
        <v>21618.684880434779</v>
      </c>
    </row>
    <row r="14807" spans="1:8" x14ac:dyDescent="0.3">
      <c r="A14807" t="s">
        <v>41</v>
      </c>
      <c r="B14807" t="s">
        <v>56</v>
      </c>
      <c r="C14807" t="s">
        <v>59</v>
      </c>
      <c r="D14807" t="s">
        <v>210</v>
      </c>
      <c r="E14807" t="s">
        <v>211</v>
      </c>
      <c r="G14807" s="87">
        <v>21600</v>
      </c>
      <c r="H14807" s="87">
        <v>21600</v>
      </c>
    </row>
    <row r="14808" spans="1:8" x14ac:dyDescent="0.3">
      <c r="A14808" t="s">
        <v>41</v>
      </c>
      <c r="B14808" t="s">
        <v>56</v>
      </c>
      <c r="C14808" t="s">
        <v>59</v>
      </c>
      <c r="D14808" t="s">
        <v>210</v>
      </c>
      <c r="E14808" t="s">
        <v>212</v>
      </c>
      <c r="G14808" s="87">
        <v>21600</v>
      </c>
      <c r="H14808" s="87">
        <v>21384</v>
      </c>
    </row>
    <row r="14809" spans="1:8" x14ac:dyDescent="0.3">
      <c r="A14809" t="s">
        <v>41</v>
      </c>
      <c r="B14809" t="s">
        <v>56</v>
      </c>
      <c r="C14809" t="s">
        <v>59</v>
      </c>
      <c r="D14809" t="s">
        <v>210</v>
      </c>
      <c r="E14809" t="s">
        <v>213</v>
      </c>
      <c r="G14809" s="87">
        <v>21600</v>
      </c>
      <c r="H14809" s="87">
        <v>21816</v>
      </c>
    </row>
    <row r="14810" spans="1:8" x14ac:dyDescent="0.3">
      <c r="A14810" t="s">
        <v>41</v>
      </c>
      <c r="B14810" t="s">
        <v>56</v>
      </c>
      <c r="C14810" t="s">
        <v>59</v>
      </c>
      <c r="D14810" t="s">
        <v>214</v>
      </c>
      <c r="E14810" t="s">
        <v>215</v>
      </c>
      <c r="F14810" s="88">
        <v>46388</v>
      </c>
      <c r="G14810" s="87">
        <v>1800</v>
      </c>
      <c r="H14810" s="87">
        <v>164.634766397379</v>
      </c>
    </row>
    <row r="14811" spans="1:8" x14ac:dyDescent="0.3">
      <c r="A14811" t="s">
        <v>41</v>
      </c>
      <c r="B14811" t="s">
        <v>56</v>
      </c>
      <c r="C14811" t="s">
        <v>59</v>
      </c>
      <c r="D14811" t="s">
        <v>214</v>
      </c>
      <c r="E14811" t="s">
        <v>216</v>
      </c>
      <c r="F14811" s="88">
        <v>46388</v>
      </c>
      <c r="G14811" s="87">
        <v>1800</v>
      </c>
      <c r="H14811" s="87">
        <v>90.000000000000085</v>
      </c>
    </row>
    <row r="14812" spans="1:8" x14ac:dyDescent="0.3">
      <c r="A14812" t="s">
        <v>41</v>
      </c>
      <c r="B14812" t="s">
        <v>56</v>
      </c>
      <c r="C14812" t="s">
        <v>59</v>
      </c>
      <c r="D14812" t="s">
        <v>214</v>
      </c>
      <c r="E14812" t="s">
        <v>217</v>
      </c>
      <c r="F14812" s="88">
        <v>46388</v>
      </c>
      <c r="G14812" s="87">
        <v>1800</v>
      </c>
      <c r="H14812" s="87">
        <v>71.08072990226546</v>
      </c>
    </row>
    <row r="14813" spans="1:8" x14ac:dyDescent="0.3">
      <c r="A14813" t="s">
        <v>41</v>
      </c>
      <c r="B14813" t="s">
        <v>56</v>
      </c>
      <c r="C14813" t="s">
        <v>59</v>
      </c>
      <c r="D14813" t="s">
        <v>214</v>
      </c>
      <c r="E14813" t="s">
        <v>215</v>
      </c>
      <c r="F14813" s="88">
        <v>46419</v>
      </c>
      <c r="G14813" s="87">
        <v>1800</v>
      </c>
      <c r="H14813" s="87">
        <v>158.1081081081083</v>
      </c>
    </row>
    <row r="14814" spans="1:8" x14ac:dyDescent="0.3">
      <c r="A14814" t="s">
        <v>41</v>
      </c>
      <c r="B14814" t="s">
        <v>56</v>
      </c>
      <c r="C14814" t="s">
        <v>59</v>
      </c>
      <c r="D14814" t="s">
        <v>214</v>
      </c>
      <c r="E14814" t="s">
        <v>216</v>
      </c>
      <c r="F14814" s="88">
        <v>46419</v>
      </c>
      <c r="G14814" s="87">
        <v>1800</v>
      </c>
      <c r="H14814" s="87">
        <v>90.000000000000085</v>
      </c>
    </row>
    <row r="14815" spans="1:8" x14ac:dyDescent="0.3">
      <c r="A14815" t="s">
        <v>41</v>
      </c>
      <c r="B14815" t="s">
        <v>56</v>
      </c>
      <c r="C14815" t="s">
        <v>59</v>
      </c>
      <c r="D14815" t="s">
        <v>214</v>
      </c>
      <c r="E14815" t="s">
        <v>217</v>
      </c>
      <c r="F14815" s="88">
        <v>46419</v>
      </c>
      <c r="G14815" s="87">
        <v>1800</v>
      </c>
      <c r="H14815" s="87">
        <v>64.864864864864998</v>
      </c>
    </row>
    <row r="14816" spans="1:8" x14ac:dyDescent="0.3">
      <c r="A14816" t="s">
        <v>41</v>
      </c>
      <c r="B14816" t="s">
        <v>56</v>
      </c>
      <c r="C14816" t="s">
        <v>59</v>
      </c>
      <c r="D14816" t="s">
        <v>214</v>
      </c>
      <c r="E14816" t="s">
        <v>215</v>
      </c>
      <c r="F14816" s="88">
        <v>46447</v>
      </c>
      <c r="G14816" s="87">
        <v>1800</v>
      </c>
      <c r="H14816" s="87">
        <v>190.65716370166709</v>
      </c>
    </row>
    <row r="14817" spans="1:8" x14ac:dyDescent="0.3">
      <c r="A14817" t="s">
        <v>41</v>
      </c>
      <c r="B14817" t="s">
        <v>56</v>
      </c>
      <c r="C14817" t="s">
        <v>59</v>
      </c>
      <c r="D14817" t="s">
        <v>214</v>
      </c>
      <c r="E14817" t="s">
        <v>216</v>
      </c>
      <c r="F14817" s="88">
        <v>46447</v>
      </c>
      <c r="G14817" s="87">
        <v>1800</v>
      </c>
      <c r="H14817" s="87">
        <v>90.000000000000085</v>
      </c>
    </row>
    <row r="14818" spans="1:8" x14ac:dyDescent="0.3">
      <c r="A14818" t="s">
        <v>41</v>
      </c>
      <c r="B14818" t="s">
        <v>56</v>
      </c>
      <c r="C14818" t="s">
        <v>59</v>
      </c>
      <c r="D14818" t="s">
        <v>214</v>
      </c>
      <c r="E14818" t="s">
        <v>217</v>
      </c>
      <c r="F14818" s="88">
        <v>46447</v>
      </c>
      <c r="G14818" s="87">
        <v>1800</v>
      </c>
      <c r="H14818" s="87">
        <v>95.863965430159141</v>
      </c>
    </row>
    <row r="14819" spans="1:8" x14ac:dyDescent="0.3">
      <c r="A14819" t="s">
        <v>41</v>
      </c>
      <c r="B14819" t="s">
        <v>56</v>
      </c>
      <c r="C14819" t="s">
        <v>59</v>
      </c>
      <c r="D14819" t="s">
        <v>214</v>
      </c>
      <c r="E14819" t="s">
        <v>215</v>
      </c>
      <c r="F14819" s="88">
        <v>46478</v>
      </c>
      <c r="G14819" s="87">
        <v>1800</v>
      </c>
      <c r="H14819" s="87">
        <v>89.395973154362409</v>
      </c>
    </row>
    <row r="14820" spans="1:8" x14ac:dyDescent="0.3">
      <c r="A14820" t="s">
        <v>41</v>
      </c>
      <c r="B14820" t="s">
        <v>56</v>
      </c>
      <c r="C14820" t="s">
        <v>59</v>
      </c>
      <c r="D14820" t="s">
        <v>214</v>
      </c>
      <c r="E14820" t="s">
        <v>216</v>
      </c>
      <c r="F14820" s="88">
        <v>46478</v>
      </c>
      <c r="G14820" s="87">
        <v>1800</v>
      </c>
      <c r="H14820" s="87">
        <v>0</v>
      </c>
    </row>
    <row r="14821" spans="1:8" x14ac:dyDescent="0.3">
      <c r="A14821" t="s">
        <v>41</v>
      </c>
      <c r="B14821" t="s">
        <v>56</v>
      </c>
      <c r="C14821" t="s">
        <v>59</v>
      </c>
      <c r="D14821" t="s">
        <v>214</v>
      </c>
      <c r="E14821" t="s">
        <v>217</v>
      </c>
      <c r="F14821" s="88">
        <v>46478</v>
      </c>
      <c r="G14821" s="87">
        <v>1800</v>
      </c>
      <c r="H14821" s="87">
        <v>89.395973154362409</v>
      </c>
    </row>
    <row r="14822" spans="1:8" x14ac:dyDescent="0.3">
      <c r="A14822" t="s">
        <v>41</v>
      </c>
      <c r="B14822" t="s">
        <v>56</v>
      </c>
      <c r="C14822" t="s">
        <v>59</v>
      </c>
      <c r="D14822" t="s">
        <v>214</v>
      </c>
      <c r="E14822" t="s">
        <v>215</v>
      </c>
      <c r="F14822" s="88">
        <v>46508</v>
      </c>
      <c r="G14822" s="87">
        <v>1800</v>
      </c>
      <c r="H14822" s="87">
        <v>113.949889512398</v>
      </c>
    </row>
    <row r="14823" spans="1:8" x14ac:dyDescent="0.3">
      <c r="A14823" t="s">
        <v>41</v>
      </c>
      <c r="B14823" t="s">
        <v>56</v>
      </c>
      <c r="C14823" t="s">
        <v>59</v>
      </c>
      <c r="D14823" t="s">
        <v>214</v>
      </c>
      <c r="E14823" t="s">
        <v>216</v>
      </c>
      <c r="F14823" s="88">
        <v>46508</v>
      </c>
      <c r="G14823" s="87">
        <v>1800</v>
      </c>
      <c r="H14823" s="87">
        <v>29.612903225806299</v>
      </c>
    </row>
    <row r="14824" spans="1:8" x14ac:dyDescent="0.3">
      <c r="A14824" t="s">
        <v>41</v>
      </c>
      <c r="B14824" t="s">
        <v>56</v>
      </c>
      <c r="C14824" t="s">
        <v>59</v>
      </c>
      <c r="D14824" t="s">
        <v>214</v>
      </c>
      <c r="E14824" t="s">
        <v>217</v>
      </c>
      <c r="F14824" s="88">
        <v>46508</v>
      </c>
      <c r="G14824" s="87">
        <v>1800</v>
      </c>
      <c r="H14824" s="87">
        <v>82.971963658658865</v>
      </c>
    </row>
    <row r="14825" spans="1:8" x14ac:dyDescent="0.3">
      <c r="A14825" t="s">
        <v>41</v>
      </c>
      <c r="B14825" t="s">
        <v>56</v>
      </c>
      <c r="C14825" t="s">
        <v>59</v>
      </c>
      <c r="D14825" t="s">
        <v>214</v>
      </c>
      <c r="E14825" t="s">
        <v>215</v>
      </c>
      <c r="F14825" s="88">
        <v>46539</v>
      </c>
      <c r="G14825" s="87">
        <v>1800</v>
      </c>
      <c r="H14825" s="87">
        <v>132.88923452949669</v>
      </c>
    </row>
    <row r="14826" spans="1:8" x14ac:dyDescent="0.3">
      <c r="A14826" t="s">
        <v>41</v>
      </c>
      <c r="B14826" t="s">
        <v>56</v>
      </c>
      <c r="C14826" t="s">
        <v>59</v>
      </c>
      <c r="D14826" t="s">
        <v>214</v>
      </c>
      <c r="E14826" t="s">
        <v>216</v>
      </c>
      <c r="F14826" s="88">
        <v>46539</v>
      </c>
      <c r="G14826" s="87">
        <v>1800</v>
      </c>
      <c r="H14826" s="87">
        <v>54.00000000000005</v>
      </c>
    </row>
    <row r="14827" spans="1:8" x14ac:dyDescent="0.3">
      <c r="A14827" t="s">
        <v>41</v>
      </c>
      <c r="B14827" t="s">
        <v>56</v>
      </c>
      <c r="C14827" t="s">
        <v>59</v>
      </c>
      <c r="D14827" t="s">
        <v>214</v>
      </c>
      <c r="E14827" t="s">
        <v>217</v>
      </c>
      <c r="F14827" s="88">
        <v>46539</v>
      </c>
      <c r="G14827" s="87">
        <v>1800</v>
      </c>
      <c r="H14827" s="87">
        <v>76.591489834462749</v>
      </c>
    </row>
    <row r="14828" spans="1:8" x14ac:dyDescent="0.3">
      <c r="A14828" t="s">
        <v>41</v>
      </c>
      <c r="B14828" t="s">
        <v>56</v>
      </c>
      <c r="C14828" t="s">
        <v>59</v>
      </c>
      <c r="D14828" t="s">
        <v>214</v>
      </c>
      <c r="E14828" t="s">
        <v>215</v>
      </c>
      <c r="F14828" s="88">
        <v>46569</v>
      </c>
      <c r="G14828" s="87">
        <v>1800</v>
      </c>
      <c r="H14828" s="87">
        <v>126.36173393124071</v>
      </c>
    </row>
    <row r="14829" spans="1:8" x14ac:dyDescent="0.3">
      <c r="A14829" t="s">
        <v>41</v>
      </c>
      <c r="B14829" t="s">
        <v>56</v>
      </c>
      <c r="C14829" t="s">
        <v>59</v>
      </c>
      <c r="D14829" t="s">
        <v>214</v>
      </c>
      <c r="E14829" t="s">
        <v>216</v>
      </c>
      <c r="F14829" s="88">
        <v>46569</v>
      </c>
      <c r="G14829" s="87">
        <v>1800</v>
      </c>
      <c r="H14829" s="87">
        <v>54.00000000000005</v>
      </c>
    </row>
    <row r="14830" spans="1:8" x14ac:dyDescent="0.3">
      <c r="A14830" t="s">
        <v>41</v>
      </c>
      <c r="B14830" t="s">
        <v>56</v>
      </c>
      <c r="C14830" t="s">
        <v>59</v>
      </c>
      <c r="D14830" t="s">
        <v>214</v>
      </c>
      <c r="E14830" t="s">
        <v>217</v>
      </c>
      <c r="F14830" s="88">
        <v>46569</v>
      </c>
      <c r="G14830" s="87">
        <v>1800</v>
      </c>
      <c r="H14830" s="87">
        <v>70.254110612855087</v>
      </c>
    </row>
    <row r="14831" spans="1:8" x14ac:dyDescent="0.3">
      <c r="A14831" t="s">
        <v>41</v>
      </c>
      <c r="B14831" t="s">
        <v>56</v>
      </c>
      <c r="C14831" t="s">
        <v>59</v>
      </c>
      <c r="D14831" t="s">
        <v>214</v>
      </c>
      <c r="E14831" t="s">
        <v>215</v>
      </c>
      <c r="F14831" s="88">
        <v>46600</v>
      </c>
      <c r="G14831" s="87">
        <v>1800</v>
      </c>
      <c r="H14831" s="87">
        <v>119.772248275862</v>
      </c>
    </row>
    <row r="14832" spans="1:8" x14ac:dyDescent="0.3">
      <c r="A14832" t="s">
        <v>41</v>
      </c>
      <c r="B14832" t="s">
        <v>56</v>
      </c>
      <c r="C14832" t="s">
        <v>59</v>
      </c>
      <c r="D14832" t="s">
        <v>214</v>
      </c>
      <c r="E14832" t="s">
        <v>216</v>
      </c>
      <c r="F14832" s="88">
        <v>46600</v>
      </c>
      <c r="G14832" s="87">
        <v>1800</v>
      </c>
      <c r="H14832" s="87">
        <v>54.00000000000005</v>
      </c>
    </row>
    <row r="14833" spans="1:8" x14ac:dyDescent="0.3">
      <c r="A14833" t="s">
        <v>41</v>
      </c>
      <c r="B14833" t="s">
        <v>56</v>
      </c>
      <c r="C14833" t="s">
        <v>59</v>
      </c>
      <c r="D14833" t="s">
        <v>214</v>
      </c>
      <c r="E14833" t="s">
        <v>217</v>
      </c>
      <c r="F14833" s="88">
        <v>46600</v>
      </c>
      <c r="G14833" s="87">
        <v>1800</v>
      </c>
      <c r="H14833" s="87">
        <v>63.856551724137837</v>
      </c>
    </row>
    <row r="14834" spans="1:8" x14ac:dyDescent="0.3">
      <c r="A14834" t="s">
        <v>41</v>
      </c>
      <c r="B14834" t="s">
        <v>56</v>
      </c>
      <c r="C14834" t="s">
        <v>59</v>
      </c>
      <c r="D14834" t="s">
        <v>214</v>
      </c>
      <c r="E14834" t="s">
        <v>215</v>
      </c>
      <c r="F14834" s="88">
        <v>46631</v>
      </c>
      <c r="G14834" s="87">
        <v>1800</v>
      </c>
      <c r="H14834" s="87">
        <v>133.42288881557229</v>
      </c>
    </row>
    <row r="14835" spans="1:8" x14ac:dyDescent="0.3">
      <c r="A14835" t="s">
        <v>41</v>
      </c>
      <c r="B14835" t="s">
        <v>56</v>
      </c>
      <c r="C14835" t="s">
        <v>59</v>
      </c>
      <c r="D14835" t="s">
        <v>214</v>
      </c>
      <c r="E14835" t="s">
        <v>216</v>
      </c>
      <c r="F14835" s="88">
        <v>46631</v>
      </c>
      <c r="G14835" s="87">
        <v>1800</v>
      </c>
      <c r="H14835" s="87">
        <v>54.00000000000005</v>
      </c>
    </row>
    <row r="14836" spans="1:8" x14ac:dyDescent="0.3">
      <c r="A14836" t="s">
        <v>41</v>
      </c>
      <c r="B14836" t="s">
        <v>56</v>
      </c>
      <c r="C14836" t="s">
        <v>59</v>
      </c>
      <c r="D14836" t="s">
        <v>214</v>
      </c>
      <c r="E14836" t="s">
        <v>217</v>
      </c>
      <c r="F14836" s="88">
        <v>46631</v>
      </c>
      <c r="G14836" s="87">
        <v>1800</v>
      </c>
      <c r="H14836" s="87">
        <v>77.109600791817854</v>
      </c>
    </row>
    <row r="14837" spans="1:8" x14ac:dyDescent="0.3">
      <c r="A14837" t="s">
        <v>41</v>
      </c>
      <c r="B14837" t="s">
        <v>56</v>
      </c>
      <c r="C14837" t="s">
        <v>59</v>
      </c>
      <c r="D14837" t="s">
        <v>214</v>
      </c>
      <c r="E14837" t="s">
        <v>215</v>
      </c>
      <c r="F14837" s="88">
        <v>46661</v>
      </c>
      <c r="G14837" s="87">
        <v>1800</v>
      </c>
      <c r="H14837" s="87">
        <v>126.959426535869</v>
      </c>
    </row>
    <row r="14838" spans="1:8" x14ac:dyDescent="0.3">
      <c r="A14838" t="s">
        <v>41</v>
      </c>
      <c r="B14838" t="s">
        <v>56</v>
      </c>
      <c r="C14838" t="s">
        <v>59</v>
      </c>
      <c r="D14838" t="s">
        <v>214</v>
      </c>
      <c r="E14838" t="s">
        <v>216</v>
      </c>
      <c r="F14838" s="88">
        <v>46661</v>
      </c>
      <c r="G14838" s="87">
        <v>1800</v>
      </c>
      <c r="H14838" s="87">
        <v>54.00000000000005</v>
      </c>
    </row>
    <row r="14839" spans="1:8" x14ac:dyDescent="0.3">
      <c r="A14839" t="s">
        <v>41</v>
      </c>
      <c r="B14839" t="s">
        <v>56</v>
      </c>
      <c r="C14839" t="s">
        <v>59</v>
      </c>
      <c r="D14839" t="s">
        <v>214</v>
      </c>
      <c r="E14839" t="s">
        <v>217</v>
      </c>
      <c r="F14839" s="88">
        <v>46661</v>
      </c>
      <c r="G14839" s="87">
        <v>1800</v>
      </c>
      <c r="H14839" s="87">
        <v>70.83439469501829</v>
      </c>
    </row>
    <row r="14840" spans="1:8" x14ac:dyDescent="0.3">
      <c r="A14840" t="s">
        <v>41</v>
      </c>
      <c r="B14840" t="s">
        <v>56</v>
      </c>
      <c r="C14840" t="s">
        <v>59</v>
      </c>
      <c r="D14840" t="s">
        <v>214</v>
      </c>
      <c r="E14840" t="s">
        <v>215</v>
      </c>
      <c r="F14840" s="88">
        <v>46692</v>
      </c>
      <c r="G14840" s="87">
        <v>1800</v>
      </c>
      <c r="H14840" s="87">
        <v>120.53903517587931</v>
      </c>
    </row>
    <row r="14841" spans="1:8" x14ac:dyDescent="0.3">
      <c r="A14841" t="s">
        <v>41</v>
      </c>
      <c r="B14841" t="s">
        <v>56</v>
      </c>
      <c r="C14841" t="s">
        <v>59</v>
      </c>
      <c r="D14841" t="s">
        <v>214</v>
      </c>
      <c r="E14841" t="s">
        <v>216</v>
      </c>
      <c r="F14841" s="88">
        <v>46692</v>
      </c>
      <c r="G14841" s="87">
        <v>1800</v>
      </c>
      <c r="H14841" s="87">
        <v>54.00000000000005</v>
      </c>
    </row>
    <row r="14842" spans="1:8" x14ac:dyDescent="0.3">
      <c r="A14842" t="s">
        <v>41</v>
      </c>
      <c r="B14842" t="s">
        <v>56</v>
      </c>
      <c r="C14842" t="s">
        <v>59</v>
      </c>
      <c r="D14842" t="s">
        <v>214</v>
      </c>
      <c r="E14842" t="s">
        <v>217</v>
      </c>
      <c r="F14842" s="88">
        <v>46692</v>
      </c>
      <c r="G14842" s="87">
        <v>1800</v>
      </c>
      <c r="H14842" s="87">
        <v>64.601005025125474</v>
      </c>
    </row>
    <row r="14843" spans="1:8" x14ac:dyDescent="0.3">
      <c r="A14843" t="s">
        <v>41</v>
      </c>
      <c r="B14843" t="s">
        <v>56</v>
      </c>
      <c r="C14843" t="s">
        <v>59</v>
      </c>
      <c r="D14843" t="s">
        <v>214</v>
      </c>
      <c r="E14843" t="s">
        <v>215</v>
      </c>
      <c r="F14843" s="88">
        <v>46722</v>
      </c>
      <c r="G14843" s="87">
        <v>1800</v>
      </c>
      <c r="H14843" s="87">
        <v>114.16128564429189</v>
      </c>
    </row>
    <row r="14844" spans="1:8" x14ac:dyDescent="0.3">
      <c r="A14844" t="s">
        <v>41</v>
      </c>
      <c r="B14844" t="s">
        <v>56</v>
      </c>
      <c r="C14844" t="s">
        <v>59</v>
      </c>
      <c r="D14844" t="s">
        <v>214</v>
      </c>
      <c r="E14844" t="s">
        <v>216</v>
      </c>
      <c r="F14844" s="88">
        <v>46722</v>
      </c>
      <c r="G14844" s="87">
        <v>1800</v>
      </c>
      <c r="H14844" s="87">
        <v>54.00000000000005</v>
      </c>
    </row>
    <row r="14845" spans="1:8" x14ac:dyDescent="0.3">
      <c r="A14845" t="s">
        <v>41</v>
      </c>
      <c r="B14845" t="s">
        <v>56</v>
      </c>
      <c r="C14845" t="s">
        <v>59</v>
      </c>
      <c r="D14845" t="s">
        <v>214</v>
      </c>
      <c r="E14845" t="s">
        <v>217</v>
      </c>
      <c r="F14845" s="88">
        <v>46722</v>
      </c>
      <c r="G14845" s="87">
        <v>1800</v>
      </c>
      <c r="H14845" s="87">
        <v>58.409015188632907</v>
      </c>
    </row>
    <row r="14846" spans="1:8" x14ac:dyDescent="0.3">
      <c r="A14846" t="s">
        <v>41</v>
      </c>
      <c r="B14846" t="s">
        <v>56</v>
      </c>
      <c r="C14846" t="s">
        <v>61</v>
      </c>
      <c r="D14846" t="s">
        <v>198</v>
      </c>
      <c r="E14846" t="s">
        <v>135</v>
      </c>
      <c r="G14846" s="87">
        <v>16800</v>
      </c>
      <c r="H14846" s="87">
        <v>9105.6</v>
      </c>
    </row>
    <row r="14847" spans="1:8" x14ac:dyDescent="0.3">
      <c r="A14847" t="s">
        <v>41</v>
      </c>
      <c r="B14847" t="s">
        <v>56</v>
      </c>
      <c r="C14847" t="s">
        <v>61</v>
      </c>
      <c r="D14847" t="s">
        <v>198</v>
      </c>
      <c r="E14847" t="s">
        <v>199</v>
      </c>
      <c r="G14847" s="87">
        <v>16800</v>
      </c>
      <c r="H14847" s="87">
        <v>16870.292887029289</v>
      </c>
    </row>
    <row r="14848" spans="1:8" x14ac:dyDescent="0.3">
      <c r="A14848" t="s">
        <v>41</v>
      </c>
      <c r="B14848" t="s">
        <v>56</v>
      </c>
      <c r="C14848" t="s">
        <v>61</v>
      </c>
      <c r="D14848" t="s">
        <v>198</v>
      </c>
      <c r="E14848" t="s">
        <v>200</v>
      </c>
      <c r="G14848" s="87">
        <v>16800</v>
      </c>
      <c r="H14848" s="87">
        <v>16969.696969696972</v>
      </c>
    </row>
    <row r="14849" spans="1:8" x14ac:dyDescent="0.3">
      <c r="A14849" t="s">
        <v>41</v>
      </c>
      <c r="B14849" t="s">
        <v>56</v>
      </c>
      <c r="C14849" t="s">
        <v>61</v>
      </c>
      <c r="D14849" t="s">
        <v>198</v>
      </c>
      <c r="E14849" t="s">
        <v>201</v>
      </c>
      <c r="G14849" s="87">
        <v>16800</v>
      </c>
      <c r="H14849" s="87">
        <v>16800</v>
      </c>
    </row>
    <row r="14850" spans="1:8" x14ac:dyDescent="0.3">
      <c r="A14850" t="s">
        <v>41</v>
      </c>
      <c r="B14850" t="s">
        <v>56</v>
      </c>
      <c r="C14850" t="s">
        <v>61</v>
      </c>
      <c r="D14850" t="s">
        <v>198</v>
      </c>
      <c r="E14850" t="s">
        <v>202</v>
      </c>
      <c r="G14850" s="87">
        <v>16800</v>
      </c>
      <c r="H14850" s="87">
        <v>9236.0593381513863</v>
      </c>
    </row>
    <row r="14851" spans="1:8" x14ac:dyDescent="0.3">
      <c r="A14851" t="s">
        <v>41</v>
      </c>
      <c r="B14851" t="s">
        <v>56</v>
      </c>
      <c r="C14851" t="s">
        <v>61</v>
      </c>
      <c r="D14851" t="s">
        <v>198</v>
      </c>
      <c r="E14851" t="s">
        <v>139</v>
      </c>
      <c r="G14851" s="87">
        <v>16800</v>
      </c>
      <c r="H14851" s="87">
        <v>10836</v>
      </c>
    </row>
    <row r="14852" spans="1:8" x14ac:dyDescent="0.3">
      <c r="A14852" t="s">
        <v>41</v>
      </c>
      <c r="B14852" t="s">
        <v>56</v>
      </c>
      <c r="C14852" t="s">
        <v>61</v>
      </c>
      <c r="D14852" t="s">
        <v>198</v>
      </c>
      <c r="E14852" t="s">
        <v>65</v>
      </c>
      <c r="G14852" s="87">
        <v>16800</v>
      </c>
      <c r="H14852" s="87">
        <v>9236.0593381513863</v>
      </c>
    </row>
    <row r="14853" spans="1:8" x14ac:dyDescent="0.3">
      <c r="A14853" t="s">
        <v>41</v>
      </c>
      <c r="B14853" t="s">
        <v>56</v>
      </c>
      <c r="C14853" t="s">
        <v>61</v>
      </c>
      <c r="D14853" t="s">
        <v>203</v>
      </c>
      <c r="E14853" t="s">
        <v>204</v>
      </c>
      <c r="G14853" s="87">
        <v>16800</v>
      </c>
      <c r="H14853" s="87">
        <v>8781.8991956483987</v>
      </c>
    </row>
    <row r="14854" spans="1:8" x14ac:dyDescent="0.3">
      <c r="A14854" t="s">
        <v>41</v>
      </c>
      <c r="B14854" t="s">
        <v>56</v>
      </c>
      <c r="C14854" t="s">
        <v>61</v>
      </c>
      <c r="D14854" t="s">
        <v>203</v>
      </c>
      <c r="E14854" t="s">
        <v>142</v>
      </c>
      <c r="G14854" s="87">
        <v>16800</v>
      </c>
      <c r="H14854" s="87">
        <v>16040.738383195419</v>
      </c>
    </row>
    <row r="14855" spans="1:8" x14ac:dyDescent="0.3">
      <c r="A14855" t="s">
        <v>41</v>
      </c>
      <c r="B14855" t="s">
        <v>56</v>
      </c>
      <c r="C14855" t="s">
        <v>61</v>
      </c>
      <c r="D14855" t="s">
        <v>203</v>
      </c>
      <c r="E14855" t="s">
        <v>143</v>
      </c>
      <c r="G14855" s="87">
        <v>16800</v>
      </c>
      <c r="H14855" s="87">
        <v>16969.696969696972</v>
      </c>
    </row>
    <row r="14856" spans="1:8" x14ac:dyDescent="0.3">
      <c r="A14856" t="s">
        <v>41</v>
      </c>
      <c r="B14856" t="s">
        <v>56</v>
      </c>
      <c r="C14856" t="s">
        <v>61</v>
      </c>
      <c r="D14856" t="s">
        <v>203</v>
      </c>
      <c r="E14856" t="s">
        <v>141</v>
      </c>
      <c r="G14856" s="87">
        <v>16800</v>
      </c>
      <c r="H14856" s="87">
        <v>0</v>
      </c>
    </row>
    <row r="14857" spans="1:8" x14ac:dyDescent="0.3">
      <c r="A14857" t="s">
        <v>41</v>
      </c>
      <c r="B14857" t="s">
        <v>56</v>
      </c>
      <c r="C14857" t="s">
        <v>61</v>
      </c>
      <c r="D14857" t="s">
        <v>203</v>
      </c>
      <c r="E14857" t="s">
        <v>205</v>
      </c>
      <c r="G14857" s="87">
        <v>16800</v>
      </c>
      <c r="H14857" s="87">
        <v>8781.8991956483987</v>
      </c>
    </row>
    <row r="14858" spans="1:8" x14ac:dyDescent="0.3">
      <c r="A14858" t="s">
        <v>41</v>
      </c>
      <c r="B14858" t="s">
        <v>56</v>
      </c>
      <c r="C14858" t="s">
        <v>61</v>
      </c>
      <c r="D14858" t="s">
        <v>206</v>
      </c>
      <c r="E14858" t="s">
        <v>207</v>
      </c>
      <c r="G14858" s="87">
        <v>16800</v>
      </c>
      <c r="H14858" s="87">
        <v>18144</v>
      </c>
    </row>
    <row r="14859" spans="1:8" x14ac:dyDescent="0.3">
      <c r="A14859" t="s">
        <v>41</v>
      </c>
      <c r="B14859" t="s">
        <v>56</v>
      </c>
      <c r="C14859" t="s">
        <v>61</v>
      </c>
      <c r="D14859" t="s">
        <v>206</v>
      </c>
      <c r="E14859" t="s">
        <v>208</v>
      </c>
      <c r="G14859" s="87">
        <v>16800</v>
      </c>
      <c r="H14859" s="87">
        <v>18068.400000000001</v>
      </c>
    </row>
    <row r="14860" spans="1:8" x14ac:dyDescent="0.3">
      <c r="A14860" t="s">
        <v>41</v>
      </c>
      <c r="B14860" t="s">
        <v>56</v>
      </c>
      <c r="C14860" t="s">
        <v>61</v>
      </c>
      <c r="D14860" t="s">
        <v>206</v>
      </c>
      <c r="E14860" t="s">
        <v>209</v>
      </c>
      <c r="G14860" s="87">
        <v>16800</v>
      </c>
      <c r="H14860" s="87">
        <v>16632</v>
      </c>
    </row>
    <row r="14861" spans="1:8" x14ac:dyDescent="0.3">
      <c r="A14861" t="s">
        <v>41</v>
      </c>
      <c r="B14861" t="s">
        <v>56</v>
      </c>
      <c r="C14861" t="s">
        <v>61</v>
      </c>
      <c r="D14861" t="s">
        <v>210</v>
      </c>
      <c r="E14861" t="s">
        <v>211</v>
      </c>
      <c r="G14861" s="87">
        <v>16800</v>
      </c>
      <c r="H14861" s="87">
        <v>16800</v>
      </c>
    </row>
    <row r="14862" spans="1:8" x14ac:dyDescent="0.3">
      <c r="A14862" t="s">
        <v>41</v>
      </c>
      <c r="B14862" t="s">
        <v>56</v>
      </c>
      <c r="C14862" t="s">
        <v>61</v>
      </c>
      <c r="D14862" t="s">
        <v>210</v>
      </c>
      <c r="E14862" t="s">
        <v>212</v>
      </c>
      <c r="G14862" s="87">
        <v>16800</v>
      </c>
      <c r="H14862" s="87">
        <v>16632</v>
      </c>
    </row>
    <row r="14863" spans="1:8" x14ac:dyDescent="0.3">
      <c r="A14863" t="s">
        <v>41</v>
      </c>
      <c r="B14863" t="s">
        <v>56</v>
      </c>
      <c r="C14863" t="s">
        <v>61</v>
      </c>
      <c r="D14863" t="s">
        <v>210</v>
      </c>
      <c r="E14863" t="s">
        <v>213</v>
      </c>
      <c r="G14863" s="87">
        <v>16800</v>
      </c>
      <c r="H14863" s="87">
        <v>16632</v>
      </c>
    </row>
    <row r="14864" spans="1:8" x14ac:dyDescent="0.3">
      <c r="A14864" t="s">
        <v>41</v>
      </c>
      <c r="B14864" t="s">
        <v>56</v>
      </c>
      <c r="C14864" t="s">
        <v>61</v>
      </c>
      <c r="D14864" t="s">
        <v>214</v>
      </c>
      <c r="E14864" t="s">
        <v>215</v>
      </c>
      <c r="F14864" s="88">
        <v>46388</v>
      </c>
      <c r="G14864" s="87">
        <v>1400</v>
      </c>
      <c r="H14864" s="87">
        <v>112.0000000000001</v>
      </c>
    </row>
    <row r="14865" spans="1:8" x14ac:dyDescent="0.3">
      <c r="A14865" t="s">
        <v>41</v>
      </c>
      <c r="B14865" t="s">
        <v>56</v>
      </c>
      <c r="C14865" t="s">
        <v>61</v>
      </c>
      <c r="D14865" t="s">
        <v>214</v>
      </c>
      <c r="E14865" t="s">
        <v>216</v>
      </c>
      <c r="F14865" s="88">
        <v>46388</v>
      </c>
      <c r="G14865" s="87">
        <v>1400</v>
      </c>
      <c r="H14865" s="87">
        <v>112.0000000000001</v>
      </c>
    </row>
    <row r="14866" spans="1:8" x14ac:dyDescent="0.3">
      <c r="A14866" t="s">
        <v>41</v>
      </c>
      <c r="B14866" t="s">
        <v>56</v>
      </c>
      <c r="C14866" t="s">
        <v>61</v>
      </c>
      <c r="D14866" t="s">
        <v>214</v>
      </c>
      <c r="E14866" t="s">
        <v>217</v>
      </c>
      <c r="F14866" s="88">
        <v>46388</v>
      </c>
      <c r="G14866" s="87">
        <v>1400</v>
      </c>
      <c r="H14866" s="87">
        <v>0</v>
      </c>
    </row>
    <row r="14867" spans="1:8" x14ac:dyDescent="0.3">
      <c r="A14867" t="s">
        <v>41</v>
      </c>
      <c r="B14867" t="s">
        <v>56</v>
      </c>
      <c r="C14867" t="s">
        <v>61</v>
      </c>
      <c r="D14867" t="s">
        <v>214</v>
      </c>
      <c r="E14867" t="s">
        <v>215</v>
      </c>
      <c r="F14867" s="88">
        <v>46419</v>
      </c>
      <c r="G14867" s="87">
        <v>1400</v>
      </c>
      <c r="H14867" s="87">
        <v>112.0000000000001</v>
      </c>
    </row>
    <row r="14868" spans="1:8" x14ac:dyDescent="0.3">
      <c r="A14868" t="s">
        <v>41</v>
      </c>
      <c r="B14868" t="s">
        <v>56</v>
      </c>
      <c r="C14868" t="s">
        <v>61</v>
      </c>
      <c r="D14868" t="s">
        <v>214</v>
      </c>
      <c r="E14868" t="s">
        <v>216</v>
      </c>
      <c r="F14868" s="88">
        <v>46419</v>
      </c>
      <c r="G14868" s="87">
        <v>1400</v>
      </c>
      <c r="H14868" s="87">
        <v>112.0000000000001</v>
      </c>
    </row>
    <row r="14869" spans="1:8" x14ac:dyDescent="0.3">
      <c r="A14869" t="s">
        <v>41</v>
      </c>
      <c r="B14869" t="s">
        <v>56</v>
      </c>
      <c r="C14869" t="s">
        <v>61</v>
      </c>
      <c r="D14869" t="s">
        <v>214</v>
      </c>
      <c r="E14869" t="s">
        <v>217</v>
      </c>
      <c r="F14869" s="88">
        <v>46419</v>
      </c>
      <c r="G14869" s="87">
        <v>1400</v>
      </c>
      <c r="H14869" s="87">
        <v>0</v>
      </c>
    </row>
    <row r="14870" spans="1:8" x14ac:dyDescent="0.3">
      <c r="A14870" t="s">
        <v>41</v>
      </c>
      <c r="B14870" t="s">
        <v>56</v>
      </c>
      <c r="C14870" t="s">
        <v>61</v>
      </c>
      <c r="D14870" t="s">
        <v>214</v>
      </c>
      <c r="E14870" t="s">
        <v>215</v>
      </c>
      <c r="F14870" s="88">
        <v>46447</v>
      </c>
      <c r="G14870" s="87">
        <v>1400</v>
      </c>
      <c r="H14870" s="87">
        <v>184.57600000000019</v>
      </c>
    </row>
    <row r="14871" spans="1:8" x14ac:dyDescent="0.3">
      <c r="A14871" t="s">
        <v>41</v>
      </c>
      <c r="B14871" t="s">
        <v>56</v>
      </c>
      <c r="C14871" t="s">
        <v>61</v>
      </c>
      <c r="D14871" t="s">
        <v>214</v>
      </c>
      <c r="E14871" t="s">
        <v>216</v>
      </c>
      <c r="F14871" s="88">
        <v>46447</v>
      </c>
      <c r="G14871" s="87">
        <v>1400</v>
      </c>
      <c r="H14871" s="87">
        <v>184.57600000000019</v>
      </c>
    </row>
    <row r="14872" spans="1:8" x14ac:dyDescent="0.3">
      <c r="A14872" t="s">
        <v>41</v>
      </c>
      <c r="B14872" t="s">
        <v>56</v>
      </c>
      <c r="C14872" t="s">
        <v>61</v>
      </c>
      <c r="D14872" t="s">
        <v>214</v>
      </c>
      <c r="E14872" t="s">
        <v>217</v>
      </c>
      <c r="F14872" s="88">
        <v>46447</v>
      </c>
      <c r="G14872" s="87">
        <v>1400</v>
      </c>
      <c r="H14872" s="87">
        <v>0</v>
      </c>
    </row>
    <row r="14873" spans="1:8" x14ac:dyDescent="0.3">
      <c r="A14873" t="s">
        <v>41</v>
      </c>
      <c r="B14873" t="s">
        <v>56</v>
      </c>
      <c r="C14873" t="s">
        <v>61</v>
      </c>
      <c r="D14873" t="s">
        <v>214</v>
      </c>
      <c r="E14873" t="s">
        <v>215</v>
      </c>
      <c r="F14873" s="88">
        <v>46478</v>
      </c>
      <c r="G14873" s="87">
        <v>1400</v>
      </c>
      <c r="H14873" s="87">
        <v>184.57600000000019</v>
      </c>
    </row>
    <row r="14874" spans="1:8" x14ac:dyDescent="0.3">
      <c r="A14874" t="s">
        <v>41</v>
      </c>
      <c r="B14874" t="s">
        <v>56</v>
      </c>
      <c r="C14874" t="s">
        <v>61</v>
      </c>
      <c r="D14874" t="s">
        <v>214</v>
      </c>
      <c r="E14874" t="s">
        <v>216</v>
      </c>
      <c r="F14874" s="88">
        <v>46478</v>
      </c>
      <c r="G14874" s="87">
        <v>1400</v>
      </c>
      <c r="H14874" s="87">
        <v>184.57600000000019</v>
      </c>
    </row>
    <row r="14875" spans="1:8" x14ac:dyDescent="0.3">
      <c r="A14875" t="s">
        <v>41</v>
      </c>
      <c r="B14875" t="s">
        <v>56</v>
      </c>
      <c r="C14875" t="s">
        <v>61</v>
      </c>
      <c r="D14875" t="s">
        <v>214</v>
      </c>
      <c r="E14875" t="s">
        <v>217</v>
      </c>
      <c r="F14875" s="88">
        <v>46478</v>
      </c>
      <c r="G14875" s="87">
        <v>1400</v>
      </c>
      <c r="H14875" s="87">
        <v>0</v>
      </c>
    </row>
    <row r="14876" spans="1:8" x14ac:dyDescent="0.3">
      <c r="A14876" t="s">
        <v>41</v>
      </c>
      <c r="B14876" t="s">
        <v>56</v>
      </c>
      <c r="C14876" t="s">
        <v>61</v>
      </c>
      <c r="D14876" t="s">
        <v>214</v>
      </c>
      <c r="E14876" t="s">
        <v>215</v>
      </c>
      <c r="F14876" s="88">
        <v>46508</v>
      </c>
      <c r="G14876" s="87">
        <v>1400</v>
      </c>
      <c r="H14876" s="87">
        <v>184.57600000000019</v>
      </c>
    </row>
    <row r="14877" spans="1:8" x14ac:dyDescent="0.3">
      <c r="A14877" t="s">
        <v>41</v>
      </c>
      <c r="B14877" t="s">
        <v>56</v>
      </c>
      <c r="C14877" t="s">
        <v>61</v>
      </c>
      <c r="D14877" t="s">
        <v>214</v>
      </c>
      <c r="E14877" t="s">
        <v>216</v>
      </c>
      <c r="F14877" s="88">
        <v>46508</v>
      </c>
      <c r="G14877" s="87">
        <v>1400</v>
      </c>
      <c r="H14877" s="87">
        <v>184.57600000000019</v>
      </c>
    </row>
    <row r="14878" spans="1:8" x14ac:dyDescent="0.3">
      <c r="A14878" t="s">
        <v>41</v>
      </c>
      <c r="B14878" t="s">
        <v>56</v>
      </c>
      <c r="C14878" t="s">
        <v>61</v>
      </c>
      <c r="D14878" t="s">
        <v>214</v>
      </c>
      <c r="E14878" t="s">
        <v>217</v>
      </c>
      <c r="F14878" s="88">
        <v>46508</v>
      </c>
      <c r="G14878" s="87">
        <v>1400</v>
      </c>
      <c r="H14878" s="87">
        <v>0</v>
      </c>
    </row>
    <row r="14879" spans="1:8" x14ac:dyDescent="0.3">
      <c r="A14879" t="s">
        <v>41</v>
      </c>
      <c r="B14879" t="s">
        <v>56</v>
      </c>
      <c r="C14879" t="s">
        <v>61</v>
      </c>
      <c r="D14879" t="s">
        <v>214</v>
      </c>
      <c r="E14879" t="s">
        <v>215</v>
      </c>
      <c r="F14879" s="88">
        <v>46539</v>
      </c>
      <c r="G14879" s="87">
        <v>1400</v>
      </c>
      <c r="H14879" s="87">
        <v>184.57600000000019</v>
      </c>
    </row>
    <row r="14880" spans="1:8" x14ac:dyDescent="0.3">
      <c r="A14880" t="s">
        <v>41</v>
      </c>
      <c r="B14880" t="s">
        <v>56</v>
      </c>
      <c r="C14880" t="s">
        <v>61</v>
      </c>
      <c r="D14880" t="s">
        <v>214</v>
      </c>
      <c r="E14880" t="s">
        <v>216</v>
      </c>
      <c r="F14880" s="88">
        <v>46539</v>
      </c>
      <c r="G14880" s="87">
        <v>1400</v>
      </c>
      <c r="H14880" s="87">
        <v>184.57600000000019</v>
      </c>
    </row>
    <row r="14881" spans="1:8" x14ac:dyDescent="0.3">
      <c r="A14881" t="s">
        <v>41</v>
      </c>
      <c r="B14881" t="s">
        <v>56</v>
      </c>
      <c r="C14881" t="s">
        <v>61</v>
      </c>
      <c r="D14881" t="s">
        <v>214</v>
      </c>
      <c r="E14881" t="s">
        <v>217</v>
      </c>
      <c r="F14881" s="88">
        <v>46539</v>
      </c>
      <c r="G14881" s="87">
        <v>1400</v>
      </c>
      <c r="H14881" s="87">
        <v>0</v>
      </c>
    </row>
    <row r="14882" spans="1:8" x14ac:dyDescent="0.3">
      <c r="A14882" t="s">
        <v>41</v>
      </c>
      <c r="B14882" t="s">
        <v>56</v>
      </c>
      <c r="C14882" t="s">
        <v>61</v>
      </c>
      <c r="D14882" t="s">
        <v>214</v>
      </c>
      <c r="E14882" t="s">
        <v>215</v>
      </c>
      <c r="F14882" s="88">
        <v>46569</v>
      </c>
      <c r="G14882" s="87">
        <v>1400</v>
      </c>
      <c r="H14882" s="87">
        <v>184.57600000000019</v>
      </c>
    </row>
    <row r="14883" spans="1:8" x14ac:dyDescent="0.3">
      <c r="A14883" t="s">
        <v>41</v>
      </c>
      <c r="B14883" t="s">
        <v>56</v>
      </c>
      <c r="C14883" t="s">
        <v>61</v>
      </c>
      <c r="D14883" t="s">
        <v>214</v>
      </c>
      <c r="E14883" t="s">
        <v>216</v>
      </c>
      <c r="F14883" s="88">
        <v>46569</v>
      </c>
      <c r="G14883" s="87">
        <v>1400</v>
      </c>
      <c r="H14883" s="87">
        <v>184.57600000000019</v>
      </c>
    </row>
    <row r="14884" spans="1:8" x14ac:dyDescent="0.3">
      <c r="A14884" t="s">
        <v>41</v>
      </c>
      <c r="B14884" t="s">
        <v>56</v>
      </c>
      <c r="C14884" t="s">
        <v>61</v>
      </c>
      <c r="D14884" t="s">
        <v>214</v>
      </c>
      <c r="E14884" t="s">
        <v>217</v>
      </c>
      <c r="F14884" s="88">
        <v>46569</v>
      </c>
      <c r="G14884" s="87">
        <v>1400</v>
      </c>
      <c r="H14884" s="87">
        <v>0</v>
      </c>
    </row>
    <row r="14885" spans="1:8" x14ac:dyDescent="0.3">
      <c r="A14885" t="s">
        <v>41</v>
      </c>
      <c r="B14885" t="s">
        <v>56</v>
      </c>
      <c r="C14885" t="s">
        <v>61</v>
      </c>
      <c r="D14885" t="s">
        <v>214</v>
      </c>
      <c r="E14885" t="s">
        <v>215</v>
      </c>
      <c r="F14885" s="88">
        <v>46600</v>
      </c>
      <c r="G14885" s="87">
        <v>1400</v>
      </c>
      <c r="H14885" s="87">
        <v>184.57600000000019</v>
      </c>
    </row>
    <row r="14886" spans="1:8" x14ac:dyDescent="0.3">
      <c r="A14886" t="s">
        <v>41</v>
      </c>
      <c r="B14886" t="s">
        <v>56</v>
      </c>
      <c r="C14886" t="s">
        <v>61</v>
      </c>
      <c r="D14886" t="s">
        <v>214</v>
      </c>
      <c r="E14886" t="s">
        <v>216</v>
      </c>
      <c r="F14886" s="88">
        <v>46600</v>
      </c>
      <c r="G14886" s="87">
        <v>1400</v>
      </c>
      <c r="H14886" s="87">
        <v>184.57600000000019</v>
      </c>
    </row>
    <row r="14887" spans="1:8" x14ac:dyDescent="0.3">
      <c r="A14887" t="s">
        <v>41</v>
      </c>
      <c r="B14887" t="s">
        <v>56</v>
      </c>
      <c r="C14887" t="s">
        <v>61</v>
      </c>
      <c r="D14887" t="s">
        <v>214</v>
      </c>
      <c r="E14887" t="s">
        <v>217</v>
      </c>
      <c r="F14887" s="88">
        <v>46600</v>
      </c>
      <c r="G14887" s="87">
        <v>1400</v>
      </c>
      <c r="H14887" s="87">
        <v>0</v>
      </c>
    </row>
    <row r="14888" spans="1:8" x14ac:dyDescent="0.3">
      <c r="A14888" t="s">
        <v>41</v>
      </c>
      <c r="B14888" t="s">
        <v>56</v>
      </c>
      <c r="C14888" t="s">
        <v>61</v>
      </c>
      <c r="D14888" t="s">
        <v>214</v>
      </c>
      <c r="E14888" t="s">
        <v>215</v>
      </c>
      <c r="F14888" s="88">
        <v>46631</v>
      </c>
      <c r="G14888" s="87">
        <v>1400</v>
      </c>
      <c r="H14888" s="87">
        <v>184.57600000000019</v>
      </c>
    </row>
    <row r="14889" spans="1:8" x14ac:dyDescent="0.3">
      <c r="A14889" t="s">
        <v>41</v>
      </c>
      <c r="B14889" t="s">
        <v>56</v>
      </c>
      <c r="C14889" t="s">
        <v>61</v>
      </c>
      <c r="D14889" t="s">
        <v>214</v>
      </c>
      <c r="E14889" t="s">
        <v>216</v>
      </c>
      <c r="F14889" s="88">
        <v>46631</v>
      </c>
      <c r="G14889" s="87">
        <v>1400</v>
      </c>
      <c r="H14889" s="87">
        <v>184.57600000000019</v>
      </c>
    </row>
    <row r="14890" spans="1:8" x14ac:dyDescent="0.3">
      <c r="A14890" t="s">
        <v>41</v>
      </c>
      <c r="B14890" t="s">
        <v>56</v>
      </c>
      <c r="C14890" t="s">
        <v>61</v>
      </c>
      <c r="D14890" t="s">
        <v>214</v>
      </c>
      <c r="E14890" t="s">
        <v>217</v>
      </c>
      <c r="F14890" s="88">
        <v>46631</v>
      </c>
      <c r="G14890" s="87">
        <v>1400</v>
      </c>
      <c r="H14890" s="87">
        <v>0</v>
      </c>
    </row>
    <row r="14891" spans="1:8" x14ac:dyDescent="0.3">
      <c r="A14891" t="s">
        <v>41</v>
      </c>
      <c r="B14891" t="s">
        <v>56</v>
      </c>
      <c r="C14891" t="s">
        <v>61</v>
      </c>
      <c r="D14891" t="s">
        <v>214</v>
      </c>
      <c r="E14891" t="s">
        <v>215</v>
      </c>
      <c r="F14891" s="88">
        <v>46661</v>
      </c>
      <c r="G14891" s="87">
        <v>1400</v>
      </c>
      <c r="H14891" s="87">
        <v>67.20000000000006</v>
      </c>
    </row>
    <row r="14892" spans="1:8" x14ac:dyDescent="0.3">
      <c r="A14892" t="s">
        <v>41</v>
      </c>
      <c r="B14892" t="s">
        <v>56</v>
      </c>
      <c r="C14892" t="s">
        <v>61</v>
      </c>
      <c r="D14892" t="s">
        <v>214</v>
      </c>
      <c r="E14892" t="s">
        <v>216</v>
      </c>
      <c r="F14892" s="88">
        <v>46661</v>
      </c>
      <c r="G14892" s="87">
        <v>1400</v>
      </c>
      <c r="H14892" s="87">
        <v>67.20000000000006</v>
      </c>
    </row>
    <row r="14893" spans="1:8" x14ac:dyDescent="0.3">
      <c r="A14893" t="s">
        <v>41</v>
      </c>
      <c r="B14893" t="s">
        <v>56</v>
      </c>
      <c r="C14893" t="s">
        <v>61</v>
      </c>
      <c r="D14893" t="s">
        <v>214</v>
      </c>
      <c r="E14893" t="s">
        <v>217</v>
      </c>
      <c r="F14893" s="88">
        <v>46661</v>
      </c>
      <c r="G14893" s="87">
        <v>1400</v>
      </c>
      <c r="H14893" s="87">
        <v>0</v>
      </c>
    </row>
    <row r="14894" spans="1:8" x14ac:dyDescent="0.3">
      <c r="A14894" t="s">
        <v>41</v>
      </c>
      <c r="B14894" t="s">
        <v>56</v>
      </c>
      <c r="C14894" t="s">
        <v>61</v>
      </c>
      <c r="D14894" t="s">
        <v>214</v>
      </c>
      <c r="E14894" t="s">
        <v>215</v>
      </c>
      <c r="F14894" s="88">
        <v>46692</v>
      </c>
      <c r="G14894" s="87">
        <v>1400</v>
      </c>
      <c r="H14894" s="87">
        <v>67.20000000000006</v>
      </c>
    </row>
    <row r="14895" spans="1:8" x14ac:dyDescent="0.3">
      <c r="A14895" t="s">
        <v>41</v>
      </c>
      <c r="B14895" t="s">
        <v>56</v>
      </c>
      <c r="C14895" t="s">
        <v>61</v>
      </c>
      <c r="D14895" t="s">
        <v>214</v>
      </c>
      <c r="E14895" t="s">
        <v>216</v>
      </c>
      <c r="F14895" s="88">
        <v>46692</v>
      </c>
      <c r="G14895" s="87">
        <v>1400</v>
      </c>
      <c r="H14895" s="87">
        <v>67.20000000000006</v>
      </c>
    </row>
    <row r="14896" spans="1:8" x14ac:dyDescent="0.3">
      <c r="A14896" t="s">
        <v>41</v>
      </c>
      <c r="B14896" t="s">
        <v>56</v>
      </c>
      <c r="C14896" t="s">
        <v>61</v>
      </c>
      <c r="D14896" t="s">
        <v>214</v>
      </c>
      <c r="E14896" t="s">
        <v>217</v>
      </c>
      <c r="F14896" s="88">
        <v>46692</v>
      </c>
      <c r="G14896" s="87">
        <v>1400</v>
      </c>
      <c r="H14896" s="87">
        <v>0</v>
      </c>
    </row>
    <row r="14897" spans="1:8" x14ac:dyDescent="0.3">
      <c r="A14897" t="s">
        <v>41</v>
      </c>
      <c r="B14897" t="s">
        <v>56</v>
      </c>
      <c r="C14897" t="s">
        <v>61</v>
      </c>
      <c r="D14897" t="s">
        <v>214</v>
      </c>
      <c r="E14897" t="s">
        <v>215</v>
      </c>
      <c r="F14897" s="88">
        <v>46722</v>
      </c>
      <c r="G14897" s="87">
        <v>1400</v>
      </c>
      <c r="H14897" s="87">
        <v>67.20000000000006</v>
      </c>
    </row>
    <row r="14898" spans="1:8" x14ac:dyDescent="0.3">
      <c r="A14898" t="s">
        <v>41</v>
      </c>
      <c r="B14898" t="s">
        <v>56</v>
      </c>
      <c r="C14898" t="s">
        <v>61</v>
      </c>
      <c r="D14898" t="s">
        <v>214</v>
      </c>
      <c r="E14898" t="s">
        <v>216</v>
      </c>
      <c r="F14898" s="88">
        <v>46722</v>
      </c>
      <c r="G14898" s="87">
        <v>1400</v>
      </c>
      <c r="H14898" s="87">
        <v>67.20000000000006</v>
      </c>
    </row>
    <row r="14899" spans="1:8" x14ac:dyDescent="0.3">
      <c r="A14899" t="s">
        <v>41</v>
      </c>
      <c r="B14899" t="s">
        <v>56</v>
      </c>
      <c r="C14899" t="s">
        <v>61</v>
      </c>
      <c r="D14899" t="s">
        <v>214</v>
      </c>
      <c r="E14899" t="s">
        <v>217</v>
      </c>
      <c r="F14899" s="88">
        <v>46722</v>
      </c>
      <c r="G14899" s="87">
        <v>1400</v>
      </c>
      <c r="H14899" s="87">
        <v>0</v>
      </c>
    </row>
    <row r="14900" spans="1:8" x14ac:dyDescent="0.3">
      <c r="A14900" t="s">
        <v>41</v>
      </c>
      <c r="B14900" t="s">
        <v>56</v>
      </c>
      <c r="C14900" t="s">
        <v>68</v>
      </c>
      <c r="D14900" t="s">
        <v>198</v>
      </c>
      <c r="E14900" t="s">
        <v>135</v>
      </c>
      <c r="G14900" s="87">
        <v>12000</v>
      </c>
      <c r="H14900" s="87">
        <v>6839.9999999999991</v>
      </c>
    </row>
    <row r="14901" spans="1:8" x14ac:dyDescent="0.3">
      <c r="A14901" t="s">
        <v>41</v>
      </c>
      <c r="B14901" t="s">
        <v>56</v>
      </c>
      <c r="C14901" t="s">
        <v>68</v>
      </c>
      <c r="D14901" t="s">
        <v>198</v>
      </c>
      <c r="E14901" t="s">
        <v>199</v>
      </c>
      <c r="G14901" s="87">
        <v>12000</v>
      </c>
      <c r="H14901" s="87">
        <v>11919.69140377738</v>
      </c>
    </row>
    <row r="14902" spans="1:8" x14ac:dyDescent="0.3">
      <c r="A14902" t="s">
        <v>41</v>
      </c>
      <c r="B14902" t="s">
        <v>56</v>
      </c>
      <c r="C14902" t="s">
        <v>68</v>
      </c>
      <c r="D14902" t="s">
        <v>198</v>
      </c>
      <c r="E14902" t="s">
        <v>200</v>
      </c>
      <c r="G14902" s="87">
        <v>12000</v>
      </c>
      <c r="H14902" s="87">
        <v>12084.66870593615</v>
      </c>
    </row>
    <row r="14903" spans="1:8" x14ac:dyDescent="0.3">
      <c r="A14903" t="s">
        <v>41</v>
      </c>
      <c r="B14903" t="s">
        <v>56</v>
      </c>
      <c r="C14903" t="s">
        <v>68</v>
      </c>
      <c r="D14903" t="s">
        <v>198</v>
      </c>
      <c r="E14903" t="s">
        <v>201</v>
      </c>
      <c r="G14903" s="87">
        <v>12000</v>
      </c>
      <c r="H14903" s="87">
        <v>12000</v>
      </c>
    </row>
    <row r="14904" spans="1:8" x14ac:dyDescent="0.3">
      <c r="A14904" t="s">
        <v>41</v>
      </c>
      <c r="B14904" t="s">
        <v>56</v>
      </c>
      <c r="C14904" t="s">
        <v>68</v>
      </c>
      <c r="D14904" t="s">
        <v>198</v>
      </c>
      <c r="E14904" t="s">
        <v>202</v>
      </c>
      <c r="G14904" s="87">
        <v>12000</v>
      </c>
      <c r="H14904" s="87">
        <v>6842.1622803531209</v>
      </c>
    </row>
    <row r="14905" spans="1:8" x14ac:dyDescent="0.3">
      <c r="A14905" t="s">
        <v>41</v>
      </c>
      <c r="B14905" t="s">
        <v>56</v>
      </c>
      <c r="C14905" t="s">
        <v>68</v>
      </c>
      <c r="D14905" t="s">
        <v>198</v>
      </c>
      <c r="E14905" t="s">
        <v>139</v>
      </c>
      <c r="G14905" s="87">
        <v>12000</v>
      </c>
      <c r="H14905" s="87">
        <v>7380</v>
      </c>
    </row>
    <row r="14906" spans="1:8" x14ac:dyDescent="0.3">
      <c r="A14906" t="s">
        <v>41</v>
      </c>
      <c r="B14906" t="s">
        <v>56</v>
      </c>
      <c r="C14906" t="s">
        <v>68</v>
      </c>
      <c r="D14906" t="s">
        <v>198</v>
      </c>
      <c r="E14906" t="s">
        <v>65</v>
      </c>
      <c r="G14906" s="87">
        <v>12000</v>
      </c>
      <c r="H14906" s="87">
        <v>6842.1622803531209</v>
      </c>
    </row>
    <row r="14907" spans="1:8" x14ac:dyDescent="0.3">
      <c r="A14907" t="s">
        <v>41</v>
      </c>
      <c r="B14907" t="s">
        <v>56</v>
      </c>
      <c r="C14907" t="s">
        <v>68</v>
      </c>
      <c r="D14907" t="s">
        <v>203</v>
      </c>
      <c r="E14907" t="s">
        <v>204</v>
      </c>
      <c r="G14907" s="87">
        <v>12000</v>
      </c>
      <c r="H14907" s="87">
        <v>6579.3186400664654</v>
      </c>
    </row>
    <row r="14908" spans="1:8" x14ac:dyDescent="0.3">
      <c r="A14908" t="s">
        <v>41</v>
      </c>
      <c r="B14908" t="s">
        <v>56</v>
      </c>
      <c r="C14908" t="s">
        <v>68</v>
      </c>
      <c r="D14908" t="s">
        <v>203</v>
      </c>
      <c r="E14908" t="s">
        <v>142</v>
      </c>
      <c r="G14908" s="87">
        <v>12000</v>
      </c>
      <c r="H14908" s="87">
        <v>11577.113761222019</v>
      </c>
    </row>
    <row r="14909" spans="1:8" x14ac:dyDescent="0.3">
      <c r="A14909" t="s">
        <v>41</v>
      </c>
      <c r="B14909" t="s">
        <v>56</v>
      </c>
      <c r="C14909" t="s">
        <v>68</v>
      </c>
      <c r="D14909" t="s">
        <v>203</v>
      </c>
      <c r="E14909" t="s">
        <v>143</v>
      </c>
      <c r="G14909" s="87">
        <v>12000</v>
      </c>
      <c r="H14909" s="87">
        <v>11964.292156631591</v>
      </c>
    </row>
    <row r="14910" spans="1:8" x14ac:dyDescent="0.3">
      <c r="A14910" t="s">
        <v>41</v>
      </c>
      <c r="B14910" t="s">
        <v>56</v>
      </c>
      <c r="C14910" t="s">
        <v>68</v>
      </c>
      <c r="D14910" t="s">
        <v>203</v>
      </c>
      <c r="E14910" t="s">
        <v>141</v>
      </c>
      <c r="G14910" s="87">
        <v>12000</v>
      </c>
      <c r="H14910" s="87">
        <v>0</v>
      </c>
    </row>
    <row r="14911" spans="1:8" x14ac:dyDescent="0.3">
      <c r="A14911" t="s">
        <v>41</v>
      </c>
      <c r="B14911" t="s">
        <v>56</v>
      </c>
      <c r="C14911" t="s">
        <v>68</v>
      </c>
      <c r="D14911" t="s">
        <v>203</v>
      </c>
      <c r="E14911" t="s">
        <v>205</v>
      </c>
      <c r="G14911" s="87">
        <v>12000</v>
      </c>
      <c r="H14911" s="87">
        <v>6579.3186400664654</v>
      </c>
    </row>
    <row r="14912" spans="1:8" x14ac:dyDescent="0.3">
      <c r="A14912" t="s">
        <v>41</v>
      </c>
      <c r="B14912" t="s">
        <v>56</v>
      </c>
      <c r="C14912" t="s">
        <v>68</v>
      </c>
      <c r="D14912" t="s">
        <v>206</v>
      </c>
      <c r="E14912" t="s">
        <v>207</v>
      </c>
      <c r="G14912" s="87">
        <v>12000</v>
      </c>
      <c r="H14912" s="87">
        <v>12240</v>
      </c>
    </row>
    <row r="14913" spans="1:8" x14ac:dyDescent="0.3">
      <c r="A14913" t="s">
        <v>41</v>
      </c>
      <c r="B14913" t="s">
        <v>56</v>
      </c>
      <c r="C14913" t="s">
        <v>68</v>
      </c>
      <c r="D14913" t="s">
        <v>206</v>
      </c>
      <c r="E14913" t="s">
        <v>208</v>
      </c>
      <c r="G14913" s="87">
        <v>12000</v>
      </c>
      <c r="H14913" s="87">
        <v>12322.466666666671</v>
      </c>
    </row>
    <row r="14914" spans="1:8" x14ac:dyDescent="0.3">
      <c r="A14914" t="s">
        <v>41</v>
      </c>
      <c r="B14914" t="s">
        <v>56</v>
      </c>
      <c r="C14914" t="s">
        <v>68</v>
      </c>
      <c r="D14914" t="s">
        <v>206</v>
      </c>
      <c r="E14914" t="s">
        <v>209</v>
      </c>
      <c r="G14914" s="87">
        <v>12000</v>
      </c>
      <c r="H14914" s="87">
        <v>11915.924507658639</v>
      </c>
    </row>
    <row r="14915" spans="1:8" x14ac:dyDescent="0.3">
      <c r="A14915" t="s">
        <v>41</v>
      </c>
      <c r="B14915" t="s">
        <v>56</v>
      </c>
      <c r="C14915" t="s">
        <v>68</v>
      </c>
      <c r="D14915" t="s">
        <v>210</v>
      </c>
      <c r="E14915" t="s">
        <v>211</v>
      </c>
      <c r="G14915" s="87">
        <v>12000</v>
      </c>
      <c r="H14915" s="87">
        <v>12000</v>
      </c>
    </row>
    <row r="14916" spans="1:8" x14ac:dyDescent="0.3">
      <c r="A14916" t="s">
        <v>41</v>
      </c>
      <c r="B14916" t="s">
        <v>56</v>
      </c>
      <c r="C14916" t="s">
        <v>68</v>
      </c>
      <c r="D14916" t="s">
        <v>210</v>
      </c>
      <c r="E14916" t="s">
        <v>212</v>
      </c>
      <c r="G14916" s="87">
        <v>12000</v>
      </c>
      <c r="H14916" s="87">
        <v>11880</v>
      </c>
    </row>
    <row r="14917" spans="1:8" x14ac:dyDescent="0.3">
      <c r="A14917" t="s">
        <v>41</v>
      </c>
      <c r="B14917" t="s">
        <v>56</v>
      </c>
      <c r="C14917" t="s">
        <v>68</v>
      </c>
      <c r="D14917" t="s">
        <v>210</v>
      </c>
      <c r="E14917" t="s">
        <v>213</v>
      </c>
      <c r="G14917" s="87">
        <v>12000</v>
      </c>
      <c r="H14917" s="87">
        <v>12060</v>
      </c>
    </row>
    <row r="14918" spans="1:8" x14ac:dyDescent="0.3">
      <c r="A14918" t="s">
        <v>41</v>
      </c>
      <c r="B14918" t="s">
        <v>56</v>
      </c>
      <c r="C14918" t="s">
        <v>68</v>
      </c>
      <c r="D14918" t="s">
        <v>214</v>
      </c>
      <c r="E14918" t="s">
        <v>215</v>
      </c>
      <c r="F14918" s="88">
        <v>46388</v>
      </c>
      <c r="G14918" s="87">
        <v>1000</v>
      </c>
      <c r="H14918" s="87">
        <v>32.449631326389117</v>
      </c>
    </row>
    <row r="14919" spans="1:8" x14ac:dyDescent="0.3">
      <c r="A14919" t="s">
        <v>41</v>
      </c>
      <c r="B14919" t="s">
        <v>56</v>
      </c>
      <c r="C14919" t="s">
        <v>68</v>
      </c>
      <c r="D14919" t="s">
        <v>214</v>
      </c>
      <c r="E14919" t="s">
        <v>216</v>
      </c>
      <c r="F14919" s="88">
        <v>46388</v>
      </c>
      <c r="G14919" s="87">
        <v>1000</v>
      </c>
      <c r="H14919" s="87">
        <v>20.000000000000021</v>
      </c>
    </row>
    <row r="14920" spans="1:8" x14ac:dyDescent="0.3">
      <c r="A14920" t="s">
        <v>41</v>
      </c>
      <c r="B14920" t="s">
        <v>56</v>
      </c>
      <c r="C14920" t="s">
        <v>68</v>
      </c>
      <c r="D14920" t="s">
        <v>214</v>
      </c>
      <c r="E14920" t="s">
        <v>217</v>
      </c>
      <c r="F14920" s="88">
        <v>46388</v>
      </c>
      <c r="G14920" s="87">
        <v>1000</v>
      </c>
      <c r="H14920" s="87">
        <v>12.20552090822458</v>
      </c>
    </row>
    <row r="14921" spans="1:8" x14ac:dyDescent="0.3">
      <c r="A14921" t="s">
        <v>41</v>
      </c>
      <c r="B14921" t="s">
        <v>56</v>
      </c>
      <c r="C14921" t="s">
        <v>68</v>
      </c>
      <c r="D14921" t="s">
        <v>214</v>
      </c>
      <c r="E14921" t="s">
        <v>215</v>
      </c>
      <c r="F14921" s="88">
        <v>46419</v>
      </c>
      <c r="G14921" s="87">
        <v>1000</v>
      </c>
      <c r="H14921" s="87">
        <v>12.193492349836349</v>
      </c>
    </row>
    <row r="14922" spans="1:8" x14ac:dyDescent="0.3">
      <c r="A14922" t="s">
        <v>41</v>
      </c>
      <c r="B14922" t="s">
        <v>56</v>
      </c>
      <c r="C14922" t="s">
        <v>68</v>
      </c>
      <c r="D14922" t="s">
        <v>214</v>
      </c>
      <c r="E14922" t="s">
        <v>216</v>
      </c>
      <c r="F14922" s="88">
        <v>46419</v>
      </c>
      <c r="G14922" s="87">
        <v>1000</v>
      </c>
      <c r="H14922" s="87">
        <v>0</v>
      </c>
    </row>
    <row r="14923" spans="1:8" x14ac:dyDescent="0.3">
      <c r="A14923" t="s">
        <v>41</v>
      </c>
      <c r="B14923" t="s">
        <v>56</v>
      </c>
      <c r="C14923" t="s">
        <v>68</v>
      </c>
      <c r="D14923" t="s">
        <v>214</v>
      </c>
      <c r="E14923" t="s">
        <v>217</v>
      </c>
      <c r="F14923" s="88">
        <v>46419</v>
      </c>
      <c r="G14923" s="87">
        <v>1000</v>
      </c>
      <c r="H14923" s="87">
        <v>12.193492349836349</v>
      </c>
    </row>
    <row r="14924" spans="1:8" x14ac:dyDescent="0.3">
      <c r="A14924" t="s">
        <v>41</v>
      </c>
      <c r="B14924" t="s">
        <v>56</v>
      </c>
      <c r="C14924" t="s">
        <v>68</v>
      </c>
      <c r="D14924" t="s">
        <v>214</v>
      </c>
      <c r="E14924" t="s">
        <v>215</v>
      </c>
      <c r="F14924" s="88">
        <v>46447</v>
      </c>
      <c r="G14924" s="87">
        <v>1000</v>
      </c>
      <c r="H14924" s="87">
        <v>12.181487476429441</v>
      </c>
    </row>
    <row r="14925" spans="1:8" x14ac:dyDescent="0.3">
      <c r="A14925" t="s">
        <v>41</v>
      </c>
      <c r="B14925" t="s">
        <v>56</v>
      </c>
      <c r="C14925" t="s">
        <v>68</v>
      </c>
      <c r="D14925" t="s">
        <v>214</v>
      </c>
      <c r="E14925" t="s">
        <v>216</v>
      </c>
      <c r="F14925" s="88">
        <v>46447</v>
      </c>
      <c r="G14925" s="87">
        <v>1000</v>
      </c>
      <c r="H14925" s="87">
        <v>0</v>
      </c>
    </row>
    <row r="14926" spans="1:8" x14ac:dyDescent="0.3">
      <c r="A14926" t="s">
        <v>41</v>
      </c>
      <c r="B14926" t="s">
        <v>56</v>
      </c>
      <c r="C14926" t="s">
        <v>68</v>
      </c>
      <c r="D14926" t="s">
        <v>214</v>
      </c>
      <c r="E14926" t="s">
        <v>217</v>
      </c>
      <c r="F14926" s="88">
        <v>46447</v>
      </c>
      <c r="G14926" s="87">
        <v>1000</v>
      </c>
      <c r="H14926" s="87">
        <v>12.181487476429441</v>
      </c>
    </row>
    <row r="14927" spans="1:8" x14ac:dyDescent="0.3">
      <c r="A14927" t="s">
        <v>41</v>
      </c>
      <c r="B14927" t="s">
        <v>56</v>
      </c>
      <c r="C14927" t="s">
        <v>68</v>
      </c>
      <c r="D14927" t="s">
        <v>214</v>
      </c>
      <c r="E14927" t="s">
        <v>215</v>
      </c>
      <c r="F14927" s="88">
        <v>46478</v>
      </c>
      <c r="G14927" s="87">
        <v>1000</v>
      </c>
      <c r="H14927" s="87">
        <v>12.169100486763901</v>
      </c>
    </row>
    <row r="14928" spans="1:8" x14ac:dyDescent="0.3">
      <c r="A14928" t="s">
        <v>41</v>
      </c>
      <c r="B14928" t="s">
        <v>56</v>
      </c>
      <c r="C14928" t="s">
        <v>68</v>
      </c>
      <c r="D14928" t="s">
        <v>214</v>
      </c>
      <c r="E14928" t="s">
        <v>216</v>
      </c>
      <c r="F14928" s="88">
        <v>46478</v>
      </c>
      <c r="G14928" s="87">
        <v>1000</v>
      </c>
      <c r="H14928" s="87">
        <v>0</v>
      </c>
    </row>
    <row r="14929" spans="1:8" x14ac:dyDescent="0.3">
      <c r="A14929" t="s">
        <v>41</v>
      </c>
      <c r="B14929" t="s">
        <v>56</v>
      </c>
      <c r="C14929" t="s">
        <v>68</v>
      </c>
      <c r="D14929" t="s">
        <v>214</v>
      </c>
      <c r="E14929" t="s">
        <v>217</v>
      </c>
      <c r="F14929" s="88">
        <v>46478</v>
      </c>
      <c r="G14929" s="87">
        <v>1000</v>
      </c>
      <c r="H14929" s="87">
        <v>12.169100486763901</v>
      </c>
    </row>
    <row r="14930" spans="1:8" x14ac:dyDescent="0.3">
      <c r="A14930" t="s">
        <v>41</v>
      </c>
      <c r="B14930" t="s">
        <v>56</v>
      </c>
      <c r="C14930" t="s">
        <v>68</v>
      </c>
      <c r="D14930" t="s">
        <v>214</v>
      </c>
      <c r="E14930" t="s">
        <v>215</v>
      </c>
      <c r="F14930" s="88">
        <v>46508</v>
      </c>
      <c r="G14930" s="87">
        <v>1000</v>
      </c>
      <c r="H14930" s="87">
        <v>12.15673866342493</v>
      </c>
    </row>
    <row r="14931" spans="1:8" x14ac:dyDescent="0.3">
      <c r="A14931" t="s">
        <v>41</v>
      </c>
      <c r="B14931" t="s">
        <v>56</v>
      </c>
      <c r="C14931" t="s">
        <v>68</v>
      </c>
      <c r="D14931" t="s">
        <v>214</v>
      </c>
      <c r="E14931" t="s">
        <v>216</v>
      </c>
      <c r="F14931" s="88">
        <v>46508</v>
      </c>
      <c r="G14931" s="87">
        <v>1000</v>
      </c>
      <c r="H14931" s="87">
        <v>0</v>
      </c>
    </row>
    <row r="14932" spans="1:8" x14ac:dyDescent="0.3">
      <c r="A14932" t="s">
        <v>41</v>
      </c>
      <c r="B14932" t="s">
        <v>56</v>
      </c>
      <c r="C14932" t="s">
        <v>68</v>
      </c>
      <c r="D14932" t="s">
        <v>214</v>
      </c>
      <c r="E14932" t="s">
        <v>217</v>
      </c>
      <c r="F14932" s="88">
        <v>46508</v>
      </c>
      <c r="G14932" s="87">
        <v>1000</v>
      </c>
      <c r="H14932" s="87">
        <v>12.15673866342493</v>
      </c>
    </row>
    <row r="14933" spans="1:8" x14ac:dyDescent="0.3">
      <c r="A14933" t="s">
        <v>41</v>
      </c>
      <c r="B14933" t="s">
        <v>56</v>
      </c>
      <c r="C14933" t="s">
        <v>68</v>
      </c>
      <c r="D14933" t="s">
        <v>214</v>
      </c>
      <c r="E14933" t="s">
        <v>215</v>
      </c>
      <c r="F14933" s="88">
        <v>46539</v>
      </c>
      <c r="G14933" s="87">
        <v>1000</v>
      </c>
      <c r="H14933" s="87">
        <v>52.630178006987329</v>
      </c>
    </row>
    <row r="14934" spans="1:8" x14ac:dyDescent="0.3">
      <c r="A14934" t="s">
        <v>41</v>
      </c>
      <c r="B14934" t="s">
        <v>56</v>
      </c>
      <c r="C14934" t="s">
        <v>68</v>
      </c>
      <c r="D14934" t="s">
        <v>214</v>
      </c>
      <c r="E14934" t="s">
        <v>216</v>
      </c>
      <c r="F14934" s="88">
        <v>46539</v>
      </c>
      <c r="G14934" s="87">
        <v>1000</v>
      </c>
      <c r="H14934" s="87">
        <v>40.000000000000043</v>
      </c>
    </row>
    <row r="14935" spans="1:8" x14ac:dyDescent="0.3">
      <c r="A14935" t="s">
        <v>41</v>
      </c>
      <c r="B14935" t="s">
        <v>56</v>
      </c>
      <c r="C14935" t="s">
        <v>68</v>
      </c>
      <c r="D14935" t="s">
        <v>214</v>
      </c>
      <c r="E14935" t="s">
        <v>217</v>
      </c>
      <c r="F14935" s="88">
        <v>46539</v>
      </c>
      <c r="G14935" s="87">
        <v>1000</v>
      </c>
      <c r="H14935" s="87">
        <v>12.14440192979538</v>
      </c>
    </row>
    <row r="14936" spans="1:8" x14ac:dyDescent="0.3">
      <c r="A14936" t="s">
        <v>41</v>
      </c>
      <c r="B14936" t="s">
        <v>56</v>
      </c>
      <c r="C14936" t="s">
        <v>68</v>
      </c>
      <c r="D14936" t="s">
        <v>214</v>
      </c>
      <c r="E14936" t="s">
        <v>215</v>
      </c>
      <c r="F14936" s="88">
        <v>46569</v>
      </c>
      <c r="G14936" s="87">
        <v>1000</v>
      </c>
      <c r="H14936" s="87">
        <v>52.617373817952057</v>
      </c>
    </row>
    <row r="14937" spans="1:8" x14ac:dyDescent="0.3">
      <c r="A14937" t="s">
        <v>41</v>
      </c>
      <c r="B14937" t="s">
        <v>56</v>
      </c>
      <c r="C14937" t="s">
        <v>68</v>
      </c>
      <c r="D14937" t="s">
        <v>214</v>
      </c>
      <c r="E14937" t="s">
        <v>216</v>
      </c>
      <c r="F14937" s="88">
        <v>46569</v>
      </c>
      <c r="G14937" s="87">
        <v>1000</v>
      </c>
      <c r="H14937" s="87">
        <v>40.000000000000043</v>
      </c>
    </row>
    <row r="14938" spans="1:8" x14ac:dyDescent="0.3">
      <c r="A14938" t="s">
        <v>41</v>
      </c>
      <c r="B14938" t="s">
        <v>56</v>
      </c>
      <c r="C14938" t="s">
        <v>68</v>
      </c>
      <c r="D14938" t="s">
        <v>214</v>
      </c>
      <c r="E14938" t="s">
        <v>217</v>
      </c>
      <c r="F14938" s="88">
        <v>46569</v>
      </c>
      <c r="G14938" s="87">
        <v>1000</v>
      </c>
      <c r="H14938" s="87">
        <v>12.13209020956918</v>
      </c>
    </row>
    <row r="14939" spans="1:8" x14ac:dyDescent="0.3">
      <c r="A14939" t="s">
        <v>41</v>
      </c>
      <c r="B14939" t="s">
        <v>56</v>
      </c>
      <c r="C14939" t="s">
        <v>68</v>
      </c>
      <c r="D14939" t="s">
        <v>214</v>
      </c>
      <c r="E14939" t="s">
        <v>215</v>
      </c>
      <c r="F14939" s="88">
        <v>46600</v>
      </c>
      <c r="G14939" s="87">
        <v>1000</v>
      </c>
      <c r="H14939" s="87">
        <v>52.604386299868857</v>
      </c>
    </row>
    <row r="14940" spans="1:8" x14ac:dyDescent="0.3">
      <c r="A14940" t="s">
        <v>41</v>
      </c>
      <c r="B14940" t="s">
        <v>56</v>
      </c>
      <c r="C14940" t="s">
        <v>68</v>
      </c>
      <c r="D14940" t="s">
        <v>214</v>
      </c>
      <c r="E14940" t="s">
        <v>216</v>
      </c>
      <c r="F14940" s="88">
        <v>46600</v>
      </c>
      <c r="G14940" s="87">
        <v>1000</v>
      </c>
      <c r="H14940" s="87">
        <v>40.000000000000043</v>
      </c>
    </row>
    <row r="14941" spans="1:8" x14ac:dyDescent="0.3">
      <c r="A14941" t="s">
        <v>41</v>
      </c>
      <c r="B14941" t="s">
        <v>56</v>
      </c>
      <c r="C14941" t="s">
        <v>68</v>
      </c>
      <c r="D14941" t="s">
        <v>214</v>
      </c>
      <c r="E14941" t="s">
        <v>217</v>
      </c>
      <c r="F14941" s="88">
        <v>46600</v>
      </c>
      <c r="G14941" s="87">
        <v>1000</v>
      </c>
      <c r="H14941" s="87">
        <v>12.11960221141228</v>
      </c>
    </row>
    <row r="14942" spans="1:8" x14ac:dyDescent="0.3">
      <c r="A14942" t="s">
        <v>41</v>
      </c>
      <c r="B14942" t="s">
        <v>56</v>
      </c>
      <c r="C14942" t="s">
        <v>68</v>
      </c>
      <c r="D14942" t="s">
        <v>214</v>
      </c>
      <c r="E14942" t="s">
        <v>215</v>
      </c>
      <c r="F14942" s="88">
        <v>46631</v>
      </c>
      <c r="G14942" s="87">
        <v>1000</v>
      </c>
      <c r="H14942" s="87">
        <v>52.591634325140021</v>
      </c>
    </row>
    <row r="14943" spans="1:8" x14ac:dyDescent="0.3">
      <c r="A14943" t="s">
        <v>41</v>
      </c>
      <c r="B14943" t="s">
        <v>56</v>
      </c>
      <c r="C14943" t="s">
        <v>68</v>
      </c>
      <c r="D14943" t="s">
        <v>214</v>
      </c>
      <c r="E14943" t="s">
        <v>216</v>
      </c>
      <c r="F14943" s="88">
        <v>46631</v>
      </c>
      <c r="G14943" s="87">
        <v>1000</v>
      </c>
      <c r="H14943" s="87">
        <v>40.000000000000043</v>
      </c>
    </row>
    <row r="14944" spans="1:8" x14ac:dyDescent="0.3">
      <c r="A14944" t="s">
        <v>41</v>
      </c>
      <c r="B14944" t="s">
        <v>56</v>
      </c>
      <c r="C14944" t="s">
        <v>68</v>
      </c>
      <c r="D14944" t="s">
        <v>214</v>
      </c>
      <c r="E14944" t="s">
        <v>217</v>
      </c>
      <c r="F14944" s="88">
        <v>46631</v>
      </c>
      <c r="G14944" s="87">
        <v>1000</v>
      </c>
      <c r="H14944" s="87">
        <v>12.107340697250059</v>
      </c>
    </row>
    <row r="14945" spans="1:8" x14ac:dyDescent="0.3">
      <c r="A14945" t="s">
        <v>41</v>
      </c>
      <c r="B14945" t="s">
        <v>56</v>
      </c>
      <c r="C14945" t="s">
        <v>68</v>
      </c>
      <c r="D14945" t="s">
        <v>214</v>
      </c>
      <c r="E14945" t="s">
        <v>215</v>
      </c>
      <c r="F14945" s="88">
        <v>46661</v>
      </c>
      <c r="G14945" s="87">
        <v>1000</v>
      </c>
      <c r="H14945" s="87">
        <v>52.578908126915913</v>
      </c>
    </row>
    <row r="14946" spans="1:8" x14ac:dyDescent="0.3">
      <c r="A14946" t="s">
        <v>41</v>
      </c>
      <c r="B14946" t="s">
        <v>56</v>
      </c>
      <c r="C14946" t="s">
        <v>68</v>
      </c>
      <c r="D14946" t="s">
        <v>214</v>
      </c>
      <c r="E14946" t="s">
        <v>216</v>
      </c>
      <c r="F14946" s="88">
        <v>46661</v>
      </c>
      <c r="G14946" s="87">
        <v>1000</v>
      </c>
      <c r="H14946" s="87">
        <v>40.000000000000043</v>
      </c>
    </row>
    <row r="14947" spans="1:8" x14ac:dyDescent="0.3">
      <c r="A14947" t="s">
        <v>41</v>
      </c>
      <c r="B14947" t="s">
        <v>56</v>
      </c>
      <c r="C14947" t="s">
        <v>68</v>
      </c>
      <c r="D14947" t="s">
        <v>214</v>
      </c>
      <c r="E14947" t="s">
        <v>217</v>
      </c>
      <c r="F14947" s="88">
        <v>46661</v>
      </c>
      <c r="G14947" s="87">
        <v>1000</v>
      </c>
      <c r="H14947" s="87">
        <v>12.09510396818825</v>
      </c>
    </row>
    <row r="14948" spans="1:8" x14ac:dyDescent="0.3">
      <c r="A14948" t="s">
        <v>41</v>
      </c>
      <c r="B14948" t="s">
        <v>56</v>
      </c>
      <c r="C14948" t="s">
        <v>68</v>
      </c>
      <c r="D14948" t="s">
        <v>214</v>
      </c>
      <c r="E14948" t="s">
        <v>215</v>
      </c>
      <c r="F14948" s="88">
        <v>46692</v>
      </c>
      <c r="G14948" s="87">
        <v>1000</v>
      </c>
      <c r="H14948" s="87">
        <v>52.566207627118501</v>
      </c>
    </row>
    <row r="14949" spans="1:8" x14ac:dyDescent="0.3">
      <c r="A14949" t="s">
        <v>41</v>
      </c>
      <c r="B14949" t="s">
        <v>56</v>
      </c>
      <c r="C14949" t="s">
        <v>68</v>
      </c>
      <c r="D14949" t="s">
        <v>214</v>
      </c>
      <c r="E14949" t="s">
        <v>216</v>
      </c>
      <c r="F14949" s="88">
        <v>46692</v>
      </c>
      <c r="G14949" s="87">
        <v>1000</v>
      </c>
      <c r="H14949" s="87">
        <v>40.000000000000043</v>
      </c>
    </row>
    <row r="14950" spans="1:8" x14ac:dyDescent="0.3">
      <c r="A14950" t="s">
        <v>41</v>
      </c>
      <c r="B14950" t="s">
        <v>56</v>
      </c>
      <c r="C14950" t="s">
        <v>68</v>
      </c>
      <c r="D14950" t="s">
        <v>214</v>
      </c>
      <c r="E14950" t="s">
        <v>217</v>
      </c>
      <c r="F14950" s="88">
        <v>46692</v>
      </c>
      <c r="G14950" s="87">
        <v>1000</v>
      </c>
      <c r="H14950" s="87">
        <v>12.08289194915246</v>
      </c>
    </row>
    <row r="14951" spans="1:8" x14ac:dyDescent="0.3">
      <c r="A14951" t="s">
        <v>41</v>
      </c>
      <c r="B14951" t="s">
        <v>56</v>
      </c>
      <c r="C14951" t="s">
        <v>68</v>
      </c>
      <c r="D14951" t="s">
        <v>214</v>
      </c>
      <c r="E14951" t="s">
        <v>215</v>
      </c>
      <c r="F14951" s="88">
        <v>46722</v>
      </c>
      <c r="G14951" s="87">
        <v>1000</v>
      </c>
      <c r="H14951" s="87">
        <v>52.553532747986907</v>
      </c>
    </row>
    <row r="14952" spans="1:8" x14ac:dyDescent="0.3">
      <c r="A14952" t="s">
        <v>41</v>
      </c>
      <c r="B14952" t="s">
        <v>56</v>
      </c>
      <c r="C14952" t="s">
        <v>68</v>
      </c>
      <c r="D14952" t="s">
        <v>214</v>
      </c>
      <c r="E14952" t="s">
        <v>216</v>
      </c>
      <c r="F14952" s="88">
        <v>46722</v>
      </c>
      <c r="G14952" s="87">
        <v>1000</v>
      </c>
      <c r="H14952" s="87">
        <v>40.000000000000043</v>
      </c>
    </row>
    <row r="14953" spans="1:8" x14ac:dyDescent="0.3">
      <c r="A14953" t="s">
        <v>41</v>
      </c>
      <c r="B14953" t="s">
        <v>56</v>
      </c>
      <c r="C14953" t="s">
        <v>68</v>
      </c>
      <c r="D14953" t="s">
        <v>214</v>
      </c>
      <c r="E14953" t="s">
        <v>217</v>
      </c>
      <c r="F14953" s="88">
        <v>46722</v>
      </c>
      <c r="G14953" s="87">
        <v>1000</v>
      </c>
      <c r="H14953" s="87">
        <v>12.07070456537207</v>
      </c>
    </row>
    <row r="14954" spans="1:8" x14ac:dyDescent="0.3">
      <c r="A14954" t="s">
        <v>41</v>
      </c>
      <c r="B14954" t="s">
        <v>56</v>
      </c>
      <c r="C14954" t="s">
        <v>69</v>
      </c>
      <c r="D14954" t="s">
        <v>198</v>
      </c>
      <c r="E14954" t="s">
        <v>135</v>
      </c>
      <c r="G14954" s="87">
        <v>27600</v>
      </c>
      <c r="H14954" s="87">
        <v>15290.4</v>
      </c>
    </row>
    <row r="14955" spans="1:8" x14ac:dyDescent="0.3">
      <c r="A14955" t="s">
        <v>41</v>
      </c>
      <c r="B14955" t="s">
        <v>56</v>
      </c>
      <c r="C14955" t="s">
        <v>69</v>
      </c>
      <c r="D14955" t="s">
        <v>198</v>
      </c>
      <c r="E14955" t="s">
        <v>199</v>
      </c>
      <c r="G14955" s="87">
        <v>27600</v>
      </c>
      <c r="H14955" s="87">
        <v>27600</v>
      </c>
    </row>
    <row r="14956" spans="1:8" x14ac:dyDescent="0.3">
      <c r="A14956" t="s">
        <v>41</v>
      </c>
      <c r="B14956" t="s">
        <v>56</v>
      </c>
      <c r="C14956" t="s">
        <v>69</v>
      </c>
      <c r="D14956" t="s">
        <v>198</v>
      </c>
      <c r="E14956" t="s">
        <v>200</v>
      </c>
      <c r="G14956" s="87">
        <v>27600</v>
      </c>
      <c r="H14956" s="87">
        <v>27906.917572223701</v>
      </c>
    </row>
    <row r="14957" spans="1:8" x14ac:dyDescent="0.3">
      <c r="A14957" t="s">
        <v>41</v>
      </c>
      <c r="B14957" t="s">
        <v>56</v>
      </c>
      <c r="C14957" t="s">
        <v>69</v>
      </c>
      <c r="D14957" t="s">
        <v>198</v>
      </c>
      <c r="E14957" t="s">
        <v>201</v>
      </c>
      <c r="G14957" s="87">
        <v>27600</v>
      </c>
      <c r="H14957" s="87">
        <v>27600</v>
      </c>
    </row>
    <row r="14958" spans="1:8" x14ac:dyDescent="0.3">
      <c r="A14958" t="s">
        <v>41</v>
      </c>
      <c r="B14958" t="s">
        <v>56</v>
      </c>
      <c r="C14958" t="s">
        <v>69</v>
      </c>
      <c r="D14958" t="s">
        <v>198</v>
      </c>
      <c r="E14958" t="s">
        <v>202</v>
      </c>
      <c r="G14958" s="87">
        <v>27600</v>
      </c>
      <c r="H14958" s="87">
        <v>15460.43233501193</v>
      </c>
    </row>
    <row r="14959" spans="1:8" x14ac:dyDescent="0.3">
      <c r="A14959" t="s">
        <v>41</v>
      </c>
      <c r="B14959" t="s">
        <v>56</v>
      </c>
      <c r="C14959" t="s">
        <v>69</v>
      </c>
      <c r="D14959" t="s">
        <v>198</v>
      </c>
      <c r="E14959" t="s">
        <v>139</v>
      </c>
      <c r="G14959" s="87">
        <v>27600</v>
      </c>
      <c r="H14959" s="87">
        <v>17526</v>
      </c>
    </row>
    <row r="14960" spans="1:8" x14ac:dyDescent="0.3">
      <c r="A14960" t="s">
        <v>41</v>
      </c>
      <c r="B14960" t="s">
        <v>56</v>
      </c>
      <c r="C14960" t="s">
        <v>69</v>
      </c>
      <c r="D14960" t="s">
        <v>198</v>
      </c>
      <c r="E14960" t="s">
        <v>65</v>
      </c>
      <c r="G14960" s="87">
        <v>27600</v>
      </c>
      <c r="H14960" s="87">
        <v>15460.43233501193</v>
      </c>
    </row>
    <row r="14961" spans="1:8" x14ac:dyDescent="0.3">
      <c r="A14961" t="s">
        <v>41</v>
      </c>
      <c r="B14961" t="s">
        <v>56</v>
      </c>
      <c r="C14961" t="s">
        <v>69</v>
      </c>
      <c r="D14961" t="s">
        <v>203</v>
      </c>
      <c r="E14961" t="s">
        <v>204</v>
      </c>
      <c r="G14961" s="87">
        <v>27600</v>
      </c>
      <c r="H14961" s="87">
        <v>15512.66827517182</v>
      </c>
    </row>
    <row r="14962" spans="1:8" x14ac:dyDescent="0.3">
      <c r="A14962" t="s">
        <v>41</v>
      </c>
      <c r="B14962" t="s">
        <v>56</v>
      </c>
      <c r="C14962" t="s">
        <v>69</v>
      </c>
      <c r="D14962" t="s">
        <v>203</v>
      </c>
      <c r="E14962" t="s">
        <v>142</v>
      </c>
      <c r="G14962" s="87">
        <v>27600</v>
      </c>
      <c r="H14962" s="87">
        <v>27600</v>
      </c>
    </row>
    <row r="14963" spans="1:8" x14ac:dyDescent="0.3">
      <c r="A14963" t="s">
        <v>41</v>
      </c>
      <c r="B14963" t="s">
        <v>56</v>
      </c>
      <c r="C14963" t="s">
        <v>69</v>
      </c>
      <c r="D14963" t="s">
        <v>203</v>
      </c>
      <c r="E14963" t="s">
        <v>143</v>
      </c>
      <c r="G14963" s="87">
        <v>27600</v>
      </c>
      <c r="H14963" s="87">
        <v>28001.206272873322</v>
      </c>
    </row>
    <row r="14964" spans="1:8" x14ac:dyDescent="0.3">
      <c r="A14964" t="s">
        <v>41</v>
      </c>
      <c r="B14964" t="s">
        <v>56</v>
      </c>
      <c r="C14964" t="s">
        <v>69</v>
      </c>
      <c r="D14964" t="s">
        <v>203</v>
      </c>
      <c r="E14964" t="s">
        <v>141</v>
      </c>
      <c r="G14964" s="87">
        <v>27600</v>
      </c>
      <c r="H14964" s="87">
        <v>0</v>
      </c>
    </row>
    <row r="14965" spans="1:8" x14ac:dyDescent="0.3">
      <c r="A14965" t="s">
        <v>41</v>
      </c>
      <c r="B14965" t="s">
        <v>56</v>
      </c>
      <c r="C14965" t="s">
        <v>69</v>
      </c>
      <c r="D14965" t="s">
        <v>203</v>
      </c>
      <c r="E14965" t="s">
        <v>205</v>
      </c>
      <c r="G14965" s="87">
        <v>27600</v>
      </c>
      <c r="H14965" s="87">
        <v>15512.66827517182</v>
      </c>
    </row>
    <row r="14966" spans="1:8" x14ac:dyDescent="0.3">
      <c r="A14966" t="s">
        <v>41</v>
      </c>
      <c r="B14966" t="s">
        <v>56</v>
      </c>
      <c r="C14966" t="s">
        <v>69</v>
      </c>
      <c r="D14966" t="s">
        <v>206</v>
      </c>
      <c r="E14966" t="s">
        <v>207</v>
      </c>
      <c r="G14966" s="87">
        <v>27600</v>
      </c>
      <c r="H14966" s="87">
        <v>27600</v>
      </c>
    </row>
    <row r="14967" spans="1:8" x14ac:dyDescent="0.3">
      <c r="A14967" t="s">
        <v>41</v>
      </c>
      <c r="B14967" t="s">
        <v>56</v>
      </c>
      <c r="C14967" t="s">
        <v>69</v>
      </c>
      <c r="D14967" t="s">
        <v>206</v>
      </c>
      <c r="E14967" t="s">
        <v>208</v>
      </c>
      <c r="G14967" s="87">
        <v>27600</v>
      </c>
      <c r="H14967" s="87">
        <v>27600</v>
      </c>
    </row>
    <row r="14968" spans="1:8" x14ac:dyDescent="0.3">
      <c r="A14968" t="s">
        <v>41</v>
      </c>
      <c r="B14968" t="s">
        <v>56</v>
      </c>
      <c r="C14968" t="s">
        <v>69</v>
      </c>
      <c r="D14968" t="s">
        <v>206</v>
      </c>
      <c r="E14968" t="s">
        <v>209</v>
      </c>
      <c r="G14968" s="87">
        <v>27600</v>
      </c>
      <c r="H14968" s="87">
        <v>27296.4578774617</v>
      </c>
    </row>
    <row r="14969" spans="1:8" x14ac:dyDescent="0.3">
      <c r="A14969" t="s">
        <v>41</v>
      </c>
      <c r="B14969" t="s">
        <v>56</v>
      </c>
      <c r="C14969" t="s">
        <v>69</v>
      </c>
      <c r="D14969" t="s">
        <v>210</v>
      </c>
      <c r="E14969" t="s">
        <v>211</v>
      </c>
      <c r="G14969" s="87">
        <v>27600</v>
      </c>
      <c r="H14969" s="87">
        <v>27600</v>
      </c>
    </row>
    <row r="14970" spans="1:8" x14ac:dyDescent="0.3">
      <c r="A14970" t="s">
        <v>41</v>
      </c>
      <c r="B14970" t="s">
        <v>56</v>
      </c>
      <c r="C14970" t="s">
        <v>69</v>
      </c>
      <c r="D14970" t="s">
        <v>210</v>
      </c>
      <c r="E14970" t="s">
        <v>212</v>
      </c>
      <c r="G14970" s="87">
        <v>27600</v>
      </c>
      <c r="H14970" s="87">
        <v>27324</v>
      </c>
    </row>
    <row r="14971" spans="1:8" x14ac:dyDescent="0.3">
      <c r="A14971" t="s">
        <v>41</v>
      </c>
      <c r="B14971" t="s">
        <v>56</v>
      </c>
      <c r="C14971" t="s">
        <v>69</v>
      </c>
      <c r="D14971" t="s">
        <v>210</v>
      </c>
      <c r="E14971" t="s">
        <v>213</v>
      </c>
      <c r="G14971" s="87">
        <v>27600</v>
      </c>
      <c r="H14971" s="87">
        <v>27186</v>
      </c>
    </row>
    <row r="14972" spans="1:8" x14ac:dyDescent="0.3">
      <c r="A14972" t="s">
        <v>41</v>
      </c>
      <c r="B14972" t="s">
        <v>56</v>
      </c>
      <c r="C14972" t="s">
        <v>69</v>
      </c>
      <c r="D14972" t="s">
        <v>214</v>
      </c>
      <c r="E14972" t="s">
        <v>215</v>
      </c>
      <c r="F14972" s="88">
        <v>46388</v>
      </c>
      <c r="G14972" s="87">
        <v>2300</v>
      </c>
      <c r="H14972" s="87">
        <v>-9.2513513364593898</v>
      </c>
    </row>
    <row r="14973" spans="1:8" x14ac:dyDescent="0.3">
      <c r="A14973" t="s">
        <v>41</v>
      </c>
      <c r="B14973" t="s">
        <v>56</v>
      </c>
      <c r="C14973" t="s">
        <v>69</v>
      </c>
      <c r="D14973" t="s">
        <v>214</v>
      </c>
      <c r="E14973" t="s">
        <v>216</v>
      </c>
      <c r="F14973" s="88">
        <v>46388</v>
      </c>
      <c r="G14973" s="87">
        <v>2300</v>
      </c>
      <c r="H14973" s="87">
        <v>0</v>
      </c>
    </row>
    <row r="14974" spans="1:8" x14ac:dyDescent="0.3">
      <c r="A14974" t="s">
        <v>41</v>
      </c>
      <c r="B14974" t="s">
        <v>56</v>
      </c>
      <c r="C14974" t="s">
        <v>69</v>
      </c>
      <c r="D14974" t="s">
        <v>214</v>
      </c>
      <c r="E14974" t="s">
        <v>217</v>
      </c>
      <c r="F14974" s="88">
        <v>46388</v>
      </c>
      <c r="G14974" s="87">
        <v>2300</v>
      </c>
      <c r="H14974" s="87">
        <v>-9.2513513364593898</v>
      </c>
    </row>
    <row r="14975" spans="1:8" x14ac:dyDescent="0.3">
      <c r="A14975" t="s">
        <v>41</v>
      </c>
      <c r="B14975" t="s">
        <v>56</v>
      </c>
      <c r="C14975" t="s">
        <v>69</v>
      </c>
      <c r="D14975" t="s">
        <v>214</v>
      </c>
      <c r="E14975" t="s">
        <v>215</v>
      </c>
      <c r="F14975" s="88">
        <v>46419</v>
      </c>
      <c r="G14975" s="87">
        <v>2300</v>
      </c>
      <c r="H14975" s="87">
        <v>-9.2543598562515257</v>
      </c>
    </row>
    <row r="14976" spans="1:8" x14ac:dyDescent="0.3">
      <c r="A14976" t="s">
        <v>41</v>
      </c>
      <c r="B14976" t="s">
        <v>56</v>
      </c>
      <c r="C14976" t="s">
        <v>69</v>
      </c>
      <c r="D14976" t="s">
        <v>214</v>
      </c>
      <c r="E14976" t="s">
        <v>216</v>
      </c>
      <c r="F14976" s="88">
        <v>46419</v>
      </c>
      <c r="G14976" s="87">
        <v>2300</v>
      </c>
      <c r="H14976" s="87">
        <v>0</v>
      </c>
    </row>
    <row r="14977" spans="1:8" x14ac:dyDescent="0.3">
      <c r="A14977" t="s">
        <v>41</v>
      </c>
      <c r="B14977" t="s">
        <v>56</v>
      </c>
      <c r="C14977" t="s">
        <v>69</v>
      </c>
      <c r="D14977" t="s">
        <v>214</v>
      </c>
      <c r="E14977" t="s">
        <v>217</v>
      </c>
      <c r="F14977" s="88">
        <v>46419</v>
      </c>
      <c r="G14977" s="87">
        <v>2300</v>
      </c>
      <c r="H14977" s="87">
        <v>-9.2543598562515257</v>
      </c>
    </row>
    <row r="14978" spans="1:8" x14ac:dyDescent="0.3">
      <c r="A14978" t="s">
        <v>41</v>
      </c>
      <c r="B14978" t="s">
        <v>56</v>
      </c>
      <c r="C14978" t="s">
        <v>69</v>
      </c>
      <c r="D14978" t="s">
        <v>214</v>
      </c>
      <c r="E14978" t="s">
        <v>215</v>
      </c>
      <c r="F14978" s="88">
        <v>46447</v>
      </c>
      <c r="G14978" s="87">
        <v>2300</v>
      </c>
      <c r="H14978" s="87">
        <v>-9.2573703334086321</v>
      </c>
    </row>
    <row r="14979" spans="1:8" x14ac:dyDescent="0.3">
      <c r="A14979" t="s">
        <v>41</v>
      </c>
      <c r="B14979" t="s">
        <v>56</v>
      </c>
      <c r="C14979" t="s">
        <v>69</v>
      </c>
      <c r="D14979" t="s">
        <v>214</v>
      </c>
      <c r="E14979" t="s">
        <v>216</v>
      </c>
      <c r="F14979" s="88">
        <v>46447</v>
      </c>
      <c r="G14979" s="87">
        <v>2300</v>
      </c>
      <c r="H14979" s="87">
        <v>0</v>
      </c>
    </row>
    <row r="14980" spans="1:8" x14ac:dyDescent="0.3">
      <c r="A14980" t="s">
        <v>41</v>
      </c>
      <c r="B14980" t="s">
        <v>56</v>
      </c>
      <c r="C14980" t="s">
        <v>69</v>
      </c>
      <c r="D14980" t="s">
        <v>214</v>
      </c>
      <c r="E14980" t="s">
        <v>217</v>
      </c>
      <c r="F14980" s="88">
        <v>46447</v>
      </c>
      <c r="G14980" s="87">
        <v>2300</v>
      </c>
      <c r="H14980" s="87">
        <v>-9.2573703334086321</v>
      </c>
    </row>
    <row r="14981" spans="1:8" x14ac:dyDescent="0.3">
      <c r="A14981" t="s">
        <v>41</v>
      </c>
      <c r="B14981" t="s">
        <v>56</v>
      </c>
      <c r="C14981" t="s">
        <v>69</v>
      </c>
      <c r="D14981" t="s">
        <v>214</v>
      </c>
      <c r="E14981" t="s">
        <v>215</v>
      </c>
      <c r="F14981" s="88">
        <v>46478</v>
      </c>
      <c r="G14981" s="87">
        <v>2300</v>
      </c>
      <c r="H14981" s="87">
        <v>-9.2604849206874498</v>
      </c>
    </row>
    <row r="14982" spans="1:8" x14ac:dyDescent="0.3">
      <c r="A14982" t="s">
        <v>41</v>
      </c>
      <c r="B14982" t="s">
        <v>56</v>
      </c>
      <c r="C14982" t="s">
        <v>69</v>
      </c>
      <c r="D14982" t="s">
        <v>214</v>
      </c>
      <c r="E14982" t="s">
        <v>216</v>
      </c>
      <c r="F14982" s="88">
        <v>46478</v>
      </c>
      <c r="G14982" s="87">
        <v>2300</v>
      </c>
      <c r="H14982" s="87">
        <v>0</v>
      </c>
    </row>
    <row r="14983" spans="1:8" x14ac:dyDescent="0.3">
      <c r="A14983" t="s">
        <v>41</v>
      </c>
      <c r="B14983" t="s">
        <v>56</v>
      </c>
      <c r="C14983" t="s">
        <v>69</v>
      </c>
      <c r="D14983" t="s">
        <v>214</v>
      </c>
      <c r="E14983" t="s">
        <v>217</v>
      </c>
      <c r="F14983" s="88">
        <v>46478</v>
      </c>
      <c r="G14983" s="87">
        <v>2300</v>
      </c>
      <c r="H14983" s="87">
        <v>-9.2604849206874498</v>
      </c>
    </row>
    <row r="14984" spans="1:8" x14ac:dyDescent="0.3">
      <c r="A14984" t="s">
        <v>41</v>
      </c>
      <c r="B14984" t="s">
        <v>56</v>
      </c>
      <c r="C14984" t="s">
        <v>69</v>
      </c>
      <c r="D14984" t="s">
        <v>214</v>
      </c>
      <c r="E14984" t="s">
        <v>215</v>
      </c>
      <c r="F14984" s="88">
        <v>46508</v>
      </c>
      <c r="G14984" s="87">
        <v>2300</v>
      </c>
      <c r="H14984" s="87">
        <v>-9.2636016044402414</v>
      </c>
    </row>
    <row r="14985" spans="1:8" x14ac:dyDescent="0.3">
      <c r="A14985" t="s">
        <v>41</v>
      </c>
      <c r="B14985" t="s">
        <v>56</v>
      </c>
      <c r="C14985" t="s">
        <v>69</v>
      </c>
      <c r="D14985" t="s">
        <v>214</v>
      </c>
      <c r="E14985" t="s">
        <v>216</v>
      </c>
      <c r="F14985" s="88">
        <v>46508</v>
      </c>
      <c r="G14985" s="87">
        <v>2300</v>
      </c>
      <c r="H14985" s="87">
        <v>0</v>
      </c>
    </row>
    <row r="14986" spans="1:8" x14ac:dyDescent="0.3">
      <c r="A14986" t="s">
        <v>41</v>
      </c>
      <c r="B14986" t="s">
        <v>56</v>
      </c>
      <c r="C14986" t="s">
        <v>69</v>
      </c>
      <c r="D14986" t="s">
        <v>214</v>
      </c>
      <c r="E14986" t="s">
        <v>217</v>
      </c>
      <c r="F14986" s="88">
        <v>46508</v>
      </c>
      <c r="G14986" s="87">
        <v>2300</v>
      </c>
      <c r="H14986" s="87">
        <v>-9.2636016044402414</v>
      </c>
    </row>
    <row r="14987" spans="1:8" x14ac:dyDescent="0.3">
      <c r="A14987" t="s">
        <v>41</v>
      </c>
      <c r="B14987" t="s">
        <v>56</v>
      </c>
      <c r="C14987" t="s">
        <v>69</v>
      </c>
      <c r="D14987" t="s">
        <v>214</v>
      </c>
      <c r="E14987" t="s">
        <v>215</v>
      </c>
      <c r="F14987" s="88">
        <v>46539</v>
      </c>
      <c r="G14987" s="87">
        <v>2300</v>
      </c>
      <c r="H14987" s="87">
        <v>-9.266720386784888</v>
      </c>
    </row>
    <row r="14988" spans="1:8" x14ac:dyDescent="0.3">
      <c r="A14988" t="s">
        <v>41</v>
      </c>
      <c r="B14988" t="s">
        <v>56</v>
      </c>
      <c r="C14988" t="s">
        <v>69</v>
      </c>
      <c r="D14988" t="s">
        <v>214</v>
      </c>
      <c r="E14988" t="s">
        <v>216</v>
      </c>
      <c r="F14988" s="88">
        <v>46539</v>
      </c>
      <c r="G14988" s="87">
        <v>2300</v>
      </c>
      <c r="H14988" s="87">
        <v>0</v>
      </c>
    </row>
    <row r="14989" spans="1:8" x14ac:dyDescent="0.3">
      <c r="A14989" t="s">
        <v>41</v>
      </c>
      <c r="B14989" t="s">
        <v>56</v>
      </c>
      <c r="C14989" t="s">
        <v>69</v>
      </c>
      <c r="D14989" t="s">
        <v>214</v>
      </c>
      <c r="E14989" t="s">
        <v>217</v>
      </c>
      <c r="F14989" s="88">
        <v>46539</v>
      </c>
      <c r="G14989" s="87">
        <v>2300</v>
      </c>
      <c r="H14989" s="87">
        <v>-9.266720386784888</v>
      </c>
    </row>
    <row r="14990" spans="1:8" x14ac:dyDescent="0.3">
      <c r="A14990" t="s">
        <v>41</v>
      </c>
      <c r="B14990" t="s">
        <v>56</v>
      </c>
      <c r="C14990" t="s">
        <v>69</v>
      </c>
      <c r="D14990" t="s">
        <v>214</v>
      </c>
      <c r="E14990" t="s">
        <v>215</v>
      </c>
      <c r="F14990" s="88">
        <v>46569</v>
      </c>
      <c r="G14990" s="87">
        <v>2300</v>
      </c>
      <c r="H14990" s="87">
        <v>-9.2698412698413168</v>
      </c>
    </row>
    <row r="14991" spans="1:8" x14ac:dyDescent="0.3">
      <c r="A14991" t="s">
        <v>41</v>
      </c>
      <c r="B14991" t="s">
        <v>56</v>
      </c>
      <c r="C14991" t="s">
        <v>69</v>
      </c>
      <c r="D14991" t="s">
        <v>214</v>
      </c>
      <c r="E14991" t="s">
        <v>216</v>
      </c>
      <c r="F14991" s="88">
        <v>46569</v>
      </c>
      <c r="G14991" s="87">
        <v>2300</v>
      </c>
      <c r="H14991" s="87">
        <v>0</v>
      </c>
    </row>
    <row r="14992" spans="1:8" x14ac:dyDescent="0.3">
      <c r="A14992" t="s">
        <v>41</v>
      </c>
      <c r="B14992" t="s">
        <v>56</v>
      </c>
      <c r="C14992" t="s">
        <v>69</v>
      </c>
      <c r="D14992" t="s">
        <v>214</v>
      </c>
      <c r="E14992" t="s">
        <v>217</v>
      </c>
      <c r="F14992" s="88">
        <v>46569</v>
      </c>
      <c r="G14992" s="87">
        <v>2300</v>
      </c>
      <c r="H14992" s="87">
        <v>-9.2698412698413168</v>
      </c>
    </row>
    <row r="14993" spans="1:8" x14ac:dyDescent="0.3">
      <c r="A14993" t="s">
        <v>41</v>
      </c>
      <c r="B14993" t="s">
        <v>56</v>
      </c>
      <c r="C14993" t="s">
        <v>69</v>
      </c>
      <c r="D14993" t="s">
        <v>214</v>
      </c>
      <c r="E14993" t="s">
        <v>215</v>
      </c>
      <c r="F14993" s="88">
        <v>46600</v>
      </c>
      <c r="G14993" s="87">
        <v>2300</v>
      </c>
      <c r="H14993" s="87">
        <v>-9.2730154697536644</v>
      </c>
    </row>
    <row r="14994" spans="1:8" x14ac:dyDescent="0.3">
      <c r="A14994" t="s">
        <v>41</v>
      </c>
      <c r="B14994" t="s">
        <v>56</v>
      </c>
      <c r="C14994" t="s">
        <v>69</v>
      </c>
      <c r="D14994" t="s">
        <v>214</v>
      </c>
      <c r="E14994" t="s">
        <v>216</v>
      </c>
      <c r="F14994" s="88">
        <v>46600</v>
      </c>
      <c r="G14994" s="87">
        <v>2300</v>
      </c>
      <c r="H14994" s="87">
        <v>0</v>
      </c>
    </row>
    <row r="14995" spans="1:8" x14ac:dyDescent="0.3">
      <c r="A14995" t="s">
        <v>41</v>
      </c>
      <c r="B14995" t="s">
        <v>56</v>
      </c>
      <c r="C14995" t="s">
        <v>69</v>
      </c>
      <c r="D14995" t="s">
        <v>214</v>
      </c>
      <c r="E14995" t="s">
        <v>217</v>
      </c>
      <c r="F14995" s="88">
        <v>46600</v>
      </c>
      <c r="G14995" s="87">
        <v>2300</v>
      </c>
      <c r="H14995" s="87">
        <v>-9.2730154697536644</v>
      </c>
    </row>
    <row r="14996" spans="1:8" x14ac:dyDescent="0.3">
      <c r="A14996" t="s">
        <v>41</v>
      </c>
      <c r="B14996" t="s">
        <v>56</v>
      </c>
      <c r="C14996" t="s">
        <v>69</v>
      </c>
      <c r="D14996" t="s">
        <v>214</v>
      </c>
      <c r="E14996" t="s">
        <v>215</v>
      </c>
      <c r="F14996" s="88">
        <v>46631</v>
      </c>
      <c r="G14996" s="87">
        <v>2300</v>
      </c>
      <c r="H14996" s="87">
        <v>-9.2761405951317428</v>
      </c>
    </row>
    <row r="14997" spans="1:8" x14ac:dyDescent="0.3">
      <c r="A14997" t="s">
        <v>41</v>
      </c>
      <c r="B14997" t="s">
        <v>56</v>
      </c>
      <c r="C14997" t="s">
        <v>69</v>
      </c>
      <c r="D14997" t="s">
        <v>214</v>
      </c>
      <c r="E14997" t="s">
        <v>216</v>
      </c>
      <c r="F14997" s="88">
        <v>46631</v>
      </c>
      <c r="G14997" s="87">
        <v>2300</v>
      </c>
      <c r="H14997" s="87">
        <v>0</v>
      </c>
    </row>
    <row r="14998" spans="1:8" x14ac:dyDescent="0.3">
      <c r="A14998" t="s">
        <v>41</v>
      </c>
      <c r="B14998" t="s">
        <v>56</v>
      </c>
      <c r="C14998" t="s">
        <v>69</v>
      </c>
      <c r="D14998" t="s">
        <v>214</v>
      </c>
      <c r="E14998" t="s">
        <v>217</v>
      </c>
      <c r="F14998" s="88">
        <v>46631</v>
      </c>
      <c r="G14998" s="87">
        <v>2300</v>
      </c>
      <c r="H14998" s="87">
        <v>-9.2761405951317428</v>
      </c>
    </row>
    <row r="14999" spans="1:8" x14ac:dyDescent="0.3">
      <c r="A14999" t="s">
        <v>41</v>
      </c>
      <c r="B14999" t="s">
        <v>56</v>
      </c>
      <c r="C14999" t="s">
        <v>69</v>
      </c>
      <c r="D14999" t="s">
        <v>214</v>
      </c>
      <c r="E14999" t="s">
        <v>215</v>
      </c>
      <c r="F14999" s="88">
        <v>46661</v>
      </c>
      <c r="G14999" s="87">
        <v>2300</v>
      </c>
      <c r="H14999" s="87">
        <v>-9.2792678276344969</v>
      </c>
    </row>
    <row r="15000" spans="1:8" x14ac:dyDescent="0.3">
      <c r="A15000" t="s">
        <v>41</v>
      </c>
      <c r="B15000" t="s">
        <v>56</v>
      </c>
      <c r="C15000" t="s">
        <v>69</v>
      </c>
      <c r="D15000" t="s">
        <v>214</v>
      </c>
      <c r="E15000" t="s">
        <v>216</v>
      </c>
      <c r="F15000" s="88">
        <v>46661</v>
      </c>
      <c r="G15000" s="87">
        <v>2300</v>
      </c>
      <c r="H15000" s="87">
        <v>0</v>
      </c>
    </row>
    <row r="15001" spans="1:8" x14ac:dyDescent="0.3">
      <c r="A15001" t="s">
        <v>41</v>
      </c>
      <c r="B15001" t="s">
        <v>56</v>
      </c>
      <c r="C15001" t="s">
        <v>69</v>
      </c>
      <c r="D15001" t="s">
        <v>214</v>
      </c>
      <c r="E15001" t="s">
        <v>217</v>
      </c>
      <c r="F15001" s="88">
        <v>46661</v>
      </c>
      <c r="G15001" s="87">
        <v>2300</v>
      </c>
      <c r="H15001" s="87">
        <v>-9.2792678276344969</v>
      </c>
    </row>
    <row r="15002" spans="1:8" x14ac:dyDescent="0.3">
      <c r="A15002" t="s">
        <v>41</v>
      </c>
      <c r="B15002" t="s">
        <v>56</v>
      </c>
      <c r="C15002" t="s">
        <v>69</v>
      </c>
      <c r="D15002" t="s">
        <v>214</v>
      </c>
      <c r="E15002" t="s">
        <v>215</v>
      </c>
      <c r="F15002" s="88">
        <v>46692</v>
      </c>
      <c r="G15002" s="87">
        <v>2300</v>
      </c>
      <c r="H15002" s="87">
        <v>-9.2823971693941072</v>
      </c>
    </row>
    <row r="15003" spans="1:8" x14ac:dyDescent="0.3">
      <c r="A15003" t="s">
        <v>41</v>
      </c>
      <c r="B15003" t="s">
        <v>56</v>
      </c>
      <c r="C15003" t="s">
        <v>69</v>
      </c>
      <c r="D15003" t="s">
        <v>214</v>
      </c>
      <c r="E15003" t="s">
        <v>216</v>
      </c>
      <c r="F15003" s="88">
        <v>46692</v>
      </c>
      <c r="G15003" s="87">
        <v>2300</v>
      </c>
      <c r="H15003" s="87">
        <v>0</v>
      </c>
    </row>
    <row r="15004" spans="1:8" x14ac:dyDescent="0.3">
      <c r="A15004" t="s">
        <v>41</v>
      </c>
      <c r="B15004" t="s">
        <v>56</v>
      </c>
      <c r="C15004" t="s">
        <v>69</v>
      </c>
      <c r="D15004" t="s">
        <v>214</v>
      </c>
      <c r="E15004" t="s">
        <v>217</v>
      </c>
      <c r="F15004" s="88">
        <v>46692</v>
      </c>
      <c r="G15004" s="87">
        <v>2300</v>
      </c>
      <c r="H15004" s="87">
        <v>-9.2823971693941072</v>
      </c>
    </row>
    <row r="15005" spans="1:8" x14ac:dyDescent="0.3">
      <c r="A15005" t="s">
        <v>41</v>
      </c>
      <c r="B15005" t="s">
        <v>56</v>
      </c>
      <c r="C15005" t="s">
        <v>69</v>
      </c>
      <c r="D15005" t="s">
        <v>214</v>
      </c>
      <c r="E15005" t="s">
        <v>215</v>
      </c>
      <c r="F15005" s="88">
        <v>46722</v>
      </c>
      <c r="G15005" s="87">
        <v>2300</v>
      </c>
      <c r="H15005" s="87">
        <v>-9.2855286225450584</v>
      </c>
    </row>
    <row r="15006" spans="1:8" x14ac:dyDescent="0.3">
      <c r="A15006" t="s">
        <v>41</v>
      </c>
      <c r="B15006" t="s">
        <v>56</v>
      </c>
      <c r="C15006" t="s">
        <v>69</v>
      </c>
      <c r="D15006" t="s">
        <v>214</v>
      </c>
      <c r="E15006" t="s">
        <v>216</v>
      </c>
      <c r="F15006" s="88">
        <v>46722</v>
      </c>
      <c r="G15006" s="87">
        <v>2300</v>
      </c>
      <c r="H15006" s="87">
        <v>0</v>
      </c>
    </row>
    <row r="15007" spans="1:8" x14ac:dyDescent="0.3">
      <c r="A15007" t="s">
        <v>41</v>
      </c>
      <c r="B15007" t="s">
        <v>56</v>
      </c>
      <c r="C15007" t="s">
        <v>69</v>
      </c>
      <c r="D15007" t="s">
        <v>214</v>
      </c>
      <c r="E15007" t="s">
        <v>217</v>
      </c>
      <c r="F15007" s="88">
        <v>46722</v>
      </c>
      <c r="G15007" s="87">
        <v>2300</v>
      </c>
      <c r="H15007" s="87">
        <v>-9.2855286225450584</v>
      </c>
    </row>
    <row r="15008" spans="1:8" x14ac:dyDescent="0.3">
      <c r="A15008" t="s">
        <v>41</v>
      </c>
      <c r="B15008" t="s">
        <v>56</v>
      </c>
      <c r="C15008" t="s">
        <v>76</v>
      </c>
      <c r="D15008" t="s">
        <v>198</v>
      </c>
      <c r="E15008" t="s">
        <v>135</v>
      </c>
      <c r="G15008" s="87">
        <v>22800</v>
      </c>
      <c r="H15008" s="87">
        <v>12266.4</v>
      </c>
    </row>
    <row r="15009" spans="1:8" x14ac:dyDescent="0.3">
      <c r="A15009" t="s">
        <v>41</v>
      </c>
      <c r="B15009" t="s">
        <v>56</v>
      </c>
      <c r="C15009" t="s">
        <v>76</v>
      </c>
      <c r="D15009" t="s">
        <v>198</v>
      </c>
      <c r="E15009" t="s">
        <v>199</v>
      </c>
      <c r="G15009" s="87">
        <v>22800</v>
      </c>
      <c r="H15009" s="87">
        <v>22827.43682310469</v>
      </c>
    </row>
    <row r="15010" spans="1:8" x14ac:dyDescent="0.3">
      <c r="A15010" t="s">
        <v>41</v>
      </c>
      <c r="B15010" t="s">
        <v>56</v>
      </c>
      <c r="C15010" t="s">
        <v>76</v>
      </c>
      <c r="D15010" t="s">
        <v>198</v>
      </c>
      <c r="E15010" t="s">
        <v>200</v>
      </c>
      <c r="G15010" s="87">
        <v>22800</v>
      </c>
      <c r="H15010" s="87">
        <v>22983.968140320831</v>
      </c>
    </row>
    <row r="15011" spans="1:8" x14ac:dyDescent="0.3">
      <c r="A15011" t="s">
        <v>41</v>
      </c>
      <c r="B15011" t="s">
        <v>56</v>
      </c>
      <c r="C15011" t="s">
        <v>76</v>
      </c>
      <c r="D15011" t="s">
        <v>198</v>
      </c>
      <c r="E15011" t="s">
        <v>201</v>
      </c>
      <c r="G15011" s="87">
        <v>22800</v>
      </c>
      <c r="H15011" s="87">
        <v>22800</v>
      </c>
    </row>
    <row r="15012" spans="1:8" x14ac:dyDescent="0.3">
      <c r="A15012" t="s">
        <v>41</v>
      </c>
      <c r="B15012" t="s">
        <v>56</v>
      </c>
      <c r="C15012" t="s">
        <v>76</v>
      </c>
      <c r="D15012" t="s">
        <v>198</v>
      </c>
      <c r="E15012" t="s">
        <v>202</v>
      </c>
      <c r="G15012" s="87">
        <v>22800</v>
      </c>
      <c r="H15012" s="87">
        <v>12380.254973643619</v>
      </c>
    </row>
    <row r="15013" spans="1:8" x14ac:dyDescent="0.3">
      <c r="A15013" t="s">
        <v>41</v>
      </c>
      <c r="B15013" t="s">
        <v>56</v>
      </c>
      <c r="C15013" t="s">
        <v>76</v>
      </c>
      <c r="D15013" t="s">
        <v>198</v>
      </c>
      <c r="E15013" t="s">
        <v>139</v>
      </c>
      <c r="G15013" s="87">
        <v>22800</v>
      </c>
      <c r="H15013" s="87">
        <v>14934</v>
      </c>
    </row>
    <row r="15014" spans="1:8" x14ac:dyDescent="0.3">
      <c r="A15014" t="s">
        <v>41</v>
      </c>
      <c r="B15014" t="s">
        <v>56</v>
      </c>
      <c r="C15014" t="s">
        <v>76</v>
      </c>
      <c r="D15014" t="s">
        <v>198</v>
      </c>
      <c r="E15014" t="s">
        <v>65</v>
      </c>
      <c r="G15014" s="87">
        <v>22800</v>
      </c>
      <c r="H15014" s="87">
        <v>12380.254973643619</v>
      </c>
    </row>
    <row r="15015" spans="1:8" x14ac:dyDescent="0.3">
      <c r="A15015" t="s">
        <v>41</v>
      </c>
      <c r="B15015" t="s">
        <v>56</v>
      </c>
      <c r="C15015" t="s">
        <v>76</v>
      </c>
      <c r="D15015" t="s">
        <v>203</v>
      </c>
      <c r="E15015" t="s">
        <v>204</v>
      </c>
      <c r="G15015" s="87">
        <v>22800</v>
      </c>
      <c r="H15015" s="87">
        <v>12282.903845509351</v>
      </c>
    </row>
    <row r="15016" spans="1:8" x14ac:dyDescent="0.3">
      <c r="A15016" t="s">
        <v>41</v>
      </c>
      <c r="B15016" t="s">
        <v>56</v>
      </c>
      <c r="C15016" t="s">
        <v>76</v>
      </c>
      <c r="D15016" t="s">
        <v>203</v>
      </c>
      <c r="E15016" t="s">
        <v>142</v>
      </c>
      <c r="G15016" s="87">
        <v>22800</v>
      </c>
      <c r="H15016" s="87">
        <v>22800</v>
      </c>
    </row>
    <row r="15017" spans="1:8" x14ac:dyDescent="0.3">
      <c r="A15017" t="s">
        <v>41</v>
      </c>
      <c r="B15017" t="s">
        <v>56</v>
      </c>
      <c r="C15017" t="s">
        <v>76</v>
      </c>
      <c r="D15017" t="s">
        <v>203</v>
      </c>
      <c r="E15017" t="s">
        <v>143</v>
      </c>
      <c r="G15017" s="87">
        <v>22800</v>
      </c>
      <c r="H15017" s="87">
        <v>22830.676292768319</v>
      </c>
    </row>
    <row r="15018" spans="1:8" x14ac:dyDescent="0.3">
      <c r="A15018" t="s">
        <v>41</v>
      </c>
      <c r="B15018" t="s">
        <v>56</v>
      </c>
      <c r="C15018" t="s">
        <v>76</v>
      </c>
      <c r="D15018" t="s">
        <v>203</v>
      </c>
      <c r="E15018" t="s">
        <v>141</v>
      </c>
      <c r="G15018" s="87">
        <v>22800</v>
      </c>
      <c r="H15018" s="87">
        <v>0</v>
      </c>
    </row>
    <row r="15019" spans="1:8" x14ac:dyDescent="0.3">
      <c r="A15019" t="s">
        <v>41</v>
      </c>
      <c r="B15019" t="s">
        <v>56</v>
      </c>
      <c r="C15019" t="s">
        <v>76</v>
      </c>
      <c r="D15019" t="s">
        <v>203</v>
      </c>
      <c r="E15019" t="s">
        <v>205</v>
      </c>
      <c r="G15019" s="87">
        <v>22800</v>
      </c>
      <c r="H15019" s="87">
        <v>12282.903845509351</v>
      </c>
    </row>
    <row r="15020" spans="1:8" x14ac:dyDescent="0.3">
      <c r="A15020" t="s">
        <v>41</v>
      </c>
      <c r="B15020" t="s">
        <v>56</v>
      </c>
      <c r="C15020" t="s">
        <v>76</v>
      </c>
      <c r="D15020" t="s">
        <v>206</v>
      </c>
      <c r="E15020" t="s">
        <v>207</v>
      </c>
      <c r="G15020" s="87">
        <v>22800</v>
      </c>
      <c r="H15020" s="87">
        <v>23712</v>
      </c>
    </row>
    <row r="15021" spans="1:8" x14ac:dyDescent="0.3">
      <c r="A15021" t="s">
        <v>41</v>
      </c>
      <c r="B15021" t="s">
        <v>56</v>
      </c>
      <c r="C15021" t="s">
        <v>76</v>
      </c>
      <c r="D15021" t="s">
        <v>206</v>
      </c>
      <c r="E15021" t="s">
        <v>208</v>
      </c>
      <c r="G15021" s="87">
        <v>22800</v>
      </c>
      <c r="H15021" s="87">
        <v>23683.5</v>
      </c>
    </row>
    <row r="15022" spans="1:8" x14ac:dyDescent="0.3">
      <c r="A15022" t="s">
        <v>41</v>
      </c>
      <c r="B15022" t="s">
        <v>56</v>
      </c>
      <c r="C15022" t="s">
        <v>76</v>
      </c>
      <c r="D15022" t="s">
        <v>206</v>
      </c>
      <c r="E15022" t="s">
        <v>209</v>
      </c>
      <c r="G15022" s="87">
        <v>22800</v>
      </c>
      <c r="H15022" s="87">
        <v>22617.504376367611</v>
      </c>
    </row>
    <row r="15023" spans="1:8" x14ac:dyDescent="0.3">
      <c r="A15023" t="s">
        <v>41</v>
      </c>
      <c r="B15023" t="s">
        <v>56</v>
      </c>
      <c r="C15023" t="s">
        <v>76</v>
      </c>
      <c r="D15023" t="s">
        <v>210</v>
      </c>
      <c r="E15023" t="s">
        <v>211</v>
      </c>
      <c r="G15023" s="87">
        <v>22800</v>
      </c>
      <c r="H15023" s="87">
        <v>22800</v>
      </c>
    </row>
    <row r="15024" spans="1:8" x14ac:dyDescent="0.3">
      <c r="A15024" t="s">
        <v>41</v>
      </c>
      <c r="B15024" t="s">
        <v>56</v>
      </c>
      <c r="C15024" t="s">
        <v>76</v>
      </c>
      <c r="D15024" t="s">
        <v>210</v>
      </c>
      <c r="E15024" t="s">
        <v>212</v>
      </c>
      <c r="G15024" s="87">
        <v>22800</v>
      </c>
      <c r="H15024" s="87">
        <v>22572</v>
      </c>
    </row>
    <row r="15025" spans="1:8" x14ac:dyDescent="0.3">
      <c r="A15025" t="s">
        <v>41</v>
      </c>
      <c r="B15025" t="s">
        <v>56</v>
      </c>
      <c r="C15025" t="s">
        <v>76</v>
      </c>
      <c r="D15025" t="s">
        <v>210</v>
      </c>
      <c r="E15025" t="s">
        <v>213</v>
      </c>
      <c r="G15025" s="87">
        <v>22800</v>
      </c>
      <c r="H15025" s="87">
        <v>22800</v>
      </c>
    </row>
    <row r="15026" spans="1:8" x14ac:dyDescent="0.3">
      <c r="A15026" t="s">
        <v>41</v>
      </c>
      <c r="B15026" t="s">
        <v>56</v>
      </c>
      <c r="C15026" t="s">
        <v>76</v>
      </c>
      <c r="D15026" t="s">
        <v>214</v>
      </c>
      <c r="E15026" t="s">
        <v>215</v>
      </c>
      <c r="F15026" s="88">
        <v>46388</v>
      </c>
      <c r="G15026" s="87">
        <v>1900</v>
      </c>
      <c r="H15026" s="87">
        <v>92.032721654755335</v>
      </c>
    </row>
    <row r="15027" spans="1:8" x14ac:dyDescent="0.3">
      <c r="A15027" t="s">
        <v>41</v>
      </c>
      <c r="B15027" t="s">
        <v>56</v>
      </c>
      <c r="C15027" t="s">
        <v>76</v>
      </c>
      <c r="D15027" t="s">
        <v>214</v>
      </c>
      <c r="E15027" t="s">
        <v>216</v>
      </c>
      <c r="F15027" s="88">
        <v>46388</v>
      </c>
      <c r="G15027" s="87">
        <v>1900</v>
      </c>
      <c r="H15027" s="87">
        <v>76.000000000000071</v>
      </c>
    </row>
    <row r="15028" spans="1:8" x14ac:dyDescent="0.3">
      <c r="A15028" t="s">
        <v>41</v>
      </c>
      <c r="B15028" t="s">
        <v>56</v>
      </c>
      <c r="C15028" t="s">
        <v>76</v>
      </c>
      <c r="D15028" t="s">
        <v>214</v>
      </c>
      <c r="E15028" t="s">
        <v>217</v>
      </c>
      <c r="F15028" s="88">
        <v>46388</v>
      </c>
      <c r="G15028" s="87">
        <v>1900</v>
      </c>
      <c r="H15028" s="87">
        <v>15.41607851418787</v>
      </c>
    </row>
    <row r="15029" spans="1:8" x14ac:dyDescent="0.3">
      <c r="A15029" t="s">
        <v>41</v>
      </c>
      <c r="B15029" t="s">
        <v>56</v>
      </c>
      <c r="C15029" t="s">
        <v>76</v>
      </c>
      <c r="D15029" t="s">
        <v>214</v>
      </c>
      <c r="E15029" t="s">
        <v>215</v>
      </c>
      <c r="F15029" s="88">
        <v>46419</v>
      </c>
      <c r="G15029" s="87">
        <v>1900</v>
      </c>
      <c r="H15029" s="87">
        <v>92.022214817283214</v>
      </c>
    </row>
    <row r="15030" spans="1:8" x14ac:dyDescent="0.3">
      <c r="A15030" t="s">
        <v>41</v>
      </c>
      <c r="B15030" t="s">
        <v>56</v>
      </c>
      <c r="C15030" t="s">
        <v>76</v>
      </c>
      <c r="D15030" t="s">
        <v>214</v>
      </c>
      <c r="E15030" t="s">
        <v>216</v>
      </c>
      <c r="F15030" s="88">
        <v>46419</v>
      </c>
      <c r="G15030" s="87">
        <v>1900</v>
      </c>
      <c r="H15030" s="87">
        <v>76.000000000000071</v>
      </c>
    </row>
    <row r="15031" spans="1:8" x14ac:dyDescent="0.3">
      <c r="A15031" t="s">
        <v>41</v>
      </c>
      <c r="B15031" t="s">
        <v>56</v>
      </c>
      <c r="C15031" t="s">
        <v>76</v>
      </c>
      <c r="D15031" t="s">
        <v>214</v>
      </c>
      <c r="E15031" t="s">
        <v>217</v>
      </c>
      <c r="F15031" s="88">
        <v>46419</v>
      </c>
      <c r="G15031" s="87">
        <v>1900</v>
      </c>
      <c r="H15031" s="87">
        <v>15.405975785849011</v>
      </c>
    </row>
    <row r="15032" spans="1:8" x14ac:dyDescent="0.3">
      <c r="A15032" t="s">
        <v>41</v>
      </c>
      <c r="B15032" t="s">
        <v>56</v>
      </c>
      <c r="C15032" t="s">
        <v>76</v>
      </c>
      <c r="D15032" t="s">
        <v>214</v>
      </c>
      <c r="E15032" t="s">
        <v>215</v>
      </c>
      <c r="F15032" s="88">
        <v>46447</v>
      </c>
      <c r="G15032" s="87">
        <v>1900</v>
      </c>
      <c r="H15032" s="87">
        <v>92.011721741832943</v>
      </c>
    </row>
    <row r="15033" spans="1:8" x14ac:dyDescent="0.3">
      <c r="A15033" t="s">
        <v>41</v>
      </c>
      <c r="B15033" t="s">
        <v>56</v>
      </c>
      <c r="C15033" t="s">
        <v>76</v>
      </c>
      <c r="D15033" t="s">
        <v>214</v>
      </c>
      <c r="E15033" t="s">
        <v>216</v>
      </c>
      <c r="F15033" s="88">
        <v>46447</v>
      </c>
      <c r="G15033" s="87">
        <v>1900</v>
      </c>
      <c r="H15033" s="87">
        <v>76.000000000000071</v>
      </c>
    </row>
    <row r="15034" spans="1:8" x14ac:dyDescent="0.3">
      <c r="A15034" t="s">
        <v>41</v>
      </c>
      <c r="B15034" t="s">
        <v>56</v>
      </c>
      <c r="C15034" t="s">
        <v>76</v>
      </c>
      <c r="D15034" t="s">
        <v>214</v>
      </c>
      <c r="E15034" t="s">
        <v>217</v>
      </c>
      <c r="F15034" s="88">
        <v>46447</v>
      </c>
      <c r="G15034" s="87">
        <v>1900</v>
      </c>
      <c r="H15034" s="87">
        <v>15.395886290224009</v>
      </c>
    </row>
    <row r="15035" spans="1:8" x14ac:dyDescent="0.3">
      <c r="A15035" t="s">
        <v>41</v>
      </c>
      <c r="B15035" t="s">
        <v>56</v>
      </c>
      <c r="C15035" t="s">
        <v>76</v>
      </c>
      <c r="D15035" t="s">
        <v>214</v>
      </c>
      <c r="E15035" t="s">
        <v>215</v>
      </c>
      <c r="F15035" s="88">
        <v>46478</v>
      </c>
      <c r="G15035" s="87">
        <v>1900</v>
      </c>
      <c r="H15035" s="87">
        <v>15.385468663338701</v>
      </c>
    </row>
    <row r="15036" spans="1:8" x14ac:dyDescent="0.3">
      <c r="A15036" t="s">
        <v>41</v>
      </c>
      <c r="B15036" t="s">
        <v>56</v>
      </c>
      <c r="C15036" t="s">
        <v>76</v>
      </c>
      <c r="D15036" t="s">
        <v>214</v>
      </c>
      <c r="E15036" t="s">
        <v>216</v>
      </c>
      <c r="F15036" s="88">
        <v>46478</v>
      </c>
      <c r="G15036" s="87">
        <v>1900</v>
      </c>
      <c r="H15036" s="87">
        <v>0</v>
      </c>
    </row>
    <row r="15037" spans="1:8" x14ac:dyDescent="0.3">
      <c r="A15037" t="s">
        <v>41</v>
      </c>
      <c r="B15037" t="s">
        <v>56</v>
      </c>
      <c r="C15037" t="s">
        <v>76</v>
      </c>
      <c r="D15037" t="s">
        <v>214</v>
      </c>
      <c r="E15037" t="s">
        <v>217</v>
      </c>
      <c r="F15037" s="88">
        <v>46478</v>
      </c>
      <c r="G15037" s="87">
        <v>1900</v>
      </c>
      <c r="H15037" s="87">
        <v>15.385468663338701</v>
      </c>
    </row>
    <row r="15038" spans="1:8" x14ac:dyDescent="0.3">
      <c r="A15038" t="s">
        <v>41</v>
      </c>
      <c r="B15038" t="s">
        <v>56</v>
      </c>
      <c r="C15038" t="s">
        <v>76</v>
      </c>
      <c r="D15038" t="s">
        <v>214</v>
      </c>
      <c r="E15038" t="s">
        <v>215</v>
      </c>
      <c r="F15038" s="88">
        <v>46508</v>
      </c>
      <c r="G15038" s="87">
        <v>1900</v>
      </c>
      <c r="H15038" s="87">
        <v>15.37506512509546</v>
      </c>
    </row>
    <row r="15039" spans="1:8" x14ac:dyDescent="0.3">
      <c r="A15039" t="s">
        <v>41</v>
      </c>
      <c r="B15039" t="s">
        <v>56</v>
      </c>
      <c r="C15039" t="s">
        <v>76</v>
      </c>
      <c r="D15039" t="s">
        <v>214</v>
      </c>
      <c r="E15039" t="s">
        <v>216</v>
      </c>
      <c r="F15039" s="88">
        <v>46508</v>
      </c>
      <c r="G15039" s="87">
        <v>1900</v>
      </c>
      <c r="H15039" s="87">
        <v>0</v>
      </c>
    </row>
    <row r="15040" spans="1:8" x14ac:dyDescent="0.3">
      <c r="A15040" t="s">
        <v>41</v>
      </c>
      <c r="B15040" t="s">
        <v>56</v>
      </c>
      <c r="C15040" t="s">
        <v>76</v>
      </c>
      <c r="D15040" t="s">
        <v>214</v>
      </c>
      <c r="E15040" t="s">
        <v>217</v>
      </c>
      <c r="F15040" s="88">
        <v>46508</v>
      </c>
      <c r="G15040" s="87">
        <v>1900</v>
      </c>
      <c r="H15040" s="87">
        <v>15.37506512509546</v>
      </c>
    </row>
    <row r="15041" spans="1:8" x14ac:dyDescent="0.3">
      <c r="A15041" t="s">
        <v>41</v>
      </c>
      <c r="B15041" t="s">
        <v>56</v>
      </c>
      <c r="C15041" t="s">
        <v>76</v>
      </c>
      <c r="D15041" t="s">
        <v>214</v>
      </c>
      <c r="E15041" t="s">
        <v>215</v>
      </c>
      <c r="F15041" s="88">
        <v>46539</v>
      </c>
      <c r="G15041" s="87">
        <v>1900</v>
      </c>
      <c r="H15041" s="87">
        <v>15.364675646933531</v>
      </c>
    </row>
    <row r="15042" spans="1:8" x14ac:dyDescent="0.3">
      <c r="A15042" t="s">
        <v>41</v>
      </c>
      <c r="B15042" t="s">
        <v>56</v>
      </c>
      <c r="C15042" t="s">
        <v>76</v>
      </c>
      <c r="D15042" t="s">
        <v>214</v>
      </c>
      <c r="E15042" t="s">
        <v>216</v>
      </c>
      <c r="F15042" s="88">
        <v>46539</v>
      </c>
      <c r="G15042" s="87">
        <v>1900</v>
      </c>
      <c r="H15042" s="87">
        <v>0</v>
      </c>
    </row>
    <row r="15043" spans="1:8" x14ac:dyDescent="0.3">
      <c r="A15043" t="s">
        <v>41</v>
      </c>
      <c r="B15043" t="s">
        <v>56</v>
      </c>
      <c r="C15043" t="s">
        <v>76</v>
      </c>
      <c r="D15043" t="s">
        <v>214</v>
      </c>
      <c r="E15043" t="s">
        <v>217</v>
      </c>
      <c r="F15043" s="88">
        <v>46539</v>
      </c>
      <c r="G15043" s="87">
        <v>1900</v>
      </c>
      <c r="H15043" s="87">
        <v>15.364675646933531</v>
      </c>
    </row>
    <row r="15044" spans="1:8" x14ac:dyDescent="0.3">
      <c r="A15044" t="s">
        <v>41</v>
      </c>
      <c r="B15044" t="s">
        <v>56</v>
      </c>
      <c r="C15044" t="s">
        <v>76</v>
      </c>
      <c r="D15044" t="s">
        <v>214</v>
      </c>
      <c r="E15044" t="s">
        <v>215</v>
      </c>
      <c r="F15044" s="88">
        <v>46569</v>
      </c>
      <c r="G15044" s="87">
        <v>1900</v>
      </c>
      <c r="H15044" s="87">
        <v>15.35430020036981</v>
      </c>
    </row>
    <row r="15045" spans="1:8" x14ac:dyDescent="0.3">
      <c r="A15045" t="s">
        <v>41</v>
      </c>
      <c r="B15045" t="s">
        <v>56</v>
      </c>
      <c r="C15045" t="s">
        <v>76</v>
      </c>
      <c r="D15045" t="s">
        <v>214</v>
      </c>
      <c r="E15045" t="s">
        <v>216</v>
      </c>
      <c r="F15045" s="88">
        <v>46569</v>
      </c>
      <c r="G15045" s="87">
        <v>1900</v>
      </c>
      <c r="H15045" s="87">
        <v>0</v>
      </c>
    </row>
    <row r="15046" spans="1:8" x14ac:dyDescent="0.3">
      <c r="A15046" t="s">
        <v>41</v>
      </c>
      <c r="B15046" t="s">
        <v>56</v>
      </c>
      <c r="C15046" t="s">
        <v>76</v>
      </c>
      <c r="D15046" t="s">
        <v>214</v>
      </c>
      <c r="E15046" t="s">
        <v>217</v>
      </c>
      <c r="F15046" s="88">
        <v>46569</v>
      </c>
      <c r="G15046" s="87">
        <v>1900</v>
      </c>
      <c r="H15046" s="87">
        <v>15.35430020036981</v>
      </c>
    </row>
    <row r="15047" spans="1:8" x14ac:dyDescent="0.3">
      <c r="A15047" t="s">
        <v>41</v>
      </c>
      <c r="B15047" t="s">
        <v>56</v>
      </c>
      <c r="C15047" t="s">
        <v>76</v>
      </c>
      <c r="D15047" t="s">
        <v>214</v>
      </c>
      <c r="E15047" t="s">
        <v>215</v>
      </c>
      <c r="F15047" s="88">
        <v>46600</v>
      </c>
      <c r="G15047" s="87">
        <v>1900</v>
      </c>
      <c r="H15047" s="87">
        <v>15.34376901377297</v>
      </c>
    </row>
    <row r="15048" spans="1:8" x14ac:dyDescent="0.3">
      <c r="A15048" t="s">
        <v>41</v>
      </c>
      <c r="B15048" t="s">
        <v>56</v>
      </c>
      <c r="C15048" t="s">
        <v>76</v>
      </c>
      <c r="D15048" t="s">
        <v>214</v>
      </c>
      <c r="E15048" t="s">
        <v>216</v>
      </c>
      <c r="F15048" s="88">
        <v>46600</v>
      </c>
      <c r="G15048" s="87">
        <v>1900</v>
      </c>
      <c r="H15048" s="87">
        <v>0</v>
      </c>
    </row>
    <row r="15049" spans="1:8" x14ac:dyDescent="0.3">
      <c r="A15049" t="s">
        <v>41</v>
      </c>
      <c r="B15049" t="s">
        <v>56</v>
      </c>
      <c r="C15049" t="s">
        <v>76</v>
      </c>
      <c r="D15049" t="s">
        <v>214</v>
      </c>
      <c r="E15049" t="s">
        <v>217</v>
      </c>
      <c r="F15049" s="88">
        <v>46600</v>
      </c>
      <c r="G15049" s="87">
        <v>1900</v>
      </c>
      <c r="H15049" s="87">
        <v>15.34376901377297</v>
      </c>
    </row>
    <row r="15050" spans="1:8" x14ac:dyDescent="0.3">
      <c r="A15050" t="s">
        <v>41</v>
      </c>
      <c r="B15050" t="s">
        <v>56</v>
      </c>
      <c r="C15050" t="s">
        <v>76</v>
      </c>
      <c r="D15050" t="s">
        <v>214</v>
      </c>
      <c r="E15050" t="s">
        <v>215</v>
      </c>
      <c r="F15050" s="88">
        <v>46631</v>
      </c>
      <c r="G15050" s="87">
        <v>1900</v>
      </c>
      <c r="H15050" s="87">
        <v>15.33342177412236</v>
      </c>
    </row>
    <row r="15051" spans="1:8" x14ac:dyDescent="0.3">
      <c r="A15051" t="s">
        <v>41</v>
      </c>
      <c r="B15051" t="s">
        <v>56</v>
      </c>
      <c r="C15051" t="s">
        <v>76</v>
      </c>
      <c r="D15051" t="s">
        <v>214</v>
      </c>
      <c r="E15051" t="s">
        <v>216</v>
      </c>
      <c r="F15051" s="88">
        <v>46631</v>
      </c>
      <c r="G15051" s="87">
        <v>1900</v>
      </c>
      <c r="H15051" s="87">
        <v>0</v>
      </c>
    </row>
    <row r="15052" spans="1:8" x14ac:dyDescent="0.3">
      <c r="A15052" t="s">
        <v>41</v>
      </c>
      <c r="B15052" t="s">
        <v>56</v>
      </c>
      <c r="C15052" t="s">
        <v>76</v>
      </c>
      <c r="D15052" t="s">
        <v>214</v>
      </c>
      <c r="E15052" t="s">
        <v>217</v>
      </c>
      <c r="F15052" s="88">
        <v>46631</v>
      </c>
      <c r="G15052" s="87">
        <v>1900</v>
      </c>
      <c r="H15052" s="87">
        <v>15.33342177412236</v>
      </c>
    </row>
    <row r="15053" spans="1:8" x14ac:dyDescent="0.3">
      <c r="A15053" t="s">
        <v>41</v>
      </c>
      <c r="B15053" t="s">
        <v>56</v>
      </c>
      <c r="C15053" t="s">
        <v>76</v>
      </c>
      <c r="D15053" t="s">
        <v>214</v>
      </c>
      <c r="E15053" t="s">
        <v>215</v>
      </c>
      <c r="F15053" s="88">
        <v>46661</v>
      </c>
      <c r="G15053" s="87">
        <v>1900</v>
      </c>
      <c r="H15053" s="87">
        <v>15.323088480617191</v>
      </c>
    </row>
    <row r="15054" spans="1:8" x14ac:dyDescent="0.3">
      <c r="A15054" t="s">
        <v>41</v>
      </c>
      <c r="B15054" t="s">
        <v>56</v>
      </c>
      <c r="C15054" t="s">
        <v>76</v>
      </c>
      <c r="D15054" t="s">
        <v>214</v>
      </c>
      <c r="E15054" t="s">
        <v>216</v>
      </c>
      <c r="F15054" s="88">
        <v>46661</v>
      </c>
      <c r="G15054" s="87">
        <v>1900</v>
      </c>
      <c r="H15054" s="87">
        <v>0</v>
      </c>
    </row>
    <row r="15055" spans="1:8" x14ac:dyDescent="0.3">
      <c r="A15055" t="s">
        <v>41</v>
      </c>
      <c r="B15055" t="s">
        <v>56</v>
      </c>
      <c r="C15055" t="s">
        <v>76</v>
      </c>
      <c r="D15055" t="s">
        <v>214</v>
      </c>
      <c r="E15055" t="s">
        <v>217</v>
      </c>
      <c r="F15055" s="88">
        <v>46661</v>
      </c>
      <c r="G15055" s="87">
        <v>1900</v>
      </c>
      <c r="H15055" s="87">
        <v>15.323088480617191</v>
      </c>
    </row>
    <row r="15056" spans="1:8" x14ac:dyDescent="0.3">
      <c r="A15056" t="s">
        <v>41</v>
      </c>
      <c r="B15056" t="s">
        <v>56</v>
      </c>
      <c r="C15056" t="s">
        <v>76</v>
      </c>
      <c r="D15056" t="s">
        <v>214</v>
      </c>
      <c r="E15056" t="s">
        <v>215</v>
      </c>
      <c r="F15056" s="88">
        <v>46692</v>
      </c>
      <c r="G15056" s="87">
        <v>1900</v>
      </c>
      <c r="H15056" s="87">
        <v>15.312769105080619</v>
      </c>
    </row>
    <row r="15057" spans="1:8" x14ac:dyDescent="0.3">
      <c r="A15057" t="s">
        <v>41</v>
      </c>
      <c r="B15057" t="s">
        <v>56</v>
      </c>
      <c r="C15057" t="s">
        <v>76</v>
      </c>
      <c r="D15057" t="s">
        <v>214</v>
      </c>
      <c r="E15057" t="s">
        <v>216</v>
      </c>
      <c r="F15057" s="88">
        <v>46692</v>
      </c>
      <c r="G15057" s="87">
        <v>1900</v>
      </c>
      <c r="H15057" s="87">
        <v>0</v>
      </c>
    </row>
    <row r="15058" spans="1:8" x14ac:dyDescent="0.3">
      <c r="A15058" t="s">
        <v>41</v>
      </c>
      <c r="B15058" t="s">
        <v>56</v>
      </c>
      <c r="C15058" t="s">
        <v>76</v>
      </c>
      <c r="D15058" t="s">
        <v>214</v>
      </c>
      <c r="E15058" t="s">
        <v>217</v>
      </c>
      <c r="F15058" s="88">
        <v>46692</v>
      </c>
      <c r="G15058" s="87">
        <v>1900</v>
      </c>
      <c r="H15058" s="87">
        <v>15.312769105080619</v>
      </c>
    </row>
    <row r="15059" spans="1:8" x14ac:dyDescent="0.3">
      <c r="A15059" t="s">
        <v>41</v>
      </c>
      <c r="B15059" t="s">
        <v>56</v>
      </c>
      <c r="C15059" t="s">
        <v>76</v>
      </c>
      <c r="D15059" t="s">
        <v>214</v>
      </c>
      <c r="E15059" t="s">
        <v>215</v>
      </c>
      <c r="F15059" s="88">
        <v>46722</v>
      </c>
      <c r="G15059" s="87">
        <v>1900</v>
      </c>
      <c r="H15059" s="87">
        <v>15.30246361941343</v>
      </c>
    </row>
    <row r="15060" spans="1:8" x14ac:dyDescent="0.3">
      <c r="A15060" t="s">
        <v>41</v>
      </c>
      <c r="B15060" t="s">
        <v>56</v>
      </c>
      <c r="C15060" t="s">
        <v>76</v>
      </c>
      <c r="D15060" t="s">
        <v>214</v>
      </c>
      <c r="E15060" t="s">
        <v>216</v>
      </c>
      <c r="F15060" s="88">
        <v>46722</v>
      </c>
      <c r="G15060" s="87">
        <v>1900</v>
      </c>
      <c r="H15060" s="87">
        <v>0</v>
      </c>
    </row>
    <row r="15061" spans="1:8" x14ac:dyDescent="0.3">
      <c r="A15061" t="s">
        <v>41</v>
      </c>
      <c r="B15061" t="s">
        <v>56</v>
      </c>
      <c r="C15061" t="s">
        <v>76</v>
      </c>
      <c r="D15061" t="s">
        <v>214</v>
      </c>
      <c r="E15061" t="s">
        <v>217</v>
      </c>
      <c r="F15061" s="88">
        <v>46722</v>
      </c>
      <c r="G15061" s="87">
        <v>1900</v>
      </c>
      <c r="H15061" s="87">
        <v>15.30246361941343</v>
      </c>
    </row>
    <row r="15062" spans="1:8" x14ac:dyDescent="0.3">
      <c r="A15062" t="s">
        <v>41</v>
      </c>
      <c r="B15062" t="s">
        <v>56</v>
      </c>
      <c r="C15062" t="s">
        <v>77</v>
      </c>
      <c r="D15062" t="s">
        <v>198</v>
      </c>
      <c r="E15062" t="s">
        <v>135</v>
      </c>
      <c r="G15062" s="87">
        <v>18000</v>
      </c>
      <c r="H15062" s="87">
        <v>10188</v>
      </c>
    </row>
    <row r="15063" spans="1:8" x14ac:dyDescent="0.3">
      <c r="A15063" t="s">
        <v>41</v>
      </c>
      <c r="B15063" t="s">
        <v>56</v>
      </c>
      <c r="C15063" t="s">
        <v>77</v>
      </c>
      <c r="D15063" t="s">
        <v>198</v>
      </c>
      <c r="E15063" t="s">
        <v>199</v>
      </c>
      <c r="G15063" s="87">
        <v>18000</v>
      </c>
      <c r="H15063" s="87">
        <v>18047.745358090189</v>
      </c>
    </row>
    <row r="15064" spans="1:8" x14ac:dyDescent="0.3">
      <c r="A15064" t="s">
        <v>41</v>
      </c>
      <c r="B15064" t="s">
        <v>56</v>
      </c>
      <c r="C15064" t="s">
        <v>77</v>
      </c>
      <c r="D15064" t="s">
        <v>198</v>
      </c>
      <c r="E15064" t="s">
        <v>200</v>
      </c>
      <c r="G15064" s="87">
        <v>18000</v>
      </c>
      <c r="H15064" s="87">
        <v>18218.54614480969</v>
      </c>
    </row>
    <row r="15065" spans="1:8" x14ac:dyDescent="0.3">
      <c r="A15065" t="s">
        <v>41</v>
      </c>
      <c r="B15065" t="s">
        <v>56</v>
      </c>
      <c r="C15065" t="s">
        <v>77</v>
      </c>
      <c r="D15065" t="s">
        <v>198</v>
      </c>
      <c r="E15065" t="s">
        <v>201</v>
      </c>
      <c r="G15065" s="87">
        <v>18000</v>
      </c>
      <c r="H15065" s="87">
        <v>18000</v>
      </c>
    </row>
    <row r="15066" spans="1:8" x14ac:dyDescent="0.3">
      <c r="A15066" t="s">
        <v>41</v>
      </c>
      <c r="B15066" t="s">
        <v>56</v>
      </c>
      <c r="C15066" t="s">
        <v>77</v>
      </c>
      <c r="D15066" t="s">
        <v>198</v>
      </c>
      <c r="E15066" t="s">
        <v>202</v>
      </c>
      <c r="G15066" s="87">
        <v>18000</v>
      </c>
      <c r="H15066" s="87">
        <v>10339.049099707539</v>
      </c>
    </row>
    <row r="15067" spans="1:8" x14ac:dyDescent="0.3">
      <c r="A15067" t="s">
        <v>41</v>
      </c>
      <c r="B15067" t="s">
        <v>56</v>
      </c>
      <c r="C15067" t="s">
        <v>77</v>
      </c>
      <c r="D15067" t="s">
        <v>198</v>
      </c>
      <c r="E15067" t="s">
        <v>139</v>
      </c>
      <c r="G15067" s="87">
        <v>18000</v>
      </c>
      <c r="H15067" s="87">
        <v>11250</v>
      </c>
    </row>
    <row r="15068" spans="1:8" x14ac:dyDescent="0.3">
      <c r="A15068" t="s">
        <v>41</v>
      </c>
      <c r="B15068" t="s">
        <v>56</v>
      </c>
      <c r="C15068" t="s">
        <v>77</v>
      </c>
      <c r="D15068" t="s">
        <v>198</v>
      </c>
      <c r="E15068" t="s">
        <v>65</v>
      </c>
      <c r="G15068" s="87">
        <v>18000</v>
      </c>
      <c r="H15068" s="87">
        <v>10339.049099707539</v>
      </c>
    </row>
    <row r="15069" spans="1:8" x14ac:dyDescent="0.3">
      <c r="A15069" t="s">
        <v>41</v>
      </c>
      <c r="B15069" t="s">
        <v>56</v>
      </c>
      <c r="C15069" t="s">
        <v>77</v>
      </c>
      <c r="D15069" t="s">
        <v>203</v>
      </c>
      <c r="E15069" t="s">
        <v>204</v>
      </c>
      <c r="G15069" s="87">
        <v>18000</v>
      </c>
      <c r="H15069" s="87">
        <v>10381.684403961661</v>
      </c>
    </row>
    <row r="15070" spans="1:8" x14ac:dyDescent="0.3">
      <c r="A15070" t="s">
        <v>41</v>
      </c>
      <c r="B15070" t="s">
        <v>56</v>
      </c>
      <c r="C15070" t="s">
        <v>77</v>
      </c>
      <c r="D15070" t="s">
        <v>203</v>
      </c>
      <c r="E15070" t="s">
        <v>142</v>
      </c>
      <c r="G15070" s="87">
        <v>18000</v>
      </c>
      <c r="H15070" s="87">
        <v>18000</v>
      </c>
    </row>
    <row r="15071" spans="1:8" x14ac:dyDescent="0.3">
      <c r="A15071" t="s">
        <v>41</v>
      </c>
      <c r="B15071" t="s">
        <v>56</v>
      </c>
      <c r="C15071" t="s">
        <v>77</v>
      </c>
      <c r="D15071" t="s">
        <v>203</v>
      </c>
      <c r="E15071" t="s">
        <v>143</v>
      </c>
      <c r="G15071" s="87">
        <v>18000</v>
      </c>
      <c r="H15071" s="87">
        <v>18342.198593571829</v>
      </c>
    </row>
    <row r="15072" spans="1:8" x14ac:dyDescent="0.3">
      <c r="A15072" t="s">
        <v>41</v>
      </c>
      <c r="B15072" t="s">
        <v>56</v>
      </c>
      <c r="C15072" t="s">
        <v>77</v>
      </c>
      <c r="D15072" t="s">
        <v>203</v>
      </c>
      <c r="E15072" t="s">
        <v>141</v>
      </c>
      <c r="G15072" s="87">
        <v>18000</v>
      </c>
      <c r="H15072" s="87">
        <v>0</v>
      </c>
    </row>
    <row r="15073" spans="1:8" x14ac:dyDescent="0.3">
      <c r="A15073" t="s">
        <v>41</v>
      </c>
      <c r="B15073" t="s">
        <v>56</v>
      </c>
      <c r="C15073" t="s">
        <v>77</v>
      </c>
      <c r="D15073" t="s">
        <v>203</v>
      </c>
      <c r="E15073" t="s">
        <v>205</v>
      </c>
      <c r="G15073" s="87">
        <v>18000</v>
      </c>
      <c r="H15073" s="87">
        <v>10381.684403961661</v>
      </c>
    </row>
    <row r="15074" spans="1:8" x14ac:dyDescent="0.3">
      <c r="A15074" t="s">
        <v>41</v>
      </c>
      <c r="B15074" t="s">
        <v>56</v>
      </c>
      <c r="C15074" t="s">
        <v>77</v>
      </c>
      <c r="D15074" t="s">
        <v>206</v>
      </c>
      <c r="E15074" t="s">
        <v>207</v>
      </c>
      <c r="G15074" s="87">
        <v>18000</v>
      </c>
      <c r="H15074" s="87">
        <v>18900</v>
      </c>
    </row>
    <row r="15075" spans="1:8" x14ac:dyDescent="0.3">
      <c r="A15075" t="s">
        <v>41</v>
      </c>
      <c r="B15075" t="s">
        <v>56</v>
      </c>
      <c r="C15075" t="s">
        <v>77</v>
      </c>
      <c r="D15075" t="s">
        <v>206</v>
      </c>
      <c r="E15075" t="s">
        <v>208</v>
      </c>
      <c r="G15075" s="87">
        <v>18000</v>
      </c>
      <c r="H15075" s="87">
        <v>18850</v>
      </c>
    </row>
    <row r="15076" spans="1:8" x14ac:dyDescent="0.3">
      <c r="A15076" t="s">
        <v>41</v>
      </c>
      <c r="B15076" t="s">
        <v>56</v>
      </c>
      <c r="C15076" t="s">
        <v>77</v>
      </c>
      <c r="D15076" t="s">
        <v>206</v>
      </c>
      <c r="E15076" t="s">
        <v>209</v>
      </c>
      <c r="G15076" s="87">
        <v>18000</v>
      </c>
      <c r="H15076" s="87">
        <v>17784.075492341359</v>
      </c>
    </row>
    <row r="15077" spans="1:8" x14ac:dyDescent="0.3">
      <c r="A15077" t="s">
        <v>41</v>
      </c>
      <c r="B15077" t="s">
        <v>56</v>
      </c>
      <c r="C15077" t="s">
        <v>77</v>
      </c>
      <c r="D15077" t="s">
        <v>210</v>
      </c>
      <c r="E15077" t="s">
        <v>211</v>
      </c>
      <c r="G15077" s="87">
        <v>18000</v>
      </c>
      <c r="H15077" s="87">
        <v>18000</v>
      </c>
    </row>
    <row r="15078" spans="1:8" x14ac:dyDescent="0.3">
      <c r="A15078" t="s">
        <v>41</v>
      </c>
      <c r="B15078" t="s">
        <v>56</v>
      </c>
      <c r="C15078" t="s">
        <v>77</v>
      </c>
      <c r="D15078" t="s">
        <v>210</v>
      </c>
      <c r="E15078" t="s">
        <v>212</v>
      </c>
      <c r="G15078" s="87">
        <v>18000</v>
      </c>
      <c r="H15078" s="87">
        <v>17820</v>
      </c>
    </row>
    <row r="15079" spans="1:8" x14ac:dyDescent="0.3">
      <c r="A15079" t="s">
        <v>41</v>
      </c>
      <c r="B15079" t="s">
        <v>56</v>
      </c>
      <c r="C15079" t="s">
        <v>77</v>
      </c>
      <c r="D15079" t="s">
        <v>210</v>
      </c>
      <c r="E15079" t="s">
        <v>213</v>
      </c>
      <c r="G15079" s="87">
        <v>18000</v>
      </c>
      <c r="H15079" s="87">
        <v>17640</v>
      </c>
    </row>
    <row r="15080" spans="1:8" x14ac:dyDescent="0.3">
      <c r="A15080" t="s">
        <v>41</v>
      </c>
      <c r="B15080" t="s">
        <v>56</v>
      </c>
      <c r="C15080" t="s">
        <v>77</v>
      </c>
      <c r="D15080" t="s">
        <v>214</v>
      </c>
      <c r="E15080" t="s">
        <v>215</v>
      </c>
      <c r="F15080" s="88">
        <v>46388</v>
      </c>
      <c r="G15080" s="87">
        <v>1500</v>
      </c>
      <c r="H15080" s="87">
        <v>62.365523455786267</v>
      </c>
    </row>
    <row r="15081" spans="1:8" x14ac:dyDescent="0.3">
      <c r="A15081" t="s">
        <v>41</v>
      </c>
      <c r="B15081" t="s">
        <v>56</v>
      </c>
      <c r="C15081" t="s">
        <v>77</v>
      </c>
      <c r="D15081" t="s">
        <v>214</v>
      </c>
      <c r="E15081" t="s">
        <v>216</v>
      </c>
      <c r="F15081" s="88">
        <v>46388</v>
      </c>
      <c r="G15081" s="87">
        <v>1500</v>
      </c>
      <c r="H15081" s="87">
        <v>75.000000000000071</v>
      </c>
    </row>
    <row r="15082" spans="1:8" x14ac:dyDescent="0.3">
      <c r="A15082" t="s">
        <v>41</v>
      </c>
      <c r="B15082" t="s">
        <v>56</v>
      </c>
      <c r="C15082" t="s">
        <v>77</v>
      </c>
      <c r="D15082" t="s">
        <v>214</v>
      </c>
      <c r="E15082" t="s">
        <v>217</v>
      </c>
      <c r="F15082" s="88">
        <v>46388</v>
      </c>
      <c r="G15082" s="87">
        <v>1500</v>
      </c>
      <c r="H15082" s="87">
        <v>-12.032834804013071</v>
      </c>
    </row>
    <row r="15083" spans="1:8" x14ac:dyDescent="0.3">
      <c r="A15083" t="s">
        <v>41</v>
      </c>
      <c r="B15083" t="s">
        <v>56</v>
      </c>
      <c r="C15083" t="s">
        <v>77</v>
      </c>
      <c r="D15083" t="s">
        <v>214</v>
      </c>
      <c r="E15083" t="s">
        <v>215</v>
      </c>
      <c r="F15083" s="88">
        <v>46419</v>
      </c>
      <c r="G15083" s="87">
        <v>1500</v>
      </c>
      <c r="H15083" s="87">
        <v>62.357326647753617</v>
      </c>
    </row>
    <row r="15084" spans="1:8" x14ac:dyDescent="0.3">
      <c r="A15084" t="s">
        <v>41</v>
      </c>
      <c r="B15084" t="s">
        <v>56</v>
      </c>
      <c r="C15084" t="s">
        <v>77</v>
      </c>
      <c r="D15084" t="s">
        <v>214</v>
      </c>
      <c r="E15084" t="s">
        <v>216</v>
      </c>
      <c r="F15084" s="88">
        <v>46419</v>
      </c>
      <c r="G15084" s="87">
        <v>1500</v>
      </c>
      <c r="H15084" s="87">
        <v>75.000000000000071</v>
      </c>
    </row>
    <row r="15085" spans="1:8" x14ac:dyDescent="0.3">
      <c r="A15085" t="s">
        <v>41</v>
      </c>
      <c r="B15085" t="s">
        <v>56</v>
      </c>
      <c r="C15085" t="s">
        <v>77</v>
      </c>
      <c r="D15085" t="s">
        <v>214</v>
      </c>
      <c r="E15085" t="s">
        <v>217</v>
      </c>
      <c r="F15085" s="88">
        <v>46419</v>
      </c>
      <c r="G15085" s="87">
        <v>1500</v>
      </c>
      <c r="H15085" s="87">
        <v>-12.040641287853759</v>
      </c>
    </row>
    <row r="15086" spans="1:8" x14ac:dyDescent="0.3">
      <c r="A15086" t="s">
        <v>41</v>
      </c>
      <c r="B15086" t="s">
        <v>56</v>
      </c>
      <c r="C15086" t="s">
        <v>77</v>
      </c>
      <c r="D15086" t="s">
        <v>214</v>
      </c>
      <c r="E15086" t="s">
        <v>215</v>
      </c>
      <c r="F15086" s="88">
        <v>46447</v>
      </c>
      <c r="G15086" s="87">
        <v>1500</v>
      </c>
      <c r="H15086" s="87">
        <v>62.34911919720976</v>
      </c>
    </row>
    <row r="15087" spans="1:8" x14ac:dyDescent="0.3">
      <c r="A15087" t="s">
        <v>41</v>
      </c>
      <c r="B15087" t="s">
        <v>56</v>
      </c>
      <c r="C15087" t="s">
        <v>77</v>
      </c>
      <c r="D15087" t="s">
        <v>214</v>
      </c>
      <c r="E15087" t="s">
        <v>216</v>
      </c>
      <c r="F15087" s="88">
        <v>46447</v>
      </c>
      <c r="G15087" s="87">
        <v>1500</v>
      </c>
      <c r="H15087" s="87">
        <v>75.000000000000071</v>
      </c>
    </row>
    <row r="15088" spans="1:8" x14ac:dyDescent="0.3">
      <c r="A15088" t="s">
        <v>41</v>
      </c>
      <c r="B15088" t="s">
        <v>56</v>
      </c>
      <c r="C15088" t="s">
        <v>77</v>
      </c>
      <c r="D15088" t="s">
        <v>214</v>
      </c>
      <c r="E15088" t="s">
        <v>217</v>
      </c>
      <c r="F15088" s="88">
        <v>46447</v>
      </c>
      <c r="G15088" s="87">
        <v>1500</v>
      </c>
      <c r="H15088" s="87">
        <v>-12.048457907419371</v>
      </c>
    </row>
    <row r="15089" spans="1:8" x14ac:dyDescent="0.3">
      <c r="A15089" t="s">
        <v>41</v>
      </c>
      <c r="B15089" t="s">
        <v>56</v>
      </c>
      <c r="C15089" t="s">
        <v>77</v>
      </c>
      <c r="D15089" t="s">
        <v>214</v>
      </c>
      <c r="E15089" t="s">
        <v>215</v>
      </c>
      <c r="F15089" s="88">
        <v>46478</v>
      </c>
      <c r="G15089" s="87">
        <v>1500</v>
      </c>
      <c r="H15089" s="87">
        <v>62.340622316178987</v>
      </c>
    </row>
    <row r="15090" spans="1:8" x14ac:dyDescent="0.3">
      <c r="A15090" t="s">
        <v>41</v>
      </c>
      <c r="B15090" t="s">
        <v>56</v>
      </c>
      <c r="C15090" t="s">
        <v>77</v>
      </c>
      <c r="D15090" t="s">
        <v>214</v>
      </c>
      <c r="E15090" t="s">
        <v>216</v>
      </c>
      <c r="F15090" s="88">
        <v>46478</v>
      </c>
      <c r="G15090" s="87">
        <v>1500</v>
      </c>
      <c r="H15090" s="87">
        <v>75.000000000000071</v>
      </c>
    </row>
    <row r="15091" spans="1:8" x14ac:dyDescent="0.3">
      <c r="A15091" t="s">
        <v>41</v>
      </c>
      <c r="B15091" t="s">
        <v>56</v>
      </c>
      <c r="C15091" t="s">
        <v>77</v>
      </c>
      <c r="D15091" t="s">
        <v>214</v>
      </c>
      <c r="E15091" t="s">
        <v>217</v>
      </c>
      <c r="F15091" s="88">
        <v>46478</v>
      </c>
      <c r="G15091" s="87">
        <v>1500</v>
      </c>
      <c r="H15091" s="87">
        <v>-12.056550175067679</v>
      </c>
    </row>
    <row r="15092" spans="1:8" x14ac:dyDescent="0.3">
      <c r="A15092" t="s">
        <v>41</v>
      </c>
      <c r="B15092" t="s">
        <v>56</v>
      </c>
      <c r="C15092" t="s">
        <v>77</v>
      </c>
      <c r="D15092" t="s">
        <v>214</v>
      </c>
      <c r="E15092" t="s">
        <v>215</v>
      </c>
      <c r="F15092" s="88">
        <v>46508</v>
      </c>
      <c r="G15092" s="87">
        <v>1500</v>
      </c>
      <c r="H15092" s="87">
        <v>-12.064653320258691</v>
      </c>
    </row>
    <row r="15093" spans="1:8" x14ac:dyDescent="0.3">
      <c r="A15093" t="s">
        <v>41</v>
      </c>
      <c r="B15093" t="s">
        <v>56</v>
      </c>
      <c r="C15093" t="s">
        <v>77</v>
      </c>
      <c r="D15093" t="s">
        <v>214</v>
      </c>
      <c r="E15093" t="s">
        <v>216</v>
      </c>
      <c r="F15093" s="88">
        <v>46508</v>
      </c>
      <c r="G15093" s="87">
        <v>1500</v>
      </c>
      <c r="H15093" s="87">
        <v>0</v>
      </c>
    </row>
    <row r="15094" spans="1:8" x14ac:dyDescent="0.3">
      <c r="A15094" t="s">
        <v>41</v>
      </c>
      <c r="B15094" t="s">
        <v>56</v>
      </c>
      <c r="C15094" t="s">
        <v>77</v>
      </c>
      <c r="D15094" t="s">
        <v>214</v>
      </c>
      <c r="E15094" t="s">
        <v>217</v>
      </c>
      <c r="F15094" s="88">
        <v>46508</v>
      </c>
      <c r="G15094" s="87">
        <v>1500</v>
      </c>
      <c r="H15094" s="87">
        <v>-12.064653320258691</v>
      </c>
    </row>
    <row r="15095" spans="1:8" x14ac:dyDescent="0.3">
      <c r="A15095" t="s">
        <v>41</v>
      </c>
      <c r="B15095" t="s">
        <v>56</v>
      </c>
      <c r="C15095" t="s">
        <v>77</v>
      </c>
      <c r="D15095" t="s">
        <v>214</v>
      </c>
      <c r="E15095" t="s">
        <v>215</v>
      </c>
      <c r="F15095" s="88">
        <v>46539</v>
      </c>
      <c r="G15095" s="87">
        <v>1500</v>
      </c>
      <c r="H15095" s="87">
        <v>-12.07276736493934</v>
      </c>
    </row>
    <row r="15096" spans="1:8" x14ac:dyDescent="0.3">
      <c r="A15096" t="s">
        <v>41</v>
      </c>
      <c r="B15096" t="s">
        <v>56</v>
      </c>
      <c r="C15096" t="s">
        <v>77</v>
      </c>
      <c r="D15096" t="s">
        <v>214</v>
      </c>
      <c r="E15096" t="s">
        <v>216</v>
      </c>
      <c r="F15096" s="88">
        <v>46539</v>
      </c>
      <c r="G15096" s="87">
        <v>1500</v>
      </c>
      <c r="H15096" s="87">
        <v>0</v>
      </c>
    </row>
    <row r="15097" spans="1:8" x14ac:dyDescent="0.3">
      <c r="A15097" t="s">
        <v>41</v>
      </c>
      <c r="B15097" t="s">
        <v>56</v>
      </c>
      <c r="C15097" t="s">
        <v>77</v>
      </c>
      <c r="D15097" t="s">
        <v>214</v>
      </c>
      <c r="E15097" t="s">
        <v>217</v>
      </c>
      <c r="F15097" s="88">
        <v>46539</v>
      </c>
      <c r="G15097" s="87">
        <v>1500</v>
      </c>
      <c r="H15097" s="87">
        <v>-12.07276736493934</v>
      </c>
    </row>
    <row r="15098" spans="1:8" x14ac:dyDescent="0.3">
      <c r="A15098" t="s">
        <v>41</v>
      </c>
      <c r="B15098" t="s">
        <v>56</v>
      </c>
      <c r="C15098" t="s">
        <v>77</v>
      </c>
      <c r="D15098" t="s">
        <v>214</v>
      </c>
      <c r="E15098" t="s">
        <v>215</v>
      </c>
      <c r="F15098" s="88">
        <v>46569</v>
      </c>
      <c r="G15098" s="87">
        <v>1500</v>
      </c>
      <c r="H15098" s="87">
        <v>-12.080892331115701</v>
      </c>
    </row>
    <row r="15099" spans="1:8" x14ac:dyDescent="0.3">
      <c r="A15099" t="s">
        <v>41</v>
      </c>
      <c r="B15099" t="s">
        <v>56</v>
      </c>
      <c r="C15099" t="s">
        <v>77</v>
      </c>
      <c r="D15099" t="s">
        <v>214</v>
      </c>
      <c r="E15099" t="s">
        <v>216</v>
      </c>
      <c r="F15099" s="88">
        <v>46569</v>
      </c>
      <c r="G15099" s="87">
        <v>1500</v>
      </c>
      <c r="H15099" s="87">
        <v>0</v>
      </c>
    </row>
    <row r="15100" spans="1:8" x14ac:dyDescent="0.3">
      <c r="A15100" t="s">
        <v>41</v>
      </c>
      <c r="B15100" t="s">
        <v>56</v>
      </c>
      <c r="C15100" t="s">
        <v>77</v>
      </c>
      <c r="D15100" t="s">
        <v>214</v>
      </c>
      <c r="E15100" t="s">
        <v>217</v>
      </c>
      <c r="F15100" s="88">
        <v>46569</v>
      </c>
      <c r="G15100" s="87">
        <v>1500</v>
      </c>
      <c r="H15100" s="87">
        <v>-12.080892331115701</v>
      </c>
    </row>
    <row r="15101" spans="1:8" x14ac:dyDescent="0.3">
      <c r="A15101" t="s">
        <v>41</v>
      </c>
      <c r="B15101" t="s">
        <v>56</v>
      </c>
      <c r="C15101" t="s">
        <v>77</v>
      </c>
      <c r="D15101" t="s">
        <v>214</v>
      </c>
      <c r="E15101" t="s">
        <v>215</v>
      </c>
      <c r="F15101" s="88">
        <v>46600</v>
      </c>
      <c r="G15101" s="87">
        <v>1500</v>
      </c>
      <c r="H15101" s="87">
        <v>-12.08916170771834</v>
      </c>
    </row>
    <row r="15102" spans="1:8" x14ac:dyDescent="0.3">
      <c r="A15102" t="s">
        <v>41</v>
      </c>
      <c r="B15102" t="s">
        <v>56</v>
      </c>
      <c r="C15102" t="s">
        <v>77</v>
      </c>
      <c r="D15102" t="s">
        <v>214</v>
      </c>
      <c r="E15102" t="s">
        <v>216</v>
      </c>
      <c r="F15102" s="88">
        <v>46600</v>
      </c>
      <c r="G15102" s="87">
        <v>1500</v>
      </c>
      <c r="H15102" s="87">
        <v>0</v>
      </c>
    </row>
    <row r="15103" spans="1:8" x14ac:dyDescent="0.3">
      <c r="A15103" t="s">
        <v>41</v>
      </c>
      <c r="B15103" t="s">
        <v>56</v>
      </c>
      <c r="C15103" t="s">
        <v>77</v>
      </c>
      <c r="D15103" t="s">
        <v>214</v>
      </c>
      <c r="E15103" t="s">
        <v>217</v>
      </c>
      <c r="F15103" s="88">
        <v>46600</v>
      </c>
      <c r="G15103" s="87">
        <v>1500</v>
      </c>
      <c r="H15103" s="87">
        <v>-12.08916170771834</v>
      </c>
    </row>
    <row r="15104" spans="1:8" x14ac:dyDescent="0.3">
      <c r="A15104" t="s">
        <v>41</v>
      </c>
      <c r="B15104" t="s">
        <v>56</v>
      </c>
      <c r="C15104" t="s">
        <v>77</v>
      </c>
      <c r="D15104" t="s">
        <v>214</v>
      </c>
      <c r="E15104" t="s">
        <v>215</v>
      </c>
      <c r="F15104" s="88">
        <v>46631</v>
      </c>
      <c r="G15104" s="87">
        <v>1500</v>
      </c>
      <c r="H15104" s="87">
        <v>-12.09730876309151</v>
      </c>
    </row>
    <row r="15105" spans="1:8" x14ac:dyDescent="0.3">
      <c r="A15105" t="s">
        <v>41</v>
      </c>
      <c r="B15105" t="s">
        <v>56</v>
      </c>
      <c r="C15105" t="s">
        <v>77</v>
      </c>
      <c r="D15105" t="s">
        <v>214</v>
      </c>
      <c r="E15105" t="s">
        <v>216</v>
      </c>
      <c r="F15105" s="88">
        <v>46631</v>
      </c>
      <c r="G15105" s="87">
        <v>1500</v>
      </c>
      <c r="H15105" s="87">
        <v>0</v>
      </c>
    </row>
    <row r="15106" spans="1:8" x14ac:dyDescent="0.3">
      <c r="A15106" t="s">
        <v>41</v>
      </c>
      <c r="B15106" t="s">
        <v>56</v>
      </c>
      <c r="C15106" t="s">
        <v>77</v>
      </c>
      <c r="D15106" t="s">
        <v>214</v>
      </c>
      <c r="E15106" t="s">
        <v>217</v>
      </c>
      <c r="F15106" s="88">
        <v>46631</v>
      </c>
      <c r="G15106" s="87">
        <v>1500</v>
      </c>
      <c r="H15106" s="87">
        <v>-12.09730876309151</v>
      </c>
    </row>
    <row r="15107" spans="1:8" x14ac:dyDescent="0.3">
      <c r="A15107" t="s">
        <v>41</v>
      </c>
      <c r="B15107" t="s">
        <v>56</v>
      </c>
      <c r="C15107" t="s">
        <v>77</v>
      </c>
      <c r="D15107" t="s">
        <v>214</v>
      </c>
      <c r="E15107" t="s">
        <v>215</v>
      </c>
      <c r="F15107" s="88">
        <v>46661</v>
      </c>
      <c r="G15107" s="87">
        <v>1500</v>
      </c>
      <c r="H15107" s="87">
        <v>-12.10546680669966</v>
      </c>
    </row>
    <row r="15108" spans="1:8" x14ac:dyDescent="0.3">
      <c r="A15108" t="s">
        <v>41</v>
      </c>
      <c r="B15108" t="s">
        <v>56</v>
      </c>
      <c r="C15108" t="s">
        <v>77</v>
      </c>
      <c r="D15108" t="s">
        <v>214</v>
      </c>
      <c r="E15108" t="s">
        <v>216</v>
      </c>
      <c r="F15108" s="88">
        <v>46661</v>
      </c>
      <c r="G15108" s="87">
        <v>1500</v>
      </c>
      <c r="H15108" s="87">
        <v>0</v>
      </c>
    </row>
    <row r="15109" spans="1:8" x14ac:dyDescent="0.3">
      <c r="A15109" t="s">
        <v>41</v>
      </c>
      <c r="B15109" t="s">
        <v>56</v>
      </c>
      <c r="C15109" t="s">
        <v>77</v>
      </c>
      <c r="D15109" t="s">
        <v>214</v>
      </c>
      <c r="E15109" t="s">
        <v>217</v>
      </c>
      <c r="F15109" s="88">
        <v>46661</v>
      </c>
      <c r="G15109" s="87">
        <v>1500</v>
      </c>
      <c r="H15109" s="87">
        <v>-12.10546680669966</v>
      </c>
    </row>
    <row r="15110" spans="1:8" x14ac:dyDescent="0.3">
      <c r="A15110" t="s">
        <v>41</v>
      </c>
      <c r="B15110" t="s">
        <v>56</v>
      </c>
      <c r="C15110" t="s">
        <v>77</v>
      </c>
      <c r="D15110" t="s">
        <v>214</v>
      </c>
      <c r="E15110" t="s">
        <v>215</v>
      </c>
      <c r="F15110" s="88">
        <v>46692</v>
      </c>
      <c r="G15110" s="87">
        <v>1500</v>
      </c>
      <c r="H15110" s="87">
        <v>-12.113635860787181</v>
      </c>
    </row>
    <row r="15111" spans="1:8" x14ac:dyDescent="0.3">
      <c r="A15111" t="s">
        <v>41</v>
      </c>
      <c r="B15111" t="s">
        <v>56</v>
      </c>
      <c r="C15111" t="s">
        <v>77</v>
      </c>
      <c r="D15111" t="s">
        <v>214</v>
      </c>
      <c r="E15111" t="s">
        <v>216</v>
      </c>
      <c r="F15111" s="88">
        <v>46692</v>
      </c>
      <c r="G15111" s="87">
        <v>1500</v>
      </c>
      <c r="H15111" s="87">
        <v>0</v>
      </c>
    </row>
    <row r="15112" spans="1:8" x14ac:dyDescent="0.3">
      <c r="A15112" t="s">
        <v>41</v>
      </c>
      <c r="B15112" t="s">
        <v>56</v>
      </c>
      <c r="C15112" t="s">
        <v>77</v>
      </c>
      <c r="D15112" t="s">
        <v>214</v>
      </c>
      <c r="E15112" t="s">
        <v>217</v>
      </c>
      <c r="F15112" s="88">
        <v>46692</v>
      </c>
      <c r="G15112" s="87">
        <v>1500</v>
      </c>
      <c r="H15112" s="87">
        <v>-12.113635860787181</v>
      </c>
    </row>
    <row r="15113" spans="1:8" x14ac:dyDescent="0.3">
      <c r="A15113" t="s">
        <v>41</v>
      </c>
      <c r="B15113" t="s">
        <v>56</v>
      </c>
      <c r="C15113" t="s">
        <v>77</v>
      </c>
      <c r="D15113" t="s">
        <v>214</v>
      </c>
      <c r="E15113" t="s">
        <v>215</v>
      </c>
      <c r="F15113" s="88">
        <v>46722</v>
      </c>
      <c r="G15113" s="87">
        <v>1500</v>
      </c>
      <c r="H15113" s="87">
        <v>-12.12181594766037</v>
      </c>
    </row>
    <row r="15114" spans="1:8" x14ac:dyDescent="0.3">
      <c r="A15114" t="s">
        <v>41</v>
      </c>
      <c r="B15114" t="s">
        <v>56</v>
      </c>
      <c r="C15114" t="s">
        <v>77</v>
      </c>
      <c r="D15114" t="s">
        <v>214</v>
      </c>
      <c r="E15114" t="s">
        <v>216</v>
      </c>
      <c r="F15114" s="88">
        <v>46722</v>
      </c>
      <c r="G15114" s="87">
        <v>1500</v>
      </c>
      <c r="H15114" s="87">
        <v>0</v>
      </c>
    </row>
    <row r="15115" spans="1:8" x14ac:dyDescent="0.3">
      <c r="A15115" t="s">
        <v>41</v>
      </c>
      <c r="B15115" t="s">
        <v>56</v>
      </c>
      <c r="C15115" t="s">
        <v>77</v>
      </c>
      <c r="D15115" t="s">
        <v>214</v>
      </c>
      <c r="E15115" t="s">
        <v>217</v>
      </c>
      <c r="F15115" s="88">
        <v>46722</v>
      </c>
      <c r="G15115" s="87">
        <v>1500</v>
      </c>
      <c r="H15115" s="87">
        <v>-12.12181594766037</v>
      </c>
    </row>
    <row r="15116" spans="1:8" x14ac:dyDescent="0.3">
      <c r="A15116" t="s">
        <v>41</v>
      </c>
      <c r="B15116" t="s">
        <v>56</v>
      </c>
      <c r="C15116" t="s">
        <v>78</v>
      </c>
      <c r="D15116" t="s">
        <v>198</v>
      </c>
      <c r="E15116" t="s">
        <v>135</v>
      </c>
      <c r="G15116" s="87">
        <v>13200</v>
      </c>
      <c r="H15116" s="87">
        <v>7260.0000000000009</v>
      </c>
    </row>
    <row r="15117" spans="1:8" x14ac:dyDescent="0.3">
      <c r="A15117" t="s">
        <v>41</v>
      </c>
      <c r="B15117" t="s">
        <v>56</v>
      </c>
      <c r="C15117" t="s">
        <v>78</v>
      </c>
      <c r="D15117" t="s">
        <v>198</v>
      </c>
      <c r="E15117" t="s">
        <v>199</v>
      </c>
      <c r="G15117" s="87">
        <v>13200</v>
      </c>
      <c r="H15117" s="87">
        <v>13183.52059925094</v>
      </c>
    </row>
    <row r="15118" spans="1:8" x14ac:dyDescent="0.3">
      <c r="A15118" t="s">
        <v>41</v>
      </c>
      <c r="B15118" t="s">
        <v>56</v>
      </c>
      <c r="C15118" t="s">
        <v>78</v>
      </c>
      <c r="D15118" t="s">
        <v>198</v>
      </c>
      <c r="E15118" t="s">
        <v>200</v>
      </c>
      <c r="G15118" s="87">
        <v>13200</v>
      </c>
      <c r="H15118" s="87">
        <v>13319.907095833991</v>
      </c>
    </row>
    <row r="15119" spans="1:8" x14ac:dyDescent="0.3">
      <c r="A15119" t="s">
        <v>41</v>
      </c>
      <c r="B15119" t="s">
        <v>56</v>
      </c>
      <c r="C15119" t="s">
        <v>78</v>
      </c>
      <c r="D15119" t="s">
        <v>198</v>
      </c>
      <c r="E15119" t="s">
        <v>201</v>
      </c>
      <c r="G15119" s="87">
        <v>13200</v>
      </c>
      <c r="H15119" s="87">
        <v>13200</v>
      </c>
    </row>
    <row r="15120" spans="1:8" x14ac:dyDescent="0.3">
      <c r="A15120" t="s">
        <v>41</v>
      </c>
      <c r="B15120" t="s">
        <v>56</v>
      </c>
      <c r="C15120" t="s">
        <v>78</v>
      </c>
      <c r="D15120" t="s">
        <v>198</v>
      </c>
      <c r="E15120" t="s">
        <v>202</v>
      </c>
      <c r="G15120" s="87">
        <v>13200</v>
      </c>
      <c r="H15120" s="87">
        <v>7316.802899084837</v>
      </c>
    </row>
    <row r="15121" spans="1:8" x14ac:dyDescent="0.3">
      <c r="A15121" t="s">
        <v>41</v>
      </c>
      <c r="B15121" t="s">
        <v>56</v>
      </c>
      <c r="C15121" t="s">
        <v>78</v>
      </c>
      <c r="D15121" t="s">
        <v>198</v>
      </c>
      <c r="E15121" t="s">
        <v>139</v>
      </c>
      <c r="G15121" s="87">
        <v>13200</v>
      </c>
      <c r="H15121" s="87">
        <v>8514</v>
      </c>
    </row>
    <row r="15122" spans="1:8" x14ac:dyDescent="0.3">
      <c r="A15122" t="s">
        <v>41</v>
      </c>
      <c r="B15122" t="s">
        <v>56</v>
      </c>
      <c r="C15122" t="s">
        <v>78</v>
      </c>
      <c r="D15122" t="s">
        <v>198</v>
      </c>
      <c r="E15122" t="s">
        <v>65</v>
      </c>
      <c r="G15122" s="87">
        <v>13200</v>
      </c>
      <c r="H15122" s="87">
        <v>7316.802899084837</v>
      </c>
    </row>
    <row r="15123" spans="1:8" x14ac:dyDescent="0.3">
      <c r="A15123" t="s">
        <v>41</v>
      </c>
      <c r="B15123" t="s">
        <v>56</v>
      </c>
      <c r="C15123" t="s">
        <v>78</v>
      </c>
      <c r="D15123" t="s">
        <v>203</v>
      </c>
      <c r="E15123" t="s">
        <v>204</v>
      </c>
      <c r="G15123" s="87">
        <v>13200</v>
      </c>
      <c r="H15123" s="87">
        <v>7097.3631199201272</v>
      </c>
    </row>
    <row r="15124" spans="1:8" x14ac:dyDescent="0.3">
      <c r="A15124" t="s">
        <v>41</v>
      </c>
      <c r="B15124" t="s">
        <v>56</v>
      </c>
      <c r="C15124" t="s">
        <v>78</v>
      </c>
      <c r="D15124" t="s">
        <v>203</v>
      </c>
      <c r="E15124" t="s">
        <v>142</v>
      </c>
      <c r="G15124" s="87">
        <v>13200</v>
      </c>
      <c r="H15124" s="87">
        <v>12831.10571081409</v>
      </c>
    </row>
    <row r="15125" spans="1:8" x14ac:dyDescent="0.3">
      <c r="A15125" t="s">
        <v>41</v>
      </c>
      <c r="B15125" t="s">
        <v>56</v>
      </c>
      <c r="C15125" t="s">
        <v>78</v>
      </c>
      <c r="D15125" t="s">
        <v>203</v>
      </c>
      <c r="E15125" t="s">
        <v>143</v>
      </c>
      <c r="G15125" s="87">
        <v>13200</v>
      </c>
      <c r="H15125" s="87">
        <v>13275.29510839606</v>
      </c>
    </row>
    <row r="15126" spans="1:8" x14ac:dyDescent="0.3">
      <c r="A15126" t="s">
        <v>41</v>
      </c>
      <c r="B15126" t="s">
        <v>56</v>
      </c>
      <c r="C15126" t="s">
        <v>78</v>
      </c>
      <c r="D15126" t="s">
        <v>203</v>
      </c>
      <c r="E15126" t="s">
        <v>141</v>
      </c>
      <c r="G15126" s="87">
        <v>13200</v>
      </c>
      <c r="H15126" s="87">
        <v>0</v>
      </c>
    </row>
    <row r="15127" spans="1:8" x14ac:dyDescent="0.3">
      <c r="A15127" t="s">
        <v>41</v>
      </c>
      <c r="B15127" t="s">
        <v>56</v>
      </c>
      <c r="C15127" t="s">
        <v>78</v>
      </c>
      <c r="D15127" t="s">
        <v>203</v>
      </c>
      <c r="E15127" t="s">
        <v>205</v>
      </c>
      <c r="G15127" s="87">
        <v>13200</v>
      </c>
      <c r="H15127" s="87">
        <v>7097.3631199201272</v>
      </c>
    </row>
    <row r="15128" spans="1:8" x14ac:dyDescent="0.3">
      <c r="A15128" t="s">
        <v>41</v>
      </c>
      <c r="B15128" t="s">
        <v>56</v>
      </c>
      <c r="C15128" t="s">
        <v>78</v>
      </c>
      <c r="D15128" t="s">
        <v>206</v>
      </c>
      <c r="E15128" t="s">
        <v>207</v>
      </c>
      <c r="G15128" s="87">
        <v>13200</v>
      </c>
      <c r="H15128" s="87">
        <v>13200</v>
      </c>
    </row>
    <row r="15129" spans="1:8" x14ac:dyDescent="0.3">
      <c r="A15129" t="s">
        <v>41</v>
      </c>
      <c r="B15129" t="s">
        <v>56</v>
      </c>
      <c r="C15129" t="s">
        <v>78</v>
      </c>
      <c r="D15129" t="s">
        <v>206</v>
      </c>
      <c r="E15129" t="s">
        <v>208</v>
      </c>
      <c r="G15129" s="87">
        <v>13200</v>
      </c>
      <c r="H15129" s="87">
        <v>13216.5</v>
      </c>
    </row>
    <row r="15130" spans="1:8" x14ac:dyDescent="0.3">
      <c r="A15130" t="s">
        <v>41</v>
      </c>
      <c r="B15130" t="s">
        <v>56</v>
      </c>
      <c r="C15130" t="s">
        <v>78</v>
      </c>
      <c r="D15130" t="s">
        <v>206</v>
      </c>
      <c r="E15130" t="s">
        <v>209</v>
      </c>
      <c r="G15130" s="87">
        <v>13200</v>
      </c>
      <c r="H15130" s="87">
        <v>13081.172319474839</v>
      </c>
    </row>
    <row r="15131" spans="1:8" x14ac:dyDescent="0.3">
      <c r="A15131" t="s">
        <v>41</v>
      </c>
      <c r="B15131" t="s">
        <v>56</v>
      </c>
      <c r="C15131" t="s">
        <v>78</v>
      </c>
      <c r="D15131" t="s">
        <v>210</v>
      </c>
      <c r="E15131" t="s">
        <v>211</v>
      </c>
      <c r="G15131" s="87">
        <v>13200</v>
      </c>
      <c r="H15131" s="87">
        <v>13200</v>
      </c>
    </row>
    <row r="15132" spans="1:8" x14ac:dyDescent="0.3">
      <c r="A15132" t="s">
        <v>41</v>
      </c>
      <c r="B15132" t="s">
        <v>56</v>
      </c>
      <c r="C15132" t="s">
        <v>78</v>
      </c>
      <c r="D15132" t="s">
        <v>210</v>
      </c>
      <c r="E15132" t="s">
        <v>212</v>
      </c>
      <c r="G15132" s="87">
        <v>13200</v>
      </c>
      <c r="H15132" s="87">
        <v>13068</v>
      </c>
    </row>
    <row r="15133" spans="1:8" x14ac:dyDescent="0.3">
      <c r="A15133" t="s">
        <v>41</v>
      </c>
      <c r="B15133" t="s">
        <v>56</v>
      </c>
      <c r="C15133" t="s">
        <v>78</v>
      </c>
      <c r="D15133" t="s">
        <v>210</v>
      </c>
      <c r="E15133" t="s">
        <v>213</v>
      </c>
      <c r="G15133" s="87">
        <v>13200</v>
      </c>
      <c r="H15133" s="87">
        <v>13134</v>
      </c>
    </row>
    <row r="15134" spans="1:8" x14ac:dyDescent="0.3">
      <c r="A15134" t="s">
        <v>41</v>
      </c>
      <c r="B15134" t="s">
        <v>56</v>
      </c>
      <c r="C15134" t="s">
        <v>78</v>
      </c>
      <c r="D15134" t="s">
        <v>214</v>
      </c>
      <c r="E15134" t="s">
        <v>215</v>
      </c>
      <c r="F15134" s="88">
        <v>46388</v>
      </c>
      <c r="G15134" s="87">
        <v>1100</v>
      </c>
      <c r="H15134" s="87">
        <v>4.4498135289846807</v>
      </c>
    </row>
    <row r="15135" spans="1:8" x14ac:dyDescent="0.3">
      <c r="A15135" t="s">
        <v>41</v>
      </c>
      <c r="B15135" t="s">
        <v>56</v>
      </c>
      <c r="C15135" t="s">
        <v>78</v>
      </c>
      <c r="D15135" t="s">
        <v>214</v>
      </c>
      <c r="E15135" t="s">
        <v>216</v>
      </c>
      <c r="F15135" s="88">
        <v>46388</v>
      </c>
      <c r="G15135" s="87">
        <v>1100</v>
      </c>
      <c r="H15135" s="87">
        <v>0</v>
      </c>
    </row>
    <row r="15136" spans="1:8" x14ac:dyDescent="0.3">
      <c r="A15136" t="s">
        <v>41</v>
      </c>
      <c r="B15136" t="s">
        <v>56</v>
      </c>
      <c r="C15136" t="s">
        <v>78</v>
      </c>
      <c r="D15136" t="s">
        <v>214</v>
      </c>
      <c r="E15136" t="s">
        <v>217</v>
      </c>
      <c r="F15136" s="88">
        <v>46388</v>
      </c>
      <c r="G15136" s="87">
        <v>1100</v>
      </c>
      <c r="H15136" s="87">
        <v>4.4498135289846807</v>
      </c>
    </row>
    <row r="15137" spans="1:8" x14ac:dyDescent="0.3">
      <c r="A15137" t="s">
        <v>41</v>
      </c>
      <c r="B15137" t="s">
        <v>56</v>
      </c>
      <c r="C15137" t="s">
        <v>78</v>
      </c>
      <c r="D15137" t="s">
        <v>214</v>
      </c>
      <c r="E15137" t="s">
        <v>215</v>
      </c>
      <c r="F15137" s="88">
        <v>46419</v>
      </c>
      <c r="G15137" s="87">
        <v>1100</v>
      </c>
      <c r="H15137" s="87">
        <v>4.4483591482194607</v>
      </c>
    </row>
    <row r="15138" spans="1:8" x14ac:dyDescent="0.3">
      <c r="A15138" t="s">
        <v>41</v>
      </c>
      <c r="B15138" t="s">
        <v>56</v>
      </c>
      <c r="C15138" t="s">
        <v>78</v>
      </c>
      <c r="D15138" t="s">
        <v>214</v>
      </c>
      <c r="E15138" t="s">
        <v>216</v>
      </c>
      <c r="F15138" s="88">
        <v>46419</v>
      </c>
      <c r="G15138" s="87">
        <v>1100</v>
      </c>
      <c r="H15138" s="87">
        <v>0</v>
      </c>
    </row>
    <row r="15139" spans="1:8" x14ac:dyDescent="0.3">
      <c r="A15139" t="s">
        <v>41</v>
      </c>
      <c r="B15139" t="s">
        <v>56</v>
      </c>
      <c r="C15139" t="s">
        <v>78</v>
      </c>
      <c r="D15139" t="s">
        <v>214</v>
      </c>
      <c r="E15139" t="s">
        <v>217</v>
      </c>
      <c r="F15139" s="88">
        <v>46419</v>
      </c>
      <c r="G15139" s="87">
        <v>1100</v>
      </c>
      <c r="H15139" s="87">
        <v>4.4483591482194607</v>
      </c>
    </row>
    <row r="15140" spans="1:8" x14ac:dyDescent="0.3">
      <c r="A15140" t="s">
        <v>41</v>
      </c>
      <c r="B15140" t="s">
        <v>56</v>
      </c>
      <c r="C15140" t="s">
        <v>78</v>
      </c>
      <c r="D15140" t="s">
        <v>214</v>
      </c>
      <c r="E15140" t="s">
        <v>215</v>
      </c>
      <c r="F15140" s="88">
        <v>46447</v>
      </c>
      <c r="G15140" s="87">
        <v>1100</v>
      </c>
      <c r="H15140" s="87">
        <v>4.4469057178456728</v>
      </c>
    </row>
    <row r="15141" spans="1:8" x14ac:dyDescent="0.3">
      <c r="A15141" t="s">
        <v>41</v>
      </c>
      <c r="B15141" t="s">
        <v>56</v>
      </c>
      <c r="C15141" t="s">
        <v>78</v>
      </c>
      <c r="D15141" t="s">
        <v>214</v>
      </c>
      <c r="E15141" t="s">
        <v>216</v>
      </c>
      <c r="F15141" s="88">
        <v>46447</v>
      </c>
      <c r="G15141" s="87">
        <v>1100</v>
      </c>
      <c r="H15141" s="87">
        <v>0</v>
      </c>
    </row>
    <row r="15142" spans="1:8" x14ac:dyDescent="0.3">
      <c r="A15142" t="s">
        <v>41</v>
      </c>
      <c r="B15142" t="s">
        <v>56</v>
      </c>
      <c r="C15142" t="s">
        <v>78</v>
      </c>
      <c r="D15142" t="s">
        <v>214</v>
      </c>
      <c r="E15142" t="s">
        <v>217</v>
      </c>
      <c r="F15142" s="88">
        <v>46447</v>
      </c>
      <c r="G15142" s="87">
        <v>1100</v>
      </c>
      <c r="H15142" s="87">
        <v>4.4469057178456728</v>
      </c>
    </row>
    <row r="15143" spans="1:8" x14ac:dyDescent="0.3">
      <c r="A15143" t="s">
        <v>41</v>
      </c>
      <c r="B15143" t="s">
        <v>56</v>
      </c>
      <c r="C15143" t="s">
        <v>78</v>
      </c>
      <c r="D15143" t="s">
        <v>214</v>
      </c>
      <c r="E15143" t="s">
        <v>215</v>
      </c>
      <c r="F15143" s="88">
        <v>46478</v>
      </c>
      <c r="G15143" s="87">
        <v>1100</v>
      </c>
      <c r="H15143" s="87">
        <v>4.445404016917931</v>
      </c>
    </row>
    <row r="15144" spans="1:8" x14ac:dyDescent="0.3">
      <c r="A15144" t="s">
        <v>41</v>
      </c>
      <c r="B15144" t="s">
        <v>56</v>
      </c>
      <c r="C15144" t="s">
        <v>78</v>
      </c>
      <c r="D15144" t="s">
        <v>214</v>
      </c>
      <c r="E15144" t="s">
        <v>216</v>
      </c>
      <c r="F15144" s="88">
        <v>46478</v>
      </c>
      <c r="G15144" s="87">
        <v>1100</v>
      </c>
      <c r="H15144" s="87">
        <v>0</v>
      </c>
    </row>
    <row r="15145" spans="1:8" x14ac:dyDescent="0.3">
      <c r="A15145" t="s">
        <v>41</v>
      </c>
      <c r="B15145" t="s">
        <v>56</v>
      </c>
      <c r="C15145" t="s">
        <v>78</v>
      </c>
      <c r="D15145" t="s">
        <v>214</v>
      </c>
      <c r="E15145" t="s">
        <v>217</v>
      </c>
      <c r="F15145" s="88">
        <v>46478</v>
      </c>
      <c r="G15145" s="87">
        <v>1100</v>
      </c>
      <c r="H15145" s="87">
        <v>4.445404016917931</v>
      </c>
    </row>
    <row r="15146" spans="1:8" x14ac:dyDescent="0.3">
      <c r="A15146" t="s">
        <v>41</v>
      </c>
      <c r="B15146" t="s">
        <v>56</v>
      </c>
      <c r="C15146" t="s">
        <v>78</v>
      </c>
      <c r="D15146" t="s">
        <v>214</v>
      </c>
      <c r="E15146" t="s">
        <v>215</v>
      </c>
      <c r="F15146" s="88">
        <v>46508</v>
      </c>
      <c r="G15146" s="87">
        <v>1100</v>
      </c>
      <c r="H15146" s="87">
        <v>4.4439033298836916</v>
      </c>
    </row>
    <row r="15147" spans="1:8" x14ac:dyDescent="0.3">
      <c r="A15147" t="s">
        <v>41</v>
      </c>
      <c r="B15147" t="s">
        <v>56</v>
      </c>
      <c r="C15147" t="s">
        <v>78</v>
      </c>
      <c r="D15147" t="s">
        <v>214</v>
      </c>
      <c r="E15147" t="s">
        <v>216</v>
      </c>
      <c r="F15147" s="88">
        <v>46508</v>
      </c>
      <c r="G15147" s="87">
        <v>1100</v>
      </c>
      <c r="H15147" s="87">
        <v>0</v>
      </c>
    </row>
    <row r="15148" spans="1:8" x14ac:dyDescent="0.3">
      <c r="A15148" t="s">
        <v>41</v>
      </c>
      <c r="B15148" t="s">
        <v>56</v>
      </c>
      <c r="C15148" t="s">
        <v>78</v>
      </c>
      <c r="D15148" t="s">
        <v>214</v>
      </c>
      <c r="E15148" t="s">
        <v>217</v>
      </c>
      <c r="F15148" s="88">
        <v>46508</v>
      </c>
      <c r="G15148" s="87">
        <v>1100</v>
      </c>
      <c r="H15148" s="87">
        <v>4.4439033298836916</v>
      </c>
    </row>
    <row r="15149" spans="1:8" x14ac:dyDescent="0.3">
      <c r="A15149" t="s">
        <v>41</v>
      </c>
      <c r="B15149" t="s">
        <v>56</v>
      </c>
      <c r="C15149" t="s">
        <v>78</v>
      </c>
      <c r="D15149" t="s">
        <v>214</v>
      </c>
      <c r="E15149" t="s">
        <v>215</v>
      </c>
      <c r="F15149" s="88">
        <v>46539</v>
      </c>
      <c r="G15149" s="87">
        <v>1100</v>
      </c>
      <c r="H15149" s="87">
        <v>4.442403655716376</v>
      </c>
    </row>
    <row r="15150" spans="1:8" x14ac:dyDescent="0.3">
      <c r="A15150" t="s">
        <v>41</v>
      </c>
      <c r="B15150" t="s">
        <v>56</v>
      </c>
      <c r="C15150" t="s">
        <v>78</v>
      </c>
      <c r="D15150" t="s">
        <v>214</v>
      </c>
      <c r="E15150" t="s">
        <v>216</v>
      </c>
      <c r="F15150" s="88">
        <v>46539</v>
      </c>
      <c r="G15150" s="87">
        <v>1100</v>
      </c>
      <c r="H15150" s="87">
        <v>0</v>
      </c>
    </row>
    <row r="15151" spans="1:8" x14ac:dyDescent="0.3">
      <c r="A15151" t="s">
        <v>41</v>
      </c>
      <c r="B15151" t="s">
        <v>56</v>
      </c>
      <c r="C15151" t="s">
        <v>78</v>
      </c>
      <c r="D15151" t="s">
        <v>214</v>
      </c>
      <c r="E15151" t="s">
        <v>217</v>
      </c>
      <c r="F15151" s="88">
        <v>46539</v>
      </c>
      <c r="G15151" s="87">
        <v>1100</v>
      </c>
      <c r="H15151" s="87">
        <v>4.442403655716376</v>
      </c>
    </row>
    <row r="15152" spans="1:8" x14ac:dyDescent="0.3">
      <c r="A15152" t="s">
        <v>41</v>
      </c>
      <c r="B15152" t="s">
        <v>56</v>
      </c>
      <c r="C15152" t="s">
        <v>78</v>
      </c>
      <c r="D15152" t="s">
        <v>214</v>
      </c>
      <c r="E15152" t="s">
        <v>215</v>
      </c>
      <c r="F15152" s="88">
        <v>46569</v>
      </c>
      <c r="G15152" s="87">
        <v>1100</v>
      </c>
      <c r="H15152" s="87">
        <v>4.4409049933911149</v>
      </c>
    </row>
    <row r="15153" spans="1:8" x14ac:dyDescent="0.3">
      <c r="A15153" t="s">
        <v>41</v>
      </c>
      <c r="B15153" t="s">
        <v>56</v>
      </c>
      <c r="C15153" t="s">
        <v>78</v>
      </c>
      <c r="D15153" t="s">
        <v>214</v>
      </c>
      <c r="E15153" t="s">
        <v>216</v>
      </c>
      <c r="F15153" s="88">
        <v>46569</v>
      </c>
      <c r="G15153" s="87">
        <v>1100</v>
      </c>
      <c r="H15153" s="87">
        <v>0</v>
      </c>
    </row>
    <row r="15154" spans="1:8" x14ac:dyDescent="0.3">
      <c r="A15154" t="s">
        <v>41</v>
      </c>
      <c r="B15154" t="s">
        <v>56</v>
      </c>
      <c r="C15154" t="s">
        <v>78</v>
      </c>
      <c r="D15154" t="s">
        <v>214</v>
      </c>
      <c r="E15154" t="s">
        <v>217</v>
      </c>
      <c r="F15154" s="88">
        <v>46569</v>
      </c>
      <c r="G15154" s="87">
        <v>1100</v>
      </c>
      <c r="H15154" s="87">
        <v>4.4409049933911149</v>
      </c>
    </row>
    <row r="15155" spans="1:8" x14ac:dyDescent="0.3">
      <c r="A15155" t="s">
        <v>41</v>
      </c>
      <c r="B15155" t="s">
        <v>56</v>
      </c>
      <c r="C15155" t="s">
        <v>78</v>
      </c>
      <c r="D15155" t="s">
        <v>214</v>
      </c>
      <c r="E15155" t="s">
        <v>215</v>
      </c>
      <c r="F15155" s="88">
        <v>46600</v>
      </c>
      <c r="G15155" s="87">
        <v>1100</v>
      </c>
      <c r="H15155" s="87">
        <v>4.4393827986356271</v>
      </c>
    </row>
    <row r="15156" spans="1:8" x14ac:dyDescent="0.3">
      <c r="A15156" t="s">
        <v>41</v>
      </c>
      <c r="B15156" t="s">
        <v>56</v>
      </c>
      <c r="C15156" t="s">
        <v>78</v>
      </c>
      <c r="D15156" t="s">
        <v>214</v>
      </c>
      <c r="E15156" t="s">
        <v>216</v>
      </c>
      <c r="F15156" s="88">
        <v>46600</v>
      </c>
      <c r="G15156" s="87">
        <v>1100</v>
      </c>
      <c r="H15156" s="87">
        <v>0</v>
      </c>
    </row>
    <row r="15157" spans="1:8" x14ac:dyDescent="0.3">
      <c r="A15157" t="s">
        <v>41</v>
      </c>
      <c r="B15157" t="s">
        <v>56</v>
      </c>
      <c r="C15157" t="s">
        <v>78</v>
      </c>
      <c r="D15157" t="s">
        <v>214</v>
      </c>
      <c r="E15157" t="s">
        <v>217</v>
      </c>
      <c r="F15157" s="88">
        <v>46600</v>
      </c>
      <c r="G15157" s="87">
        <v>1100</v>
      </c>
      <c r="H15157" s="87">
        <v>4.4393827986356271</v>
      </c>
    </row>
    <row r="15158" spans="1:8" x14ac:dyDescent="0.3">
      <c r="A15158" t="s">
        <v>41</v>
      </c>
      <c r="B15158" t="s">
        <v>56</v>
      </c>
      <c r="C15158" t="s">
        <v>78</v>
      </c>
      <c r="D15158" t="s">
        <v>214</v>
      </c>
      <c r="E15158" t="s">
        <v>215</v>
      </c>
      <c r="F15158" s="88">
        <v>46631</v>
      </c>
      <c r="G15158" s="87">
        <v>1100</v>
      </c>
      <c r="H15158" s="87">
        <v>4.4378861734699404</v>
      </c>
    </row>
    <row r="15159" spans="1:8" x14ac:dyDescent="0.3">
      <c r="A15159" t="s">
        <v>41</v>
      </c>
      <c r="B15159" t="s">
        <v>56</v>
      </c>
      <c r="C15159" t="s">
        <v>78</v>
      </c>
      <c r="D15159" t="s">
        <v>214</v>
      </c>
      <c r="E15159" t="s">
        <v>216</v>
      </c>
      <c r="F15159" s="88">
        <v>46631</v>
      </c>
      <c r="G15159" s="87">
        <v>1100</v>
      </c>
      <c r="H15159" s="87">
        <v>0</v>
      </c>
    </row>
    <row r="15160" spans="1:8" x14ac:dyDescent="0.3">
      <c r="A15160" t="s">
        <v>41</v>
      </c>
      <c r="B15160" t="s">
        <v>56</v>
      </c>
      <c r="C15160" t="s">
        <v>78</v>
      </c>
      <c r="D15160" t="s">
        <v>214</v>
      </c>
      <c r="E15160" t="s">
        <v>217</v>
      </c>
      <c r="F15160" s="88">
        <v>46631</v>
      </c>
      <c r="G15160" s="87">
        <v>1100</v>
      </c>
      <c r="H15160" s="87">
        <v>4.4378861734699404</v>
      </c>
    </row>
    <row r="15161" spans="1:8" x14ac:dyDescent="0.3">
      <c r="A15161" t="s">
        <v>41</v>
      </c>
      <c r="B15161" t="s">
        <v>56</v>
      </c>
      <c r="C15161" t="s">
        <v>78</v>
      </c>
      <c r="D15161" t="s">
        <v>214</v>
      </c>
      <c r="E15161" t="s">
        <v>215</v>
      </c>
      <c r="F15161" s="88">
        <v>46661</v>
      </c>
      <c r="G15161" s="87">
        <v>1100</v>
      </c>
      <c r="H15161" s="87">
        <v>48.613846179345117</v>
      </c>
    </row>
    <row r="15162" spans="1:8" x14ac:dyDescent="0.3">
      <c r="A15162" t="s">
        <v>41</v>
      </c>
      <c r="B15162" t="s">
        <v>56</v>
      </c>
      <c r="C15162" t="s">
        <v>78</v>
      </c>
      <c r="D15162" t="s">
        <v>214</v>
      </c>
      <c r="E15162" t="s">
        <v>216</v>
      </c>
      <c r="F15162" s="88">
        <v>46661</v>
      </c>
      <c r="G15162" s="87">
        <v>1100</v>
      </c>
      <c r="H15162" s="87">
        <v>44.000000000000043</v>
      </c>
    </row>
    <row r="15163" spans="1:8" x14ac:dyDescent="0.3">
      <c r="A15163" t="s">
        <v>41</v>
      </c>
      <c r="B15163" t="s">
        <v>56</v>
      </c>
      <c r="C15163" t="s">
        <v>78</v>
      </c>
      <c r="D15163" t="s">
        <v>214</v>
      </c>
      <c r="E15163" t="s">
        <v>217</v>
      </c>
      <c r="F15163" s="88">
        <v>46661</v>
      </c>
      <c r="G15163" s="87">
        <v>1100</v>
      </c>
      <c r="H15163" s="87">
        <v>4.4363905570626638</v>
      </c>
    </row>
    <row r="15164" spans="1:8" x14ac:dyDescent="0.3">
      <c r="A15164" t="s">
        <v>41</v>
      </c>
      <c r="B15164" t="s">
        <v>56</v>
      </c>
      <c r="C15164" t="s">
        <v>78</v>
      </c>
      <c r="D15164" t="s">
        <v>214</v>
      </c>
      <c r="E15164" t="s">
        <v>215</v>
      </c>
      <c r="F15164" s="88">
        <v>46692</v>
      </c>
      <c r="G15164" s="87">
        <v>1100</v>
      </c>
      <c r="H15164" s="87">
        <v>48.612291786329578</v>
      </c>
    </row>
    <row r="15165" spans="1:8" x14ac:dyDescent="0.3">
      <c r="A15165" t="s">
        <v>41</v>
      </c>
      <c r="B15165" t="s">
        <v>56</v>
      </c>
      <c r="C15165" t="s">
        <v>78</v>
      </c>
      <c r="D15165" t="s">
        <v>214</v>
      </c>
      <c r="E15165" t="s">
        <v>216</v>
      </c>
      <c r="F15165" s="88">
        <v>46692</v>
      </c>
      <c r="G15165" s="87">
        <v>1100</v>
      </c>
      <c r="H15165" s="87">
        <v>44.000000000000043</v>
      </c>
    </row>
    <row r="15166" spans="1:8" x14ac:dyDescent="0.3">
      <c r="A15166" t="s">
        <v>41</v>
      </c>
      <c r="B15166" t="s">
        <v>56</v>
      </c>
      <c r="C15166" t="s">
        <v>78</v>
      </c>
      <c r="D15166" t="s">
        <v>214</v>
      </c>
      <c r="E15166" t="s">
        <v>217</v>
      </c>
      <c r="F15166" s="88">
        <v>46692</v>
      </c>
      <c r="G15166" s="87">
        <v>1100</v>
      </c>
      <c r="H15166" s="87">
        <v>4.4348959483938133</v>
      </c>
    </row>
    <row r="15167" spans="1:8" x14ac:dyDescent="0.3">
      <c r="A15167" t="s">
        <v>41</v>
      </c>
      <c r="B15167" t="s">
        <v>56</v>
      </c>
      <c r="C15167" t="s">
        <v>78</v>
      </c>
      <c r="D15167" t="s">
        <v>214</v>
      </c>
      <c r="E15167" t="s">
        <v>215</v>
      </c>
      <c r="F15167" s="88">
        <v>46722</v>
      </c>
      <c r="G15167" s="87">
        <v>1100</v>
      </c>
      <c r="H15167" s="87">
        <v>48.61073844030377</v>
      </c>
    </row>
    <row r="15168" spans="1:8" x14ac:dyDescent="0.3">
      <c r="A15168" t="s">
        <v>41</v>
      </c>
      <c r="B15168" t="s">
        <v>56</v>
      </c>
      <c r="C15168" t="s">
        <v>78</v>
      </c>
      <c r="D15168" t="s">
        <v>214</v>
      </c>
      <c r="E15168" t="s">
        <v>216</v>
      </c>
      <c r="F15168" s="88">
        <v>46722</v>
      </c>
      <c r="G15168" s="87">
        <v>1100</v>
      </c>
      <c r="H15168" s="87">
        <v>44.000000000000043</v>
      </c>
    </row>
    <row r="15169" spans="1:8" x14ac:dyDescent="0.3">
      <c r="A15169" t="s">
        <v>41</v>
      </c>
      <c r="B15169" t="s">
        <v>56</v>
      </c>
      <c r="C15169" t="s">
        <v>78</v>
      </c>
      <c r="D15169" t="s">
        <v>214</v>
      </c>
      <c r="E15169" t="s">
        <v>217</v>
      </c>
      <c r="F15169" s="88">
        <v>46722</v>
      </c>
      <c r="G15169" s="87">
        <v>1100</v>
      </c>
      <c r="H15169" s="87">
        <v>4.4334023464458472</v>
      </c>
    </row>
    <row r="15170" spans="1:8" x14ac:dyDescent="0.3">
      <c r="A15170" t="s">
        <v>41</v>
      </c>
      <c r="B15170" t="s">
        <v>56</v>
      </c>
      <c r="C15170" t="s">
        <v>84</v>
      </c>
      <c r="D15170" t="s">
        <v>198</v>
      </c>
      <c r="E15170" t="s">
        <v>135</v>
      </c>
      <c r="G15170" s="87">
        <v>28800</v>
      </c>
      <c r="H15170" s="87">
        <v>15379.2</v>
      </c>
    </row>
    <row r="15171" spans="1:8" x14ac:dyDescent="0.3">
      <c r="A15171" t="s">
        <v>41</v>
      </c>
      <c r="B15171" t="s">
        <v>56</v>
      </c>
      <c r="C15171" t="s">
        <v>84</v>
      </c>
      <c r="D15171" t="s">
        <v>198</v>
      </c>
      <c r="E15171" t="s">
        <v>199</v>
      </c>
      <c r="G15171" s="87">
        <v>28800</v>
      </c>
      <c r="H15171" s="87">
        <v>28870.761670761669</v>
      </c>
    </row>
    <row r="15172" spans="1:8" x14ac:dyDescent="0.3">
      <c r="A15172" t="s">
        <v>41</v>
      </c>
      <c r="B15172" t="s">
        <v>56</v>
      </c>
      <c r="C15172" t="s">
        <v>84</v>
      </c>
      <c r="D15172" t="s">
        <v>198</v>
      </c>
      <c r="E15172" t="s">
        <v>200</v>
      </c>
      <c r="G15172" s="87">
        <v>28800</v>
      </c>
      <c r="H15172" s="87">
        <v>28974.087561112079</v>
      </c>
    </row>
    <row r="15173" spans="1:8" x14ac:dyDescent="0.3">
      <c r="A15173" t="s">
        <v>41</v>
      </c>
      <c r="B15173" t="s">
        <v>56</v>
      </c>
      <c r="C15173" t="s">
        <v>84</v>
      </c>
      <c r="D15173" t="s">
        <v>198</v>
      </c>
      <c r="E15173" t="s">
        <v>201</v>
      </c>
      <c r="G15173" s="87">
        <v>28800</v>
      </c>
      <c r="H15173" s="87">
        <v>28800</v>
      </c>
    </row>
    <row r="15174" spans="1:8" x14ac:dyDescent="0.3">
      <c r="A15174" t="s">
        <v>41</v>
      </c>
      <c r="B15174" t="s">
        <v>56</v>
      </c>
      <c r="C15174" t="s">
        <v>84</v>
      </c>
      <c r="D15174" t="s">
        <v>198</v>
      </c>
      <c r="E15174" t="s">
        <v>202</v>
      </c>
      <c r="G15174" s="87">
        <v>28800</v>
      </c>
      <c r="H15174" s="87">
        <v>15510.1778995445</v>
      </c>
    </row>
    <row r="15175" spans="1:8" x14ac:dyDescent="0.3">
      <c r="A15175" t="s">
        <v>41</v>
      </c>
      <c r="B15175" t="s">
        <v>56</v>
      </c>
      <c r="C15175" t="s">
        <v>84</v>
      </c>
      <c r="D15175" t="s">
        <v>198</v>
      </c>
      <c r="E15175" t="s">
        <v>139</v>
      </c>
      <c r="G15175" s="87">
        <v>28800</v>
      </c>
      <c r="H15175" s="87">
        <v>17712</v>
      </c>
    </row>
    <row r="15176" spans="1:8" x14ac:dyDescent="0.3">
      <c r="A15176" t="s">
        <v>41</v>
      </c>
      <c r="B15176" t="s">
        <v>56</v>
      </c>
      <c r="C15176" t="s">
        <v>84</v>
      </c>
      <c r="D15176" t="s">
        <v>198</v>
      </c>
      <c r="E15176" t="s">
        <v>65</v>
      </c>
      <c r="G15176" s="87">
        <v>28800</v>
      </c>
      <c r="H15176" s="87">
        <v>15510.1778995445</v>
      </c>
    </row>
    <row r="15177" spans="1:8" x14ac:dyDescent="0.3">
      <c r="A15177" t="s">
        <v>41</v>
      </c>
      <c r="B15177" t="s">
        <v>56</v>
      </c>
      <c r="C15177" t="s">
        <v>84</v>
      </c>
      <c r="D15177" t="s">
        <v>203</v>
      </c>
      <c r="E15177" t="s">
        <v>204</v>
      </c>
      <c r="G15177" s="87">
        <v>28800</v>
      </c>
      <c r="H15177" s="87">
        <v>15267.552772331739</v>
      </c>
    </row>
    <row r="15178" spans="1:8" x14ac:dyDescent="0.3">
      <c r="A15178" t="s">
        <v>41</v>
      </c>
      <c r="B15178" t="s">
        <v>56</v>
      </c>
      <c r="C15178" t="s">
        <v>84</v>
      </c>
      <c r="D15178" t="s">
        <v>203</v>
      </c>
      <c r="E15178" t="s">
        <v>142</v>
      </c>
      <c r="G15178" s="87">
        <v>28800</v>
      </c>
      <c r="H15178" s="87">
        <v>28800.000000000011</v>
      </c>
    </row>
    <row r="15179" spans="1:8" x14ac:dyDescent="0.3">
      <c r="A15179" t="s">
        <v>41</v>
      </c>
      <c r="B15179" t="s">
        <v>56</v>
      </c>
      <c r="C15179" t="s">
        <v>84</v>
      </c>
      <c r="D15179" t="s">
        <v>203</v>
      </c>
      <c r="E15179" t="s">
        <v>143</v>
      </c>
      <c r="G15179" s="87">
        <v>28800</v>
      </c>
      <c r="H15179" s="87">
        <v>28590.922794628721</v>
      </c>
    </row>
    <row r="15180" spans="1:8" x14ac:dyDescent="0.3">
      <c r="A15180" t="s">
        <v>41</v>
      </c>
      <c r="B15180" t="s">
        <v>56</v>
      </c>
      <c r="C15180" t="s">
        <v>84</v>
      </c>
      <c r="D15180" t="s">
        <v>203</v>
      </c>
      <c r="E15180" t="s">
        <v>141</v>
      </c>
      <c r="G15180" s="87">
        <v>28800</v>
      </c>
      <c r="H15180" s="87">
        <v>0</v>
      </c>
    </row>
    <row r="15181" spans="1:8" x14ac:dyDescent="0.3">
      <c r="A15181" t="s">
        <v>41</v>
      </c>
      <c r="B15181" t="s">
        <v>56</v>
      </c>
      <c r="C15181" t="s">
        <v>84</v>
      </c>
      <c r="D15181" t="s">
        <v>203</v>
      </c>
      <c r="E15181" t="s">
        <v>205</v>
      </c>
      <c r="G15181" s="87">
        <v>28800</v>
      </c>
      <c r="H15181" s="87">
        <v>15267.552772331739</v>
      </c>
    </row>
    <row r="15182" spans="1:8" x14ac:dyDescent="0.3">
      <c r="A15182" t="s">
        <v>41</v>
      </c>
      <c r="B15182" t="s">
        <v>56</v>
      </c>
      <c r="C15182" t="s">
        <v>84</v>
      </c>
      <c r="D15182" t="s">
        <v>206</v>
      </c>
      <c r="E15182" t="s">
        <v>207</v>
      </c>
      <c r="G15182" s="87">
        <v>28800</v>
      </c>
      <c r="H15182" s="87">
        <v>29376</v>
      </c>
    </row>
    <row r="15183" spans="1:8" x14ac:dyDescent="0.3">
      <c r="A15183" t="s">
        <v>41</v>
      </c>
      <c r="B15183" t="s">
        <v>56</v>
      </c>
      <c r="C15183" t="s">
        <v>84</v>
      </c>
      <c r="D15183" t="s">
        <v>206</v>
      </c>
      <c r="E15183" t="s">
        <v>208</v>
      </c>
      <c r="G15183" s="87">
        <v>28800</v>
      </c>
      <c r="H15183" s="87">
        <v>29304</v>
      </c>
    </row>
    <row r="15184" spans="1:8" x14ac:dyDescent="0.3">
      <c r="A15184" t="s">
        <v>41</v>
      </c>
      <c r="B15184" t="s">
        <v>56</v>
      </c>
      <c r="C15184" t="s">
        <v>84</v>
      </c>
      <c r="D15184" t="s">
        <v>206</v>
      </c>
      <c r="E15184" t="s">
        <v>209</v>
      </c>
      <c r="G15184" s="87">
        <v>28800</v>
      </c>
      <c r="H15184" s="87">
        <v>28626.958424507658</v>
      </c>
    </row>
    <row r="15185" spans="1:8" x14ac:dyDescent="0.3">
      <c r="A15185" t="s">
        <v>41</v>
      </c>
      <c r="B15185" t="s">
        <v>56</v>
      </c>
      <c r="C15185" t="s">
        <v>84</v>
      </c>
      <c r="D15185" t="s">
        <v>210</v>
      </c>
      <c r="E15185" t="s">
        <v>211</v>
      </c>
      <c r="G15185" s="87">
        <v>28800</v>
      </c>
      <c r="H15185" s="87">
        <v>28800</v>
      </c>
    </row>
    <row r="15186" spans="1:8" x14ac:dyDescent="0.3">
      <c r="A15186" t="s">
        <v>41</v>
      </c>
      <c r="B15186" t="s">
        <v>56</v>
      </c>
      <c r="C15186" t="s">
        <v>84</v>
      </c>
      <c r="D15186" t="s">
        <v>210</v>
      </c>
      <c r="E15186" t="s">
        <v>212</v>
      </c>
      <c r="G15186" s="87">
        <v>28800</v>
      </c>
      <c r="H15186" s="87">
        <v>28512</v>
      </c>
    </row>
    <row r="15187" spans="1:8" x14ac:dyDescent="0.3">
      <c r="A15187" t="s">
        <v>41</v>
      </c>
      <c r="B15187" t="s">
        <v>56</v>
      </c>
      <c r="C15187" t="s">
        <v>84</v>
      </c>
      <c r="D15187" t="s">
        <v>210</v>
      </c>
      <c r="E15187" t="s">
        <v>213</v>
      </c>
      <c r="G15187" s="87">
        <v>28800</v>
      </c>
      <c r="H15187" s="87">
        <v>29088</v>
      </c>
    </row>
    <row r="15188" spans="1:8" x14ac:dyDescent="0.3">
      <c r="A15188" t="s">
        <v>41</v>
      </c>
      <c r="B15188" t="s">
        <v>56</v>
      </c>
      <c r="C15188" t="s">
        <v>84</v>
      </c>
      <c r="D15188" t="s">
        <v>214</v>
      </c>
      <c r="E15188" t="s">
        <v>215</v>
      </c>
      <c r="F15188" s="88">
        <v>46388</v>
      </c>
      <c r="G15188" s="87">
        <v>2400</v>
      </c>
      <c r="H15188" s="87">
        <v>87.9534966911109</v>
      </c>
    </row>
    <row r="15189" spans="1:8" x14ac:dyDescent="0.3">
      <c r="A15189" t="s">
        <v>41</v>
      </c>
      <c r="B15189" t="s">
        <v>56</v>
      </c>
      <c r="C15189" t="s">
        <v>84</v>
      </c>
      <c r="D15189" t="s">
        <v>214</v>
      </c>
      <c r="E15189" t="s">
        <v>216</v>
      </c>
      <c r="F15189" s="88">
        <v>46388</v>
      </c>
      <c r="G15189" s="87">
        <v>2400</v>
      </c>
      <c r="H15189" s="87">
        <v>48.000000000000043</v>
      </c>
    </row>
    <row r="15190" spans="1:8" x14ac:dyDescent="0.3">
      <c r="A15190" t="s">
        <v>41</v>
      </c>
      <c r="B15190" t="s">
        <v>56</v>
      </c>
      <c r="C15190" t="s">
        <v>84</v>
      </c>
      <c r="D15190" t="s">
        <v>214</v>
      </c>
      <c r="E15190" t="s">
        <v>217</v>
      </c>
      <c r="F15190" s="88">
        <v>46388</v>
      </c>
      <c r="G15190" s="87">
        <v>2400</v>
      </c>
      <c r="H15190" s="87">
        <v>39.1700947952069</v>
      </c>
    </row>
    <row r="15191" spans="1:8" x14ac:dyDescent="0.3">
      <c r="A15191" t="s">
        <v>41</v>
      </c>
      <c r="B15191" t="s">
        <v>56</v>
      </c>
      <c r="C15191" t="s">
        <v>84</v>
      </c>
      <c r="D15191" t="s">
        <v>214</v>
      </c>
      <c r="E15191" t="s">
        <v>215</v>
      </c>
      <c r="F15191" s="88">
        <v>46419</v>
      </c>
      <c r="G15191" s="87">
        <v>2400</v>
      </c>
      <c r="H15191" s="87">
        <v>87.900864090025976</v>
      </c>
    </row>
    <row r="15192" spans="1:8" x14ac:dyDescent="0.3">
      <c r="A15192" t="s">
        <v>41</v>
      </c>
      <c r="B15192" t="s">
        <v>56</v>
      </c>
      <c r="C15192" t="s">
        <v>84</v>
      </c>
      <c r="D15192" t="s">
        <v>214</v>
      </c>
      <c r="E15192" t="s">
        <v>216</v>
      </c>
      <c r="F15192" s="88">
        <v>46419</v>
      </c>
      <c r="G15192" s="87">
        <v>2400</v>
      </c>
      <c r="H15192" s="87">
        <v>48.000000000000043</v>
      </c>
    </row>
    <row r="15193" spans="1:8" x14ac:dyDescent="0.3">
      <c r="A15193" t="s">
        <v>41</v>
      </c>
      <c r="B15193" t="s">
        <v>56</v>
      </c>
      <c r="C15193" t="s">
        <v>84</v>
      </c>
      <c r="D15193" t="s">
        <v>214</v>
      </c>
      <c r="E15193" t="s">
        <v>217</v>
      </c>
      <c r="F15193" s="88">
        <v>46419</v>
      </c>
      <c r="G15193" s="87">
        <v>2400</v>
      </c>
      <c r="H15193" s="87">
        <v>39.118494205907872</v>
      </c>
    </row>
    <row r="15194" spans="1:8" x14ac:dyDescent="0.3">
      <c r="A15194" t="s">
        <v>41</v>
      </c>
      <c r="B15194" t="s">
        <v>56</v>
      </c>
      <c r="C15194" t="s">
        <v>84</v>
      </c>
      <c r="D15194" t="s">
        <v>214</v>
      </c>
      <c r="E15194" t="s">
        <v>215</v>
      </c>
      <c r="F15194" s="88">
        <v>46447</v>
      </c>
      <c r="G15194" s="87">
        <v>2400</v>
      </c>
      <c r="H15194" s="87">
        <v>87.848369977255743</v>
      </c>
    </row>
    <row r="15195" spans="1:8" x14ac:dyDescent="0.3">
      <c r="A15195" t="s">
        <v>41</v>
      </c>
      <c r="B15195" t="s">
        <v>56</v>
      </c>
      <c r="C15195" t="s">
        <v>84</v>
      </c>
      <c r="D15195" t="s">
        <v>214</v>
      </c>
      <c r="E15195" t="s">
        <v>216</v>
      </c>
      <c r="F15195" s="88">
        <v>46447</v>
      </c>
      <c r="G15195" s="87">
        <v>2400</v>
      </c>
      <c r="H15195" s="87">
        <v>48.000000000000043</v>
      </c>
    </row>
    <row r="15196" spans="1:8" x14ac:dyDescent="0.3">
      <c r="A15196" t="s">
        <v>41</v>
      </c>
      <c r="B15196" t="s">
        <v>56</v>
      </c>
      <c r="C15196" t="s">
        <v>84</v>
      </c>
      <c r="D15196" t="s">
        <v>214</v>
      </c>
      <c r="E15196" t="s">
        <v>217</v>
      </c>
      <c r="F15196" s="88">
        <v>46447</v>
      </c>
      <c r="G15196" s="87">
        <v>2400</v>
      </c>
      <c r="H15196" s="87">
        <v>39.067029389466327</v>
      </c>
    </row>
    <row r="15197" spans="1:8" x14ac:dyDescent="0.3">
      <c r="A15197" t="s">
        <v>41</v>
      </c>
      <c r="B15197" t="s">
        <v>56</v>
      </c>
      <c r="C15197" t="s">
        <v>84</v>
      </c>
      <c r="D15197" t="s">
        <v>214</v>
      </c>
      <c r="E15197" t="s">
        <v>215</v>
      </c>
      <c r="F15197" s="88">
        <v>46478</v>
      </c>
      <c r="G15197" s="87">
        <v>2400</v>
      </c>
      <c r="H15197" s="87">
        <v>87.794241432293234</v>
      </c>
    </row>
    <row r="15198" spans="1:8" x14ac:dyDescent="0.3">
      <c r="A15198" t="s">
        <v>41</v>
      </c>
      <c r="B15198" t="s">
        <v>56</v>
      </c>
      <c r="C15198" t="s">
        <v>84</v>
      </c>
      <c r="D15198" t="s">
        <v>214</v>
      </c>
      <c r="E15198" t="s">
        <v>216</v>
      </c>
      <c r="F15198" s="88">
        <v>46478</v>
      </c>
      <c r="G15198" s="87">
        <v>2400</v>
      </c>
      <c r="H15198" s="87">
        <v>48.000000000000043</v>
      </c>
    </row>
    <row r="15199" spans="1:8" x14ac:dyDescent="0.3">
      <c r="A15199" t="s">
        <v>41</v>
      </c>
      <c r="B15199" t="s">
        <v>56</v>
      </c>
      <c r="C15199" t="s">
        <v>84</v>
      </c>
      <c r="D15199" t="s">
        <v>214</v>
      </c>
      <c r="E15199" t="s">
        <v>217</v>
      </c>
      <c r="F15199" s="88">
        <v>46478</v>
      </c>
      <c r="G15199" s="87">
        <v>2400</v>
      </c>
      <c r="H15199" s="87">
        <v>39.01396218852291</v>
      </c>
    </row>
    <row r="15200" spans="1:8" x14ac:dyDescent="0.3">
      <c r="A15200" t="s">
        <v>41</v>
      </c>
      <c r="B15200" t="s">
        <v>56</v>
      </c>
      <c r="C15200" t="s">
        <v>84</v>
      </c>
      <c r="D15200" t="s">
        <v>214</v>
      </c>
      <c r="E15200" t="s">
        <v>215</v>
      </c>
      <c r="F15200" s="88">
        <v>46508</v>
      </c>
      <c r="G15200" s="87">
        <v>2400</v>
      </c>
      <c r="H15200" s="87">
        <v>87.740259740260029</v>
      </c>
    </row>
    <row r="15201" spans="1:8" x14ac:dyDescent="0.3">
      <c r="A15201" t="s">
        <v>41</v>
      </c>
      <c r="B15201" t="s">
        <v>56</v>
      </c>
      <c r="C15201" t="s">
        <v>84</v>
      </c>
      <c r="D15201" t="s">
        <v>214</v>
      </c>
      <c r="E15201" t="s">
        <v>216</v>
      </c>
      <c r="F15201" s="88">
        <v>46508</v>
      </c>
      <c r="G15201" s="87">
        <v>2400</v>
      </c>
      <c r="H15201" s="87">
        <v>48.000000000000043</v>
      </c>
    </row>
    <row r="15202" spans="1:8" x14ac:dyDescent="0.3">
      <c r="A15202" t="s">
        <v>41</v>
      </c>
      <c r="B15202" t="s">
        <v>56</v>
      </c>
      <c r="C15202" t="s">
        <v>84</v>
      </c>
      <c r="D15202" t="s">
        <v>214</v>
      </c>
      <c r="E15202" t="s">
        <v>217</v>
      </c>
      <c r="F15202" s="88">
        <v>46508</v>
      </c>
      <c r="G15202" s="87">
        <v>2400</v>
      </c>
      <c r="H15202" s="87">
        <v>38.961038961039307</v>
      </c>
    </row>
    <row r="15203" spans="1:8" x14ac:dyDescent="0.3">
      <c r="A15203" t="s">
        <v>41</v>
      </c>
      <c r="B15203" t="s">
        <v>56</v>
      </c>
      <c r="C15203" t="s">
        <v>84</v>
      </c>
      <c r="D15203" t="s">
        <v>214</v>
      </c>
      <c r="E15203" t="s">
        <v>215</v>
      </c>
      <c r="F15203" s="88">
        <v>46539</v>
      </c>
      <c r="G15203" s="87">
        <v>2400</v>
      </c>
      <c r="H15203" s="87">
        <v>87.686424304336981</v>
      </c>
    </row>
    <row r="15204" spans="1:8" x14ac:dyDescent="0.3">
      <c r="A15204" t="s">
        <v>41</v>
      </c>
      <c r="B15204" t="s">
        <v>56</v>
      </c>
      <c r="C15204" t="s">
        <v>84</v>
      </c>
      <c r="D15204" t="s">
        <v>214</v>
      </c>
      <c r="E15204" t="s">
        <v>216</v>
      </c>
      <c r="F15204" s="88">
        <v>46539</v>
      </c>
      <c r="G15204" s="87">
        <v>2400</v>
      </c>
      <c r="H15204" s="87">
        <v>48.000000000000043</v>
      </c>
    </row>
    <row r="15205" spans="1:8" x14ac:dyDescent="0.3">
      <c r="A15205" t="s">
        <v>41</v>
      </c>
      <c r="B15205" t="s">
        <v>56</v>
      </c>
      <c r="C15205" t="s">
        <v>84</v>
      </c>
      <c r="D15205" t="s">
        <v>214</v>
      </c>
      <c r="E15205" t="s">
        <v>217</v>
      </c>
      <c r="F15205" s="88">
        <v>46539</v>
      </c>
      <c r="G15205" s="87">
        <v>2400</v>
      </c>
      <c r="H15205" s="87">
        <v>38.908259121899043</v>
      </c>
    </row>
    <row r="15206" spans="1:8" x14ac:dyDescent="0.3">
      <c r="A15206" t="s">
        <v>41</v>
      </c>
      <c r="B15206" t="s">
        <v>56</v>
      </c>
      <c r="C15206" t="s">
        <v>84</v>
      </c>
      <c r="D15206" t="s">
        <v>214</v>
      </c>
      <c r="E15206" t="s">
        <v>215</v>
      </c>
      <c r="F15206" s="88">
        <v>46569</v>
      </c>
      <c r="G15206" s="87">
        <v>2400</v>
      </c>
      <c r="H15206" s="87">
        <v>38.855622089155339</v>
      </c>
    </row>
    <row r="15207" spans="1:8" x14ac:dyDescent="0.3">
      <c r="A15207" t="s">
        <v>41</v>
      </c>
      <c r="B15207" t="s">
        <v>56</v>
      </c>
      <c r="C15207" t="s">
        <v>84</v>
      </c>
      <c r="D15207" t="s">
        <v>214</v>
      </c>
      <c r="E15207" t="s">
        <v>216</v>
      </c>
      <c r="F15207" s="88">
        <v>46569</v>
      </c>
      <c r="G15207" s="87">
        <v>2400</v>
      </c>
      <c r="H15207" s="87">
        <v>0</v>
      </c>
    </row>
    <row r="15208" spans="1:8" x14ac:dyDescent="0.3">
      <c r="A15208" t="s">
        <v>41</v>
      </c>
      <c r="B15208" t="s">
        <v>56</v>
      </c>
      <c r="C15208" t="s">
        <v>84</v>
      </c>
      <c r="D15208" t="s">
        <v>214</v>
      </c>
      <c r="E15208" t="s">
        <v>217</v>
      </c>
      <c r="F15208" s="88">
        <v>46569</v>
      </c>
      <c r="G15208" s="87">
        <v>2400</v>
      </c>
      <c r="H15208" s="87">
        <v>38.855622089155339</v>
      </c>
    </row>
    <row r="15209" spans="1:8" x14ac:dyDescent="0.3">
      <c r="A15209" t="s">
        <v>41</v>
      </c>
      <c r="B15209" t="s">
        <v>56</v>
      </c>
      <c r="C15209" t="s">
        <v>84</v>
      </c>
      <c r="D15209" t="s">
        <v>214</v>
      </c>
      <c r="E15209" t="s">
        <v>215</v>
      </c>
      <c r="F15209" s="88">
        <v>46600</v>
      </c>
      <c r="G15209" s="87">
        <v>2400</v>
      </c>
      <c r="H15209" s="87">
        <v>38.802267895110099</v>
      </c>
    </row>
    <row r="15210" spans="1:8" x14ac:dyDescent="0.3">
      <c r="A15210" t="s">
        <v>41</v>
      </c>
      <c r="B15210" t="s">
        <v>56</v>
      </c>
      <c r="C15210" t="s">
        <v>84</v>
      </c>
      <c r="D15210" t="s">
        <v>214</v>
      </c>
      <c r="E15210" t="s">
        <v>216</v>
      </c>
      <c r="F15210" s="88">
        <v>46600</v>
      </c>
      <c r="G15210" s="87">
        <v>2400</v>
      </c>
      <c r="H15210" s="87">
        <v>0</v>
      </c>
    </row>
    <row r="15211" spans="1:8" x14ac:dyDescent="0.3">
      <c r="A15211" t="s">
        <v>41</v>
      </c>
      <c r="B15211" t="s">
        <v>56</v>
      </c>
      <c r="C15211" t="s">
        <v>84</v>
      </c>
      <c r="D15211" t="s">
        <v>214</v>
      </c>
      <c r="E15211" t="s">
        <v>217</v>
      </c>
      <c r="F15211" s="88">
        <v>46600</v>
      </c>
      <c r="G15211" s="87">
        <v>2400</v>
      </c>
      <c r="H15211" s="87">
        <v>38.802267895110099</v>
      </c>
    </row>
    <row r="15212" spans="1:8" x14ac:dyDescent="0.3">
      <c r="A15212" t="s">
        <v>41</v>
      </c>
      <c r="B15212" t="s">
        <v>56</v>
      </c>
      <c r="C15212" t="s">
        <v>84</v>
      </c>
      <c r="D15212" t="s">
        <v>214</v>
      </c>
      <c r="E15212" t="s">
        <v>215</v>
      </c>
      <c r="F15212" s="88">
        <v>46631</v>
      </c>
      <c r="G15212" s="87">
        <v>2400</v>
      </c>
      <c r="H15212" s="87">
        <v>38.749917059252859</v>
      </c>
    </row>
    <row r="15213" spans="1:8" x14ac:dyDescent="0.3">
      <c r="A15213" t="s">
        <v>41</v>
      </c>
      <c r="B15213" t="s">
        <v>56</v>
      </c>
      <c r="C15213" t="s">
        <v>84</v>
      </c>
      <c r="D15213" t="s">
        <v>214</v>
      </c>
      <c r="E15213" t="s">
        <v>216</v>
      </c>
      <c r="F15213" s="88">
        <v>46631</v>
      </c>
      <c r="G15213" s="87">
        <v>2400</v>
      </c>
      <c r="H15213" s="87">
        <v>0</v>
      </c>
    </row>
    <row r="15214" spans="1:8" x14ac:dyDescent="0.3">
      <c r="A15214" t="s">
        <v>41</v>
      </c>
      <c r="B15214" t="s">
        <v>56</v>
      </c>
      <c r="C15214" t="s">
        <v>84</v>
      </c>
      <c r="D15214" t="s">
        <v>214</v>
      </c>
      <c r="E15214" t="s">
        <v>217</v>
      </c>
      <c r="F15214" s="88">
        <v>46631</v>
      </c>
      <c r="G15214" s="87">
        <v>2400</v>
      </c>
      <c r="H15214" s="87">
        <v>38.749917059252859</v>
      </c>
    </row>
    <row r="15215" spans="1:8" x14ac:dyDescent="0.3">
      <c r="A15215" t="s">
        <v>41</v>
      </c>
      <c r="B15215" t="s">
        <v>56</v>
      </c>
      <c r="C15215" t="s">
        <v>84</v>
      </c>
      <c r="D15215" t="s">
        <v>214</v>
      </c>
      <c r="E15215" t="s">
        <v>215</v>
      </c>
      <c r="F15215" s="88">
        <v>46661</v>
      </c>
      <c r="G15215" s="87">
        <v>2400</v>
      </c>
      <c r="H15215" s="87">
        <v>38.697707293369447</v>
      </c>
    </row>
    <row r="15216" spans="1:8" x14ac:dyDescent="0.3">
      <c r="A15216" t="s">
        <v>41</v>
      </c>
      <c r="B15216" t="s">
        <v>56</v>
      </c>
      <c r="C15216" t="s">
        <v>84</v>
      </c>
      <c r="D15216" t="s">
        <v>214</v>
      </c>
      <c r="E15216" t="s">
        <v>216</v>
      </c>
      <c r="F15216" s="88">
        <v>46661</v>
      </c>
      <c r="G15216" s="87">
        <v>2400</v>
      </c>
      <c r="H15216" s="87">
        <v>0</v>
      </c>
    </row>
    <row r="15217" spans="1:8" x14ac:dyDescent="0.3">
      <c r="A15217" t="s">
        <v>41</v>
      </c>
      <c r="B15217" t="s">
        <v>56</v>
      </c>
      <c r="C15217" t="s">
        <v>84</v>
      </c>
      <c r="D15217" t="s">
        <v>214</v>
      </c>
      <c r="E15217" t="s">
        <v>217</v>
      </c>
      <c r="F15217" s="88">
        <v>46661</v>
      </c>
      <c r="G15217" s="87">
        <v>2400</v>
      </c>
      <c r="H15217" s="87">
        <v>38.697707293369447</v>
      </c>
    </row>
    <row r="15218" spans="1:8" x14ac:dyDescent="0.3">
      <c r="A15218" t="s">
        <v>41</v>
      </c>
      <c r="B15218" t="s">
        <v>56</v>
      </c>
      <c r="C15218" t="s">
        <v>84</v>
      </c>
      <c r="D15218" t="s">
        <v>214</v>
      </c>
      <c r="E15218" t="s">
        <v>215</v>
      </c>
      <c r="F15218" s="88">
        <v>46692</v>
      </c>
      <c r="G15218" s="87">
        <v>2400</v>
      </c>
      <c r="H15218" s="87">
        <v>38.645638028013529</v>
      </c>
    </row>
    <row r="15219" spans="1:8" x14ac:dyDescent="0.3">
      <c r="A15219" t="s">
        <v>41</v>
      </c>
      <c r="B15219" t="s">
        <v>56</v>
      </c>
      <c r="C15219" t="s">
        <v>84</v>
      </c>
      <c r="D15219" t="s">
        <v>214</v>
      </c>
      <c r="E15219" t="s">
        <v>216</v>
      </c>
      <c r="F15219" s="88">
        <v>46692</v>
      </c>
      <c r="G15219" s="87">
        <v>2400</v>
      </c>
      <c r="H15219" s="87">
        <v>0</v>
      </c>
    </row>
    <row r="15220" spans="1:8" x14ac:dyDescent="0.3">
      <c r="A15220" t="s">
        <v>41</v>
      </c>
      <c r="B15220" t="s">
        <v>56</v>
      </c>
      <c r="C15220" t="s">
        <v>84</v>
      </c>
      <c r="D15220" t="s">
        <v>214</v>
      </c>
      <c r="E15220" t="s">
        <v>217</v>
      </c>
      <c r="F15220" s="88">
        <v>46692</v>
      </c>
      <c r="G15220" s="87">
        <v>2400</v>
      </c>
      <c r="H15220" s="87">
        <v>38.645638028013529</v>
      </c>
    </row>
    <row r="15221" spans="1:8" x14ac:dyDescent="0.3">
      <c r="A15221" t="s">
        <v>41</v>
      </c>
      <c r="B15221" t="s">
        <v>56</v>
      </c>
      <c r="C15221" t="s">
        <v>84</v>
      </c>
      <c r="D15221" t="s">
        <v>214</v>
      </c>
      <c r="E15221" t="s">
        <v>215</v>
      </c>
      <c r="F15221" s="88">
        <v>46722</v>
      </c>
      <c r="G15221" s="87">
        <v>2400</v>
      </c>
      <c r="H15221" s="87">
        <v>38.593708696801343</v>
      </c>
    </row>
    <row r="15222" spans="1:8" x14ac:dyDescent="0.3">
      <c r="A15222" t="s">
        <v>41</v>
      </c>
      <c r="B15222" t="s">
        <v>56</v>
      </c>
      <c r="C15222" t="s">
        <v>84</v>
      </c>
      <c r="D15222" t="s">
        <v>214</v>
      </c>
      <c r="E15222" t="s">
        <v>216</v>
      </c>
      <c r="F15222" s="88">
        <v>46722</v>
      </c>
      <c r="G15222" s="87">
        <v>2400</v>
      </c>
      <c r="H15222" s="87">
        <v>0</v>
      </c>
    </row>
    <row r="15223" spans="1:8" x14ac:dyDescent="0.3">
      <c r="A15223" t="s">
        <v>41</v>
      </c>
      <c r="B15223" t="s">
        <v>56</v>
      </c>
      <c r="C15223" t="s">
        <v>84</v>
      </c>
      <c r="D15223" t="s">
        <v>214</v>
      </c>
      <c r="E15223" t="s">
        <v>217</v>
      </c>
      <c r="F15223" s="88">
        <v>46722</v>
      </c>
      <c r="G15223" s="87">
        <v>2400</v>
      </c>
      <c r="H15223" s="87">
        <v>38.593708696801343</v>
      </c>
    </row>
    <row r="15224" spans="1:8" x14ac:dyDescent="0.3">
      <c r="A15224" t="s">
        <v>41</v>
      </c>
      <c r="B15224" t="s">
        <v>56</v>
      </c>
      <c r="C15224" t="s">
        <v>89</v>
      </c>
      <c r="D15224" t="s">
        <v>198</v>
      </c>
      <c r="E15224" t="s">
        <v>135</v>
      </c>
      <c r="G15224" s="87">
        <v>24000</v>
      </c>
      <c r="H15224" s="87">
        <v>13488</v>
      </c>
    </row>
    <row r="15225" spans="1:8" x14ac:dyDescent="0.3">
      <c r="A15225" t="s">
        <v>41</v>
      </c>
      <c r="B15225" t="s">
        <v>56</v>
      </c>
      <c r="C15225" t="s">
        <v>89</v>
      </c>
      <c r="D15225" t="s">
        <v>198</v>
      </c>
      <c r="E15225" t="s">
        <v>199</v>
      </c>
      <c r="G15225" s="87">
        <v>24000</v>
      </c>
      <c r="H15225" s="87">
        <v>24119.524341904649</v>
      </c>
    </row>
    <row r="15226" spans="1:8" x14ac:dyDescent="0.3">
      <c r="A15226" t="s">
        <v>41</v>
      </c>
      <c r="B15226" t="s">
        <v>56</v>
      </c>
      <c r="C15226" t="s">
        <v>89</v>
      </c>
      <c r="D15226" t="s">
        <v>198</v>
      </c>
      <c r="E15226" t="s">
        <v>200</v>
      </c>
      <c r="G15226" s="87">
        <v>24000</v>
      </c>
      <c r="H15226" s="87">
        <v>24242.42424242424</v>
      </c>
    </row>
    <row r="15227" spans="1:8" x14ac:dyDescent="0.3">
      <c r="A15227" t="s">
        <v>41</v>
      </c>
      <c r="B15227" t="s">
        <v>56</v>
      </c>
      <c r="C15227" t="s">
        <v>89</v>
      </c>
      <c r="D15227" t="s">
        <v>198</v>
      </c>
      <c r="E15227" t="s">
        <v>201</v>
      </c>
      <c r="G15227" s="87">
        <v>24000</v>
      </c>
      <c r="H15227" s="87">
        <v>24000</v>
      </c>
    </row>
    <row r="15228" spans="1:8" x14ac:dyDescent="0.3">
      <c r="A15228" t="s">
        <v>41</v>
      </c>
      <c r="B15228" t="s">
        <v>56</v>
      </c>
      <c r="C15228" t="s">
        <v>89</v>
      </c>
      <c r="D15228" t="s">
        <v>198</v>
      </c>
      <c r="E15228" t="s">
        <v>202</v>
      </c>
      <c r="G15228" s="87">
        <v>24000</v>
      </c>
      <c r="H15228" s="87">
        <v>13692.09361631355</v>
      </c>
    </row>
    <row r="15229" spans="1:8" x14ac:dyDescent="0.3">
      <c r="A15229" t="s">
        <v>41</v>
      </c>
      <c r="B15229" t="s">
        <v>56</v>
      </c>
      <c r="C15229" t="s">
        <v>89</v>
      </c>
      <c r="D15229" t="s">
        <v>198</v>
      </c>
      <c r="E15229" t="s">
        <v>139</v>
      </c>
      <c r="G15229" s="87">
        <v>24000</v>
      </c>
      <c r="H15229" s="87">
        <v>15240</v>
      </c>
    </row>
    <row r="15230" spans="1:8" x14ac:dyDescent="0.3">
      <c r="A15230" t="s">
        <v>41</v>
      </c>
      <c r="B15230" t="s">
        <v>56</v>
      </c>
      <c r="C15230" t="s">
        <v>89</v>
      </c>
      <c r="D15230" t="s">
        <v>198</v>
      </c>
      <c r="E15230" t="s">
        <v>65</v>
      </c>
      <c r="G15230" s="87">
        <v>24000</v>
      </c>
      <c r="H15230" s="87">
        <v>13692.09361631355</v>
      </c>
    </row>
    <row r="15231" spans="1:8" x14ac:dyDescent="0.3">
      <c r="A15231" t="s">
        <v>41</v>
      </c>
      <c r="B15231" t="s">
        <v>56</v>
      </c>
      <c r="C15231" t="s">
        <v>89</v>
      </c>
      <c r="D15231" t="s">
        <v>203</v>
      </c>
      <c r="E15231" t="s">
        <v>204</v>
      </c>
      <c r="G15231" s="87">
        <v>24000</v>
      </c>
      <c r="H15231" s="87">
        <v>13624.24242424242</v>
      </c>
    </row>
    <row r="15232" spans="1:8" x14ac:dyDescent="0.3">
      <c r="A15232" t="s">
        <v>41</v>
      </c>
      <c r="B15232" t="s">
        <v>56</v>
      </c>
      <c r="C15232" t="s">
        <v>89</v>
      </c>
      <c r="D15232" t="s">
        <v>203</v>
      </c>
      <c r="E15232" t="s">
        <v>142</v>
      </c>
      <c r="G15232" s="87">
        <v>24000</v>
      </c>
      <c r="H15232" s="87">
        <v>24000</v>
      </c>
    </row>
    <row r="15233" spans="1:8" x14ac:dyDescent="0.3">
      <c r="A15233" t="s">
        <v>41</v>
      </c>
      <c r="B15233" t="s">
        <v>56</v>
      </c>
      <c r="C15233" t="s">
        <v>89</v>
      </c>
      <c r="D15233" t="s">
        <v>203</v>
      </c>
      <c r="E15233" t="s">
        <v>143</v>
      </c>
      <c r="G15233" s="87">
        <v>24000</v>
      </c>
      <c r="H15233" s="87">
        <v>24242.42424242424</v>
      </c>
    </row>
    <row r="15234" spans="1:8" x14ac:dyDescent="0.3">
      <c r="A15234" t="s">
        <v>41</v>
      </c>
      <c r="B15234" t="s">
        <v>56</v>
      </c>
      <c r="C15234" t="s">
        <v>89</v>
      </c>
      <c r="D15234" t="s">
        <v>203</v>
      </c>
      <c r="E15234" t="s">
        <v>141</v>
      </c>
      <c r="G15234" s="87">
        <v>24000</v>
      </c>
      <c r="H15234" s="87">
        <v>0</v>
      </c>
    </row>
    <row r="15235" spans="1:8" x14ac:dyDescent="0.3">
      <c r="A15235" t="s">
        <v>41</v>
      </c>
      <c r="B15235" t="s">
        <v>56</v>
      </c>
      <c r="C15235" t="s">
        <v>89</v>
      </c>
      <c r="D15235" t="s">
        <v>203</v>
      </c>
      <c r="E15235" t="s">
        <v>205</v>
      </c>
      <c r="G15235" s="87">
        <v>24000</v>
      </c>
      <c r="H15235" s="87">
        <v>13624.24242424242</v>
      </c>
    </row>
    <row r="15236" spans="1:8" x14ac:dyDescent="0.3">
      <c r="A15236" t="s">
        <v>41</v>
      </c>
      <c r="B15236" t="s">
        <v>56</v>
      </c>
      <c r="C15236" t="s">
        <v>89</v>
      </c>
      <c r="D15236" t="s">
        <v>206</v>
      </c>
      <c r="E15236" t="s">
        <v>207</v>
      </c>
      <c r="G15236" s="87">
        <v>24000</v>
      </c>
      <c r="H15236" s="87">
        <v>24720</v>
      </c>
    </row>
    <row r="15237" spans="1:8" x14ac:dyDescent="0.3">
      <c r="A15237" t="s">
        <v>41</v>
      </c>
      <c r="B15237" t="s">
        <v>56</v>
      </c>
      <c r="C15237" t="s">
        <v>89</v>
      </c>
      <c r="D15237" t="s">
        <v>206</v>
      </c>
      <c r="E15237" t="s">
        <v>208</v>
      </c>
      <c r="G15237" s="87">
        <v>24000</v>
      </c>
      <c r="H15237" s="87">
        <v>24597.500000000011</v>
      </c>
    </row>
    <row r="15238" spans="1:8" x14ac:dyDescent="0.3">
      <c r="A15238" t="s">
        <v>41</v>
      </c>
      <c r="B15238" t="s">
        <v>56</v>
      </c>
      <c r="C15238" t="s">
        <v>89</v>
      </c>
      <c r="D15238" t="s">
        <v>206</v>
      </c>
      <c r="E15238" t="s">
        <v>209</v>
      </c>
      <c r="G15238" s="87">
        <v>24000</v>
      </c>
      <c r="H15238" s="87">
        <v>23760</v>
      </c>
    </row>
    <row r="15239" spans="1:8" x14ac:dyDescent="0.3">
      <c r="A15239" t="s">
        <v>41</v>
      </c>
      <c r="B15239" t="s">
        <v>56</v>
      </c>
      <c r="C15239" t="s">
        <v>89</v>
      </c>
      <c r="D15239" t="s">
        <v>210</v>
      </c>
      <c r="E15239" t="s">
        <v>211</v>
      </c>
      <c r="G15239" s="87">
        <v>24000</v>
      </c>
      <c r="H15239" s="87">
        <v>24000</v>
      </c>
    </row>
    <row r="15240" spans="1:8" x14ac:dyDescent="0.3">
      <c r="A15240" t="s">
        <v>41</v>
      </c>
      <c r="B15240" t="s">
        <v>56</v>
      </c>
      <c r="C15240" t="s">
        <v>89</v>
      </c>
      <c r="D15240" t="s">
        <v>210</v>
      </c>
      <c r="E15240" t="s">
        <v>212</v>
      </c>
      <c r="G15240" s="87">
        <v>24000</v>
      </c>
      <c r="H15240" s="87">
        <v>23760</v>
      </c>
    </row>
    <row r="15241" spans="1:8" x14ac:dyDescent="0.3">
      <c r="A15241" t="s">
        <v>41</v>
      </c>
      <c r="B15241" t="s">
        <v>56</v>
      </c>
      <c r="C15241" t="s">
        <v>89</v>
      </c>
      <c r="D15241" t="s">
        <v>210</v>
      </c>
      <c r="E15241" t="s">
        <v>213</v>
      </c>
      <c r="G15241" s="87">
        <v>24000</v>
      </c>
      <c r="H15241" s="87">
        <v>23760</v>
      </c>
    </row>
    <row r="15242" spans="1:8" x14ac:dyDescent="0.3">
      <c r="A15242" t="s">
        <v>41</v>
      </c>
      <c r="B15242" t="s">
        <v>56</v>
      </c>
      <c r="C15242" t="s">
        <v>89</v>
      </c>
      <c r="D15242" t="s">
        <v>214</v>
      </c>
      <c r="E15242" t="s">
        <v>215</v>
      </c>
      <c r="F15242" s="88">
        <v>46388</v>
      </c>
      <c r="G15242" s="87">
        <v>2000</v>
      </c>
      <c r="H15242" s="87">
        <v>60.000000000000057</v>
      </c>
    </row>
    <row r="15243" spans="1:8" x14ac:dyDescent="0.3">
      <c r="A15243" t="s">
        <v>41</v>
      </c>
      <c r="B15243" t="s">
        <v>56</v>
      </c>
      <c r="C15243" t="s">
        <v>89</v>
      </c>
      <c r="D15243" t="s">
        <v>214</v>
      </c>
      <c r="E15243" t="s">
        <v>216</v>
      </c>
      <c r="F15243" s="88">
        <v>46388</v>
      </c>
      <c r="G15243" s="87">
        <v>2000</v>
      </c>
      <c r="H15243" s="87">
        <v>60.000000000000057</v>
      </c>
    </row>
    <row r="15244" spans="1:8" x14ac:dyDescent="0.3">
      <c r="A15244" t="s">
        <v>41</v>
      </c>
      <c r="B15244" t="s">
        <v>56</v>
      </c>
      <c r="C15244" t="s">
        <v>89</v>
      </c>
      <c r="D15244" t="s">
        <v>214</v>
      </c>
      <c r="E15244" t="s">
        <v>217</v>
      </c>
      <c r="F15244" s="88">
        <v>46388</v>
      </c>
      <c r="G15244" s="87">
        <v>2000</v>
      </c>
      <c r="H15244" s="87">
        <v>0</v>
      </c>
    </row>
    <row r="15245" spans="1:8" x14ac:dyDescent="0.3">
      <c r="A15245" t="s">
        <v>41</v>
      </c>
      <c r="B15245" t="s">
        <v>56</v>
      </c>
      <c r="C15245" t="s">
        <v>89</v>
      </c>
      <c r="D15245" t="s">
        <v>214</v>
      </c>
      <c r="E15245" t="s">
        <v>215</v>
      </c>
      <c r="F15245" s="88">
        <v>46419</v>
      </c>
      <c r="G15245" s="87">
        <v>2000</v>
      </c>
      <c r="H15245" s="87">
        <v>60.000000000000057</v>
      </c>
    </row>
    <row r="15246" spans="1:8" x14ac:dyDescent="0.3">
      <c r="A15246" t="s">
        <v>41</v>
      </c>
      <c r="B15246" t="s">
        <v>56</v>
      </c>
      <c r="C15246" t="s">
        <v>89</v>
      </c>
      <c r="D15246" t="s">
        <v>214</v>
      </c>
      <c r="E15246" t="s">
        <v>216</v>
      </c>
      <c r="F15246" s="88">
        <v>46419</v>
      </c>
      <c r="G15246" s="87">
        <v>2000</v>
      </c>
      <c r="H15246" s="87">
        <v>60.000000000000057</v>
      </c>
    </row>
    <row r="15247" spans="1:8" x14ac:dyDescent="0.3">
      <c r="A15247" t="s">
        <v>41</v>
      </c>
      <c r="B15247" t="s">
        <v>56</v>
      </c>
      <c r="C15247" t="s">
        <v>89</v>
      </c>
      <c r="D15247" t="s">
        <v>214</v>
      </c>
      <c r="E15247" t="s">
        <v>217</v>
      </c>
      <c r="F15247" s="88">
        <v>46419</v>
      </c>
      <c r="G15247" s="87">
        <v>2000</v>
      </c>
      <c r="H15247" s="87">
        <v>0</v>
      </c>
    </row>
    <row r="15248" spans="1:8" x14ac:dyDescent="0.3">
      <c r="A15248" t="s">
        <v>41</v>
      </c>
      <c r="B15248" t="s">
        <v>56</v>
      </c>
      <c r="C15248" t="s">
        <v>89</v>
      </c>
      <c r="D15248" t="s">
        <v>214</v>
      </c>
      <c r="E15248" t="s">
        <v>215</v>
      </c>
      <c r="F15248" s="88">
        <v>46447</v>
      </c>
      <c r="G15248" s="87">
        <v>2000</v>
      </c>
      <c r="H15248" s="87">
        <v>60.000000000000057</v>
      </c>
    </row>
    <row r="15249" spans="1:8" x14ac:dyDescent="0.3">
      <c r="A15249" t="s">
        <v>41</v>
      </c>
      <c r="B15249" t="s">
        <v>56</v>
      </c>
      <c r="C15249" t="s">
        <v>89</v>
      </c>
      <c r="D15249" t="s">
        <v>214</v>
      </c>
      <c r="E15249" t="s">
        <v>216</v>
      </c>
      <c r="F15249" s="88">
        <v>46447</v>
      </c>
      <c r="G15249" s="87">
        <v>2000</v>
      </c>
      <c r="H15249" s="87">
        <v>60.000000000000057</v>
      </c>
    </row>
    <row r="15250" spans="1:8" x14ac:dyDescent="0.3">
      <c r="A15250" t="s">
        <v>41</v>
      </c>
      <c r="B15250" t="s">
        <v>56</v>
      </c>
      <c r="C15250" t="s">
        <v>89</v>
      </c>
      <c r="D15250" t="s">
        <v>214</v>
      </c>
      <c r="E15250" t="s">
        <v>217</v>
      </c>
      <c r="F15250" s="88">
        <v>46447</v>
      </c>
      <c r="G15250" s="87">
        <v>2000</v>
      </c>
      <c r="H15250" s="87">
        <v>0</v>
      </c>
    </row>
    <row r="15251" spans="1:8" x14ac:dyDescent="0.3">
      <c r="A15251" t="s">
        <v>41</v>
      </c>
      <c r="B15251" t="s">
        <v>56</v>
      </c>
      <c r="C15251" t="s">
        <v>89</v>
      </c>
      <c r="D15251" t="s">
        <v>214</v>
      </c>
      <c r="E15251" t="s">
        <v>215</v>
      </c>
      <c r="F15251" s="88">
        <v>46478</v>
      </c>
      <c r="G15251" s="87">
        <v>2000</v>
      </c>
      <c r="H15251" s="87">
        <v>60.000000000000057</v>
      </c>
    </row>
    <row r="15252" spans="1:8" x14ac:dyDescent="0.3">
      <c r="A15252" t="s">
        <v>41</v>
      </c>
      <c r="B15252" t="s">
        <v>56</v>
      </c>
      <c r="C15252" t="s">
        <v>89</v>
      </c>
      <c r="D15252" t="s">
        <v>214</v>
      </c>
      <c r="E15252" t="s">
        <v>216</v>
      </c>
      <c r="F15252" s="88">
        <v>46478</v>
      </c>
      <c r="G15252" s="87">
        <v>2000</v>
      </c>
      <c r="H15252" s="87">
        <v>60.000000000000057</v>
      </c>
    </row>
    <row r="15253" spans="1:8" x14ac:dyDescent="0.3">
      <c r="A15253" t="s">
        <v>41</v>
      </c>
      <c r="B15253" t="s">
        <v>56</v>
      </c>
      <c r="C15253" t="s">
        <v>89</v>
      </c>
      <c r="D15253" t="s">
        <v>214</v>
      </c>
      <c r="E15253" t="s">
        <v>217</v>
      </c>
      <c r="F15253" s="88">
        <v>46478</v>
      </c>
      <c r="G15253" s="87">
        <v>2000</v>
      </c>
      <c r="H15253" s="87">
        <v>0</v>
      </c>
    </row>
    <row r="15254" spans="1:8" x14ac:dyDescent="0.3">
      <c r="A15254" t="s">
        <v>41</v>
      </c>
      <c r="B15254" t="s">
        <v>56</v>
      </c>
      <c r="C15254" t="s">
        <v>89</v>
      </c>
      <c r="D15254" t="s">
        <v>214</v>
      </c>
      <c r="E15254" t="s">
        <v>215</v>
      </c>
      <c r="F15254" s="88">
        <v>46508</v>
      </c>
      <c r="G15254" s="87">
        <v>2000</v>
      </c>
      <c r="H15254" s="87">
        <v>60.000000000000057</v>
      </c>
    </row>
    <row r="15255" spans="1:8" x14ac:dyDescent="0.3">
      <c r="A15255" t="s">
        <v>41</v>
      </c>
      <c r="B15255" t="s">
        <v>56</v>
      </c>
      <c r="C15255" t="s">
        <v>89</v>
      </c>
      <c r="D15255" t="s">
        <v>214</v>
      </c>
      <c r="E15255" t="s">
        <v>216</v>
      </c>
      <c r="F15255" s="88">
        <v>46508</v>
      </c>
      <c r="G15255" s="87">
        <v>2000</v>
      </c>
      <c r="H15255" s="87">
        <v>60.000000000000057</v>
      </c>
    </row>
    <row r="15256" spans="1:8" x14ac:dyDescent="0.3">
      <c r="A15256" t="s">
        <v>41</v>
      </c>
      <c r="B15256" t="s">
        <v>56</v>
      </c>
      <c r="C15256" t="s">
        <v>89</v>
      </c>
      <c r="D15256" t="s">
        <v>214</v>
      </c>
      <c r="E15256" t="s">
        <v>217</v>
      </c>
      <c r="F15256" s="88">
        <v>46508</v>
      </c>
      <c r="G15256" s="87">
        <v>2000</v>
      </c>
      <c r="H15256" s="87">
        <v>0</v>
      </c>
    </row>
    <row r="15257" spans="1:8" x14ac:dyDescent="0.3">
      <c r="A15257" t="s">
        <v>41</v>
      </c>
      <c r="B15257" t="s">
        <v>56</v>
      </c>
      <c r="C15257" t="s">
        <v>89</v>
      </c>
      <c r="D15257" t="s">
        <v>214</v>
      </c>
      <c r="E15257" t="s">
        <v>215</v>
      </c>
      <c r="F15257" s="88">
        <v>46539</v>
      </c>
      <c r="G15257" s="87">
        <v>2000</v>
      </c>
      <c r="H15257" s="87">
        <v>60.000000000000057</v>
      </c>
    </row>
    <row r="15258" spans="1:8" x14ac:dyDescent="0.3">
      <c r="A15258" t="s">
        <v>41</v>
      </c>
      <c r="B15258" t="s">
        <v>56</v>
      </c>
      <c r="C15258" t="s">
        <v>89</v>
      </c>
      <c r="D15258" t="s">
        <v>214</v>
      </c>
      <c r="E15258" t="s">
        <v>216</v>
      </c>
      <c r="F15258" s="88">
        <v>46539</v>
      </c>
      <c r="G15258" s="87">
        <v>2000</v>
      </c>
      <c r="H15258" s="87">
        <v>60.000000000000057</v>
      </c>
    </row>
    <row r="15259" spans="1:8" x14ac:dyDescent="0.3">
      <c r="A15259" t="s">
        <v>41</v>
      </c>
      <c r="B15259" t="s">
        <v>56</v>
      </c>
      <c r="C15259" t="s">
        <v>89</v>
      </c>
      <c r="D15259" t="s">
        <v>214</v>
      </c>
      <c r="E15259" t="s">
        <v>217</v>
      </c>
      <c r="F15259" s="88">
        <v>46539</v>
      </c>
      <c r="G15259" s="87">
        <v>2000</v>
      </c>
      <c r="H15259" s="87">
        <v>0</v>
      </c>
    </row>
    <row r="15260" spans="1:8" x14ac:dyDescent="0.3">
      <c r="A15260" t="s">
        <v>41</v>
      </c>
      <c r="B15260" t="s">
        <v>56</v>
      </c>
      <c r="C15260" t="s">
        <v>89</v>
      </c>
      <c r="D15260" t="s">
        <v>214</v>
      </c>
      <c r="E15260" t="s">
        <v>215</v>
      </c>
      <c r="F15260" s="88">
        <v>46569</v>
      </c>
      <c r="G15260" s="87">
        <v>2000</v>
      </c>
      <c r="H15260" s="87">
        <v>60.000000000000057</v>
      </c>
    </row>
    <row r="15261" spans="1:8" x14ac:dyDescent="0.3">
      <c r="A15261" t="s">
        <v>41</v>
      </c>
      <c r="B15261" t="s">
        <v>56</v>
      </c>
      <c r="C15261" t="s">
        <v>89</v>
      </c>
      <c r="D15261" t="s">
        <v>214</v>
      </c>
      <c r="E15261" t="s">
        <v>216</v>
      </c>
      <c r="F15261" s="88">
        <v>46569</v>
      </c>
      <c r="G15261" s="87">
        <v>2000</v>
      </c>
      <c r="H15261" s="87">
        <v>60.000000000000057</v>
      </c>
    </row>
    <row r="15262" spans="1:8" x14ac:dyDescent="0.3">
      <c r="A15262" t="s">
        <v>41</v>
      </c>
      <c r="B15262" t="s">
        <v>56</v>
      </c>
      <c r="C15262" t="s">
        <v>89</v>
      </c>
      <c r="D15262" t="s">
        <v>214</v>
      </c>
      <c r="E15262" t="s">
        <v>217</v>
      </c>
      <c r="F15262" s="88">
        <v>46569</v>
      </c>
      <c r="G15262" s="87">
        <v>2000</v>
      </c>
      <c r="H15262" s="87">
        <v>0</v>
      </c>
    </row>
    <row r="15263" spans="1:8" x14ac:dyDescent="0.3">
      <c r="A15263" t="s">
        <v>41</v>
      </c>
      <c r="B15263" t="s">
        <v>56</v>
      </c>
      <c r="C15263" t="s">
        <v>89</v>
      </c>
      <c r="D15263" t="s">
        <v>214</v>
      </c>
      <c r="E15263" t="s">
        <v>215</v>
      </c>
      <c r="F15263" s="88">
        <v>46600</v>
      </c>
      <c r="G15263" s="87">
        <v>2000</v>
      </c>
      <c r="H15263" s="87">
        <v>0</v>
      </c>
    </row>
    <row r="15264" spans="1:8" x14ac:dyDescent="0.3">
      <c r="A15264" t="s">
        <v>41</v>
      </c>
      <c r="B15264" t="s">
        <v>56</v>
      </c>
      <c r="C15264" t="s">
        <v>89</v>
      </c>
      <c r="D15264" t="s">
        <v>214</v>
      </c>
      <c r="E15264" t="s">
        <v>216</v>
      </c>
      <c r="F15264" s="88">
        <v>46600</v>
      </c>
      <c r="G15264" s="87">
        <v>2000</v>
      </c>
      <c r="H15264" s="87">
        <v>0</v>
      </c>
    </row>
    <row r="15265" spans="1:8" x14ac:dyDescent="0.3">
      <c r="A15265" t="s">
        <v>41</v>
      </c>
      <c r="B15265" t="s">
        <v>56</v>
      </c>
      <c r="C15265" t="s">
        <v>89</v>
      </c>
      <c r="D15265" t="s">
        <v>214</v>
      </c>
      <c r="E15265" t="s">
        <v>217</v>
      </c>
      <c r="F15265" s="88">
        <v>46600</v>
      </c>
      <c r="G15265" s="87">
        <v>2000</v>
      </c>
      <c r="H15265" s="87">
        <v>0</v>
      </c>
    </row>
    <row r="15266" spans="1:8" x14ac:dyDescent="0.3">
      <c r="A15266" t="s">
        <v>41</v>
      </c>
      <c r="B15266" t="s">
        <v>56</v>
      </c>
      <c r="C15266" t="s">
        <v>89</v>
      </c>
      <c r="D15266" t="s">
        <v>214</v>
      </c>
      <c r="E15266" t="s">
        <v>215</v>
      </c>
      <c r="F15266" s="88">
        <v>46631</v>
      </c>
      <c r="G15266" s="87">
        <v>2000</v>
      </c>
      <c r="H15266" s="87">
        <v>0</v>
      </c>
    </row>
    <row r="15267" spans="1:8" x14ac:dyDescent="0.3">
      <c r="A15267" t="s">
        <v>41</v>
      </c>
      <c r="B15267" t="s">
        <v>56</v>
      </c>
      <c r="C15267" t="s">
        <v>89</v>
      </c>
      <c r="D15267" t="s">
        <v>214</v>
      </c>
      <c r="E15267" t="s">
        <v>216</v>
      </c>
      <c r="F15267" s="88">
        <v>46631</v>
      </c>
      <c r="G15267" s="87">
        <v>2000</v>
      </c>
      <c r="H15267" s="87">
        <v>0</v>
      </c>
    </row>
    <row r="15268" spans="1:8" x14ac:dyDescent="0.3">
      <c r="A15268" t="s">
        <v>41</v>
      </c>
      <c r="B15268" t="s">
        <v>56</v>
      </c>
      <c r="C15268" t="s">
        <v>89</v>
      </c>
      <c r="D15268" t="s">
        <v>214</v>
      </c>
      <c r="E15268" t="s">
        <v>217</v>
      </c>
      <c r="F15268" s="88">
        <v>46631</v>
      </c>
      <c r="G15268" s="87">
        <v>2000</v>
      </c>
      <c r="H15268" s="87">
        <v>0</v>
      </c>
    </row>
    <row r="15269" spans="1:8" x14ac:dyDescent="0.3">
      <c r="A15269" t="s">
        <v>41</v>
      </c>
      <c r="B15269" t="s">
        <v>56</v>
      </c>
      <c r="C15269" t="s">
        <v>89</v>
      </c>
      <c r="D15269" t="s">
        <v>214</v>
      </c>
      <c r="E15269" t="s">
        <v>215</v>
      </c>
      <c r="F15269" s="88">
        <v>46661</v>
      </c>
      <c r="G15269" s="87">
        <v>2000</v>
      </c>
      <c r="H15269" s="87">
        <v>0</v>
      </c>
    </row>
    <row r="15270" spans="1:8" x14ac:dyDescent="0.3">
      <c r="A15270" t="s">
        <v>41</v>
      </c>
      <c r="B15270" t="s">
        <v>56</v>
      </c>
      <c r="C15270" t="s">
        <v>89</v>
      </c>
      <c r="D15270" t="s">
        <v>214</v>
      </c>
      <c r="E15270" t="s">
        <v>216</v>
      </c>
      <c r="F15270" s="88">
        <v>46661</v>
      </c>
      <c r="G15270" s="87">
        <v>2000</v>
      </c>
      <c r="H15270" s="87">
        <v>0</v>
      </c>
    </row>
    <row r="15271" spans="1:8" x14ac:dyDescent="0.3">
      <c r="A15271" t="s">
        <v>41</v>
      </c>
      <c r="B15271" t="s">
        <v>56</v>
      </c>
      <c r="C15271" t="s">
        <v>89</v>
      </c>
      <c r="D15271" t="s">
        <v>214</v>
      </c>
      <c r="E15271" t="s">
        <v>217</v>
      </c>
      <c r="F15271" s="88">
        <v>46661</v>
      </c>
      <c r="G15271" s="87">
        <v>2000</v>
      </c>
      <c r="H15271" s="87">
        <v>0</v>
      </c>
    </row>
    <row r="15272" spans="1:8" x14ac:dyDescent="0.3">
      <c r="A15272" t="s">
        <v>41</v>
      </c>
      <c r="B15272" t="s">
        <v>56</v>
      </c>
      <c r="C15272" t="s">
        <v>89</v>
      </c>
      <c r="D15272" t="s">
        <v>214</v>
      </c>
      <c r="E15272" t="s">
        <v>215</v>
      </c>
      <c r="F15272" s="88">
        <v>46692</v>
      </c>
      <c r="G15272" s="87">
        <v>2000</v>
      </c>
      <c r="H15272" s="87">
        <v>0</v>
      </c>
    </row>
    <row r="15273" spans="1:8" x14ac:dyDescent="0.3">
      <c r="A15273" t="s">
        <v>41</v>
      </c>
      <c r="B15273" t="s">
        <v>56</v>
      </c>
      <c r="C15273" t="s">
        <v>89</v>
      </c>
      <c r="D15273" t="s">
        <v>214</v>
      </c>
      <c r="E15273" t="s">
        <v>216</v>
      </c>
      <c r="F15273" s="88">
        <v>46692</v>
      </c>
      <c r="G15273" s="87">
        <v>2000</v>
      </c>
      <c r="H15273" s="87">
        <v>0</v>
      </c>
    </row>
    <row r="15274" spans="1:8" x14ac:dyDescent="0.3">
      <c r="A15274" t="s">
        <v>41</v>
      </c>
      <c r="B15274" t="s">
        <v>56</v>
      </c>
      <c r="C15274" t="s">
        <v>89</v>
      </c>
      <c r="D15274" t="s">
        <v>214</v>
      </c>
      <c r="E15274" t="s">
        <v>217</v>
      </c>
      <c r="F15274" s="88">
        <v>46692</v>
      </c>
      <c r="G15274" s="87">
        <v>2000</v>
      </c>
      <c r="H15274" s="87">
        <v>0</v>
      </c>
    </row>
    <row r="15275" spans="1:8" x14ac:dyDescent="0.3">
      <c r="A15275" t="s">
        <v>41</v>
      </c>
      <c r="B15275" t="s">
        <v>56</v>
      </c>
      <c r="C15275" t="s">
        <v>89</v>
      </c>
      <c r="D15275" t="s">
        <v>214</v>
      </c>
      <c r="E15275" t="s">
        <v>215</v>
      </c>
      <c r="F15275" s="88">
        <v>46722</v>
      </c>
      <c r="G15275" s="87">
        <v>2000</v>
      </c>
      <c r="H15275" s="87">
        <v>0</v>
      </c>
    </row>
    <row r="15276" spans="1:8" x14ac:dyDescent="0.3">
      <c r="A15276" t="s">
        <v>41</v>
      </c>
      <c r="B15276" t="s">
        <v>56</v>
      </c>
      <c r="C15276" t="s">
        <v>89</v>
      </c>
      <c r="D15276" t="s">
        <v>214</v>
      </c>
      <c r="E15276" t="s">
        <v>216</v>
      </c>
      <c r="F15276" s="88">
        <v>46722</v>
      </c>
      <c r="G15276" s="87">
        <v>2000</v>
      </c>
      <c r="H15276" s="87">
        <v>0</v>
      </c>
    </row>
    <row r="15277" spans="1:8" x14ac:dyDescent="0.3">
      <c r="A15277" t="s">
        <v>41</v>
      </c>
      <c r="B15277" t="s">
        <v>56</v>
      </c>
      <c r="C15277" t="s">
        <v>89</v>
      </c>
      <c r="D15277" t="s">
        <v>214</v>
      </c>
      <c r="E15277" t="s">
        <v>217</v>
      </c>
      <c r="F15277" s="88">
        <v>46722</v>
      </c>
      <c r="G15277" s="87">
        <v>2000</v>
      </c>
      <c r="H15277" s="87">
        <v>0</v>
      </c>
    </row>
    <row r="15278" spans="1:8" x14ac:dyDescent="0.3">
      <c r="A15278" t="s">
        <v>41</v>
      </c>
      <c r="B15278" t="s">
        <v>56</v>
      </c>
      <c r="C15278" t="s">
        <v>91</v>
      </c>
      <c r="D15278" t="s">
        <v>198</v>
      </c>
      <c r="E15278" t="s">
        <v>135</v>
      </c>
      <c r="G15278" s="87">
        <v>19200</v>
      </c>
      <c r="H15278" s="87">
        <v>10483.200000000001</v>
      </c>
    </row>
    <row r="15279" spans="1:8" x14ac:dyDescent="0.3">
      <c r="A15279" t="s">
        <v>41</v>
      </c>
      <c r="B15279" t="s">
        <v>56</v>
      </c>
      <c r="C15279" t="s">
        <v>91</v>
      </c>
      <c r="D15279" t="s">
        <v>198</v>
      </c>
      <c r="E15279" t="s">
        <v>199</v>
      </c>
      <c r="G15279" s="87">
        <v>19200</v>
      </c>
      <c r="H15279" s="87">
        <v>19200</v>
      </c>
    </row>
    <row r="15280" spans="1:8" x14ac:dyDescent="0.3">
      <c r="A15280" t="s">
        <v>41</v>
      </c>
      <c r="B15280" t="s">
        <v>56</v>
      </c>
      <c r="C15280" t="s">
        <v>91</v>
      </c>
      <c r="D15280" t="s">
        <v>198</v>
      </c>
      <c r="E15280" t="s">
        <v>200</v>
      </c>
      <c r="G15280" s="87">
        <v>19200</v>
      </c>
      <c r="H15280" s="87">
        <v>19335.469929497842</v>
      </c>
    </row>
    <row r="15281" spans="1:8" x14ac:dyDescent="0.3">
      <c r="A15281" t="s">
        <v>41</v>
      </c>
      <c r="B15281" t="s">
        <v>56</v>
      </c>
      <c r="C15281" t="s">
        <v>91</v>
      </c>
      <c r="D15281" t="s">
        <v>198</v>
      </c>
      <c r="E15281" t="s">
        <v>201</v>
      </c>
      <c r="G15281" s="87">
        <v>19200</v>
      </c>
      <c r="H15281" s="87">
        <v>19200</v>
      </c>
    </row>
    <row r="15282" spans="1:8" x14ac:dyDescent="0.3">
      <c r="A15282" t="s">
        <v>41</v>
      </c>
      <c r="B15282" t="s">
        <v>56</v>
      </c>
      <c r="C15282" t="s">
        <v>91</v>
      </c>
      <c r="D15282" t="s">
        <v>198</v>
      </c>
      <c r="E15282" t="s">
        <v>202</v>
      </c>
      <c r="G15282" s="87">
        <v>19200</v>
      </c>
      <c r="H15282" s="87">
        <v>10557.16658150582</v>
      </c>
    </row>
    <row r="15283" spans="1:8" x14ac:dyDescent="0.3">
      <c r="A15283" t="s">
        <v>41</v>
      </c>
      <c r="B15283" t="s">
        <v>56</v>
      </c>
      <c r="C15283" t="s">
        <v>91</v>
      </c>
      <c r="D15283" t="s">
        <v>198</v>
      </c>
      <c r="E15283" t="s">
        <v>139</v>
      </c>
      <c r="G15283" s="87">
        <v>19200</v>
      </c>
      <c r="H15283" s="87">
        <v>12576</v>
      </c>
    </row>
    <row r="15284" spans="1:8" x14ac:dyDescent="0.3">
      <c r="A15284" t="s">
        <v>41</v>
      </c>
      <c r="B15284" t="s">
        <v>56</v>
      </c>
      <c r="C15284" t="s">
        <v>91</v>
      </c>
      <c r="D15284" t="s">
        <v>198</v>
      </c>
      <c r="E15284" t="s">
        <v>65</v>
      </c>
      <c r="G15284" s="87">
        <v>19200</v>
      </c>
      <c r="H15284" s="87">
        <v>10557.16658150582</v>
      </c>
    </row>
    <row r="15285" spans="1:8" x14ac:dyDescent="0.3">
      <c r="A15285" t="s">
        <v>41</v>
      </c>
      <c r="B15285" t="s">
        <v>56</v>
      </c>
      <c r="C15285" t="s">
        <v>91</v>
      </c>
      <c r="D15285" t="s">
        <v>203</v>
      </c>
      <c r="E15285" t="s">
        <v>204</v>
      </c>
      <c r="G15285" s="87">
        <v>19200</v>
      </c>
      <c r="H15285" s="87">
        <v>10452.005628033359</v>
      </c>
    </row>
    <row r="15286" spans="1:8" x14ac:dyDescent="0.3">
      <c r="A15286" t="s">
        <v>41</v>
      </c>
      <c r="B15286" t="s">
        <v>56</v>
      </c>
      <c r="C15286" t="s">
        <v>91</v>
      </c>
      <c r="D15286" t="s">
        <v>203</v>
      </c>
      <c r="E15286" t="s">
        <v>142</v>
      </c>
      <c r="G15286" s="87">
        <v>19200</v>
      </c>
      <c r="H15286" s="87">
        <v>19200</v>
      </c>
    </row>
    <row r="15287" spans="1:8" x14ac:dyDescent="0.3">
      <c r="A15287" t="s">
        <v>41</v>
      </c>
      <c r="B15287" t="s">
        <v>56</v>
      </c>
      <c r="C15287" t="s">
        <v>91</v>
      </c>
      <c r="D15287" t="s">
        <v>203</v>
      </c>
      <c r="E15287" t="s">
        <v>143</v>
      </c>
      <c r="G15287" s="87">
        <v>19200</v>
      </c>
      <c r="H15287" s="87">
        <v>19142.867450610549</v>
      </c>
    </row>
    <row r="15288" spans="1:8" x14ac:dyDescent="0.3">
      <c r="A15288" t="s">
        <v>41</v>
      </c>
      <c r="B15288" t="s">
        <v>56</v>
      </c>
      <c r="C15288" t="s">
        <v>91</v>
      </c>
      <c r="D15288" t="s">
        <v>203</v>
      </c>
      <c r="E15288" t="s">
        <v>141</v>
      </c>
      <c r="G15288" s="87">
        <v>19200</v>
      </c>
      <c r="H15288" s="87">
        <v>0</v>
      </c>
    </row>
    <row r="15289" spans="1:8" x14ac:dyDescent="0.3">
      <c r="A15289" t="s">
        <v>41</v>
      </c>
      <c r="B15289" t="s">
        <v>56</v>
      </c>
      <c r="C15289" t="s">
        <v>91</v>
      </c>
      <c r="D15289" t="s">
        <v>203</v>
      </c>
      <c r="E15289" t="s">
        <v>205</v>
      </c>
      <c r="G15289" s="87">
        <v>19200</v>
      </c>
      <c r="H15289" s="87">
        <v>10452.005628033359</v>
      </c>
    </row>
    <row r="15290" spans="1:8" x14ac:dyDescent="0.3">
      <c r="A15290" t="s">
        <v>41</v>
      </c>
      <c r="B15290" t="s">
        <v>56</v>
      </c>
      <c r="C15290" t="s">
        <v>91</v>
      </c>
      <c r="D15290" t="s">
        <v>206</v>
      </c>
      <c r="E15290" t="s">
        <v>207</v>
      </c>
      <c r="G15290" s="87">
        <v>19200</v>
      </c>
      <c r="H15290" s="87">
        <v>19200</v>
      </c>
    </row>
    <row r="15291" spans="1:8" x14ac:dyDescent="0.3">
      <c r="A15291" t="s">
        <v>41</v>
      </c>
      <c r="B15291" t="s">
        <v>56</v>
      </c>
      <c r="C15291" t="s">
        <v>91</v>
      </c>
      <c r="D15291" t="s">
        <v>206</v>
      </c>
      <c r="E15291" t="s">
        <v>208</v>
      </c>
      <c r="G15291" s="87">
        <v>19200</v>
      </c>
      <c r="H15291" s="87">
        <v>19200</v>
      </c>
    </row>
    <row r="15292" spans="1:8" x14ac:dyDescent="0.3">
      <c r="A15292" t="s">
        <v>41</v>
      </c>
      <c r="B15292" t="s">
        <v>56</v>
      </c>
      <c r="C15292" t="s">
        <v>91</v>
      </c>
      <c r="D15292" t="s">
        <v>206</v>
      </c>
      <c r="E15292" t="s">
        <v>209</v>
      </c>
      <c r="G15292" s="87">
        <v>19200</v>
      </c>
      <c r="H15292" s="87">
        <v>19065.47921225382</v>
      </c>
    </row>
    <row r="15293" spans="1:8" x14ac:dyDescent="0.3">
      <c r="A15293" t="s">
        <v>41</v>
      </c>
      <c r="B15293" t="s">
        <v>56</v>
      </c>
      <c r="C15293" t="s">
        <v>91</v>
      </c>
      <c r="D15293" t="s">
        <v>210</v>
      </c>
      <c r="E15293" t="s">
        <v>211</v>
      </c>
      <c r="G15293" s="87">
        <v>19200</v>
      </c>
      <c r="H15293" s="87">
        <v>19200</v>
      </c>
    </row>
    <row r="15294" spans="1:8" x14ac:dyDescent="0.3">
      <c r="A15294" t="s">
        <v>41</v>
      </c>
      <c r="B15294" t="s">
        <v>56</v>
      </c>
      <c r="C15294" t="s">
        <v>91</v>
      </c>
      <c r="D15294" t="s">
        <v>210</v>
      </c>
      <c r="E15294" t="s">
        <v>212</v>
      </c>
      <c r="G15294" s="87">
        <v>19200</v>
      </c>
      <c r="H15294" s="87">
        <v>19008</v>
      </c>
    </row>
    <row r="15295" spans="1:8" x14ac:dyDescent="0.3">
      <c r="A15295" t="s">
        <v>41</v>
      </c>
      <c r="B15295" t="s">
        <v>56</v>
      </c>
      <c r="C15295" t="s">
        <v>91</v>
      </c>
      <c r="D15295" t="s">
        <v>210</v>
      </c>
      <c r="E15295" t="s">
        <v>213</v>
      </c>
      <c r="G15295" s="87">
        <v>19200</v>
      </c>
      <c r="H15295" s="87">
        <v>19296</v>
      </c>
    </row>
    <row r="15296" spans="1:8" x14ac:dyDescent="0.3">
      <c r="A15296" t="s">
        <v>41</v>
      </c>
      <c r="B15296" t="s">
        <v>56</v>
      </c>
      <c r="C15296" t="s">
        <v>91</v>
      </c>
      <c r="D15296" t="s">
        <v>214</v>
      </c>
      <c r="E15296" t="s">
        <v>215</v>
      </c>
      <c r="F15296" s="88">
        <v>46388</v>
      </c>
      <c r="G15296" s="87">
        <v>1600</v>
      </c>
      <c r="H15296" s="87">
        <v>19.528833453159319</v>
      </c>
    </row>
    <row r="15297" spans="1:8" x14ac:dyDescent="0.3">
      <c r="A15297" t="s">
        <v>41</v>
      </c>
      <c r="B15297" t="s">
        <v>56</v>
      </c>
      <c r="C15297" t="s">
        <v>91</v>
      </c>
      <c r="D15297" t="s">
        <v>214</v>
      </c>
      <c r="E15297" t="s">
        <v>216</v>
      </c>
      <c r="F15297" s="88">
        <v>46388</v>
      </c>
      <c r="G15297" s="87">
        <v>1600</v>
      </c>
      <c r="H15297" s="87">
        <v>0</v>
      </c>
    </row>
    <row r="15298" spans="1:8" x14ac:dyDescent="0.3">
      <c r="A15298" t="s">
        <v>41</v>
      </c>
      <c r="B15298" t="s">
        <v>56</v>
      </c>
      <c r="C15298" t="s">
        <v>91</v>
      </c>
      <c r="D15298" t="s">
        <v>214</v>
      </c>
      <c r="E15298" t="s">
        <v>217</v>
      </c>
      <c r="F15298" s="88">
        <v>46388</v>
      </c>
      <c r="G15298" s="87">
        <v>1600</v>
      </c>
      <c r="H15298" s="87">
        <v>19.528833453159319</v>
      </c>
    </row>
    <row r="15299" spans="1:8" x14ac:dyDescent="0.3">
      <c r="A15299" t="s">
        <v>41</v>
      </c>
      <c r="B15299" t="s">
        <v>56</v>
      </c>
      <c r="C15299" t="s">
        <v>91</v>
      </c>
      <c r="D15299" t="s">
        <v>214</v>
      </c>
      <c r="E15299" t="s">
        <v>215</v>
      </c>
      <c r="F15299" s="88">
        <v>46419</v>
      </c>
      <c r="G15299" s="87">
        <v>1600</v>
      </c>
      <c r="H15299" s="87">
        <v>19.509587759738171</v>
      </c>
    </row>
    <row r="15300" spans="1:8" x14ac:dyDescent="0.3">
      <c r="A15300" t="s">
        <v>41</v>
      </c>
      <c r="B15300" t="s">
        <v>56</v>
      </c>
      <c r="C15300" t="s">
        <v>91</v>
      </c>
      <c r="D15300" t="s">
        <v>214</v>
      </c>
      <c r="E15300" t="s">
        <v>216</v>
      </c>
      <c r="F15300" s="88">
        <v>46419</v>
      </c>
      <c r="G15300" s="87">
        <v>1600</v>
      </c>
      <c r="H15300" s="87">
        <v>0</v>
      </c>
    </row>
    <row r="15301" spans="1:8" x14ac:dyDescent="0.3">
      <c r="A15301" t="s">
        <v>41</v>
      </c>
      <c r="B15301" t="s">
        <v>56</v>
      </c>
      <c r="C15301" t="s">
        <v>91</v>
      </c>
      <c r="D15301" t="s">
        <v>214</v>
      </c>
      <c r="E15301" t="s">
        <v>217</v>
      </c>
      <c r="F15301" s="88">
        <v>46419</v>
      </c>
      <c r="G15301" s="87">
        <v>1600</v>
      </c>
      <c r="H15301" s="87">
        <v>19.509587759738171</v>
      </c>
    </row>
    <row r="15302" spans="1:8" x14ac:dyDescent="0.3">
      <c r="A15302" t="s">
        <v>41</v>
      </c>
      <c r="B15302" t="s">
        <v>56</v>
      </c>
      <c r="C15302" t="s">
        <v>91</v>
      </c>
      <c r="D15302" t="s">
        <v>214</v>
      </c>
      <c r="E15302" t="s">
        <v>215</v>
      </c>
      <c r="F15302" s="88">
        <v>46447</v>
      </c>
      <c r="G15302" s="87">
        <v>1600</v>
      </c>
      <c r="H15302" s="87">
        <v>19.490379962287111</v>
      </c>
    </row>
    <row r="15303" spans="1:8" x14ac:dyDescent="0.3">
      <c r="A15303" t="s">
        <v>41</v>
      </c>
      <c r="B15303" t="s">
        <v>56</v>
      </c>
      <c r="C15303" t="s">
        <v>91</v>
      </c>
      <c r="D15303" t="s">
        <v>214</v>
      </c>
      <c r="E15303" t="s">
        <v>216</v>
      </c>
      <c r="F15303" s="88">
        <v>46447</v>
      </c>
      <c r="G15303" s="87">
        <v>1600</v>
      </c>
      <c r="H15303" s="87">
        <v>0</v>
      </c>
    </row>
    <row r="15304" spans="1:8" x14ac:dyDescent="0.3">
      <c r="A15304" t="s">
        <v>41</v>
      </c>
      <c r="B15304" t="s">
        <v>56</v>
      </c>
      <c r="C15304" t="s">
        <v>91</v>
      </c>
      <c r="D15304" t="s">
        <v>214</v>
      </c>
      <c r="E15304" t="s">
        <v>217</v>
      </c>
      <c r="F15304" s="88">
        <v>46447</v>
      </c>
      <c r="G15304" s="87">
        <v>1600</v>
      </c>
      <c r="H15304" s="87">
        <v>19.490379962287111</v>
      </c>
    </row>
    <row r="15305" spans="1:8" x14ac:dyDescent="0.3">
      <c r="A15305" t="s">
        <v>41</v>
      </c>
      <c r="B15305" t="s">
        <v>56</v>
      </c>
      <c r="C15305" t="s">
        <v>91</v>
      </c>
      <c r="D15305" t="s">
        <v>214</v>
      </c>
      <c r="E15305" t="s">
        <v>215</v>
      </c>
      <c r="F15305" s="88">
        <v>46478</v>
      </c>
      <c r="G15305" s="87">
        <v>1600</v>
      </c>
      <c r="H15305" s="87">
        <v>19.470560778822229</v>
      </c>
    </row>
    <row r="15306" spans="1:8" x14ac:dyDescent="0.3">
      <c r="A15306" t="s">
        <v>41</v>
      </c>
      <c r="B15306" t="s">
        <v>56</v>
      </c>
      <c r="C15306" t="s">
        <v>91</v>
      </c>
      <c r="D15306" t="s">
        <v>214</v>
      </c>
      <c r="E15306" t="s">
        <v>216</v>
      </c>
      <c r="F15306" s="88">
        <v>46478</v>
      </c>
      <c r="G15306" s="87">
        <v>1600</v>
      </c>
      <c r="H15306" s="87">
        <v>0</v>
      </c>
    </row>
    <row r="15307" spans="1:8" x14ac:dyDescent="0.3">
      <c r="A15307" t="s">
        <v>41</v>
      </c>
      <c r="B15307" t="s">
        <v>56</v>
      </c>
      <c r="C15307" t="s">
        <v>91</v>
      </c>
      <c r="D15307" t="s">
        <v>214</v>
      </c>
      <c r="E15307" t="s">
        <v>217</v>
      </c>
      <c r="F15307" s="88">
        <v>46478</v>
      </c>
      <c r="G15307" s="87">
        <v>1600</v>
      </c>
      <c r="H15307" s="87">
        <v>19.470560778822229</v>
      </c>
    </row>
    <row r="15308" spans="1:8" x14ac:dyDescent="0.3">
      <c r="A15308" t="s">
        <v>41</v>
      </c>
      <c r="B15308" t="s">
        <v>56</v>
      </c>
      <c r="C15308" t="s">
        <v>91</v>
      </c>
      <c r="D15308" t="s">
        <v>214</v>
      </c>
      <c r="E15308" t="s">
        <v>215</v>
      </c>
      <c r="F15308" s="88">
        <v>46508</v>
      </c>
      <c r="G15308" s="87">
        <v>1600</v>
      </c>
      <c r="H15308" s="87">
        <v>19.450781861479879</v>
      </c>
    </row>
    <row r="15309" spans="1:8" x14ac:dyDescent="0.3">
      <c r="A15309" t="s">
        <v>41</v>
      </c>
      <c r="B15309" t="s">
        <v>56</v>
      </c>
      <c r="C15309" t="s">
        <v>91</v>
      </c>
      <c r="D15309" t="s">
        <v>214</v>
      </c>
      <c r="E15309" t="s">
        <v>216</v>
      </c>
      <c r="F15309" s="88">
        <v>46508</v>
      </c>
      <c r="G15309" s="87">
        <v>1600</v>
      </c>
      <c r="H15309" s="87">
        <v>0</v>
      </c>
    </row>
    <row r="15310" spans="1:8" x14ac:dyDescent="0.3">
      <c r="A15310" t="s">
        <v>41</v>
      </c>
      <c r="B15310" t="s">
        <v>56</v>
      </c>
      <c r="C15310" t="s">
        <v>91</v>
      </c>
      <c r="D15310" t="s">
        <v>214</v>
      </c>
      <c r="E15310" t="s">
        <v>217</v>
      </c>
      <c r="F15310" s="88">
        <v>46508</v>
      </c>
      <c r="G15310" s="87">
        <v>1600</v>
      </c>
      <c r="H15310" s="87">
        <v>19.450781861479879</v>
      </c>
    </row>
    <row r="15311" spans="1:8" x14ac:dyDescent="0.3">
      <c r="A15311" t="s">
        <v>41</v>
      </c>
      <c r="B15311" t="s">
        <v>56</v>
      </c>
      <c r="C15311" t="s">
        <v>91</v>
      </c>
      <c r="D15311" t="s">
        <v>214</v>
      </c>
      <c r="E15311" t="s">
        <v>215</v>
      </c>
      <c r="F15311" s="88">
        <v>46539</v>
      </c>
      <c r="G15311" s="87">
        <v>1600</v>
      </c>
      <c r="H15311" s="87">
        <v>19.431043087672609</v>
      </c>
    </row>
    <row r="15312" spans="1:8" x14ac:dyDescent="0.3">
      <c r="A15312" t="s">
        <v>41</v>
      </c>
      <c r="B15312" t="s">
        <v>56</v>
      </c>
      <c r="C15312" t="s">
        <v>91</v>
      </c>
      <c r="D15312" t="s">
        <v>214</v>
      </c>
      <c r="E15312" t="s">
        <v>216</v>
      </c>
      <c r="F15312" s="88">
        <v>46539</v>
      </c>
      <c r="G15312" s="87">
        <v>1600</v>
      </c>
      <c r="H15312" s="87">
        <v>0</v>
      </c>
    </row>
    <row r="15313" spans="1:8" x14ac:dyDescent="0.3">
      <c r="A15313" t="s">
        <v>41</v>
      </c>
      <c r="B15313" t="s">
        <v>56</v>
      </c>
      <c r="C15313" t="s">
        <v>91</v>
      </c>
      <c r="D15313" t="s">
        <v>214</v>
      </c>
      <c r="E15313" t="s">
        <v>217</v>
      </c>
      <c r="F15313" s="88">
        <v>46539</v>
      </c>
      <c r="G15313" s="87">
        <v>1600</v>
      </c>
      <c r="H15313" s="87">
        <v>19.431043087672609</v>
      </c>
    </row>
    <row r="15314" spans="1:8" x14ac:dyDescent="0.3">
      <c r="A15314" t="s">
        <v>41</v>
      </c>
      <c r="B15314" t="s">
        <v>56</v>
      </c>
      <c r="C15314" t="s">
        <v>91</v>
      </c>
      <c r="D15314" t="s">
        <v>214</v>
      </c>
      <c r="E15314" t="s">
        <v>215</v>
      </c>
      <c r="F15314" s="88">
        <v>46569</v>
      </c>
      <c r="G15314" s="87">
        <v>1600</v>
      </c>
      <c r="H15314" s="87">
        <v>19.411344335310691</v>
      </c>
    </row>
    <row r="15315" spans="1:8" x14ac:dyDescent="0.3">
      <c r="A15315" t="s">
        <v>41</v>
      </c>
      <c r="B15315" t="s">
        <v>56</v>
      </c>
      <c r="C15315" t="s">
        <v>91</v>
      </c>
      <c r="D15315" t="s">
        <v>214</v>
      </c>
      <c r="E15315" t="s">
        <v>216</v>
      </c>
      <c r="F15315" s="88">
        <v>46569</v>
      </c>
      <c r="G15315" s="87">
        <v>1600</v>
      </c>
      <c r="H15315" s="87">
        <v>0</v>
      </c>
    </row>
    <row r="15316" spans="1:8" x14ac:dyDescent="0.3">
      <c r="A15316" t="s">
        <v>41</v>
      </c>
      <c r="B15316" t="s">
        <v>56</v>
      </c>
      <c r="C15316" t="s">
        <v>91</v>
      </c>
      <c r="D15316" t="s">
        <v>214</v>
      </c>
      <c r="E15316" t="s">
        <v>217</v>
      </c>
      <c r="F15316" s="88">
        <v>46569</v>
      </c>
      <c r="G15316" s="87">
        <v>1600</v>
      </c>
      <c r="H15316" s="87">
        <v>19.411344335310691</v>
      </c>
    </row>
    <row r="15317" spans="1:8" x14ac:dyDescent="0.3">
      <c r="A15317" t="s">
        <v>41</v>
      </c>
      <c r="B15317" t="s">
        <v>56</v>
      </c>
      <c r="C15317" t="s">
        <v>91</v>
      </c>
      <c r="D15317" t="s">
        <v>214</v>
      </c>
      <c r="E15317" t="s">
        <v>215</v>
      </c>
      <c r="F15317" s="88">
        <v>46600</v>
      </c>
      <c r="G15317" s="87">
        <v>1600</v>
      </c>
      <c r="H15317" s="87">
        <v>19.39136353825965</v>
      </c>
    </row>
    <row r="15318" spans="1:8" x14ac:dyDescent="0.3">
      <c r="A15318" t="s">
        <v>41</v>
      </c>
      <c r="B15318" t="s">
        <v>56</v>
      </c>
      <c r="C15318" t="s">
        <v>91</v>
      </c>
      <c r="D15318" t="s">
        <v>214</v>
      </c>
      <c r="E15318" t="s">
        <v>216</v>
      </c>
      <c r="F15318" s="88">
        <v>46600</v>
      </c>
      <c r="G15318" s="87">
        <v>1600</v>
      </c>
      <c r="H15318" s="87">
        <v>0</v>
      </c>
    </row>
    <row r="15319" spans="1:8" x14ac:dyDescent="0.3">
      <c r="A15319" t="s">
        <v>41</v>
      </c>
      <c r="B15319" t="s">
        <v>56</v>
      </c>
      <c r="C15319" t="s">
        <v>91</v>
      </c>
      <c r="D15319" t="s">
        <v>214</v>
      </c>
      <c r="E15319" t="s">
        <v>217</v>
      </c>
      <c r="F15319" s="88">
        <v>46600</v>
      </c>
      <c r="G15319" s="87">
        <v>1600</v>
      </c>
      <c r="H15319" s="87">
        <v>19.39136353825965</v>
      </c>
    </row>
    <row r="15320" spans="1:8" x14ac:dyDescent="0.3">
      <c r="A15320" t="s">
        <v>41</v>
      </c>
      <c r="B15320" t="s">
        <v>56</v>
      </c>
      <c r="C15320" t="s">
        <v>91</v>
      </c>
      <c r="D15320" t="s">
        <v>214</v>
      </c>
      <c r="E15320" t="s">
        <v>215</v>
      </c>
      <c r="F15320" s="88">
        <v>46631</v>
      </c>
      <c r="G15320" s="87">
        <v>1600</v>
      </c>
      <c r="H15320" s="87">
        <v>19.371745115600088</v>
      </c>
    </row>
    <row r="15321" spans="1:8" x14ac:dyDescent="0.3">
      <c r="A15321" t="s">
        <v>41</v>
      </c>
      <c r="B15321" t="s">
        <v>56</v>
      </c>
      <c r="C15321" t="s">
        <v>91</v>
      </c>
      <c r="D15321" t="s">
        <v>214</v>
      </c>
      <c r="E15321" t="s">
        <v>216</v>
      </c>
      <c r="F15321" s="88">
        <v>46631</v>
      </c>
      <c r="G15321" s="87">
        <v>1600</v>
      </c>
      <c r="H15321" s="87">
        <v>0</v>
      </c>
    </row>
    <row r="15322" spans="1:8" x14ac:dyDescent="0.3">
      <c r="A15322" t="s">
        <v>41</v>
      </c>
      <c r="B15322" t="s">
        <v>56</v>
      </c>
      <c r="C15322" t="s">
        <v>91</v>
      </c>
      <c r="D15322" t="s">
        <v>214</v>
      </c>
      <c r="E15322" t="s">
        <v>217</v>
      </c>
      <c r="F15322" s="88">
        <v>46631</v>
      </c>
      <c r="G15322" s="87">
        <v>1600</v>
      </c>
      <c r="H15322" s="87">
        <v>19.371745115600088</v>
      </c>
    </row>
    <row r="15323" spans="1:8" x14ac:dyDescent="0.3">
      <c r="A15323" t="s">
        <v>41</v>
      </c>
      <c r="B15323" t="s">
        <v>56</v>
      </c>
      <c r="C15323" t="s">
        <v>91</v>
      </c>
      <c r="D15323" t="s">
        <v>214</v>
      </c>
      <c r="E15323" t="s">
        <v>215</v>
      </c>
      <c r="F15323" s="88">
        <v>46661</v>
      </c>
      <c r="G15323" s="87">
        <v>1600</v>
      </c>
      <c r="H15323" s="87">
        <v>19.3521663491012</v>
      </c>
    </row>
    <row r="15324" spans="1:8" x14ac:dyDescent="0.3">
      <c r="A15324" t="s">
        <v>41</v>
      </c>
      <c r="B15324" t="s">
        <v>56</v>
      </c>
      <c r="C15324" t="s">
        <v>91</v>
      </c>
      <c r="D15324" t="s">
        <v>214</v>
      </c>
      <c r="E15324" t="s">
        <v>216</v>
      </c>
      <c r="F15324" s="88">
        <v>46661</v>
      </c>
      <c r="G15324" s="87">
        <v>1600</v>
      </c>
      <c r="H15324" s="87">
        <v>0</v>
      </c>
    </row>
    <row r="15325" spans="1:8" x14ac:dyDescent="0.3">
      <c r="A15325" t="s">
        <v>41</v>
      </c>
      <c r="B15325" t="s">
        <v>56</v>
      </c>
      <c r="C15325" t="s">
        <v>91</v>
      </c>
      <c r="D15325" t="s">
        <v>214</v>
      </c>
      <c r="E15325" t="s">
        <v>217</v>
      </c>
      <c r="F15325" s="88">
        <v>46661</v>
      </c>
      <c r="G15325" s="87">
        <v>1600</v>
      </c>
      <c r="H15325" s="87">
        <v>19.3521663491012</v>
      </c>
    </row>
    <row r="15326" spans="1:8" x14ac:dyDescent="0.3">
      <c r="A15326" t="s">
        <v>41</v>
      </c>
      <c r="B15326" t="s">
        <v>56</v>
      </c>
      <c r="C15326" t="s">
        <v>91</v>
      </c>
      <c r="D15326" t="s">
        <v>214</v>
      </c>
      <c r="E15326" t="s">
        <v>215</v>
      </c>
      <c r="F15326" s="88">
        <v>46692</v>
      </c>
      <c r="G15326" s="87">
        <v>1600</v>
      </c>
      <c r="H15326" s="87">
        <v>19.332627118643941</v>
      </c>
    </row>
    <row r="15327" spans="1:8" x14ac:dyDescent="0.3">
      <c r="A15327" t="s">
        <v>41</v>
      </c>
      <c r="B15327" t="s">
        <v>56</v>
      </c>
      <c r="C15327" t="s">
        <v>91</v>
      </c>
      <c r="D15327" t="s">
        <v>214</v>
      </c>
      <c r="E15327" t="s">
        <v>216</v>
      </c>
      <c r="F15327" s="88">
        <v>46692</v>
      </c>
      <c r="G15327" s="87">
        <v>1600</v>
      </c>
      <c r="H15327" s="87">
        <v>0</v>
      </c>
    </row>
    <row r="15328" spans="1:8" x14ac:dyDescent="0.3">
      <c r="A15328" t="s">
        <v>41</v>
      </c>
      <c r="B15328" t="s">
        <v>56</v>
      </c>
      <c r="C15328" t="s">
        <v>91</v>
      </c>
      <c r="D15328" t="s">
        <v>214</v>
      </c>
      <c r="E15328" t="s">
        <v>217</v>
      </c>
      <c r="F15328" s="88">
        <v>46692</v>
      </c>
      <c r="G15328" s="87">
        <v>1600</v>
      </c>
      <c r="H15328" s="87">
        <v>19.332627118643941</v>
      </c>
    </row>
    <row r="15329" spans="1:8" x14ac:dyDescent="0.3">
      <c r="A15329" t="s">
        <v>41</v>
      </c>
      <c r="B15329" t="s">
        <v>56</v>
      </c>
      <c r="C15329" t="s">
        <v>91</v>
      </c>
      <c r="D15329" t="s">
        <v>214</v>
      </c>
      <c r="E15329" t="s">
        <v>215</v>
      </c>
      <c r="F15329" s="88">
        <v>46722</v>
      </c>
      <c r="G15329" s="87">
        <v>1600</v>
      </c>
      <c r="H15329" s="87">
        <v>19.313127304595309</v>
      </c>
    </row>
    <row r="15330" spans="1:8" x14ac:dyDescent="0.3">
      <c r="A15330" t="s">
        <v>41</v>
      </c>
      <c r="B15330" t="s">
        <v>56</v>
      </c>
      <c r="C15330" t="s">
        <v>91</v>
      </c>
      <c r="D15330" t="s">
        <v>214</v>
      </c>
      <c r="E15330" t="s">
        <v>216</v>
      </c>
      <c r="F15330" s="88">
        <v>46722</v>
      </c>
      <c r="G15330" s="87">
        <v>1600</v>
      </c>
      <c r="H15330" s="87">
        <v>0</v>
      </c>
    </row>
    <row r="15331" spans="1:8" x14ac:dyDescent="0.3">
      <c r="A15331" t="s">
        <v>41</v>
      </c>
      <c r="B15331" t="s">
        <v>56</v>
      </c>
      <c r="C15331" t="s">
        <v>91</v>
      </c>
      <c r="D15331" t="s">
        <v>214</v>
      </c>
      <c r="E15331" t="s">
        <v>217</v>
      </c>
      <c r="F15331" s="88">
        <v>46722</v>
      </c>
      <c r="G15331" s="87">
        <v>1600</v>
      </c>
      <c r="H15331" s="87">
        <v>19.313127304595309</v>
      </c>
    </row>
    <row r="15332" spans="1:8" x14ac:dyDescent="0.3">
      <c r="A15332" t="s">
        <v>41</v>
      </c>
      <c r="B15332" t="s">
        <v>56</v>
      </c>
      <c r="C15332" t="s">
        <v>93</v>
      </c>
      <c r="D15332" t="s">
        <v>198</v>
      </c>
      <c r="E15332" t="s">
        <v>135</v>
      </c>
      <c r="G15332" s="87">
        <v>14400</v>
      </c>
      <c r="H15332" s="87">
        <v>7632</v>
      </c>
    </row>
    <row r="15333" spans="1:8" x14ac:dyDescent="0.3">
      <c r="A15333" t="s">
        <v>41</v>
      </c>
      <c r="B15333" t="s">
        <v>56</v>
      </c>
      <c r="C15333" t="s">
        <v>93</v>
      </c>
      <c r="D15333" t="s">
        <v>198</v>
      </c>
      <c r="E15333" t="s">
        <v>199</v>
      </c>
      <c r="G15333" s="87">
        <v>14400</v>
      </c>
      <c r="H15333" s="87">
        <v>14430.923407301359</v>
      </c>
    </row>
    <row r="15334" spans="1:8" x14ac:dyDescent="0.3">
      <c r="A15334" t="s">
        <v>41</v>
      </c>
      <c r="B15334" t="s">
        <v>56</v>
      </c>
      <c r="C15334" t="s">
        <v>93</v>
      </c>
      <c r="D15334" t="s">
        <v>198</v>
      </c>
      <c r="E15334" t="s">
        <v>200</v>
      </c>
      <c r="G15334" s="87">
        <v>14400</v>
      </c>
      <c r="H15334" s="87">
        <v>14560.13090724715</v>
      </c>
    </row>
    <row r="15335" spans="1:8" x14ac:dyDescent="0.3">
      <c r="A15335" t="s">
        <v>41</v>
      </c>
      <c r="B15335" t="s">
        <v>56</v>
      </c>
      <c r="C15335" t="s">
        <v>93</v>
      </c>
      <c r="D15335" t="s">
        <v>198</v>
      </c>
      <c r="E15335" t="s">
        <v>201</v>
      </c>
      <c r="G15335" s="87">
        <v>14400</v>
      </c>
      <c r="H15335" s="87">
        <v>14400</v>
      </c>
    </row>
    <row r="15336" spans="1:8" x14ac:dyDescent="0.3">
      <c r="A15336" t="s">
        <v>41</v>
      </c>
      <c r="B15336" t="s">
        <v>56</v>
      </c>
      <c r="C15336" t="s">
        <v>93</v>
      </c>
      <c r="D15336" t="s">
        <v>198</v>
      </c>
      <c r="E15336" t="s">
        <v>202</v>
      </c>
      <c r="G15336" s="87">
        <v>14400</v>
      </c>
      <c r="H15336" s="87">
        <v>7733.4410402128742</v>
      </c>
    </row>
    <row r="15337" spans="1:8" x14ac:dyDescent="0.3">
      <c r="A15337" t="s">
        <v>41</v>
      </c>
      <c r="B15337" t="s">
        <v>56</v>
      </c>
      <c r="C15337" t="s">
        <v>93</v>
      </c>
      <c r="D15337" t="s">
        <v>198</v>
      </c>
      <c r="E15337" t="s">
        <v>139</v>
      </c>
      <c r="G15337" s="87">
        <v>14400</v>
      </c>
      <c r="H15337" s="87">
        <v>9000</v>
      </c>
    </row>
    <row r="15338" spans="1:8" x14ac:dyDescent="0.3">
      <c r="A15338" t="s">
        <v>41</v>
      </c>
      <c r="B15338" t="s">
        <v>56</v>
      </c>
      <c r="C15338" t="s">
        <v>93</v>
      </c>
      <c r="D15338" t="s">
        <v>198</v>
      </c>
      <c r="E15338" t="s">
        <v>65</v>
      </c>
      <c r="G15338" s="87">
        <v>14400</v>
      </c>
      <c r="H15338" s="87">
        <v>7733.4410402128742</v>
      </c>
    </row>
    <row r="15339" spans="1:8" x14ac:dyDescent="0.3">
      <c r="A15339" t="s">
        <v>41</v>
      </c>
      <c r="B15339" t="s">
        <v>56</v>
      </c>
      <c r="C15339" t="s">
        <v>93</v>
      </c>
      <c r="D15339" t="s">
        <v>203</v>
      </c>
      <c r="E15339" t="s">
        <v>204</v>
      </c>
      <c r="G15339" s="87">
        <v>14400</v>
      </c>
      <c r="H15339" s="87">
        <v>7454.096034969888</v>
      </c>
    </row>
    <row r="15340" spans="1:8" x14ac:dyDescent="0.3">
      <c r="A15340" t="s">
        <v>41</v>
      </c>
      <c r="B15340" t="s">
        <v>56</v>
      </c>
      <c r="C15340" t="s">
        <v>93</v>
      </c>
      <c r="D15340" t="s">
        <v>203</v>
      </c>
      <c r="E15340" t="s">
        <v>142</v>
      </c>
      <c r="G15340" s="87">
        <v>14400</v>
      </c>
      <c r="H15340" s="87">
        <v>13862.815884476529</v>
      </c>
    </row>
    <row r="15341" spans="1:8" x14ac:dyDescent="0.3">
      <c r="A15341" t="s">
        <v>41</v>
      </c>
      <c r="B15341" t="s">
        <v>56</v>
      </c>
      <c r="C15341" t="s">
        <v>93</v>
      </c>
      <c r="D15341" t="s">
        <v>203</v>
      </c>
      <c r="E15341" t="s">
        <v>143</v>
      </c>
      <c r="G15341" s="87">
        <v>14400</v>
      </c>
      <c r="H15341" s="87">
        <v>14609.325011933901</v>
      </c>
    </row>
    <row r="15342" spans="1:8" x14ac:dyDescent="0.3">
      <c r="A15342" t="s">
        <v>41</v>
      </c>
      <c r="B15342" t="s">
        <v>56</v>
      </c>
      <c r="C15342" t="s">
        <v>93</v>
      </c>
      <c r="D15342" t="s">
        <v>203</v>
      </c>
      <c r="E15342" t="s">
        <v>141</v>
      </c>
      <c r="G15342" s="87">
        <v>14400</v>
      </c>
      <c r="H15342" s="87">
        <v>0</v>
      </c>
    </row>
    <row r="15343" spans="1:8" x14ac:dyDescent="0.3">
      <c r="A15343" t="s">
        <v>41</v>
      </c>
      <c r="B15343" t="s">
        <v>56</v>
      </c>
      <c r="C15343" t="s">
        <v>93</v>
      </c>
      <c r="D15343" t="s">
        <v>203</v>
      </c>
      <c r="E15343" t="s">
        <v>205</v>
      </c>
      <c r="G15343" s="87">
        <v>14400</v>
      </c>
      <c r="H15343" s="87">
        <v>7454.096034969888</v>
      </c>
    </row>
    <row r="15344" spans="1:8" x14ac:dyDescent="0.3">
      <c r="A15344" t="s">
        <v>41</v>
      </c>
      <c r="B15344" t="s">
        <v>56</v>
      </c>
      <c r="C15344" t="s">
        <v>93</v>
      </c>
      <c r="D15344" t="s">
        <v>206</v>
      </c>
      <c r="E15344" t="s">
        <v>207</v>
      </c>
      <c r="G15344" s="87">
        <v>14400</v>
      </c>
      <c r="H15344" s="87">
        <v>15120</v>
      </c>
    </row>
    <row r="15345" spans="1:8" x14ac:dyDescent="0.3">
      <c r="A15345" t="s">
        <v>41</v>
      </c>
      <c r="B15345" t="s">
        <v>56</v>
      </c>
      <c r="C15345" t="s">
        <v>93</v>
      </c>
      <c r="D15345" t="s">
        <v>206</v>
      </c>
      <c r="E15345" t="s">
        <v>208</v>
      </c>
      <c r="G15345" s="87">
        <v>14400</v>
      </c>
      <c r="H15345" s="87">
        <v>15087.6</v>
      </c>
    </row>
    <row r="15346" spans="1:8" x14ac:dyDescent="0.3">
      <c r="A15346" t="s">
        <v>41</v>
      </c>
      <c r="B15346" t="s">
        <v>56</v>
      </c>
      <c r="C15346" t="s">
        <v>93</v>
      </c>
      <c r="D15346" t="s">
        <v>206</v>
      </c>
      <c r="E15346" t="s">
        <v>209</v>
      </c>
      <c r="G15346" s="87">
        <v>14400</v>
      </c>
      <c r="H15346" s="87">
        <v>14241.63019693654</v>
      </c>
    </row>
    <row r="15347" spans="1:8" x14ac:dyDescent="0.3">
      <c r="A15347" t="s">
        <v>41</v>
      </c>
      <c r="B15347" t="s">
        <v>56</v>
      </c>
      <c r="C15347" t="s">
        <v>93</v>
      </c>
      <c r="D15347" t="s">
        <v>210</v>
      </c>
      <c r="E15347" t="s">
        <v>211</v>
      </c>
      <c r="G15347" s="87">
        <v>14400</v>
      </c>
      <c r="H15347" s="87">
        <v>14400</v>
      </c>
    </row>
    <row r="15348" spans="1:8" x14ac:dyDescent="0.3">
      <c r="A15348" t="s">
        <v>41</v>
      </c>
      <c r="B15348" t="s">
        <v>56</v>
      </c>
      <c r="C15348" t="s">
        <v>93</v>
      </c>
      <c r="D15348" t="s">
        <v>210</v>
      </c>
      <c r="E15348" t="s">
        <v>212</v>
      </c>
      <c r="G15348" s="87">
        <v>14400</v>
      </c>
      <c r="H15348" s="87">
        <v>14256</v>
      </c>
    </row>
    <row r="15349" spans="1:8" x14ac:dyDescent="0.3">
      <c r="A15349" t="s">
        <v>41</v>
      </c>
      <c r="B15349" t="s">
        <v>56</v>
      </c>
      <c r="C15349" t="s">
        <v>93</v>
      </c>
      <c r="D15349" t="s">
        <v>210</v>
      </c>
      <c r="E15349" t="s">
        <v>213</v>
      </c>
      <c r="G15349" s="87">
        <v>14400</v>
      </c>
      <c r="H15349" s="87">
        <v>14184</v>
      </c>
    </row>
    <row r="15350" spans="1:8" x14ac:dyDescent="0.3">
      <c r="A15350" t="s">
        <v>41</v>
      </c>
      <c r="B15350" t="s">
        <v>56</v>
      </c>
      <c r="C15350" t="s">
        <v>93</v>
      </c>
      <c r="D15350" t="s">
        <v>214</v>
      </c>
      <c r="E15350" t="s">
        <v>215</v>
      </c>
      <c r="F15350" s="88">
        <v>46388</v>
      </c>
      <c r="G15350" s="87">
        <v>1200</v>
      </c>
      <c r="H15350" s="87">
        <v>54.931868398287428</v>
      </c>
    </row>
    <row r="15351" spans="1:8" x14ac:dyDescent="0.3">
      <c r="A15351" t="s">
        <v>41</v>
      </c>
      <c r="B15351" t="s">
        <v>56</v>
      </c>
      <c r="C15351" t="s">
        <v>93</v>
      </c>
      <c r="D15351" t="s">
        <v>214</v>
      </c>
      <c r="E15351" t="s">
        <v>216</v>
      </c>
      <c r="F15351" s="88">
        <v>46388</v>
      </c>
      <c r="G15351" s="87">
        <v>1200</v>
      </c>
      <c r="H15351" s="87">
        <v>60.000000000000057</v>
      </c>
    </row>
    <row r="15352" spans="1:8" x14ac:dyDescent="0.3">
      <c r="A15352" t="s">
        <v>41</v>
      </c>
      <c r="B15352" t="s">
        <v>56</v>
      </c>
      <c r="C15352" t="s">
        <v>93</v>
      </c>
      <c r="D15352" t="s">
        <v>214</v>
      </c>
      <c r="E15352" t="s">
        <v>217</v>
      </c>
      <c r="F15352" s="88">
        <v>46388</v>
      </c>
      <c r="G15352" s="87">
        <v>1200</v>
      </c>
      <c r="H15352" s="87">
        <v>-4.8267920016309862</v>
      </c>
    </row>
    <row r="15353" spans="1:8" x14ac:dyDescent="0.3">
      <c r="A15353" t="s">
        <v>41</v>
      </c>
      <c r="B15353" t="s">
        <v>56</v>
      </c>
      <c r="C15353" t="s">
        <v>93</v>
      </c>
      <c r="D15353" t="s">
        <v>214</v>
      </c>
      <c r="E15353" t="s">
        <v>215</v>
      </c>
      <c r="F15353" s="88">
        <v>46419</v>
      </c>
      <c r="G15353" s="87">
        <v>1200</v>
      </c>
      <c r="H15353" s="87">
        <v>54.930220252662387</v>
      </c>
    </row>
    <row r="15354" spans="1:8" x14ac:dyDescent="0.3">
      <c r="A15354" t="s">
        <v>41</v>
      </c>
      <c r="B15354" t="s">
        <v>56</v>
      </c>
      <c r="C15354" t="s">
        <v>93</v>
      </c>
      <c r="D15354" t="s">
        <v>214</v>
      </c>
      <c r="E15354" t="s">
        <v>216</v>
      </c>
      <c r="F15354" s="88">
        <v>46419</v>
      </c>
      <c r="G15354" s="87">
        <v>1200</v>
      </c>
      <c r="H15354" s="87">
        <v>60.000000000000057</v>
      </c>
    </row>
    <row r="15355" spans="1:8" x14ac:dyDescent="0.3">
      <c r="A15355" t="s">
        <v>41</v>
      </c>
      <c r="B15355" t="s">
        <v>56</v>
      </c>
      <c r="C15355" t="s">
        <v>93</v>
      </c>
      <c r="D15355" t="s">
        <v>214</v>
      </c>
      <c r="E15355" t="s">
        <v>217</v>
      </c>
      <c r="F15355" s="88">
        <v>46419</v>
      </c>
      <c r="G15355" s="87">
        <v>1200</v>
      </c>
      <c r="H15355" s="87">
        <v>-4.828361664131231</v>
      </c>
    </row>
    <row r="15356" spans="1:8" x14ac:dyDescent="0.3">
      <c r="A15356" t="s">
        <v>41</v>
      </c>
      <c r="B15356" t="s">
        <v>56</v>
      </c>
      <c r="C15356" t="s">
        <v>93</v>
      </c>
      <c r="D15356" t="s">
        <v>214</v>
      </c>
      <c r="E15356" t="s">
        <v>215</v>
      </c>
      <c r="F15356" s="88">
        <v>46447</v>
      </c>
      <c r="G15356" s="87">
        <v>1200</v>
      </c>
      <c r="H15356" s="87">
        <v>54.928571034741488</v>
      </c>
    </row>
    <row r="15357" spans="1:8" x14ac:dyDescent="0.3">
      <c r="A15357" t="s">
        <v>41</v>
      </c>
      <c r="B15357" t="s">
        <v>56</v>
      </c>
      <c r="C15357" t="s">
        <v>93</v>
      </c>
      <c r="D15357" t="s">
        <v>214</v>
      </c>
      <c r="E15357" t="s">
        <v>216</v>
      </c>
      <c r="F15357" s="88">
        <v>46447</v>
      </c>
      <c r="G15357" s="87">
        <v>1200</v>
      </c>
      <c r="H15357" s="87">
        <v>60.000000000000057</v>
      </c>
    </row>
    <row r="15358" spans="1:8" x14ac:dyDescent="0.3">
      <c r="A15358" t="s">
        <v>41</v>
      </c>
      <c r="B15358" t="s">
        <v>56</v>
      </c>
      <c r="C15358" t="s">
        <v>93</v>
      </c>
      <c r="D15358" t="s">
        <v>214</v>
      </c>
      <c r="E15358" t="s">
        <v>217</v>
      </c>
      <c r="F15358" s="88">
        <v>46447</v>
      </c>
      <c r="G15358" s="87">
        <v>1200</v>
      </c>
      <c r="H15358" s="87">
        <v>-4.8299323478653733</v>
      </c>
    </row>
    <row r="15359" spans="1:8" x14ac:dyDescent="0.3">
      <c r="A15359" t="s">
        <v>41</v>
      </c>
      <c r="B15359" t="s">
        <v>56</v>
      </c>
      <c r="C15359" t="s">
        <v>93</v>
      </c>
      <c r="D15359" t="s">
        <v>214</v>
      </c>
      <c r="E15359" t="s">
        <v>215</v>
      </c>
      <c r="F15359" s="88">
        <v>46478</v>
      </c>
      <c r="G15359" s="87">
        <v>1200</v>
      </c>
      <c r="H15359" s="87">
        <v>105.1239393738832</v>
      </c>
    </row>
    <row r="15360" spans="1:8" x14ac:dyDescent="0.3">
      <c r="A15360" t="s">
        <v>41</v>
      </c>
      <c r="B15360" t="s">
        <v>56</v>
      </c>
      <c r="C15360" t="s">
        <v>93</v>
      </c>
      <c r="D15360" t="s">
        <v>214</v>
      </c>
      <c r="E15360" t="s">
        <v>216</v>
      </c>
      <c r="F15360" s="88">
        <v>46478</v>
      </c>
      <c r="G15360" s="87">
        <v>1200</v>
      </c>
      <c r="H15360" s="87">
        <v>110.40000000000011</v>
      </c>
    </row>
    <row r="15361" spans="1:8" x14ac:dyDescent="0.3">
      <c r="A15361" t="s">
        <v>41</v>
      </c>
      <c r="B15361" t="s">
        <v>56</v>
      </c>
      <c r="C15361" t="s">
        <v>93</v>
      </c>
      <c r="D15361" t="s">
        <v>214</v>
      </c>
      <c r="E15361" t="s">
        <v>217</v>
      </c>
      <c r="F15361" s="88">
        <v>46478</v>
      </c>
      <c r="G15361" s="87">
        <v>1200</v>
      </c>
      <c r="H15361" s="87">
        <v>-4.8315573499238873</v>
      </c>
    </row>
    <row r="15362" spans="1:8" x14ac:dyDescent="0.3">
      <c r="A15362" t="s">
        <v>41</v>
      </c>
      <c r="B15362" t="s">
        <v>56</v>
      </c>
      <c r="C15362" t="s">
        <v>93</v>
      </c>
      <c r="D15362" t="s">
        <v>214</v>
      </c>
      <c r="E15362" t="s">
        <v>215</v>
      </c>
      <c r="F15362" s="88">
        <v>46508</v>
      </c>
      <c r="G15362" s="87">
        <v>1200</v>
      </c>
      <c r="H15362" s="87">
        <v>105.12216367719201</v>
      </c>
    </row>
    <row r="15363" spans="1:8" x14ac:dyDescent="0.3">
      <c r="A15363" t="s">
        <v>41</v>
      </c>
      <c r="B15363" t="s">
        <v>56</v>
      </c>
      <c r="C15363" t="s">
        <v>93</v>
      </c>
      <c r="D15363" t="s">
        <v>214</v>
      </c>
      <c r="E15363" t="s">
        <v>216</v>
      </c>
      <c r="F15363" s="88">
        <v>46508</v>
      </c>
      <c r="G15363" s="87">
        <v>1200</v>
      </c>
      <c r="H15363" s="87">
        <v>110.40000000000011</v>
      </c>
    </row>
    <row r="15364" spans="1:8" x14ac:dyDescent="0.3">
      <c r="A15364" t="s">
        <v>41</v>
      </c>
      <c r="B15364" t="s">
        <v>56</v>
      </c>
      <c r="C15364" t="s">
        <v>93</v>
      </c>
      <c r="D15364" t="s">
        <v>214</v>
      </c>
      <c r="E15364" t="s">
        <v>217</v>
      </c>
      <c r="F15364" s="88">
        <v>46508</v>
      </c>
      <c r="G15364" s="87">
        <v>1200</v>
      </c>
      <c r="H15364" s="87">
        <v>-4.8331834457949094</v>
      </c>
    </row>
    <row r="15365" spans="1:8" x14ac:dyDescent="0.3">
      <c r="A15365" t="s">
        <v>41</v>
      </c>
      <c r="B15365" t="s">
        <v>56</v>
      </c>
      <c r="C15365" t="s">
        <v>93</v>
      </c>
      <c r="D15365" t="s">
        <v>214</v>
      </c>
      <c r="E15365" t="s">
        <v>215</v>
      </c>
      <c r="F15365" s="88">
        <v>46539</v>
      </c>
      <c r="G15365" s="87">
        <v>1200</v>
      </c>
      <c r="H15365" s="87">
        <v>105.12038678485099</v>
      </c>
    </row>
    <row r="15366" spans="1:8" x14ac:dyDescent="0.3">
      <c r="A15366" t="s">
        <v>41</v>
      </c>
      <c r="B15366" t="s">
        <v>56</v>
      </c>
      <c r="C15366" t="s">
        <v>93</v>
      </c>
      <c r="D15366" t="s">
        <v>214</v>
      </c>
      <c r="E15366" t="s">
        <v>216</v>
      </c>
      <c r="F15366" s="88">
        <v>46539</v>
      </c>
      <c r="G15366" s="87">
        <v>1200</v>
      </c>
      <c r="H15366" s="87">
        <v>110.40000000000011</v>
      </c>
    </row>
    <row r="15367" spans="1:8" x14ac:dyDescent="0.3">
      <c r="A15367" t="s">
        <v>41</v>
      </c>
      <c r="B15367" t="s">
        <v>56</v>
      </c>
      <c r="C15367" t="s">
        <v>93</v>
      </c>
      <c r="D15367" t="s">
        <v>214</v>
      </c>
      <c r="E15367" t="s">
        <v>217</v>
      </c>
      <c r="F15367" s="88">
        <v>46539</v>
      </c>
      <c r="G15367" s="87">
        <v>1200</v>
      </c>
      <c r="H15367" s="87">
        <v>-4.8348106365834198</v>
      </c>
    </row>
    <row r="15368" spans="1:8" x14ac:dyDescent="0.3">
      <c r="A15368" t="s">
        <v>41</v>
      </c>
      <c r="B15368" t="s">
        <v>56</v>
      </c>
      <c r="C15368" t="s">
        <v>93</v>
      </c>
      <c r="D15368" t="s">
        <v>214</v>
      </c>
      <c r="E15368" t="s">
        <v>215</v>
      </c>
      <c r="F15368" s="88">
        <v>46569</v>
      </c>
      <c r="G15368" s="87">
        <v>1200</v>
      </c>
      <c r="H15368" s="87">
        <v>105.1186086956521</v>
      </c>
    </row>
    <row r="15369" spans="1:8" x14ac:dyDescent="0.3">
      <c r="A15369" t="s">
        <v>41</v>
      </c>
      <c r="B15369" t="s">
        <v>56</v>
      </c>
      <c r="C15369" t="s">
        <v>93</v>
      </c>
      <c r="D15369" t="s">
        <v>214</v>
      </c>
      <c r="E15369" t="s">
        <v>216</v>
      </c>
      <c r="F15369" s="88">
        <v>46569</v>
      </c>
      <c r="G15369" s="87">
        <v>1200</v>
      </c>
      <c r="H15369" s="87">
        <v>110.40000000000011</v>
      </c>
    </row>
    <row r="15370" spans="1:8" x14ac:dyDescent="0.3">
      <c r="A15370" t="s">
        <v>41</v>
      </c>
      <c r="B15370" t="s">
        <v>56</v>
      </c>
      <c r="C15370" t="s">
        <v>93</v>
      </c>
      <c r="D15370" t="s">
        <v>214</v>
      </c>
      <c r="E15370" t="s">
        <v>217</v>
      </c>
      <c r="F15370" s="88">
        <v>46569</v>
      </c>
      <c r="G15370" s="87">
        <v>1200</v>
      </c>
      <c r="H15370" s="87">
        <v>-4.8364389233954697</v>
      </c>
    </row>
    <row r="15371" spans="1:8" x14ac:dyDescent="0.3">
      <c r="A15371" t="s">
        <v>41</v>
      </c>
      <c r="B15371" t="s">
        <v>56</v>
      </c>
      <c r="C15371" t="s">
        <v>93</v>
      </c>
      <c r="D15371" t="s">
        <v>214</v>
      </c>
      <c r="E15371" t="s">
        <v>215</v>
      </c>
      <c r="F15371" s="88">
        <v>46600</v>
      </c>
      <c r="G15371" s="87">
        <v>1200</v>
      </c>
      <c r="H15371" s="87">
        <v>105.1168002297543</v>
      </c>
    </row>
    <row r="15372" spans="1:8" x14ac:dyDescent="0.3">
      <c r="A15372" t="s">
        <v>41</v>
      </c>
      <c r="B15372" t="s">
        <v>56</v>
      </c>
      <c r="C15372" t="s">
        <v>93</v>
      </c>
      <c r="D15372" t="s">
        <v>214</v>
      </c>
      <c r="E15372" t="s">
        <v>216</v>
      </c>
      <c r="F15372" s="88">
        <v>46600</v>
      </c>
      <c r="G15372" s="87">
        <v>1200</v>
      </c>
      <c r="H15372" s="87">
        <v>110.40000000000011</v>
      </c>
    </row>
    <row r="15373" spans="1:8" x14ac:dyDescent="0.3">
      <c r="A15373" t="s">
        <v>41</v>
      </c>
      <c r="B15373" t="s">
        <v>56</v>
      </c>
      <c r="C15373" t="s">
        <v>93</v>
      </c>
      <c r="D15373" t="s">
        <v>214</v>
      </c>
      <c r="E15373" t="s">
        <v>217</v>
      </c>
      <c r="F15373" s="88">
        <v>46600</v>
      </c>
      <c r="G15373" s="87">
        <v>1200</v>
      </c>
      <c r="H15373" s="87">
        <v>-4.8380950276975643</v>
      </c>
    </row>
    <row r="15374" spans="1:8" x14ac:dyDescent="0.3">
      <c r="A15374" t="s">
        <v>41</v>
      </c>
      <c r="B15374" t="s">
        <v>56</v>
      </c>
      <c r="C15374" t="s">
        <v>93</v>
      </c>
      <c r="D15374" t="s">
        <v>214</v>
      </c>
      <c r="E15374" t="s">
        <v>215</v>
      </c>
      <c r="F15374" s="88">
        <v>46631</v>
      </c>
      <c r="G15374" s="87">
        <v>1200</v>
      </c>
      <c r="H15374" s="87">
        <v>105.11501972353901</v>
      </c>
    </row>
    <row r="15375" spans="1:8" x14ac:dyDescent="0.3">
      <c r="A15375" t="s">
        <v>41</v>
      </c>
      <c r="B15375" t="s">
        <v>56</v>
      </c>
      <c r="C15375" t="s">
        <v>93</v>
      </c>
      <c r="D15375" t="s">
        <v>214</v>
      </c>
      <c r="E15375" t="s">
        <v>216</v>
      </c>
      <c r="F15375" s="88">
        <v>46631</v>
      </c>
      <c r="G15375" s="87">
        <v>1200</v>
      </c>
      <c r="H15375" s="87">
        <v>110.40000000000011</v>
      </c>
    </row>
    <row r="15376" spans="1:8" x14ac:dyDescent="0.3">
      <c r="A15376" t="s">
        <v>41</v>
      </c>
      <c r="B15376" t="s">
        <v>56</v>
      </c>
      <c r="C15376" t="s">
        <v>93</v>
      </c>
      <c r="D15376" t="s">
        <v>214</v>
      </c>
      <c r="E15376" t="s">
        <v>217</v>
      </c>
      <c r="F15376" s="88">
        <v>46631</v>
      </c>
      <c r="G15376" s="87">
        <v>1200</v>
      </c>
      <c r="H15376" s="87">
        <v>-4.8397255278948226</v>
      </c>
    </row>
    <row r="15377" spans="1:8" x14ac:dyDescent="0.3">
      <c r="A15377" t="s">
        <v>41</v>
      </c>
      <c r="B15377" t="s">
        <v>56</v>
      </c>
      <c r="C15377" t="s">
        <v>93</v>
      </c>
      <c r="D15377" t="s">
        <v>214</v>
      </c>
      <c r="E15377" t="s">
        <v>215</v>
      </c>
      <c r="F15377" s="88">
        <v>46661</v>
      </c>
      <c r="G15377" s="87">
        <v>1200</v>
      </c>
      <c r="H15377" s="87">
        <v>42.964988587439997</v>
      </c>
    </row>
    <row r="15378" spans="1:8" x14ac:dyDescent="0.3">
      <c r="A15378" t="s">
        <v>41</v>
      </c>
      <c r="B15378" t="s">
        <v>56</v>
      </c>
      <c r="C15378" t="s">
        <v>93</v>
      </c>
      <c r="D15378" t="s">
        <v>214</v>
      </c>
      <c r="E15378" t="s">
        <v>216</v>
      </c>
      <c r="F15378" s="88">
        <v>46661</v>
      </c>
      <c r="G15378" s="87">
        <v>1200</v>
      </c>
      <c r="H15378" s="87">
        <v>48.000000000000043</v>
      </c>
    </row>
    <row r="15379" spans="1:8" x14ac:dyDescent="0.3">
      <c r="A15379" t="s">
        <v>41</v>
      </c>
      <c r="B15379" t="s">
        <v>56</v>
      </c>
      <c r="C15379" t="s">
        <v>93</v>
      </c>
      <c r="D15379" t="s">
        <v>214</v>
      </c>
      <c r="E15379" t="s">
        <v>217</v>
      </c>
      <c r="F15379" s="88">
        <v>46661</v>
      </c>
      <c r="G15379" s="87">
        <v>1200</v>
      </c>
      <c r="H15379" s="87">
        <v>-4.8413571274614764</v>
      </c>
    </row>
    <row r="15380" spans="1:8" x14ac:dyDescent="0.3">
      <c r="A15380" t="s">
        <v>41</v>
      </c>
      <c r="B15380" t="s">
        <v>56</v>
      </c>
      <c r="C15380" t="s">
        <v>93</v>
      </c>
      <c r="D15380" t="s">
        <v>214</v>
      </c>
      <c r="E15380" t="s">
        <v>215</v>
      </c>
      <c r="F15380" s="88">
        <v>46692</v>
      </c>
      <c r="G15380" s="87">
        <v>1200</v>
      </c>
      <c r="H15380" s="87">
        <v>42.963290579389557</v>
      </c>
    </row>
    <row r="15381" spans="1:8" x14ac:dyDescent="0.3">
      <c r="A15381" t="s">
        <v>41</v>
      </c>
      <c r="B15381" t="s">
        <v>56</v>
      </c>
      <c r="C15381" t="s">
        <v>93</v>
      </c>
      <c r="D15381" t="s">
        <v>214</v>
      </c>
      <c r="E15381" t="s">
        <v>216</v>
      </c>
      <c r="F15381" s="88">
        <v>46692</v>
      </c>
      <c r="G15381" s="87">
        <v>1200</v>
      </c>
      <c r="H15381" s="87">
        <v>48.000000000000043</v>
      </c>
    </row>
    <row r="15382" spans="1:8" x14ac:dyDescent="0.3">
      <c r="A15382" t="s">
        <v>41</v>
      </c>
      <c r="B15382" t="s">
        <v>56</v>
      </c>
      <c r="C15382" t="s">
        <v>93</v>
      </c>
      <c r="D15382" t="s">
        <v>214</v>
      </c>
      <c r="E15382" t="s">
        <v>217</v>
      </c>
      <c r="F15382" s="88">
        <v>46692</v>
      </c>
      <c r="G15382" s="87">
        <v>1200</v>
      </c>
      <c r="H15382" s="87">
        <v>-4.8429898275099692</v>
      </c>
    </row>
    <row r="15383" spans="1:8" x14ac:dyDescent="0.3">
      <c r="A15383" t="s">
        <v>41</v>
      </c>
      <c r="B15383" t="s">
        <v>56</v>
      </c>
      <c r="C15383" t="s">
        <v>93</v>
      </c>
      <c r="D15383" t="s">
        <v>214</v>
      </c>
      <c r="E15383" t="s">
        <v>215</v>
      </c>
      <c r="F15383" s="88">
        <v>46722</v>
      </c>
      <c r="G15383" s="87">
        <v>1200</v>
      </c>
      <c r="H15383" s="87">
        <v>42.961591425679828</v>
      </c>
    </row>
    <row r="15384" spans="1:8" x14ac:dyDescent="0.3">
      <c r="A15384" t="s">
        <v>41</v>
      </c>
      <c r="B15384" t="s">
        <v>56</v>
      </c>
      <c r="C15384" t="s">
        <v>93</v>
      </c>
      <c r="D15384" t="s">
        <v>214</v>
      </c>
      <c r="E15384" t="s">
        <v>216</v>
      </c>
      <c r="F15384" s="88">
        <v>46722</v>
      </c>
      <c r="G15384" s="87">
        <v>1200</v>
      </c>
      <c r="H15384" s="87">
        <v>48.000000000000043</v>
      </c>
    </row>
    <row r="15385" spans="1:8" x14ac:dyDescent="0.3">
      <c r="A15385" t="s">
        <v>41</v>
      </c>
      <c r="B15385" t="s">
        <v>56</v>
      </c>
      <c r="C15385" t="s">
        <v>93</v>
      </c>
      <c r="D15385" t="s">
        <v>214</v>
      </c>
      <c r="E15385" t="s">
        <v>217</v>
      </c>
      <c r="F15385" s="88">
        <v>46722</v>
      </c>
      <c r="G15385" s="87">
        <v>1200</v>
      </c>
      <c r="H15385" s="87">
        <v>-4.8446236291539444</v>
      </c>
    </row>
    <row r="15386" spans="1:8" x14ac:dyDescent="0.3">
      <c r="A15386" t="s">
        <v>41</v>
      </c>
      <c r="B15386" t="s">
        <v>56</v>
      </c>
      <c r="C15386" t="s">
        <v>95</v>
      </c>
      <c r="D15386" t="s">
        <v>198</v>
      </c>
      <c r="E15386" t="s">
        <v>135</v>
      </c>
      <c r="G15386" s="87">
        <v>9600</v>
      </c>
      <c r="H15386" s="87">
        <v>5356.8</v>
      </c>
    </row>
    <row r="15387" spans="1:8" x14ac:dyDescent="0.3">
      <c r="A15387" t="s">
        <v>41</v>
      </c>
      <c r="B15387" t="s">
        <v>56</v>
      </c>
      <c r="C15387" t="s">
        <v>95</v>
      </c>
      <c r="D15387" t="s">
        <v>198</v>
      </c>
      <c r="E15387" t="s">
        <v>199</v>
      </c>
      <c r="G15387" s="87">
        <v>9600</v>
      </c>
      <c r="H15387" s="87">
        <v>9792.4619085805916</v>
      </c>
    </row>
    <row r="15388" spans="1:8" x14ac:dyDescent="0.3">
      <c r="A15388" t="s">
        <v>41</v>
      </c>
      <c r="B15388" t="s">
        <v>56</v>
      </c>
      <c r="C15388" t="s">
        <v>95</v>
      </c>
      <c r="D15388" t="s">
        <v>198</v>
      </c>
      <c r="E15388" t="s">
        <v>200</v>
      </c>
      <c r="G15388" s="87">
        <v>9600</v>
      </c>
      <c r="H15388" s="87">
        <v>9677.4602696087695</v>
      </c>
    </row>
    <row r="15389" spans="1:8" x14ac:dyDescent="0.3">
      <c r="A15389" t="s">
        <v>41</v>
      </c>
      <c r="B15389" t="s">
        <v>56</v>
      </c>
      <c r="C15389" t="s">
        <v>95</v>
      </c>
      <c r="D15389" t="s">
        <v>198</v>
      </c>
      <c r="E15389" t="s">
        <v>201</v>
      </c>
      <c r="G15389" s="87">
        <v>9600</v>
      </c>
      <c r="H15389" s="87">
        <v>9600</v>
      </c>
    </row>
    <row r="15390" spans="1:8" x14ac:dyDescent="0.3">
      <c r="A15390" t="s">
        <v>41</v>
      </c>
      <c r="B15390" t="s">
        <v>56</v>
      </c>
      <c r="C15390" t="s">
        <v>95</v>
      </c>
      <c r="D15390" t="s">
        <v>198</v>
      </c>
      <c r="E15390" t="s">
        <v>202</v>
      </c>
      <c r="G15390" s="87">
        <v>9600</v>
      </c>
      <c r="H15390" s="87">
        <v>5508.2831117256083</v>
      </c>
    </row>
    <row r="15391" spans="1:8" x14ac:dyDescent="0.3">
      <c r="A15391" t="s">
        <v>41</v>
      </c>
      <c r="B15391" t="s">
        <v>56</v>
      </c>
      <c r="C15391" t="s">
        <v>95</v>
      </c>
      <c r="D15391" t="s">
        <v>198</v>
      </c>
      <c r="E15391" t="s">
        <v>139</v>
      </c>
      <c r="G15391" s="87">
        <v>9600</v>
      </c>
      <c r="H15391" s="87">
        <v>6192</v>
      </c>
    </row>
    <row r="15392" spans="1:8" x14ac:dyDescent="0.3">
      <c r="A15392" t="s">
        <v>41</v>
      </c>
      <c r="B15392" t="s">
        <v>56</v>
      </c>
      <c r="C15392" t="s">
        <v>95</v>
      </c>
      <c r="D15392" t="s">
        <v>198</v>
      </c>
      <c r="E15392" t="s">
        <v>65</v>
      </c>
      <c r="G15392" s="87">
        <v>9600</v>
      </c>
      <c r="H15392" s="87">
        <v>5508.2831117256083</v>
      </c>
    </row>
    <row r="15393" spans="1:8" x14ac:dyDescent="0.3">
      <c r="A15393" t="s">
        <v>41</v>
      </c>
      <c r="B15393" t="s">
        <v>56</v>
      </c>
      <c r="C15393" t="s">
        <v>95</v>
      </c>
      <c r="D15393" t="s">
        <v>203</v>
      </c>
      <c r="E15393" t="s">
        <v>204</v>
      </c>
      <c r="G15393" s="87">
        <v>9600</v>
      </c>
      <c r="H15393" s="87">
        <v>5364.007314258829</v>
      </c>
    </row>
    <row r="15394" spans="1:8" x14ac:dyDescent="0.3">
      <c r="A15394" t="s">
        <v>41</v>
      </c>
      <c r="B15394" t="s">
        <v>56</v>
      </c>
      <c r="C15394" t="s">
        <v>95</v>
      </c>
      <c r="D15394" t="s">
        <v>203</v>
      </c>
      <c r="E15394" t="s">
        <v>142</v>
      </c>
      <c r="G15394" s="87">
        <v>9600</v>
      </c>
      <c r="H15394" s="87">
        <v>9599.9999999999982</v>
      </c>
    </row>
    <row r="15395" spans="1:8" x14ac:dyDescent="0.3">
      <c r="A15395" t="s">
        <v>41</v>
      </c>
      <c r="B15395" t="s">
        <v>56</v>
      </c>
      <c r="C15395" t="s">
        <v>95</v>
      </c>
      <c r="D15395" t="s">
        <v>203</v>
      </c>
      <c r="E15395" t="s">
        <v>143</v>
      </c>
      <c r="G15395" s="87">
        <v>9600</v>
      </c>
      <c r="H15395" s="87">
        <v>9612.9163337971859</v>
      </c>
    </row>
    <row r="15396" spans="1:8" x14ac:dyDescent="0.3">
      <c r="A15396" t="s">
        <v>41</v>
      </c>
      <c r="B15396" t="s">
        <v>56</v>
      </c>
      <c r="C15396" t="s">
        <v>95</v>
      </c>
      <c r="D15396" t="s">
        <v>203</v>
      </c>
      <c r="E15396" t="s">
        <v>141</v>
      </c>
      <c r="G15396" s="87">
        <v>9600</v>
      </c>
      <c r="H15396" s="87">
        <v>0</v>
      </c>
    </row>
    <row r="15397" spans="1:8" x14ac:dyDescent="0.3">
      <c r="A15397" t="s">
        <v>41</v>
      </c>
      <c r="B15397" t="s">
        <v>56</v>
      </c>
      <c r="C15397" t="s">
        <v>95</v>
      </c>
      <c r="D15397" t="s">
        <v>203</v>
      </c>
      <c r="E15397" t="s">
        <v>205</v>
      </c>
      <c r="G15397" s="87">
        <v>9600</v>
      </c>
      <c r="H15397" s="87">
        <v>5364.007314258829</v>
      </c>
    </row>
    <row r="15398" spans="1:8" x14ac:dyDescent="0.3">
      <c r="A15398" t="s">
        <v>41</v>
      </c>
      <c r="B15398" t="s">
        <v>56</v>
      </c>
      <c r="C15398" t="s">
        <v>95</v>
      </c>
      <c r="D15398" t="s">
        <v>206</v>
      </c>
      <c r="E15398" t="s">
        <v>207</v>
      </c>
      <c r="G15398" s="87">
        <v>9600</v>
      </c>
      <c r="H15398" s="87">
        <v>10176</v>
      </c>
    </row>
    <row r="15399" spans="1:8" x14ac:dyDescent="0.3">
      <c r="A15399" t="s">
        <v>41</v>
      </c>
      <c r="B15399" t="s">
        <v>56</v>
      </c>
      <c r="C15399" t="s">
        <v>95</v>
      </c>
      <c r="D15399" t="s">
        <v>206</v>
      </c>
      <c r="E15399" t="s">
        <v>208</v>
      </c>
      <c r="G15399" s="87">
        <v>9600</v>
      </c>
      <c r="H15399" s="87">
        <v>9976.0000000000018</v>
      </c>
    </row>
    <row r="15400" spans="1:8" x14ac:dyDescent="0.3">
      <c r="A15400" t="s">
        <v>41</v>
      </c>
      <c r="B15400" t="s">
        <v>56</v>
      </c>
      <c r="C15400" t="s">
        <v>95</v>
      </c>
      <c r="D15400" t="s">
        <v>206</v>
      </c>
      <c r="E15400" t="s">
        <v>209</v>
      </c>
      <c r="G15400" s="87">
        <v>9600</v>
      </c>
      <c r="H15400" s="87">
        <v>9523.1597374179419</v>
      </c>
    </row>
    <row r="15401" spans="1:8" x14ac:dyDescent="0.3">
      <c r="A15401" t="s">
        <v>41</v>
      </c>
      <c r="B15401" t="s">
        <v>56</v>
      </c>
      <c r="C15401" t="s">
        <v>95</v>
      </c>
      <c r="D15401" t="s">
        <v>210</v>
      </c>
      <c r="E15401" t="s">
        <v>211</v>
      </c>
      <c r="G15401" s="87">
        <v>9600</v>
      </c>
      <c r="H15401" s="87">
        <v>9600</v>
      </c>
    </row>
    <row r="15402" spans="1:8" x14ac:dyDescent="0.3">
      <c r="A15402" t="s">
        <v>41</v>
      </c>
      <c r="B15402" t="s">
        <v>56</v>
      </c>
      <c r="C15402" t="s">
        <v>95</v>
      </c>
      <c r="D15402" t="s">
        <v>210</v>
      </c>
      <c r="E15402" t="s">
        <v>212</v>
      </c>
      <c r="G15402" s="87">
        <v>9600</v>
      </c>
      <c r="H15402" s="87">
        <v>9504</v>
      </c>
    </row>
    <row r="15403" spans="1:8" x14ac:dyDescent="0.3">
      <c r="A15403" t="s">
        <v>41</v>
      </c>
      <c r="B15403" t="s">
        <v>56</v>
      </c>
      <c r="C15403" t="s">
        <v>95</v>
      </c>
      <c r="D15403" t="s">
        <v>210</v>
      </c>
      <c r="E15403" t="s">
        <v>213</v>
      </c>
      <c r="G15403" s="87">
        <v>9600</v>
      </c>
      <c r="H15403" s="87">
        <v>9600</v>
      </c>
    </row>
    <row r="15404" spans="1:8" x14ac:dyDescent="0.3">
      <c r="A15404" t="s">
        <v>41</v>
      </c>
      <c r="B15404" t="s">
        <v>56</v>
      </c>
      <c r="C15404" t="s">
        <v>95</v>
      </c>
      <c r="D15404" t="s">
        <v>214</v>
      </c>
      <c r="E15404" t="s">
        <v>215</v>
      </c>
      <c r="F15404" s="88">
        <v>46388</v>
      </c>
      <c r="G15404" s="87">
        <v>800</v>
      </c>
      <c r="H15404" s="87">
        <v>54.880439252648117</v>
      </c>
    </row>
    <row r="15405" spans="1:8" x14ac:dyDescent="0.3">
      <c r="A15405" t="s">
        <v>41</v>
      </c>
      <c r="B15405" t="s">
        <v>56</v>
      </c>
      <c r="C15405" t="s">
        <v>95</v>
      </c>
      <c r="D15405" t="s">
        <v>214</v>
      </c>
      <c r="E15405" t="s">
        <v>216</v>
      </c>
      <c r="F15405" s="88">
        <v>46388</v>
      </c>
      <c r="G15405" s="87">
        <v>800</v>
      </c>
      <c r="H15405" s="87">
        <v>48.000000000000043</v>
      </c>
    </row>
    <row r="15406" spans="1:8" x14ac:dyDescent="0.3">
      <c r="A15406" t="s">
        <v>41</v>
      </c>
      <c r="B15406" t="s">
        <v>56</v>
      </c>
      <c r="C15406" t="s">
        <v>95</v>
      </c>
      <c r="D15406" t="s">
        <v>214</v>
      </c>
      <c r="E15406" t="s">
        <v>217</v>
      </c>
      <c r="F15406" s="88">
        <v>46388</v>
      </c>
      <c r="G15406" s="87">
        <v>800</v>
      </c>
      <c r="H15406" s="87">
        <v>6.4909804270264706</v>
      </c>
    </row>
    <row r="15407" spans="1:8" x14ac:dyDescent="0.3">
      <c r="A15407" t="s">
        <v>41</v>
      </c>
      <c r="B15407" t="s">
        <v>56</v>
      </c>
      <c r="C15407" t="s">
        <v>95</v>
      </c>
      <c r="D15407" t="s">
        <v>214</v>
      </c>
      <c r="E15407" t="s">
        <v>215</v>
      </c>
      <c r="F15407" s="88">
        <v>46419</v>
      </c>
      <c r="G15407" s="87">
        <v>800</v>
      </c>
      <c r="H15407" s="87">
        <v>54.875930245473732</v>
      </c>
    </row>
    <row r="15408" spans="1:8" x14ac:dyDescent="0.3">
      <c r="A15408" t="s">
        <v>41</v>
      </c>
      <c r="B15408" t="s">
        <v>56</v>
      </c>
      <c r="C15408" t="s">
        <v>95</v>
      </c>
      <c r="D15408" t="s">
        <v>214</v>
      </c>
      <c r="E15408" t="s">
        <v>216</v>
      </c>
      <c r="F15408" s="88">
        <v>46419</v>
      </c>
      <c r="G15408" s="87">
        <v>800</v>
      </c>
      <c r="H15408" s="87">
        <v>48.000000000000043</v>
      </c>
    </row>
    <row r="15409" spans="1:8" x14ac:dyDescent="0.3">
      <c r="A15409" t="s">
        <v>41</v>
      </c>
      <c r="B15409" t="s">
        <v>56</v>
      </c>
      <c r="C15409" t="s">
        <v>95</v>
      </c>
      <c r="D15409" t="s">
        <v>214</v>
      </c>
      <c r="E15409" t="s">
        <v>217</v>
      </c>
      <c r="F15409" s="88">
        <v>46419</v>
      </c>
      <c r="G15409" s="87">
        <v>800</v>
      </c>
      <c r="H15409" s="87">
        <v>6.4867266466732687</v>
      </c>
    </row>
    <row r="15410" spans="1:8" x14ac:dyDescent="0.3">
      <c r="A15410" t="s">
        <v>41</v>
      </c>
      <c r="B15410" t="s">
        <v>56</v>
      </c>
      <c r="C15410" t="s">
        <v>95</v>
      </c>
      <c r="D15410" t="s">
        <v>214</v>
      </c>
      <c r="E15410" t="s">
        <v>215</v>
      </c>
      <c r="F15410" s="88">
        <v>46447</v>
      </c>
      <c r="G15410" s="87">
        <v>800</v>
      </c>
      <c r="H15410" s="87">
        <v>54.871427144268381</v>
      </c>
    </row>
    <row r="15411" spans="1:8" x14ac:dyDescent="0.3">
      <c r="A15411" t="s">
        <v>41</v>
      </c>
      <c r="B15411" t="s">
        <v>56</v>
      </c>
      <c r="C15411" t="s">
        <v>95</v>
      </c>
      <c r="D15411" t="s">
        <v>214</v>
      </c>
      <c r="E15411" t="s">
        <v>216</v>
      </c>
      <c r="F15411" s="88">
        <v>46447</v>
      </c>
      <c r="G15411" s="87">
        <v>800</v>
      </c>
      <c r="H15411" s="87">
        <v>48.000000000000043</v>
      </c>
    </row>
    <row r="15412" spans="1:8" x14ac:dyDescent="0.3">
      <c r="A15412" t="s">
        <v>41</v>
      </c>
      <c r="B15412" t="s">
        <v>56</v>
      </c>
      <c r="C15412" t="s">
        <v>95</v>
      </c>
      <c r="D15412" t="s">
        <v>214</v>
      </c>
      <c r="E15412" t="s">
        <v>217</v>
      </c>
      <c r="F15412" s="88">
        <v>46447</v>
      </c>
      <c r="G15412" s="87">
        <v>800</v>
      </c>
      <c r="H15412" s="87">
        <v>6.4824784379890588</v>
      </c>
    </row>
    <row r="15413" spans="1:8" x14ac:dyDescent="0.3">
      <c r="A15413" t="s">
        <v>41</v>
      </c>
      <c r="B15413" t="s">
        <v>56</v>
      </c>
      <c r="C15413" t="s">
        <v>95</v>
      </c>
      <c r="D15413" t="s">
        <v>214</v>
      </c>
      <c r="E15413" t="s">
        <v>215</v>
      </c>
      <c r="F15413" s="88">
        <v>46478</v>
      </c>
      <c r="G15413" s="87">
        <v>800</v>
      </c>
      <c r="H15413" s="87">
        <v>54.86677759290064</v>
      </c>
    </row>
    <row r="15414" spans="1:8" x14ac:dyDescent="0.3">
      <c r="A15414" t="s">
        <v>41</v>
      </c>
      <c r="B15414" t="s">
        <v>56</v>
      </c>
      <c r="C15414" t="s">
        <v>95</v>
      </c>
      <c r="D15414" t="s">
        <v>214</v>
      </c>
      <c r="E15414" t="s">
        <v>216</v>
      </c>
      <c r="F15414" s="88">
        <v>46478</v>
      </c>
      <c r="G15414" s="87">
        <v>800</v>
      </c>
      <c r="H15414" s="87">
        <v>48.000000000000043</v>
      </c>
    </row>
    <row r="15415" spans="1:8" x14ac:dyDescent="0.3">
      <c r="A15415" t="s">
        <v>41</v>
      </c>
      <c r="B15415" t="s">
        <v>56</v>
      </c>
      <c r="C15415" t="s">
        <v>95</v>
      </c>
      <c r="D15415" t="s">
        <v>214</v>
      </c>
      <c r="E15415" t="s">
        <v>217</v>
      </c>
      <c r="F15415" s="88">
        <v>46478</v>
      </c>
      <c r="G15415" s="87">
        <v>800</v>
      </c>
      <c r="H15415" s="87">
        <v>6.4780920687741883</v>
      </c>
    </row>
    <row r="15416" spans="1:8" x14ac:dyDescent="0.3">
      <c r="A15416" t="s">
        <v>41</v>
      </c>
      <c r="B15416" t="s">
        <v>56</v>
      </c>
      <c r="C15416" t="s">
        <v>95</v>
      </c>
      <c r="D15416" t="s">
        <v>214</v>
      </c>
      <c r="E15416" t="s">
        <v>215</v>
      </c>
      <c r="F15416" s="88">
        <v>46508</v>
      </c>
      <c r="G15416" s="87">
        <v>800</v>
      </c>
      <c r="H15416" s="87">
        <v>54.862134329516373</v>
      </c>
    </row>
    <row r="15417" spans="1:8" x14ac:dyDescent="0.3">
      <c r="A15417" t="s">
        <v>41</v>
      </c>
      <c r="B15417" t="s">
        <v>56</v>
      </c>
      <c r="C15417" t="s">
        <v>95</v>
      </c>
      <c r="D15417" t="s">
        <v>214</v>
      </c>
      <c r="E15417" t="s">
        <v>216</v>
      </c>
      <c r="F15417" s="88">
        <v>46508</v>
      </c>
      <c r="G15417" s="87">
        <v>800</v>
      </c>
      <c r="H15417" s="87">
        <v>48.000000000000043</v>
      </c>
    </row>
    <row r="15418" spans="1:8" x14ac:dyDescent="0.3">
      <c r="A15418" t="s">
        <v>41</v>
      </c>
      <c r="B15418" t="s">
        <v>56</v>
      </c>
      <c r="C15418" t="s">
        <v>95</v>
      </c>
      <c r="D15418" t="s">
        <v>214</v>
      </c>
      <c r="E15418" t="s">
        <v>217</v>
      </c>
      <c r="F15418" s="88">
        <v>46508</v>
      </c>
      <c r="G15418" s="87">
        <v>800</v>
      </c>
      <c r="H15418" s="87">
        <v>6.473711631619139</v>
      </c>
    </row>
    <row r="15419" spans="1:8" x14ac:dyDescent="0.3">
      <c r="A15419" t="s">
        <v>41</v>
      </c>
      <c r="B15419" t="s">
        <v>56</v>
      </c>
      <c r="C15419" t="s">
        <v>95</v>
      </c>
      <c r="D15419" t="s">
        <v>214</v>
      </c>
      <c r="E15419" t="s">
        <v>215</v>
      </c>
      <c r="F15419" s="88">
        <v>46539</v>
      </c>
      <c r="G15419" s="87">
        <v>800</v>
      </c>
      <c r="H15419" s="87">
        <v>54.857497341368237</v>
      </c>
    </row>
    <row r="15420" spans="1:8" x14ac:dyDescent="0.3">
      <c r="A15420" t="s">
        <v>41</v>
      </c>
      <c r="B15420" t="s">
        <v>56</v>
      </c>
      <c r="C15420" t="s">
        <v>95</v>
      </c>
      <c r="D15420" t="s">
        <v>214</v>
      </c>
      <c r="E15420" t="s">
        <v>216</v>
      </c>
      <c r="F15420" s="88">
        <v>46539</v>
      </c>
      <c r="G15420" s="87">
        <v>800</v>
      </c>
      <c r="H15420" s="87">
        <v>48.000000000000043</v>
      </c>
    </row>
    <row r="15421" spans="1:8" x14ac:dyDescent="0.3">
      <c r="A15421" t="s">
        <v>41</v>
      </c>
      <c r="B15421" t="s">
        <v>56</v>
      </c>
      <c r="C15421" t="s">
        <v>95</v>
      </c>
      <c r="D15421" t="s">
        <v>214</v>
      </c>
      <c r="E15421" t="s">
        <v>217</v>
      </c>
      <c r="F15421" s="88">
        <v>46539</v>
      </c>
      <c r="G15421" s="87">
        <v>800</v>
      </c>
      <c r="H15421" s="87">
        <v>6.4693371144983303</v>
      </c>
    </row>
    <row r="15422" spans="1:8" x14ac:dyDescent="0.3">
      <c r="A15422" t="s">
        <v>41</v>
      </c>
      <c r="B15422" t="s">
        <v>56</v>
      </c>
      <c r="C15422" t="s">
        <v>95</v>
      </c>
      <c r="D15422" t="s">
        <v>214</v>
      </c>
      <c r="E15422" t="s">
        <v>215</v>
      </c>
      <c r="F15422" s="88">
        <v>46569</v>
      </c>
      <c r="G15422" s="87">
        <v>800</v>
      </c>
      <c r="H15422" s="87">
        <v>54.852866615743963</v>
      </c>
    </row>
    <row r="15423" spans="1:8" x14ac:dyDescent="0.3">
      <c r="A15423" t="s">
        <v>41</v>
      </c>
      <c r="B15423" t="s">
        <v>56</v>
      </c>
      <c r="C15423" t="s">
        <v>95</v>
      </c>
      <c r="D15423" t="s">
        <v>214</v>
      </c>
      <c r="E15423" t="s">
        <v>216</v>
      </c>
      <c r="F15423" s="88">
        <v>46569</v>
      </c>
      <c r="G15423" s="87">
        <v>800</v>
      </c>
      <c r="H15423" s="87">
        <v>48.000000000000043</v>
      </c>
    </row>
    <row r="15424" spans="1:8" x14ac:dyDescent="0.3">
      <c r="A15424" t="s">
        <v>41</v>
      </c>
      <c r="B15424" t="s">
        <v>56</v>
      </c>
      <c r="C15424" t="s">
        <v>95</v>
      </c>
      <c r="D15424" t="s">
        <v>214</v>
      </c>
      <c r="E15424" t="s">
        <v>217</v>
      </c>
      <c r="F15424" s="88">
        <v>46569</v>
      </c>
      <c r="G15424" s="87">
        <v>800</v>
      </c>
      <c r="H15424" s="87">
        <v>6.4649685054188666</v>
      </c>
    </row>
    <row r="15425" spans="1:8" x14ac:dyDescent="0.3">
      <c r="A15425" t="s">
        <v>41</v>
      </c>
      <c r="B15425" t="s">
        <v>56</v>
      </c>
      <c r="C15425" t="s">
        <v>95</v>
      </c>
      <c r="D15425" t="s">
        <v>214</v>
      </c>
      <c r="E15425" t="s">
        <v>215</v>
      </c>
      <c r="F15425" s="88">
        <v>46600</v>
      </c>
      <c r="G15425" s="87">
        <v>800</v>
      </c>
      <c r="H15425" s="87">
        <v>54.848166380883967</v>
      </c>
    </row>
    <row r="15426" spans="1:8" x14ac:dyDescent="0.3">
      <c r="A15426" t="s">
        <v>41</v>
      </c>
      <c r="B15426" t="s">
        <v>56</v>
      </c>
      <c r="C15426" t="s">
        <v>95</v>
      </c>
      <c r="D15426" t="s">
        <v>214</v>
      </c>
      <c r="E15426" t="s">
        <v>216</v>
      </c>
      <c r="F15426" s="88">
        <v>46600</v>
      </c>
      <c r="G15426" s="87">
        <v>800</v>
      </c>
      <c r="H15426" s="87">
        <v>48.000000000000043</v>
      </c>
    </row>
    <row r="15427" spans="1:8" x14ac:dyDescent="0.3">
      <c r="A15427" t="s">
        <v>41</v>
      </c>
      <c r="B15427" t="s">
        <v>56</v>
      </c>
      <c r="C15427" t="s">
        <v>95</v>
      </c>
      <c r="D15427" t="s">
        <v>214</v>
      </c>
      <c r="E15427" t="s">
        <v>217</v>
      </c>
      <c r="F15427" s="88">
        <v>46600</v>
      </c>
      <c r="G15427" s="87">
        <v>800</v>
      </c>
      <c r="H15427" s="87">
        <v>6.460534321588618</v>
      </c>
    </row>
    <row r="15428" spans="1:8" x14ac:dyDescent="0.3">
      <c r="A15428" t="s">
        <v>41</v>
      </c>
      <c r="B15428" t="s">
        <v>56</v>
      </c>
      <c r="C15428" t="s">
        <v>95</v>
      </c>
      <c r="D15428" t="s">
        <v>214</v>
      </c>
      <c r="E15428" t="s">
        <v>215</v>
      </c>
      <c r="F15428" s="88">
        <v>46631</v>
      </c>
      <c r="G15428" s="87">
        <v>800</v>
      </c>
      <c r="H15428" s="87">
        <v>54.843548244450517</v>
      </c>
    </row>
    <row r="15429" spans="1:8" x14ac:dyDescent="0.3">
      <c r="A15429" t="s">
        <v>41</v>
      </c>
      <c r="B15429" t="s">
        <v>56</v>
      </c>
      <c r="C15429" t="s">
        <v>95</v>
      </c>
      <c r="D15429" t="s">
        <v>214</v>
      </c>
      <c r="E15429" t="s">
        <v>216</v>
      </c>
      <c r="F15429" s="88">
        <v>46631</v>
      </c>
      <c r="G15429" s="87">
        <v>800</v>
      </c>
      <c r="H15429" s="87">
        <v>48.000000000000043</v>
      </c>
    </row>
    <row r="15430" spans="1:8" x14ac:dyDescent="0.3">
      <c r="A15430" t="s">
        <v>41</v>
      </c>
      <c r="B15430" t="s">
        <v>56</v>
      </c>
      <c r="C15430" t="s">
        <v>95</v>
      </c>
      <c r="D15430" t="s">
        <v>214</v>
      </c>
      <c r="E15430" t="s">
        <v>217</v>
      </c>
      <c r="F15430" s="88">
        <v>46631</v>
      </c>
      <c r="G15430" s="87">
        <v>800</v>
      </c>
      <c r="H15430" s="87">
        <v>6.4561775891041506</v>
      </c>
    </row>
    <row r="15431" spans="1:8" x14ac:dyDescent="0.3">
      <c r="A15431" t="s">
        <v>41</v>
      </c>
      <c r="B15431" t="s">
        <v>56</v>
      </c>
      <c r="C15431" t="s">
        <v>95</v>
      </c>
      <c r="D15431" t="s">
        <v>214</v>
      </c>
      <c r="E15431" t="s">
        <v>215</v>
      </c>
      <c r="F15431" s="88">
        <v>46661</v>
      </c>
      <c r="G15431" s="87">
        <v>800</v>
      </c>
      <c r="H15431" s="87">
        <v>54.838936332401822</v>
      </c>
    </row>
    <row r="15432" spans="1:8" x14ac:dyDescent="0.3">
      <c r="A15432" t="s">
        <v>41</v>
      </c>
      <c r="B15432" t="s">
        <v>56</v>
      </c>
      <c r="C15432" t="s">
        <v>95</v>
      </c>
      <c r="D15432" t="s">
        <v>214</v>
      </c>
      <c r="E15432" t="s">
        <v>216</v>
      </c>
      <c r="F15432" s="88">
        <v>46661</v>
      </c>
      <c r="G15432" s="87">
        <v>800</v>
      </c>
      <c r="H15432" s="87">
        <v>48.000000000000043</v>
      </c>
    </row>
    <row r="15433" spans="1:8" x14ac:dyDescent="0.3">
      <c r="A15433" t="s">
        <v>41</v>
      </c>
      <c r="B15433" t="s">
        <v>56</v>
      </c>
      <c r="C15433" t="s">
        <v>95</v>
      </c>
      <c r="D15433" t="s">
        <v>214</v>
      </c>
      <c r="E15433" t="s">
        <v>217</v>
      </c>
      <c r="F15433" s="88">
        <v>46661</v>
      </c>
      <c r="G15433" s="87">
        <v>800</v>
      </c>
      <c r="H15433" s="87">
        <v>6.4518267286809214</v>
      </c>
    </row>
    <row r="15434" spans="1:8" x14ac:dyDescent="0.3">
      <c r="A15434" t="s">
        <v>41</v>
      </c>
      <c r="B15434" t="s">
        <v>56</v>
      </c>
      <c r="C15434" t="s">
        <v>95</v>
      </c>
      <c r="D15434" t="s">
        <v>214</v>
      </c>
      <c r="E15434" t="s">
        <v>215</v>
      </c>
      <c r="F15434" s="88">
        <v>46692</v>
      </c>
      <c r="G15434" s="87">
        <v>800</v>
      </c>
      <c r="H15434" s="87">
        <v>6.4474817284549957</v>
      </c>
    </row>
    <row r="15435" spans="1:8" x14ac:dyDescent="0.3">
      <c r="A15435" t="s">
        <v>41</v>
      </c>
      <c r="B15435" t="s">
        <v>56</v>
      </c>
      <c r="C15435" t="s">
        <v>95</v>
      </c>
      <c r="D15435" t="s">
        <v>214</v>
      </c>
      <c r="E15435" t="s">
        <v>216</v>
      </c>
      <c r="F15435" s="88">
        <v>46692</v>
      </c>
      <c r="G15435" s="87">
        <v>800</v>
      </c>
      <c r="H15435" s="87">
        <v>0</v>
      </c>
    </row>
    <row r="15436" spans="1:8" x14ac:dyDescent="0.3">
      <c r="A15436" t="s">
        <v>41</v>
      </c>
      <c r="B15436" t="s">
        <v>56</v>
      </c>
      <c r="C15436" t="s">
        <v>95</v>
      </c>
      <c r="D15436" t="s">
        <v>214</v>
      </c>
      <c r="E15436" t="s">
        <v>217</v>
      </c>
      <c r="F15436" s="88">
        <v>46692</v>
      </c>
      <c r="G15436" s="87">
        <v>800</v>
      </c>
      <c r="H15436" s="87">
        <v>6.4474817284549957</v>
      </c>
    </row>
    <row r="15437" spans="1:8" x14ac:dyDescent="0.3">
      <c r="A15437" t="s">
        <v>41</v>
      </c>
      <c r="B15437" t="s">
        <v>56</v>
      </c>
      <c r="C15437" t="s">
        <v>95</v>
      </c>
      <c r="D15437" t="s">
        <v>214</v>
      </c>
      <c r="E15437" t="s">
        <v>215</v>
      </c>
      <c r="F15437" s="88">
        <v>46722</v>
      </c>
      <c r="G15437" s="87">
        <v>800</v>
      </c>
      <c r="H15437" s="87">
        <v>6.4431425765951289</v>
      </c>
    </row>
    <row r="15438" spans="1:8" x14ac:dyDescent="0.3">
      <c r="A15438" t="s">
        <v>41</v>
      </c>
      <c r="B15438" t="s">
        <v>56</v>
      </c>
      <c r="C15438" t="s">
        <v>95</v>
      </c>
      <c r="D15438" t="s">
        <v>214</v>
      </c>
      <c r="E15438" t="s">
        <v>216</v>
      </c>
      <c r="F15438" s="88">
        <v>46722</v>
      </c>
      <c r="G15438" s="87">
        <v>800</v>
      </c>
      <c r="H15438" s="87">
        <v>0</v>
      </c>
    </row>
    <row r="15439" spans="1:8" x14ac:dyDescent="0.3">
      <c r="A15439" t="s">
        <v>41</v>
      </c>
      <c r="B15439" t="s">
        <v>56</v>
      </c>
      <c r="C15439" t="s">
        <v>95</v>
      </c>
      <c r="D15439" t="s">
        <v>214</v>
      </c>
      <c r="E15439" t="s">
        <v>217</v>
      </c>
      <c r="F15439" s="88">
        <v>46722</v>
      </c>
      <c r="G15439" s="87">
        <v>800</v>
      </c>
      <c r="H15439" s="87">
        <v>6.4431425765951289</v>
      </c>
    </row>
    <row r="15440" spans="1:8" x14ac:dyDescent="0.3">
      <c r="A15440" t="s">
        <v>41</v>
      </c>
      <c r="B15440" t="s">
        <v>56</v>
      </c>
      <c r="C15440" t="s">
        <v>98</v>
      </c>
      <c r="D15440" t="s">
        <v>198</v>
      </c>
      <c r="E15440" t="s">
        <v>135</v>
      </c>
      <c r="G15440" s="87">
        <v>25200</v>
      </c>
      <c r="H15440" s="87">
        <v>13658.4</v>
      </c>
    </row>
    <row r="15441" spans="1:8" x14ac:dyDescent="0.3">
      <c r="A15441" t="s">
        <v>41</v>
      </c>
      <c r="B15441" t="s">
        <v>56</v>
      </c>
      <c r="C15441" t="s">
        <v>98</v>
      </c>
      <c r="D15441" t="s">
        <v>198</v>
      </c>
      <c r="E15441" t="s">
        <v>199</v>
      </c>
      <c r="G15441" s="87">
        <v>25200</v>
      </c>
      <c r="H15441" s="87">
        <v>25200</v>
      </c>
    </row>
    <row r="15442" spans="1:8" x14ac:dyDescent="0.3">
      <c r="A15442" t="s">
        <v>41</v>
      </c>
      <c r="B15442" t="s">
        <v>56</v>
      </c>
      <c r="C15442" t="s">
        <v>98</v>
      </c>
      <c r="D15442" t="s">
        <v>198</v>
      </c>
      <c r="E15442" t="s">
        <v>200</v>
      </c>
      <c r="G15442" s="87">
        <v>25200</v>
      </c>
      <c r="H15442" s="87">
        <v>25505.964602733558</v>
      </c>
    </row>
    <row r="15443" spans="1:8" x14ac:dyDescent="0.3">
      <c r="A15443" t="s">
        <v>41</v>
      </c>
      <c r="B15443" t="s">
        <v>56</v>
      </c>
      <c r="C15443" t="s">
        <v>98</v>
      </c>
      <c r="D15443" t="s">
        <v>198</v>
      </c>
      <c r="E15443" t="s">
        <v>201</v>
      </c>
      <c r="G15443" s="87">
        <v>25200</v>
      </c>
      <c r="H15443" s="87">
        <v>25200</v>
      </c>
    </row>
    <row r="15444" spans="1:8" x14ac:dyDescent="0.3">
      <c r="A15444" t="s">
        <v>41</v>
      </c>
      <c r="B15444" t="s">
        <v>56</v>
      </c>
      <c r="C15444" t="s">
        <v>98</v>
      </c>
      <c r="D15444" t="s">
        <v>198</v>
      </c>
      <c r="E15444" t="s">
        <v>202</v>
      </c>
      <c r="G15444" s="87">
        <v>25200</v>
      </c>
      <c r="H15444" s="87">
        <v>13824.232814681591</v>
      </c>
    </row>
    <row r="15445" spans="1:8" x14ac:dyDescent="0.3">
      <c r="A15445" t="s">
        <v>41</v>
      </c>
      <c r="B15445" t="s">
        <v>56</v>
      </c>
      <c r="C15445" t="s">
        <v>98</v>
      </c>
      <c r="D15445" t="s">
        <v>198</v>
      </c>
      <c r="E15445" t="s">
        <v>139</v>
      </c>
      <c r="G15445" s="87">
        <v>25200</v>
      </c>
      <c r="H15445" s="87">
        <v>15498</v>
      </c>
    </row>
    <row r="15446" spans="1:8" x14ac:dyDescent="0.3">
      <c r="A15446" t="s">
        <v>41</v>
      </c>
      <c r="B15446" t="s">
        <v>56</v>
      </c>
      <c r="C15446" t="s">
        <v>98</v>
      </c>
      <c r="D15446" t="s">
        <v>198</v>
      </c>
      <c r="E15446" t="s">
        <v>65</v>
      </c>
      <c r="G15446" s="87">
        <v>25200</v>
      </c>
      <c r="H15446" s="87">
        <v>13824.232814681591</v>
      </c>
    </row>
    <row r="15447" spans="1:8" x14ac:dyDescent="0.3">
      <c r="A15447" t="s">
        <v>41</v>
      </c>
      <c r="B15447" t="s">
        <v>56</v>
      </c>
      <c r="C15447" t="s">
        <v>98</v>
      </c>
      <c r="D15447" t="s">
        <v>203</v>
      </c>
      <c r="E15447" t="s">
        <v>204</v>
      </c>
      <c r="G15447" s="87">
        <v>25200</v>
      </c>
      <c r="H15447" s="87">
        <v>13918.060292802311</v>
      </c>
    </row>
    <row r="15448" spans="1:8" x14ac:dyDescent="0.3">
      <c r="A15448" t="s">
        <v>41</v>
      </c>
      <c r="B15448" t="s">
        <v>56</v>
      </c>
      <c r="C15448" t="s">
        <v>98</v>
      </c>
      <c r="D15448" t="s">
        <v>203</v>
      </c>
      <c r="E15448" t="s">
        <v>142</v>
      </c>
      <c r="G15448" s="87">
        <v>25200</v>
      </c>
      <c r="H15448" s="87">
        <v>25200</v>
      </c>
    </row>
    <row r="15449" spans="1:8" x14ac:dyDescent="0.3">
      <c r="A15449" t="s">
        <v>41</v>
      </c>
      <c r="B15449" t="s">
        <v>56</v>
      </c>
      <c r="C15449" t="s">
        <v>98</v>
      </c>
      <c r="D15449" t="s">
        <v>203</v>
      </c>
      <c r="E15449" t="s">
        <v>143</v>
      </c>
      <c r="G15449" s="87">
        <v>25200</v>
      </c>
      <c r="H15449" s="87">
        <v>25679.078031000568</v>
      </c>
    </row>
    <row r="15450" spans="1:8" x14ac:dyDescent="0.3">
      <c r="A15450" t="s">
        <v>41</v>
      </c>
      <c r="B15450" t="s">
        <v>56</v>
      </c>
      <c r="C15450" t="s">
        <v>98</v>
      </c>
      <c r="D15450" t="s">
        <v>203</v>
      </c>
      <c r="E15450" t="s">
        <v>141</v>
      </c>
      <c r="G15450" s="87">
        <v>25200</v>
      </c>
      <c r="H15450" s="87">
        <v>0</v>
      </c>
    </row>
    <row r="15451" spans="1:8" x14ac:dyDescent="0.3">
      <c r="A15451" t="s">
        <v>41</v>
      </c>
      <c r="B15451" t="s">
        <v>56</v>
      </c>
      <c r="C15451" t="s">
        <v>98</v>
      </c>
      <c r="D15451" t="s">
        <v>203</v>
      </c>
      <c r="E15451" t="s">
        <v>205</v>
      </c>
      <c r="G15451" s="87">
        <v>25200</v>
      </c>
      <c r="H15451" s="87">
        <v>13918.060292802311</v>
      </c>
    </row>
    <row r="15452" spans="1:8" x14ac:dyDescent="0.3">
      <c r="A15452" t="s">
        <v>41</v>
      </c>
      <c r="B15452" t="s">
        <v>56</v>
      </c>
      <c r="C15452" t="s">
        <v>98</v>
      </c>
      <c r="D15452" t="s">
        <v>206</v>
      </c>
      <c r="E15452" t="s">
        <v>207</v>
      </c>
      <c r="G15452" s="87">
        <v>25200</v>
      </c>
      <c r="H15452" s="87">
        <v>25200</v>
      </c>
    </row>
    <row r="15453" spans="1:8" x14ac:dyDescent="0.3">
      <c r="A15453" t="s">
        <v>41</v>
      </c>
      <c r="B15453" t="s">
        <v>56</v>
      </c>
      <c r="C15453" t="s">
        <v>98</v>
      </c>
      <c r="D15453" t="s">
        <v>206</v>
      </c>
      <c r="E15453" t="s">
        <v>208</v>
      </c>
      <c r="G15453" s="87">
        <v>25200</v>
      </c>
      <c r="H15453" s="87">
        <v>25200</v>
      </c>
    </row>
    <row r="15454" spans="1:8" x14ac:dyDescent="0.3">
      <c r="A15454" t="s">
        <v>41</v>
      </c>
      <c r="B15454" t="s">
        <v>56</v>
      </c>
      <c r="C15454" t="s">
        <v>98</v>
      </c>
      <c r="D15454" t="s">
        <v>206</v>
      </c>
      <c r="E15454" t="s">
        <v>209</v>
      </c>
      <c r="G15454" s="87">
        <v>25200</v>
      </c>
      <c r="H15454" s="87">
        <v>24897.7056892779</v>
      </c>
    </row>
    <row r="15455" spans="1:8" x14ac:dyDescent="0.3">
      <c r="A15455" t="s">
        <v>41</v>
      </c>
      <c r="B15455" t="s">
        <v>56</v>
      </c>
      <c r="C15455" t="s">
        <v>98</v>
      </c>
      <c r="D15455" t="s">
        <v>210</v>
      </c>
      <c r="E15455" t="s">
        <v>211</v>
      </c>
      <c r="G15455" s="87">
        <v>25200</v>
      </c>
      <c r="H15455" s="87">
        <v>25200</v>
      </c>
    </row>
    <row r="15456" spans="1:8" x14ac:dyDescent="0.3">
      <c r="A15456" t="s">
        <v>41</v>
      </c>
      <c r="B15456" t="s">
        <v>56</v>
      </c>
      <c r="C15456" t="s">
        <v>98</v>
      </c>
      <c r="D15456" t="s">
        <v>210</v>
      </c>
      <c r="E15456" t="s">
        <v>212</v>
      </c>
      <c r="G15456" s="87">
        <v>25200</v>
      </c>
      <c r="H15456" s="87">
        <v>24948</v>
      </c>
    </row>
    <row r="15457" spans="1:8" x14ac:dyDescent="0.3">
      <c r="A15457" t="s">
        <v>41</v>
      </c>
      <c r="B15457" t="s">
        <v>56</v>
      </c>
      <c r="C15457" t="s">
        <v>98</v>
      </c>
      <c r="D15457" t="s">
        <v>210</v>
      </c>
      <c r="E15457" t="s">
        <v>213</v>
      </c>
      <c r="G15457" s="87">
        <v>25200</v>
      </c>
      <c r="H15457" s="87">
        <v>24696</v>
      </c>
    </row>
    <row r="15458" spans="1:8" x14ac:dyDescent="0.3">
      <c r="A15458" t="s">
        <v>41</v>
      </c>
      <c r="B15458" t="s">
        <v>56</v>
      </c>
      <c r="C15458" t="s">
        <v>98</v>
      </c>
      <c r="D15458" t="s">
        <v>214</v>
      </c>
      <c r="E15458" t="s">
        <v>215</v>
      </c>
      <c r="F15458" s="88">
        <v>46388</v>
      </c>
      <c r="G15458" s="87">
        <v>2100</v>
      </c>
      <c r="H15458" s="87">
        <v>-16.845968725618299</v>
      </c>
    </row>
    <row r="15459" spans="1:8" x14ac:dyDescent="0.3">
      <c r="A15459" t="s">
        <v>41</v>
      </c>
      <c r="B15459" t="s">
        <v>56</v>
      </c>
      <c r="C15459" t="s">
        <v>98</v>
      </c>
      <c r="D15459" t="s">
        <v>214</v>
      </c>
      <c r="E15459" t="s">
        <v>216</v>
      </c>
      <c r="F15459" s="88">
        <v>46388</v>
      </c>
      <c r="G15459" s="87">
        <v>2100</v>
      </c>
      <c r="H15459" s="87">
        <v>0</v>
      </c>
    </row>
    <row r="15460" spans="1:8" x14ac:dyDescent="0.3">
      <c r="A15460" t="s">
        <v>41</v>
      </c>
      <c r="B15460" t="s">
        <v>56</v>
      </c>
      <c r="C15460" t="s">
        <v>98</v>
      </c>
      <c r="D15460" t="s">
        <v>214</v>
      </c>
      <c r="E15460" t="s">
        <v>217</v>
      </c>
      <c r="F15460" s="88">
        <v>46388</v>
      </c>
      <c r="G15460" s="87">
        <v>2100</v>
      </c>
      <c r="H15460" s="87">
        <v>-16.845968725618299</v>
      </c>
    </row>
    <row r="15461" spans="1:8" x14ac:dyDescent="0.3">
      <c r="A15461" t="s">
        <v>41</v>
      </c>
      <c r="B15461" t="s">
        <v>56</v>
      </c>
      <c r="C15461" t="s">
        <v>98</v>
      </c>
      <c r="D15461" t="s">
        <v>214</v>
      </c>
      <c r="E15461" t="s">
        <v>215</v>
      </c>
      <c r="F15461" s="88">
        <v>46419</v>
      </c>
      <c r="G15461" s="87">
        <v>2100</v>
      </c>
      <c r="H15461" s="87">
        <v>-16.85689780299526</v>
      </c>
    </row>
    <row r="15462" spans="1:8" x14ac:dyDescent="0.3">
      <c r="A15462" t="s">
        <v>41</v>
      </c>
      <c r="B15462" t="s">
        <v>56</v>
      </c>
      <c r="C15462" t="s">
        <v>98</v>
      </c>
      <c r="D15462" t="s">
        <v>214</v>
      </c>
      <c r="E15462" t="s">
        <v>216</v>
      </c>
      <c r="F15462" s="88">
        <v>46419</v>
      </c>
      <c r="G15462" s="87">
        <v>2100</v>
      </c>
      <c r="H15462" s="87">
        <v>0</v>
      </c>
    </row>
    <row r="15463" spans="1:8" x14ac:dyDescent="0.3">
      <c r="A15463" t="s">
        <v>41</v>
      </c>
      <c r="B15463" t="s">
        <v>56</v>
      </c>
      <c r="C15463" t="s">
        <v>98</v>
      </c>
      <c r="D15463" t="s">
        <v>214</v>
      </c>
      <c r="E15463" t="s">
        <v>217</v>
      </c>
      <c r="F15463" s="88">
        <v>46419</v>
      </c>
      <c r="G15463" s="87">
        <v>2100</v>
      </c>
      <c r="H15463" s="87">
        <v>-16.85689780299526</v>
      </c>
    </row>
    <row r="15464" spans="1:8" x14ac:dyDescent="0.3">
      <c r="A15464" t="s">
        <v>41</v>
      </c>
      <c r="B15464" t="s">
        <v>56</v>
      </c>
      <c r="C15464" t="s">
        <v>98</v>
      </c>
      <c r="D15464" t="s">
        <v>214</v>
      </c>
      <c r="E15464" t="s">
        <v>215</v>
      </c>
      <c r="F15464" s="88">
        <v>46447</v>
      </c>
      <c r="G15464" s="87">
        <v>2100</v>
      </c>
      <c r="H15464" s="87">
        <v>-16.867841070387119</v>
      </c>
    </row>
    <row r="15465" spans="1:8" x14ac:dyDescent="0.3">
      <c r="A15465" t="s">
        <v>41</v>
      </c>
      <c r="B15465" t="s">
        <v>56</v>
      </c>
      <c r="C15465" t="s">
        <v>98</v>
      </c>
      <c r="D15465" t="s">
        <v>214</v>
      </c>
      <c r="E15465" t="s">
        <v>216</v>
      </c>
      <c r="F15465" s="88">
        <v>46447</v>
      </c>
      <c r="G15465" s="87">
        <v>2100</v>
      </c>
      <c r="H15465" s="87">
        <v>0</v>
      </c>
    </row>
    <row r="15466" spans="1:8" x14ac:dyDescent="0.3">
      <c r="A15466" t="s">
        <v>41</v>
      </c>
      <c r="B15466" t="s">
        <v>56</v>
      </c>
      <c r="C15466" t="s">
        <v>98</v>
      </c>
      <c r="D15466" t="s">
        <v>214</v>
      </c>
      <c r="E15466" t="s">
        <v>217</v>
      </c>
      <c r="F15466" s="88">
        <v>46447</v>
      </c>
      <c r="G15466" s="87">
        <v>2100</v>
      </c>
      <c r="H15466" s="87">
        <v>-16.867841070387119</v>
      </c>
    </row>
    <row r="15467" spans="1:8" x14ac:dyDescent="0.3">
      <c r="A15467" t="s">
        <v>41</v>
      </c>
      <c r="B15467" t="s">
        <v>56</v>
      </c>
      <c r="C15467" t="s">
        <v>98</v>
      </c>
      <c r="D15467" t="s">
        <v>214</v>
      </c>
      <c r="E15467" t="s">
        <v>215</v>
      </c>
      <c r="F15467" s="88">
        <v>46478</v>
      </c>
      <c r="G15467" s="87">
        <v>2100</v>
      </c>
      <c r="H15467" s="87">
        <v>-16.879170245094759</v>
      </c>
    </row>
    <row r="15468" spans="1:8" x14ac:dyDescent="0.3">
      <c r="A15468" t="s">
        <v>41</v>
      </c>
      <c r="B15468" t="s">
        <v>56</v>
      </c>
      <c r="C15468" t="s">
        <v>98</v>
      </c>
      <c r="D15468" t="s">
        <v>214</v>
      </c>
      <c r="E15468" t="s">
        <v>216</v>
      </c>
      <c r="F15468" s="88">
        <v>46478</v>
      </c>
      <c r="G15468" s="87">
        <v>2100</v>
      </c>
      <c r="H15468" s="87">
        <v>0</v>
      </c>
    </row>
    <row r="15469" spans="1:8" x14ac:dyDescent="0.3">
      <c r="A15469" t="s">
        <v>41</v>
      </c>
      <c r="B15469" t="s">
        <v>56</v>
      </c>
      <c r="C15469" t="s">
        <v>98</v>
      </c>
      <c r="D15469" t="s">
        <v>214</v>
      </c>
      <c r="E15469" t="s">
        <v>217</v>
      </c>
      <c r="F15469" s="88">
        <v>46478</v>
      </c>
      <c r="G15469" s="87">
        <v>2100</v>
      </c>
      <c r="H15469" s="87">
        <v>-16.879170245094759</v>
      </c>
    </row>
    <row r="15470" spans="1:8" x14ac:dyDescent="0.3">
      <c r="A15470" t="s">
        <v>41</v>
      </c>
      <c r="B15470" t="s">
        <v>56</v>
      </c>
      <c r="C15470" t="s">
        <v>98</v>
      </c>
      <c r="D15470" t="s">
        <v>214</v>
      </c>
      <c r="E15470" t="s">
        <v>215</v>
      </c>
      <c r="F15470" s="88">
        <v>46508</v>
      </c>
      <c r="G15470" s="87">
        <v>2100</v>
      </c>
      <c r="H15470" s="87">
        <v>-16.89051464836216</v>
      </c>
    </row>
    <row r="15471" spans="1:8" x14ac:dyDescent="0.3">
      <c r="A15471" t="s">
        <v>41</v>
      </c>
      <c r="B15471" t="s">
        <v>56</v>
      </c>
      <c r="C15471" t="s">
        <v>98</v>
      </c>
      <c r="D15471" t="s">
        <v>214</v>
      </c>
      <c r="E15471" t="s">
        <v>216</v>
      </c>
      <c r="F15471" s="88">
        <v>46508</v>
      </c>
      <c r="G15471" s="87">
        <v>2100</v>
      </c>
      <c r="H15471" s="87">
        <v>0</v>
      </c>
    </row>
    <row r="15472" spans="1:8" x14ac:dyDescent="0.3">
      <c r="A15472" t="s">
        <v>41</v>
      </c>
      <c r="B15472" t="s">
        <v>56</v>
      </c>
      <c r="C15472" t="s">
        <v>98</v>
      </c>
      <c r="D15472" t="s">
        <v>214</v>
      </c>
      <c r="E15472" t="s">
        <v>217</v>
      </c>
      <c r="F15472" s="88">
        <v>46508</v>
      </c>
      <c r="G15472" s="87">
        <v>2100</v>
      </c>
      <c r="H15472" s="87">
        <v>-16.89051464836216</v>
      </c>
    </row>
    <row r="15473" spans="1:8" x14ac:dyDescent="0.3">
      <c r="A15473" t="s">
        <v>41</v>
      </c>
      <c r="B15473" t="s">
        <v>56</v>
      </c>
      <c r="C15473" t="s">
        <v>98</v>
      </c>
      <c r="D15473" t="s">
        <v>214</v>
      </c>
      <c r="E15473" t="s">
        <v>215</v>
      </c>
      <c r="F15473" s="88">
        <v>46539</v>
      </c>
      <c r="G15473" s="87">
        <v>2100</v>
      </c>
      <c r="H15473" s="87">
        <v>-16.90187431091508</v>
      </c>
    </row>
    <row r="15474" spans="1:8" x14ac:dyDescent="0.3">
      <c r="A15474" t="s">
        <v>41</v>
      </c>
      <c r="B15474" t="s">
        <v>56</v>
      </c>
      <c r="C15474" t="s">
        <v>98</v>
      </c>
      <c r="D15474" t="s">
        <v>214</v>
      </c>
      <c r="E15474" t="s">
        <v>216</v>
      </c>
      <c r="F15474" s="88">
        <v>46539</v>
      </c>
      <c r="G15474" s="87">
        <v>2100</v>
      </c>
      <c r="H15474" s="87">
        <v>0</v>
      </c>
    </row>
    <row r="15475" spans="1:8" x14ac:dyDescent="0.3">
      <c r="A15475" t="s">
        <v>41</v>
      </c>
      <c r="B15475" t="s">
        <v>56</v>
      </c>
      <c r="C15475" t="s">
        <v>98</v>
      </c>
      <c r="D15475" t="s">
        <v>214</v>
      </c>
      <c r="E15475" t="s">
        <v>217</v>
      </c>
      <c r="F15475" s="88">
        <v>46539</v>
      </c>
      <c r="G15475" s="87">
        <v>2100</v>
      </c>
      <c r="H15475" s="87">
        <v>-16.90187431091508</v>
      </c>
    </row>
    <row r="15476" spans="1:8" x14ac:dyDescent="0.3">
      <c r="A15476" t="s">
        <v>41</v>
      </c>
      <c r="B15476" t="s">
        <v>56</v>
      </c>
      <c r="C15476" t="s">
        <v>98</v>
      </c>
      <c r="D15476" t="s">
        <v>214</v>
      </c>
      <c r="E15476" t="s">
        <v>215</v>
      </c>
      <c r="F15476" s="88">
        <v>46569</v>
      </c>
      <c r="G15476" s="87">
        <v>2100</v>
      </c>
      <c r="H15476" s="87">
        <v>-16.91324926356198</v>
      </c>
    </row>
    <row r="15477" spans="1:8" x14ac:dyDescent="0.3">
      <c r="A15477" t="s">
        <v>41</v>
      </c>
      <c r="B15477" t="s">
        <v>56</v>
      </c>
      <c r="C15477" t="s">
        <v>98</v>
      </c>
      <c r="D15477" t="s">
        <v>214</v>
      </c>
      <c r="E15477" t="s">
        <v>216</v>
      </c>
      <c r="F15477" s="88">
        <v>46569</v>
      </c>
      <c r="G15477" s="87">
        <v>2100</v>
      </c>
      <c r="H15477" s="87">
        <v>0</v>
      </c>
    </row>
    <row r="15478" spans="1:8" x14ac:dyDescent="0.3">
      <c r="A15478" t="s">
        <v>41</v>
      </c>
      <c r="B15478" t="s">
        <v>56</v>
      </c>
      <c r="C15478" t="s">
        <v>98</v>
      </c>
      <c r="D15478" t="s">
        <v>214</v>
      </c>
      <c r="E15478" t="s">
        <v>217</v>
      </c>
      <c r="F15478" s="88">
        <v>46569</v>
      </c>
      <c r="G15478" s="87">
        <v>2100</v>
      </c>
      <c r="H15478" s="87">
        <v>-16.91324926356198</v>
      </c>
    </row>
    <row r="15479" spans="1:8" x14ac:dyDescent="0.3">
      <c r="A15479" t="s">
        <v>41</v>
      </c>
      <c r="B15479" t="s">
        <v>56</v>
      </c>
      <c r="C15479" t="s">
        <v>98</v>
      </c>
      <c r="D15479" t="s">
        <v>214</v>
      </c>
      <c r="E15479" t="s">
        <v>215</v>
      </c>
      <c r="F15479" s="88">
        <v>46600</v>
      </c>
      <c r="G15479" s="87">
        <v>2100</v>
      </c>
      <c r="H15479" s="87">
        <v>-16.924826390805681</v>
      </c>
    </row>
    <row r="15480" spans="1:8" x14ac:dyDescent="0.3">
      <c r="A15480" t="s">
        <v>41</v>
      </c>
      <c r="B15480" t="s">
        <v>56</v>
      </c>
      <c r="C15480" t="s">
        <v>98</v>
      </c>
      <c r="D15480" t="s">
        <v>214</v>
      </c>
      <c r="E15480" t="s">
        <v>216</v>
      </c>
      <c r="F15480" s="88">
        <v>46600</v>
      </c>
      <c r="G15480" s="87">
        <v>2100</v>
      </c>
      <c r="H15480" s="87">
        <v>0</v>
      </c>
    </row>
    <row r="15481" spans="1:8" x14ac:dyDescent="0.3">
      <c r="A15481" t="s">
        <v>41</v>
      </c>
      <c r="B15481" t="s">
        <v>56</v>
      </c>
      <c r="C15481" t="s">
        <v>98</v>
      </c>
      <c r="D15481" t="s">
        <v>214</v>
      </c>
      <c r="E15481" t="s">
        <v>217</v>
      </c>
      <c r="F15481" s="88">
        <v>46600</v>
      </c>
      <c r="G15481" s="87">
        <v>2100</v>
      </c>
      <c r="H15481" s="87">
        <v>-16.924826390805681</v>
      </c>
    </row>
    <row r="15482" spans="1:8" x14ac:dyDescent="0.3">
      <c r="A15482" t="s">
        <v>41</v>
      </c>
      <c r="B15482" t="s">
        <v>56</v>
      </c>
      <c r="C15482" t="s">
        <v>98</v>
      </c>
      <c r="D15482" t="s">
        <v>214</v>
      </c>
      <c r="E15482" t="s">
        <v>215</v>
      </c>
      <c r="F15482" s="88">
        <v>46631</v>
      </c>
      <c r="G15482" s="87">
        <v>2100</v>
      </c>
      <c r="H15482" s="87">
        <v>-16.936232268328109</v>
      </c>
    </row>
    <row r="15483" spans="1:8" x14ac:dyDescent="0.3">
      <c r="A15483" t="s">
        <v>41</v>
      </c>
      <c r="B15483" t="s">
        <v>56</v>
      </c>
      <c r="C15483" t="s">
        <v>98</v>
      </c>
      <c r="D15483" t="s">
        <v>214</v>
      </c>
      <c r="E15483" t="s">
        <v>216</v>
      </c>
      <c r="F15483" s="88">
        <v>46631</v>
      </c>
      <c r="G15483" s="87">
        <v>2100</v>
      </c>
      <c r="H15483" s="87">
        <v>0</v>
      </c>
    </row>
    <row r="15484" spans="1:8" x14ac:dyDescent="0.3">
      <c r="A15484" t="s">
        <v>41</v>
      </c>
      <c r="B15484" t="s">
        <v>56</v>
      </c>
      <c r="C15484" t="s">
        <v>98</v>
      </c>
      <c r="D15484" t="s">
        <v>214</v>
      </c>
      <c r="E15484" t="s">
        <v>217</v>
      </c>
      <c r="F15484" s="88">
        <v>46631</v>
      </c>
      <c r="G15484" s="87">
        <v>2100</v>
      </c>
      <c r="H15484" s="87">
        <v>-16.936232268328109</v>
      </c>
    </row>
    <row r="15485" spans="1:8" x14ac:dyDescent="0.3">
      <c r="A15485" t="s">
        <v>41</v>
      </c>
      <c r="B15485" t="s">
        <v>56</v>
      </c>
      <c r="C15485" t="s">
        <v>98</v>
      </c>
      <c r="D15485" t="s">
        <v>214</v>
      </c>
      <c r="E15485" t="s">
        <v>215</v>
      </c>
      <c r="F15485" s="88">
        <v>46661</v>
      </c>
      <c r="G15485" s="87">
        <v>2100</v>
      </c>
      <c r="H15485" s="87">
        <v>-16.947653529379529</v>
      </c>
    </row>
    <row r="15486" spans="1:8" x14ac:dyDescent="0.3">
      <c r="A15486" t="s">
        <v>41</v>
      </c>
      <c r="B15486" t="s">
        <v>56</v>
      </c>
      <c r="C15486" t="s">
        <v>98</v>
      </c>
      <c r="D15486" t="s">
        <v>214</v>
      </c>
      <c r="E15486" t="s">
        <v>216</v>
      </c>
      <c r="F15486" s="88">
        <v>46661</v>
      </c>
      <c r="G15486" s="87">
        <v>2100</v>
      </c>
      <c r="H15486" s="87">
        <v>0</v>
      </c>
    </row>
    <row r="15487" spans="1:8" x14ac:dyDescent="0.3">
      <c r="A15487" t="s">
        <v>41</v>
      </c>
      <c r="B15487" t="s">
        <v>56</v>
      </c>
      <c r="C15487" t="s">
        <v>98</v>
      </c>
      <c r="D15487" t="s">
        <v>214</v>
      </c>
      <c r="E15487" t="s">
        <v>217</v>
      </c>
      <c r="F15487" s="88">
        <v>46661</v>
      </c>
      <c r="G15487" s="87">
        <v>2100</v>
      </c>
      <c r="H15487" s="87">
        <v>-16.947653529379529</v>
      </c>
    </row>
    <row r="15488" spans="1:8" x14ac:dyDescent="0.3">
      <c r="A15488" t="s">
        <v>41</v>
      </c>
      <c r="B15488" t="s">
        <v>56</v>
      </c>
      <c r="C15488" t="s">
        <v>98</v>
      </c>
      <c r="D15488" t="s">
        <v>214</v>
      </c>
      <c r="E15488" t="s">
        <v>215</v>
      </c>
      <c r="F15488" s="88">
        <v>46692</v>
      </c>
      <c r="G15488" s="87">
        <v>2100</v>
      </c>
      <c r="H15488" s="87">
        <v>-16.95909020510204</v>
      </c>
    </row>
    <row r="15489" spans="1:8" x14ac:dyDescent="0.3">
      <c r="A15489" t="s">
        <v>41</v>
      </c>
      <c r="B15489" t="s">
        <v>56</v>
      </c>
      <c r="C15489" t="s">
        <v>98</v>
      </c>
      <c r="D15489" t="s">
        <v>214</v>
      </c>
      <c r="E15489" t="s">
        <v>216</v>
      </c>
      <c r="F15489" s="88">
        <v>46692</v>
      </c>
      <c r="G15489" s="87">
        <v>2100</v>
      </c>
      <c r="H15489" s="87">
        <v>0</v>
      </c>
    </row>
    <row r="15490" spans="1:8" x14ac:dyDescent="0.3">
      <c r="A15490" t="s">
        <v>41</v>
      </c>
      <c r="B15490" t="s">
        <v>56</v>
      </c>
      <c r="C15490" t="s">
        <v>98</v>
      </c>
      <c r="D15490" t="s">
        <v>214</v>
      </c>
      <c r="E15490" t="s">
        <v>217</v>
      </c>
      <c r="F15490" s="88">
        <v>46692</v>
      </c>
      <c r="G15490" s="87">
        <v>2100</v>
      </c>
      <c r="H15490" s="87">
        <v>-16.95909020510204</v>
      </c>
    </row>
    <row r="15491" spans="1:8" x14ac:dyDescent="0.3">
      <c r="A15491" t="s">
        <v>41</v>
      </c>
      <c r="B15491" t="s">
        <v>56</v>
      </c>
      <c r="C15491" t="s">
        <v>98</v>
      </c>
      <c r="D15491" t="s">
        <v>214</v>
      </c>
      <c r="E15491" t="s">
        <v>215</v>
      </c>
      <c r="F15491" s="88">
        <v>46722</v>
      </c>
      <c r="G15491" s="87">
        <v>2100</v>
      </c>
      <c r="H15491" s="87">
        <v>-16.97054232672453</v>
      </c>
    </row>
    <row r="15492" spans="1:8" x14ac:dyDescent="0.3">
      <c r="A15492" t="s">
        <v>41</v>
      </c>
      <c r="B15492" t="s">
        <v>56</v>
      </c>
      <c r="C15492" t="s">
        <v>98</v>
      </c>
      <c r="D15492" t="s">
        <v>214</v>
      </c>
      <c r="E15492" t="s">
        <v>216</v>
      </c>
      <c r="F15492" s="88">
        <v>46722</v>
      </c>
      <c r="G15492" s="87">
        <v>2100</v>
      </c>
      <c r="H15492" s="87">
        <v>0</v>
      </c>
    </row>
    <row r="15493" spans="1:8" x14ac:dyDescent="0.3">
      <c r="A15493" t="s">
        <v>41</v>
      </c>
      <c r="B15493" t="s">
        <v>56</v>
      </c>
      <c r="C15493" t="s">
        <v>98</v>
      </c>
      <c r="D15493" t="s">
        <v>214</v>
      </c>
      <c r="E15493" t="s">
        <v>217</v>
      </c>
      <c r="F15493" s="88">
        <v>46722</v>
      </c>
      <c r="G15493" s="87">
        <v>2100</v>
      </c>
      <c r="H15493" s="87">
        <v>-16.97054232672453</v>
      </c>
    </row>
    <row r="15494" spans="1:8" x14ac:dyDescent="0.3">
      <c r="A15494" t="s">
        <v>41</v>
      </c>
      <c r="B15494" t="s">
        <v>56</v>
      </c>
      <c r="C15494" t="s">
        <v>100</v>
      </c>
      <c r="D15494" t="s">
        <v>198</v>
      </c>
      <c r="E15494" t="s">
        <v>135</v>
      </c>
      <c r="G15494" s="87">
        <v>20400</v>
      </c>
      <c r="H15494" s="87">
        <v>11628</v>
      </c>
    </row>
    <row r="15495" spans="1:8" x14ac:dyDescent="0.3">
      <c r="A15495" t="s">
        <v>41</v>
      </c>
      <c r="B15495" t="s">
        <v>56</v>
      </c>
      <c r="C15495" t="s">
        <v>100</v>
      </c>
      <c r="D15495" t="s">
        <v>198</v>
      </c>
      <c r="E15495" t="s">
        <v>199</v>
      </c>
      <c r="G15495" s="87">
        <v>20400</v>
      </c>
      <c r="H15495" s="87">
        <v>20400</v>
      </c>
    </row>
    <row r="15496" spans="1:8" x14ac:dyDescent="0.3">
      <c r="A15496" t="s">
        <v>41</v>
      </c>
      <c r="B15496" t="s">
        <v>56</v>
      </c>
      <c r="C15496" t="s">
        <v>100</v>
      </c>
      <c r="D15496" t="s">
        <v>198</v>
      </c>
      <c r="E15496" t="s">
        <v>200</v>
      </c>
      <c r="G15496" s="87">
        <v>20400</v>
      </c>
      <c r="H15496" s="87">
        <v>20585.310966288889</v>
      </c>
    </row>
    <row r="15497" spans="1:8" x14ac:dyDescent="0.3">
      <c r="A15497" t="s">
        <v>41</v>
      </c>
      <c r="B15497" t="s">
        <v>56</v>
      </c>
      <c r="C15497" t="s">
        <v>100</v>
      </c>
      <c r="D15497" t="s">
        <v>198</v>
      </c>
      <c r="E15497" t="s">
        <v>201</v>
      </c>
      <c r="G15497" s="87">
        <v>20400</v>
      </c>
      <c r="H15497" s="87">
        <v>20400</v>
      </c>
    </row>
    <row r="15498" spans="1:8" x14ac:dyDescent="0.3">
      <c r="A15498" t="s">
        <v>41</v>
      </c>
      <c r="B15498" t="s">
        <v>56</v>
      </c>
      <c r="C15498" t="s">
        <v>100</v>
      </c>
      <c r="D15498" t="s">
        <v>198</v>
      </c>
      <c r="E15498" t="s">
        <v>202</v>
      </c>
      <c r="G15498" s="87">
        <v>20400</v>
      </c>
      <c r="H15498" s="87">
        <v>11733.627250784661</v>
      </c>
    </row>
    <row r="15499" spans="1:8" x14ac:dyDescent="0.3">
      <c r="A15499" t="s">
        <v>41</v>
      </c>
      <c r="B15499" t="s">
        <v>56</v>
      </c>
      <c r="C15499" t="s">
        <v>100</v>
      </c>
      <c r="D15499" t="s">
        <v>198</v>
      </c>
      <c r="E15499" t="s">
        <v>139</v>
      </c>
      <c r="G15499" s="87">
        <v>20400</v>
      </c>
      <c r="H15499" s="87">
        <v>12954</v>
      </c>
    </row>
    <row r="15500" spans="1:8" x14ac:dyDescent="0.3">
      <c r="A15500" t="s">
        <v>41</v>
      </c>
      <c r="B15500" t="s">
        <v>56</v>
      </c>
      <c r="C15500" t="s">
        <v>100</v>
      </c>
      <c r="D15500" t="s">
        <v>198</v>
      </c>
      <c r="E15500" t="s">
        <v>65</v>
      </c>
      <c r="G15500" s="87">
        <v>20400</v>
      </c>
      <c r="H15500" s="87">
        <v>11733.627250784661</v>
      </c>
    </row>
    <row r="15501" spans="1:8" x14ac:dyDescent="0.3">
      <c r="A15501" t="s">
        <v>41</v>
      </c>
      <c r="B15501" t="s">
        <v>56</v>
      </c>
      <c r="C15501" t="s">
        <v>100</v>
      </c>
      <c r="D15501" t="s">
        <v>203</v>
      </c>
      <c r="E15501" t="s">
        <v>204</v>
      </c>
      <c r="G15501" s="87">
        <v>20400</v>
      </c>
      <c r="H15501" s="87">
        <v>11694.32814548707</v>
      </c>
    </row>
    <row r="15502" spans="1:8" x14ac:dyDescent="0.3">
      <c r="A15502" t="s">
        <v>41</v>
      </c>
      <c r="B15502" t="s">
        <v>56</v>
      </c>
      <c r="C15502" t="s">
        <v>100</v>
      </c>
      <c r="D15502" t="s">
        <v>203</v>
      </c>
      <c r="E15502" t="s">
        <v>142</v>
      </c>
      <c r="G15502" s="87">
        <v>20400</v>
      </c>
      <c r="H15502" s="87">
        <v>20400</v>
      </c>
    </row>
    <row r="15503" spans="1:8" x14ac:dyDescent="0.3">
      <c r="A15503" t="s">
        <v>41</v>
      </c>
      <c r="B15503" t="s">
        <v>56</v>
      </c>
      <c r="C15503" t="s">
        <v>100</v>
      </c>
      <c r="D15503" t="s">
        <v>203</v>
      </c>
      <c r="E15503" t="s">
        <v>143</v>
      </c>
      <c r="G15503" s="87">
        <v>20400</v>
      </c>
      <c r="H15503" s="87">
        <v>20516.36516752118</v>
      </c>
    </row>
    <row r="15504" spans="1:8" x14ac:dyDescent="0.3">
      <c r="A15504" t="s">
        <v>41</v>
      </c>
      <c r="B15504" t="s">
        <v>56</v>
      </c>
      <c r="C15504" t="s">
        <v>100</v>
      </c>
      <c r="D15504" t="s">
        <v>203</v>
      </c>
      <c r="E15504" t="s">
        <v>141</v>
      </c>
      <c r="G15504" s="87">
        <v>20400</v>
      </c>
      <c r="H15504" s="87">
        <v>0</v>
      </c>
    </row>
    <row r="15505" spans="1:8" x14ac:dyDescent="0.3">
      <c r="A15505" t="s">
        <v>41</v>
      </c>
      <c r="B15505" t="s">
        <v>56</v>
      </c>
      <c r="C15505" t="s">
        <v>100</v>
      </c>
      <c r="D15505" t="s">
        <v>203</v>
      </c>
      <c r="E15505" t="s">
        <v>205</v>
      </c>
      <c r="G15505" s="87">
        <v>20400</v>
      </c>
      <c r="H15505" s="87">
        <v>11694.32814548707</v>
      </c>
    </row>
    <row r="15506" spans="1:8" x14ac:dyDescent="0.3">
      <c r="A15506" t="s">
        <v>41</v>
      </c>
      <c r="B15506" t="s">
        <v>56</v>
      </c>
      <c r="C15506" t="s">
        <v>100</v>
      </c>
      <c r="D15506" t="s">
        <v>206</v>
      </c>
      <c r="E15506" t="s">
        <v>207</v>
      </c>
      <c r="G15506" s="87">
        <v>20400</v>
      </c>
      <c r="H15506" s="87">
        <v>21012</v>
      </c>
    </row>
    <row r="15507" spans="1:8" x14ac:dyDescent="0.3">
      <c r="A15507" t="s">
        <v>41</v>
      </c>
      <c r="B15507" t="s">
        <v>56</v>
      </c>
      <c r="C15507" t="s">
        <v>100</v>
      </c>
      <c r="D15507" t="s">
        <v>206</v>
      </c>
      <c r="E15507" t="s">
        <v>208</v>
      </c>
      <c r="G15507" s="87">
        <v>20400</v>
      </c>
      <c r="H15507" s="87">
        <v>21012</v>
      </c>
    </row>
    <row r="15508" spans="1:8" x14ac:dyDescent="0.3">
      <c r="A15508" t="s">
        <v>41</v>
      </c>
      <c r="B15508" t="s">
        <v>56</v>
      </c>
      <c r="C15508" t="s">
        <v>100</v>
      </c>
      <c r="D15508" t="s">
        <v>206</v>
      </c>
      <c r="E15508" t="s">
        <v>209</v>
      </c>
      <c r="G15508" s="87">
        <v>20400</v>
      </c>
      <c r="H15508" s="87">
        <v>20216.357221006561</v>
      </c>
    </row>
    <row r="15509" spans="1:8" x14ac:dyDescent="0.3">
      <c r="A15509" t="s">
        <v>41</v>
      </c>
      <c r="B15509" t="s">
        <v>56</v>
      </c>
      <c r="C15509" t="s">
        <v>100</v>
      </c>
      <c r="D15509" t="s">
        <v>210</v>
      </c>
      <c r="E15509" t="s">
        <v>211</v>
      </c>
      <c r="G15509" s="87">
        <v>20400</v>
      </c>
      <c r="H15509" s="87">
        <v>20400</v>
      </c>
    </row>
    <row r="15510" spans="1:8" x14ac:dyDescent="0.3">
      <c r="A15510" t="s">
        <v>41</v>
      </c>
      <c r="B15510" t="s">
        <v>56</v>
      </c>
      <c r="C15510" t="s">
        <v>100</v>
      </c>
      <c r="D15510" t="s">
        <v>210</v>
      </c>
      <c r="E15510" t="s">
        <v>212</v>
      </c>
      <c r="G15510" s="87">
        <v>20400</v>
      </c>
      <c r="H15510" s="87">
        <v>20196</v>
      </c>
    </row>
    <row r="15511" spans="1:8" x14ac:dyDescent="0.3">
      <c r="A15511" t="s">
        <v>41</v>
      </c>
      <c r="B15511" t="s">
        <v>56</v>
      </c>
      <c r="C15511" t="s">
        <v>100</v>
      </c>
      <c r="D15511" t="s">
        <v>210</v>
      </c>
      <c r="E15511" t="s">
        <v>213</v>
      </c>
      <c r="G15511" s="87">
        <v>20400</v>
      </c>
      <c r="H15511" s="87">
        <v>20298</v>
      </c>
    </row>
    <row r="15512" spans="1:8" x14ac:dyDescent="0.3">
      <c r="A15512" t="s">
        <v>41</v>
      </c>
      <c r="B15512" t="s">
        <v>56</v>
      </c>
      <c r="C15512" t="s">
        <v>100</v>
      </c>
      <c r="D15512" t="s">
        <v>214</v>
      </c>
      <c r="E15512" t="s">
        <v>215</v>
      </c>
      <c r="F15512" s="88">
        <v>46388</v>
      </c>
      <c r="G15512" s="87">
        <v>1700</v>
      </c>
      <c r="H15512" s="87">
        <v>6.8769845447945066</v>
      </c>
    </row>
    <row r="15513" spans="1:8" x14ac:dyDescent="0.3">
      <c r="A15513" t="s">
        <v>41</v>
      </c>
      <c r="B15513" t="s">
        <v>56</v>
      </c>
      <c r="C15513" t="s">
        <v>100</v>
      </c>
      <c r="D15513" t="s">
        <v>214</v>
      </c>
      <c r="E15513" t="s">
        <v>216</v>
      </c>
      <c r="F15513" s="88">
        <v>46388</v>
      </c>
      <c r="G15513" s="87">
        <v>1700</v>
      </c>
      <c r="H15513" s="87">
        <v>0</v>
      </c>
    </row>
    <row r="15514" spans="1:8" x14ac:dyDescent="0.3">
      <c r="A15514" t="s">
        <v>41</v>
      </c>
      <c r="B15514" t="s">
        <v>56</v>
      </c>
      <c r="C15514" t="s">
        <v>100</v>
      </c>
      <c r="D15514" t="s">
        <v>214</v>
      </c>
      <c r="E15514" t="s">
        <v>217</v>
      </c>
      <c r="F15514" s="88">
        <v>46388</v>
      </c>
      <c r="G15514" s="87">
        <v>1700</v>
      </c>
      <c r="H15514" s="87">
        <v>6.8769845447945066</v>
      </c>
    </row>
    <row r="15515" spans="1:8" x14ac:dyDescent="0.3">
      <c r="A15515" t="s">
        <v>41</v>
      </c>
      <c r="B15515" t="s">
        <v>56</v>
      </c>
      <c r="C15515" t="s">
        <v>100</v>
      </c>
      <c r="D15515" t="s">
        <v>214</v>
      </c>
      <c r="E15515" t="s">
        <v>215</v>
      </c>
      <c r="F15515" s="88">
        <v>46419</v>
      </c>
      <c r="G15515" s="87">
        <v>1700</v>
      </c>
      <c r="H15515" s="87">
        <v>6.8747368654300756</v>
      </c>
    </row>
    <row r="15516" spans="1:8" x14ac:dyDescent="0.3">
      <c r="A15516" t="s">
        <v>41</v>
      </c>
      <c r="B15516" t="s">
        <v>56</v>
      </c>
      <c r="C15516" t="s">
        <v>100</v>
      </c>
      <c r="D15516" t="s">
        <v>214</v>
      </c>
      <c r="E15516" t="s">
        <v>216</v>
      </c>
      <c r="F15516" s="88">
        <v>46419</v>
      </c>
      <c r="G15516" s="87">
        <v>1700</v>
      </c>
      <c r="H15516" s="87">
        <v>0</v>
      </c>
    </row>
    <row r="15517" spans="1:8" x14ac:dyDescent="0.3">
      <c r="A15517" t="s">
        <v>41</v>
      </c>
      <c r="B15517" t="s">
        <v>56</v>
      </c>
      <c r="C15517" t="s">
        <v>100</v>
      </c>
      <c r="D15517" t="s">
        <v>214</v>
      </c>
      <c r="E15517" t="s">
        <v>217</v>
      </c>
      <c r="F15517" s="88">
        <v>46419</v>
      </c>
      <c r="G15517" s="87">
        <v>1700</v>
      </c>
      <c r="H15517" s="87">
        <v>6.8747368654300756</v>
      </c>
    </row>
    <row r="15518" spans="1:8" x14ac:dyDescent="0.3">
      <c r="A15518" t="s">
        <v>41</v>
      </c>
      <c r="B15518" t="s">
        <v>56</v>
      </c>
      <c r="C15518" t="s">
        <v>100</v>
      </c>
      <c r="D15518" t="s">
        <v>214</v>
      </c>
      <c r="E15518" t="s">
        <v>215</v>
      </c>
      <c r="F15518" s="88">
        <v>46447</v>
      </c>
      <c r="G15518" s="87">
        <v>1700</v>
      </c>
      <c r="H15518" s="87">
        <v>6.8724906548524034</v>
      </c>
    </row>
    <row r="15519" spans="1:8" x14ac:dyDescent="0.3">
      <c r="A15519" t="s">
        <v>41</v>
      </c>
      <c r="B15519" t="s">
        <v>56</v>
      </c>
      <c r="C15519" t="s">
        <v>100</v>
      </c>
      <c r="D15519" t="s">
        <v>214</v>
      </c>
      <c r="E15519" t="s">
        <v>216</v>
      </c>
      <c r="F15519" s="88">
        <v>46447</v>
      </c>
      <c r="G15519" s="87">
        <v>1700</v>
      </c>
      <c r="H15519" s="87">
        <v>0</v>
      </c>
    </row>
    <row r="15520" spans="1:8" x14ac:dyDescent="0.3">
      <c r="A15520" t="s">
        <v>41</v>
      </c>
      <c r="B15520" t="s">
        <v>56</v>
      </c>
      <c r="C15520" t="s">
        <v>100</v>
      </c>
      <c r="D15520" t="s">
        <v>214</v>
      </c>
      <c r="E15520" t="s">
        <v>217</v>
      </c>
      <c r="F15520" s="88">
        <v>46447</v>
      </c>
      <c r="G15520" s="87">
        <v>1700</v>
      </c>
      <c r="H15520" s="87">
        <v>6.8724906548524034</v>
      </c>
    </row>
    <row r="15521" spans="1:8" x14ac:dyDescent="0.3">
      <c r="A15521" t="s">
        <v>41</v>
      </c>
      <c r="B15521" t="s">
        <v>56</v>
      </c>
      <c r="C15521" t="s">
        <v>100</v>
      </c>
      <c r="D15521" t="s">
        <v>214</v>
      </c>
      <c r="E15521" t="s">
        <v>215</v>
      </c>
      <c r="F15521" s="88">
        <v>46478</v>
      </c>
      <c r="G15521" s="87">
        <v>1700</v>
      </c>
      <c r="H15521" s="87">
        <v>6.8701698443277106</v>
      </c>
    </row>
    <row r="15522" spans="1:8" x14ac:dyDescent="0.3">
      <c r="A15522" t="s">
        <v>41</v>
      </c>
      <c r="B15522" t="s">
        <v>56</v>
      </c>
      <c r="C15522" t="s">
        <v>100</v>
      </c>
      <c r="D15522" t="s">
        <v>214</v>
      </c>
      <c r="E15522" t="s">
        <v>216</v>
      </c>
      <c r="F15522" s="88">
        <v>46478</v>
      </c>
      <c r="G15522" s="87">
        <v>1700</v>
      </c>
      <c r="H15522" s="87">
        <v>0</v>
      </c>
    </row>
    <row r="15523" spans="1:8" x14ac:dyDescent="0.3">
      <c r="A15523" t="s">
        <v>41</v>
      </c>
      <c r="B15523" t="s">
        <v>56</v>
      </c>
      <c r="C15523" t="s">
        <v>100</v>
      </c>
      <c r="D15523" t="s">
        <v>214</v>
      </c>
      <c r="E15523" t="s">
        <v>217</v>
      </c>
      <c r="F15523" s="88">
        <v>46478</v>
      </c>
      <c r="G15523" s="87">
        <v>1700</v>
      </c>
      <c r="H15523" s="87">
        <v>6.8701698443277106</v>
      </c>
    </row>
    <row r="15524" spans="1:8" x14ac:dyDescent="0.3">
      <c r="A15524" t="s">
        <v>41</v>
      </c>
      <c r="B15524" t="s">
        <v>56</v>
      </c>
      <c r="C15524" t="s">
        <v>100</v>
      </c>
      <c r="D15524" t="s">
        <v>214</v>
      </c>
      <c r="E15524" t="s">
        <v>215</v>
      </c>
      <c r="F15524" s="88">
        <v>46508</v>
      </c>
      <c r="G15524" s="87">
        <v>1700</v>
      </c>
      <c r="H15524" s="87">
        <v>6.8678506007293416</v>
      </c>
    </row>
    <row r="15525" spans="1:8" x14ac:dyDescent="0.3">
      <c r="A15525" t="s">
        <v>41</v>
      </c>
      <c r="B15525" t="s">
        <v>56</v>
      </c>
      <c r="C15525" t="s">
        <v>100</v>
      </c>
      <c r="D15525" t="s">
        <v>214</v>
      </c>
      <c r="E15525" t="s">
        <v>216</v>
      </c>
      <c r="F15525" s="88">
        <v>46508</v>
      </c>
      <c r="G15525" s="87">
        <v>1700</v>
      </c>
      <c r="H15525" s="87">
        <v>0</v>
      </c>
    </row>
    <row r="15526" spans="1:8" x14ac:dyDescent="0.3">
      <c r="A15526" t="s">
        <v>41</v>
      </c>
      <c r="B15526" t="s">
        <v>56</v>
      </c>
      <c r="C15526" t="s">
        <v>100</v>
      </c>
      <c r="D15526" t="s">
        <v>214</v>
      </c>
      <c r="E15526" t="s">
        <v>217</v>
      </c>
      <c r="F15526" s="88">
        <v>46508</v>
      </c>
      <c r="G15526" s="87">
        <v>1700</v>
      </c>
      <c r="H15526" s="87">
        <v>6.8678506007293416</v>
      </c>
    </row>
    <row r="15527" spans="1:8" x14ac:dyDescent="0.3">
      <c r="A15527" t="s">
        <v>41</v>
      </c>
      <c r="B15527" t="s">
        <v>56</v>
      </c>
      <c r="C15527" t="s">
        <v>100</v>
      </c>
      <c r="D15527" t="s">
        <v>214</v>
      </c>
      <c r="E15527" t="s">
        <v>215</v>
      </c>
      <c r="F15527" s="88">
        <v>46539</v>
      </c>
      <c r="G15527" s="87">
        <v>1700</v>
      </c>
      <c r="H15527" s="87">
        <v>6.8655329224707629</v>
      </c>
    </row>
    <row r="15528" spans="1:8" x14ac:dyDescent="0.3">
      <c r="A15528" t="s">
        <v>41</v>
      </c>
      <c r="B15528" t="s">
        <v>56</v>
      </c>
      <c r="C15528" t="s">
        <v>100</v>
      </c>
      <c r="D15528" t="s">
        <v>214</v>
      </c>
      <c r="E15528" t="s">
        <v>216</v>
      </c>
      <c r="F15528" s="88">
        <v>46539</v>
      </c>
      <c r="G15528" s="87">
        <v>1700</v>
      </c>
      <c r="H15528" s="87">
        <v>0</v>
      </c>
    </row>
    <row r="15529" spans="1:8" x14ac:dyDescent="0.3">
      <c r="A15529" t="s">
        <v>41</v>
      </c>
      <c r="B15529" t="s">
        <v>56</v>
      </c>
      <c r="C15529" t="s">
        <v>100</v>
      </c>
      <c r="D15529" t="s">
        <v>214</v>
      </c>
      <c r="E15529" t="s">
        <v>217</v>
      </c>
      <c r="F15529" s="88">
        <v>46539</v>
      </c>
      <c r="G15529" s="87">
        <v>1700</v>
      </c>
      <c r="H15529" s="87">
        <v>6.8655329224707629</v>
      </c>
    </row>
    <row r="15530" spans="1:8" x14ac:dyDescent="0.3">
      <c r="A15530" t="s">
        <v>41</v>
      </c>
      <c r="B15530" t="s">
        <v>56</v>
      </c>
      <c r="C15530" t="s">
        <v>100</v>
      </c>
      <c r="D15530" t="s">
        <v>214</v>
      </c>
      <c r="E15530" t="s">
        <v>215</v>
      </c>
      <c r="F15530" s="88">
        <v>46569</v>
      </c>
      <c r="G15530" s="87">
        <v>1700</v>
      </c>
      <c r="H15530" s="87">
        <v>6.8632168079680866</v>
      </c>
    </row>
    <row r="15531" spans="1:8" x14ac:dyDescent="0.3">
      <c r="A15531" t="s">
        <v>41</v>
      </c>
      <c r="B15531" t="s">
        <v>56</v>
      </c>
      <c r="C15531" t="s">
        <v>100</v>
      </c>
      <c r="D15531" t="s">
        <v>214</v>
      </c>
      <c r="E15531" t="s">
        <v>216</v>
      </c>
      <c r="F15531" s="88">
        <v>46569</v>
      </c>
      <c r="G15531" s="87">
        <v>1700</v>
      </c>
      <c r="H15531" s="87">
        <v>0</v>
      </c>
    </row>
    <row r="15532" spans="1:8" x14ac:dyDescent="0.3">
      <c r="A15532" t="s">
        <v>41</v>
      </c>
      <c r="B15532" t="s">
        <v>56</v>
      </c>
      <c r="C15532" t="s">
        <v>100</v>
      </c>
      <c r="D15532" t="s">
        <v>214</v>
      </c>
      <c r="E15532" t="s">
        <v>217</v>
      </c>
      <c r="F15532" s="88">
        <v>46569</v>
      </c>
      <c r="G15532" s="87">
        <v>1700</v>
      </c>
      <c r="H15532" s="87">
        <v>6.8632168079680866</v>
      </c>
    </row>
    <row r="15533" spans="1:8" x14ac:dyDescent="0.3">
      <c r="A15533" t="s">
        <v>41</v>
      </c>
      <c r="B15533" t="s">
        <v>56</v>
      </c>
      <c r="C15533" t="s">
        <v>100</v>
      </c>
      <c r="D15533" t="s">
        <v>214</v>
      </c>
      <c r="E15533" t="s">
        <v>215</v>
      </c>
      <c r="F15533" s="88">
        <v>46600</v>
      </c>
      <c r="G15533" s="87">
        <v>1700</v>
      </c>
      <c r="H15533" s="87">
        <v>6.860864325164151</v>
      </c>
    </row>
    <row r="15534" spans="1:8" x14ac:dyDescent="0.3">
      <c r="A15534" t="s">
        <v>41</v>
      </c>
      <c r="B15534" t="s">
        <v>56</v>
      </c>
      <c r="C15534" t="s">
        <v>100</v>
      </c>
      <c r="D15534" t="s">
        <v>214</v>
      </c>
      <c r="E15534" t="s">
        <v>216</v>
      </c>
      <c r="F15534" s="88">
        <v>46600</v>
      </c>
      <c r="G15534" s="87">
        <v>1700</v>
      </c>
      <c r="H15534" s="87">
        <v>0</v>
      </c>
    </row>
    <row r="15535" spans="1:8" x14ac:dyDescent="0.3">
      <c r="A15535" t="s">
        <v>41</v>
      </c>
      <c r="B15535" t="s">
        <v>56</v>
      </c>
      <c r="C15535" t="s">
        <v>100</v>
      </c>
      <c r="D15535" t="s">
        <v>214</v>
      </c>
      <c r="E15535" t="s">
        <v>217</v>
      </c>
      <c r="F15535" s="88">
        <v>46600</v>
      </c>
      <c r="G15535" s="87">
        <v>1700</v>
      </c>
      <c r="H15535" s="87">
        <v>6.860864325164151</v>
      </c>
    </row>
    <row r="15536" spans="1:8" x14ac:dyDescent="0.3">
      <c r="A15536" t="s">
        <v>41</v>
      </c>
      <c r="B15536" t="s">
        <v>56</v>
      </c>
      <c r="C15536" t="s">
        <v>100</v>
      </c>
      <c r="D15536" t="s">
        <v>214</v>
      </c>
      <c r="E15536" t="s">
        <v>215</v>
      </c>
      <c r="F15536" s="88">
        <v>46631</v>
      </c>
      <c r="G15536" s="87">
        <v>1700</v>
      </c>
      <c r="H15536" s="87">
        <v>6.8585513589989988</v>
      </c>
    </row>
    <row r="15537" spans="1:8" x14ac:dyDescent="0.3">
      <c r="A15537" t="s">
        <v>41</v>
      </c>
      <c r="B15537" t="s">
        <v>56</v>
      </c>
      <c r="C15537" t="s">
        <v>100</v>
      </c>
      <c r="D15537" t="s">
        <v>214</v>
      </c>
      <c r="E15537" t="s">
        <v>216</v>
      </c>
      <c r="F15537" s="88">
        <v>46631</v>
      </c>
      <c r="G15537" s="87">
        <v>1700</v>
      </c>
      <c r="H15537" s="87">
        <v>0</v>
      </c>
    </row>
    <row r="15538" spans="1:8" x14ac:dyDescent="0.3">
      <c r="A15538" t="s">
        <v>41</v>
      </c>
      <c r="B15538" t="s">
        <v>56</v>
      </c>
      <c r="C15538" t="s">
        <v>100</v>
      </c>
      <c r="D15538" t="s">
        <v>214</v>
      </c>
      <c r="E15538" t="s">
        <v>217</v>
      </c>
      <c r="F15538" s="88">
        <v>46631</v>
      </c>
      <c r="G15538" s="87">
        <v>1700</v>
      </c>
      <c r="H15538" s="87">
        <v>6.8585513589989988</v>
      </c>
    </row>
    <row r="15539" spans="1:8" x14ac:dyDescent="0.3">
      <c r="A15539" t="s">
        <v>41</v>
      </c>
      <c r="B15539" t="s">
        <v>56</v>
      </c>
      <c r="C15539" t="s">
        <v>100</v>
      </c>
      <c r="D15539" t="s">
        <v>214</v>
      </c>
      <c r="E15539" t="s">
        <v>215</v>
      </c>
      <c r="F15539" s="88">
        <v>46661</v>
      </c>
      <c r="G15539" s="87">
        <v>1700</v>
      </c>
      <c r="H15539" s="87">
        <v>6.8562399518241168</v>
      </c>
    </row>
    <row r="15540" spans="1:8" x14ac:dyDescent="0.3">
      <c r="A15540" t="s">
        <v>41</v>
      </c>
      <c r="B15540" t="s">
        <v>56</v>
      </c>
      <c r="C15540" t="s">
        <v>100</v>
      </c>
      <c r="D15540" t="s">
        <v>214</v>
      </c>
      <c r="E15540" t="s">
        <v>216</v>
      </c>
      <c r="F15540" s="88">
        <v>46661</v>
      </c>
      <c r="G15540" s="87">
        <v>1700</v>
      </c>
      <c r="H15540" s="87">
        <v>0</v>
      </c>
    </row>
    <row r="15541" spans="1:8" x14ac:dyDescent="0.3">
      <c r="A15541" t="s">
        <v>41</v>
      </c>
      <c r="B15541" t="s">
        <v>56</v>
      </c>
      <c r="C15541" t="s">
        <v>100</v>
      </c>
      <c r="D15541" t="s">
        <v>214</v>
      </c>
      <c r="E15541" t="s">
        <v>217</v>
      </c>
      <c r="F15541" s="88">
        <v>46661</v>
      </c>
      <c r="G15541" s="87">
        <v>1700</v>
      </c>
      <c r="H15541" s="87">
        <v>6.8562399518241168</v>
      </c>
    </row>
    <row r="15542" spans="1:8" x14ac:dyDescent="0.3">
      <c r="A15542" t="s">
        <v>41</v>
      </c>
      <c r="B15542" t="s">
        <v>56</v>
      </c>
      <c r="C15542" t="s">
        <v>100</v>
      </c>
      <c r="D15542" t="s">
        <v>214</v>
      </c>
      <c r="E15542" t="s">
        <v>215</v>
      </c>
      <c r="F15542" s="88">
        <v>46692</v>
      </c>
      <c r="G15542" s="87">
        <v>1700</v>
      </c>
      <c r="H15542" s="87">
        <v>6.853930102063166</v>
      </c>
    </row>
    <row r="15543" spans="1:8" x14ac:dyDescent="0.3">
      <c r="A15543" t="s">
        <v>41</v>
      </c>
      <c r="B15543" t="s">
        <v>56</v>
      </c>
      <c r="C15543" t="s">
        <v>100</v>
      </c>
      <c r="D15543" t="s">
        <v>214</v>
      </c>
      <c r="E15543" t="s">
        <v>216</v>
      </c>
      <c r="F15543" s="88">
        <v>46692</v>
      </c>
      <c r="G15543" s="87">
        <v>1700</v>
      </c>
      <c r="H15543" s="87">
        <v>0</v>
      </c>
    </row>
    <row r="15544" spans="1:8" x14ac:dyDescent="0.3">
      <c r="A15544" t="s">
        <v>41</v>
      </c>
      <c r="B15544" t="s">
        <v>56</v>
      </c>
      <c r="C15544" t="s">
        <v>100</v>
      </c>
      <c r="D15544" t="s">
        <v>214</v>
      </c>
      <c r="E15544" t="s">
        <v>217</v>
      </c>
      <c r="F15544" s="88">
        <v>46692</v>
      </c>
      <c r="G15544" s="87">
        <v>1700</v>
      </c>
      <c r="H15544" s="87">
        <v>6.853930102063166</v>
      </c>
    </row>
    <row r="15545" spans="1:8" x14ac:dyDescent="0.3">
      <c r="A15545" t="s">
        <v>41</v>
      </c>
      <c r="B15545" t="s">
        <v>56</v>
      </c>
      <c r="C15545" t="s">
        <v>100</v>
      </c>
      <c r="D15545" t="s">
        <v>214</v>
      </c>
      <c r="E15545" t="s">
        <v>215</v>
      </c>
      <c r="F15545" s="88">
        <v>46722</v>
      </c>
      <c r="G15545" s="87">
        <v>1700</v>
      </c>
      <c r="H15545" s="87">
        <v>6.851621808143582</v>
      </c>
    </row>
    <row r="15546" spans="1:8" x14ac:dyDescent="0.3">
      <c r="A15546" t="s">
        <v>41</v>
      </c>
      <c r="B15546" t="s">
        <v>56</v>
      </c>
      <c r="C15546" t="s">
        <v>100</v>
      </c>
      <c r="D15546" t="s">
        <v>214</v>
      </c>
      <c r="E15546" t="s">
        <v>216</v>
      </c>
      <c r="F15546" s="88">
        <v>46722</v>
      </c>
      <c r="G15546" s="87">
        <v>1700</v>
      </c>
      <c r="H15546" s="87">
        <v>0</v>
      </c>
    </row>
    <row r="15547" spans="1:8" x14ac:dyDescent="0.3">
      <c r="A15547" t="s">
        <v>41</v>
      </c>
      <c r="B15547" t="s">
        <v>56</v>
      </c>
      <c r="C15547" t="s">
        <v>100</v>
      </c>
      <c r="D15547" t="s">
        <v>214</v>
      </c>
      <c r="E15547" t="s">
        <v>217</v>
      </c>
      <c r="F15547" s="88">
        <v>46722</v>
      </c>
      <c r="G15547" s="87">
        <v>1700</v>
      </c>
      <c r="H15547" s="87">
        <v>6.851621808143582</v>
      </c>
    </row>
    <row r="15548" spans="1:8" x14ac:dyDescent="0.3">
      <c r="A15548" t="s">
        <v>41</v>
      </c>
      <c r="B15548" t="s">
        <v>56</v>
      </c>
      <c r="C15548" t="s">
        <v>102</v>
      </c>
      <c r="D15548" t="s">
        <v>198</v>
      </c>
      <c r="E15548" t="s">
        <v>135</v>
      </c>
      <c r="G15548" s="87">
        <v>15600</v>
      </c>
      <c r="H15548" s="87">
        <v>8642.4000000000015</v>
      </c>
    </row>
    <row r="15549" spans="1:8" x14ac:dyDescent="0.3">
      <c r="A15549" t="s">
        <v>41</v>
      </c>
      <c r="B15549" t="s">
        <v>56</v>
      </c>
      <c r="C15549" t="s">
        <v>102</v>
      </c>
      <c r="D15549" t="s">
        <v>198</v>
      </c>
      <c r="E15549" t="s">
        <v>199</v>
      </c>
      <c r="G15549" s="87">
        <v>15600</v>
      </c>
      <c r="H15549" s="87">
        <v>15548.08997737255</v>
      </c>
    </row>
    <row r="15550" spans="1:8" x14ac:dyDescent="0.3">
      <c r="A15550" t="s">
        <v>41</v>
      </c>
      <c r="B15550" t="s">
        <v>56</v>
      </c>
      <c r="C15550" t="s">
        <v>102</v>
      </c>
      <c r="D15550" t="s">
        <v>198</v>
      </c>
      <c r="E15550" t="s">
        <v>200</v>
      </c>
      <c r="G15550" s="87">
        <v>15600</v>
      </c>
      <c r="H15550" s="87">
        <v>15694.29742893571</v>
      </c>
    </row>
    <row r="15551" spans="1:8" x14ac:dyDescent="0.3">
      <c r="A15551" t="s">
        <v>41</v>
      </c>
      <c r="B15551" t="s">
        <v>56</v>
      </c>
      <c r="C15551" t="s">
        <v>102</v>
      </c>
      <c r="D15551" t="s">
        <v>198</v>
      </c>
      <c r="E15551" t="s">
        <v>201</v>
      </c>
      <c r="G15551" s="87">
        <v>15600</v>
      </c>
      <c r="H15551" s="87">
        <v>15600</v>
      </c>
    </row>
    <row r="15552" spans="1:8" x14ac:dyDescent="0.3">
      <c r="A15552" t="s">
        <v>41</v>
      </c>
      <c r="B15552" t="s">
        <v>56</v>
      </c>
      <c r="C15552" t="s">
        <v>102</v>
      </c>
      <c r="D15552" t="s">
        <v>198</v>
      </c>
      <c r="E15552" t="s">
        <v>202</v>
      </c>
      <c r="G15552" s="87">
        <v>15600</v>
      </c>
      <c r="H15552" s="87">
        <v>8665.7087884893281</v>
      </c>
    </row>
    <row r="15553" spans="1:8" x14ac:dyDescent="0.3">
      <c r="A15553" t="s">
        <v>41</v>
      </c>
      <c r="B15553" t="s">
        <v>56</v>
      </c>
      <c r="C15553" t="s">
        <v>102</v>
      </c>
      <c r="D15553" t="s">
        <v>198</v>
      </c>
      <c r="E15553" t="s">
        <v>139</v>
      </c>
      <c r="G15553" s="87">
        <v>15600</v>
      </c>
      <c r="H15553" s="87">
        <v>10218</v>
      </c>
    </row>
    <row r="15554" spans="1:8" x14ac:dyDescent="0.3">
      <c r="A15554" t="s">
        <v>41</v>
      </c>
      <c r="B15554" t="s">
        <v>56</v>
      </c>
      <c r="C15554" t="s">
        <v>102</v>
      </c>
      <c r="D15554" t="s">
        <v>198</v>
      </c>
      <c r="E15554" t="s">
        <v>65</v>
      </c>
      <c r="G15554" s="87">
        <v>15600</v>
      </c>
      <c r="H15554" s="87">
        <v>8665.7087884893281</v>
      </c>
    </row>
    <row r="15555" spans="1:8" x14ac:dyDescent="0.3">
      <c r="A15555" t="s">
        <v>41</v>
      </c>
      <c r="B15555" t="s">
        <v>56</v>
      </c>
      <c r="C15555" t="s">
        <v>102</v>
      </c>
      <c r="D15555" t="s">
        <v>203</v>
      </c>
      <c r="E15555" t="s">
        <v>204</v>
      </c>
      <c r="G15555" s="87">
        <v>15600</v>
      </c>
      <c r="H15555" s="87">
        <v>8304.0123390341159</v>
      </c>
    </row>
    <row r="15556" spans="1:8" x14ac:dyDescent="0.3">
      <c r="A15556" t="s">
        <v>41</v>
      </c>
      <c r="B15556" t="s">
        <v>56</v>
      </c>
      <c r="C15556" t="s">
        <v>102</v>
      </c>
      <c r="D15556" t="s">
        <v>203</v>
      </c>
      <c r="E15556" t="s">
        <v>142</v>
      </c>
      <c r="G15556" s="87">
        <v>15600</v>
      </c>
      <c r="H15556" s="87">
        <v>15098.80360263476</v>
      </c>
    </row>
    <row r="15557" spans="1:8" x14ac:dyDescent="0.3">
      <c r="A15557" t="s">
        <v>41</v>
      </c>
      <c r="B15557" t="s">
        <v>56</v>
      </c>
      <c r="C15557" t="s">
        <v>102</v>
      </c>
      <c r="D15557" t="s">
        <v>203</v>
      </c>
      <c r="E15557" t="s">
        <v>143</v>
      </c>
      <c r="G15557" s="87">
        <v>15600</v>
      </c>
      <c r="H15557" s="87">
        <v>15486.749847090559</v>
      </c>
    </row>
    <row r="15558" spans="1:8" x14ac:dyDescent="0.3">
      <c r="A15558" t="s">
        <v>41</v>
      </c>
      <c r="B15558" t="s">
        <v>56</v>
      </c>
      <c r="C15558" t="s">
        <v>102</v>
      </c>
      <c r="D15558" t="s">
        <v>203</v>
      </c>
      <c r="E15558" t="s">
        <v>141</v>
      </c>
      <c r="G15558" s="87">
        <v>15600</v>
      </c>
      <c r="H15558" s="87">
        <v>0</v>
      </c>
    </row>
    <row r="15559" spans="1:8" x14ac:dyDescent="0.3">
      <c r="A15559" t="s">
        <v>41</v>
      </c>
      <c r="B15559" t="s">
        <v>56</v>
      </c>
      <c r="C15559" t="s">
        <v>102</v>
      </c>
      <c r="D15559" t="s">
        <v>203</v>
      </c>
      <c r="E15559" t="s">
        <v>205</v>
      </c>
      <c r="G15559" s="87">
        <v>15600</v>
      </c>
      <c r="H15559" s="87">
        <v>8304.0123390341159</v>
      </c>
    </row>
    <row r="15560" spans="1:8" x14ac:dyDescent="0.3">
      <c r="A15560" t="s">
        <v>41</v>
      </c>
      <c r="B15560" t="s">
        <v>56</v>
      </c>
      <c r="C15560" t="s">
        <v>102</v>
      </c>
      <c r="D15560" t="s">
        <v>206</v>
      </c>
      <c r="E15560" t="s">
        <v>207</v>
      </c>
      <c r="G15560" s="87">
        <v>15600</v>
      </c>
      <c r="H15560" s="87">
        <v>16224</v>
      </c>
    </row>
    <row r="15561" spans="1:8" x14ac:dyDescent="0.3">
      <c r="A15561" t="s">
        <v>41</v>
      </c>
      <c r="B15561" t="s">
        <v>56</v>
      </c>
      <c r="C15561" t="s">
        <v>102</v>
      </c>
      <c r="D15561" t="s">
        <v>206</v>
      </c>
      <c r="E15561" t="s">
        <v>208</v>
      </c>
      <c r="G15561" s="87">
        <v>15600</v>
      </c>
      <c r="H15561" s="87">
        <v>16278.16666666667</v>
      </c>
    </row>
    <row r="15562" spans="1:8" x14ac:dyDescent="0.3">
      <c r="A15562" t="s">
        <v>41</v>
      </c>
      <c r="B15562" t="s">
        <v>56</v>
      </c>
      <c r="C15562" t="s">
        <v>102</v>
      </c>
      <c r="D15562" t="s">
        <v>206</v>
      </c>
      <c r="E15562" t="s">
        <v>209</v>
      </c>
      <c r="G15562" s="87">
        <v>15600</v>
      </c>
      <c r="H15562" s="87">
        <v>15506.269146608311</v>
      </c>
    </row>
    <row r="15563" spans="1:8" x14ac:dyDescent="0.3">
      <c r="A15563" t="s">
        <v>41</v>
      </c>
      <c r="B15563" t="s">
        <v>56</v>
      </c>
      <c r="C15563" t="s">
        <v>102</v>
      </c>
      <c r="D15563" t="s">
        <v>210</v>
      </c>
      <c r="E15563" t="s">
        <v>211</v>
      </c>
      <c r="G15563" s="87">
        <v>15600</v>
      </c>
      <c r="H15563" s="87">
        <v>15600</v>
      </c>
    </row>
    <row r="15564" spans="1:8" x14ac:dyDescent="0.3">
      <c r="A15564" t="s">
        <v>41</v>
      </c>
      <c r="B15564" t="s">
        <v>56</v>
      </c>
      <c r="C15564" t="s">
        <v>102</v>
      </c>
      <c r="D15564" t="s">
        <v>210</v>
      </c>
      <c r="E15564" t="s">
        <v>212</v>
      </c>
      <c r="G15564" s="87">
        <v>15600</v>
      </c>
      <c r="H15564" s="87">
        <v>15444</v>
      </c>
    </row>
    <row r="15565" spans="1:8" x14ac:dyDescent="0.3">
      <c r="A15565" t="s">
        <v>41</v>
      </c>
      <c r="B15565" t="s">
        <v>56</v>
      </c>
      <c r="C15565" t="s">
        <v>102</v>
      </c>
      <c r="D15565" t="s">
        <v>210</v>
      </c>
      <c r="E15565" t="s">
        <v>213</v>
      </c>
      <c r="G15565" s="87">
        <v>15600</v>
      </c>
      <c r="H15565" s="87">
        <v>15756</v>
      </c>
    </row>
    <row r="15566" spans="1:8" x14ac:dyDescent="0.3">
      <c r="A15566" t="s">
        <v>41</v>
      </c>
      <c r="B15566" t="s">
        <v>56</v>
      </c>
      <c r="C15566" t="s">
        <v>102</v>
      </c>
      <c r="D15566" t="s">
        <v>214</v>
      </c>
      <c r="E15566" t="s">
        <v>215</v>
      </c>
      <c r="F15566" s="88">
        <v>46388</v>
      </c>
      <c r="G15566" s="87">
        <v>1300</v>
      </c>
      <c r="H15566" s="87">
        <v>74.065820067966698</v>
      </c>
    </row>
    <row r="15567" spans="1:8" x14ac:dyDescent="0.3">
      <c r="A15567" t="s">
        <v>41</v>
      </c>
      <c r="B15567" t="s">
        <v>56</v>
      </c>
      <c r="C15567" t="s">
        <v>102</v>
      </c>
      <c r="D15567" t="s">
        <v>214</v>
      </c>
      <c r="E15567" t="s">
        <v>216</v>
      </c>
      <c r="F15567" s="88">
        <v>46388</v>
      </c>
      <c r="G15567" s="87">
        <v>1300</v>
      </c>
      <c r="H15567" s="87">
        <v>52.000000000000043</v>
      </c>
    </row>
    <row r="15568" spans="1:8" x14ac:dyDescent="0.3">
      <c r="A15568" t="s">
        <v>41</v>
      </c>
      <c r="B15568" t="s">
        <v>56</v>
      </c>
      <c r="C15568" t="s">
        <v>102</v>
      </c>
      <c r="D15568" t="s">
        <v>214</v>
      </c>
      <c r="E15568" t="s">
        <v>217</v>
      </c>
      <c r="F15568" s="88">
        <v>46388</v>
      </c>
      <c r="G15568" s="87">
        <v>1300</v>
      </c>
      <c r="H15568" s="87">
        <v>21.217134680737072</v>
      </c>
    </row>
    <row r="15569" spans="1:8" x14ac:dyDescent="0.3">
      <c r="A15569" t="s">
        <v>41</v>
      </c>
      <c r="B15569" t="s">
        <v>56</v>
      </c>
      <c r="C15569" t="s">
        <v>102</v>
      </c>
      <c r="D15569" t="s">
        <v>214</v>
      </c>
      <c r="E15569" t="s">
        <v>215</v>
      </c>
      <c r="F15569" s="88">
        <v>46419</v>
      </c>
      <c r="G15569" s="87">
        <v>1300</v>
      </c>
      <c r="H15569" s="87">
        <v>21.189184361533432</v>
      </c>
    </row>
    <row r="15570" spans="1:8" x14ac:dyDescent="0.3">
      <c r="A15570" t="s">
        <v>41</v>
      </c>
      <c r="B15570" t="s">
        <v>56</v>
      </c>
      <c r="C15570" t="s">
        <v>102</v>
      </c>
      <c r="D15570" t="s">
        <v>214</v>
      </c>
      <c r="E15570" t="s">
        <v>216</v>
      </c>
      <c r="F15570" s="88">
        <v>46419</v>
      </c>
      <c r="G15570" s="87">
        <v>1300</v>
      </c>
      <c r="H15570" s="87">
        <v>0</v>
      </c>
    </row>
    <row r="15571" spans="1:8" x14ac:dyDescent="0.3">
      <c r="A15571" t="s">
        <v>41</v>
      </c>
      <c r="B15571" t="s">
        <v>56</v>
      </c>
      <c r="C15571" t="s">
        <v>102</v>
      </c>
      <c r="D15571" t="s">
        <v>214</v>
      </c>
      <c r="E15571" t="s">
        <v>217</v>
      </c>
      <c r="F15571" s="88">
        <v>46419</v>
      </c>
      <c r="G15571" s="87">
        <v>1300</v>
      </c>
      <c r="H15571" s="87">
        <v>21.189184361533432</v>
      </c>
    </row>
    <row r="15572" spans="1:8" x14ac:dyDescent="0.3">
      <c r="A15572" t="s">
        <v>41</v>
      </c>
      <c r="B15572" t="s">
        <v>56</v>
      </c>
      <c r="C15572" t="s">
        <v>102</v>
      </c>
      <c r="D15572" t="s">
        <v>214</v>
      </c>
      <c r="E15572" t="s">
        <v>215</v>
      </c>
      <c r="F15572" s="88">
        <v>46447</v>
      </c>
      <c r="G15572" s="87">
        <v>1300</v>
      </c>
      <c r="H15572" s="87">
        <v>21.16130758596093</v>
      </c>
    </row>
    <row r="15573" spans="1:8" x14ac:dyDescent="0.3">
      <c r="A15573" t="s">
        <v>41</v>
      </c>
      <c r="B15573" t="s">
        <v>56</v>
      </c>
      <c r="C15573" t="s">
        <v>102</v>
      </c>
      <c r="D15573" t="s">
        <v>214</v>
      </c>
      <c r="E15573" t="s">
        <v>216</v>
      </c>
      <c r="F15573" s="88">
        <v>46447</v>
      </c>
      <c r="G15573" s="87">
        <v>1300</v>
      </c>
      <c r="H15573" s="87">
        <v>0</v>
      </c>
    </row>
    <row r="15574" spans="1:8" x14ac:dyDescent="0.3">
      <c r="A15574" t="s">
        <v>41</v>
      </c>
      <c r="B15574" t="s">
        <v>56</v>
      </c>
      <c r="C15574" t="s">
        <v>102</v>
      </c>
      <c r="D15574" t="s">
        <v>214</v>
      </c>
      <c r="E15574" t="s">
        <v>217</v>
      </c>
      <c r="F15574" s="88">
        <v>46447</v>
      </c>
      <c r="G15574" s="87">
        <v>1300</v>
      </c>
      <c r="H15574" s="87">
        <v>21.16130758596093</v>
      </c>
    </row>
    <row r="15575" spans="1:8" x14ac:dyDescent="0.3">
      <c r="A15575" t="s">
        <v>41</v>
      </c>
      <c r="B15575" t="s">
        <v>56</v>
      </c>
      <c r="C15575" t="s">
        <v>102</v>
      </c>
      <c r="D15575" t="s">
        <v>214</v>
      </c>
      <c r="E15575" t="s">
        <v>215</v>
      </c>
      <c r="F15575" s="88">
        <v>46478</v>
      </c>
      <c r="G15575" s="87">
        <v>1300</v>
      </c>
      <c r="H15575" s="87">
        <v>21.132562852116578</v>
      </c>
    </row>
    <row r="15576" spans="1:8" x14ac:dyDescent="0.3">
      <c r="A15576" t="s">
        <v>41</v>
      </c>
      <c r="B15576" t="s">
        <v>56</v>
      </c>
      <c r="C15576" t="s">
        <v>102</v>
      </c>
      <c r="D15576" t="s">
        <v>214</v>
      </c>
      <c r="E15576" t="s">
        <v>216</v>
      </c>
      <c r="F15576" s="88">
        <v>46478</v>
      </c>
      <c r="G15576" s="87">
        <v>1300</v>
      </c>
      <c r="H15576" s="87">
        <v>0</v>
      </c>
    </row>
    <row r="15577" spans="1:8" x14ac:dyDescent="0.3">
      <c r="A15577" t="s">
        <v>41</v>
      </c>
      <c r="B15577" t="s">
        <v>56</v>
      </c>
      <c r="C15577" t="s">
        <v>102</v>
      </c>
      <c r="D15577" t="s">
        <v>214</v>
      </c>
      <c r="E15577" t="s">
        <v>217</v>
      </c>
      <c r="F15577" s="88">
        <v>46478</v>
      </c>
      <c r="G15577" s="87">
        <v>1300</v>
      </c>
      <c r="H15577" s="87">
        <v>21.132562852116578</v>
      </c>
    </row>
    <row r="15578" spans="1:8" x14ac:dyDescent="0.3">
      <c r="A15578" t="s">
        <v>41</v>
      </c>
      <c r="B15578" t="s">
        <v>56</v>
      </c>
      <c r="C15578" t="s">
        <v>102</v>
      </c>
      <c r="D15578" t="s">
        <v>214</v>
      </c>
      <c r="E15578" t="s">
        <v>215</v>
      </c>
      <c r="F15578" s="88">
        <v>46508</v>
      </c>
      <c r="G15578" s="87">
        <v>1300</v>
      </c>
      <c r="H15578" s="87">
        <v>21.10389610389629</v>
      </c>
    </row>
    <row r="15579" spans="1:8" x14ac:dyDescent="0.3">
      <c r="A15579" t="s">
        <v>41</v>
      </c>
      <c r="B15579" t="s">
        <v>56</v>
      </c>
      <c r="C15579" t="s">
        <v>102</v>
      </c>
      <c r="D15579" t="s">
        <v>214</v>
      </c>
      <c r="E15579" t="s">
        <v>216</v>
      </c>
      <c r="F15579" s="88">
        <v>46508</v>
      </c>
      <c r="G15579" s="87">
        <v>1300</v>
      </c>
      <c r="H15579" s="87">
        <v>0</v>
      </c>
    </row>
    <row r="15580" spans="1:8" x14ac:dyDescent="0.3">
      <c r="A15580" t="s">
        <v>41</v>
      </c>
      <c r="B15580" t="s">
        <v>56</v>
      </c>
      <c r="C15580" t="s">
        <v>102</v>
      </c>
      <c r="D15580" t="s">
        <v>214</v>
      </c>
      <c r="E15580" t="s">
        <v>217</v>
      </c>
      <c r="F15580" s="88">
        <v>46508</v>
      </c>
      <c r="G15580" s="87">
        <v>1300</v>
      </c>
      <c r="H15580" s="87">
        <v>21.10389610389629</v>
      </c>
    </row>
    <row r="15581" spans="1:8" x14ac:dyDescent="0.3">
      <c r="A15581" t="s">
        <v>41</v>
      </c>
      <c r="B15581" t="s">
        <v>56</v>
      </c>
      <c r="C15581" t="s">
        <v>102</v>
      </c>
      <c r="D15581" t="s">
        <v>214</v>
      </c>
      <c r="E15581" t="s">
        <v>215</v>
      </c>
      <c r="F15581" s="88">
        <v>46539</v>
      </c>
      <c r="G15581" s="87">
        <v>1300</v>
      </c>
      <c r="H15581" s="87">
        <v>21.07530702436198</v>
      </c>
    </row>
    <row r="15582" spans="1:8" x14ac:dyDescent="0.3">
      <c r="A15582" t="s">
        <v>41</v>
      </c>
      <c r="B15582" t="s">
        <v>56</v>
      </c>
      <c r="C15582" t="s">
        <v>102</v>
      </c>
      <c r="D15582" t="s">
        <v>214</v>
      </c>
      <c r="E15582" t="s">
        <v>216</v>
      </c>
      <c r="F15582" s="88">
        <v>46539</v>
      </c>
      <c r="G15582" s="87">
        <v>1300</v>
      </c>
      <c r="H15582" s="87">
        <v>0</v>
      </c>
    </row>
    <row r="15583" spans="1:8" x14ac:dyDescent="0.3">
      <c r="A15583" t="s">
        <v>41</v>
      </c>
      <c r="B15583" t="s">
        <v>56</v>
      </c>
      <c r="C15583" t="s">
        <v>102</v>
      </c>
      <c r="D15583" t="s">
        <v>214</v>
      </c>
      <c r="E15583" t="s">
        <v>217</v>
      </c>
      <c r="F15583" s="88">
        <v>46539</v>
      </c>
      <c r="G15583" s="87">
        <v>1300</v>
      </c>
      <c r="H15583" s="87">
        <v>21.07530702436198</v>
      </c>
    </row>
    <row r="15584" spans="1:8" x14ac:dyDescent="0.3">
      <c r="A15584" t="s">
        <v>41</v>
      </c>
      <c r="B15584" t="s">
        <v>56</v>
      </c>
      <c r="C15584" t="s">
        <v>102</v>
      </c>
      <c r="D15584" t="s">
        <v>214</v>
      </c>
      <c r="E15584" t="s">
        <v>215</v>
      </c>
      <c r="F15584" s="88">
        <v>46569</v>
      </c>
      <c r="G15584" s="87">
        <v>1300</v>
      </c>
      <c r="H15584" s="87">
        <v>21.04679529829248</v>
      </c>
    </row>
    <row r="15585" spans="1:8" x14ac:dyDescent="0.3">
      <c r="A15585" t="s">
        <v>41</v>
      </c>
      <c r="B15585" t="s">
        <v>56</v>
      </c>
      <c r="C15585" t="s">
        <v>102</v>
      </c>
      <c r="D15585" t="s">
        <v>214</v>
      </c>
      <c r="E15585" t="s">
        <v>216</v>
      </c>
      <c r="F15585" s="88">
        <v>46569</v>
      </c>
      <c r="G15585" s="87">
        <v>1300</v>
      </c>
      <c r="H15585" s="87">
        <v>0</v>
      </c>
    </row>
    <row r="15586" spans="1:8" x14ac:dyDescent="0.3">
      <c r="A15586" t="s">
        <v>41</v>
      </c>
      <c r="B15586" t="s">
        <v>56</v>
      </c>
      <c r="C15586" t="s">
        <v>102</v>
      </c>
      <c r="D15586" t="s">
        <v>214</v>
      </c>
      <c r="E15586" t="s">
        <v>217</v>
      </c>
      <c r="F15586" s="88">
        <v>46569</v>
      </c>
      <c r="G15586" s="87">
        <v>1300</v>
      </c>
      <c r="H15586" s="87">
        <v>21.04679529829248</v>
      </c>
    </row>
    <row r="15587" spans="1:8" x14ac:dyDescent="0.3">
      <c r="A15587" t="s">
        <v>41</v>
      </c>
      <c r="B15587" t="s">
        <v>56</v>
      </c>
      <c r="C15587" t="s">
        <v>102</v>
      </c>
      <c r="D15587" t="s">
        <v>214</v>
      </c>
      <c r="E15587" t="s">
        <v>215</v>
      </c>
      <c r="F15587" s="88">
        <v>46600</v>
      </c>
      <c r="G15587" s="87">
        <v>1300</v>
      </c>
      <c r="H15587" s="87">
        <v>73.85861091424546</v>
      </c>
    </row>
    <row r="15588" spans="1:8" x14ac:dyDescent="0.3">
      <c r="A15588" t="s">
        <v>41</v>
      </c>
      <c r="B15588" t="s">
        <v>56</v>
      </c>
      <c r="C15588" t="s">
        <v>102</v>
      </c>
      <c r="D15588" t="s">
        <v>214</v>
      </c>
      <c r="E15588" t="s">
        <v>216</v>
      </c>
      <c r="F15588" s="88">
        <v>46600</v>
      </c>
      <c r="G15588" s="87">
        <v>1300</v>
      </c>
      <c r="H15588" s="87">
        <v>52.000000000000043</v>
      </c>
    </row>
    <row r="15589" spans="1:8" x14ac:dyDescent="0.3">
      <c r="A15589" t="s">
        <v>41</v>
      </c>
      <c r="B15589" t="s">
        <v>56</v>
      </c>
      <c r="C15589" t="s">
        <v>102</v>
      </c>
      <c r="D15589" t="s">
        <v>214</v>
      </c>
      <c r="E15589" t="s">
        <v>217</v>
      </c>
      <c r="F15589" s="88">
        <v>46600</v>
      </c>
      <c r="G15589" s="87">
        <v>1300</v>
      </c>
      <c r="H15589" s="87">
        <v>21.017895109851299</v>
      </c>
    </row>
    <row r="15590" spans="1:8" x14ac:dyDescent="0.3">
      <c r="A15590" t="s">
        <v>41</v>
      </c>
      <c r="B15590" t="s">
        <v>56</v>
      </c>
      <c r="C15590" t="s">
        <v>102</v>
      </c>
      <c r="D15590" t="s">
        <v>214</v>
      </c>
      <c r="E15590" t="s">
        <v>215</v>
      </c>
      <c r="F15590" s="88">
        <v>46631</v>
      </c>
      <c r="G15590" s="87">
        <v>1300</v>
      </c>
      <c r="H15590" s="87">
        <v>73.829119943379013</v>
      </c>
    </row>
    <row r="15591" spans="1:8" x14ac:dyDescent="0.3">
      <c r="A15591" t="s">
        <v>41</v>
      </c>
      <c r="B15591" t="s">
        <v>56</v>
      </c>
      <c r="C15591" t="s">
        <v>102</v>
      </c>
      <c r="D15591" t="s">
        <v>214</v>
      </c>
      <c r="E15591" t="s">
        <v>216</v>
      </c>
      <c r="F15591" s="88">
        <v>46631</v>
      </c>
      <c r="G15591" s="87">
        <v>1300</v>
      </c>
      <c r="H15591" s="87">
        <v>52.000000000000043</v>
      </c>
    </row>
    <row r="15592" spans="1:8" x14ac:dyDescent="0.3">
      <c r="A15592" t="s">
        <v>41</v>
      </c>
      <c r="B15592" t="s">
        <v>56</v>
      </c>
      <c r="C15592" t="s">
        <v>102</v>
      </c>
      <c r="D15592" t="s">
        <v>214</v>
      </c>
      <c r="E15592" t="s">
        <v>217</v>
      </c>
      <c r="F15592" s="88">
        <v>46631</v>
      </c>
      <c r="G15592" s="87">
        <v>1300</v>
      </c>
      <c r="H15592" s="87">
        <v>20.989538407095299</v>
      </c>
    </row>
    <row r="15593" spans="1:8" x14ac:dyDescent="0.3">
      <c r="A15593" t="s">
        <v>41</v>
      </c>
      <c r="B15593" t="s">
        <v>56</v>
      </c>
      <c r="C15593" t="s">
        <v>102</v>
      </c>
      <c r="D15593" t="s">
        <v>214</v>
      </c>
      <c r="E15593" t="s">
        <v>215</v>
      </c>
      <c r="F15593" s="88">
        <v>46661</v>
      </c>
      <c r="G15593" s="87">
        <v>1300</v>
      </c>
      <c r="H15593" s="87">
        <v>73.799708441931642</v>
      </c>
    </row>
    <row r="15594" spans="1:8" x14ac:dyDescent="0.3">
      <c r="A15594" t="s">
        <v>41</v>
      </c>
      <c r="B15594" t="s">
        <v>56</v>
      </c>
      <c r="C15594" t="s">
        <v>102</v>
      </c>
      <c r="D15594" t="s">
        <v>214</v>
      </c>
      <c r="E15594" t="s">
        <v>216</v>
      </c>
      <c r="F15594" s="88">
        <v>46661</v>
      </c>
      <c r="G15594" s="87">
        <v>1300</v>
      </c>
      <c r="H15594" s="87">
        <v>52.000000000000043</v>
      </c>
    </row>
    <row r="15595" spans="1:8" x14ac:dyDescent="0.3">
      <c r="A15595" t="s">
        <v>41</v>
      </c>
      <c r="B15595" t="s">
        <v>56</v>
      </c>
      <c r="C15595" t="s">
        <v>102</v>
      </c>
      <c r="D15595" t="s">
        <v>214</v>
      </c>
      <c r="E15595" t="s">
        <v>217</v>
      </c>
      <c r="F15595" s="88">
        <v>46661</v>
      </c>
      <c r="G15595" s="87">
        <v>1300</v>
      </c>
      <c r="H15595" s="87">
        <v>20.96125811724179</v>
      </c>
    </row>
    <row r="15596" spans="1:8" x14ac:dyDescent="0.3">
      <c r="A15596" t="s">
        <v>41</v>
      </c>
      <c r="B15596" t="s">
        <v>56</v>
      </c>
      <c r="C15596" t="s">
        <v>102</v>
      </c>
      <c r="D15596" t="s">
        <v>214</v>
      </c>
      <c r="E15596" t="s">
        <v>215</v>
      </c>
      <c r="F15596" s="88">
        <v>46692</v>
      </c>
      <c r="G15596" s="87">
        <v>1300</v>
      </c>
      <c r="H15596" s="87">
        <v>73.770376089114251</v>
      </c>
    </row>
    <row r="15597" spans="1:8" x14ac:dyDescent="0.3">
      <c r="A15597" t="s">
        <v>41</v>
      </c>
      <c r="B15597" t="s">
        <v>56</v>
      </c>
      <c r="C15597" t="s">
        <v>102</v>
      </c>
      <c r="D15597" t="s">
        <v>214</v>
      </c>
      <c r="E15597" t="s">
        <v>216</v>
      </c>
      <c r="F15597" s="88">
        <v>46692</v>
      </c>
      <c r="G15597" s="87">
        <v>1300</v>
      </c>
      <c r="H15597" s="87">
        <v>52.000000000000043</v>
      </c>
    </row>
    <row r="15598" spans="1:8" x14ac:dyDescent="0.3">
      <c r="A15598" t="s">
        <v>41</v>
      </c>
      <c r="B15598" t="s">
        <v>56</v>
      </c>
      <c r="C15598" t="s">
        <v>102</v>
      </c>
      <c r="D15598" t="s">
        <v>214</v>
      </c>
      <c r="E15598" t="s">
        <v>217</v>
      </c>
      <c r="F15598" s="88">
        <v>46692</v>
      </c>
      <c r="G15598" s="87">
        <v>1300</v>
      </c>
      <c r="H15598" s="87">
        <v>20.933053931840661</v>
      </c>
    </row>
    <row r="15599" spans="1:8" x14ac:dyDescent="0.3">
      <c r="A15599" t="s">
        <v>41</v>
      </c>
      <c r="B15599" t="s">
        <v>56</v>
      </c>
      <c r="C15599" t="s">
        <v>102</v>
      </c>
      <c r="D15599" t="s">
        <v>214</v>
      </c>
      <c r="E15599" t="s">
        <v>215</v>
      </c>
      <c r="F15599" s="88">
        <v>46722</v>
      </c>
      <c r="G15599" s="87">
        <v>1300</v>
      </c>
      <c r="H15599" s="87">
        <v>73.741122565864799</v>
      </c>
    </row>
    <row r="15600" spans="1:8" x14ac:dyDescent="0.3">
      <c r="A15600" t="s">
        <v>41</v>
      </c>
      <c r="B15600" t="s">
        <v>56</v>
      </c>
      <c r="C15600" t="s">
        <v>102</v>
      </c>
      <c r="D15600" t="s">
        <v>214</v>
      </c>
      <c r="E15600" t="s">
        <v>216</v>
      </c>
      <c r="F15600" s="88">
        <v>46722</v>
      </c>
      <c r="G15600" s="87">
        <v>1300</v>
      </c>
      <c r="H15600" s="87">
        <v>52.000000000000043</v>
      </c>
    </row>
    <row r="15601" spans="1:8" x14ac:dyDescent="0.3">
      <c r="A15601" t="s">
        <v>41</v>
      </c>
      <c r="B15601" t="s">
        <v>56</v>
      </c>
      <c r="C15601" t="s">
        <v>102</v>
      </c>
      <c r="D15601" t="s">
        <v>214</v>
      </c>
      <c r="E15601" t="s">
        <v>217</v>
      </c>
      <c r="F15601" s="88">
        <v>46722</v>
      </c>
      <c r="G15601" s="87">
        <v>1300</v>
      </c>
      <c r="H15601" s="87">
        <v>20.904925544100731</v>
      </c>
    </row>
    <row r="15602" spans="1:8" x14ac:dyDescent="0.3">
      <c r="A15602" t="s">
        <v>41</v>
      </c>
      <c r="B15602" t="s">
        <v>56</v>
      </c>
      <c r="C15602" t="s">
        <v>103</v>
      </c>
      <c r="D15602" t="s">
        <v>198</v>
      </c>
      <c r="E15602" t="s">
        <v>135</v>
      </c>
      <c r="G15602" s="87">
        <v>10800</v>
      </c>
      <c r="H15602" s="87">
        <v>5810.4000000000005</v>
      </c>
    </row>
    <row r="15603" spans="1:8" x14ac:dyDescent="0.3">
      <c r="A15603" t="s">
        <v>41</v>
      </c>
      <c r="B15603" t="s">
        <v>56</v>
      </c>
      <c r="C15603" t="s">
        <v>103</v>
      </c>
      <c r="D15603" t="s">
        <v>198</v>
      </c>
      <c r="E15603" t="s">
        <v>199</v>
      </c>
      <c r="G15603" s="87">
        <v>10800</v>
      </c>
      <c r="H15603" s="87">
        <v>10800</v>
      </c>
    </row>
    <row r="15604" spans="1:8" x14ac:dyDescent="0.3">
      <c r="A15604" t="s">
        <v>41</v>
      </c>
      <c r="B15604" t="s">
        <v>56</v>
      </c>
      <c r="C15604" t="s">
        <v>103</v>
      </c>
      <c r="D15604" t="s">
        <v>198</v>
      </c>
      <c r="E15604" t="s">
        <v>200</v>
      </c>
      <c r="G15604" s="87">
        <v>10800</v>
      </c>
      <c r="H15604" s="87">
        <v>10909.09090909091</v>
      </c>
    </row>
    <row r="15605" spans="1:8" x14ac:dyDescent="0.3">
      <c r="A15605" t="s">
        <v>41</v>
      </c>
      <c r="B15605" t="s">
        <v>56</v>
      </c>
      <c r="C15605" t="s">
        <v>103</v>
      </c>
      <c r="D15605" t="s">
        <v>198</v>
      </c>
      <c r="E15605" t="s">
        <v>201</v>
      </c>
      <c r="G15605" s="87">
        <v>10800</v>
      </c>
      <c r="H15605" s="87">
        <v>10800</v>
      </c>
    </row>
    <row r="15606" spans="1:8" x14ac:dyDescent="0.3">
      <c r="A15606" t="s">
        <v>41</v>
      </c>
      <c r="B15606" t="s">
        <v>56</v>
      </c>
      <c r="C15606" t="s">
        <v>103</v>
      </c>
      <c r="D15606" t="s">
        <v>198</v>
      </c>
      <c r="E15606" t="s">
        <v>202</v>
      </c>
      <c r="G15606" s="87">
        <v>10800</v>
      </c>
      <c r="H15606" s="87">
        <v>5869.0909090909081</v>
      </c>
    </row>
    <row r="15607" spans="1:8" x14ac:dyDescent="0.3">
      <c r="A15607" t="s">
        <v>41</v>
      </c>
      <c r="B15607" t="s">
        <v>56</v>
      </c>
      <c r="C15607" t="s">
        <v>103</v>
      </c>
      <c r="D15607" t="s">
        <v>198</v>
      </c>
      <c r="E15607" t="s">
        <v>139</v>
      </c>
      <c r="G15607" s="87">
        <v>10800</v>
      </c>
      <c r="H15607" s="87">
        <v>6750</v>
      </c>
    </row>
    <row r="15608" spans="1:8" x14ac:dyDescent="0.3">
      <c r="A15608" t="s">
        <v>41</v>
      </c>
      <c r="B15608" t="s">
        <v>56</v>
      </c>
      <c r="C15608" t="s">
        <v>103</v>
      </c>
      <c r="D15608" t="s">
        <v>198</v>
      </c>
      <c r="E15608" t="s">
        <v>65</v>
      </c>
      <c r="G15608" s="87">
        <v>10800</v>
      </c>
      <c r="H15608" s="87">
        <v>5869.0909090909081</v>
      </c>
    </row>
    <row r="15609" spans="1:8" x14ac:dyDescent="0.3">
      <c r="A15609" t="s">
        <v>41</v>
      </c>
      <c r="B15609" t="s">
        <v>56</v>
      </c>
      <c r="C15609" t="s">
        <v>103</v>
      </c>
      <c r="D15609" t="s">
        <v>203</v>
      </c>
      <c r="E15609" t="s">
        <v>204</v>
      </c>
      <c r="G15609" s="87">
        <v>10800</v>
      </c>
      <c r="H15609" s="87">
        <v>5869.0909090909081</v>
      </c>
    </row>
    <row r="15610" spans="1:8" x14ac:dyDescent="0.3">
      <c r="A15610" t="s">
        <v>41</v>
      </c>
      <c r="B15610" t="s">
        <v>56</v>
      </c>
      <c r="C15610" t="s">
        <v>103</v>
      </c>
      <c r="D15610" t="s">
        <v>203</v>
      </c>
      <c r="E15610" t="s">
        <v>142</v>
      </c>
      <c r="G15610" s="87">
        <v>10800</v>
      </c>
      <c r="H15610" s="87">
        <v>10800</v>
      </c>
    </row>
    <row r="15611" spans="1:8" x14ac:dyDescent="0.3">
      <c r="A15611" t="s">
        <v>41</v>
      </c>
      <c r="B15611" t="s">
        <v>56</v>
      </c>
      <c r="C15611" t="s">
        <v>103</v>
      </c>
      <c r="D15611" t="s">
        <v>203</v>
      </c>
      <c r="E15611" t="s">
        <v>143</v>
      </c>
      <c r="G15611" s="87">
        <v>10800</v>
      </c>
      <c r="H15611" s="87">
        <v>10909.09090909091</v>
      </c>
    </row>
    <row r="15612" spans="1:8" x14ac:dyDescent="0.3">
      <c r="A15612" t="s">
        <v>41</v>
      </c>
      <c r="B15612" t="s">
        <v>56</v>
      </c>
      <c r="C15612" t="s">
        <v>103</v>
      </c>
      <c r="D15612" t="s">
        <v>203</v>
      </c>
      <c r="E15612" t="s">
        <v>141</v>
      </c>
      <c r="G15612" s="87">
        <v>10800</v>
      </c>
      <c r="H15612" s="87">
        <v>0</v>
      </c>
    </row>
    <row r="15613" spans="1:8" x14ac:dyDescent="0.3">
      <c r="A15613" t="s">
        <v>41</v>
      </c>
      <c r="B15613" t="s">
        <v>56</v>
      </c>
      <c r="C15613" t="s">
        <v>103</v>
      </c>
      <c r="D15613" t="s">
        <v>203</v>
      </c>
      <c r="E15613" t="s">
        <v>205</v>
      </c>
      <c r="G15613" s="87">
        <v>10800</v>
      </c>
      <c r="H15613" s="87">
        <v>5869.0909090909081</v>
      </c>
    </row>
    <row r="15614" spans="1:8" x14ac:dyDescent="0.3">
      <c r="A15614" t="s">
        <v>41</v>
      </c>
      <c r="B15614" t="s">
        <v>56</v>
      </c>
      <c r="C15614" t="s">
        <v>103</v>
      </c>
      <c r="D15614" t="s">
        <v>206</v>
      </c>
      <c r="E15614" t="s">
        <v>207</v>
      </c>
      <c r="G15614" s="87">
        <v>10800</v>
      </c>
      <c r="H15614" s="87">
        <v>10800</v>
      </c>
    </row>
    <row r="15615" spans="1:8" x14ac:dyDescent="0.3">
      <c r="A15615" t="s">
        <v>41</v>
      </c>
      <c r="B15615" t="s">
        <v>56</v>
      </c>
      <c r="C15615" t="s">
        <v>103</v>
      </c>
      <c r="D15615" t="s">
        <v>206</v>
      </c>
      <c r="E15615" t="s">
        <v>208</v>
      </c>
      <c r="G15615" s="87">
        <v>10800</v>
      </c>
      <c r="H15615" s="87">
        <v>10800</v>
      </c>
    </row>
    <row r="15616" spans="1:8" x14ac:dyDescent="0.3">
      <c r="A15616" t="s">
        <v>41</v>
      </c>
      <c r="B15616" t="s">
        <v>56</v>
      </c>
      <c r="C15616" t="s">
        <v>103</v>
      </c>
      <c r="D15616" t="s">
        <v>206</v>
      </c>
      <c r="E15616" t="s">
        <v>209</v>
      </c>
      <c r="G15616" s="87">
        <v>10800</v>
      </c>
      <c r="H15616" s="87">
        <v>10692</v>
      </c>
    </row>
    <row r="15617" spans="1:8" x14ac:dyDescent="0.3">
      <c r="A15617" t="s">
        <v>41</v>
      </c>
      <c r="B15617" t="s">
        <v>56</v>
      </c>
      <c r="C15617" t="s">
        <v>103</v>
      </c>
      <c r="D15617" t="s">
        <v>210</v>
      </c>
      <c r="E15617" t="s">
        <v>211</v>
      </c>
      <c r="G15617" s="87">
        <v>10800</v>
      </c>
      <c r="H15617" s="87">
        <v>10800</v>
      </c>
    </row>
    <row r="15618" spans="1:8" x14ac:dyDescent="0.3">
      <c r="A15618" t="s">
        <v>41</v>
      </c>
      <c r="B15618" t="s">
        <v>56</v>
      </c>
      <c r="C15618" t="s">
        <v>103</v>
      </c>
      <c r="D15618" t="s">
        <v>210</v>
      </c>
      <c r="E15618" t="s">
        <v>212</v>
      </c>
      <c r="G15618" s="87">
        <v>10800</v>
      </c>
      <c r="H15618" s="87">
        <v>10692</v>
      </c>
    </row>
    <row r="15619" spans="1:8" x14ac:dyDescent="0.3">
      <c r="A15619" t="s">
        <v>41</v>
      </c>
      <c r="B15619" t="s">
        <v>56</v>
      </c>
      <c r="C15619" t="s">
        <v>103</v>
      </c>
      <c r="D15619" t="s">
        <v>210</v>
      </c>
      <c r="E15619" t="s">
        <v>213</v>
      </c>
      <c r="G15619" s="87">
        <v>10800</v>
      </c>
      <c r="H15619" s="87">
        <v>10692</v>
      </c>
    </row>
    <row r="15620" spans="1:8" x14ac:dyDescent="0.3">
      <c r="A15620" t="s">
        <v>41</v>
      </c>
      <c r="B15620" t="s">
        <v>56</v>
      </c>
      <c r="C15620" t="s">
        <v>103</v>
      </c>
      <c r="D15620" t="s">
        <v>214</v>
      </c>
      <c r="E15620" t="s">
        <v>215</v>
      </c>
      <c r="F15620" s="88">
        <v>46388</v>
      </c>
      <c r="G15620" s="87">
        <v>900</v>
      </c>
      <c r="H15620" s="87">
        <v>0</v>
      </c>
    </row>
    <row r="15621" spans="1:8" x14ac:dyDescent="0.3">
      <c r="A15621" t="s">
        <v>41</v>
      </c>
      <c r="B15621" t="s">
        <v>56</v>
      </c>
      <c r="C15621" t="s">
        <v>103</v>
      </c>
      <c r="D15621" t="s">
        <v>214</v>
      </c>
      <c r="E15621" t="s">
        <v>216</v>
      </c>
      <c r="F15621" s="88">
        <v>46388</v>
      </c>
      <c r="G15621" s="87">
        <v>900</v>
      </c>
      <c r="H15621" s="87">
        <v>0</v>
      </c>
    </row>
    <row r="15622" spans="1:8" x14ac:dyDescent="0.3">
      <c r="A15622" t="s">
        <v>41</v>
      </c>
      <c r="B15622" t="s">
        <v>56</v>
      </c>
      <c r="C15622" t="s">
        <v>103</v>
      </c>
      <c r="D15622" t="s">
        <v>214</v>
      </c>
      <c r="E15622" t="s">
        <v>217</v>
      </c>
      <c r="F15622" s="88">
        <v>46388</v>
      </c>
      <c r="G15622" s="87">
        <v>900</v>
      </c>
      <c r="H15622" s="87">
        <v>0</v>
      </c>
    </row>
    <row r="15623" spans="1:8" x14ac:dyDescent="0.3">
      <c r="A15623" t="s">
        <v>41</v>
      </c>
      <c r="B15623" t="s">
        <v>56</v>
      </c>
      <c r="C15623" t="s">
        <v>103</v>
      </c>
      <c r="D15623" t="s">
        <v>214</v>
      </c>
      <c r="E15623" t="s">
        <v>215</v>
      </c>
      <c r="F15623" s="88">
        <v>46419</v>
      </c>
      <c r="G15623" s="87">
        <v>900</v>
      </c>
      <c r="H15623" s="87">
        <v>0</v>
      </c>
    </row>
    <row r="15624" spans="1:8" x14ac:dyDescent="0.3">
      <c r="A15624" t="s">
        <v>41</v>
      </c>
      <c r="B15624" t="s">
        <v>56</v>
      </c>
      <c r="C15624" t="s">
        <v>103</v>
      </c>
      <c r="D15624" t="s">
        <v>214</v>
      </c>
      <c r="E15624" t="s">
        <v>216</v>
      </c>
      <c r="F15624" s="88">
        <v>46419</v>
      </c>
      <c r="G15624" s="87">
        <v>900</v>
      </c>
      <c r="H15624" s="87">
        <v>0</v>
      </c>
    </row>
    <row r="15625" spans="1:8" x14ac:dyDescent="0.3">
      <c r="A15625" t="s">
        <v>41</v>
      </c>
      <c r="B15625" t="s">
        <v>56</v>
      </c>
      <c r="C15625" t="s">
        <v>103</v>
      </c>
      <c r="D15625" t="s">
        <v>214</v>
      </c>
      <c r="E15625" t="s">
        <v>217</v>
      </c>
      <c r="F15625" s="88">
        <v>46419</v>
      </c>
      <c r="G15625" s="87">
        <v>900</v>
      </c>
      <c r="H15625" s="87">
        <v>0</v>
      </c>
    </row>
    <row r="15626" spans="1:8" x14ac:dyDescent="0.3">
      <c r="A15626" t="s">
        <v>41</v>
      </c>
      <c r="B15626" t="s">
        <v>56</v>
      </c>
      <c r="C15626" t="s">
        <v>103</v>
      </c>
      <c r="D15626" t="s">
        <v>214</v>
      </c>
      <c r="E15626" t="s">
        <v>215</v>
      </c>
      <c r="F15626" s="88">
        <v>46447</v>
      </c>
      <c r="G15626" s="87">
        <v>900</v>
      </c>
      <c r="H15626" s="87">
        <v>0</v>
      </c>
    </row>
    <row r="15627" spans="1:8" x14ac:dyDescent="0.3">
      <c r="A15627" t="s">
        <v>41</v>
      </c>
      <c r="B15627" t="s">
        <v>56</v>
      </c>
      <c r="C15627" t="s">
        <v>103</v>
      </c>
      <c r="D15627" t="s">
        <v>214</v>
      </c>
      <c r="E15627" t="s">
        <v>216</v>
      </c>
      <c r="F15627" s="88">
        <v>46447</v>
      </c>
      <c r="G15627" s="87">
        <v>900</v>
      </c>
      <c r="H15627" s="87">
        <v>0</v>
      </c>
    </row>
    <row r="15628" spans="1:8" x14ac:dyDescent="0.3">
      <c r="A15628" t="s">
        <v>41</v>
      </c>
      <c r="B15628" t="s">
        <v>56</v>
      </c>
      <c r="C15628" t="s">
        <v>103</v>
      </c>
      <c r="D15628" t="s">
        <v>214</v>
      </c>
      <c r="E15628" t="s">
        <v>217</v>
      </c>
      <c r="F15628" s="88">
        <v>46447</v>
      </c>
      <c r="G15628" s="87">
        <v>900</v>
      </c>
      <c r="H15628" s="87">
        <v>0</v>
      </c>
    </row>
    <row r="15629" spans="1:8" x14ac:dyDescent="0.3">
      <c r="A15629" t="s">
        <v>41</v>
      </c>
      <c r="B15629" t="s">
        <v>56</v>
      </c>
      <c r="C15629" t="s">
        <v>103</v>
      </c>
      <c r="D15629" t="s">
        <v>214</v>
      </c>
      <c r="E15629" t="s">
        <v>215</v>
      </c>
      <c r="F15629" s="88">
        <v>46478</v>
      </c>
      <c r="G15629" s="87">
        <v>900</v>
      </c>
      <c r="H15629" s="87">
        <v>0</v>
      </c>
    </row>
    <row r="15630" spans="1:8" x14ac:dyDescent="0.3">
      <c r="A15630" t="s">
        <v>41</v>
      </c>
      <c r="B15630" t="s">
        <v>56</v>
      </c>
      <c r="C15630" t="s">
        <v>103</v>
      </c>
      <c r="D15630" t="s">
        <v>214</v>
      </c>
      <c r="E15630" t="s">
        <v>216</v>
      </c>
      <c r="F15630" s="88">
        <v>46478</v>
      </c>
      <c r="G15630" s="87">
        <v>900</v>
      </c>
      <c r="H15630" s="87">
        <v>0</v>
      </c>
    </row>
    <row r="15631" spans="1:8" x14ac:dyDescent="0.3">
      <c r="A15631" t="s">
        <v>41</v>
      </c>
      <c r="B15631" t="s">
        <v>56</v>
      </c>
      <c r="C15631" t="s">
        <v>103</v>
      </c>
      <c r="D15631" t="s">
        <v>214</v>
      </c>
      <c r="E15631" t="s">
        <v>217</v>
      </c>
      <c r="F15631" s="88">
        <v>46478</v>
      </c>
      <c r="G15631" s="87">
        <v>900</v>
      </c>
      <c r="H15631" s="87">
        <v>0</v>
      </c>
    </row>
    <row r="15632" spans="1:8" x14ac:dyDescent="0.3">
      <c r="A15632" t="s">
        <v>41</v>
      </c>
      <c r="B15632" t="s">
        <v>56</v>
      </c>
      <c r="C15632" t="s">
        <v>103</v>
      </c>
      <c r="D15632" t="s">
        <v>214</v>
      </c>
      <c r="E15632" t="s">
        <v>215</v>
      </c>
      <c r="F15632" s="88">
        <v>46508</v>
      </c>
      <c r="G15632" s="87">
        <v>900</v>
      </c>
      <c r="H15632" s="87">
        <v>0</v>
      </c>
    </row>
    <row r="15633" spans="1:8" x14ac:dyDescent="0.3">
      <c r="A15633" t="s">
        <v>41</v>
      </c>
      <c r="B15633" t="s">
        <v>56</v>
      </c>
      <c r="C15633" t="s">
        <v>103</v>
      </c>
      <c r="D15633" t="s">
        <v>214</v>
      </c>
      <c r="E15633" t="s">
        <v>216</v>
      </c>
      <c r="F15633" s="88">
        <v>46508</v>
      </c>
      <c r="G15633" s="87">
        <v>900</v>
      </c>
      <c r="H15633" s="87">
        <v>0</v>
      </c>
    </row>
    <row r="15634" spans="1:8" x14ac:dyDescent="0.3">
      <c r="A15634" t="s">
        <v>41</v>
      </c>
      <c r="B15634" t="s">
        <v>56</v>
      </c>
      <c r="C15634" t="s">
        <v>103</v>
      </c>
      <c r="D15634" t="s">
        <v>214</v>
      </c>
      <c r="E15634" t="s">
        <v>217</v>
      </c>
      <c r="F15634" s="88">
        <v>46508</v>
      </c>
      <c r="G15634" s="87">
        <v>900</v>
      </c>
      <c r="H15634" s="87">
        <v>0</v>
      </c>
    </row>
    <row r="15635" spans="1:8" x14ac:dyDescent="0.3">
      <c r="A15635" t="s">
        <v>41</v>
      </c>
      <c r="B15635" t="s">
        <v>56</v>
      </c>
      <c r="C15635" t="s">
        <v>103</v>
      </c>
      <c r="D15635" t="s">
        <v>214</v>
      </c>
      <c r="E15635" t="s">
        <v>215</v>
      </c>
      <c r="F15635" s="88">
        <v>46539</v>
      </c>
      <c r="G15635" s="87">
        <v>900</v>
      </c>
      <c r="H15635" s="87">
        <v>0</v>
      </c>
    </row>
    <row r="15636" spans="1:8" x14ac:dyDescent="0.3">
      <c r="A15636" t="s">
        <v>41</v>
      </c>
      <c r="B15636" t="s">
        <v>56</v>
      </c>
      <c r="C15636" t="s">
        <v>103</v>
      </c>
      <c r="D15636" t="s">
        <v>214</v>
      </c>
      <c r="E15636" t="s">
        <v>216</v>
      </c>
      <c r="F15636" s="88">
        <v>46539</v>
      </c>
      <c r="G15636" s="87">
        <v>900</v>
      </c>
      <c r="H15636" s="87">
        <v>0</v>
      </c>
    </row>
    <row r="15637" spans="1:8" x14ac:dyDescent="0.3">
      <c r="A15637" t="s">
        <v>41</v>
      </c>
      <c r="B15637" t="s">
        <v>56</v>
      </c>
      <c r="C15637" t="s">
        <v>103</v>
      </c>
      <c r="D15637" t="s">
        <v>214</v>
      </c>
      <c r="E15637" t="s">
        <v>217</v>
      </c>
      <c r="F15637" s="88">
        <v>46539</v>
      </c>
      <c r="G15637" s="87">
        <v>900</v>
      </c>
      <c r="H15637" s="87">
        <v>0</v>
      </c>
    </row>
    <row r="15638" spans="1:8" x14ac:dyDescent="0.3">
      <c r="A15638" t="s">
        <v>41</v>
      </c>
      <c r="B15638" t="s">
        <v>56</v>
      </c>
      <c r="C15638" t="s">
        <v>103</v>
      </c>
      <c r="D15638" t="s">
        <v>214</v>
      </c>
      <c r="E15638" t="s">
        <v>215</v>
      </c>
      <c r="F15638" s="88">
        <v>46569</v>
      </c>
      <c r="G15638" s="87">
        <v>900</v>
      </c>
      <c r="H15638" s="87">
        <v>0</v>
      </c>
    </row>
    <row r="15639" spans="1:8" x14ac:dyDescent="0.3">
      <c r="A15639" t="s">
        <v>41</v>
      </c>
      <c r="B15639" t="s">
        <v>56</v>
      </c>
      <c r="C15639" t="s">
        <v>103</v>
      </c>
      <c r="D15639" t="s">
        <v>214</v>
      </c>
      <c r="E15639" t="s">
        <v>216</v>
      </c>
      <c r="F15639" s="88">
        <v>46569</v>
      </c>
      <c r="G15639" s="87">
        <v>900</v>
      </c>
      <c r="H15639" s="87">
        <v>0</v>
      </c>
    </row>
    <row r="15640" spans="1:8" x14ac:dyDescent="0.3">
      <c r="A15640" t="s">
        <v>41</v>
      </c>
      <c r="B15640" t="s">
        <v>56</v>
      </c>
      <c r="C15640" t="s">
        <v>103</v>
      </c>
      <c r="D15640" t="s">
        <v>214</v>
      </c>
      <c r="E15640" t="s">
        <v>217</v>
      </c>
      <c r="F15640" s="88">
        <v>46569</v>
      </c>
      <c r="G15640" s="87">
        <v>900</v>
      </c>
      <c r="H15640" s="87">
        <v>0</v>
      </c>
    </row>
    <row r="15641" spans="1:8" x14ac:dyDescent="0.3">
      <c r="A15641" t="s">
        <v>41</v>
      </c>
      <c r="B15641" t="s">
        <v>56</v>
      </c>
      <c r="C15641" t="s">
        <v>103</v>
      </c>
      <c r="D15641" t="s">
        <v>214</v>
      </c>
      <c r="E15641" t="s">
        <v>215</v>
      </c>
      <c r="F15641" s="88">
        <v>46600</v>
      </c>
      <c r="G15641" s="87">
        <v>900</v>
      </c>
      <c r="H15641" s="87">
        <v>0</v>
      </c>
    </row>
    <row r="15642" spans="1:8" x14ac:dyDescent="0.3">
      <c r="A15642" t="s">
        <v>41</v>
      </c>
      <c r="B15642" t="s">
        <v>56</v>
      </c>
      <c r="C15642" t="s">
        <v>103</v>
      </c>
      <c r="D15642" t="s">
        <v>214</v>
      </c>
      <c r="E15642" t="s">
        <v>216</v>
      </c>
      <c r="F15642" s="88">
        <v>46600</v>
      </c>
      <c r="G15642" s="87">
        <v>900</v>
      </c>
      <c r="H15642" s="87">
        <v>0</v>
      </c>
    </row>
    <row r="15643" spans="1:8" x14ac:dyDescent="0.3">
      <c r="A15643" t="s">
        <v>41</v>
      </c>
      <c r="B15643" t="s">
        <v>56</v>
      </c>
      <c r="C15643" t="s">
        <v>103</v>
      </c>
      <c r="D15643" t="s">
        <v>214</v>
      </c>
      <c r="E15643" t="s">
        <v>217</v>
      </c>
      <c r="F15643" s="88">
        <v>46600</v>
      </c>
      <c r="G15643" s="87">
        <v>900</v>
      </c>
      <c r="H15643" s="87">
        <v>0</v>
      </c>
    </row>
    <row r="15644" spans="1:8" x14ac:dyDescent="0.3">
      <c r="A15644" t="s">
        <v>41</v>
      </c>
      <c r="B15644" t="s">
        <v>56</v>
      </c>
      <c r="C15644" t="s">
        <v>103</v>
      </c>
      <c r="D15644" t="s">
        <v>214</v>
      </c>
      <c r="E15644" t="s">
        <v>215</v>
      </c>
      <c r="F15644" s="88">
        <v>46631</v>
      </c>
      <c r="G15644" s="87">
        <v>900</v>
      </c>
      <c r="H15644" s="87">
        <v>0</v>
      </c>
    </row>
    <row r="15645" spans="1:8" x14ac:dyDescent="0.3">
      <c r="A15645" t="s">
        <v>41</v>
      </c>
      <c r="B15645" t="s">
        <v>56</v>
      </c>
      <c r="C15645" t="s">
        <v>103</v>
      </c>
      <c r="D15645" t="s">
        <v>214</v>
      </c>
      <c r="E15645" t="s">
        <v>216</v>
      </c>
      <c r="F15645" s="88">
        <v>46631</v>
      </c>
      <c r="G15645" s="87">
        <v>900</v>
      </c>
      <c r="H15645" s="87">
        <v>0</v>
      </c>
    </row>
    <row r="15646" spans="1:8" x14ac:dyDescent="0.3">
      <c r="A15646" t="s">
        <v>41</v>
      </c>
      <c r="B15646" t="s">
        <v>56</v>
      </c>
      <c r="C15646" t="s">
        <v>103</v>
      </c>
      <c r="D15646" t="s">
        <v>214</v>
      </c>
      <c r="E15646" t="s">
        <v>217</v>
      </c>
      <c r="F15646" s="88">
        <v>46631</v>
      </c>
      <c r="G15646" s="87">
        <v>900</v>
      </c>
      <c r="H15646" s="87">
        <v>0</v>
      </c>
    </row>
    <row r="15647" spans="1:8" x14ac:dyDescent="0.3">
      <c r="A15647" t="s">
        <v>41</v>
      </c>
      <c r="B15647" t="s">
        <v>56</v>
      </c>
      <c r="C15647" t="s">
        <v>103</v>
      </c>
      <c r="D15647" t="s">
        <v>214</v>
      </c>
      <c r="E15647" t="s">
        <v>215</v>
      </c>
      <c r="F15647" s="88">
        <v>46661</v>
      </c>
      <c r="G15647" s="87">
        <v>900</v>
      </c>
      <c r="H15647" s="87">
        <v>0</v>
      </c>
    </row>
    <row r="15648" spans="1:8" x14ac:dyDescent="0.3">
      <c r="A15648" t="s">
        <v>41</v>
      </c>
      <c r="B15648" t="s">
        <v>56</v>
      </c>
      <c r="C15648" t="s">
        <v>103</v>
      </c>
      <c r="D15648" t="s">
        <v>214</v>
      </c>
      <c r="E15648" t="s">
        <v>216</v>
      </c>
      <c r="F15648" s="88">
        <v>46661</v>
      </c>
      <c r="G15648" s="87">
        <v>900</v>
      </c>
      <c r="H15648" s="87">
        <v>0</v>
      </c>
    </row>
    <row r="15649" spans="1:8" x14ac:dyDescent="0.3">
      <c r="A15649" t="s">
        <v>41</v>
      </c>
      <c r="B15649" t="s">
        <v>56</v>
      </c>
      <c r="C15649" t="s">
        <v>103</v>
      </c>
      <c r="D15649" t="s">
        <v>214</v>
      </c>
      <c r="E15649" t="s">
        <v>217</v>
      </c>
      <c r="F15649" s="88">
        <v>46661</v>
      </c>
      <c r="G15649" s="87">
        <v>900</v>
      </c>
      <c r="H15649" s="87">
        <v>0</v>
      </c>
    </row>
    <row r="15650" spans="1:8" x14ac:dyDescent="0.3">
      <c r="A15650" t="s">
        <v>41</v>
      </c>
      <c r="B15650" t="s">
        <v>56</v>
      </c>
      <c r="C15650" t="s">
        <v>103</v>
      </c>
      <c r="D15650" t="s">
        <v>214</v>
      </c>
      <c r="E15650" t="s">
        <v>215</v>
      </c>
      <c r="F15650" s="88">
        <v>46692</v>
      </c>
      <c r="G15650" s="87">
        <v>900</v>
      </c>
      <c r="H15650" s="87">
        <v>0</v>
      </c>
    </row>
    <row r="15651" spans="1:8" x14ac:dyDescent="0.3">
      <c r="A15651" t="s">
        <v>41</v>
      </c>
      <c r="B15651" t="s">
        <v>56</v>
      </c>
      <c r="C15651" t="s">
        <v>103</v>
      </c>
      <c r="D15651" t="s">
        <v>214</v>
      </c>
      <c r="E15651" t="s">
        <v>216</v>
      </c>
      <c r="F15651" s="88">
        <v>46692</v>
      </c>
      <c r="G15651" s="87">
        <v>900</v>
      </c>
      <c r="H15651" s="87">
        <v>0</v>
      </c>
    </row>
    <row r="15652" spans="1:8" x14ac:dyDescent="0.3">
      <c r="A15652" t="s">
        <v>41</v>
      </c>
      <c r="B15652" t="s">
        <v>56</v>
      </c>
      <c r="C15652" t="s">
        <v>103</v>
      </c>
      <c r="D15652" t="s">
        <v>214</v>
      </c>
      <c r="E15652" t="s">
        <v>217</v>
      </c>
      <c r="F15652" s="88">
        <v>46692</v>
      </c>
      <c r="G15652" s="87">
        <v>900</v>
      </c>
      <c r="H15652" s="87">
        <v>0</v>
      </c>
    </row>
    <row r="15653" spans="1:8" x14ac:dyDescent="0.3">
      <c r="A15653" t="s">
        <v>41</v>
      </c>
      <c r="B15653" t="s">
        <v>56</v>
      </c>
      <c r="C15653" t="s">
        <v>103</v>
      </c>
      <c r="D15653" t="s">
        <v>214</v>
      </c>
      <c r="E15653" t="s">
        <v>215</v>
      </c>
      <c r="F15653" s="88">
        <v>46722</v>
      </c>
      <c r="G15653" s="87">
        <v>900</v>
      </c>
      <c r="H15653" s="87">
        <v>0</v>
      </c>
    </row>
    <row r="15654" spans="1:8" x14ac:dyDescent="0.3">
      <c r="A15654" t="s">
        <v>41</v>
      </c>
      <c r="B15654" t="s">
        <v>56</v>
      </c>
      <c r="C15654" t="s">
        <v>103</v>
      </c>
      <c r="D15654" t="s">
        <v>214</v>
      </c>
      <c r="E15654" t="s">
        <v>216</v>
      </c>
      <c r="F15654" s="88">
        <v>46722</v>
      </c>
      <c r="G15654" s="87">
        <v>900</v>
      </c>
      <c r="H15654" s="87">
        <v>0</v>
      </c>
    </row>
    <row r="15655" spans="1:8" x14ac:dyDescent="0.3">
      <c r="A15655" t="s">
        <v>41</v>
      </c>
      <c r="B15655" t="s">
        <v>56</v>
      </c>
      <c r="C15655" t="s">
        <v>103</v>
      </c>
      <c r="D15655" t="s">
        <v>214</v>
      </c>
      <c r="E15655" t="s">
        <v>217</v>
      </c>
      <c r="F15655" s="88">
        <v>46722</v>
      </c>
      <c r="G15655" s="87">
        <v>900</v>
      </c>
      <c r="H15655" s="87">
        <v>0</v>
      </c>
    </row>
    <row r="15656" spans="1:8" x14ac:dyDescent="0.3">
      <c r="A15656" t="s">
        <v>41</v>
      </c>
      <c r="B15656" t="s">
        <v>56</v>
      </c>
      <c r="C15656" t="s">
        <v>105</v>
      </c>
      <c r="D15656" t="s">
        <v>198</v>
      </c>
      <c r="E15656" t="s">
        <v>135</v>
      </c>
      <c r="G15656" s="87">
        <v>26400</v>
      </c>
      <c r="H15656" s="87">
        <v>14942.4</v>
      </c>
    </row>
    <row r="15657" spans="1:8" x14ac:dyDescent="0.3">
      <c r="A15657" t="s">
        <v>41</v>
      </c>
      <c r="B15657" t="s">
        <v>56</v>
      </c>
      <c r="C15657" t="s">
        <v>105</v>
      </c>
      <c r="D15657" t="s">
        <v>198</v>
      </c>
      <c r="E15657" t="s">
        <v>199</v>
      </c>
      <c r="G15657" s="87">
        <v>26400</v>
      </c>
      <c r="H15657" s="87">
        <v>26446.780862374479</v>
      </c>
    </row>
    <row r="15658" spans="1:8" x14ac:dyDescent="0.3">
      <c r="A15658" t="s">
        <v>41</v>
      </c>
      <c r="B15658" t="s">
        <v>56</v>
      </c>
      <c r="C15658" t="s">
        <v>105</v>
      </c>
      <c r="D15658" t="s">
        <v>198</v>
      </c>
      <c r="E15658" t="s">
        <v>200</v>
      </c>
      <c r="G15658" s="87">
        <v>26400</v>
      </c>
      <c r="H15658" s="87">
        <v>26586.27115305953</v>
      </c>
    </row>
    <row r="15659" spans="1:8" x14ac:dyDescent="0.3">
      <c r="A15659" t="s">
        <v>41</v>
      </c>
      <c r="B15659" t="s">
        <v>56</v>
      </c>
      <c r="C15659" t="s">
        <v>105</v>
      </c>
      <c r="D15659" t="s">
        <v>198</v>
      </c>
      <c r="E15659" t="s">
        <v>201</v>
      </c>
      <c r="G15659" s="87">
        <v>26400</v>
      </c>
      <c r="H15659" s="87">
        <v>26400</v>
      </c>
    </row>
    <row r="15660" spans="1:8" x14ac:dyDescent="0.3">
      <c r="A15660" t="s">
        <v>41</v>
      </c>
      <c r="B15660" t="s">
        <v>56</v>
      </c>
      <c r="C15660" t="s">
        <v>105</v>
      </c>
      <c r="D15660" t="s">
        <v>198</v>
      </c>
      <c r="E15660" t="s">
        <v>202</v>
      </c>
      <c r="G15660" s="87">
        <v>26400</v>
      </c>
      <c r="H15660" s="87">
        <v>15074.49426201025</v>
      </c>
    </row>
    <row r="15661" spans="1:8" x14ac:dyDescent="0.3">
      <c r="A15661" t="s">
        <v>41</v>
      </c>
      <c r="B15661" t="s">
        <v>56</v>
      </c>
      <c r="C15661" t="s">
        <v>105</v>
      </c>
      <c r="D15661" t="s">
        <v>198</v>
      </c>
      <c r="E15661" t="s">
        <v>139</v>
      </c>
      <c r="G15661" s="87">
        <v>26400</v>
      </c>
      <c r="H15661" s="87">
        <v>17028</v>
      </c>
    </row>
    <row r="15662" spans="1:8" x14ac:dyDescent="0.3">
      <c r="A15662" t="s">
        <v>41</v>
      </c>
      <c r="B15662" t="s">
        <v>56</v>
      </c>
      <c r="C15662" t="s">
        <v>105</v>
      </c>
      <c r="D15662" t="s">
        <v>198</v>
      </c>
      <c r="E15662" t="s">
        <v>65</v>
      </c>
      <c r="G15662" s="87">
        <v>26400</v>
      </c>
      <c r="H15662" s="87">
        <v>15074.49426201025</v>
      </c>
    </row>
    <row r="15663" spans="1:8" x14ac:dyDescent="0.3">
      <c r="A15663" t="s">
        <v>41</v>
      </c>
      <c r="B15663" t="s">
        <v>56</v>
      </c>
      <c r="C15663" t="s">
        <v>105</v>
      </c>
      <c r="D15663" t="s">
        <v>203</v>
      </c>
      <c r="E15663" t="s">
        <v>204</v>
      </c>
      <c r="G15663" s="87">
        <v>26400</v>
      </c>
      <c r="H15663" s="87">
        <v>14897.936593437649</v>
      </c>
    </row>
    <row r="15664" spans="1:8" x14ac:dyDescent="0.3">
      <c r="A15664" t="s">
        <v>41</v>
      </c>
      <c r="B15664" t="s">
        <v>56</v>
      </c>
      <c r="C15664" t="s">
        <v>105</v>
      </c>
      <c r="D15664" t="s">
        <v>203</v>
      </c>
      <c r="E15664" t="s">
        <v>142</v>
      </c>
      <c r="G15664" s="87">
        <v>26400</v>
      </c>
      <c r="H15664" s="87">
        <v>26399.999999999989</v>
      </c>
    </row>
    <row r="15665" spans="1:8" x14ac:dyDescent="0.3">
      <c r="A15665" t="s">
        <v>41</v>
      </c>
      <c r="B15665" t="s">
        <v>56</v>
      </c>
      <c r="C15665" t="s">
        <v>105</v>
      </c>
      <c r="D15665" t="s">
        <v>203</v>
      </c>
      <c r="E15665" t="s">
        <v>143</v>
      </c>
      <c r="G15665" s="87">
        <v>26400</v>
      </c>
      <c r="H15665" s="87">
        <v>26321.442744589509</v>
      </c>
    </row>
    <row r="15666" spans="1:8" x14ac:dyDescent="0.3">
      <c r="A15666" t="s">
        <v>41</v>
      </c>
      <c r="B15666" t="s">
        <v>56</v>
      </c>
      <c r="C15666" t="s">
        <v>105</v>
      </c>
      <c r="D15666" t="s">
        <v>203</v>
      </c>
      <c r="E15666" t="s">
        <v>141</v>
      </c>
      <c r="G15666" s="87">
        <v>26400</v>
      </c>
      <c r="H15666" s="87">
        <v>0</v>
      </c>
    </row>
    <row r="15667" spans="1:8" x14ac:dyDescent="0.3">
      <c r="A15667" t="s">
        <v>41</v>
      </c>
      <c r="B15667" t="s">
        <v>56</v>
      </c>
      <c r="C15667" t="s">
        <v>105</v>
      </c>
      <c r="D15667" t="s">
        <v>203</v>
      </c>
      <c r="E15667" t="s">
        <v>205</v>
      </c>
      <c r="G15667" s="87">
        <v>26400</v>
      </c>
      <c r="H15667" s="87">
        <v>14897.936593437649</v>
      </c>
    </row>
    <row r="15668" spans="1:8" x14ac:dyDescent="0.3">
      <c r="A15668" t="s">
        <v>41</v>
      </c>
      <c r="B15668" t="s">
        <v>56</v>
      </c>
      <c r="C15668" t="s">
        <v>105</v>
      </c>
      <c r="D15668" t="s">
        <v>206</v>
      </c>
      <c r="E15668" t="s">
        <v>207</v>
      </c>
      <c r="G15668" s="87">
        <v>26400</v>
      </c>
      <c r="H15668" s="87">
        <v>27984</v>
      </c>
    </row>
    <row r="15669" spans="1:8" x14ac:dyDescent="0.3">
      <c r="A15669" t="s">
        <v>41</v>
      </c>
      <c r="B15669" t="s">
        <v>56</v>
      </c>
      <c r="C15669" t="s">
        <v>105</v>
      </c>
      <c r="D15669" t="s">
        <v>206</v>
      </c>
      <c r="E15669" t="s">
        <v>208</v>
      </c>
      <c r="G15669" s="87">
        <v>26400</v>
      </c>
      <c r="H15669" s="87">
        <v>27934.5</v>
      </c>
    </row>
    <row r="15670" spans="1:8" x14ac:dyDescent="0.3">
      <c r="A15670" t="s">
        <v>41</v>
      </c>
      <c r="B15670" t="s">
        <v>56</v>
      </c>
      <c r="C15670" t="s">
        <v>105</v>
      </c>
      <c r="D15670" t="s">
        <v>206</v>
      </c>
      <c r="E15670" t="s">
        <v>209</v>
      </c>
      <c r="G15670" s="87">
        <v>26400</v>
      </c>
      <c r="H15670" s="87">
        <v>26215.03391684901</v>
      </c>
    </row>
    <row r="15671" spans="1:8" x14ac:dyDescent="0.3">
      <c r="A15671" t="s">
        <v>41</v>
      </c>
      <c r="B15671" t="s">
        <v>56</v>
      </c>
      <c r="C15671" t="s">
        <v>105</v>
      </c>
      <c r="D15671" t="s">
        <v>210</v>
      </c>
      <c r="E15671" t="s">
        <v>211</v>
      </c>
      <c r="G15671" s="87">
        <v>26400</v>
      </c>
      <c r="H15671" s="87">
        <v>26400</v>
      </c>
    </row>
    <row r="15672" spans="1:8" x14ac:dyDescent="0.3">
      <c r="A15672" t="s">
        <v>41</v>
      </c>
      <c r="B15672" t="s">
        <v>56</v>
      </c>
      <c r="C15672" t="s">
        <v>105</v>
      </c>
      <c r="D15672" t="s">
        <v>210</v>
      </c>
      <c r="E15672" t="s">
        <v>212</v>
      </c>
      <c r="G15672" s="87">
        <v>26400</v>
      </c>
      <c r="H15672" s="87">
        <v>26136</v>
      </c>
    </row>
    <row r="15673" spans="1:8" x14ac:dyDescent="0.3">
      <c r="A15673" t="s">
        <v>41</v>
      </c>
      <c r="B15673" t="s">
        <v>56</v>
      </c>
      <c r="C15673" t="s">
        <v>105</v>
      </c>
      <c r="D15673" t="s">
        <v>210</v>
      </c>
      <c r="E15673" t="s">
        <v>213</v>
      </c>
      <c r="G15673" s="87">
        <v>26400</v>
      </c>
      <c r="H15673" s="87">
        <v>26532</v>
      </c>
    </row>
    <row r="15674" spans="1:8" x14ac:dyDescent="0.3">
      <c r="A15674" t="s">
        <v>41</v>
      </c>
      <c r="B15674" t="s">
        <v>56</v>
      </c>
      <c r="C15674" t="s">
        <v>105</v>
      </c>
      <c r="D15674" t="s">
        <v>214</v>
      </c>
      <c r="E15674" t="s">
        <v>215</v>
      </c>
      <c r="F15674" s="88">
        <v>46388</v>
      </c>
      <c r="G15674" s="87">
        <v>2200</v>
      </c>
      <c r="H15674" s="87">
        <v>160.46327475798</v>
      </c>
    </row>
    <row r="15675" spans="1:8" x14ac:dyDescent="0.3">
      <c r="A15675" t="s">
        <v>41</v>
      </c>
      <c r="B15675" t="s">
        <v>56</v>
      </c>
      <c r="C15675" t="s">
        <v>105</v>
      </c>
      <c r="D15675" t="s">
        <v>214</v>
      </c>
      <c r="E15675" t="s">
        <v>216</v>
      </c>
      <c r="F15675" s="88">
        <v>46388</v>
      </c>
      <c r="G15675" s="87">
        <v>2200</v>
      </c>
      <c r="H15675" s="87">
        <v>132.00000000000011</v>
      </c>
    </row>
    <row r="15676" spans="1:8" x14ac:dyDescent="0.3">
      <c r="A15676" t="s">
        <v>41</v>
      </c>
      <c r="B15676" t="s">
        <v>56</v>
      </c>
      <c r="C15676" t="s">
        <v>105</v>
      </c>
      <c r="D15676" t="s">
        <v>214</v>
      </c>
      <c r="E15676" t="s">
        <v>217</v>
      </c>
      <c r="F15676" s="88">
        <v>46388</v>
      </c>
      <c r="G15676" s="87">
        <v>2200</v>
      </c>
      <c r="H15676" s="87">
        <v>26.85214599809407</v>
      </c>
    </row>
    <row r="15677" spans="1:8" x14ac:dyDescent="0.3">
      <c r="A15677" t="s">
        <v>41</v>
      </c>
      <c r="B15677" t="s">
        <v>56</v>
      </c>
      <c r="C15677" t="s">
        <v>105</v>
      </c>
      <c r="D15677" t="s">
        <v>214</v>
      </c>
      <c r="E15677" t="s">
        <v>215</v>
      </c>
      <c r="F15677" s="88">
        <v>46419</v>
      </c>
      <c r="G15677" s="87">
        <v>2200</v>
      </c>
      <c r="H15677" s="87">
        <v>160.43522415981849</v>
      </c>
    </row>
    <row r="15678" spans="1:8" x14ac:dyDescent="0.3">
      <c r="A15678" t="s">
        <v>41</v>
      </c>
      <c r="B15678" t="s">
        <v>56</v>
      </c>
      <c r="C15678" t="s">
        <v>105</v>
      </c>
      <c r="D15678" t="s">
        <v>214</v>
      </c>
      <c r="E15678" t="s">
        <v>216</v>
      </c>
      <c r="F15678" s="88">
        <v>46419</v>
      </c>
      <c r="G15678" s="87">
        <v>2200</v>
      </c>
      <c r="H15678" s="87">
        <v>132.00000000000011</v>
      </c>
    </row>
    <row r="15679" spans="1:8" x14ac:dyDescent="0.3">
      <c r="A15679" t="s">
        <v>41</v>
      </c>
      <c r="B15679" t="s">
        <v>56</v>
      </c>
      <c r="C15679" t="s">
        <v>105</v>
      </c>
      <c r="D15679" t="s">
        <v>214</v>
      </c>
      <c r="E15679" t="s">
        <v>217</v>
      </c>
      <c r="F15679" s="88">
        <v>46419</v>
      </c>
      <c r="G15679" s="87">
        <v>2200</v>
      </c>
      <c r="H15679" s="87">
        <v>26.82568316963998</v>
      </c>
    </row>
    <row r="15680" spans="1:8" x14ac:dyDescent="0.3">
      <c r="A15680" t="s">
        <v>41</v>
      </c>
      <c r="B15680" t="s">
        <v>56</v>
      </c>
      <c r="C15680" t="s">
        <v>105</v>
      </c>
      <c r="D15680" t="s">
        <v>214</v>
      </c>
      <c r="E15680" t="s">
        <v>215</v>
      </c>
      <c r="F15680" s="88">
        <v>46447</v>
      </c>
      <c r="G15680" s="87">
        <v>2200</v>
      </c>
      <c r="H15680" s="87">
        <v>160.4072287950336</v>
      </c>
    </row>
    <row r="15681" spans="1:8" x14ac:dyDescent="0.3">
      <c r="A15681" t="s">
        <v>41</v>
      </c>
      <c r="B15681" t="s">
        <v>56</v>
      </c>
      <c r="C15681" t="s">
        <v>105</v>
      </c>
      <c r="D15681" t="s">
        <v>214</v>
      </c>
      <c r="E15681" t="s">
        <v>216</v>
      </c>
      <c r="F15681" s="88">
        <v>46447</v>
      </c>
      <c r="G15681" s="87">
        <v>2200</v>
      </c>
      <c r="H15681" s="87">
        <v>132.00000000000011</v>
      </c>
    </row>
    <row r="15682" spans="1:8" x14ac:dyDescent="0.3">
      <c r="A15682" t="s">
        <v>41</v>
      </c>
      <c r="B15682" t="s">
        <v>56</v>
      </c>
      <c r="C15682" t="s">
        <v>105</v>
      </c>
      <c r="D15682" t="s">
        <v>214</v>
      </c>
      <c r="E15682" t="s">
        <v>217</v>
      </c>
      <c r="F15682" s="88">
        <v>46447</v>
      </c>
      <c r="G15682" s="87">
        <v>2200</v>
      </c>
      <c r="H15682" s="87">
        <v>26.799272448144769</v>
      </c>
    </row>
    <row r="15683" spans="1:8" x14ac:dyDescent="0.3">
      <c r="A15683" t="s">
        <v>41</v>
      </c>
      <c r="B15683" t="s">
        <v>56</v>
      </c>
      <c r="C15683" t="s">
        <v>105</v>
      </c>
      <c r="D15683" t="s">
        <v>214</v>
      </c>
      <c r="E15683" t="s">
        <v>215</v>
      </c>
      <c r="F15683" s="88">
        <v>46478</v>
      </c>
      <c r="G15683" s="87">
        <v>2200</v>
      </c>
      <c r="H15683" s="87">
        <v>26.772021070880569</v>
      </c>
    </row>
    <row r="15684" spans="1:8" x14ac:dyDescent="0.3">
      <c r="A15684" t="s">
        <v>41</v>
      </c>
      <c r="B15684" t="s">
        <v>56</v>
      </c>
      <c r="C15684" t="s">
        <v>105</v>
      </c>
      <c r="D15684" t="s">
        <v>214</v>
      </c>
      <c r="E15684" t="s">
        <v>216</v>
      </c>
      <c r="F15684" s="88">
        <v>46478</v>
      </c>
      <c r="G15684" s="87">
        <v>2200</v>
      </c>
      <c r="H15684" s="87">
        <v>0</v>
      </c>
    </row>
    <row r="15685" spans="1:8" x14ac:dyDescent="0.3">
      <c r="A15685" t="s">
        <v>41</v>
      </c>
      <c r="B15685" t="s">
        <v>56</v>
      </c>
      <c r="C15685" t="s">
        <v>105</v>
      </c>
      <c r="D15685" t="s">
        <v>214</v>
      </c>
      <c r="E15685" t="s">
        <v>217</v>
      </c>
      <c r="F15685" s="88">
        <v>46478</v>
      </c>
      <c r="G15685" s="87">
        <v>2200</v>
      </c>
      <c r="H15685" s="87">
        <v>26.772021070880569</v>
      </c>
    </row>
    <row r="15686" spans="1:8" x14ac:dyDescent="0.3">
      <c r="A15686" t="s">
        <v>41</v>
      </c>
      <c r="B15686" t="s">
        <v>56</v>
      </c>
      <c r="C15686" t="s">
        <v>105</v>
      </c>
      <c r="D15686" t="s">
        <v>214</v>
      </c>
      <c r="E15686" t="s">
        <v>215</v>
      </c>
      <c r="F15686" s="88">
        <v>46508</v>
      </c>
      <c r="G15686" s="87">
        <v>2200</v>
      </c>
      <c r="H15686" s="87">
        <v>26.74482505953484</v>
      </c>
    </row>
    <row r="15687" spans="1:8" x14ac:dyDescent="0.3">
      <c r="A15687" t="s">
        <v>41</v>
      </c>
      <c r="B15687" t="s">
        <v>56</v>
      </c>
      <c r="C15687" t="s">
        <v>105</v>
      </c>
      <c r="D15687" t="s">
        <v>214</v>
      </c>
      <c r="E15687" t="s">
        <v>216</v>
      </c>
      <c r="F15687" s="88">
        <v>46508</v>
      </c>
      <c r="G15687" s="87">
        <v>2200</v>
      </c>
      <c r="H15687" s="87">
        <v>0</v>
      </c>
    </row>
    <row r="15688" spans="1:8" x14ac:dyDescent="0.3">
      <c r="A15688" t="s">
        <v>41</v>
      </c>
      <c r="B15688" t="s">
        <v>56</v>
      </c>
      <c r="C15688" t="s">
        <v>105</v>
      </c>
      <c r="D15688" t="s">
        <v>214</v>
      </c>
      <c r="E15688" t="s">
        <v>217</v>
      </c>
      <c r="F15688" s="88">
        <v>46508</v>
      </c>
      <c r="G15688" s="87">
        <v>2200</v>
      </c>
      <c r="H15688" s="87">
        <v>26.74482505953484</v>
      </c>
    </row>
    <row r="15689" spans="1:8" x14ac:dyDescent="0.3">
      <c r="A15689" t="s">
        <v>41</v>
      </c>
      <c r="B15689" t="s">
        <v>56</v>
      </c>
      <c r="C15689" t="s">
        <v>105</v>
      </c>
      <c r="D15689" t="s">
        <v>214</v>
      </c>
      <c r="E15689" t="s">
        <v>215</v>
      </c>
      <c r="F15689" s="88">
        <v>46539</v>
      </c>
      <c r="G15689" s="87">
        <v>2200</v>
      </c>
      <c r="H15689" s="87">
        <v>26.71768424554983</v>
      </c>
    </row>
    <row r="15690" spans="1:8" x14ac:dyDescent="0.3">
      <c r="A15690" t="s">
        <v>41</v>
      </c>
      <c r="B15690" t="s">
        <v>56</v>
      </c>
      <c r="C15690" t="s">
        <v>105</v>
      </c>
      <c r="D15690" t="s">
        <v>214</v>
      </c>
      <c r="E15690" t="s">
        <v>216</v>
      </c>
      <c r="F15690" s="88">
        <v>46539</v>
      </c>
      <c r="G15690" s="87">
        <v>2200</v>
      </c>
      <c r="H15690" s="87">
        <v>0</v>
      </c>
    </row>
    <row r="15691" spans="1:8" x14ac:dyDescent="0.3">
      <c r="A15691" t="s">
        <v>41</v>
      </c>
      <c r="B15691" t="s">
        <v>56</v>
      </c>
      <c r="C15691" t="s">
        <v>105</v>
      </c>
      <c r="D15691" t="s">
        <v>214</v>
      </c>
      <c r="E15691" t="s">
        <v>217</v>
      </c>
      <c r="F15691" s="88">
        <v>46539</v>
      </c>
      <c r="G15691" s="87">
        <v>2200</v>
      </c>
      <c r="H15691" s="87">
        <v>26.71768424554983</v>
      </c>
    </row>
    <row r="15692" spans="1:8" x14ac:dyDescent="0.3">
      <c r="A15692" t="s">
        <v>41</v>
      </c>
      <c r="B15692" t="s">
        <v>56</v>
      </c>
      <c r="C15692" t="s">
        <v>105</v>
      </c>
      <c r="D15692" t="s">
        <v>214</v>
      </c>
      <c r="E15692" t="s">
        <v>215</v>
      </c>
      <c r="F15692" s="88">
        <v>46569</v>
      </c>
      <c r="G15692" s="87">
        <v>2200</v>
      </c>
      <c r="H15692" s="87">
        <v>26.6905984610522</v>
      </c>
    </row>
    <row r="15693" spans="1:8" x14ac:dyDescent="0.3">
      <c r="A15693" t="s">
        <v>41</v>
      </c>
      <c r="B15693" t="s">
        <v>56</v>
      </c>
      <c r="C15693" t="s">
        <v>105</v>
      </c>
      <c r="D15693" t="s">
        <v>214</v>
      </c>
      <c r="E15693" t="s">
        <v>216</v>
      </c>
      <c r="F15693" s="88">
        <v>46569</v>
      </c>
      <c r="G15693" s="87">
        <v>2200</v>
      </c>
      <c r="H15693" s="87">
        <v>0</v>
      </c>
    </row>
    <row r="15694" spans="1:8" x14ac:dyDescent="0.3">
      <c r="A15694" t="s">
        <v>41</v>
      </c>
      <c r="B15694" t="s">
        <v>56</v>
      </c>
      <c r="C15694" t="s">
        <v>105</v>
      </c>
      <c r="D15694" t="s">
        <v>214</v>
      </c>
      <c r="E15694" t="s">
        <v>217</v>
      </c>
      <c r="F15694" s="88">
        <v>46569</v>
      </c>
      <c r="G15694" s="87">
        <v>2200</v>
      </c>
      <c r="H15694" s="87">
        <v>26.6905984610522</v>
      </c>
    </row>
    <row r="15695" spans="1:8" x14ac:dyDescent="0.3">
      <c r="A15695" t="s">
        <v>41</v>
      </c>
      <c r="B15695" t="s">
        <v>56</v>
      </c>
      <c r="C15695" t="s">
        <v>105</v>
      </c>
      <c r="D15695" t="s">
        <v>214</v>
      </c>
      <c r="E15695" t="s">
        <v>215</v>
      </c>
      <c r="F15695" s="88">
        <v>46600</v>
      </c>
      <c r="G15695" s="87">
        <v>2200</v>
      </c>
      <c r="H15695" s="87">
        <v>26.663124865107019</v>
      </c>
    </row>
    <row r="15696" spans="1:8" x14ac:dyDescent="0.3">
      <c r="A15696" t="s">
        <v>41</v>
      </c>
      <c r="B15696" t="s">
        <v>56</v>
      </c>
      <c r="C15696" t="s">
        <v>105</v>
      </c>
      <c r="D15696" t="s">
        <v>214</v>
      </c>
      <c r="E15696" t="s">
        <v>216</v>
      </c>
      <c r="F15696" s="88">
        <v>46600</v>
      </c>
      <c r="G15696" s="87">
        <v>2200</v>
      </c>
      <c r="H15696" s="87">
        <v>0</v>
      </c>
    </row>
    <row r="15697" spans="1:8" x14ac:dyDescent="0.3">
      <c r="A15697" t="s">
        <v>41</v>
      </c>
      <c r="B15697" t="s">
        <v>56</v>
      </c>
      <c r="C15697" t="s">
        <v>105</v>
      </c>
      <c r="D15697" t="s">
        <v>214</v>
      </c>
      <c r="E15697" t="s">
        <v>217</v>
      </c>
      <c r="F15697" s="88">
        <v>46600</v>
      </c>
      <c r="G15697" s="87">
        <v>2200</v>
      </c>
      <c r="H15697" s="87">
        <v>26.663124865107019</v>
      </c>
    </row>
    <row r="15698" spans="1:8" x14ac:dyDescent="0.3">
      <c r="A15698" t="s">
        <v>41</v>
      </c>
      <c r="B15698" t="s">
        <v>56</v>
      </c>
      <c r="C15698" t="s">
        <v>105</v>
      </c>
      <c r="D15698" t="s">
        <v>214</v>
      </c>
      <c r="E15698" t="s">
        <v>215</v>
      </c>
      <c r="F15698" s="88">
        <v>46631</v>
      </c>
      <c r="G15698" s="87">
        <v>2200</v>
      </c>
      <c r="H15698" s="87">
        <v>26.636149533950121</v>
      </c>
    </row>
    <row r="15699" spans="1:8" x14ac:dyDescent="0.3">
      <c r="A15699" t="s">
        <v>41</v>
      </c>
      <c r="B15699" t="s">
        <v>56</v>
      </c>
      <c r="C15699" t="s">
        <v>105</v>
      </c>
      <c r="D15699" t="s">
        <v>214</v>
      </c>
      <c r="E15699" t="s">
        <v>216</v>
      </c>
      <c r="F15699" s="88">
        <v>46631</v>
      </c>
      <c r="G15699" s="87">
        <v>2200</v>
      </c>
      <c r="H15699" s="87">
        <v>0</v>
      </c>
    </row>
    <row r="15700" spans="1:8" x14ac:dyDescent="0.3">
      <c r="A15700" t="s">
        <v>41</v>
      </c>
      <c r="B15700" t="s">
        <v>56</v>
      </c>
      <c r="C15700" t="s">
        <v>105</v>
      </c>
      <c r="D15700" t="s">
        <v>214</v>
      </c>
      <c r="E15700" t="s">
        <v>217</v>
      </c>
      <c r="F15700" s="88">
        <v>46631</v>
      </c>
      <c r="G15700" s="87">
        <v>2200</v>
      </c>
      <c r="H15700" s="87">
        <v>26.636149533950121</v>
      </c>
    </row>
    <row r="15701" spans="1:8" x14ac:dyDescent="0.3">
      <c r="A15701" t="s">
        <v>41</v>
      </c>
      <c r="B15701" t="s">
        <v>56</v>
      </c>
      <c r="C15701" t="s">
        <v>105</v>
      </c>
      <c r="D15701" t="s">
        <v>214</v>
      </c>
      <c r="E15701" t="s">
        <v>215</v>
      </c>
      <c r="F15701" s="88">
        <v>46661</v>
      </c>
      <c r="G15701" s="87">
        <v>2200</v>
      </c>
      <c r="H15701" s="87">
        <v>26.609228730014149</v>
      </c>
    </row>
    <row r="15702" spans="1:8" x14ac:dyDescent="0.3">
      <c r="A15702" t="s">
        <v>41</v>
      </c>
      <c r="B15702" t="s">
        <v>56</v>
      </c>
      <c r="C15702" t="s">
        <v>105</v>
      </c>
      <c r="D15702" t="s">
        <v>214</v>
      </c>
      <c r="E15702" t="s">
        <v>216</v>
      </c>
      <c r="F15702" s="88">
        <v>46661</v>
      </c>
      <c r="G15702" s="87">
        <v>2200</v>
      </c>
      <c r="H15702" s="87">
        <v>0</v>
      </c>
    </row>
    <row r="15703" spans="1:8" x14ac:dyDescent="0.3">
      <c r="A15703" t="s">
        <v>41</v>
      </c>
      <c r="B15703" t="s">
        <v>56</v>
      </c>
      <c r="C15703" t="s">
        <v>105</v>
      </c>
      <c r="D15703" t="s">
        <v>214</v>
      </c>
      <c r="E15703" t="s">
        <v>217</v>
      </c>
      <c r="F15703" s="88">
        <v>46661</v>
      </c>
      <c r="G15703" s="87">
        <v>2200</v>
      </c>
      <c r="H15703" s="87">
        <v>26.609228730014149</v>
      </c>
    </row>
    <row r="15704" spans="1:8" x14ac:dyDescent="0.3">
      <c r="A15704" t="s">
        <v>41</v>
      </c>
      <c r="B15704" t="s">
        <v>56</v>
      </c>
      <c r="C15704" t="s">
        <v>105</v>
      </c>
      <c r="D15704" t="s">
        <v>214</v>
      </c>
      <c r="E15704" t="s">
        <v>215</v>
      </c>
      <c r="F15704" s="88">
        <v>46692</v>
      </c>
      <c r="G15704" s="87">
        <v>2200</v>
      </c>
      <c r="H15704" s="87">
        <v>26.582362288135421</v>
      </c>
    </row>
    <row r="15705" spans="1:8" x14ac:dyDescent="0.3">
      <c r="A15705" t="s">
        <v>41</v>
      </c>
      <c r="B15705" t="s">
        <v>56</v>
      </c>
      <c r="C15705" t="s">
        <v>105</v>
      </c>
      <c r="D15705" t="s">
        <v>214</v>
      </c>
      <c r="E15705" t="s">
        <v>216</v>
      </c>
      <c r="F15705" s="88">
        <v>46692</v>
      </c>
      <c r="G15705" s="87">
        <v>2200</v>
      </c>
      <c r="H15705" s="87">
        <v>0</v>
      </c>
    </row>
    <row r="15706" spans="1:8" x14ac:dyDescent="0.3">
      <c r="A15706" t="s">
        <v>41</v>
      </c>
      <c r="B15706" t="s">
        <v>56</v>
      </c>
      <c r="C15706" t="s">
        <v>105</v>
      </c>
      <c r="D15706" t="s">
        <v>214</v>
      </c>
      <c r="E15706" t="s">
        <v>217</v>
      </c>
      <c r="F15706" s="88">
        <v>46692</v>
      </c>
      <c r="G15706" s="87">
        <v>2200</v>
      </c>
      <c r="H15706" s="87">
        <v>26.582362288135421</v>
      </c>
    </row>
    <row r="15707" spans="1:8" x14ac:dyDescent="0.3">
      <c r="A15707" t="s">
        <v>41</v>
      </c>
      <c r="B15707" t="s">
        <v>56</v>
      </c>
      <c r="C15707" t="s">
        <v>105</v>
      </c>
      <c r="D15707" t="s">
        <v>214</v>
      </c>
      <c r="E15707" t="s">
        <v>215</v>
      </c>
      <c r="F15707" s="88">
        <v>46722</v>
      </c>
      <c r="G15707" s="87">
        <v>2200</v>
      </c>
      <c r="H15707" s="87">
        <v>26.55555004381856</v>
      </c>
    </row>
    <row r="15708" spans="1:8" x14ac:dyDescent="0.3">
      <c r="A15708" t="s">
        <v>41</v>
      </c>
      <c r="B15708" t="s">
        <v>56</v>
      </c>
      <c r="C15708" t="s">
        <v>105</v>
      </c>
      <c r="D15708" t="s">
        <v>214</v>
      </c>
      <c r="E15708" t="s">
        <v>216</v>
      </c>
      <c r="F15708" s="88">
        <v>46722</v>
      </c>
      <c r="G15708" s="87">
        <v>2200</v>
      </c>
      <c r="H15708" s="87">
        <v>0</v>
      </c>
    </row>
    <row r="15709" spans="1:8" x14ac:dyDescent="0.3">
      <c r="A15709" t="s">
        <v>41</v>
      </c>
      <c r="B15709" t="s">
        <v>56</v>
      </c>
      <c r="C15709" t="s">
        <v>105</v>
      </c>
      <c r="D15709" t="s">
        <v>214</v>
      </c>
      <c r="E15709" t="s">
        <v>217</v>
      </c>
      <c r="F15709" s="88">
        <v>46722</v>
      </c>
      <c r="G15709" s="87">
        <v>2200</v>
      </c>
      <c r="H15709" s="87">
        <v>26.55555004381856</v>
      </c>
    </row>
    <row r="15710" spans="1:8" x14ac:dyDescent="0.3">
      <c r="A15710" t="s">
        <v>41</v>
      </c>
      <c r="B15710" t="s">
        <v>56</v>
      </c>
      <c r="C15710" t="s">
        <v>106</v>
      </c>
      <c r="D15710" t="s">
        <v>198</v>
      </c>
      <c r="E15710" t="s">
        <v>135</v>
      </c>
      <c r="G15710" s="87">
        <v>21600</v>
      </c>
      <c r="H15710" s="87">
        <v>11880</v>
      </c>
    </row>
    <row r="15711" spans="1:8" x14ac:dyDescent="0.3">
      <c r="A15711" t="s">
        <v>41</v>
      </c>
      <c r="B15711" t="s">
        <v>56</v>
      </c>
      <c r="C15711" t="s">
        <v>106</v>
      </c>
      <c r="D15711" t="s">
        <v>198</v>
      </c>
      <c r="E15711" t="s">
        <v>199</v>
      </c>
      <c r="G15711" s="87">
        <v>21600</v>
      </c>
      <c r="H15711" s="87">
        <v>21623.555070883311</v>
      </c>
    </row>
    <row r="15712" spans="1:8" x14ac:dyDescent="0.3">
      <c r="A15712" t="s">
        <v>41</v>
      </c>
      <c r="B15712" t="s">
        <v>56</v>
      </c>
      <c r="C15712" t="s">
        <v>106</v>
      </c>
      <c r="D15712" t="s">
        <v>198</v>
      </c>
      <c r="E15712" t="s">
        <v>200</v>
      </c>
      <c r="G15712" s="87">
        <v>21600</v>
      </c>
      <c r="H15712" s="87">
        <v>21840.196360870719</v>
      </c>
    </row>
    <row r="15713" spans="1:8" x14ac:dyDescent="0.3">
      <c r="A15713" t="s">
        <v>41</v>
      </c>
      <c r="B15713" t="s">
        <v>56</v>
      </c>
      <c r="C15713" t="s">
        <v>106</v>
      </c>
      <c r="D15713" t="s">
        <v>198</v>
      </c>
      <c r="E15713" t="s">
        <v>201</v>
      </c>
      <c r="G15713" s="87">
        <v>21600</v>
      </c>
      <c r="H15713" s="87">
        <v>21600</v>
      </c>
    </row>
    <row r="15714" spans="1:8" x14ac:dyDescent="0.3">
      <c r="A15714" t="s">
        <v>41</v>
      </c>
      <c r="B15714" t="s">
        <v>56</v>
      </c>
      <c r="C15714" t="s">
        <v>106</v>
      </c>
      <c r="D15714" t="s">
        <v>198</v>
      </c>
      <c r="E15714" t="s">
        <v>202</v>
      </c>
      <c r="G15714" s="87">
        <v>21600</v>
      </c>
      <c r="H15714" s="87">
        <v>12025.207352893811</v>
      </c>
    </row>
    <row r="15715" spans="1:8" x14ac:dyDescent="0.3">
      <c r="A15715" t="s">
        <v>41</v>
      </c>
      <c r="B15715" t="s">
        <v>56</v>
      </c>
      <c r="C15715" t="s">
        <v>106</v>
      </c>
      <c r="D15715" t="s">
        <v>198</v>
      </c>
      <c r="E15715" t="s">
        <v>139</v>
      </c>
      <c r="G15715" s="87">
        <v>21600</v>
      </c>
      <c r="H15715" s="87">
        <v>13284</v>
      </c>
    </row>
    <row r="15716" spans="1:8" x14ac:dyDescent="0.3">
      <c r="A15716" t="s">
        <v>41</v>
      </c>
      <c r="B15716" t="s">
        <v>56</v>
      </c>
      <c r="C15716" t="s">
        <v>106</v>
      </c>
      <c r="D15716" t="s">
        <v>198</v>
      </c>
      <c r="E15716" t="s">
        <v>65</v>
      </c>
      <c r="G15716" s="87">
        <v>21600</v>
      </c>
      <c r="H15716" s="87">
        <v>12025.207352893811</v>
      </c>
    </row>
    <row r="15717" spans="1:8" x14ac:dyDescent="0.3">
      <c r="A15717" t="s">
        <v>41</v>
      </c>
      <c r="B15717" t="s">
        <v>56</v>
      </c>
      <c r="C15717" t="s">
        <v>106</v>
      </c>
      <c r="D15717" t="s">
        <v>203</v>
      </c>
      <c r="E15717" t="s">
        <v>204</v>
      </c>
      <c r="G15717" s="87">
        <v>21600</v>
      </c>
      <c r="H15717" s="87">
        <v>12052.69313484548</v>
      </c>
    </row>
    <row r="15718" spans="1:8" x14ac:dyDescent="0.3">
      <c r="A15718" t="s">
        <v>41</v>
      </c>
      <c r="B15718" t="s">
        <v>56</v>
      </c>
      <c r="C15718" t="s">
        <v>106</v>
      </c>
      <c r="D15718" t="s">
        <v>203</v>
      </c>
      <c r="E15718" t="s">
        <v>142</v>
      </c>
      <c r="G15718" s="87">
        <v>21600</v>
      </c>
      <c r="H15718" s="87">
        <v>21600</v>
      </c>
    </row>
    <row r="15719" spans="1:8" x14ac:dyDescent="0.3">
      <c r="A15719" t="s">
        <v>41</v>
      </c>
      <c r="B15719" t="s">
        <v>56</v>
      </c>
      <c r="C15719" t="s">
        <v>106</v>
      </c>
      <c r="D15719" t="s">
        <v>203</v>
      </c>
      <c r="E15719" t="s">
        <v>143</v>
      </c>
      <c r="G15719" s="87">
        <v>21600</v>
      </c>
      <c r="H15719" s="87">
        <v>21913.98751790086</v>
      </c>
    </row>
    <row r="15720" spans="1:8" x14ac:dyDescent="0.3">
      <c r="A15720" t="s">
        <v>41</v>
      </c>
      <c r="B15720" t="s">
        <v>56</v>
      </c>
      <c r="C15720" t="s">
        <v>106</v>
      </c>
      <c r="D15720" t="s">
        <v>203</v>
      </c>
      <c r="E15720" t="s">
        <v>141</v>
      </c>
      <c r="G15720" s="87">
        <v>21600</v>
      </c>
      <c r="H15720" s="87">
        <v>0</v>
      </c>
    </row>
    <row r="15721" spans="1:8" x14ac:dyDescent="0.3">
      <c r="A15721" t="s">
        <v>41</v>
      </c>
      <c r="B15721" t="s">
        <v>56</v>
      </c>
      <c r="C15721" t="s">
        <v>106</v>
      </c>
      <c r="D15721" t="s">
        <v>203</v>
      </c>
      <c r="E15721" t="s">
        <v>205</v>
      </c>
      <c r="G15721" s="87">
        <v>21600</v>
      </c>
      <c r="H15721" s="87">
        <v>12052.69313484548</v>
      </c>
    </row>
    <row r="15722" spans="1:8" x14ac:dyDescent="0.3">
      <c r="A15722" t="s">
        <v>41</v>
      </c>
      <c r="B15722" t="s">
        <v>56</v>
      </c>
      <c r="C15722" t="s">
        <v>106</v>
      </c>
      <c r="D15722" t="s">
        <v>206</v>
      </c>
      <c r="E15722" t="s">
        <v>207</v>
      </c>
      <c r="G15722" s="87">
        <v>21600</v>
      </c>
      <c r="H15722" s="87">
        <v>22032</v>
      </c>
    </row>
    <row r="15723" spans="1:8" x14ac:dyDescent="0.3">
      <c r="A15723" t="s">
        <v>41</v>
      </c>
      <c r="B15723" t="s">
        <v>56</v>
      </c>
      <c r="C15723" t="s">
        <v>106</v>
      </c>
      <c r="D15723" t="s">
        <v>206</v>
      </c>
      <c r="E15723" t="s">
        <v>208</v>
      </c>
      <c r="G15723" s="87">
        <v>21600</v>
      </c>
      <c r="H15723" s="87">
        <v>22008</v>
      </c>
    </row>
    <row r="15724" spans="1:8" x14ac:dyDescent="0.3">
      <c r="A15724" t="s">
        <v>41</v>
      </c>
      <c r="B15724" t="s">
        <v>56</v>
      </c>
      <c r="C15724" t="s">
        <v>106</v>
      </c>
      <c r="D15724" t="s">
        <v>206</v>
      </c>
      <c r="E15724" t="s">
        <v>209</v>
      </c>
      <c r="G15724" s="87">
        <v>21600</v>
      </c>
      <c r="H15724" s="87">
        <v>21362.44529540481</v>
      </c>
    </row>
    <row r="15725" spans="1:8" x14ac:dyDescent="0.3">
      <c r="A15725" t="s">
        <v>41</v>
      </c>
      <c r="B15725" t="s">
        <v>56</v>
      </c>
      <c r="C15725" t="s">
        <v>106</v>
      </c>
      <c r="D15725" t="s">
        <v>210</v>
      </c>
      <c r="E15725" t="s">
        <v>211</v>
      </c>
      <c r="G15725" s="87">
        <v>21600</v>
      </c>
      <c r="H15725" s="87">
        <v>21600</v>
      </c>
    </row>
    <row r="15726" spans="1:8" x14ac:dyDescent="0.3">
      <c r="A15726" t="s">
        <v>41</v>
      </c>
      <c r="B15726" t="s">
        <v>56</v>
      </c>
      <c r="C15726" t="s">
        <v>106</v>
      </c>
      <c r="D15726" t="s">
        <v>210</v>
      </c>
      <c r="E15726" t="s">
        <v>212</v>
      </c>
      <c r="G15726" s="87">
        <v>21600</v>
      </c>
      <c r="H15726" s="87">
        <v>21384</v>
      </c>
    </row>
    <row r="15727" spans="1:8" x14ac:dyDescent="0.3">
      <c r="A15727" t="s">
        <v>41</v>
      </c>
      <c r="B15727" t="s">
        <v>56</v>
      </c>
      <c r="C15727" t="s">
        <v>106</v>
      </c>
      <c r="D15727" t="s">
        <v>210</v>
      </c>
      <c r="E15727" t="s">
        <v>213</v>
      </c>
      <c r="G15727" s="87">
        <v>21600</v>
      </c>
      <c r="H15727" s="87">
        <v>21276</v>
      </c>
    </row>
    <row r="15728" spans="1:8" x14ac:dyDescent="0.3">
      <c r="A15728" t="s">
        <v>41</v>
      </c>
      <c r="B15728" t="s">
        <v>56</v>
      </c>
      <c r="C15728" t="s">
        <v>106</v>
      </c>
      <c r="D15728" t="s">
        <v>214</v>
      </c>
      <c r="E15728" t="s">
        <v>215</v>
      </c>
      <c r="F15728" s="88">
        <v>46388</v>
      </c>
      <c r="G15728" s="87">
        <v>1800</v>
      </c>
      <c r="H15728" s="87">
        <v>28.615008237504689</v>
      </c>
    </row>
    <row r="15729" spans="1:8" x14ac:dyDescent="0.3">
      <c r="A15729" t="s">
        <v>41</v>
      </c>
      <c r="B15729" t="s">
        <v>56</v>
      </c>
      <c r="C15729" t="s">
        <v>106</v>
      </c>
      <c r="D15729" t="s">
        <v>214</v>
      </c>
      <c r="E15729" t="s">
        <v>216</v>
      </c>
      <c r="F15729" s="88">
        <v>46388</v>
      </c>
      <c r="G15729" s="87">
        <v>1800</v>
      </c>
      <c r="H15729" s="87">
        <v>36.000000000000028</v>
      </c>
    </row>
    <row r="15730" spans="1:8" x14ac:dyDescent="0.3">
      <c r="A15730" t="s">
        <v>41</v>
      </c>
      <c r="B15730" t="s">
        <v>56</v>
      </c>
      <c r="C15730" t="s">
        <v>106</v>
      </c>
      <c r="D15730" t="s">
        <v>214</v>
      </c>
      <c r="E15730" t="s">
        <v>217</v>
      </c>
      <c r="F15730" s="88">
        <v>46388</v>
      </c>
      <c r="G15730" s="87">
        <v>1800</v>
      </c>
      <c r="H15730" s="87">
        <v>-7.2401880024464793</v>
      </c>
    </row>
    <row r="15731" spans="1:8" x14ac:dyDescent="0.3">
      <c r="A15731" t="s">
        <v>41</v>
      </c>
      <c r="B15731" t="s">
        <v>56</v>
      </c>
      <c r="C15731" t="s">
        <v>106</v>
      </c>
      <c r="D15731" t="s">
        <v>214</v>
      </c>
      <c r="E15731" t="s">
        <v>215</v>
      </c>
      <c r="F15731" s="88">
        <v>46419</v>
      </c>
      <c r="G15731" s="87">
        <v>1800</v>
      </c>
      <c r="H15731" s="87">
        <v>28.61260665387913</v>
      </c>
    </row>
    <row r="15732" spans="1:8" x14ac:dyDescent="0.3">
      <c r="A15732" t="s">
        <v>41</v>
      </c>
      <c r="B15732" t="s">
        <v>56</v>
      </c>
      <c r="C15732" t="s">
        <v>106</v>
      </c>
      <c r="D15732" t="s">
        <v>214</v>
      </c>
      <c r="E15732" t="s">
        <v>216</v>
      </c>
      <c r="F15732" s="88">
        <v>46419</v>
      </c>
      <c r="G15732" s="87">
        <v>1800</v>
      </c>
      <c r="H15732" s="87">
        <v>36.000000000000028</v>
      </c>
    </row>
    <row r="15733" spans="1:8" x14ac:dyDescent="0.3">
      <c r="A15733" t="s">
        <v>41</v>
      </c>
      <c r="B15733" t="s">
        <v>56</v>
      </c>
      <c r="C15733" t="s">
        <v>106</v>
      </c>
      <c r="D15733" t="s">
        <v>214</v>
      </c>
      <c r="E15733" t="s">
        <v>217</v>
      </c>
      <c r="F15733" s="88">
        <v>46419</v>
      </c>
      <c r="G15733" s="87">
        <v>1800</v>
      </c>
      <c r="H15733" s="87">
        <v>-7.2425424961968474</v>
      </c>
    </row>
    <row r="15734" spans="1:8" x14ac:dyDescent="0.3">
      <c r="A15734" t="s">
        <v>41</v>
      </c>
      <c r="B15734" t="s">
        <v>56</v>
      </c>
      <c r="C15734" t="s">
        <v>106</v>
      </c>
      <c r="D15734" t="s">
        <v>214</v>
      </c>
      <c r="E15734" t="s">
        <v>215</v>
      </c>
      <c r="F15734" s="88">
        <v>46447</v>
      </c>
      <c r="G15734" s="87">
        <v>1800</v>
      </c>
      <c r="H15734" s="87">
        <v>28.610203507765821</v>
      </c>
    </row>
    <row r="15735" spans="1:8" x14ac:dyDescent="0.3">
      <c r="A15735" t="s">
        <v>41</v>
      </c>
      <c r="B15735" t="s">
        <v>56</v>
      </c>
      <c r="C15735" t="s">
        <v>106</v>
      </c>
      <c r="D15735" t="s">
        <v>214</v>
      </c>
      <c r="E15735" t="s">
        <v>216</v>
      </c>
      <c r="F15735" s="88">
        <v>46447</v>
      </c>
      <c r="G15735" s="87">
        <v>1800</v>
      </c>
      <c r="H15735" s="87">
        <v>36.000000000000028</v>
      </c>
    </row>
    <row r="15736" spans="1:8" x14ac:dyDescent="0.3">
      <c r="A15736" t="s">
        <v>41</v>
      </c>
      <c r="B15736" t="s">
        <v>56</v>
      </c>
      <c r="C15736" t="s">
        <v>106</v>
      </c>
      <c r="D15736" t="s">
        <v>214</v>
      </c>
      <c r="E15736" t="s">
        <v>217</v>
      </c>
      <c r="F15736" s="88">
        <v>46447</v>
      </c>
      <c r="G15736" s="87">
        <v>1800</v>
      </c>
      <c r="H15736" s="87">
        <v>-7.2448985217980599</v>
      </c>
    </row>
    <row r="15737" spans="1:8" x14ac:dyDescent="0.3">
      <c r="A15737" t="s">
        <v>41</v>
      </c>
      <c r="B15737" t="s">
        <v>56</v>
      </c>
      <c r="C15737" t="s">
        <v>106</v>
      </c>
      <c r="D15737" t="s">
        <v>214</v>
      </c>
      <c r="E15737" t="s">
        <v>215</v>
      </c>
      <c r="F15737" s="88">
        <v>46478</v>
      </c>
      <c r="G15737" s="87">
        <v>1800</v>
      </c>
      <c r="H15737" s="87">
        <v>28.60771725461646</v>
      </c>
    </row>
    <row r="15738" spans="1:8" x14ac:dyDescent="0.3">
      <c r="A15738" t="s">
        <v>41</v>
      </c>
      <c r="B15738" t="s">
        <v>56</v>
      </c>
      <c r="C15738" t="s">
        <v>106</v>
      </c>
      <c r="D15738" t="s">
        <v>214</v>
      </c>
      <c r="E15738" t="s">
        <v>216</v>
      </c>
      <c r="F15738" s="88">
        <v>46478</v>
      </c>
      <c r="G15738" s="87">
        <v>1800</v>
      </c>
      <c r="H15738" s="87">
        <v>36.000000000000028</v>
      </c>
    </row>
    <row r="15739" spans="1:8" x14ac:dyDescent="0.3">
      <c r="A15739" t="s">
        <v>41</v>
      </c>
      <c r="B15739" t="s">
        <v>56</v>
      </c>
      <c r="C15739" t="s">
        <v>106</v>
      </c>
      <c r="D15739" t="s">
        <v>214</v>
      </c>
      <c r="E15739" t="s">
        <v>217</v>
      </c>
      <c r="F15739" s="88">
        <v>46478</v>
      </c>
      <c r="G15739" s="87">
        <v>1800</v>
      </c>
      <c r="H15739" s="87">
        <v>-7.247336024885831</v>
      </c>
    </row>
    <row r="15740" spans="1:8" x14ac:dyDescent="0.3">
      <c r="A15740" t="s">
        <v>41</v>
      </c>
      <c r="B15740" t="s">
        <v>56</v>
      </c>
      <c r="C15740" t="s">
        <v>106</v>
      </c>
      <c r="D15740" t="s">
        <v>214</v>
      </c>
      <c r="E15740" t="s">
        <v>215</v>
      </c>
      <c r="F15740" s="88">
        <v>46508</v>
      </c>
      <c r="G15740" s="87">
        <v>1800</v>
      </c>
      <c r="H15740" s="87">
        <v>-7.2497751686923628</v>
      </c>
    </row>
    <row r="15741" spans="1:8" x14ac:dyDescent="0.3">
      <c r="A15741" t="s">
        <v>41</v>
      </c>
      <c r="B15741" t="s">
        <v>56</v>
      </c>
      <c r="C15741" t="s">
        <v>106</v>
      </c>
      <c r="D15741" t="s">
        <v>214</v>
      </c>
      <c r="E15741" t="s">
        <v>216</v>
      </c>
      <c r="F15741" s="88">
        <v>46508</v>
      </c>
      <c r="G15741" s="87">
        <v>1800</v>
      </c>
      <c r="H15741" s="87">
        <v>0</v>
      </c>
    </row>
    <row r="15742" spans="1:8" x14ac:dyDescent="0.3">
      <c r="A15742" t="s">
        <v>41</v>
      </c>
      <c r="B15742" t="s">
        <v>56</v>
      </c>
      <c r="C15742" t="s">
        <v>106</v>
      </c>
      <c r="D15742" t="s">
        <v>214</v>
      </c>
      <c r="E15742" t="s">
        <v>217</v>
      </c>
      <c r="F15742" s="88">
        <v>46508</v>
      </c>
      <c r="G15742" s="87">
        <v>1800</v>
      </c>
      <c r="H15742" s="87">
        <v>-7.2497751686923628</v>
      </c>
    </row>
    <row r="15743" spans="1:8" x14ac:dyDescent="0.3">
      <c r="A15743" t="s">
        <v>41</v>
      </c>
      <c r="B15743" t="s">
        <v>56</v>
      </c>
      <c r="C15743" t="s">
        <v>106</v>
      </c>
      <c r="D15743" t="s">
        <v>214</v>
      </c>
      <c r="E15743" t="s">
        <v>215</v>
      </c>
      <c r="F15743" s="88">
        <v>46539</v>
      </c>
      <c r="G15743" s="87">
        <v>1800</v>
      </c>
      <c r="H15743" s="87">
        <v>-7.2522159548751297</v>
      </c>
    </row>
    <row r="15744" spans="1:8" x14ac:dyDescent="0.3">
      <c r="A15744" t="s">
        <v>41</v>
      </c>
      <c r="B15744" t="s">
        <v>56</v>
      </c>
      <c r="C15744" t="s">
        <v>106</v>
      </c>
      <c r="D15744" t="s">
        <v>214</v>
      </c>
      <c r="E15744" t="s">
        <v>216</v>
      </c>
      <c r="F15744" s="88">
        <v>46539</v>
      </c>
      <c r="G15744" s="87">
        <v>1800</v>
      </c>
      <c r="H15744" s="87">
        <v>0</v>
      </c>
    </row>
    <row r="15745" spans="1:8" x14ac:dyDescent="0.3">
      <c r="A15745" t="s">
        <v>41</v>
      </c>
      <c r="B15745" t="s">
        <v>56</v>
      </c>
      <c r="C15745" t="s">
        <v>106</v>
      </c>
      <c r="D15745" t="s">
        <v>214</v>
      </c>
      <c r="E15745" t="s">
        <v>217</v>
      </c>
      <c r="F15745" s="88">
        <v>46539</v>
      </c>
      <c r="G15745" s="87">
        <v>1800</v>
      </c>
      <c r="H15745" s="87">
        <v>-7.2522159548751297</v>
      </c>
    </row>
    <row r="15746" spans="1:8" x14ac:dyDescent="0.3">
      <c r="A15746" t="s">
        <v>41</v>
      </c>
      <c r="B15746" t="s">
        <v>56</v>
      </c>
      <c r="C15746" t="s">
        <v>106</v>
      </c>
      <c r="D15746" t="s">
        <v>214</v>
      </c>
      <c r="E15746" t="s">
        <v>215</v>
      </c>
      <c r="F15746" s="88">
        <v>46569</v>
      </c>
      <c r="G15746" s="87">
        <v>1800</v>
      </c>
      <c r="H15746" s="87">
        <v>-7.2546583850932036</v>
      </c>
    </row>
    <row r="15747" spans="1:8" x14ac:dyDescent="0.3">
      <c r="A15747" t="s">
        <v>41</v>
      </c>
      <c r="B15747" t="s">
        <v>56</v>
      </c>
      <c r="C15747" t="s">
        <v>106</v>
      </c>
      <c r="D15747" t="s">
        <v>214</v>
      </c>
      <c r="E15747" t="s">
        <v>216</v>
      </c>
      <c r="F15747" s="88">
        <v>46569</v>
      </c>
      <c r="G15747" s="87">
        <v>1800</v>
      </c>
      <c r="H15747" s="87">
        <v>0</v>
      </c>
    </row>
    <row r="15748" spans="1:8" x14ac:dyDescent="0.3">
      <c r="A15748" t="s">
        <v>41</v>
      </c>
      <c r="B15748" t="s">
        <v>56</v>
      </c>
      <c r="C15748" t="s">
        <v>106</v>
      </c>
      <c r="D15748" t="s">
        <v>214</v>
      </c>
      <c r="E15748" t="s">
        <v>217</v>
      </c>
      <c r="F15748" s="88">
        <v>46569</v>
      </c>
      <c r="G15748" s="87">
        <v>1800</v>
      </c>
      <c r="H15748" s="87">
        <v>-7.2546583850932036</v>
      </c>
    </row>
    <row r="15749" spans="1:8" x14ac:dyDescent="0.3">
      <c r="A15749" t="s">
        <v>41</v>
      </c>
      <c r="B15749" t="s">
        <v>56</v>
      </c>
      <c r="C15749" t="s">
        <v>106</v>
      </c>
      <c r="D15749" t="s">
        <v>214</v>
      </c>
      <c r="E15749" t="s">
        <v>215</v>
      </c>
      <c r="F15749" s="88">
        <v>46600</v>
      </c>
      <c r="G15749" s="87">
        <v>1800</v>
      </c>
      <c r="H15749" s="87">
        <v>-7.2571425415463464</v>
      </c>
    </row>
    <row r="15750" spans="1:8" x14ac:dyDescent="0.3">
      <c r="A15750" t="s">
        <v>41</v>
      </c>
      <c r="B15750" t="s">
        <v>56</v>
      </c>
      <c r="C15750" t="s">
        <v>106</v>
      </c>
      <c r="D15750" t="s">
        <v>214</v>
      </c>
      <c r="E15750" t="s">
        <v>216</v>
      </c>
      <c r="F15750" s="88">
        <v>46600</v>
      </c>
      <c r="G15750" s="87">
        <v>1800</v>
      </c>
      <c r="H15750" s="87">
        <v>0</v>
      </c>
    </row>
    <row r="15751" spans="1:8" x14ac:dyDescent="0.3">
      <c r="A15751" t="s">
        <v>41</v>
      </c>
      <c r="B15751" t="s">
        <v>56</v>
      </c>
      <c r="C15751" t="s">
        <v>106</v>
      </c>
      <c r="D15751" t="s">
        <v>214</v>
      </c>
      <c r="E15751" t="s">
        <v>217</v>
      </c>
      <c r="F15751" s="88">
        <v>46600</v>
      </c>
      <c r="G15751" s="87">
        <v>1800</v>
      </c>
      <c r="H15751" s="87">
        <v>-7.2571425415463464</v>
      </c>
    </row>
    <row r="15752" spans="1:8" x14ac:dyDescent="0.3">
      <c r="A15752" t="s">
        <v>41</v>
      </c>
      <c r="B15752" t="s">
        <v>56</v>
      </c>
      <c r="C15752" t="s">
        <v>106</v>
      </c>
      <c r="D15752" t="s">
        <v>214</v>
      </c>
      <c r="E15752" t="s">
        <v>215</v>
      </c>
      <c r="F15752" s="88">
        <v>46631</v>
      </c>
      <c r="G15752" s="87">
        <v>1800</v>
      </c>
      <c r="H15752" s="87">
        <v>-7.2595882918422339</v>
      </c>
    </row>
    <row r="15753" spans="1:8" x14ac:dyDescent="0.3">
      <c r="A15753" t="s">
        <v>41</v>
      </c>
      <c r="B15753" t="s">
        <v>56</v>
      </c>
      <c r="C15753" t="s">
        <v>106</v>
      </c>
      <c r="D15753" t="s">
        <v>214</v>
      </c>
      <c r="E15753" t="s">
        <v>216</v>
      </c>
      <c r="F15753" s="88">
        <v>46631</v>
      </c>
      <c r="G15753" s="87">
        <v>1800</v>
      </c>
      <c r="H15753" s="87">
        <v>0</v>
      </c>
    </row>
    <row r="15754" spans="1:8" x14ac:dyDescent="0.3">
      <c r="A15754" t="s">
        <v>41</v>
      </c>
      <c r="B15754" t="s">
        <v>56</v>
      </c>
      <c r="C15754" t="s">
        <v>106</v>
      </c>
      <c r="D15754" t="s">
        <v>214</v>
      </c>
      <c r="E15754" t="s">
        <v>217</v>
      </c>
      <c r="F15754" s="88">
        <v>46631</v>
      </c>
      <c r="G15754" s="87">
        <v>1800</v>
      </c>
      <c r="H15754" s="87">
        <v>-7.2595882918422339</v>
      </c>
    </row>
    <row r="15755" spans="1:8" x14ac:dyDescent="0.3">
      <c r="A15755" t="s">
        <v>41</v>
      </c>
      <c r="B15755" t="s">
        <v>56</v>
      </c>
      <c r="C15755" t="s">
        <v>106</v>
      </c>
      <c r="D15755" t="s">
        <v>214</v>
      </c>
      <c r="E15755" t="s">
        <v>215</v>
      </c>
      <c r="F15755" s="88">
        <v>46661</v>
      </c>
      <c r="G15755" s="87">
        <v>1800</v>
      </c>
      <c r="H15755" s="87">
        <v>-7.2620356911922146</v>
      </c>
    </row>
    <row r="15756" spans="1:8" x14ac:dyDescent="0.3">
      <c r="A15756" t="s">
        <v>41</v>
      </c>
      <c r="B15756" t="s">
        <v>56</v>
      </c>
      <c r="C15756" t="s">
        <v>106</v>
      </c>
      <c r="D15756" t="s">
        <v>214</v>
      </c>
      <c r="E15756" t="s">
        <v>216</v>
      </c>
      <c r="F15756" s="88">
        <v>46661</v>
      </c>
      <c r="G15756" s="87">
        <v>1800</v>
      </c>
      <c r="H15756" s="87">
        <v>0</v>
      </c>
    </row>
    <row r="15757" spans="1:8" x14ac:dyDescent="0.3">
      <c r="A15757" t="s">
        <v>41</v>
      </c>
      <c r="B15757" t="s">
        <v>56</v>
      </c>
      <c r="C15757" t="s">
        <v>106</v>
      </c>
      <c r="D15757" t="s">
        <v>214</v>
      </c>
      <c r="E15757" t="s">
        <v>217</v>
      </c>
      <c r="F15757" s="88">
        <v>46661</v>
      </c>
      <c r="G15757" s="87">
        <v>1800</v>
      </c>
      <c r="H15757" s="87">
        <v>-7.2620356911922146</v>
      </c>
    </row>
    <row r="15758" spans="1:8" x14ac:dyDescent="0.3">
      <c r="A15758" t="s">
        <v>41</v>
      </c>
      <c r="B15758" t="s">
        <v>56</v>
      </c>
      <c r="C15758" t="s">
        <v>106</v>
      </c>
      <c r="D15758" t="s">
        <v>214</v>
      </c>
      <c r="E15758" t="s">
        <v>215</v>
      </c>
      <c r="F15758" s="88">
        <v>46692</v>
      </c>
      <c r="G15758" s="87">
        <v>1800</v>
      </c>
      <c r="H15758" s="87">
        <v>-7.2644847412649538</v>
      </c>
    </row>
    <row r="15759" spans="1:8" x14ac:dyDescent="0.3">
      <c r="A15759" t="s">
        <v>41</v>
      </c>
      <c r="B15759" t="s">
        <v>56</v>
      </c>
      <c r="C15759" t="s">
        <v>106</v>
      </c>
      <c r="D15759" t="s">
        <v>214</v>
      </c>
      <c r="E15759" t="s">
        <v>216</v>
      </c>
      <c r="F15759" s="88">
        <v>46692</v>
      </c>
      <c r="G15759" s="87">
        <v>1800</v>
      </c>
      <c r="H15759" s="87">
        <v>0</v>
      </c>
    </row>
    <row r="15760" spans="1:8" x14ac:dyDescent="0.3">
      <c r="A15760" t="s">
        <v>41</v>
      </c>
      <c r="B15760" t="s">
        <v>56</v>
      </c>
      <c r="C15760" t="s">
        <v>106</v>
      </c>
      <c r="D15760" t="s">
        <v>214</v>
      </c>
      <c r="E15760" t="s">
        <v>217</v>
      </c>
      <c r="F15760" s="88">
        <v>46692</v>
      </c>
      <c r="G15760" s="87">
        <v>1800</v>
      </c>
      <c r="H15760" s="87">
        <v>-7.2644847412649538</v>
      </c>
    </row>
    <row r="15761" spans="1:8" x14ac:dyDescent="0.3">
      <c r="A15761" t="s">
        <v>41</v>
      </c>
      <c r="B15761" t="s">
        <v>56</v>
      </c>
      <c r="C15761" t="s">
        <v>106</v>
      </c>
      <c r="D15761" t="s">
        <v>214</v>
      </c>
      <c r="E15761" t="s">
        <v>215</v>
      </c>
      <c r="F15761" s="88">
        <v>46722</v>
      </c>
      <c r="G15761" s="87">
        <v>1800</v>
      </c>
      <c r="H15761" s="87">
        <v>-7.2669354437309153</v>
      </c>
    </row>
    <row r="15762" spans="1:8" x14ac:dyDescent="0.3">
      <c r="A15762" t="s">
        <v>41</v>
      </c>
      <c r="B15762" t="s">
        <v>56</v>
      </c>
      <c r="C15762" t="s">
        <v>106</v>
      </c>
      <c r="D15762" t="s">
        <v>214</v>
      </c>
      <c r="E15762" t="s">
        <v>216</v>
      </c>
      <c r="F15762" s="88">
        <v>46722</v>
      </c>
      <c r="G15762" s="87">
        <v>1800</v>
      </c>
      <c r="H15762" s="87">
        <v>0</v>
      </c>
    </row>
    <row r="15763" spans="1:8" x14ac:dyDescent="0.3">
      <c r="A15763" t="s">
        <v>41</v>
      </c>
      <c r="B15763" t="s">
        <v>56</v>
      </c>
      <c r="C15763" t="s">
        <v>106</v>
      </c>
      <c r="D15763" t="s">
        <v>214</v>
      </c>
      <c r="E15763" t="s">
        <v>217</v>
      </c>
      <c r="F15763" s="88">
        <v>46722</v>
      </c>
      <c r="G15763" s="87">
        <v>1800</v>
      </c>
      <c r="H15763" s="87">
        <v>-7.2669354437309153</v>
      </c>
    </row>
    <row r="15764" spans="1:8" x14ac:dyDescent="0.3">
      <c r="A15764" t="s">
        <v>41</v>
      </c>
      <c r="B15764" t="s">
        <v>56</v>
      </c>
      <c r="C15764" t="s">
        <v>107</v>
      </c>
      <c r="D15764" t="s">
        <v>198</v>
      </c>
      <c r="E15764" t="s">
        <v>135</v>
      </c>
      <c r="G15764" s="87">
        <v>16800</v>
      </c>
      <c r="H15764" s="87">
        <v>8971.2000000000007</v>
      </c>
    </row>
    <row r="15765" spans="1:8" x14ac:dyDescent="0.3">
      <c r="A15765" t="s">
        <v>41</v>
      </c>
      <c r="B15765" t="s">
        <v>56</v>
      </c>
      <c r="C15765" t="s">
        <v>107</v>
      </c>
      <c r="D15765" t="s">
        <v>198</v>
      </c>
      <c r="E15765" t="s">
        <v>199</v>
      </c>
      <c r="G15765" s="87">
        <v>16800</v>
      </c>
      <c r="H15765" s="87">
        <v>16522.333014615491</v>
      </c>
    </row>
    <row r="15766" spans="1:8" x14ac:dyDescent="0.3">
      <c r="A15766" t="s">
        <v>41</v>
      </c>
      <c r="B15766" t="s">
        <v>56</v>
      </c>
      <c r="C15766" t="s">
        <v>107</v>
      </c>
      <c r="D15766" t="s">
        <v>198</v>
      </c>
      <c r="E15766" t="s">
        <v>200</v>
      </c>
      <c r="G15766" s="87">
        <v>16800</v>
      </c>
      <c r="H15766" s="87">
        <v>16935.555471815351</v>
      </c>
    </row>
    <row r="15767" spans="1:8" x14ac:dyDescent="0.3">
      <c r="A15767" t="s">
        <v>41</v>
      </c>
      <c r="B15767" t="s">
        <v>56</v>
      </c>
      <c r="C15767" t="s">
        <v>107</v>
      </c>
      <c r="D15767" t="s">
        <v>198</v>
      </c>
      <c r="E15767" t="s">
        <v>201</v>
      </c>
      <c r="G15767" s="87">
        <v>16800</v>
      </c>
      <c r="H15767" s="87">
        <v>16800</v>
      </c>
    </row>
    <row r="15768" spans="1:8" x14ac:dyDescent="0.3">
      <c r="A15768" t="s">
        <v>41</v>
      </c>
      <c r="B15768" t="s">
        <v>56</v>
      </c>
      <c r="C15768" t="s">
        <v>107</v>
      </c>
      <c r="D15768" t="s">
        <v>198</v>
      </c>
      <c r="E15768" t="s">
        <v>202</v>
      </c>
      <c r="G15768" s="87">
        <v>16800</v>
      </c>
      <c r="H15768" s="87">
        <v>8894.1160603791359</v>
      </c>
    </row>
    <row r="15769" spans="1:8" x14ac:dyDescent="0.3">
      <c r="A15769" t="s">
        <v>41</v>
      </c>
      <c r="B15769" t="s">
        <v>56</v>
      </c>
      <c r="C15769" t="s">
        <v>107</v>
      </c>
      <c r="D15769" t="s">
        <v>198</v>
      </c>
      <c r="E15769" t="s">
        <v>139</v>
      </c>
      <c r="G15769" s="87">
        <v>16800</v>
      </c>
      <c r="H15769" s="87">
        <v>10668</v>
      </c>
    </row>
    <row r="15770" spans="1:8" x14ac:dyDescent="0.3">
      <c r="A15770" t="s">
        <v>41</v>
      </c>
      <c r="B15770" t="s">
        <v>56</v>
      </c>
      <c r="C15770" t="s">
        <v>107</v>
      </c>
      <c r="D15770" t="s">
        <v>198</v>
      </c>
      <c r="E15770" t="s">
        <v>65</v>
      </c>
      <c r="G15770" s="87">
        <v>16800</v>
      </c>
      <c r="H15770" s="87">
        <v>8894.1160603791359</v>
      </c>
    </row>
    <row r="15771" spans="1:8" x14ac:dyDescent="0.3">
      <c r="A15771" t="s">
        <v>41</v>
      </c>
      <c r="B15771" t="s">
        <v>56</v>
      </c>
      <c r="C15771" t="s">
        <v>107</v>
      </c>
      <c r="D15771" t="s">
        <v>203</v>
      </c>
      <c r="E15771" t="s">
        <v>204</v>
      </c>
      <c r="G15771" s="87">
        <v>16800</v>
      </c>
      <c r="H15771" s="87">
        <v>8638.913618314542</v>
      </c>
    </row>
    <row r="15772" spans="1:8" x14ac:dyDescent="0.3">
      <c r="A15772" t="s">
        <v>41</v>
      </c>
      <c r="B15772" t="s">
        <v>56</v>
      </c>
      <c r="C15772" t="s">
        <v>107</v>
      </c>
      <c r="D15772" t="s">
        <v>203</v>
      </c>
      <c r="E15772" t="s">
        <v>142</v>
      </c>
      <c r="G15772" s="87">
        <v>16800</v>
      </c>
      <c r="H15772" s="87">
        <v>16156.00373981568</v>
      </c>
    </row>
    <row r="15773" spans="1:8" x14ac:dyDescent="0.3">
      <c r="A15773" t="s">
        <v>41</v>
      </c>
      <c r="B15773" t="s">
        <v>56</v>
      </c>
      <c r="C15773" t="s">
        <v>107</v>
      </c>
      <c r="D15773" t="s">
        <v>203</v>
      </c>
      <c r="E15773" t="s">
        <v>143</v>
      </c>
      <c r="G15773" s="87">
        <v>16800</v>
      </c>
      <c r="H15773" s="87">
        <v>16822.603584145079</v>
      </c>
    </row>
    <row r="15774" spans="1:8" x14ac:dyDescent="0.3">
      <c r="A15774" t="s">
        <v>41</v>
      </c>
      <c r="B15774" t="s">
        <v>56</v>
      </c>
      <c r="C15774" t="s">
        <v>107</v>
      </c>
      <c r="D15774" t="s">
        <v>203</v>
      </c>
      <c r="E15774" t="s">
        <v>141</v>
      </c>
      <c r="G15774" s="87">
        <v>16800</v>
      </c>
      <c r="H15774" s="87">
        <v>0</v>
      </c>
    </row>
    <row r="15775" spans="1:8" x14ac:dyDescent="0.3">
      <c r="A15775" t="s">
        <v>41</v>
      </c>
      <c r="B15775" t="s">
        <v>56</v>
      </c>
      <c r="C15775" t="s">
        <v>107</v>
      </c>
      <c r="D15775" t="s">
        <v>203</v>
      </c>
      <c r="E15775" t="s">
        <v>205</v>
      </c>
      <c r="G15775" s="87">
        <v>16800</v>
      </c>
      <c r="H15775" s="87">
        <v>8638.913618314542</v>
      </c>
    </row>
    <row r="15776" spans="1:8" x14ac:dyDescent="0.3">
      <c r="A15776" t="s">
        <v>41</v>
      </c>
      <c r="B15776" t="s">
        <v>56</v>
      </c>
      <c r="C15776" t="s">
        <v>107</v>
      </c>
      <c r="D15776" t="s">
        <v>206</v>
      </c>
      <c r="E15776" t="s">
        <v>207</v>
      </c>
      <c r="G15776" s="87">
        <v>16800</v>
      </c>
      <c r="H15776" s="87">
        <v>16800</v>
      </c>
    </row>
    <row r="15777" spans="1:8" x14ac:dyDescent="0.3">
      <c r="A15777" t="s">
        <v>41</v>
      </c>
      <c r="B15777" t="s">
        <v>56</v>
      </c>
      <c r="C15777" t="s">
        <v>107</v>
      </c>
      <c r="D15777" t="s">
        <v>206</v>
      </c>
      <c r="E15777" t="s">
        <v>208</v>
      </c>
      <c r="G15777" s="87">
        <v>16800</v>
      </c>
      <c r="H15777" s="87">
        <v>17082.333333333328</v>
      </c>
    </row>
    <row r="15778" spans="1:8" x14ac:dyDescent="0.3">
      <c r="A15778" t="s">
        <v>41</v>
      </c>
      <c r="B15778" t="s">
        <v>56</v>
      </c>
      <c r="C15778" t="s">
        <v>107</v>
      </c>
      <c r="D15778" t="s">
        <v>206</v>
      </c>
      <c r="E15778" t="s">
        <v>209</v>
      </c>
      <c r="G15778" s="87">
        <v>16800</v>
      </c>
      <c r="H15778" s="87">
        <v>16665.529540481399</v>
      </c>
    </row>
    <row r="15779" spans="1:8" x14ac:dyDescent="0.3">
      <c r="A15779" t="s">
        <v>41</v>
      </c>
      <c r="B15779" t="s">
        <v>56</v>
      </c>
      <c r="C15779" t="s">
        <v>107</v>
      </c>
      <c r="D15779" t="s">
        <v>210</v>
      </c>
      <c r="E15779" t="s">
        <v>211</v>
      </c>
      <c r="G15779" s="87">
        <v>16800</v>
      </c>
      <c r="H15779" s="87">
        <v>16800</v>
      </c>
    </row>
    <row r="15780" spans="1:8" x14ac:dyDescent="0.3">
      <c r="A15780" t="s">
        <v>41</v>
      </c>
      <c r="B15780" t="s">
        <v>56</v>
      </c>
      <c r="C15780" t="s">
        <v>107</v>
      </c>
      <c r="D15780" t="s">
        <v>210</v>
      </c>
      <c r="E15780" t="s">
        <v>212</v>
      </c>
      <c r="G15780" s="87">
        <v>16800</v>
      </c>
      <c r="H15780" s="87">
        <v>16632</v>
      </c>
    </row>
    <row r="15781" spans="1:8" x14ac:dyDescent="0.3">
      <c r="A15781" t="s">
        <v>41</v>
      </c>
      <c r="B15781" t="s">
        <v>56</v>
      </c>
      <c r="C15781" t="s">
        <v>107</v>
      </c>
      <c r="D15781" t="s">
        <v>210</v>
      </c>
      <c r="E15781" t="s">
        <v>213</v>
      </c>
      <c r="G15781" s="87">
        <v>16800</v>
      </c>
      <c r="H15781" s="87">
        <v>16800</v>
      </c>
    </row>
    <row r="15782" spans="1:8" x14ac:dyDescent="0.3">
      <c r="A15782" t="s">
        <v>41</v>
      </c>
      <c r="B15782" t="s">
        <v>56</v>
      </c>
      <c r="C15782" t="s">
        <v>107</v>
      </c>
      <c r="D15782" t="s">
        <v>214</v>
      </c>
      <c r="E15782" t="s">
        <v>215</v>
      </c>
      <c r="F15782" s="88">
        <v>46388</v>
      </c>
      <c r="G15782" s="87">
        <v>1400</v>
      </c>
      <c r="H15782" s="87">
        <v>11.35921574729633</v>
      </c>
    </row>
    <row r="15783" spans="1:8" x14ac:dyDescent="0.3">
      <c r="A15783" t="s">
        <v>41</v>
      </c>
      <c r="B15783" t="s">
        <v>56</v>
      </c>
      <c r="C15783" t="s">
        <v>107</v>
      </c>
      <c r="D15783" t="s">
        <v>214</v>
      </c>
      <c r="E15783" t="s">
        <v>216</v>
      </c>
      <c r="F15783" s="88">
        <v>46388</v>
      </c>
      <c r="G15783" s="87">
        <v>1400</v>
      </c>
      <c r="H15783" s="87">
        <v>0</v>
      </c>
    </row>
    <row r="15784" spans="1:8" x14ac:dyDescent="0.3">
      <c r="A15784" t="s">
        <v>41</v>
      </c>
      <c r="B15784" t="s">
        <v>56</v>
      </c>
      <c r="C15784" t="s">
        <v>107</v>
      </c>
      <c r="D15784" t="s">
        <v>214</v>
      </c>
      <c r="E15784" t="s">
        <v>217</v>
      </c>
      <c r="F15784" s="88">
        <v>46388</v>
      </c>
      <c r="G15784" s="87">
        <v>1400</v>
      </c>
      <c r="H15784" s="87">
        <v>11.35921574729633</v>
      </c>
    </row>
    <row r="15785" spans="1:8" x14ac:dyDescent="0.3">
      <c r="A15785" t="s">
        <v>41</v>
      </c>
      <c r="B15785" t="s">
        <v>56</v>
      </c>
      <c r="C15785" t="s">
        <v>107</v>
      </c>
      <c r="D15785" t="s">
        <v>214</v>
      </c>
      <c r="E15785" t="s">
        <v>215</v>
      </c>
      <c r="F15785" s="88">
        <v>46419</v>
      </c>
      <c r="G15785" s="87">
        <v>1400</v>
      </c>
      <c r="H15785" s="87">
        <v>67.80584249694553</v>
      </c>
    </row>
    <row r="15786" spans="1:8" x14ac:dyDescent="0.3">
      <c r="A15786" t="s">
        <v>41</v>
      </c>
      <c r="B15786" t="s">
        <v>56</v>
      </c>
      <c r="C15786" t="s">
        <v>107</v>
      </c>
      <c r="D15786" t="s">
        <v>214</v>
      </c>
      <c r="E15786" t="s">
        <v>216</v>
      </c>
      <c r="F15786" s="88">
        <v>46419</v>
      </c>
      <c r="G15786" s="87">
        <v>1400</v>
      </c>
      <c r="H15786" s="87">
        <v>56.00000000000005</v>
      </c>
    </row>
    <row r="15787" spans="1:8" x14ac:dyDescent="0.3">
      <c r="A15787" t="s">
        <v>41</v>
      </c>
      <c r="B15787" t="s">
        <v>56</v>
      </c>
      <c r="C15787" t="s">
        <v>107</v>
      </c>
      <c r="D15787" t="s">
        <v>214</v>
      </c>
      <c r="E15787" t="s">
        <v>217</v>
      </c>
      <c r="F15787" s="88">
        <v>46419</v>
      </c>
      <c r="G15787" s="87">
        <v>1400</v>
      </c>
      <c r="H15787" s="87">
        <v>11.35177163167822</v>
      </c>
    </row>
    <row r="15788" spans="1:8" x14ac:dyDescent="0.3">
      <c r="A15788" t="s">
        <v>41</v>
      </c>
      <c r="B15788" t="s">
        <v>56</v>
      </c>
      <c r="C15788" t="s">
        <v>107</v>
      </c>
      <c r="D15788" t="s">
        <v>214</v>
      </c>
      <c r="E15788" t="s">
        <v>215</v>
      </c>
      <c r="F15788" s="88">
        <v>46447</v>
      </c>
      <c r="G15788" s="87">
        <v>1400</v>
      </c>
      <c r="H15788" s="87">
        <v>67.798110757140066</v>
      </c>
    </row>
    <row r="15789" spans="1:8" x14ac:dyDescent="0.3">
      <c r="A15789" t="s">
        <v>41</v>
      </c>
      <c r="B15789" t="s">
        <v>56</v>
      </c>
      <c r="C15789" t="s">
        <v>107</v>
      </c>
      <c r="D15789" t="s">
        <v>214</v>
      </c>
      <c r="E15789" t="s">
        <v>216</v>
      </c>
      <c r="F15789" s="88">
        <v>46447</v>
      </c>
      <c r="G15789" s="87">
        <v>1400</v>
      </c>
      <c r="H15789" s="87">
        <v>56.00000000000005</v>
      </c>
    </row>
    <row r="15790" spans="1:8" x14ac:dyDescent="0.3">
      <c r="A15790" t="s">
        <v>41</v>
      </c>
      <c r="B15790" t="s">
        <v>56</v>
      </c>
      <c r="C15790" t="s">
        <v>107</v>
      </c>
      <c r="D15790" t="s">
        <v>214</v>
      </c>
      <c r="E15790" t="s">
        <v>217</v>
      </c>
      <c r="F15790" s="88">
        <v>46447</v>
      </c>
      <c r="G15790" s="87">
        <v>1400</v>
      </c>
      <c r="H15790" s="87">
        <v>11.344337266480849</v>
      </c>
    </row>
    <row r="15791" spans="1:8" x14ac:dyDescent="0.3">
      <c r="A15791" t="s">
        <v>41</v>
      </c>
      <c r="B15791" t="s">
        <v>56</v>
      </c>
      <c r="C15791" t="s">
        <v>107</v>
      </c>
      <c r="D15791" t="s">
        <v>214</v>
      </c>
      <c r="E15791" t="s">
        <v>215</v>
      </c>
      <c r="F15791" s="88">
        <v>46478</v>
      </c>
      <c r="G15791" s="87">
        <v>1400</v>
      </c>
      <c r="H15791" s="87">
        <v>67.79012756516903</v>
      </c>
    </row>
    <row r="15792" spans="1:8" x14ac:dyDescent="0.3">
      <c r="A15792" t="s">
        <v>41</v>
      </c>
      <c r="B15792" t="s">
        <v>56</v>
      </c>
      <c r="C15792" t="s">
        <v>107</v>
      </c>
      <c r="D15792" t="s">
        <v>214</v>
      </c>
      <c r="E15792" t="s">
        <v>216</v>
      </c>
      <c r="F15792" s="88">
        <v>46478</v>
      </c>
      <c r="G15792" s="87">
        <v>1400</v>
      </c>
      <c r="H15792" s="87">
        <v>56.00000000000005</v>
      </c>
    </row>
    <row r="15793" spans="1:8" x14ac:dyDescent="0.3">
      <c r="A15793" t="s">
        <v>41</v>
      </c>
      <c r="B15793" t="s">
        <v>56</v>
      </c>
      <c r="C15793" t="s">
        <v>107</v>
      </c>
      <c r="D15793" t="s">
        <v>214</v>
      </c>
      <c r="E15793" t="s">
        <v>217</v>
      </c>
      <c r="F15793" s="88">
        <v>46478</v>
      </c>
      <c r="G15793" s="87">
        <v>1400</v>
      </c>
      <c r="H15793" s="87">
        <v>11.33666112035483</v>
      </c>
    </row>
    <row r="15794" spans="1:8" x14ac:dyDescent="0.3">
      <c r="A15794" t="s">
        <v>41</v>
      </c>
      <c r="B15794" t="s">
        <v>56</v>
      </c>
      <c r="C15794" t="s">
        <v>107</v>
      </c>
      <c r="D15794" t="s">
        <v>214</v>
      </c>
      <c r="E15794" t="s">
        <v>215</v>
      </c>
      <c r="F15794" s="88">
        <v>46508</v>
      </c>
      <c r="G15794" s="87">
        <v>1400</v>
      </c>
      <c r="H15794" s="87">
        <v>67.782155169546826</v>
      </c>
    </row>
    <row r="15795" spans="1:8" x14ac:dyDescent="0.3">
      <c r="A15795" t="s">
        <v>41</v>
      </c>
      <c r="B15795" t="s">
        <v>56</v>
      </c>
      <c r="C15795" t="s">
        <v>107</v>
      </c>
      <c r="D15795" t="s">
        <v>214</v>
      </c>
      <c r="E15795" t="s">
        <v>216</v>
      </c>
      <c r="F15795" s="88">
        <v>46508</v>
      </c>
      <c r="G15795" s="87">
        <v>1400</v>
      </c>
      <c r="H15795" s="87">
        <v>56.00000000000005</v>
      </c>
    </row>
    <row r="15796" spans="1:8" x14ac:dyDescent="0.3">
      <c r="A15796" t="s">
        <v>41</v>
      </c>
      <c r="B15796" t="s">
        <v>56</v>
      </c>
      <c r="C15796" t="s">
        <v>107</v>
      </c>
      <c r="D15796" t="s">
        <v>214</v>
      </c>
      <c r="E15796" t="s">
        <v>217</v>
      </c>
      <c r="F15796" s="88">
        <v>46508</v>
      </c>
      <c r="G15796" s="87">
        <v>1400</v>
      </c>
      <c r="H15796" s="87">
        <v>11.32899535533349</v>
      </c>
    </row>
    <row r="15797" spans="1:8" x14ac:dyDescent="0.3">
      <c r="A15797" t="s">
        <v>41</v>
      </c>
      <c r="B15797" t="s">
        <v>56</v>
      </c>
      <c r="C15797" t="s">
        <v>107</v>
      </c>
      <c r="D15797" t="s">
        <v>214</v>
      </c>
      <c r="E15797" t="s">
        <v>215</v>
      </c>
      <c r="F15797" s="88">
        <v>46539</v>
      </c>
      <c r="G15797" s="87">
        <v>1400</v>
      </c>
      <c r="H15797" s="87">
        <v>67.774193548386876</v>
      </c>
    </row>
    <row r="15798" spans="1:8" x14ac:dyDescent="0.3">
      <c r="A15798" t="s">
        <v>41</v>
      </c>
      <c r="B15798" t="s">
        <v>56</v>
      </c>
      <c r="C15798" t="s">
        <v>107</v>
      </c>
      <c r="D15798" t="s">
        <v>214</v>
      </c>
      <c r="E15798" t="s">
        <v>216</v>
      </c>
      <c r="F15798" s="88">
        <v>46539</v>
      </c>
      <c r="G15798" s="87">
        <v>1400</v>
      </c>
      <c r="H15798" s="87">
        <v>56.00000000000005</v>
      </c>
    </row>
    <row r="15799" spans="1:8" x14ac:dyDescent="0.3">
      <c r="A15799" t="s">
        <v>41</v>
      </c>
      <c r="B15799" t="s">
        <v>56</v>
      </c>
      <c r="C15799" t="s">
        <v>107</v>
      </c>
      <c r="D15799" t="s">
        <v>214</v>
      </c>
      <c r="E15799" t="s">
        <v>217</v>
      </c>
      <c r="F15799" s="88">
        <v>46539</v>
      </c>
      <c r="G15799" s="87">
        <v>1400</v>
      </c>
      <c r="H15799" s="87">
        <v>11.32133995037208</v>
      </c>
    </row>
    <row r="15800" spans="1:8" x14ac:dyDescent="0.3">
      <c r="A15800" t="s">
        <v>41</v>
      </c>
      <c r="B15800" t="s">
        <v>56</v>
      </c>
      <c r="C15800" t="s">
        <v>107</v>
      </c>
      <c r="D15800" t="s">
        <v>214</v>
      </c>
      <c r="E15800" t="s">
        <v>215</v>
      </c>
      <c r="F15800" s="88">
        <v>46569</v>
      </c>
      <c r="G15800" s="87">
        <v>1400</v>
      </c>
      <c r="H15800" s="87">
        <v>67.766242679862287</v>
      </c>
    </row>
    <row r="15801" spans="1:8" x14ac:dyDescent="0.3">
      <c r="A15801" t="s">
        <v>41</v>
      </c>
      <c r="B15801" t="s">
        <v>56</v>
      </c>
      <c r="C15801" t="s">
        <v>107</v>
      </c>
      <c r="D15801" t="s">
        <v>214</v>
      </c>
      <c r="E15801" t="s">
        <v>216</v>
      </c>
      <c r="F15801" s="88">
        <v>46569</v>
      </c>
      <c r="G15801" s="87">
        <v>1400</v>
      </c>
      <c r="H15801" s="87">
        <v>56.00000000000005</v>
      </c>
    </row>
    <row r="15802" spans="1:8" x14ac:dyDescent="0.3">
      <c r="A15802" t="s">
        <v>41</v>
      </c>
      <c r="B15802" t="s">
        <v>56</v>
      </c>
      <c r="C15802" t="s">
        <v>107</v>
      </c>
      <c r="D15802" t="s">
        <v>214</v>
      </c>
      <c r="E15802" t="s">
        <v>217</v>
      </c>
      <c r="F15802" s="88">
        <v>46569</v>
      </c>
      <c r="G15802" s="87">
        <v>1400</v>
      </c>
      <c r="H15802" s="87">
        <v>11.31369488448302</v>
      </c>
    </row>
    <row r="15803" spans="1:8" x14ac:dyDescent="0.3">
      <c r="A15803" t="s">
        <v>41</v>
      </c>
      <c r="B15803" t="s">
        <v>56</v>
      </c>
      <c r="C15803" t="s">
        <v>107</v>
      </c>
      <c r="D15803" t="s">
        <v>214</v>
      </c>
      <c r="E15803" t="s">
        <v>215</v>
      </c>
      <c r="F15803" s="88">
        <v>46600</v>
      </c>
      <c r="G15803" s="87">
        <v>1400</v>
      </c>
      <c r="H15803" s="87">
        <v>67.758172465291324</v>
      </c>
    </row>
    <row r="15804" spans="1:8" x14ac:dyDescent="0.3">
      <c r="A15804" t="s">
        <v>41</v>
      </c>
      <c r="B15804" t="s">
        <v>56</v>
      </c>
      <c r="C15804" t="s">
        <v>107</v>
      </c>
      <c r="D15804" t="s">
        <v>214</v>
      </c>
      <c r="E15804" t="s">
        <v>216</v>
      </c>
      <c r="F15804" s="88">
        <v>46600</v>
      </c>
      <c r="G15804" s="87">
        <v>1400</v>
      </c>
      <c r="H15804" s="87">
        <v>56.00000000000005</v>
      </c>
    </row>
    <row r="15805" spans="1:8" x14ac:dyDescent="0.3">
      <c r="A15805" t="s">
        <v>41</v>
      </c>
      <c r="B15805" t="s">
        <v>56</v>
      </c>
      <c r="C15805" t="s">
        <v>107</v>
      </c>
      <c r="D15805" t="s">
        <v>214</v>
      </c>
      <c r="E15805" t="s">
        <v>217</v>
      </c>
      <c r="F15805" s="88">
        <v>46600</v>
      </c>
      <c r="G15805" s="87">
        <v>1400</v>
      </c>
      <c r="H15805" s="87">
        <v>11.30593506278008</v>
      </c>
    </row>
    <row r="15806" spans="1:8" x14ac:dyDescent="0.3">
      <c r="A15806" t="s">
        <v>41</v>
      </c>
      <c r="B15806" t="s">
        <v>56</v>
      </c>
      <c r="C15806" t="s">
        <v>107</v>
      </c>
      <c r="D15806" t="s">
        <v>214</v>
      </c>
      <c r="E15806" t="s">
        <v>215</v>
      </c>
      <c r="F15806" s="88">
        <v>46631</v>
      </c>
      <c r="G15806" s="87">
        <v>1400</v>
      </c>
      <c r="H15806" s="87">
        <v>67.750243212169494</v>
      </c>
    </row>
    <row r="15807" spans="1:8" x14ac:dyDescent="0.3">
      <c r="A15807" t="s">
        <v>41</v>
      </c>
      <c r="B15807" t="s">
        <v>56</v>
      </c>
      <c r="C15807" t="s">
        <v>107</v>
      </c>
      <c r="D15807" t="s">
        <v>214</v>
      </c>
      <c r="E15807" t="s">
        <v>216</v>
      </c>
      <c r="F15807" s="88">
        <v>46631</v>
      </c>
      <c r="G15807" s="87">
        <v>1400</v>
      </c>
      <c r="H15807" s="87">
        <v>56.00000000000005</v>
      </c>
    </row>
    <row r="15808" spans="1:8" x14ac:dyDescent="0.3">
      <c r="A15808" t="s">
        <v>41</v>
      </c>
      <c r="B15808" t="s">
        <v>56</v>
      </c>
      <c r="C15808" t="s">
        <v>107</v>
      </c>
      <c r="D15808" t="s">
        <v>214</v>
      </c>
      <c r="E15808" t="s">
        <v>217</v>
      </c>
      <c r="F15808" s="88">
        <v>46631</v>
      </c>
      <c r="G15808" s="87">
        <v>1400</v>
      </c>
      <c r="H15808" s="87">
        <v>11.29831078093226</v>
      </c>
    </row>
    <row r="15809" spans="1:8" x14ac:dyDescent="0.3">
      <c r="A15809" t="s">
        <v>41</v>
      </c>
      <c r="B15809" t="s">
        <v>56</v>
      </c>
      <c r="C15809" t="s">
        <v>107</v>
      </c>
      <c r="D15809" t="s">
        <v>214</v>
      </c>
      <c r="E15809" t="s">
        <v>215</v>
      </c>
      <c r="F15809" s="88">
        <v>46661</v>
      </c>
      <c r="G15809" s="87">
        <v>1400</v>
      </c>
      <c r="H15809" s="87">
        <v>67.742324646199222</v>
      </c>
    </row>
    <row r="15810" spans="1:8" x14ac:dyDescent="0.3">
      <c r="A15810" t="s">
        <v>41</v>
      </c>
      <c r="B15810" t="s">
        <v>56</v>
      </c>
      <c r="C15810" t="s">
        <v>107</v>
      </c>
      <c r="D15810" t="s">
        <v>214</v>
      </c>
      <c r="E15810" t="s">
        <v>216</v>
      </c>
      <c r="F15810" s="88">
        <v>46661</v>
      </c>
      <c r="G15810" s="87">
        <v>1400</v>
      </c>
      <c r="H15810" s="87">
        <v>56.00000000000005</v>
      </c>
    </row>
    <row r="15811" spans="1:8" x14ac:dyDescent="0.3">
      <c r="A15811" t="s">
        <v>41</v>
      </c>
      <c r="B15811" t="s">
        <v>56</v>
      </c>
      <c r="C15811" t="s">
        <v>107</v>
      </c>
      <c r="D15811" t="s">
        <v>214</v>
      </c>
      <c r="E15811" t="s">
        <v>217</v>
      </c>
      <c r="F15811" s="88">
        <v>46661</v>
      </c>
      <c r="G15811" s="87">
        <v>1400</v>
      </c>
      <c r="H15811" s="87">
        <v>11.290696775191609</v>
      </c>
    </row>
    <row r="15812" spans="1:8" x14ac:dyDescent="0.3">
      <c r="A15812" t="s">
        <v>41</v>
      </c>
      <c r="B15812" t="s">
        <v>56</v>
      </c>
      <c r="C15812" t="s">
        <v>107</v>
      </c>
      <c r="D15812" t="s">
        <v>214</v>
      </c>
      <c r="E15812" t="s">
        <v>215</v>
      </c>
      <c r="F15812" s="88">
        <v>46692</v>
      </c>
      <c r="G15812" s="87">
        <v>1400</v>
      </c>
      <c r="H15812" s="87">
        <v>67.734416745788025</v>
      </c>
    </row>
    <row r="15813" spans="1:8" x14ac:dyDescent="0.3">
      <c r="A15813" t="s">
        <v>41</v>
      </c>
      <c r="B15813" t="s">
        <v>56</v>
      </c>
      <c r="C15813" t="s">
        <v>107</v>
      </c>
      <c r="D15813" t="s">
        <v>214</v>
      </c>
      <c r="E15813" t="s">
        <v>216</v>
      </c>
      <c r="F15813" s="88">
        <v>46692</v>
      </c>
      <c r="G15813" s="87">
        <v>1400</v>
      </c>
      <c r="H15813" s="87">
        <v>56.00000000000005</v>
      </c>
    </row>
    <row r="15814" spans="1:8" x14ac:dyDescent="0.3">
      <c r="A15814" t="s">
        <v>41</v>
      </c>
      <c r="B15814" t="s">
        <v>56</v>
      </c>
      <c r="C15814" t="s">
        <v>107</v>
      </c>
      <c r="D15814" t="s">
        <v>214</v>
      </c>
      <c r="E15814" t="s">
        <v>217</v>
      </c>
      <c r="F15814" s="88">
        <v>46692</v>
      </c>
      <c r="G15814" s="87">
        <v>1400</v>
      </c>
      <c r="H15814" s="87">
        <v>11.283093024796241</v>
      </c>
    </row>
    <row r="15815" spans="1:8" x14ac:dyDescent="0.3">
      <c r="A15815" t="s">
        <v>41</v>
      </c>
      <c r="B15815" t="s">
        <v>56</v>
      </c>
      <c r="C15815" t="s">
        <v>107</v>
      </c>
      <c r="D15815" t="s">
        <v>214</v>
      </c>
      <c r="E15815" t="s">
        <v>215</v>
      </c>
      <c r="F15815" s="88">
        <v>46722</v>
      </c>
      <c r="G15815" s="87">
        <v>1400</v>
      </c>
      <c r="H15815" s="87">
        <v>67.726519489403046</v>
      </c>
    </row>
    <row r="15816" spans="1:8" x14ac:dyDescent="0.3">
      <c r="A15816" t="s">
        <v>41</v>
      </c>
      <c r="B15816" t="s">
        <v>56</v>
      </c>
      <c r="C15816" t="s">
        <v>107</v>
      </c>
      <c r="D15816" t="s">
        <v>214</v>
      </c>
      <c r="E15816" t="s">
        <v>216</v>
      </c>
      <c r="F15816" s="88">
        <v>46722</v>
      </c>
      <c r="G15816" s="87">
        <v>1400</v>
      </c>
      <c r="H15816" s="87">
        <v>56.00000000000005</v>
      </c>
    </row>
    <row r="15817" spans="1:8" x14ac:dyDescent="0.3">
      <c r="A15817" t="s">
        <v>41</v>
      </c>
      <c r="B15817" t="s">
        <v>56</v>
      </c>
      <c r="C15817" t="s">
        <v>107</v>
      </c>
      <c r="D15817" t="s">
        <v>214</v>
      </c>
      <c r="E15817" t="s">
        <v>217</v>
      </c>
      <c r="F15817" s="88">
        <v>46722</v>
      </c>
      <c r="G15817" s="87">
        <v>1400</v>
      </c>
      <c r="H15817" s="87">
        <v>11.275499509041479</v>
      </c>
    </row>
    <row r="15818" spans="1:8" x14ac:dyDescent="0.3">
      <c r="A15818" t="s">
        <v>41</v>
      </c>
      <c r="B15818" t="s">
        <v>58</v>
      </c>
      <c r="C15818" t="s">
        <v>54</v>
      </c>
      <c r="D15818" t="s">
        <v>198</v>
      </c>
      <c r="E15818" t="s">
        <v>135</v>
      </c>
      <c r="G15818" s="87">
        <v>12000</v>
      </c>
      <c r="H15818" s="87">
        <v>6744.0000000000009</v>
      </c>
    </row>
    <row r="15819" spans="1:8" x14ac:dyDescent="0.3">
      <c r="A15819" t="s">
        <v>41</v>
      </c>
      <c r="B15819" t="s">
        <v>58</v>
      </c>
      <c r="C15819" t="s">
        <v>54</v>
      </c>
      <c r="D15819" t="s">
        <v>198</v>
      </c>
      <c r="E15819" t="s">
        <v>199</v>
      </c>
      <c r="G15819" s="87">
        <v>12000</v>
      </c>
      <c r="H15819" s="87">
        <v>12057.97101449275</v>
      </c>
    </row>
    <row r="15820" spans="1:8" x14ac:dyDescent="0.3">
      <c r="A15820" t="s">
        <v>41</v>
      </c>
      <c r="B15820" t="s">
        <v>58</v>
      </c>
      <c r="C15820" t="s">
        <v>54</v>
      </c>
      <c r="D15820" t="s">
        <v>198</v>
      </c>
      <c r="E15820" t="s">
        <v>200</v>
      </c>
      <c r="G15820" s="87">
        <v>12000</v>
      </c>
      <c r="H15820" s="87">
        <v>12145.69742987312</v>
      </c>
    </row>
    <row r="15821" spans="1:8" x14ac:dyDescent="0.3">
      <c r="A15821" t="s">
        <v>41</v>
      </c>
      <c r="B15821" t="s">
        <v>58</v>
      </c>
      <c r="C15821" t="s">
        <v>54</v>
      </c>
      <c r="D15821" t="s">
        <v>198</v>
      </c>
      <c r="E15821" t="s">
        <v>201</v>
      </c>
      <c r="G15821" s="87">
        <v>12000</v>
      </c>
      <c r="H15821" s="87">
        <v>12000</v>
      </c>
    </row>
    <row r="15822" spans="1:8" x14ac:dyDescent="0.3">
      <c r="A15822" t="s">
        <v>41</v>
      </c>
      <c r="B15822" t="s">
        <v>58</v>
      </c>
      <c r="C15822" t="s">
        <v>54</v>
      </c>
      <c r="D15822" t="s">
        <v>198</v>
      </c>
      <c r="E15822" t="s">
        <v>202</v>
      </c>
      <c r="G15822" s="87">
        <v>12000</v>
      </c>
      <c r="H15822" s="87">
        <v>6858.8572307364657</v>
      </c>
    </row>
    <row r="15823" spans="1:8" x14ac:dyDescent="0.3">
      <c r="A15823" t="s">
        <v>41</v>
      </c>
      <c r="B15823" t="s">
        <v>58</v>
      </c>
      <c r="C15823" t="s">
        <v>54</v>
      </c>
      <c r="D15823" t="s">
        <v>198</v>
      </c>
      <c r="E15823" t="s">
        <v>139</v>
      </c>
      <c r="G15823" s="87">
        <v>12000</v>
      </c>
      <c r="H15823" s="87">
        <v>7860</v>
      </c>
    </row>
    <row r="15824" spans="1:8" x14ac:dyDescent="0.3">
      <c r="A15824" t="s">
        <v>41</v>
      </c>
      <c r="B15824" t="s">
        <v>58</v>
      </c>
      <c r="C15824" t="s">
        <v>54</v>
      </c>
      <c r="D15824" t="s">
        <v>198</v>
      </c>
      <c r="E15824" t="s">
        <v>65</v>
      </c>
      <c r="G15824" s="87">
        <v>12000</v>
      </c>
      <c r="H15824" s="87">
        <v>6858.8572307364657</v>
      </c>
    </row>
    <row r="15825" spans="1:8" x14ac:dyDescent="0.3">
      <c r="A15825" t="s">
        <v>41</v>
      </c>
      <c r="B15825" t="s">
        <v>58</v>
      </c>
      <c r="C15825" t="s">
        <v>54</v>
      </c>
      <c r="D15825" t="s">
        <v>203</v>
      </c>
      <c r="E15825" t="s">
        <v>204</v>
      </c>
      <c r="G15825" s="87">
        <v>12000</v>
      </c>
      <c r="H15825" s="87">
        <v>6872.2104063915804</v>
      </c>
    </row>
    <row r="15826" spans="1:8" x14ac:dyDescent="0.3">
      <c r="A15826" t="s">
        <v>41</v>
      </c>
      <c r="B15826" t="s">
        <v>58</v>
      </c>
      <c r="C15826" t="s">
        <v>54</v>
      </c>
      <c r="D15826" t="s">
        <v>203</v>
      </c>
      <c r="E15826" t="s">
        <v>142</v>
      </c>
      <c r="G15826" s="87">
        <v>12000</v>
      </c>
      <c r="H15826" s="87">
        <v>12000</v>
      </c>
    </row>
    <row r="15827" spans="1:8" x14ac:dyDescent="0.3">
      <c r="A15827" t="s">
        <v>41</v>
      </c>
      <c r="B15827" t="s">
        <v>58</v>
      </c>
      <c r="C15827" t="s">
        <v>54</v>
      </c>
      <c r="D15827" t="s">
        <v>203</v>
      </c>
      <c r="E15827" t="s">
        <v>143</v>
      </c>
      <c r="G15827" s="87">
        <v>12000</v>
      </c>
      <c r="H15827" s="87">
        <v>12228.13239571456</v>
      </c>
    </row>
    <row r="15828" spans="1:8" x14ac:dyDescent="0.3">
      <c r="A15828" t="s">
        <v>41</v>
      </c>
      <c r="B15828" t="s">
        <v>58</v>
      </c>
      <c r="C15828" t="s">
        <v>54</v>
      </c>
      <c r="D15828" t="s">
        <v>203</v>
      </c>
      <c r="E15828" t="s">
        <v>141</v>
      </c>
      <c r="G15828" s="87">
        <v>12000</v>
      </c>
      <c r="H15828" s="87">
        <v>0</v>
      </c>
    </row>
    <row r="15829" spans="1:8" x14ac:dyDescent="0.3">
      <c r="A15829" t="s">
        <v>41</v>
      </c>
      <c r="B15829" t="s">
        <v>58</v>
      </c>
      <c r="C15829" t="s">
        <v>54</v>
      </c>
      <c r="D15829" t="s">
        <v>203</v>
      </c>
      <c r="E15829" t="s">
        <v>205</v>
      </c>
      <c r="G15829" s="87">
        <v>12000</v>
      </c>
      <c r="H15829" s="87">
        <v>6872.2104063915804</v>
      </c>
    </row>
    <row r="15830" spans="1:8" x14ac:dyDescent="0.3">
      <c r="A15830" t="s">
        <v>41</v>
      </c>
      <c r="B15830" t="s">
        <v>58</v>
      </c>
      <c r="C15830" t="s">
        <v>54</v>
      </c>
      <c r="D15830" t="s">
        <v>206</v>
      </c>
      <c r="E15830" t="s">
        <v>207</v>
      </c>
      <c r="G15830" s="87">
        <v>12000</v>
      </c>
      <c r="H15830" s="87">
        <v>12480</v>
      </c>
    </row>
    <row r="15831" spans="1:8" x14ac:dyDescent="0.3">
      <c r="A15831" t="s">
        <v>41</v>
      </c>
      <c r="B15831" t="s">
        <v>58</v>
      </c>
      <c r="C15831" t="s">
        <v>54</v>
      </c>
      <c r="D15831" t="s">
        <v>206</v>
      </c>
      <c r="E15831" t="s">
        <v>208</v>
      </c>
      <c r="G15831" s="87">
        <v>12000</v>
      </c>
      <c r="H15831" s="87">
        <v>12420</v>
      </c>
    </row>
    <row r="15832" spans="1:8" x14ac:dyDescent="0.3">
      <c r="A15832" t="s">
        <v>41</v>
      </c>
      <c r="B15832" t="s">
        <v>58</v>
      </c>
      <c r="C15832" t="s">
        <v>54</v>
      </c>
      <c r="D15832" t="s">
        <v>206</v>
      </c>
      <c r="E15832" t="s">
        <v>209</v>
      </c>
      <c r="G15832" s="87">
        <v>12000</v>
      </c>
      <c r="H15832" s="87">
        <v>11856.050328227569</v>
      </c>
    </row>
    <row r="15833" spans="1:8" x14ac:dyDescent="0.3">
      <c r="A15833" t="s">
        <v>41</v>
      </c>
      <c r="B15833" t="s">
        <v>58</v>
      </c>
      <c r="C15833" t="s">
        <v>54</v>
      </c>
      <c r="D15833" t="s">
        <v>210</v>
      </c>
      <c r="E15833" t="s">
        <v>211</v>
      </c>
      <c r="G15833" s="87">
        <v>12000</v>
      </c>
      <c r="H15833" s="87">
        <v>12000</v>
      </c>
    </row>
    <row r="15834" spans="1:8" x14ac:dyDescent="0.3">
      <c r="A15834" t="s">
        <v>41</v>
      </c>
      <c r="B15834" t="s">
        <v>58</v>
      </c>
      <c r="C15834" t="s">
        <v>54</v>
      </c>
      <c r="D15834" t="s">
        <v>210</v>
      </c>
      <c r="E15834" t="s">
        <v>212</v>
      </c>
      <c r="G15834" s="87">
        <v>12000</v>
      </c>
      <c r="H15834" s="87">
        <v>11880</v>
      </c>
    </row>
    <row r="15835" spans="1:8" x14ac:dyDescent="0.3">
      <c r="A15835" t="s">
        <v>41</v>
      </c>
      <c r="B15835" t="s">
        <v>58</v>
      </c>
      <c r="C15835" t="s">
        <v>54</v>
      </c>
      <c r="D15835" t="s">
        <v>210</v>
      </c>
      <c r="E15835" t="s">
        <v>213</v>
      </c>
      <c r="G15835" s="87">
        <v>12000</v>
      </c>
      <c r="H15835" s="87">
        <v>11760</v>
      </c>
    </row>
    <row r="15836" spans="1:8" x14ac:dyDescent="0.3">
      <c r="A15836" t="s">
        <v>41</v>
      </c>
      <c r="B15836" t="s">
        <v>58</v>
      </c>
      <c r="C15836" t="s">
        <v>54</v>
      </c>
      <c r="D15836" t="s">
        <v>214</v>
      </c>
      <c r="E15836" t="s">
        <v>215</v>
      </c>
      <c r="F15836" s="88">
        <v>46388</v>
      </c>
      <c r="G15836" s="87">
        <v>1000</v>
      </c>
      <c r="H15836" s="87">
        <v>31.65723453588431</v>
      </c>
    </row>
    <row r="15837" spans="1:8" x14ac:dyDescent="0.3">
      <c r="A15837" t="s">
        <v>41</v>
      </c>
      <c r="B15837" t="s">
        <v>58</v>
      </c>
      <c r="C15837" t="s">
        <v>54</v>
      </c>
      <c r="D15837" t="s">
        <v>214</v>
      </c>
      <c r="E15837" t="s">
        <v>216</v>
      </c>
      <c r="F15837" s="88">
        <v>46388</v>
      </c>
      <c r="G15837" s="87">
        <v>1000</v>
      </c>
      <c r="H15837" s="87">
        <v>40.000000000000043</v>
      </c>
    </row>
    <row r="15838" spans="1:8" x14ac:dyDescent="0.3">
      <c r="A15838" t="s">
        <v>41</v>
      </c>
      <c r="B15838" t="s">
        <v>58</v>
      </c>
      <c r="C15838" t="s">
        <v>54</v>
      </c>
      <c r="D15838" t="s">
        <v>214</v>
      </c>
      <c r="E15838" t="s">
        <v>217</v>
      </c>
      <c r="F15838" s="88">
        <v>46388</v>
      </c>
      <c r="G15838" s="87">
        <v>1000</v>
      </c>
      <c r="H15838" s="87">
        <v>-8.0218898693420471</v>
      </c>
    </row>
    <row r="15839" spans="1:8" x14ac:dyDescent="0.3">
      <c r="A15839" t="s">
        <v>41</v>
      </c>
      <c r="B15839" t="s">
        <v>58</v>
      </c>
      <c r="C15839" t="s">
        <v>54</v>
      </c>
      <c r="D15839" t="s">
        <v>214</v>
      </c>
      <c r="E15839" t="s">
        <v>215</v>
      </c>
      <c r="F15839" s="88">
        <v>46419</v>
      </c>
      <c r="G15839" s="87">
        <v>1000</v>
      </c>
      <c r="H15839" s="87">
        <v>31.65182204042139</v>
      </c>
    </row>
    <row r="15840" spans="1:8" x14ac:dyDescent="0.3">
      <c r="A15840" t="s">
        <v>41</v>
      </c>
      <c r="B15840" t="s">
        <v>58</v>
      </c>
      <c r="C15840" t="s">
        <v>54</v>
      </c>
      <c r="D15840" t="s">
        <v>214</v>
      </c>
      <c r="E15840" t="s">
        <v>216</v>
      </c>
      <c r="F15840" s="88">
        <v>46419</v>
      </c>
      <c r="G15840" s="87">
        <v>1000</v>
      </c>
      <c r="H15840" s="87">
        <v>40.000000000000043</v>
      </c>
    </row>
    <row r="15841" spans="1:8" x14ac:dyDescent="0.3">
      <c r="A15841" t="s">
        <v>41</v>
      </c>
      <c r="B15841" t="s">
        <v>58</v>
      </c>
      <c r="C15841" t="s">
        <v>54</v>
      </c>
      <c r="D15841" t="s">
        <v>214</v>
      </c>
      <c r="E15841" t="s">
        <v>217</v>
      </c>
      <c r="F15841" s="88">
        <v>46419</v>
      </c>
      <c r="G15841" s="87">
        <v>1000</v>
      </c>
      <c r="H15841" s="87">
        <v>-8.0270941919025063</v>
      </c>
    </row>
    <row r="15842" spans="1:8" x14ac:dyDescent="0.3">
      <c r="A15842" t="s">
        <v>41</v>
      </c>
      <c r="B15842" t="s">
        <v>58</v>
      </c>
      <c r="C15842" t="s">
        <v>54</v>
      </c>
      <c r="D15842" t="s">
        <v>214</v>
      </c>
      <c r="E15842" t="s">
        <v>215</v>
      </c>
      <c r="F15842" s="88">
        <v>46447</v>
      </c>
      <c r="G15842" s="87">
        <v>1000</v>
      </c>
      <c r="H15842" s="87">
        <v>31.646402517522709</v>
      </c>
    </row>
    <row r="15843" spans="1:8" x14ac:dyDescent="0.3">
      <c r="A15843" t="s">
        <v>41</v>
      </c>
      <c r="B15843" t="s">
        <v>58</v>
      </c>
      <c r="C15843" t="s">
        <v>54</v>
      </c>
      <c r="D15843" t="s">
        <v>214</v>
      </c>
      <c r="E15843" t="s">
        <v>216</v>
      </c>
      <c r="F15843" s="88">
        <v>46447</v>
      </c>
      <c r="G15843" s="87">
        <v>1000</v>
      </c>
      <c r="H15843" s="87">
        <v>40.000000000000043</v>
      </c>
    </row>
    <row r="15844" spans="1:8" x14ac:dyDescent="0.3">
      <c r="A15844" t="s">
        <v>41</v>
      </c>
      <c r="B15844" t="s">
        <v>58</v>
      </c>
      <c r="C15844" t="s">
        <v>54</v>
      </c>
      <c r="D15844" t="s">
        <v>214</v>
      </c>
      <c r="E15844" t="s">
        <v>217</v>
      </c>
      <c r="F15844" s="88">
        <v>46447</v>
      </c>
      <c r="G15844" s="87">
        <v>1000</v>
      </c>
      <c r="H15844" s="87">
        <v>-8.0323052716129162</v>
      </c>
    </row>
    <row r="15845" spans="1:8" x14ac:dyDescent="0.3">
      <c r="A15845" t="s">
        <v>41</v>
      </c>
      <c r="B15845" t="s">
        <v>58</v>
      </c>
      <c r="C15845" t="s">
        <v>54</v>
      </c>
      <c r="D15845" t="s">
        <v>214</v>
      </c>
      <c r="E15845" t="s">
        <v>215</v>
      </c>
      <c r="F15845" s="88">
        <v>46478</v>
      </c>
      <c r="G15845" s="87">
        <v>1000</v>
      </c>
      <c r="H15845" s="87">
        <v>31.64079187861968</v>
      </c>
    </row>
    <row r="15846" spans="1:8" x14ac:dyDescent="0.3">
      <c r="A15846" t="s">
        <v>41</v>
      </c>
      <c r="B15846" t="s">
        <v>58</v>
      </c>
      <c r="C15846" t="s">
        <v>54</v>
      </c>
      <c r="D15846" t="s">
        <v>214</v>
      </c>
      <c r="E15846" t="s">
        <v>216</v>
      </c>
      <c r="F15846" s="88">
        <v>46478</v>
      </c>
      <c r="G15846" s="87">
        <v>1000</v>
      </c>
      <c r="H15846" s="87">
        <v>40.000000000000043</v>
      </c>
    </row>
    <row r="15847" spans="1:8" x14ac:dyDescent="0.3">
      <c r="A15847" t="s">
        <v>41</v>
      </c>
      <c r="B15847" t="s">
        <v>58</v>
      </c>
      <c r="C15847" t="s">
        <v>54</v>
      </c>
      <c r="D15847" t="s">
        <v>214</v>
      </c>
      <c r="E15847" t="s">
        <v>217</v>
      </c>
      <c r="F15847" s="88">
        <v>46478</v>
      </c>
      <c r="G15847" s="87">
        <v>1000</v>
      </c>
      <c r="H15847" s="87">
        <v>-8.0377001167117879</v>
      </c>
    </row>
    <row r="15848" spans="1:8" x14ac:dyDescent="0.3">
      <c r="A15848" t="s">
        <v>41</v>
      </c>
      <c r="B15848" t="s">
        <v>58</v>
      </c>
      <c r="C15848" t="s">
        <v>54</v>
      </c>
      <c r="D15848" t="s">
        <v>214</v>
      </c>
      <c r="E15848" t="s">
        <v>215</v>
      </c>
      <c r="F15848" s="88">
        <v>46508</v>
      </c>
      <c r="G15848" s="87">
        <v>1000</v>
      </c>
      <c r="H15848" s="87">
        <v>31.635173697954102</v>
      </c>
    </row>
    <row r="15849" spans="1:8" x14ac:dyDescent="0.3">
      <c r="A15849" t="s">
        <v>41</v>
      </c>
      <c r="B15849" t="s">
        <v>58</v>
      </c>
      <c r="C15849" t="s">
        <v>54</v>
      </c>
      <c r="D15849" t="s">
        <v>214</v>
      </c>
      <c r="E15849" t="s">
        <v>216</v>
      </c>
      <c r="F15849" s="88">
        <v>46508</v>
      </c>
      <c r="G15849" s="87">
        <v>1000</v>
      </c>
      <c r="H15849" s="87">
        <v>40.000000000000043</v>
      </c>
    </row>
    <row r="15850" spans="1:8" x14ac:dyDescent="0.3">
      <c r="A15850" t="s">
        <v>41</v>
      </c>
      <c r="B15850" t="s">
        <v>58</v>
      </c>
      <c r="C15850" t="s">
        <v>54</v>
      </c>
      <c r="D15850" t="s">
        <v>214</v>
      </c>
      <c r="E15850" t="s">
        <v>217</v>
      </c>
      <c r="F15850" s="88">
        <v>46508</v>
      </c>
      <c r="G15850" s="87">
        <v>1000</v>
      </c>
      <c r="H15850" s="87">
        <v>-8.0431022135057937</v>
      </c>
    </row>
    <row r="15851" spans="1:8" x14ac:dyDescent="0.3">
      <c r="A15851" t="s">
        <v>41</v>
      </c>
      <c r="B15851" t="s">
        <v>58</v>
      </c>
      <c r="C15851" t="s">
        <v>54</v>
      </c>
      <c r="D15851" t="s">
        <v>214</v>
      </c>
      <c r="E15851" t="s">
        <v>215</v>
      </c>
      <c r="F15851" s="88">
        <v>46539</v>
      </c>
      <c r="G15851" s="87">
        <v>1000</v>
      </c>
      <c r="H15851" s="87">
        <v>31.629547960308809</v>
      </c>
    </row>
    <row r="15852" spans="1:8" x14ac:dyDescent="0.3">
      <c r="A15852" t="s">
        <v>41</v>
      </c>
      <c r="B15852" t="s">
        <v>58</v>
      </c>
      <c r="C15852" t="s">
        <v>54</v>
      </c>
      <c r="D15852" t="s">
        <v>214</v>
      </c>
      <c r="E15852" t="s">
        <v>216</v>
      </c>
      <c r="F15852" s="88">
        <v>46539</v>
      </c>
      <c r="G15852" s="87">
        <v>1000</v>
      </c>
      <c r="H15852" s="87">
        <v>40.000000000000043</v>
      </c>
    </row>
    <row r="15853" spans="1:8" x14ac:dyDescent="0.3">
      <c r="A15853" t="s">
        <v>41</v>
      </c>
      <c r="B15853" t="s">
        <v>58</v>
      </c>
      <c r="C15853" t="s">
        <v>54</v>
      </c>
      <c r="D15853" t="s">
        <v>214</v>
      </c>
      <c r="E15853" t="s">
        <v>217</v>
      </c>
      <c r="F15853" s="88">
        <v>46539</v>
      </c>
      <c r="G15853" s="87">
        <v>1000</v>
      </c>
      <c r="H15853" s="87">
        <v>-8.0485115766262272</v>
      </c>
    </row>
    <row r="15854" spans="1:8" x14ac:dyDescent="0.3">
      <c r="A15854" t="s">
        <v>41</v>
      </c>
      <c r="B15854" t="s">
        <v>58</v>
      </c>
      <c r="C15854" t="s">
        <v>54</v>
      </c>
      <c r="D15854" t="s">
        <v>214</v>
      </c>
      <c r="E15854" t="s">
        <v>215</v>
      </c>
      <c r="F15854" s="88">
        <v>46569</v>
      </c>
      <c r="G15854" s="87">
        <v>1000</v>
      </c>
      <c r="H15854" s="87">
        <v>-8.0539282207437992</v>
      </c>
    </row>
    <row r="15855" spans="1:8" x14ac:dyDescent="0.3">
      <c r="A15855" t="s">
        <v>41</v>
      </c>
      <c r="B15855" t="s">
        <v>58</v>
      </c>
      <c r="C15855" t="s">
        <v>54</v>
      </c>
      <c r="D15855" t="s">
        <v>214</v>
      </c>
      <c r="E15855" t="s">
        <v>216</v>
      </c>
      <c r="F15855" s="88">
        <v>46569</v>
      </c>
      <c r="G15855" s="87">
        <v>1000</v>
      </c>
      <c r="H15855" s="87">
        <v>0</v>
      </c>
    </row>
    <row r="15856" spans="1:8" x14ac:dyDescent="0.3">
      <c r="A15856" t="s">
        <v>41</v>
      </c>
      <c r="B15856" t="s">
        <v>58</v>
      </c>
      <c r="C15856" t="s">
        <v>54</v>
      </c>
      <c r="D15856" t="s">
        <v>214</v>
      </c>
      <c r="E15856" t="s">
        <v>217</v>
      </c>
      <c r="F15856" s="88">
        <v>46569</v>
      </c>
      <c r="G15856" s="87">
        <v>1000</v>
      </c>
      <c r="H15856" s="87">
        <v>-8.0539282207437992</v>
      </c>
    </row>
    <row r="15857" spans="1:8" x14ac:dyDescent="0.3">
      <c r="A15857" t="s">
        <v>41</v>
      </c>
      <c r="B15857" t="s">
        <v>58</v>
      </c>
      <c r="C15857" t="s">
        <v>54</v>
      </c>
      <c r="D15857" t="s">
        <v>214</v>
      </c>
      <c r="E15857" t="s">
        <v>215</v>
      </c>
      <c r="F15857" s="88">
        <v>46600</v>
      </c>
      <c r="G15857" s="87">
        <v>1000</v>
      </c>
      <c r="H15857" s="87">
        <v>-8.0594411384788955</v>
      </c>
    </row>
    <row r="15858" spans="1:8" x14ac:dyDescent="0.3">
      <c r="A15858" t="s">
        <v>41</v>
      </c>
      <c r="B15858" t="s">
        <v>58</v>
      </c>
      <c r="C15858" t="s">
        <v>54</v>
      </c>
      <c r="D15858" t="s">
        <v>214</v>
      </c>
      <c r="E15858" t="s">
        <v>216</v>
      </c>
      <c r="F15858" s="88">
        <v>46600</v>
      </c>
      <c r="G15858" s="87">
        <v>1000</v>
      </c>
      <c r="H15858" s="87">
        <v>0</v>
      </c>
    </row>
    <row r="15859" spans="1:8" x14ac:dyDescent="0.3">
      <c r="A15859" t="s">
        <v>41</v>
      </c>
      <c r="B15859" t="s">
        <v>58</v>
      </c>
      <c r="C15859" t="s">
        <v>54</v>
      </c>
      <c r="D15859" t="s">
        <v>214</v>
      </c>
      <c r="E15859" t="s">
        <v>217</v>
      </c>
      <c r="F15859" s="88">
        <v>46600</v>
      </c>
      <c r="G15859" s="87">
        <v>1000</v>
      </c>
      <c r="H15859" s="87">
        <v>-8.0594411384788955</v>
      </c>
    </row>
    <row r="15860" spans="1:8" x14ac:dyDescent="0.3">
      <c r="A15860" t="s">
        <v>41</v>
      </c>
      <c r="B15860" t="s">
        <v>58</v>
      </c>
      <c r="C15860" t="s">
        <v>54</v>
      </c>
      <c r="D15860" t="s">
        <v>214</v>
      </c>
      <c r="E15860" t="s">
        <v>215</v>
      </c>
      <c r="F15860" s="88">
        <v>46631</v>
      </c>
      <c r="G15860" s="87">
        <v>1000</v>
      </c>
      <c r="H15860" s="87">
        <v>-8.0648725087276709</v>
      </c>
    </row>
    <row r="15861" spans="1:8" x14ac:dyDescent="0.3">
      <c r="A15861" t="s">
        <v>41</v>
      </c>
      <c r="B15861" t="s">
        <v>58</v>
      </c>
      <c r="C15861" t="s">
        <v>54</v>
      </c>
      <c r="D15861" t="s">
        <v>214</v>
      </c>
      <c r="E15861" t="s">
        <v>216</v>
      </c>
      <c r="F15861" s="88">
        <v>46631</v>
      </c>
      <c r="G15861" s="87">
        <v>1000</v>
      </c>
      <c r="H15861" s="87">
        <v>0</v>
      </c>
    </row>
    <row r="15862" spans="1:8" x14ac:dyDescent="0.3">
      <c r="A15862" t="s">
        <v>41</v>
      </c>
      <c r="B15862" t="s">
        <v>58</v>
      </c>
      <c r="C15862" t="s">
        <v>54</v>
      </c>
      <c r="D15862" t="s">
        <v>214</v>
      </c>
      <c r="E15862" t="s">
        <v>217</v>
      </c>
      <c r="F15862" s="88">
        <v>46631</v>
      </c>
      <c r="G15862" s="87">
        <v>1000</v>
      </c>
      <c r="H15862" s="87">
        <v>-8.0648725087276709</v>
      </c>
    </row>
    <row r="15863" spans="1:8" x14ac:dyDescent="0.3">
      <c r="A15863" t="s">
        <v>41</v>
      </c>
      <c r="B15863" t="s">
        <v>58</v>
      </c>
      <c r="C15863" t="s">
        <v>54</v>
      </c>
      <c r="D15863" t="s">
        <v>214</v>
      </c>
      <c r="E15863" t="s">
        <v>215</v>
      </c>
      <c r="F15863" s="88">
        <v>46661</v>
      </c>
      <c r="G15863" s="87">
        <v>1000</v>
      </c>
      <c r="H15863" s="87">
        <v>-8.0703112044664405</v>
      </c>
    </row>
    <row r="15864" spans="1:8" x14ac:dyDescent="0.3">
      <c r="A15864" t="s">
        <v>41</v>
      </c>
      <c r="B15864" t="s">
        <v>58</v>
      </c>
      <c r="C15864" t="s">
        <v>54</v>
      </c>
      <c r="D15864" t="s">
        <v>214</v>
      </c>
      <c r="E15864" t="s">
        <v>216</v>
      </c>
      <c r="F15864" s="88">
        <v>46661</v>
      </c>
      <c r="G15864" s="87">
        <v>1000</v>
      </c>
      <c r="H15864" s="87">
        <v>0</v>
      </c>
    </row>
    <row r="15865" spans="1:8" x14ac:dyDescent="0.3">
      <c r="A15865" t="s">
        <v>41</v>
      </c>
      <c r="B15865" t="s">
        <v>58</v>
      </c>
      <c r="C15865" t="s">
        <v>54</v>
      </c>
      <c r="D15865" t="s">
        <v>214</v>
      </c>
      <c r="E15865" t="s">
        <v>217</v>
      </c>
      <c r="F15865" s="88">
        <v>46661</v>
      </c>
      <c r="G15865" s="87">
        <v>1000</v>
      </c>
      <c r="H15865" s="87">
        <v>-8.0703112044664405</v>
      </c>
    </row>
    <row r="15866" spans="1:8" x14ac:dyDescent="0.3">
      <c r="A15866" t="s">
        <v>41</v>
      </c>
      <c r="B15866" t="s">
        <v>58</v>
      </c>
      <c r="C15866" t="s">
        <v>54</v>
      </c>
      <c r="D15866" t="s">
        <v>214</v>
      </c>
      <c r="E15866" t="s">
        <v>215</v>
      </c>
      <c r="F15866" s="88">
        <v>46692</v>
      </c>
      <c r="G15866" s="87">
        <v>1000</v>
      </c>
      <c r="H15866" s="87">
        <v>-8.0757572405247835</v>
      </c>
    </row>
    <row r="15867" spans="1:8" x14ac:dyDescent="0.3">
      <c r="A15867" t="s">
        <v>41</v>
      </c>
      <c r="B15867" t="s">
        <v>58</v>
      </c>
      <c r="C15867" t="s">
        <v>54</v>
      </c>
      <c r="D15867" t="s">
        <v>214</v>
      </c>
      <c r="E15867" t="s">
        <v>216</v>
      </c>
      <c r="F15867" s="88">
        <v>46692</v>
      </c>
      <c r="G15867" s="87">
        <v>1000</v>
      </c>
      <c r="H15867" s="87">
        <v>0</v>
      </c>
    </row>
    <row r="15868" spans="1:8" x14ac:dyDescent="0.3">
      <c r="A15868" t="s">
        <v>41</v>
      </c>
      <c r="B15868" t="s">
        <v>58</v>
      </c>
      <c r="C15868" t="s">
        <v>54</v>
      </c>
      <c r="D15868" t="s">
        <v>214</v>
      </c>
      <c r="E15868" t="s">
        <v>217</v>
      </c>
      <c r="F15868" s="88">
        <v>46692</v>
      </c>
      <c r="G15868" s="87">
        <v>1000</v>
      </c>
      <c r="H15868" s="87">
        <v>-8.0757572405247835</v>
      </c>
    </row>
    <row r="15869" spans="1:8" x14ac:dyDescent="0.3">
      <c r="A15869" t="s">
        <v>41</v>
      </c>
      <c r="B15869" t="s">
        <v>58</v>
      </c>
      <c r="C15869" t="s">
        <v>54</v>
      </c>
      <c r="D15869" t="s">
        <v>214</v>
      </c>
      <c r="E15869" t="s">
        <v>215</v>
      </c>
      <c r="F15869" s="88">
        <v>46722</v>
      </c>
      <c r="G15869" s="87">
        <v>1000</v>
      </c>
      <c r="H15869" s="87">
        <v>-8.0812106317735832</v>
      </c>
    </row>
    <row r="15870" spans="1:8" x14ac:dyDescent="0.3">
      <c r="A15870" t="s">
        <v>41</v>
      </c>
      <c r="B15870" t="s">
        <v>58</v>
      </c>
      <c r="C15870" t="s">
        <v>54</v>
      </c>
      <c r="D15870" t="s">
        <v>214</v>
      </c>
      <c r="E15870" t="s">
        <v>216</v>
      </c>
      <c r="F15870" s="88">
        <v>46722</v>
      </c>
      <c r="G15870" s="87">
        <v>1000</v>
      </c>
      <c r="H15870" s="87">
        <v>0</v>
      </c>
    </row>
    <row r="15871" spans="1:8" x14ac:dyDescent="0.3">
      <c r="A15871" t="s">
        <v>41</v>
      </c>
      <c r="B15871" t="s">
        <v>58</v>
      </c>
      <c r="C15871" t="s">
        <v>54</v>
      </c>
      <c r="D15871" t="s">
        <v>214</v>
      </c>
      <c r="E15871" t="s">
        <v>217</v>
      </c>
      <c r="F15871" s="88">
        <v>46722</v>
      </c>
      <c r="G15871" s="87">
        <v>1000</v>
      </c>
      <c r="H15871" s="87">
        <v>-8.0812106317735832</v>
      </c>
    </row>
    <row r="15872" spans="1:8" x14ac:dyDescent="0.3">
      <c r="A15872" t="s">
        <v>41</v>
      </c>
      <c r="B15872" t="s">
        <v>58</v>
      </c>
      <c r="C15872" t="s">
        <v>57</v>
      </c>
      <c r="D15872" t="s">
        <v>198</v>
      </c>
      <c r="E15872" t="s">
        <v>135</v>
      </c>
      <c r="G15872" s="87">
        <v>27600</v>
      </c>
      <c r="H15872" s="87">
        <v>15069.6</v>
      </c>
    </row>
    <row r="15873" spans="1:8" x14ac:dyDescent="0.3">
      <c r="A15873" t="s">
        <v>41</v>
      </c>
      <c r="B15873" t="s">
        <v>58</v>
      </c>
      <c r="C15873" t="s">
        <v>57</v>
      </c>
      <c r="D15873" t="s">
        <v>198</v>
      </c>
      <c r="E15873" t="s">
        <v>199</v>
      </c>
      <c r="G15873" s="87">
        <v>27600</v>
      </c>
      <c r="H15873" s="87">
        <v>27825.437572928829</v>
      </c>
    </row>
    <row r="15874" spans="1:8" x14ac:dyDescent="0.3">
      <c r="A15874" t="s">
        <v>41</v>
      </c>
      <c r="B15874" t="s">
        <v>58</v>
      </c>
      <c r="C15874" t="s">
        <v>57</v>
      </c>
      <c r="D15874" t="s">
        <v>198</v>
      </c>
      <c r="E15874" t="s">
        <v>200</v>
      </c>
      <c r="G15874" s="87">
        <v>27600</v>
      </c>
      <c r="H15874" s="87">
        <v>27850.714836743791</v>
      </c>
    </row>
    <row r="15875" spans="1:8" x14ac:dyDescent="0.3">
      <c r="A15875" t="s">
        <v>41</v>
      </c>
      <c r="B15875" t="s">
        <v>58</v>
      </c>
      <c r="C15875" t="s">
        <v>57</v>
      </c>
      <c r="D15875" t="s">
        <v>198</v>
      </c>
      <c r="E15875" t="s">
        <v>201</v>
      </c>
      <c r="G15875" s="87">
        <v>27600</v>
      </c>
      <c r="H15875" s="87">
        <v>27600</v>
      </c>
    </row>
    <row r="15876" spans="1:8" x14ac:dyDescent="0.3">
      <c r="A15876" t="s">
        <v>41</v>
      </c>
      <c r="B15876" t="s">
        <v>58</v>
      </c>
      <c r="C15876" t="s">
        <v>57</v>
      </c>
      <c r="D15876" t="s">
        <v>198</v>
      </c>
      <c r="E15876" t="s">
        <v>202</v>
      </c>
      <c r="G15876" s="87">
        <v>27600</v>
      </c>
      <c r="H15876" s="87">
        <v>15330.697339492261</v>
      </c>
    </row>
    <row r="15877" spans="1:8" x14ac:dyDescent="0.3">
      <c r="A15877" t="s">
        <v>41</v>
      </c>
      <c r="B15877" t="s">
        <v>58</v>
      </c>
      <c r="C15877" t="s">
        <v>57</v>
      </c>
      <c r="D15877" t="s">
        <v>198</v>
      </c>
      <c r="E15877" t="s">
        <v>139</v>
      </c>
      <c r="G15877" s="87">
        <v>27600</v>
      </c>
      <c r="H15877" s="87">
        <v>17250</v>
      </c>
    </row>
    <row r="15878" spans="1:8" x14ac:dyDescent="0.3">
      <c r="A15878" t="s">
        <v>41</v>
      </c>
      <c r="B15878" t="s">
        <v>58</v>
      </c>
      <c r="C15878" t="s">
        <v>57</v>
      </c>
      <c r="D15878" t="s">
        <v>198</v>
      </c>
      <c r="E15878" t="s">
        <v>65</v>
      </c>
      <c r="G15878" s="87">
        <v>27600</v>
      </c>
      <c r="H15878" s="87">
        <v>15330.697339492261</v>
      </c>
    </row>
    <row r="15879" spans="1:8" x14ac:dyDescent="0.3">
      <c r="A15879" t="s">
        <v>41</v>
      </c>
      <c r="B15879" t="s">
        <v>58</v>
      </c>
      <c r="C15879" t="s">
        <v>57</v>
      </c>
      <c r="D15879" t="s">
        <v>203</v>
      </c>
      <c r="E15879" t="s">
        <v>204</v>
      </c>
      <c r="G15879" s="87">
        <v>27600</v>
      </c>
      <c r="H15879" s="87">
        <v>15155.559633748881</v>
      </c>
    </row>
    <row r="15880" spans="1:8" x14ac:dyDescent="0.3">
      <c r="A15880" t="s">
        <v>41</v>
      </c>
      <c r="B15880" t="s">
        <v>58</v>
      </c>
      <c r="C15880" t="s">
        <v>57</v>
      </c>
      <c r="D15880" t="s">
        <v>203</v>
      </c>
      <c r="E15880" t="s">
        <v>142</v>
      </c>
      <c r="G15880" s="87">
        <v>27600</v>
      </c>
      <c r="H15880" s="87">
        <v>27600</v>
      </c>
    </row>
    <row r="15881" spans="1:8" x14ac:dyDescent="0.3">
      <c r="A15881" t="s">
        <v>41</v>
      </c>
      <c r="B15881" t="s">
        <v>58</v>
      </c>
      <c r="C15881" t="s">
        <v>57</v>
      </c>
      <c r="D15881" t="s">
        <v>203</v>
      </c>
      <c r="E15881" t="s">
        <v>143</v>
      </c>
      <c r="G15881" s="87">
        <v>27600</v>
      </c>
      <c r="H15881" s="87">
        <v>27757.435226646299</v>
      </c>
    </row>
    <row r="15882" spans="1:8" x14ac:dyDescent="0.3">
      <c r="A15882" t="s">
        <v>41</v>
      </c>
      <c r="B15882" t="s">
        <v>58</v>
      </c>
      <c r="C15882" t="s">
        <v>57</v>
      </c>
      <c r="D15882" t="s">
        <v>203</v>
      </c>
      <c r="E15882" t="s">
        <v>141</v>
      </c>
      <c r="G15882" s="87">
        <v>27600</v>
      </c>
      <c r="H15882" s="87">
        <v>0</v>
      </c>
    </row>
    <row r="15883" spans="1:8" x14ac:dyDescent="0.3">
      <c r="A15883" t="s">
        <v>41</v>
      </c>
      <c r="B15883" t="s">
        <v>58</v>
      </c>
      <c r="C15883" t="s">
        <v>57</v>
      </c>
      <c r="D15883" t="s">
        <v>203</v>
      </c>
      <c r="E15883" t="s">
        <v>205</v>
      </c>
      <c r="G15883" s="87">
        <v>27600</v>
      </c>
      <c r="H15883" s="87">
        <v>15155.559633748881</v>
      </c>
    </row>
    <row r="15884" spans="1:8" x14ac:dyDescent="0.3">
      <c r="A15884" t="s">
        <v>41</v>
      </c>
      <c r="B15884" t="s">
        <v>58</v>
      </c>
      <c r="C15884" t="s">
        <v>57</v>
      </c>
      <c r="D15884" t="s">
        <v>206</v>
      </c>
      <c r="E15884" t="s">
        <v>207</v>
      </c>
      <c r="G15884" s="87">
        <v>27600</v>
      </c>
      <c r="H15884" s="87">
        <v>28980</v>
      </c>
    </row>
    <row r="15885" spans="1:8" x14ac:dyDescent="0.3">
      <c r="A15885" t="s">
        <v>41</v>
      </c>
      <c r="B15885" t="s">
        <v>58</v>
      </c>
      <c r="C15885" t="s">
        <v>57</v>
      </c>
      <c r="D15885" t="s">
        <v>206</v>
      </c>
      <c r="E15885" t="s">
        <v>208</v>
      </c>
      <c r="G15885" s="87">
        <v>27600</v>
      </c>
      <c r="H15885" s="87">
        <v>28745.208333333328</v>
      </c>
    </row>
    <row r="15886" spans="1:8" x14ac:dyDescent="0.3">
      <c r="A15886" t="s">
        <v>41</v>
      </c>
      <c r="B15886" t="s">
        <v>58</v>
      </c>
      <c r="C15886" t="s">
        <v>57</v>
      </c>
      <c r="D15886" t="s">
        <v>206</v>
      </c>
      <c r="E15886" t="s">
        <v>209</v>
      </c>
      <c r="G15886" s="87">
        <v>27600</v>
      </c>
      <c r="H15886" s="87">
        <v>27351.5421225383</v>
      </c>
    </row>
    <row r="15887" spans="1:8" x14ac:dyDescent="0.3">
      <c r="A15887" t="s">
        <v>41</v>
      </c>
      <c r="B15887" t="s">
        <v>58</v>
      </c>
      <c r="C15887" t="s">
        <v>57</v>
      </c>
      <c r="D15887" t="s">
        <v>210</v>
      </c>
      <c r="E15887" t="s">
        <v>211</v>
      </c>
      <c r="G15887" s="87">
        <v>27600</v>
      </c>
      <c r="H15887" s="87">
        <v>27600</v>
      </c>
    </row>
    <row r="15888" spans="1:8" x14ac:dyDescent="0.3">
      <c r="A15888" t="s">
        <v>41</v>
      </c>
      <c r="B15888" t="s">
        <v>58</v>
      </c>
      <c r="C15888" t="s">
        <v>57</v>
      </c>
      <c r="D15888" t="s">
        <v>210</v>
      </c>
      <c r="E15888" t="s">
        <v>212</v>
      </c>
      <c r="G15888" s="87">
        <v>27600</v>
      </c>
      <c r="H15888" s="87">
        <v>27324</v>
      </c>
    </row>
    <row r="15889" spans="1:8" x14ac:dyDescent="0.3">
      <c r="A15889" t="s">
        <v>41</v>
      </c>
      <c r="B15889" t="s">
        <v>58</v>
      </c>
      <c r="C15889" t="s">
        <v>57</v>
      </c>
      <c r="D15889" t="s">
        <v>210</v>
      </c>
      <c r="E15889" t="s">
        <v>213</v>
      </c>
      <c r="G15889" s="87">
        <v>27600</v>
      </c>
      <c r="H15889" s="87">
        <v>27462</v>
      </c>
    </row>
    <row r="15890" spans="1:8" x14ac:dyDescent="0.3">
      <c r="A15890" t="s">
        <v>41</v>
      </c>
      <c r="B15890" t="s">
        <v>58</v>
      </c>
      <c r="C15890" t="s">
        <v>57</v>
      </c>
      <c r="D15890" t="s">
        <v>214</v>
      </c>
      <c r="E15890" t="s">
        <v>215</v>
      </c>
      <c r="F15890" s="88">
        <v>46388</v>
      </c>
      <c r="G15890" s="87">
        <v>2300</v>
      </c>
      <c r="H15890" s="87">
        <v>124.7693633386347</v>
      </c>
    </row>
    <row r="15891" spans="1:8" x14ac:dyDescent="0.3">
      <c r="A15891" t="s">
        <v>41</v>
      </c>
      <c r="B15891" t="s">
        <v>58</v>
      </c>
      <c r="C15891" t="s">
        <v>57</v>
      </c>
      <c r="D15891" t="s">
        <v>214</v>
      </c>
      <c r="E15891" t="s">
        <v>216</v>
      </c>
      <c r="F15891" s="88">
        <v>46388</v>
      </c>
      <c r="G15891" s="87">
        <v>2300</v>
      </c>
      <c r="H15891" s="87">
        <v>115.0000000000001</v>
      </c>
    </row>
    <row r="15892" spans="1:8" x14ac:dyDescent="0.3">
      <c r="A15892" t="s">
        <v>41</v>
      </c>
      <c r="B15892" t="s">
        <v>58</v>
      </c>
      <c r="C15892" t="s">
        <v>57</v>
      </c>
      <c r="D15892" t="s">
        <v>214</v>
      </c>
      <c r="E15892" t="s">
        <v>217</v>
      </c>
      <c r="F15892" s="88">
        <v>46388</v>
      </c>
      <c r="G15892" s="87">
        <v>2300</v>
      </c>
      <c r="H15892" s="87">
        <v>9.3041555606043325</v>
      </c>
    </row>
    <row r="15893" spans="1:8" x14ac:dyDescent="0.3">
      <c r="A15893" t="s">
        <v>41</v>
      </c>
      <c r="B15893" t="s">
        <v>58</v>
      </c>
      <c r="C15893" t="s">
        <v>57</v>
      </c>
      <c r="D15893" t="s">
        <v>214</v>
      </c>
      <c r="E15893" t="s">
        <v>215</v>
      </c>
      <c r="F15893" s="88">
        <v>46419</v>
      </c>
      <c r="G15893" s="87">
        <v>2300</v>
      </c>
      <c r="H15893" s="87">
        <v>124.7661703117728</v>
      </c>
    </row>
    <row r="15894" spans="1:8" x14ac:dyDescent="0.3">
      <c r="A15894" t="s">
        <v>41</v>
      </c>
      <c r="B15894" t="s">
        <v>58</v>
      </c>
      <c r="C15894" t="s">
        <v>57</v>
      </c>
      <c r="D15894" t="s">
        <v>214</v>
      </c>
      <c r="E15894" t="s">
        <v>216</v>
      </c>
      <c r="F15894" s="88">
        <v>46419</v>
      </c>
      <c r="G15894" s="87">
        <v>2300</v>
      </c>
      <c r="H15894" s="87">
        <v>115.0000000000001</v>
      </c>
    </row>
    <row r="15895" spans="1:8" x14ac:dyDescent="0.3">
      <c r="A15895" t="s">
        <v>41</v>
      </c>
      <c r="B15895" t="s">
        <v>58</v>
      </c>
      <c r="C15895" t="s">
        <v>57</v>
      </c>
      <c r="D15895" t="s">
        <v>214</v>
      </c>
      <c r="E15895" t="s">
        <v>217</v>
      </c>
      <c r="F15895" s="88">
        <v>46419</v>
      </c>
      <c r="G15895" s="87">
        <v>2300</v>
      </c>
      <c r="H15895" s="87">
        <v>9.3011145826406896</v>
      </c>
    </row>
    <row r="15896" spans="1:8" x14ac:dyDescent="0.3">
      <c r="A15896" t="s">
        <v>41</v>
      </c>
      <c r="B15896" t="s">
        <v>58</v>
      </c>
      <c r="C15896" t="s">
        <v>57</v>
      </c>
      <c r="D15896" t="s">
        <v>214</v>
      </c>
      <c r="E15896" t="s">
        <v>215</v>
      </c>
      <c r="F15896" s="88">
        <v>46447</v>
      </c>
      <c r="G15896" s="87">
        <v>2300</v>
      </c>
      <c r="H15896" s="87">
        <v>124.7629793714521</v>
      </c>
    </row>
    <row r="15897" spans="1:8" x14ac:dyDescent="0.3">
      <c r="A15897" t="s">
        <v>41</v>
      </c>
      <c r="B15897" t="s">
        <v>58</v>
      </c>
      <c r="C15897" t="s">
        <v>57</v>
      </c>
      <c r="D15897" t="s">
        <v>214</v>
      </c>
      <c r="E15897" t="s">
        <v>216</v>
      </c>
      <c r="F15897" s="88">
        <v>46447</v>
      </c>
      <c r="G15897" s="87">
        <v>2300</v>
      </c>
      <c r="H15897" s="87">
        <v>115.0000000000001</v>
      </c>
    </row>
    <row r="15898" spans="1:8" x14ac:dyDescent="0.3">
      <c r="A15898" t="s">
        <v>41</v>
      </c>
      <c r="B15898" t="s">
        <v>58</v>
      </c>
      <c r="C15898" t="s">
        <v>57</v>
      </c>
      <c r="D15898" t="s">
        <v>214</v>
      </c>
      <c r="E15898" t="s">
        <v>217</v>
      </c>
      <c r="F15898" s="88">
        <v>46447</v>
      </c>
      <c r="G15898" s="87">
        <v>2300</v>
      </c>
      <c r="H15898" s="87">
        <v>9.2980755918591349</v>
      </c>
    </row>
    <row r="15899" spans="1:8" x14ac:dyDescent="0.3">
      <c r="A15899" t="s">
        <v>41</v>
      </c>
      <c r="B15899" t="s">
        <v>58</v>
      </c>
      <c r="C15899" t="s">
        <v>57</v>
      </c>
      <c r="D15899" t="s">
        <v>214</v>
      </c>
      <c r="E15899" t="s">
        <v>215</v>
      </c>
      <c r="F15899" s="88">
        <v>46478</v>
      </c>
      <c r="G15899" s="87">
        <v>2300</v>
      </c>
      <c r="H15899" s="87">
        <v>124.75968245532449</v>
      </c>
    </row>
    <row r="15900" spans="1:8" x14ac:dyDescent="0.3">
      <c r="A15900" t="s">
        <v>41</v>
      </c>
      <c r="B15900" t="s">
        <v>58</v>
      </c>
      <c r="C15900" t="s">
        <v>57</v>
      </c>
      <c r="D15900" t="s">
        <v>214</v>
      </c>
      <c r="E15900" t="s">
        <v>216</v>
      </c>
      <c r="F15900" s="88">
        <v>46478</v>
      </c>
      <c r="G15900" s="87">
        <v>2300</v>
      </c>
      <c r="H15900" s="87">
        <v>115.0000000000001</v>
      </c>
    </row>
    <row r="15901" spans="1:8" x14ac:dyDescent="0.3">
      <c r="A15901" t="s">
        <v>41</v>
      </c>
      <c r="B15901" t="s">
        <v>58</v>
      </c>
      <c r="C15901" t="s">
        <v>57</v>
      </c>
      <c r="D15901" t="s">
        <v>214</v>
      </c>
      <c r="E15901" t="s">
        <v>217</v>
      </c>
      <c r="F15901" s="88">
        <v>46478</v>
      </c>
      <c r="G15901" s="87">
        <v>2300</v>
      </c>
      <c r="H15901" s="87">
        <v>9.2949356717374911</v>
      </c>
    </row>
    <row r="15902" spans="1:8" x14ac:dyDescent="0.3">
      <c r="A15902" t="s">
        <v>41</v>
      </c>
      <c r="B15902" t="s">
        <v>58</v>
      </c>
      <c r="C15902" t="s">
        <v>57</v>
      </c>
      <c r="D15902" t="s">
        <v>214</v>
      </c>
      <c r="E15902" t="s">
        <v>215</v>
      </c>
      <c r="F15902" s="88">
        <v>46508</v>
      </c>
      <c r="G15902" s="87">
        <v>2300</v>
      </c>
      <c r="H15902" s="87">
        <v>124.7563877651539</v>
      </c>
    </row>
    <row r="15903" spans="1:8" x14ac:dyDescent="0.3">
      <c r="A15903" t="s">
        <v>41</v>
      </c>
      <c r="B15903" t="s">
        <v>58</v>
      </c>
      <c r="C15903" t="s">
        <v>57</v>
      </c>
      <c r="D15903" t="s">
        <v>214</v>
      </c>
      <c r="E15903" t="s">
        <v>216</v>
      </c>
      <c r="F15903" s="88">
        <v>46508</v>
      </c>
      <c r="G15903" s="87">
        <v>2300</v>
      </c>
      <c r="H15903" s="87">
        <v>115.0000000000001</v>
      </c>
    </row>
    <row r="15904" spans="1:8" x14ac:dyDescent="0.3">
      <c r="A15904" t="s">
        <v>41</v>
      </c>
      <c r="B15904" t="s">
        <v>58</v>
      </c>
      <c r="C15904" t="s">
        <v>57</v>
      </c>
      <c r="D15904" t="s">
        <v>214</v>
      </c>
      <c r="E15904" t="s">
        <v>217</v>
      </c>
      <c r="F15904" s="88">
        <v>46508</v>
      </c>
      <c r="G15904" s="87">
        <v>2300</v>
      </c>
      <c r="H15904" s="87">
        <v>9.2917978715749925</v>
      </c>
    </row>
    <row r="15905" spans="1:8" x14ac:dyDescent="0.3">
      <c r="A15905" t="s">
        <v>41</v>
      </c>
      <c r="B15905" t="s">
        <v>58</v>
      </c>
      <c r="C15905" t="s">
        <v>57</v>
      </c>
      <c r="D15905" t="s">
        <v>214</v>
      </c>
      <c r="E15905" t="s">
        <v>215</v>
      </c>
      <c r="F15905" s="88">
        <v>46539</v>
      </c>
      <c r="G15905" s="87">
        <v>2300</v>
      </c>
      <c r="H15905" s="87">
        <v>124.7530952986866</v>
      </c>
    </row>
    <row r="15906" spans="1:8" x14ac:dyDescent="0.3">
      <c r="A15906" t="s">
        <v>41</v>
      </c>
      <c r="B15906" t="s">
        <v>58</v>
      </c>
      <c r="C15906" t="s">
        <v>57</v>
      </c>
      <c r="D15906" t="s">
        <v>214</v>
      </c>
      <c r="E15906" t="s">
        <v>216</v>
      </c>
      <c r="F15906" s="88">
        <v>46539</v>
      </c>
      <c r="G15906" s="87">
        <v>2300</v>
      </c>
      <c r="H15906" s="87">
        <v>115.0000000000001</v>
      </c>
    </row>
    <row r="15907" spans="1:8" x14ac:dyDescent="0.3">
      <c r="A15907" t="s">
        <v>41</v>
      </c>
      <c r="B15907" t="s">
        <v>58</v>
      </c>
      <c r="C15907" t="s">
        <v>57</v>
      </c>
      <c r="D15907" t="s">
        <v>214</v>
      </c>
      <c r="E15907" t="s">
        <v>217</v>
      </c>
      <c r="F15907" s="88">
        <v>46539</v>
      </c>
      <c r="G15907" s="87">
        <v>2300</v>
      </c>
      <c r="H15907" s="87">
        <v>9.2886621892251497</v>
      </c>
    </row>
    <row r="15908" spans="1:8" x14ac:dyDescent="0.3">
      <c r="A15908" t="s">
        <v>41</v>
      </c>
      <c r="B15908" t="s">
        <v>58</v>
      </c>
      <c r="C15908" t="s">
        <v>57</v>
      </c>
      <c r="D15908" t="s">
        <v>214</v>
      </c>
      <c r="E15908" t="s">
        <v>215</v>
      </c>
      <c r="F15908" s="88">
        <v>46569</v>
      </c>
      <c r="G15908" s="87">
        <v>2300</v>
      </c>
      <c r="H15908" s="87">
        <v>124.7498050536724</v>
      </c>
    </row>
    <row r="15909" spans="1:8" x14ac:dyDescent="0.3">
      <c r="A15909" t="s">
        <v>41</v>
      </c>
      <c r="B15909" t="s">
        <v>58</v>
      </c>
      <c r="C15909" t="s">
        <v>57</v>
      </c>
      <c r="D15909" t="s">
        <v>214</v>
      </c>
      <c r="E15909" t="s">
        <v>216</v>
      </c>
      <c r="F15909" s="88">
        <v>46569</v>
      </c>
      <c r="G15909" s="87">
        <v>2300</v>
      </c>
      <c r="H15909" s="87">
        <v>115.0000000000001</v>
      </c>
    </row>
    <row r="15910" spans="1:8" x14ac:dyDescent="0.3">
      <c r="A15910" t="s">
        <v>41</v>
      </c>
      <c r="B15910" t="s">
        <v>58</v>
      </c>
      <c r="C15910" t="s">
        <v>57</v>
      </c>
      <c r="D15910" t="s">
        <v>214</v>
      </c>
      <c r="E15910" t="s">
        <v>217</v>
      </c>
      <c r="F15910" s="88">
        <v>46569</v>
      </c>
      <c r="G15910" s="87">
        <v>2300</v>
      </c>
      <c r="H15910" s="87">
        <v>9.2855286225450584</v>
      </c>
    </row>
    <row r="15911" spans="1:8" x14ac:dyDescent="0.3">
      <c r="A15911" t="s">
        <v>41</v>
      </c>
      <c r="B15911" t="s">
        <v>58</v>
      </c>
      <c r="C15911" t="s">
        <v>57</v>
      </c>
      <c r="D15911" t="s">
        <v>214</v>
      </c>
      <c r="E15911" t="s">
        <v>215</v>
      </c>
      <c r="F15911" s="88">
        <v>46600</v>
      </c>
      <c r="G15911" s="87">
        <v>2300</v>
      </c>
      <c r="H15911" s="87">
        <v>9.2823458516926749</v>
      </c>
    </row>
    <row r="15912" spans="1:8" x14ac:dyDescent="0.3">
      <c r="A15912" t="s">
        <v>41</v>
      </c>
      <c r="B15912" t="s">
        <v>58</v>
      </c>
      <c r="C15912" t="s">
        <v>57</v>
      </c>
      <c r="D15912" t="s">
        <v>214</v>
      </c>
      <c r="E15912" t="s">
        <v>216</v>
      </c>
      <c r="F15912" s="88">
        <v>46600</v>
      </c>
      <c r="G15912" s="87">
        <v>2300</v>
      </c>
      <c r="H15912" s="87">
        <v>0</v>
      </c>
    </row>
    <row r="15913" spans="1:8" x14ac:dyDescent="0.3">
      <c r="A15913" t="s">
        <v>41</v>
      </c>
      <c r="B15913" t="s">
        <v>58</v>
      </c>
      <c r="C15913" t="s">
        <v>57</v>
      </c>
      <c r="D15913" t="s">
        <v>214</v>
      </c>
      <c r="E15913" t="s">
        <v>217</v>
      </c>
      <c r="F15913" s="88">
        <v>46600</v>
      </c>
      <c r="G15913" s="87">
        <v>2300</v>
      </c>
      <c r="H15913" s="87">
        <v>9.2823458516926749</v>
      </c>
    </row>
    <row r="15914" spans="1:8" x14ac:dyDescent="0.3">
      <c r="A15914" t="s">
        <v>41</v>
      </c>
      <c r="B15914" t="s">
        <v>58</v>
      </c>
      <c r="C15914" t="s">
        <v>57</v>
      </c>
      <c r="D15914" t="s">
        <v>214</v>
      </c>
      <c r="E15914" t="s">
        <v>215</v>
      </c>
      <c r="F15914" s="88">
        <v>46631</v>
      </c>
      <c r="G15914" s="87">
        <v>2300</v>
      </c>
      <c r="H15914" s="87">
        <v>9.2792165445280581</v>
      </c>
    </row>
    <row r="15915" spans="1:8" x14ac:dyDescent="0.3">
      <c r="A15915" t="s">
        <v>41</v>
      </c>
      <c r="B15915" t="s">
        <v>58</v>
      </c>
      <c r="C15915" t="s">
        <v>57</v>
      </c>
      <c r="D15915" t="s">
        <v>214</v>
      </c>
      <c r="E15915" t="s">
        <v>216</v>
      </c>
      <c r="F15915" s="88">
        <v>46631</v>
      </c>
      <c r="G15915" s="87">
        <v>2300</v>
      </c>
      <c r="H15915" s="87">
        <v>0</v>
      </c>
    </row>
    <row r="15916" spans="1:8" x14ac:dyDescent="0.3">
      <c r="A15916" t="s">
        <v>41</v>
      </c>
      <c r="B15916" t="s">
        <v>58</v>
      </c>
      <c r="C15916" t="s">
        <v>57</v>
      </c>
      <c r="D15916" t="s">
        <v>214</v>
      </c>
      <c r="E15916" t="s">
        <v>217</v>
      </c>
      <c r="F15916" s="88">
        <v>46631</v>
      </c>
      <c r="G15916" s="87">
        <v>2300</v>
      </c>
      <c r="H15916" s="87">
        <v>9.2792165445280581</v>
      </c>
    </row>
    <row r="15917" spans="1:8" x14ac:dyDescent="0.3">
      <c r="A15917" t="s">
        <v>41</v>
      </c>
      <c r="B15917" t="s">
        <v>58</v>
      </c>
      <c r="C15917" t="s">
        <v>57</v>
      </c>
      <c r="D15917" t="s">
        <v>214</v>
      </c>
      <c r="E15917" t="s">
        <v>215</v>
      </c>
      <c r="F15917" s="88">
        <v>46661</v>
      </c>
      <c r="G15917" s="87">
        <v>2300</v>
      </c>
      <c r="H15917" s="87">
        <v>9.2760893465855698</v>
      </c>
    </row>
    <row r="15918" spans="1:8" x14ac:dyDescent="0.3">
      <c r="A15918" t="s">
        <v>41</v>
      </c>
      <c r="B15918" t="s">
        <v>58</v>
      </c>
      <c r="C15918" t="s">
        <v>57</v>
      </c>
      <c r="D15918" t="s">
        <v>214</v>
      </c>
      <c r="E15918" t="s">
        <v>216</v>
      </c>
      <c r="F15918" s="88">
        <v>46661</v>
      </c>
      <c r="G15918" s="87">
        <v>2300</v>
      </c>
      <c r="H15918" s="87">
        <v>0</v>
      </c>
    </row>
    <row r="15919" spans="1:8" x14ac:dyDescent="0.3">
      <c r="A15919" t="s">
        <v>41</v>
      </c>
      <c r="B15919" t="s">
        <v>58</v>
      </c>
      <c r="C15919" t="s">
        <v>57</v>
      </c>
      <c r="D15919" t="s">
        <v>214</v>
      </c>
      <c r="E15919" t="s">
        <v>217</v>
      </c>
      <c r="F15919" s="88">
        <v>46661</v>
      </c>
      <c r="G15919" s="87">
        <v>2300</v>
      </c>
      <c r="H15919" s="87">
        <v>9.2760893465855698</v>
      </c>
    </row>
    <row r="15920" spans="1:8" x14ac:dyDescent="0.3">
      <c r="A15920" t="s">
        <v>41</v>
      </c>
      <c r="B15920" t="s">
        <v>58</v>
      </c>
      <c r="C15920" t="s">
        <v>57</v>
      </c>
      <c r="D15920" t="s">
        <v>214</v>
      </c>
      <c r="E15920" t="s">
        <v>215</v>
      </c>
      <c r="F15920" s="88">
        <v>46692</v>
      </c>
      <c r="G15920" s="87">
        <v>2300</v>
      </c>
      <c r="H15920" s="87">
        <v>9.2729642557325178</v>
      </c>
    </row>
    <row r="15921" spans="1:8" x14ac:dyDescent="0.3">
      <c r="A15921" t="s">
        <v>41</v>
      </c>
      <c r="B15921" t="s">
        <v>58</v>
      </c>
      <c r="C15921" t="s">
        <v>57</v>
      </c>
      <c r="D15921" t="s">
        <v>214</v>
      </c>
      <c r="E15921" t="s">
        <v>216</v>
      </c>
      <c r="F15921" s="88">
        <v>46692</v>
      </c>
      <c r="G15921" s="87">
        <v>2300</v>
      </c>
      <c r="H15921" s="87">
        <v>0</v>
      </c>
    </row>
    <row r="15922" spans="1:8" x14ac:dyDescent="0.3">
      <c r="A15922" t="s">
        <v>41</v>
      </c>
      <c r="B15922" t="s">
        <v>58</v>
      </c>
      <c r="C15922" t="s">
        <v>57</v>
      </c>
      <c r="D15922" t="s">
        <v>214</v>
      </c>
      <c r="E15922" t="s">
        <v>217</v>
      </c>
      <c r="F15922" s="88">
        <v>46692</v>
      </c>
      <c r="G15922" s="87">
        <v>2300</v>
      </c>
      <c r="H15922" s="87">
        <v>9.2729642557325178</v>
      </c>
    </row>
    <row r="15923" spans="1:8" x14ac:dyDescent="0.3">
      <c r="A15923" t="s">
        <v>41</v>
      </c>
      <c r="B15923" t="s">
        <v>58</v>
      </c>
      <c r="C15923" t="s">
        <v>57</v>
      </c>
      <c r="D15923" t="s">
        <v>214</v>
      </c>
      <c r="E15923" t="s">
        <v>215</v>
      </c>
      <c r="F15923" s="88">
        <v>46722</v>
      </c>
      <c r="G15923" s="87">
        <v>2300</v>
      </c>
      <c r="H15923" s="87">
        <v>9.2698412698413168</v>
      </c>
    </row>
    <row r="15924" spans="1:8" x14ac:dyDescent="0.3">
      <c r="A15924" t="s">
        <v>41</v>
      </c>
      <c r="B15924" t="s">
        <v>58</v>
      </c>
      <c r="C15924" t="s">
        <v>57</v>
      </c>
      <c r="D15924" t="s">
        <v>214</v>
      </c>
      <c r="E15924" t="s">
        <v>216</v>
      </c>
      <c r="F15924" s="88">
        <v>46722</v>
      </c>
      <c r="G15924" s="87">
        <v>2300</v>
      </c>
      <c r="H15924" s="87">
        <v>0</v>
      </c>
    </row>
    <row r="15925" spans="1:8" x14ac:dyDescent="0.3">
      <c r="A15925" t="s">
        <v>41</v>
      </c>
      <c r="B15925" t="s">
        <v>58</v>
      </c>
      <c r="C15925" t="s">
        <v>57</v>
      </c>
      <c r="D15925" t="s">
        <v>214</v>
      </c>
      <c r="E15925" t="s">
        <v>217</v>
      </c>
      <c r="F15925" s="88">
        <v>46722</v>
      </c>
      <c r="G15925" s="87">
        <v>2300</v>
      </c>
      <c r="H15925" s="87">
        <v>9.2698412698413168</v>
      </c>
    </row>
    <row r="15926" spans="1:8" x14ac:dyDescent="0.3">
      <c r="A15926" t="s">
        <v>41</v>
      </c>
      <c r="B15926" t="s">
        <v>58</v>
      </c>
      <c r="C15926" t="s">
        <v>59</v>
      </c>
      <c r="D15926" t="s">
        <v>198</v>
      </c>
      <c r="E15926" t="s">
        <v>135</v>
      </c>
      <c r="G15926" s="87">
        <v>22800</v>
      </c>
      <c r="H15926" s="87">
        <v>12084</v>
      </c>
    </row>
    <row r="15927" spans="1:8" x14ac:dyDescent="0.3">
      <c r="A15927" t="s">
        <v>41</v>
      </c>
      <c r="B15927" t="s">
        <v>58</v>
      </c>
      <c r="C15927" t="s">
        <v>59</v>
      </c>
      <c r="D15927" t="s">
        <v>198</v>
      </c>
      <c r="E15927" t="s">
        <v>199</v>
      </c>
      <c r="G15927" s="87">
        <v>22800</v>
      </c>
      <c r="H15927" s="87">
        <v>22800</v>
      </c>
    </row>
    <row r="15928" spans="1:8" x14ac:dyDescent="0.3">
      <c r="A15928" t="s">
        <v>41</v>
      </c>
      <c r="B15928" t="s">
        <v>58</v>
      </c>
      <c r="C15928" t="s">
        <v>59</v>
      </c>
      <c r="D15928" t="s">
        <v>198</v>
      </c>
      <c r="E15928" t="s">
        <v>200</v>
      </c>
      <c r="G15928" s="87">
        <v>22800</v>
      </c>
      <c r="H15928" s="87">
        <v>22937.81931921373</v>
      </c>
    </row>
    <row r="15929" spans="1:8" x14ac:dyDescent="0.3">
      <c r="A15929" t="s">
        <v>41</v>
      </c>
      <c r="B15929" t="s">
        <v>58</v>
      </c>
      <c r="C15929" t="s">
        <v>59</v>
      </c>
      <c r="D15929" t="s">
        <v>198</v>
      </c>
      <c r="E15929" t="s">
        <v>201</v>
      </c>
      <c r="G15929" s="87">
        <v>22800</v>
      </c>
      <c r="H15929" s="87">
        <v>22800</v>
      </c>
    </row>
    <row r="15930" spans="1:8" x14ac:dyDescent="0.3">
      <c r="A15930" t="s">
        <v>41</v>
      </c>
      <c r="B15930" t="s">
        <v>58</v>
      </c>
      <c r="C15930" t="s">
        <v>59</v>
      </c>
      <c r="D15930" t="s">
        <v>198</v>
      </c>
      <c r="E15930" t="s">
        <v>202</v>
      </c>
      <c r="G15930" s="87">
        <v>22800</v>
      </c>
      <c r="H15930" s="87">
        <v>12157.04423918328</v>
      </c>
    </row>
    <row r="15931" spans="1:8" x14ac:dyDescent="0.3">
      <c r="A15931" t="s">
        <v>41</v>
      </c>
      <c r="B15931" t="s">
        <v>58</v>
      </c>
      <c r="C15931" t="s">
        <v>59</v>
      </c>
      <c r="D15931" t="s">
        <v>198</v>
      </c>
      <c r="E15931" t="s">
        <v>139</v>
      </c>
      <c r="G15931" s="87">
        <v>22800</v>
      </c>
      <c r="H15931" s="87">
        <v>14706</v>
      </c>
    </row>
    <row r="15932" spans="1:8" x14ac:dyDescent="0.3">
      <c r="A15932" t="s">
        <v>41</v>
      </c>
      <c r="B15932" t="s">
        <v>58</v>
      </c>
      <c r="C15932" t="s">
        <v>59</v>
      </c>
      <c r="D15932" t="s">
        <v>198</v>
      </c>
      <c r="E15932" t="s">
        <v>65</v>
      </c>
      <c r="G15932" s="87">
        <v>22800</v>
      </c>
      <c r="H15932" s="87">
        <v>12157.04423918328</v>
      </c>
    </row>
    <row r="15933" spans="1:8" x14ac:dyDescent="0.3">
      <c r="A15933" t="s">
        <v>41</v>
      </c>
      <c r="B15933" t="s">
        <v>58</v>
      </c>
      <c r="C15933" t="s">
        <v>59</v>
      </c>
      <c r="D15933" t="s">
        <v>203</v>
      </c>
      <c r="E15933" t="s">
        <v>204</v>
      </c>
      <c r="G15933" s="87">
        <v>22800</v>
      </c>
      <c r="H15933" s="87">
        <v>11996.2746892463</v>
      </c>
    </row>
    <row r="15934" spans="1:8" x14ac:dyDescent="0.3">
      <c r="A15934" t="s">
        <v>41</v>
      </c>
      <c r="B15934" t="s">
        <v>58</v>
      </c>
      <c r="C15934" t="s">
        <v>59</v>
      </c>
      <c r="D15934" t="s">
        <v>203</v>
      </c>
      <c r="E15934" t="s">
        <v>142</v>
      </c>
      <c r="G15934" s="87">
        <v>22800</v>
      </c>
      <c r="H15934" s="87">
        <v>22800</v>
      </c>
    </row>
    <row r="15935" spans="1:8" x14ac:dyDescent="0.3">
      <c r="A15935" t="s">
        <v>41</v>
      </c>
      <c r="B15935" t="s">
        <v>58</v>
      </c>
      <c r="C15935" t="s">
        <v>59</v>
      </c>
      <c r="D15935" t="s">
        <v>203</v>
      </c>
      <c r="E15935" t="s">
        <v>143</v>
      </c>
      <c r="G15935" s="87">
        <v>22800</v>
      </c>
      <c r="H15935" s="87">
        <v>22634.480545747741</v>
      </c>
    </row>
    <row r="15936" spans="1:8" x14ac:dyDescent="0.3">
      <c r="A15936" t="s">
        <v>41</v>
      </c>
      <c r="B15936" t="s">
        <v>58</v>
      </c>
      <c r="C15936" t="s">
        <v>59</v>
      </c>
      <c r="D15936" t="s">
        <v>203</v>
      </c>
      <c r="E15936" t="s">
        <v>141</v>
      </c>
      <c r="G15936" s="87">
        <v>22800</v>
      </c>
      <c r="H15936" s="87">
        <v>0</v>
      </c>
    </row>
    <row r="15937" spans="1:8" x14ac:dyDescent="0.3">
      <c r="A15937" t="s">
        <v>41</v>
      </c>
      <c r="B15937" t="s">
        <v>58</v>
      </c>
      <c r="C15937" t="s">
        <v>59</v>
      </c>
      <c r="D15937" t="s">
        <v>203</v>
      </c>
      <c r="E15937" t="s">
        <v>205</v>
      </c>
      <c r="G15937" s="87">
        <v>22800</v>
      </c>
      <c r="H15937" s="87">
        <v>11996.2746892463</v>
      </c>
    </row>
    <row r="15938" spans="1:8" x14ac:dyDescent="0.3">
      <c r="A15938" t="s">
        <v>41</v>
      </c>
      <c r="B15938" t="s">
        <v>58</v>
      </c>
      <c r="C15938" t="s">
        <v>59</v>
      </c>
      <c r="D15938" t="s">
        <v>206</v>
      </c>
      <c r="E15938" t="s">
        <v>207</v>
      </c>
      <c r="G15938" s="87">
        <v>22800</v>
      </c>
      <c r="H15938" s="87">
        <v>22800</v>
      </c>
    </row>
    <row r="15939" spans="1:8" x14ac:dyDescent="0.3">
      <c r="A15939" t="s">
        <v>41</v>
      </c>
      <c r="B15939" t="s">
        <v>58</v>
      </c>
      <c r="C15939" t="s">
        <v>59</v>
      </c>
      <c r="D15939" t="s">
        <v>206</v>
      </c>
      <c r="E15939" t="s">
        <v>208</v>
      </c>
      <c r="G15939" s="87">
        <v>22800</v>
      </c>
      <c r="H15939" s="87">
        <v>22800</v>
      </c>
    </row>
    <row r="15940" spans="1:8" x14ac:dyDescent="0.3">
      <c r="A15940" t="s">
        <v>41</v>
      </c>
      <c r="B15940" t="s">
        <v>58</v>
      </c>
      <c r="C15940" t="s">
        <v>59</v>
      </c>
      <c r="D15940" t="s">
        <v>206</v>
      </c>
      <c r="E15940" t="s">
        <v>209</v>
      </c>
      <c r="G15940" s="87">
        <v>22800</v>
      </c>
      <c r="H15940" s="87">
        <v>22663.00875273523</v>
      </c>
    </row>
    <row r="15941" spans="1:8" x14ac:dyDescent="0.3">
      <c r="A15941" t="s">
        <v>41</v>
      </c>
      <c r="B15941" t="s">
        <v>58</v>
      </c>
      <c r="C15941" t="s">
        <v>59</v>
      </c>
      <c r="D15941" t="s">
        <v>210</v>
      </c>
      <c r="E15941" t="s">
        <v>211</v>
      </c>
      <c r="G15941" s="87">
        <v>22800</v>
      </c>
      <c r="H15941" s="87">
        <v>22800</v>
      </c>
    </row>
    <row r="15942" spans="1:8" x14ac:dyDescent="0.3">
      <c r="A15942" t="s">
        <v>41</v>
      </c>
      <c r="B15942" t="s">
        <v>58</v>
      </c>
      <c r="C15942" t="s">
        <v>59</v>
      </c>
      <c r="D15942" t="s">
        <v>210</v>
      </c>
      <c r="E15942" t="s">
        <v>212</v>
      </c>
      <c r="G15942" s="87">
        <v>22800</v>
      </c>
      <c r="H15942" s="87">
        <v>22572</v>
      </c>
    </row>
    <row r="15943" spans="1:8" x14ac:dyDescent="0.3">
      <c r="A15943" t="s">
        <v>41</v>
      </c>
      <c r="B15943" t="s">
        <v>58</v>
      </c>
      <c r="C15943" t="s">
        <v>59</v>
      </c>
      <c r="D15943" t="s">
        <v>210</v>
      </c>
      <c r="E15943" t="s">
        <v>213</v>
      </c>
      <c r="G15943" s="87">
        <v>22800</v>
      </c>
      <c r="H15943" s="87">
        <v>23028</v>
      </c>
    </row>
    <row r="15944" spans="1:8" x14ac:dyDescent="0.3">
      <c r="A15944" t="s">
        <v>41</v>
      </c>
      <c r="B15944" t="s">
        <v>58</v>
      </c>
      <c r="C15944" t="s">
        <v>59</v>
      </c>
      <c r="D15944" t="s">
        <v>214</v>
      </c>
      <c r="E15944" t="s">
        <v>215</v>
      </c>
      <c r="F15944" s="88">
        <v>46388</v>
      </c>
      <c r="G15944" s="87">
        <v>1900</v>
      </c>
      <c r="H15944" s="87">
        <v>31.009658379538799</v>
      </c>
    </row>
    <row r="15945" spans="1:8" x14ac:dyDescent="0.3">
      <c r="A15945" t="s">
        <v>41</v>
      </c>
      <c r="B15945" t="s">
        <v>58</v>
      </c>
      <c r="C15945" t="s">
        <v>59</v>
      </c>
      <c r="D15945" t="s">
        <v>214</v>
      </c>
      <c r="E15945" t="s">
        <v>216</v>
      </c>
      <c r="F15945" s="88">
        <v>46388</v>
      </c>
      <c r="G15945" s="87">
        <v>1900</v>
      </c>
      <c r="H15945" s="87">
        <v>0</v>
      </c>
    </row>
    <row r="15946" spans="1:8" x14ac:dyDescent="0.3">
      <c r="A15946" t="s">
        <v>41</v>
      </c>
      <c r="B15946" t="s">
        <v>58</v>
      </c>
      <c r="C15946" t="s">
        <v>59</v>
      </c>
      <c r="D15946" t="s">
        <v>214</v>
      </c>
      <c r="E15946" t="s">
        <v>217</v>
      </c>
      <c r="F15946" s="88">
        <v>46388</v>
      </c>
      <c r="G15946" s="87">
        <v>1900</v>
      </c>
      <c r="H15946" s="87">
        <v>31.009658379538799</v>
      </c>
    </row>
    <row r="15947" spans="1:8" x14ac:dyDescent="0.3">
      <c r="A15947" t="s">
        <v>41</v>
      </c>
      <c r="B15947" t="s">
        <v>58</v>
      </c>
      <c r="C15947" t="s">
        <v>59</v>
      </c>
      <c r="D15947" t="s">
        <v>214</v>
      </c>
      <c r="E15947" t="s">
        <v>215</v>
      </c>
      <c r="F15947" s="88">
        <v>46419</v>
      </c>
      <c r="G15947" s="87">
        <v>1900</v>
      </c>
      <c r="H15947" s="87">
        <v>30.968807913010401</v>
      </c>
    </row>
    <row r="15948" spans="1:8" x14ac:dyDescent="0.3">
      <c r="A15948" t="s">
        <v>41</v>
      </c>
      <c r="B15948" t="s">
        <v>58</v>
      </c>
      <c r="C15948" t="s">
        <v>59</v>
      </c>
      <c r="D15948" t="s">
        <v>214</v>
      </c>
      <c r="E15948" t="s">
        <v>216</v>
      </c>
      <c r="F15948" s="88">
        <v>46419</v>
      </c>
      <c r="G15948" s="87">
        <v>1900</v>
      </c>
      <c r="H15948" s="87">
        <v>0</v>
      </c>
    </row>
    <row r="15949" spans="1:8" x14ac:dyDescent="0.3">
      <c r="A15949" t="s">
        <v>41</v>
      </c>
      <c r="B15949" t="s">
        <v>58</v>
      </c>
      <c r="C15949" t="s">
        <v>59</v>
      </c>
      <c r="D15949" t="s">
        <v>214</v>
      </c>
      <c r="E15949" t="s">
        <v>217</v>
      </c>
      <c r="F15949" s="88">
        <v>46419</v>
      </c>
      <c r="G15949" s="87">
        <v>1900</v>
      </c>
      <c r="H15949" s="87">
        <v>30.968807913010401</v>
      </c>
    </row>
    <row r="15950" spans="1:8" x14ac:dyDescent="0.3">
      <c r="A15950" t="s">
        <v>41</v>
      </c>
      <c r="B15950" t="s">
        <v>58</v>
      </c>
      <c r="C15950" t="s">
        <v>59</v>
      </c>
      <c r="D15950" t="s">
        <v>214</v>
      </c>
      <c r="E15950" t="s">
        <v>215</v>
      </c>
      <c r="F15950" s="88">
        <v>46447</v>
      </c>
      <c r="G15950" s="87">
        <v>1900</v>
      </c>
      <c r="H15950" s="87">
        <v>30.928064933327519</v>
      </c>
    </row>
    <row r="15951" spans="1:8" x14ac:dyDescent="0.3">
      <c r="A15951" t="s">
        <v>41</v>
      </c>
      <c r="B15951" t="s">
        <v>58</v>
      </c>
      <c r="C15951" t="s">
        <v>59</v>
      </c>
      <c r="D15951" t="s">
        <v>214</v>
      </c>
      <c r="E15951" t="s">
        <v>216</v>
      </c>
      <c r="F15951" s="88">
        <v>46447</v>
      </c>
      <c r="G15951" s="87">
        <v>1900</v>
      </c>
      <c r="H15951" s="87">
        <v>0</v>
      </c>
    </row>
    <row r="15952" spans="1:8" x14ac:dyDescent="0.3">
      <c r="A15952" t="s">
        <v>41</v>
      </c>
      <c r="B15952" t="s">
        <v>58</v>
      </c>
      <c r="C15952" t="s">
        <v>59</v>
      </c>
      <c r="D15952" t="s">
        <v>214</v>
      </c>
      <c r="E15952" t="s">
        <v>217</v>
      </c>
      <c r="F15952" s="88">
        <v>46447</v>
      </c>
      <c r="G15952" s="87">
        <v>1900</v>
      </c>
      <c r="H15952" s="87">
        <v>30.928064933327519</v>
      </c>
    </row>
    <row r="15953" spans="1:8" x14ac:dyDescent="0.3">
      <c r="A15953" t="s">
        <v>41</v>
      </c>
      <c r="B15953" t="s">
        <v>58</v>
      </c>
      <c r="C15953" t="s">
        <v>59</v>
      </c>
      <c r="D15953" t="s">
        <v>214</v>
      </c>
      <c r="E15953" t="s">
        <v>215</v>
      </c>
      <c r="F15953" s="88">
        <v>46478</v>
      </c>
      <c r="G15953" s="87">
        <v>1900</v>
      </c>
      <c r="H15953" s="87">
        <v>30.886053399247299</v>
      </c>
    </row>
    <row r="15954" spans="1:8" x14ac:dyDescent="0.3">
      <c r="A15954" t="s">
        <v>41</v>
      </c>
      <c r="B15954" t="s">
        <v>58</v>
      </c>
      <c r="C15954" t="s">
        <v>59</v>
      </c>
      <c r="D15954" t="s">
        <v>214</v>
      </c>
      <c r="E15954" t="s">
        <v>216</v>
      </c>
      <c r="F15954" s="88">
        <v>46478</v>
      </c>
      <c r="G15954" s="87">
        <v>1900</v>
      </c>
      <c r="H15954" s="87">
        <v>0</v>
      </c>
    </row>
    <row r="15955" spans="1:8" x14ac:dyDescent="0.3">
      <c r="A15955" t="s">
        <v>41</v>
      </c>
      <c r="B15955" t="s">
        <v>58</v>
      </c>
      <c r="C15955" t="s">
        <v>59</v>
      </c>
      <c r="D15955" t="s">
        <v>214</v>
      </c>
      <c r="E15955" t="s">
        <v>217</v>
      </c>
      <c r="F15955" s="88">
        <v>46478</v>
      </c>
      <c r="G15955" s="87">
        <v>1900</v>
      </c>
      <c r="H15955" s="87">
        <v>30.886053399247299</v>
      </c>
    </row>
    <row r="15956" spans="1:8" x14ac:dyDescent="0.3">
      <c r="A15956" t="s">
        <v>41</v>
      </c>
      <c r="B15956" t="s">
        <v>58</v>
      </c>
      <c r="C15956" t="s">
        <v>59</v>
      </c>
      <c r="D15956" t="s">
        <v>214</v>
      </c>
      <c r="E15956" t="s">
        <v>215</v>
      </c>
      <c r="F15956" s="88">
        <v>46508</v>
      </c>
      <c r="G15956" s="87">
        <v>1900</v>
      </c>
      <c r="H15956" s="87">
        <v>30.84415584415612</v>
      </c>
    </row>
    <row r="15957" spans="1:8" x14ac:dyDescent="0.3">
      <c r="A15957" t="s">
        <v>41</v>
      </c>
      <c r="B15957" t="s">
        <v>58</v>
      </c>
      <c r="C15957" t="s">
        <v>59</v>
      </c>
      <c r="D15957" t="s">
        <v>214</v>
      </c>
      <c r="E15957" t="s">
        <v>216</v>
      </c>
      <c r="F15957" s="88">
        <v>46508</v>
      </c>
      <c r="G15957" s="87">
        <v>1900</v>
      </c>
      <c r="H15957" s="87">
        <v>0</v>
      </c>
    </row>
    <row r="15958" spans="1:8" x14ac:dyDescent="0.3">
      <c r="A15958" t="s">
        <v>41</v>
      </c>
      <c r="B15958" t="s">
        <v>58</v>
      </c>
      <c r="C15958" t="s">
        <v>59</v>
      </c>
      <c r="D15958" t="s">
        <v>214</v>
      </c>
      <c r="E15958" t="s">
        <v>217</v>
      </c>
      <c r="F15958" s="88">
        <v>46508</v>
      </c>
      <c r="G15958" s="87">
        <v>1900</v>
      </c>
      <c r="H15958" s="87">
        <v>30.84415584415612</v>
      </c>
    </row>
    <row r="15959" spans="1:8" x14ac:dyDescent="0.3">
      <c r="A15959" t="s">
        <v>41</v>
      </c>
      <c r="B15959" t="s">
        <v>58</v>
      </c>
      <c r="C15959" t="s">
        <v>59</v>
      </c>
      <c r="D15959" t="s">
        <v>214</v>
      </c>
      <c r="E15959" t="s">
        <v>215</v>
      </c>
      <c r="F15959" s="88">
        <v>46539</v>
      </c>
      <c r="G15959" s="87">
        <v>1900</v>
      </c>
      <c r="H15959" s="87">
        <v>30.802371804836739</v>
      </c>
    </row>
    <row r="15960" spans="1:8" x14ac:dyDescent="0.3">
      <c r="A15960" t="s">
        <v>41</v>
      </c>
      <c r="B15960" t="s">
        <v>58</v>
      </c>
      <c r="C15960" t="s">
        <v>59</v>
      </c>
      <c r="D15960" t="s">
        <v>214</v>
      </c>
      <c r="E15960" t="s">
        <v>216</v>
      </c>
      <c r="F15960" s="88">
        <v>46539</v>
      </c>
      <c r="G15960" s="87">
        <v>1900</v>
      </c>
      <c r="H15960" s="87">
        <v>0</v>
      </c>
    </row>
    <row r="15961" spans="1:8" x14ac:dyDescent="0.3">
      <c r="A15961" t="s">
        <v>41</v>
      </c>
      <c r="B15961" t="s">
        <v>58</v>
      </c>
      <c r="C15961" t="s">
        <v>59</v>
      </c>
      <c r="D15961" t="s">
        <v>214</v>
      </c>
      <c r="E15961" t="s">
        <v>217</v>
      </c>
      <c r="F15961" s="88">
        <v>46539</v>
      </c>
      <c r="G15961" s="87">
        <v>1900</v>
      </c>
      <c r="H15961" s="87">
        <v>30.802371804836739</v>
      </c>
    </row>
    <row r="15962" spans="1:8" x14ac:dyDescent="0.3">
      <c r="A15962" t="s">
        <v>41</v>
      </c>
      <c r="B15962" t="s">
        <v>58</v>
      </c>
      <c r="C15962" t="s">
        <v>59</v>
      </c>
      <c r="D15962" t="s">
        <v>214</v>
      </c>
      <c r="E15962" t="s">
        <v>215</v>
      </c>
      <c r="F15962" s="88">
        <v>46569</v>
      </c>
      <c r="G15962" s="87">
        <v>1900</v>
      </c>
      <c r="H15962" s="87">
        <v>30.76070082058131</v>
      </c>
    </row>
    <row r="15963" spans="1:8" x14ac:dyDescent="0.3">
      <c r="A15963" t="s">
        <v>41</v>
      </c>
      <c r="B15963" t="s">
        <v>58</v>
      </c>
      <c r="C15963" t="s">
        <v>59</v>
      </c>
      <c r="D15963" t="s">
        <v>214</v>
      </c>
      <c r="E15963" t="s">
        <v>216</v>
      </c>
      <c r="F15963" s="88">
        <v>46569</v>
      </c>
      <c r="G15963" s="87">
        <v>1900</v>
      </c>
      <c r="H15963" s="87">
        <v>0</v>
      </c>
    </row>
    <row r="15964" spans="1:8" x14ac:dyDescent="0.3">
      <c r="A15964" t="s">
        <v>41</v>
      </c>
      <c r="B15964" t="s">
        <v>58</v>
      </c>
      <c r="C15964" t="s">
        <v>59</v>
      </c>
      <c r="D15964" t="s">
        <v>214</v>
      </c>
      <c r="E15964" t="s">
        <v>217</v>
      </c>
      <c r="F15964" s="88">
        <v>46569</v>
      </c>
      <c r="G15964" s="87">
        <v>1900</v>
      </c>
      <c r="H15964" s="87">
        <v>30.76070082058131</v>
      </c>
    </row>
    <row r="15965" spans="1:8" x14ac:dyDescent="0.3">
      <c r="A15965" t="s">
        <v>41</v>
      </c>
      <c r="B15965" t="s">
        <v>58</v>
      </c>
      <c r="C15965" t="s">
        <v>59</v>
      </c>
      <c r="D15965" t="s">
        <v>214</v>
      </c>
      <c r="E15965" t="s">
        <v>215</v>
      </c>
      <c r="F15965" s="88">
        <v>46600</v>
      </c>
      <c r="G15965" s="87">
        <v>1900</v>
      </c>
      <c r="H15965" s="87">
        <v>30.718462083628829</v>
      </c>
    </row>
    <row r="15966" spans="1:8" x14ac:dyDescent="0.3">
      <c r="A15966" t="s">
        <v>41</v>
      </c>
      <c r="B15966" t="s">
        <v>58</v>
      </c>
      <c r="C15966" t="s">
        <v>59</v>
      </c>
      <c r="D15966" t="s">
        <v>214</v>
      </c>
      <c r="E15966" t="s">
        <v>216</v>
      </c>
      <c r="F15966" s="88">
        <v>46600</v>
      </c>
      <c r="G15966" s="87">
        <v>1900</v>
      </c>
      <c r="H15966" s="87">
        <v>0</v>
      </c>
    </row>
    <row r="15967" spans="1:8" x14ac:dyDescent="0.3">
      <c r="A15967" t="s">
        <v>41</v>
      </c>
      <c r="B15967" t="s">
        <v>58</v>
      </c>
      <c r="C15967" t="s">
        <v>59</v>
      </c>
      <c r="D15967" t="s">
        <v>214</v>
      </c>
      <c r="E15967" t="s">
        <v>217</v>
      </c>
      <c r="F15967" s="88">
        <v>46600</v>
      </c>
      <c r="G15967" s="87">
        <v>1900</v>
      </c>
      <c r="H15967" s="87">
        <v>30.718462083628829</v>
      </c>
    </row>
    <row r="15968" spans="1:8" x14ac:dyDescent="0.3">
      <c r="A15968" t="s">
        <v>41</v>
      </c>
      <c r="B15968" t="s">
        <v>58</v>
      </c>
      <c r="C15968" t="s">
        <v>59</v>
      </c>
      <c r="D15968" t="s">
        <v>214</v>
      </c>
      <c r="E15968" t="s">
        <v>215</v>
      </c>
      <c r="F15968" s="88">
        <v>46631</v>
      </c>
      <c r="G15968" s="87">
        <v>1900</v>
      </c>
      <c r="H15968" s="87">
        <v>30.677017671908509</v>
      </c>
    </row>
    <row r="15969" spans="1:8" x14ac:dyDescent="0.3">
      <c r="A15969" t="s">
        <v>41</v>
      </c>
      <c r="B15969" t="s">
        <v>58</v>
      </c>
      <c r="C15969" t="s">
        <v>59</v>
      </c>
      <c r="D15969" t="s">
        <v>214</v>
      </c>
      <c r="E15969" t="s">
        <v>216</v>
      </c>
      <c r="F15969" s="88">
        <v>46631</v>
      </c>
      <c r="G15969" s="87">
        <v>1900</v>
      </c>
      <c r="H15969" s="87">
        <v>0</v>
      </c>
    </row>
    <row r="15970" spans="1:8" x14ac:dyDescent="0.3">
      <c r="A15970" t="s">
        <v>41</v>
      </c>
      <c r="B15970" t="s">
        <v>58</v>
      </c>
      <c r="C15970" t="s">
        <v>59</v>
      </c>
      <c r="D15970" t="s">
        <v>214</v>
      </c>
      <c r="E15970" t="s">
        <v>217</v>
      </c>
      <c r="F15970" s="88">
        <v>46631</v>
      </c>
      <c r="G15970" s="87">
        <v>1900</v>
      </c>
      <c r="H15970" s="87">
        <v>30.677017671908509</v>
      </c>
    </row>
    <row r="15971" spans="1:8" x14ac:dyDescent="0.3">
      <c r="A15971" t="s">
        <v>41</v>
      </c>
      <c r="B15971" t="s">
        <v>58</v>
      </c>
      <c r="C15971" t="s">
        <v>59</v>
      </c>
      <c r="D15971" t="s">
        <v>214</v>
      </c>
      <c r="E15971" t="s">
        <v>215</v>
      </c>
      <c r="F15971" s="88">
        <v>46661</v>
      </c>
      <c r="G15971" s="87">
        <v>1900</v>
      </c>
      <c r="H15971" s="87">
        <v>30.635684940584149</v>
      </c>
    </row>
    <row r="15972" spans="1:8" x14ac:dyDescent="0.3">
      <c r="A15972" t="s">
        <v>41</v>
      </c>
      <c r="B15972" t="s">
        <v>58</v>
      </c>
      <c r="C15972" t="s">
        <v>59</v>
      </c>
      <c r="D15972" t="s">
        <v>214</v>
      </c>
      <c r="E15972" t="s">
        <v>216</v>
      </c>
      <c r="F15972" s="88">
        <v>46661</v>
      </c>
      <c r="G15972" s="87">
        <v>1900</v>
      </c>
      <c r="H15972" s="87">
        <v>0</v>
      </c>
    </row>
    <row r="15973" spans="1:8" x14ac:dyDescent="0.3">
      <c r="A15973" t="s">
        <v>41</v>
      </c>
      <c r="B15973" t="s">
        <v>58</v>
      </c>
      <c r="C15973" t="s">
        <v>59</v>
      </c>
      <c r="D15973" t="s">
        <v>214</v>
      </c>
      <c r="E15973" t="s">
        <v>217</v>
      </c>
      <c r="F15973" s="88">
        <v>46661</v>
      </c>
      <c r="G15973" s="87">
        <v>1900</v>
      </c>
      <c r="H15973" s="87">
        <v>30.635684940584149</v>
      </c>
    </row>
    <row r="15974" spans="1:8" x14ac:dyDescent="0.3">
      <c r="A15974" t="s">
        <v>41</v>
      </c>
      <c r="B15974" t="s">
        <v>58</v>
      </c>
      <c r="C15974" t="s">
        <v>59</v>
      </c>
      <c r="D15974" t="s">
        <v>214</v>
      </c>
      <c r="E15974" t="s">
        <v>215</v>
      </c>
      <c r="F15974" s="88">
        <v>46692</v>
      </c>
      <c r="G15974" s="87">
        <v>1900</v>
      </c>
      <c r="H15974" s="87">
        <v>30.594463438844041</v>
      </c>
    </row>
    <row r="15975" spans="1:8" x14ac:dyDescent="0.3">
      <c r="A15975" t="s">
        <v>41</v>
      </c>
      <c r="B15975" t="s">
        <v>58</v>
      </c>
      <c r="C15975" t="s">
        <v>59</v>
      </c>
      <c r="D15975" t="s">
        <v>214</v>
      </c>
      <c r="E15975" t="s">
        <v>216</v>
      </c>
      <c r="F15975" s="88">
        <v>46692</v>
      </c>
      <c r="G15975" s="87">
        <v>1900</v>
      </c>
      <c r="H15975" s="87">
        <v>0</v>
      </c>
    </row>
    <row r="15976" spans="1:8" x14ac:dyDescent="0.3">
      <c r="A15976" t="s">
        <v>41</v>
      </c>
      <c r="B15976" t="s">
        <v>58</v>
      </c>
      <c r="C15976" t="s">
        <v>59</v>
      </c>
      <c r="D15976" t="s">
        <v>214</v>
      </c>
      <c r="E15976" t="s">
        <v>217</v>
      </c>
      <c r="F15976" s="88">
        <v>46692</v>
      </c>
      <c r="G15976" s="87">
        <v>1900</v>
      </c>
      <c r="H15976" s="87">
        <v>30.594463438844041</v>
      </c>
    </row>
    <row r="15977" spans="1:8" x14ac:dyDescent="0.3">
      <c r="A15977" t="s">
        <v>41</v>
      </c>
      <c r="B15977" t="s">
        <v>58</v>
      </c>
      <c r="C15977" t="s">
        <v>59</v>
      </c>
      <c r="D15977" t="s">
        <v>214</v>
      </c>
      <c r="E15977" t="s">
        <v>215</v>
      </c>
      <c r="F15977" s="88">
        <v>46722</v>
      </c>
      <c r="G15977" s="87">
        <v>1900</v>
      </c>
      <c r="H15977" s="87">
        <v>30.55335271830106</v>
      </c>
    </row>
    <row r="15978" spans="1:8" x14ac:dyDescent="0.3">
      <c r="A15978" t="s">
        <v>41</v>
      </c>
      <c r="B15978" t="s">
        <v>58</v>
      </c>
      <c r="C15978" t="s">
        <v>59</v>
      </c>
      <c r="D15978" t="s">
        <v>214</v>
      </c>
      <c r="E15978" t="s">
        <v>216</v>
      </c>
      <c r="F15978" s="88">
        <v>46722</v>
      </c>
      <c r="G15978" s="87">
        <v>1900</v>
      </c>
      <c r="H15978" s="87">
        <v>0</v>
      </c>
    </row>
    <row r="15979" spans="1:8" x14ac:dyDescent="0.3">
      <c r="A15979" t="s">
        <v>41</v>
      </c>
      <c r="B15979" t="s">
        <v>58</v>
      </c>
      <c r="C15979" t="s">
        <v>59</v>
      </c>
      <c r="D15979" t="s">
        <v>214</v>
      </c>
      <c r="E15979" t="s">
        <v>217</v>
      </c>
      <c r="F15979" s="88">
        <v>46722</v>
      </c>
      <c r="G15979" s="87">
        <v>1900</v>
      </c>
      <c r="H15979" s="87">
        <v>30.55335271830106</v>
      </c>
    </row>
    <row r="15980" spans="1:8" x14ac:dyDescent="0.3">
      <c r="A15980" t="s">
        <v>41</v>
      </c>
      <c r="B15980" t="s">
        <v>58</v>
      </c>
      <c r="C15980" t="s">
        <v>61</v>
      </c>
      <c r="D15980" t="s">
        <v>198</v>
      </c>
      <c r="E15980" t="s">
        <v>135</v>
      </c>
      <c r="G15980" s="87">
        <v>18000</v>
      </c>
      <c r="H15980" s="87">
        <v>10044</v>
      </c>
    </row>
    <row r="15981" spans="1:8" x14ac:dyDescent="0.3">
      <c r="A15981" t="s">
        <v>41</v>
      </c>
      <c r="B15981" t="s">
        <v>58</v>
      </c>
      <c r="C15981" t="s">
        <v>61</v>
      </c>
      <c r="D15981" t="s">
        <v>198</v>
      </c>
      <c r="E15981" t="s">
        <v>199</v>
      </c>
      <c r="G15981" s="87">
        <v>18000</v>
      </c>
      <c r="H15981" s="87">
        <v>17976.794660487281</v>
      </c>
    </row>
    <row r="15982" spans="1:8" x14ac:dyDescent="0.3">
      <c r="A15982" t="s">
        <v>41</v>
      </c>
      <c r="B15982" t="s">
        <v>58</v>
      </c>
      <c r="C15982" t="s">
        <v>61</v>
      </c>
      <c r="D15982" t="s">
        <v>198</v>
      </c>
      <c r="E15982" t="s">
        <v>200</v>
      </c>
      <c r="G15982" s="87">
        <v>18000</v>
      </c>
      <c r="H15982" s="87">
        <v>18181.81818181818</v>
      </c>
    </row>
    <row r="15983" spans="1:8" x14ac:dyDescent="0.3">
      <c r="A15983" t="s">
        <v>41</v>
      </c>
      <c r="B15983" t="s">
        <v>58</v>
      </c>
      <c r="C15983" t="s">
        <v>61</v>
      </c>
      <c r="D15983" t="s">
        <v>198</v>
      </c>
      <c r="E15983" t="s">
        <v>201</v>
      </c>
      <c r="G15983" s="87">
        <v>18000</v>
      </c>
      <c r="H15983" s="87">
        <v>18000</v>
      </c>
    </row>
    <row r="15984" spans="1:8" x14ac:dyDescent="0.3">
      <c r="A15984" t="s">
        <v>41</v>
      </c>
      <c r="B15984" t="s">
        <v>58</v>
      </c>
      <c r="C15984" t="s">
        <v>61</v>
      </c>
      <c r="D15984" t="s">
        <v>198</v>
      </c>
      <c r="E15984" t="s">
        <v>202</v>
      </c>
      <c r="G15984" s="87">
        <v>18000</v>
      </c>
      <c r="H15984" s="87">
        <v>10132.375172274649</v>
      </c>
    </row>
    <row r="15985" spans="1:8" x14ac:dyDescent="0.3">
      <c r="A15985" t="s">
        <v>41</v>
      </c>
      <c r="B15985" t="s">
        <v>58</v>
      </c>
      <c r="C15985" t="s">
        <v>61</v>
      </c>
      <c r="D15985" t="s">
        <v>198</v>
      </c>
      <c r="E15985" t="s">
        <v>139</v>
      </c>
      <c r="G15985" s="87">
        <v>18000</v>
      </c>
      <c r="H15985" s="87">
        <v>11070</v>
      </c>
    </row>
    <row r="15986" spans="1:8" x14ac:dyDescent="0.3">
      <c r="A15986" t="s">
        <v>41</v>
      </c>
      <c r="B15986" t="s">
        <v>58</v>
      </c>
      <c r="C15986" t="s">
        <v>61</v>
      </c>
      <c r="D15986" t="s">
        <v>198</v>
      </c>
      <c r="E15986" t="s">
        <v>65</v>
      </c>
      <c r="G15986" s="87">
        <v>18000</v>
      </c>
      <c r="H15986" s="87">
        <v>10132.375172274649</v>
      </c>
    </row>
    <row r="15987" spans="1:8" x14ac:dyDescent="0.3">
      <c r="A15987" t="s">
        <v>41</v>
      </c>
      <c r="B15987" t="s">
        <v>58</v>
      </c>
      <c r="C15987" t="s">
        <v>61</v>
      </c>
      <c r="D15987" t="s">
        <v>203</v>
      </c>
      <c r="E15987" t="s">
        <v>204</v>
      </c>
      <c r="G15987" s="87">
        <v>18000</v>
      </c>
      <c r="H15987" s="87">
        <v>9787.9234526695291</v>
      </c>
    </row>
    <row r="15988" spans="1:8" x14ac:dyDescent="0.3">
      <c r="A15988" t="s">
        <v>41</v>
      </c>
      <c r="B15988" t="s">
        <v>58</v>
      </c>
      <c r="C15988" t="s">
        <v>61</v>
      </c>
      <c r="D15988" t="s">
        <v>203</v>
      </c>
      <c r="E15988" t="s">
        <v>142</v>
      </c>
      <c r="G15988" s="87">
        <v>18000</v>
      </c>
      <c r="H15988" s="87">
        <v>17365.67064183304</v>
      </c>
    </row>
    <row r="15989" spans="1:8" x14ac:dyDescent="0.3">
      <c r="A15989" t="s">
        <v>41</v>
      </c>
      <c r="B15989" t="s">
        <v>58</v>
      </c>
      <c r="C15989" t="s">
        <v>61</v>
      </c>
      <c r="D15989" t="s">
        <v>203</v>
      </c>
      <c r="E15989" t="s">
        <v>143</v>
      </c>
      <c r="G15989" s="87">
        <v>18000</v>
      </c>
      <c r="H15989" s="87">
        <v>18181.81818181818</v>
      </c>
    </row>
    <row r="15990" spans="1:8" x14ac:dyDescent="0.3">
      <c r="A15990" t="s">
        <v>41</v>
      </c>
      <c r="B15990" t="s">
        <v>58</v>
      </c>
      <c r="C15990" t="s">
        <v>61</v>
      </c>
      <c r="D15990" t="s">
        <v>203</v>
      </c>
      <c r="E15990" t="s">
        <v>141</v>
      </c>
      <c r="G15990" s="87">
        <v>18000</v>
      </c>
      <c r="H15990" s="87">
        <v>0</v>
      </c>
    </row>
    <row r="15991" spans="1:8" x14ac:dyDescent="0.3">
      <c r="A15991" t="s">
        <v>41</v>
      </c>
      <c r="B15991" t="s">
        <v>58</v>
      </c>
      <c r="C15991" t="s">
        <v>61</v>
      </c>
      <c r="D15991" t="s">
        <v>203</v>
      </c>
      <c r="E15991" t="s">
        <v>205</v>
      </c>
      <c r="G15991" s="87">
        <v>18000</v>
      </c>
      <c r="H15991" s="87">
        <v>9787.9234526695291</v>
      </c>
    </row>
    <row r="15992" spans="1:8" x14ac:dyDescent="0.3">
      <c r="A15992" t="s">
        <v>41</v>
      </c>
      <c r="B15992" t="s">
        <v>58</v>
      </c>
      <c r="C15992" t="s">
        <v>61</v>
      </c>
      <c r="D15992" t="s">
        <v>206</v>
      </c>
      <c r="E15992" t="s">
        <v>207</v>
      </c>
      <c r="G15992" s="87">
        <v>18000</v>
      </c>
      <c r="H15992" s="87">
        <v>18360</v>
      </c>
    </row>
    <row r="15993" spans="1:8" x14ac:dyDescent="0.3">
      <c r="A15993" t="s">
        <v>41</v>
      </c>
      <c r="B15993" t="s">
        <v>58</v>
      </c>
      <c r="C15993" t="s">
        <v>61</v>
      </c>
      <c r="D15993" t="s">
        <v>206</v>
      </c>
      <c r="E15993" t="s">
        <v>208</v>
      </c>
      <c r="G15993" s="87">
        <v>18000</v>
      </c>
      <c r="H15993" s="87">
        <v>18383.7</v>
      </c>
    </row>
    <row r="15994" spans="1:8" x14ac:dyDescent="0.3">
      <c r="A15994" t="s">
        <v>41</v>
      </c>
      <c r="B15994" t="s">
        <v>58</v>
      </c>
      <c r="C15994" t="s">
        <v>61</v>
      </c>
      <c r="D15994" t="s">
        <v>206</v>
      </c>
      <c r="E15994" t="s">
        <v>209</v>
      </c>
      <c r="G15994" s="87">
        <v>18000</v>
      </c>
      <c r="H15994" s="87">
        <v>17820</v>
      </c>
    </row>
    <row r="15995" spans="1:8" x14ac:dyDescent="0.3">
      <c r="A15995" t="s">
        <v>41</v>
      </c>
      <c r="B15995" t="s">
        <v>58</v>
      </c>
      <c r="C15995" t="s">
        <v>61</v>
      </c>
      <c r="D15995" t="s">
        <v>210</v>
      </c>
      <c r="E15995" t="s">
        <v>211</v>
      </c>
      <c r="G15995" s="87">
        <v>18000</v>
      </c>
      <c r="H15995" s="87">
        <v>18000</v>
      </c>
    </row>
    <row r="15996" spans="1:8" x14ac:dyDescent="0.3">
      <c r="A15996" t="s">
        <v>41</v>
      </c>
      <c r="B15996" t="s">
        <v>58</v>
      </c>
      <c r="C15996" t="s">
        <v>61</v>
      </c>
      <c r="D15996" t="s">
        <v>210</v>
      </c>
      <c r="E15996" t="s">
        <v>212</v>
      </c>
      <c r="G15996" s="87">
        <v>18000</v>
      </c>
      <c r="H15996" s="87">
        <v>17820</v>
      </c>
    </row>
    <row r="15997" spans="1:8" x14ac:dyDescent="0.3">
      <c r="A15997" t="s">
        <v>41</v>
      </c>
      <c r="B15997" t="s">
        <v>58</v>
      </c>
      <c r="C15997" t="s">
        <v>61</v>
      </c>
      <c r="D15997" t="s">
        <v>210</v>
      </c>
      <c r="E15997" t="s">
        <v>213</v>
      </c>
      <c r="G15997" s="87">
        <v>18000</v>
      </c>
      <c r="H15997" s="87">
        <v>17820</v>
      </c>
    </row>
    <row r="15998" spans="1:8" x14ac:dyDescent="0.3">
      <c r="A15998" t="s">
        <v>41</v>
      </c>
      <c r="B15998" t="s">
        <v>58</v>
      </c>
      <c r="C15998" t="s">
        <v>61</v>
      </c>
      <c r="D15998" t="s">
        <v>214</v>
      </c>
      <c r="E15998" t="s">
        <v>215</v>
      </c>
      <c r="F15998" s="88">
        <v>46388</v>
      </c>
      <c r="G15998" s="87">
        <v>1500</v>
      </c>
      <c r="H15998" s="87">
        <v>30.000000000000028</v>
      </c>
    </row>
    <row r="15999" spans="1:8" x14ac:dyDescent="0.3">
      <c r="A15999" t="s">
        <v>41</v>
      </c>
      <c r="B15999" t="s">
        <v>58</v>
      </c>
      <c r="C15999" t="s">
        <v>61</v>
      </c>
      <c r="D15999" t="s">
        <v>214</v>
      </c>
      <c r="E15999" t="s">
        <v>216</v>
      </c>
      <c r="F15999" s="88">
        <v>46388</v>
      </c>
      <c r="G15999" s="87">
        <v>1500</v>
      </c>
      <c r="H15999" s="87">
        <v>30.000000000000028</v>
      </c>
    </row>
    <row r="16000" spans="1:8" x14ac:dyDescent="0.3">
      <c r="A16000" t="s">
        <v>41</v>
      </c>
      <c r="B16000" t="s">
        <v>58</v>
      </c>
      <c r="C16000" t="s">
        <v>61</v>
      </c>
      <c r="D16000" t="s">
        <v>214</v>
      </c>
      <c r="E16000" t="s">
        <v>217</v>
      </c>
      <c r="F16000" s="88">
        <v>46388</v>
      </c>
      <c r="G16000" s="87">
        <v>1500</v>
      </c>
      <c r="H16000" s="87">
        <v>0</v>
      </c>
    </row>
    <row r="16001" spans="1:8" x14ac:dyDescent="0.3">
      <c r="A16001" t="s">
        <v>41</v>
      </c>
      <c r="B16001" t="s">
        <v>58</v>
      </c>
      <c r="C16001" t="s">
        <v>61</v>
      </c>
      <c r="D16001" t="s">
        <v>214</v>
      </c>
      <c r="E16001" t="s">
        <v>215</v>
      </c>
      <c r="F16001" s="88">
        <v>46419</v>
      </c>
      <c r="G16001" s="87">
        <v>1500</v>
      </c>
      <c r="H16001" s="87">
        <v>30.000000000000028</v>
      </c>
    </row>
    <row r="16002" spans="1:8" x14ac:dyDescent="0.3">
      <c r="A16002" t="s">
        <v>41</v>
      </c>
      <c r="B16002" t="s">
        <v>58</v>
      </c>
      <c r="C16002" t="s">
        <v>61</v>
      </c>
      <c r="D16002" t="s">
        <v>214</v>
      </c>
      <c r="E16002" t="s">
        <v>216</v>
      </c>
      <c r="F16002" s="88">
        <v>46419</v>
      </c>
      <c r="G16002" s="87">
        <v>1500</v>
      </c>
      <c r="H16002" s="87">
        <v>30.000000000000028</v>
      </c>
    </row>
    <row r="16003" spans="1:8" x14ac:dyDescent="0.3">
      <c r="A16003" t="s">
        <v>41</v>
      </c>
      <c r="B16003" t="s">
        <v>58</v>
      </c>
      <c r="C16003" t="s">
        <v>61</v>
      </c>
      <c r="D16003" t="s">
        <v>214</v>
      </c>
      <c r="E16003" t="s">
        <v>217</v>
      </c>
      <c r="F16003" s="88">
        <v>46419</v>
      </c>
      <c r="G16003" s="87">
        <v>1500</v>
      </c>
      <c r="H16003" s="87">
        <v>0</v>
      </c>
    </row>
    <row r="16004" spans="1:8" x14ac:dyDescent="0.3">
      <c r="A16004" t="s">
        <v>41</v>
      </c>
      <c r="B16004" t="s">
        <v>58</v>
      </c>
      <c r="C16004" t="s">
        <v>61</v>
      </c>
      <c r="D16004" t="s">
        <v>214</v>
      </c>
      <c r="E16004" t="s">
        <v>215</v>
      </c>
      <c r="F16004" s="88">
        <v>46447</v>
      </c>
      <c r="G16004" s="87">
        <v>1500</v>
      </c>
      <c r="H16004" s="87">
        <v>30.000000000000028</v>
      </c>
    </row>
    <row r="16005" spans="1:8" x14ac:dyDescent="0.3">
      <c r="A16005" t="s">
        <v>41</v>
      </c>
      <c r="B16005" t="s">
        <v>58</v>
      </c>
      <c r="C16005" t="s">
        <v>61</v>
      </c>
      <c r="D16005" t="s">
        <v>214</v>
      </c>
      <c r="E16005" t="s">
        <v>216</v>
      </c>
      <c r="F16005" s="88">
        <v>46447</v>
      </c>
      <c r="G16005" s="87">
        <v>1500</v>
      </c>
      <c r="H16005" s="87">
        <v>30.000000000000028</v>
      </c>
    </row>
    <row r="16006" spans="1:8" x14ac:dyDescent="0.3">
      <c r="A16006" t="s">
        <v>41</v>
      </c>
      <c r="B16006" t="s">
        <v>58</v>
      </c>
      <c r="C16006" t="s">
        <v>61</v>
      </c>
      <c r="D16006" t="s">
        <v>214</v>
      </c>
      <c r="E16006" t="s">
        <v>217</v>
      </c>
      <c r="F16006" s="88">
        <v>46447</v>
      </c>
      <c r="G16006" s="87">
        <v>1500</v>
      </c>
      <c r="H16006" s="87">
        <v>0</v>
      </c>
    </row>
    <row r="16007" spans="1:8" x14ac:dyDescent="0.3">
      <c r="A16007" t="s">
        <v>41</v>
      </c>
      <c r="B16007" t="s">
        <v>58</v>
      </c>
      <c r="C16007" t="s">
        <v>61</v>
      </c>
      <c r="D16007" t="s">
        <v>214</v>
      </c>
      <c r="E16007" t="s">
        <v>215</v>
      </c>
      <c r="F16007" s="88">
        <v>46478</v>
      </c>
      <c r="G16007" s="87">
        <v>1500</v>
      </c>
      <c r="H16007" s="87">
        <v>30.000000000000028</v>
      </c>
    </row>
    <row r="16008" spans="1:8" x14ac:dyDescent="0.3">
      <c r="A16008" t="s">
        <v>41</v>
      </c>
      <c r="B16008" t="s">
        <v>58</v>
      </c>
      <c r="C16008" t="s">
        <v>61</v>
      </c>
      <c r="D16008" t="s">
        <v>214</v>
      </c>
      <c r="E16008" t="s">
        <v>216</v>
      </c>
      <c r="F16008" s="88">
        <v>46478</v>
      </c>
      <c r="G16008" s="87">
        <v>1500</v>
      </c>
      <c r="H16008" s="87">
        <v>30.000000000000028</v>
      </c>
    </row>
    <row r="16009" spans="1:8" x14ac:dyDescent="0.3">
      <c r="A16009" t="s">
        <v>41</v>
      </c>
      <c r="B16009" t="s">
        <v>58</v>
      </c>
      <c r="C16009" t="s">
        <v>61</v>
      </c>
      <c r="D16009" t="s">
        <v>214</v>
      </c>
      <c r="E16009" t="s">
        <v>217</v>
      </c>
      <c r="F16009" s="88">
        <v>46478</v>
      </c>
      <c r="G16009" s="87">
        <v>1500</v>
      </c>
      <c r="H16009" s="87">
        <v>0</v>
      </c>
    </row>
    <row r="16010" spans="1:8" x14ac:dyDescent="0.3">
      <c r="A16010" t="s">
        <v>41</v>
      </c>
      <c r="B16010" t="s">
        <v>58</v>
      </c>
      <c r="C16010" t="s">
        <v>61</v>
      </c>
      <c r="D16010" t="s">
        <v>214</v>
      </c>
      <c r="E16010" t="s">
        <v>215</v>
      </c>
      <c r="F16010" s="88">
        <v>46508</v>
      </c>
      <c r="G16010" s="87">
        <v>1500</v>
      </c>
      <c r="H16010" s="87">
        <v>30.000000000000028</v>
      </c>
    </row>
    <row r="16011" spans="1:8" x14ac:dyDescent="0.3">
      <c r="A16011" t="s">
        <v>41</v>
      </c>
      <c r="B16011" t="s">
        <v>58</v>
      </c>
      <c r="C16011" t="s">
        <v>61</v>
      </c>
      <c r="D16011" t="s">
        <v>214</v>
      </c>
      <c r="E16011" t="s">
        <v>216</v>
      </c>
      <c r="F16011" s="88">
        <v>46508</v>
      </c>
      <c r="G16011" s="87">
        <v>1500</v>
      </c>
      <c r="H16011" s="87">
        <v>30.000000000000028</v>
      </c>
    </row>
    <row r="16012" spans="1:8" x14ac:dyDescent="0.3">
      <c r="A16012" t="s">
        <v>41</v>
      </c>
      <c r="B16012" t="s">
        <v>58</v>
      </c>
      <c r="C16012" t="s">
        <v>61</v>
      </c>
      <c r="D16012" t="s">
        <v>214</v>
      </c>
      <c r="E16012" t="s">
        <v>217</v>
      </c>
      <c r="F16012" s="88">
        <v>46508</v>
      </c>
      <c r="G16012" s="87">
        <v>1500</v>
      </c>
      <c r="H16012" s="87">
        <v>0</v>
      </c>
    </row>
    <row r="16013" spans="1:8" x14ac:dyDescent="0.3">
      <c r="A16013" t="s">
        <v>41</v>
      </c>
      <c r="B16013" t="s">
        <v>58</v>
      </c>
      <c r="C16013" t="s">
        <v>61</v>
      </c>
      <c r="D16013" t="s">
        <v>214</v>
      </c>
      <c r="E16013" t="s">
        <v>215</v>
      </c>
      <c r="F16013" s="88">
        <v>46539</v>
      </c>
      <c r="G16013" s="87">
        <v>1500</v>
      </c>
      <c r="H16013" s="87">
        <v>91.199999999999946</v>
      </c>
    </row>
    <row r="16014" spans="1:8" x14ac:dyDescent="0.3">
      <c r="A16014" t="s">
        <v>41</v>
      </c>
      <c r="B16014" t="s">
        <v>58</v>
      </c>
      <c r="C16014" t="s">
        <v>61</v>
      </c>
      <c r="D16014" t="s">
        <v>214</v>
      </c>
      <c r="E16014" t="s">
        <v>216</v>
      </c>
      <c r="F16014" s="88">
        <v>46539</v>
      </c>
      <c r="G16014" s="87">
        <v>1500</v>
      </c>
      <c r="H16014" s="87">
        <v>91.199999999999946</v>
      </c>
    </row>
    <row r="16015" spans="1:8" x14ac:dyDescent="0.3">
      <c r="A16015" t="s">
        <v>41</v>
      </c>
      <c r="B16015" t="s">
        <v>58</v>
      </c>
      <c r="C16015" t="s">
        <v>61</v>
      </c>
      <c r="D16015" t="s">
        <v>214</v>
      </c>
      <c r="E16015" t="s">
        <v>217</v>
      </c>
      <c r="F16015" s="88">
        <v>46539</v>
      </c>
      <c r="G16015" s="87">
        <v>1500</v>
      </c>
      <c r="H16015" s="87">
        <v>0</v>
      </c>
    </row>
    <row r="16016" spans="1:8" x14ac:dyDescent="0.3">
      <c r="A16016" t="s">
        <v>41</v>
      </c>
      <c r="B16016" t="s">
        <v>58</v>
      </c>
      <c r="C16016" t="s">
        <v>61</v>
      </c>
      <c r="D16016" t="s">
        <v>214</v>
      </c>
      <c r="E16016" t="s">
        <v>215</v>
      </c>
      <c r="F16016" s="88">
        <v>46569</v>
      </c>
      <c r="G16016" s="87">
        <v>1500</v>
      </c>
      <c r="H16016" s="87">
        <v>91.199999999999946</v>
      </c>
    </row>
    <row r="16017" spans="1:8" x14ac:dyDescent="0.3">
      <c r="A16017" t="s">
        <v>41</v>
      </c>
      <c r="B16017" t="s">
        <v>58</v>
      </c>
      <c r="C16017" t="s">
        <v>61</v>
      </c>
      <c r="D16017" t="s">
        <v>214</v>
      </c>
      <c r="E16017" t="s">
        <v>216</v>
      </c>
      <c r="F16017" s="88">
        <v>46569</v>
      </c>
      <c r="G16017" s="87">
        <v>1500</v>
      </c>
      <c r="H16017" s="87">
        <v>91.199999999999946</v>
      </c>
    </row>
    <row r="16018" spans="1:8" x14ac:dyDescent="0.3">
      <c r="A16018" t="s">
        <v>41</v>
      </c>
      <c r="B16018" t="s">
        <v>58</v>
      </c>
      <c r="C16018" t="s">
        <v>61</v>
      </c>
      <c r="D16018" t="s">
        <v>214</v>
      </c>
      <c r="E16018" t="s">
        <v>217</v>
      </c>
      <c r="F16018" s="88">
        <v>46569</v>
      </c>
      <c r="G16018" s="87">
        <v>1500</v>
      </c>
      <c r="H16018" s="87">
        <v>0</v>
      </c>
    </row>
    <row r="16019" spans="1:8" x14ac:dyDescent="0.3">
      <c r="A16019" t="s">
        <v>41</v>
      </c>
      <c r="B16019" t="s">
        <v>58</v>
      </c>
      <c r="C16019" t="s">
        <v>61</v>
      </c>
      <c r="D16019" t="s">
        <v>214</v>
      </c>
      <c r="E16019" t="s">
        <v>215</v>
      </c>
      <c r="F16019" s="88">
        <v>46600</v>
      </c>
      <c r="G16019" s="87">
        <v>1500</v>
      </c>
      <c r="H16019" s="87">
        <v>91.199999999999946</v>
      </c>
    </row>
    <row r="16020" spans="1:8" x14ac:dyDescent="0.3">
      <c r="A16020" t="s">
        <v>41</v>
      </c>
      <c r="B16020" t="s">
        <v>58</v>
      </c>
      <c r="C16020" t="s">
        <v>61</v>
      </c>
      <c r="D16020" t="s">
        <v>214</v>
      </c>
      <c r="E16020" t="s">
        <v>216</v>
      </c>
      <c r="F16020" s="88">
        <v>46600</v>
      </c>
      <c r="G16020" s="87">
        <v>1500</v>
      </c>
      <c r="H16020" s="87">
        <v>91.199999999999946</v>
      </c>
    </row>
    <row r="16021" spans="1:8" x14ac:dyDescent="0.3">
      <c r="A16021" t="s">
        <v>41</v>
      </c>
      <c r="B16021" t="s">
        <v>58</v>
      </c>
      <c r="C16021" t="s">
        <v>61</v>
      </c>
      <c r="D16021" t="s">
        <v>214</v>
      </c>
      <c r="E16021" t="s">
        <v>217</v>
      </c>
      <c r="F16021" s="88">
        <v>46600</v>
      </c>
      <c r="G16021" s="87">
        <v>1500</v>
      </c>
      <c r="H16021" s="87">
        <v>0</v>
      </c>
    </row>
    <row r="16022" spans="1:8" x14ac:dyDescent="0.3">
      <c r="A16022" t="s">
        <v>41</v>
      </c>
      <c r="B16022" t="s">
        <v>58</v>
      </c>
      <c r="C16022" t="s">
        <v>61</v>
      </c>
      <c r="D16022" t="s">
        <v>214</v>
      </c>
      <c r="E16022" t="s">
        <v>215</v>
      </c>
      <c r="F16022" s="88">
        <v>46631</v>
      </c>
      <c r="G16022" s="87">
        <v>1500</v>
      </c>
      <c r="H16022" s="87">
        <v>91.199999999999946</v>
      </c>
    </row>
    <row r="16023" spans="1:8" x14ac:dyDescent="0.3">
      <c r="A16023" t="s">
        <v>41</v>
      </c>
      <c r="B16023" t="s">
        <v>58</v>
      </c>
      <c r="C16023" t="s">
        <v>61</v>
      </c>
      <c r="D16023" t="s">
        <v>214</v>
      </c>
      <c r="E16023" t="s">
        <v>216</v>
      </c>
      <c r="F16023" s="88">
        <v>46631</v>
      </c>
      <c r="G16023" s="87">
        <v>1500</v>
      </c>
      <c r="H16023" s="87">
        <v>91.199999999999946</v>
      </c>
    </row>
    <row r="16024" spans="1:8" x14ac:dyDescent="0.3">
      <c r="A16024" t="s">
        <v>41</v>
      </c>
      <c r="B16024" t="s">
        <v>58</v>
      </c>
      <c r="C16024" t="s">
        <v>61</v>
      </c>
      <c r="D16024" t="s">
        <v>214</v>
      </c>
      <c r="E16024" t="s">
        <v>217</v>
      </c>
      <c r="F16024" s="88">
        <v>46631</v>
      </c>
      <c r="G16024" s="87">
        <v>1500</v>
      </c>
      <c r="H16024" s="87">
        <v>0</v>
      </c>
    </row>
    <row r="16025" spans="1:8" x14ac:dyDescent="0.3">
      <c r="A16025" t="s">
        <v>41</v>
      </c>
      <c r="B16025" t="s">
        <v>58</v>
      </c>
      <c r="C16025" t="s">
        <v>61</v>
      </c>
      <c r="D16025" t="s">
        <v>214</v>
      </c>
      <c r="E16025" t="s">
        <v>215</v>
      </c>
      <c r="F16025" s="88">
        <v>46661</v>
      </c>
      <c r="G16025" s="87">
        <v>1500</v>
      </c>
      <c r="H16025" s="87">
        <v>60.000000000000057</v>
      </c>
    </row>
    <row r="16026" spans="1:8" x14ac:dyDescent="0.3">
      <c r="A16026" t="s">
        <v>41</v>
      </c>
      <c r="B16026" t="s">
        <v>58</v>
      </c>
      <c r="C16026" t="s">
        <v>61</v>
      </c>
      <c r="D16026" t="s">
        <v>214</v>
      </c>
      <c r="E16026" t="s">
        <v>216</v>
      </c>
      <c r="F16026" s="88">
        <v>46661</v>
      </c>
      <c r="G16026" s="87">
        <v>1500</v>
      </c>
      <c r="H16026" s="87">
        <v>60.000000000000057</v>
      </c>
    </row>
    <row r="16027" spans="1:8" x14ac:dyDescent="0.3">
      <c r="A16027" t="s">
        <v>41</v>
      </c>
      <c r="B16027" t="s">
        <v>58</v>
      </c>
      <c r="C16027" t="s">
        <v>61</v>
      </c>
      <c r="D16027" t="s">
        <v>214</v>
      </c>
      <c r="E16027" t="s">
        <v>217</v>
      </c>
      <c r="F16027" s="88">
        <v>46661</v>
      </c>
      <c r="G16027" s="87">
        <v>1500</v>
      </c>
      <c r="H16027" s="87">
        <v>0</v>
      </c>
    </row>
    <row r="16028" spans="1:8" x14ac:dyDescent="0.3">
      <c r="A16028" t="s">
        <v>41</v>
      </c>
      <c r="B16028" t="s">
        <v>58</v>
      </c>
      <c r="C16028" t="s">
        <v>61</v>
      </c>
      <c r="D16028" t="s">
        <v>214</v>
      </c>
      <c r="E16028" t="s">
        <v>215</v>
      </c>
      <c r="F16028" s="88">
        <v>46692</v>
      </c>
      <c r="G16028" s="87">
        <v>1500</v>
      </c>
      <c r="H16028" s="87">
        <v>60.000000000000057</v>
      </c>
    </row>
    <row r="16029" spans="1:8" x14ac:dyDescent="0.3">
      <c r="A16029" t="s">
        <v>41</v>
      </c>
      <c r="B16029" t="s">
        <v>58</v>
      </c>
      <c r="C16029" t="s">
        <v>61</v>
      </c>
      <c r="D16029" t="s">
        <v>214</v>
      </c>
      <c r="E16029" t="s">
        <v>216</v>
      </c>
      <c r="F16029" s="88">
        <v>46692</v>
      </c>
      <c r="G16029" s="87">
        <v>1500</v>
      </c>
      <c r="H16029" s="87">
        <v>60.000000000000057</v>
      </c>
    </row>
    <row r="16030" spans="1:8" x14ac:dyDescent="0.3">
      <c r="A16030" t="s">
        <v>41</v>
      </c>
      <c r="B16030" t="s">
        <v>58</v>
      </c>
      <c r="C16030" t="s">
        <v>61</v>
      </c>
      <c r="D16030" t="s">
        <v>214</v>
      </c>
      <c r="E16030" t="s">
        <v>217</v>
      </c>
      <c r="F16030" s="88">
        <v>46692</v>
      </c>
      <c r="G16030" s="87">
        <v>1500</v>
      </c>
      <c r="H16030" s="87">
        <v>0</v>
      </c>
    </row>
    <row r="16031" spans="1:8" x14ac:dyDescent="0.3">
      <c r="A16031" t="s">
        <v>41</v>
      </c>
      <c r="B16031" t="s">
        <v>58</v>
      </c>
      <c r="C16031" t="s">
        <v>61</v>
      </c>
      <c r="D16031" t="s">
        <v>214</v>
      </c>
      <c r="E16031" t="s">
        <v>215</v>
      </c>
      <c r="F16031" s="88">
        <v>46722</v>
      </c>
      <c r="G16031" s="87">
        <v>1500</v>
      </c>
      <c r="H16031" s="87">
        <v>60.000000000000057</v>
      </c>
    </row>
    <row r="16032" spans="1:8" x14ac:dyDescent="0.3">
      <c r="A16032" t="s">
        <v>41</v>
      </c>
      <c r="B16032" t="s">
        <v>58</v>
      </c>
      <c r="C16032" t="s">
        <v>61</v>
      </c>
      <c r="D16032" t="s">
        <v>214</v>
      </c>
      <c r="E16032" t="s">
        <v>216</v>
      </c>
      <c r="F16032" s="88">
        <v>46722</v>
      </c>
      <c r="G16032" s="87">
        <v>1500</v>
      </c>
      <c r="H16032" s="87">
        <v>60.000000000000057</v>
      </c>
    </row>
    <row r="16033" spans="1:8" x14ac:dyDescent="0.3">
      <c r="A16033" t="s">
        <v>41</v>
      </c>
      <c r="B16033" t="s">
        <v>58</v>
      </c>
      <c r="C16033" t="s">
        <v>61</v>
      </c>
      <c r="D16033" t="s">
        <v>214</v>
      </c>
      <c r="E16033" t="s">
        <v>217</v>
      </c>
      <c r="F16033" s="88">
        <v>46722</v>
      </c>
      <c r="G16033" s="87">
        <v>1500</v>
      </c>
      <c r="H16033" s="87">
        <v>0</v>
      </c>
    </row>
    <row r="16034" spans="1:8" x14ac:dyDescent="0.3">
      <c r="A16034" t="s">
        <v>41</v>
      </c>
      <c r="B16034" t="s">
        <v>58</v>
      </c>
      <c r="C16034" t="s">
        <v>68</v>
      </c>
      <c r="D16034" t="s">
        <v>198</v>
      </c>
      <c r="E16034" t="s">
        <v>135</v>
      </c>
      <c r="G16034" s="87">
        <v>13200</v>
      </c>
      <c r="H16034" s="87">
        <v>7154.4000000000005</v>
      </c>
    </row>
    <row r="16035" spans="1:8" x14ac:dyDescent="0.3">
      <c r="A16035" t="s">
        <v>41</v>
      </c>
      <c r="B16035" t="s">
        <v>58</v>
      </c>
      <c r="C16035" t="s">
        <v>68</v>
      </c>
      <c r="D16035" t="s">
        <v>198</v>
      </c>
      <c r="E16035" t="s">
        <v>199</v>
      </c>
      <c r="G16035" s="87">
        <v>13200</v>
      </c>
      <c r="H16035" s="87">
        <v>13200</v>
      </c>
    </row>
    <row r="16036" spans="1:8" x14ac:dyDescent="0.3">
      <c r="A16036" t="s">
        <v>41</v>
      </c>
      <c r="B16036" t="s">
        <v>58</v>
      </c>
      <c r="C16036" t="s">
        <v>68</v>
      </c>
      <c r="D16036" t="s">
        <v>198</v>
      </c>
      <c r="E16036" t="s">
        <v>200</v>
      </c>
      <c r="G16036" s="87">
        <v>13200</v>
      </c>
      <c r="H16036" s="87">
        <v>13293.13557652977</v>
      </c>
    </row>
    <row r="16037" spans="1:8" x14ac:dyDescent="0.3">
      <c r="A16037" t="s">
        <v>41</v>
      </c>
      <c r="B16037" t="s">
        <v>58</v>
      </c>
      <c r="C16037" t="s">
        <v>68</v>
      </c>
      <c r="D16037" t="s">
        <v>198</v>
      </c>
      <c r="E16037" t="s">
        <v>201</v>
      </c>
      <c r="G16037" s="87">
        <v>13200</v>
      </c>
      <c r="H16037" s="87">
        <v>13200</v>
      </c>
    </row>
    <row r="16038" spans="1:8" x14ac:dyDescent="0.3">
      <c r="A16038" t="s">
        <v>41</v>
      </c>
      <c r="B16038" t="s">
        <v>58</v>
      </c>
      <c r="C16038" t="s">
        <v>68</v>
      </c>
      <c r="D16038" t="s">
        <v>198</v>
      </c>
      <c r="E16038" t="s">
        <v>202</v>
      </c>
      <c r="G16038" s="87">
        <v>13200</v>
      </c>
      <c r="H16038" s="87">
        <v>7204.8794824791339</v>
      </c>
    </row>
    <row r="16039" spans="1:8" x14ac:dyDescent="0.3">
      <c r="A16039" t="s">
        <v>41</v>
      </c>
      <c r="B16039" t="s">
        <v>58</v>
      </c>
      <c r="C16039" t="s">
        <v>68</v>
      </c>
      <c r="D16039" t="s">
        <v>198</v>
      </c>
      <c r="E16039" t="s">
        <v>139</v>
      </c>
      <c r="G16039" s="87">
        <v>13200</v>
      </c>
      <c r="H16039" s="87">
        <v>8382</v>
      </c>
    </row>
    <row r="16040" spans="1:8" x14ac:dyDescent="0.3">
      <c r="A16040" t="s">
        <v>41</v>
      </c>
      <c r="B16040" t="s">
        <v>58</v>
      </c>
      <c r="C16040" t="s">
        <v>68</v>
      </c>
      <c r="D16040" t="s">
        <v>198</v>
      </c>
      <c r="E16040" t="s">
        <v>65</v>
      </c>
      <c r="G16040" s="87">
        <v>13200</v>
      </c>
      <c r="H16040" s="87">
        <v>7204.8794824791339</v>
      </c>
    </row>
    <row r="16041" spans="1:8" x14ac:dyDescent="0.3">
      <c r="A16041" t="s">
        <v>41</v>
      </c>
      <c r="B16041" t="s">
        <v>58</v>
      </c>
      <c r="C16041" t="s">
        <v>68</v>
      </c>
      <c r="D16041" t="s">
        <v>203</v>
      </c>
      <c r="E16041" t="s">
        <v>204</v>
      </c>
      <c r="G16041" s="87">
        <v>13200</v>
      </c>
      <c r="H16041" s="87">
        <v>7133.1109837837557</v>
      </c>
    </row>
    <row r="16042" spans="1:8" x14ac:dyDescent="0.3">
      <c r="A16042" t="s">
        <v>41</v>
      </c>
      <c r="B16042" t="s">
        <v>58</v>
      </c>
      <c r="C16042" t="s">
        <v>68</v>
      </c>
      <c r="D16042" t="s">
        <v>203</v>
      </c>
      <c r="E16042" t="s">
        <v>142</v>
      </c>
      <c r="G16042" s="87">
        <v>13200</v>
      </c>
      <c r="H16042" s="87">
        <v>13200</v>
      </c>
    </row>
    <row r="16043" spans="1:8" x14ac:dyDescent="0.3">
      <c r="A16043" t="s">
        <v>41</v>
      </c>
      <c r="B16043" t="s">
        <v>58</v>
      </c>
      <c r="C16043" t="s">
        <v>68</v>
      </c>
      <c r="D16043" t="s">
        <v>203</v>
      </c>
      <c r="E16043" t="s">
        <v>143</v>
      </c>
      <c r="G16043" s="87">
        <v>13200</v>
      </c>
      <c r="H16043" s="87">
        <v>13160.721372294751</v>
      </c>
    </row>
    <row r="16044" spans="1:8" x14ac:dyDescent="0.3">
      <c r="A16044" t="s">
        <v>41</v>
      </c>
      <c r="B16044" t="s">
        <v>58</v>
      </c>
      <c r="C16044" t="s">
        <v>68</v>
      </c>
      <c r="D16044" t="s">
        <v>203</v>
      </c>
      <c r="E16044" t="s">
        <v>141</v>
      </c>
      <c r="G16044" s="87">
        <v>13200</v>
      </c>
      <c r="H16044" s="87">
        <v>0</v>
      </c>
    </row>
    <row r="16045" spans="1:8" x14ac:dyDescent="0.3">
      <c r="A16045" t="s">
        <v>41</v>
      </c>
      <c r="B16045" t="s">
        <v>58</v>
      </c>
      <c r="C16045" t="s">
        <v>68</v>
      </c>
      <c r="D16045" t="s">
        <v>203</v>
      </c>
      <c r="E16045" t="s">
        <v>205</v>
      </c>
      <c r="G16045" s="87">
        <v>13200</v>
      </c>
      <c r="H16045" s="87">
        <v>7133.1109837837557</v>
      </c>
    </row>
    <row r="16046" spans="1:8" x14ac:dyDescent="0.3">
      <c r="A16046" t="s">
        <v>41</v>
      </c>
      <c r="B16046" t="s">
        <v>58</v>
      </c>
      <c r="C16046" t="s">
        <v>68</v>
      </c>
      <c r="D16046" t="s">
        <v>206</v>
      </c>
      <c r="E16046" t="s">
        <v>207</v>
      </c>
      <c r="G16046" s="87">
        <v>13200</v>
      </c>
      <c r="H16046" s="87">
        <v>13200</v>
      </c>
    </row>
    <row r="16047" spans="1:8" x14ac:dyDescent="0.3">
      <c r="A16047" t="s">
        <v>41</v>
      </c>
      <c r="B16047" t="s">
        <v>58</v>
      </c>
      <c r="C16047" t="s">
        <v>68</v>
      </c>
      <c r="D16047" t="s">
        <v>206</v>
      </c>
      <c r="E16047" t="s">
        <v>208</v>
      </c>
      <c r="G16047" s="87">
        <v>13200</v>
      </c>
      <c r="H16047" s="87">
        <v>13200</v>
      </c>
    </row>
    <row r="16048" spans="1:8" x14ac:dyDescent="0.3">
      <c r="A16048" t="s">
        <v>41</v>
      </c>
      <c r="B16048" t="s">
        <v>58</v>
      </c>
      <c r="C16048" t="s">
        <v>68</v>
      </c>
      <c r="D16048" t="s">
        <v>206</v>
      </c>
      <c r="E16048" t="s">
        <v>209</v>
      </c>
      <c r="G16048" s="87">
        <v>13200</v>
      </c>
      <c r="H16048" s="87">
        <v>13107.5169584245</v>
      </c>
    </row>
    <row r="16049" spans="1:8" x14ac:dyDescent="0.3">
      <c r="A16049" t="s">
        <v>41</v>
      </c>
      <c r="B16049" t="s">
        <v>58</v>
      </c>
      <c r="C16049" t="s">
        <v>68</v>
      </c>
      <c r="D16049" t="s">
        <v>210</v>
      </c>
      <c r="E16049" t="s">
        <v>211</v>
      </c>
      <c r="G16049" s="87">
        <v>13200</v>
      </c>
      <c r="H16049" s="87">
        <v>13200</v>
      </c>
    </row>
    <row r="16050" spans="1:8" x14ac:dyDescent="0.3">
      <c r="A16050" t="s">
        <v>41</v>
      </c>
      <c r="B16050" t="s">
        <v>58</v>
      </c>
      <c r="C16050" t="s">
        <v>68</v>
      </c>
      <c r="D16050" t="s">
        <v>210</v>
      </c>
      <c r="E16050" t="s">
        <v>212</v>
      </c>
      <c r="G16050" s="87">
        <v>13200</v>
      </c>
      <c r="H16050" s="87">
        <v>13068</v>
      </c>
    </row>
    <row r="16051" spans="1:8" x14ac:dyDescent="0.3">
      <c r="A16051" t="s">
        <v>41</v>
      </c>
      <c r="B16051" t="s">
        <v>58</v>
      </c>
      <c r="C16051" t="s">
        <v>68</v>
      </c>
      <c r="D16051" t="s">
        <v>210</v>
      </c>
      <c r="E16051" t="s">
        <v>213</v>
      </c>
      <c r="G16051" s="87">
        <v>13200</v>
      </c>
      <c r="H16051" s="87">
        <v>13266</v>
      </c>
    </row>
    <row r="16052" spans="1:8" x14ac:dyDescent="0.3">
      <c r="A16052" t="s">
        <v>41</v>
      </c>
      <c r="B16052" t="s">
        <v>58</v>
      </c>
      <c r="C16052" t="s">
        <v>68</v>
      </c>
      <c r="D16052" t="s">
        <v>214</v>
      </c>
      <c r="E16052" t="s">
        <v>215</v>
      </c>
      <c r="F16052" s="88">
        <v>46388</v>
      </c>
      <c r="G16052" s="87">
        <v>1100</v>
      </c>
      <c r="H16052" s="87">
        <v>13.42607299904703</v>
      </c>
    </row>
    <row r="16053" spans="1:8" x14ac:dyDescent="0.3">
      <c r="A16053" t="s">
        <v>41</v>
      </c>
      <c r="B16053" t="s">
        <v>58</v>
      </c>
      <c r="C16053" t="s">
        <v>68</v>
      </c>
      <c r="D16053" t="s">
        <v>214</v>
      </c>
      <c r="E16053" t="s">
        <v>216</v>
      </c>
      <c r="F16053" s="88">
        <v>46388</v>
      </c>
      <c r="G16053" s="87">
        <v>1100</v>
      </c>
      <c r="H16053" s="87">
        <v>0</v>
      </c>
    </row>
    <row r="16054" spans="1:8" x14ac:dyDescent="0.3">
      <c r="A16054" t="s">
        <v>41</v>
      </c>
      <c r="B16054" t="s">
        <v>58</v>
      </c>
      <c r="C16054" t="s">
        <v>68</v>
      </c>
      <c r="D16054" t="s">
        <v>214</v>
      </c>
      <c r="E16054" t="s">
        <v>217</v>
      </c>
      <c r="F16054" s="88">
        <v>46388</v>
      </c>
      <c r="G16054" s="87">
        <v>1100</v>
      </c>
      <c r="H16054" s="87">
        <v>13.42607299904703</v>
      </c>
    </row>
    <row r="16055" spans="1:8" x14ac:dyDescent="0.3">
      <c r="A16055" t="s">
        <v>41</v>
      </c>
      <c r="B16055" t="s">
        <v>58</v>
      </c>
      <c r="C16055" t="s">
        <v>68</v>
      </c>
      <c r="D16055" t="s">
        <v>214</v>
      </c>
      <c r="E16055" t="s">
        <v>215</v>
      </c>
      <c r="F16055" s="88">
        <v>46419</v>
      </c>
      <c r="G16055" s="87">
        <v>1100</v>
      </c>
      <c r="H16055" s="87">
        <v>13.41284158481999</v>
      </c>
    </row>
    <row r="16056" spans="1:8" x14ac:dyDescent="0.3">
      <c r="A16056" t="s">
        <v>41</v>
      </c>
      <c r="B16056" t="s">
        <v>58</v>
      </c>
      <c r="C16056" t="s">
        <v>68</v>
      </c>
      <c r="D16056" t="s">
        <v>214</v>
      </c>
      <c r="E16056" t="s">
        <v>216</v>
      </c>
      <c r="F16056" s="88">
        <v>46419</v>
      </c>
      <c r="G16056" s="87">
        <v>1100</v>
      </c>
      <c r="H16056" s="87">
        <v>0</v>
      </c>
    </row>
    <row r="16057" spans="1:8" x14ac:dyDescent="0.3">
      <c r="A16057" t="s">
        <v>41</v>
      </c>
      <c r="B16057" t="s">
        <v>58</v>
      </c>
      <c r="C16057" t="s">
        <v>68</v>
      </c>
      <c r="D16057" t="s">
        <v>214</v>
      </c>
      <c r="E16057" t="s">
        <v>217</v>
      </c>
      <c r="F16057" s="88">
        <v>46419</v>
      </c>
      <c r="G16057" s="87">
        <v>1100</v>
      </c>
      <c r="H16057" s="87">
        <v>13.41284158481999</v>
      </c>
    </row>
    <row r="16058" spans="1:8" x14ac:dyDescent="0.3">
      <c r="A16058" t="s">
        <v>41</v>
      </c>
      <c r="B16058" t="s">
        <v>58</v>
      </c>
      <c r="C16058" t="s">
        <v>68</v>
      </c>
      <c r="D16058" t="s">
        <v>214</v>
      </c>
      <c r="E16058" t="s">
        <v>215</v>
      </c>
      <c r="F16058" s="88">
        <v>46447</v>
      </c>
      <c r="G16058" s="87">
        <v>1100</v>
      </c>
      <c r="H16058" s="87">
        <v>13.39963622407239</v>
      </c>
    </row>
    <row r="16059" spans="1:8" x14ac:dyDescent="0.3">
      <c r="A16059" t="s">
        <v>41</v>
      </c>
      <c r="B16059" t="s">
        <v>58</v>
      </c>
      <c r="C16059" t="s">
        <v>68</v>
      </c>
      <c r="D16059" t="s">
        <v>214</v>
      </c>
      <c r="E16059" t="s">
        <v>216</v>
      </c>
      <c r="F16059" s="88">
        <v>46447</v>
      </c>
      <c r="G16059" s="87">
        <v>1100</v>
      </c>
      <c r="H16059" s="87">
        <v>0</v>
      </c>
    </row>
    <row r="16060" spans="1:8" x14ac:dyDescent="0.3">
      <c r="A16060" t="s">
        <v>41</v>
      </c>
      <c r="B16060" t="s">
        <v>58</v>
      </c>
      <c r="C16060" t="s">
        <v>68</v>
      </c>
      <c r="D16060" t="s">
        <v>214</v>
      </c>
      <c r="E16060" t="s">
        <v>217</v>
      </c>
      <c r="F16060" s="88">
        <v>46447</v>
      </c>
      <c r="G16060" s="87">
        <v>1100</v>
      </c>
      <c r="H16060" s="87">
        <v>13.39963622407239</v>
      </c>
    </row>
    <row r="16061" spans="1:8" x14ac:dyDescent="0.3">
      <c r="A16061" t="s">
        <v>41</v>
      </c>
      <c r="B16061" t="s">
        <v>58</v>
      </c>
      <c r="C16061" t="s">
        <v>68</v>
      </c>
      <c r="D16061" t="s">
        <v>214</v>
      </c>
      <c r="E16061" t="s">
        <v>215</v>
      </c>
      <c r="F16061" s="88">
        <v>46478</v>
      </c>
      <c r="G16061" s="87">
        <v>1100</v>
      </c>
      <c r="H16061" s="87">
        <v>13.386010535440279</v>
      </c>
    </row>
    <row r="16062" spans="1:8" x14ac:dyDescent="0.3">
      <c r="A16062" t="s">
        <v>41</v>
      </c>
      <c r="B16062" t="s">
        <v>58</v>
      </c>
      <c r="C16062" t="s">
        <v>68</v>
      </c>
      <c r="D16062" t="s">
        <v>214</v>
      </c>
      <c r="E16062" t="s">
        <v>216</v>
      </c>
      <c r="F16062" s="88">
        <v>46478</v>
      </c>
      <c r="G16062" s="87">
        <v>1100</v>
      </c>
      <c r="H16062" s="87">
        <v>0</v>
      </c>
    </row>
    <row r="16063" spans="1:8" x14ac:dyDescent="0.3">
      <c r="A16063" t="s">
        <v>41</v>
      </c>
      <c r="B16063" t="s">
        <v>58</v>
      </c>
      <c r="C16063" t="s">
        <v>68</v>
      </c>
      <c r="D16063" t="s">
        <v>214</v>
      </c>
      <c r="E16063" t="s">
        <v>217</v>
      </c>
      <c r="F16063" s="88">
        <v>46478</v>
      </c>
      <c r="G16063" s="87">
        <v>1100</v>
      </c>
      <c r="H16063" s="87">
        <v>13.386010535440279</v>
      </c>
    </row>
    <row r="16064" spans="1:8" x14ac:dyDescent="0.3">
      <c r="A16064" t="s">
        <v>41</v>
      </c>
      <c r="B16064" t="s">
        <v>58</v>
      </c>
      <c r="C16064" t="s">
        <v>68</v>
      </c>
      <c r="D16064" t="s">
        <v>214</v>
      </c>
      <c r="E16064" t="s">
        <v>215</v>
      </c>
      <c r="F16064" s="88">
        <v>46508</v>
      </c>
      <c r="G16064" s="87">
        <v>1100</v>
      </c>
      <c r="H16064" s="87">
        <v>13.37241252976742</v>
      </c>
    </row>
    <row r="16065" spans="1:8" x14ac:dyDescent="0.3">
      <c r="A16065" t="s">
        <v>41</v>
      </c>
      <c r="B16065" t="s">
        <v>58</v>
      </c>
      <c r="C16065" t="s">
        <v>68</v>
      </c>
      <c r="D16065" t="s">
        <v>214</v>
      </c>
      <c r="E16065" t="s">
        <v>216</v>
      </c>
      <c r="F16065" s="88">
        <v>46508</v>
      </c>
      <c r="G16065" s="87">
        <v>1100</v>
      </c>
      <c r="H16065" s="87">
        <v>0</v>
      </c>
    </row>
    <row r="16066" spans="1:8" x14ac:dyDescent="0.3">
      <c r="A16066" t="s">
        <v>41</v>
      </c>
      <c r="B16066" t="s">
        <v>58</v>
      </c>
      <c r="C16066" t="s">
        <v>68</v>
      </c>
      <c r="D16066" t="s">
        <v>214</v>
      </c>
      <c r="E16066" t="s">
        <v>217</v>
      </c>
      <c r="F16066" s="88">
        <v>46508</v>
      </c>
      <c r="G16066" s="87">
        <v>1100</v>
      </c>
      <c r="H16066" s="87">
        <v>13.37241252976742</v>
      </c>
    </row>
    <row r="16067" spans="1:8" x14ac:dyDescent="0.3">
      <c r="A16067" t="s">
        <v>41</v>
      </c>
      <c r="B16067" t="s">
        <v>58</v>
      </c>
      <c r="C16067" t="s">
        <v>68</v>
      </c>
      <c r="D16067" t="s">
        <v>214</v>
      </c>
      <c r="E16067" t="s">
        <v>215</v>
      </c>
      <c r="F16067" s="88">
        <v>46539</v>
      </c>
      <c r="G16067" s="87">
        <v>1100</v>
      </c>
      <c r="H16067" s="87">
        <v>13.35884212277492</v>
      </c>
    </row>
    <row r="16068" spans="1:8" x14ac:dyDescent="0.3">
      <c r="A16068" t="s">
        <v>41</v>
      </c>
      <c r="B16068" t="s">
        <v>58</v>
      </c>
      <c r="C16068" t="s">
        <v>68</v>
      </c>
      <c r="D16068" t="s">
        <v>214</v>
      </c>
      <c r="E16068" t="s">
        <v>216</v>
      </c>
      <c r="F16068" s="88">
        <v>46539</v>
      </c>
      <c r="G16068" s="87">
        <v>1100</v>
      </c>
      <c r="H16068" s="87">
        <v>0</v>
      </c>
    </row>
    <row r="16069" spans="1:8" x14ac:dyDescent="0.3">
      <c r="A16069" t="s">
        <v>41</v>
      </c>
      <c r="B16069" t="s">
        <v>58</v>
      </c>
      <c r="C16069" t="s">
        <v>68</v>
      </c>
      <c r="D16069" t="s">
        <v>214</v>
      </c>
      <c r="E16069" t="s">
        <v>217</v>
      </c>
      <c r="F16069" s="88">
        <v>46539</v>
      </c>
      <c r="G16069" s="87">
        <v>1100</v>
      </c>
      <c r="H16069" s="87">
        <v>13.35884212277492</v>
      </c>
    </row>
    <row r="16070" spans="1:8" x14ac:dyDescent="0.3">
      <c r="A16070" t="s">
        <v>41</v>
      </c>
      <c r="B16070" t="s">
        <v>58</v>
      </c>
      <c r="C16070" t="s">
        <v>68</v>
      </c>
      <c r="D16070" t="s">
        <v>214</v>
      </c>
      <c r="E16070" t="s">
        <v>215</v>
      </c>
      <c r="F16070" s="88">
        <v>46569</v>
      </c>
      <c r="G16070" s="87">
        <v>1100</v>
      </c>
      <c r="H16070" s="87">
        <v>13.3452992305261</v>
      </c>
    </row>
    <row r="16071" spans="1:8" x14ac:dyDescent="0.3">
      <c r="A16071" t="s">
        <v>41</v>
      </c>
      <c r="B16071" t="s">
        <v>58</v>
      </c>
      <c r="C16071" t="s">
        <v>68</v>
      </c>
      <c r="D16071" t="s">
        <v>214</v>
      </c>
      <c r="E16071" t="s">
        <v>216</v>
      </c>
      <c r="F16071" s="88">
        <v>46569</v>
      </c>
      <c r="G16071" s="87">
        <v>1100</v>
      </c>
      <c r="H16071" s="87">
        <v>0</v>
      </c>
    </row>
    <row r="16072" spans="1:8" x14ac:dyDescent="0.3">
      <c r="A16072" t="s">
        <v>41</v>
      </c>
      <c r="B16072" t="s">
        <v>58</v>
      </c>
      <c r="C16072" t="s">
        <v>68</v>
      </c>
      <c r="D16072" t="s">
        <v>214</v>
      </c>
      <c r="E16072" t="s">
        <v>217</v>
      </c>
      <c r="F16072" s="88">
        <v>46569</v>
      </c>
      <c r="G16072" s="87">
        <v>1100</v>
      </c>
      <c r="H16072" s="87">
        <v>13.3452992305261</v>
      </c>
    </row>
    <row r="16073" spans="1:8" x14ac:dyDescent="0.3">
      <c r="A16073" t="s">
        <v>41</v>
      </c>
      <c r="B16073" t="s">
        <v>58</v>
      </c>
      <c r="C16073" t="s">
        <v>68</v>
      </c>
      <c r="D16073" t="s">
        <v>214</v>
      </c>
      <c r="E16073" t="s">
        <v>215</v>
      </c>
      <c r="F16073" s="88">
        <v>46600</v>
      </c>
      <c r="G16073" s="87">
        <v>1100</v>
      </c>
      <c r="H16073" s="87">
        <v>13.331562432553509</v>
      </c>
    </row>
    <row r="16074" spans="1:8" x14ac:dyDescent="0.3">
      <c r="A16074" t="s">
        <v>41</v>
      </c>
      <c r="B16074" t="s">
        <v>58</v>
      </c>
      <c r="C16074" t="s">
        <v>68</v>
      </c>
      <c r="D16074" t="s">
        <v>214</v>
      </c>
      <c r="E16074" t="s">
        <v>216</v>
      </c>
      <c r="F16074" s="88">
        <v>46600</v>
      </c>
      <c r="G16074" s="87">
        <v>1100</v>
      </c>
      <c r="H16074" s="87">
        <v>0</v>
      </c>
    </row>
    <row r="16075" spans="1:8" x14ac:dyDescent="0.3">
      <c r="A16075" t="s">
        <v>41</v>
      </c>
      <c r="B16075" t="s">
        <v>58</v>
      </c>
      <c r="C16075" t="s">
        <v>68</v>
      </c>
      <c r="D16075" t="s">
        <v>214</v>
      </c>
      <c r="E16075" t="s">
        <v>217</v>
      </c>
      <c r="F16075" s="88">
        <v>46600</v>
      </c>
      <c r="G16075" s="87">
        <v>1100</v>
      </c>
      <c r="H16075" s="87">
        <v>13.331562432553509</v>
      </c>
    </row>
    <row r="16076" spans="1:8" x14ac:dyDescent="0.3">
      <c r="A16076" t="s">
        <v>41</v>
      </c>
      <c r="B16076" t="s">
        <v>58</v>
      </c>
      <c r="C16076" t="s">
        <v>68</v>
      </c>
      <c r="D16076" t="s">
        <v>214</v>
      </c>
      <c r="E16076" t="s">
        <v>215</v>
      </c>
      <c r="F16076" s="88">
        <v>46631</v>
      </c>
      <c r="G16076" s="87">
        <v>1100</v>
      </c>
      <c r="H16076" s="87">
        <v>13.318074766975061</v>
      </c>
    </row>
    <row r="16077" spans="1:8" x14ac:dyDescent="0.3">
      <c r="A16077" t="s">
        <v>41</v>
      </c>
      <c r="B16077" t="s">
        <v>58</v>
      </c>
      <c r="C16077" t="s">
        <v>68</v>
      </c>
      <c r="D16077" t="s">
        <v>214</v>
      </c>
      <c r="E16077" t="s">
        <v>216</v>
      </c>
      <c r="F16077" s="88">
        <v>46631</v>
      </c>
      <c r="G16077" s="87">
        <v>1100</v>
      </c>
      <c r="H16077" s="87">
        <v>0</v>
      </c>
    </row>
    <row r="16078" spans="1:8" x14ac:dyDescent="0.3">
      <c r="A16078" t="s">
        <v>41</v>
      </c>
      <c r="B16078" t="s">
        <v>58</v>
      </c>
      <c r="C16078" t="s">
        <v>68</v>
      </c>
      <c r="D16078" t="s">
        <v>214</v>
      </c>
      <c r="E16078" t="s">
        <v>217</v>
      </c>
      <c r="F16078" s="88">
        <v>46631</v>
      </c>
      <c r="G16078" s="87">
        <v>1100</v>
      </c>
      <c r="H16078" s="87">
        <v>13.318074766975061</v>
      </c>
    </row>
    <row r="16079" spans="1:8" x14ac:dyDescent="0.3">
      <c r="A16079" t="s">
        <v>41</v>
      </c>
      <c r="B16079" t="s">
        <v>58</v>
      </c>
      <c r="C16079" t="s">
        <v>68</v>
      </c>
      <c r="D16079" t="s">
        <v>214</v>
      </c>
      <c r="E16079" t="s">
        <v>215</v>
      </c>
      <c r="F16079" s="88">
        <v>46661</v>
      </c>
      <c r="G16079" s="87">
        <v>1100</v>
      </c>
      <c r="H16079" s="87">
        <v>13.304614365007071</v>
      </c>
    </row>
    <row r="16080" spans="1:8" x14ac:dyDescent="0.3">
      <c r="A16080" t="s">
        <v>41</v>
      </c>
      <c r="B16080" t="s">
        <v>58</v>
      </c>
      <c r="C16080" t="s">
        <v>68</v>
      </c>
      <c r="D16080" t="s">
        <v>214</v>
      </c>
      <c r="E16080" t="s">
        <v>216</v>
      </c>
      <c r="F16080" s="88">
        <v>46661</v>
      </c>
      <c r="G16080" s="87">
        <v>1100</v>
      </c>
      <c r="H16080" s="87">
        <v>0</v>
      </c>
    </row>
    <row r="16081" spans="1:8" x14ac:dyDescent="0.3">
      <c r="A16081" t="s">
        <v>41</v>
      </c>
      <c r="B16081" t="s">
        <v>58</v>
      </c>
      <c r="C16081" t="s">
        <v>68</v>
      </c>
      <c r="D16081" t="s">
        <v>214</v>
      </c>
      <c r="E16081" t="s">
        <v>217</v>
      </c>
      <c r="F16081" s="88">
        <v>46661</v>
      </c>
      <c r="G16081" s="87">
        <v>1100</v>
      </c>
      <c r="H16081" s="87">
        <v>13.304614365007071</v>
      </c>
    </row>
    <row r="16082" spans="1:8" x14ac:dyDescent="0.3">
      <c r="A16082" t="s">
        <v>41</v>
      </c>
      <c r="B16082" t="s">
        <v>58</v>
      </c>
      <c r="C16082" t="s">
        <v>68</v>
      </c>
      <c r="D16082" t="s">
        <v>214</v>
      </c>
      <c r="E16082" t="s">
        <v>215</v>
      </c>
      <c r="F16082" s="88">
        <v>46692</v>
      </c>
      <c r="G16082" s="87">
        <v>1100</v>
      </c>
      <c r="H16082" s="87">
        <v>13.291181144067711</v>
      </c>
    </row>
    <row r="16083" spans="1:8" x14ac:dyDescent="0.3">
      <c r="A16083" t="s">
        <v>41</v>
      </c>
      <c r="B16083" t="s">
        <v>58</v>
      </c>
      <c r="C16083" t="s">
        <v>68</v>
      </c>
      <c r="D16083" t="s">
        <v>214</v>
      </c>
      <c r="E16083" t="s">
        <v>216</v>
      </c>
      <c r="F16083" s="88">
        <v>46692</v>
      </c>
      <c r="G16083" s="87">
        <v>1100</v>
      </c>
      <c r="H16083" s="87">
        <v>0</v>
      </c>
    </row>
    <row r="16084" spans="1:8" x14ac:dyDescent="0.3">
      <c r="A16084" t="s">
        <v>41</v>
      </c>
      <c r="B16084" t="s">
        <v>58</v>
      </c>
      <c r="C16084" t="s">
        <v>68</v>
      </c>
      <c r="D16084" t="s">
        <v>214</v>
      </c>
      <c r="E16084" t="s">
        <v>217</v>
      </c>
      <c r="F16084" s="88">
        <v>46692</v>
      </c>
      <c r="G16084" s="87">
        <v>1100</v>
      </c>
      <c r="H16084" s="87">
        <v>13.291181144067711</v>
      </c>
    </row>
    <row r="16085" spans="1:8" x14ac:dyDescent="0.3">
      <c r="A16085" t="s">
        <v>41</v>
      </c>
      <c r="B16085" t="s">
        <v>58</v>
      </c>
      <c r="C16085" t="s">
        <v>68</v>
      </c>
      <c r="D16085" t="s">
        <v>214</v>
      </c>
      <c r="E16085" t="s">
        <v>215</v>
      </c>
      <c r="F16085" s="88">
        <v>46722</v>
      </c>
      <c r="G16085" s="87">
        <v>1100</v>
      </c>
      <c r="H16085" s="87">
        <v>13.27777502190928</v>
      </c>
    </row>
    <row r="16086" spans="1:8" x14ac:dyDescent="0.3">
      <c r="A16086" t="s">
        <v>41</v>
      </c>
      <c r="B16086" t="s">
        <v>58</v>
      </c>
      <c r="C16086" t="s">
        <v>68</v>
      </c>
      <c r="D16086" t="s">
        <v>214</v>
      </c>
      <c r="E16086" t="s">
        <v>216</v>
      </c>
      <c r="F16086" s="88">
        <v>46722</v>
      </c>
      <c r="G16086" s="87">
        <v>1100</v>
      </c>
      <c r="H16086" s="87">
        <v>0</v>
      </c>
    </row>
    <row r="16087" spans="1:8" x14ac:dyDescent="0.3">
      <c r="A16087" t="s">
        <v>41</v>
      </c>
      <c r="B16087" t="s">
        <v>58</v>
      </c>
      <c r="C16087" t="s">
        <v>68</v>
      </c>
      <c r="D16087" t="s">
        <v>214</v>
      </c>
      <c r="E16087" t="s">
        <v>217</v>
      </c>
      <c r="F16087" s="88">
        <v>46722</v>
      </c>
      <c r="G16087" s="87">
        <v>1100</v>
      </c>
      <c r="H16087" s="87">
        <v>13.27777502190928</v>
      </c>
    </row>
    <row r="16088" spans="1:8" x14ac:dyDescent="0.3">
      <c r="A16088" t="s">
        <v>41</v>
      </c>
      <c r="B16088" t="s">
        <v>58</v>
      </c>
      <c r="C16088" t="s">
        <v>69</v>
      </c>
      <c r="D16088" t="s">
        <v>198</v>
      </c>
      <c r="E16088" t="s">
        <v>135</v>
      </c>
      <c r="G16088" s="87">
        <v>28800</v>
      </c>
      <c r="H16088" s="87">
        <v>16416</v>
      </c>
    </row>
    <row r="16089" spans="1:8" x14ac:dyDescent="0.3">
      <c r="A16089" t="s">
        <v>41</v>
      </c>
      <c r="B16089" t="s">
        <v>58</v>
      </c>
      <c r="C16089" t="s">
        <v>69</v>
      </c>
      <c r="D16089" t="s">
        <v>198</v>
      </c>
      <c r="E16089" t="s">
        <v>199</v>
      </c>
      <c r="G16089" s="87">
        <v>28800</v>
      </c>
      <c r="H16089" s="87">
        <v>28800</v>
      </c>
    </row>
    <row r="16090" spans="1:8" x14ac:dyDescent="0.3">
      <c r="A16090" t="s">
        <v>41</v>
      </c>
      <c r="B16090" t="s">
        <v>58</v>
      </c>
      <c r="C16090" t="s">
        <v>69</v>
      </c>
      <c r="D16090" t="s">
        <v>198</v>
      </c>
      <c r="E16090" t="s">
        <v>200</v>
      </c>
      <c r="G16090" s="87">
        <v>28800</v>
      </c>
      <c r="H16090" s="87">
        <v>29120.26181449429</v>
      </c>
    </row>
    <row r="16091" spans="1:8" x14ac:dyDescent="0.3">
      <c r="A16091" t="s">
        <v>41</v>
      </c>
      <c r="B16091" t="s">
        <v>58</v>
      </c>
      <c r="C16091" t="s">
        <v>69</v>
      </c>
      <c r="D16091" t="s">
        <v>198</v>
      </c>
      <c r="E16091" t="s">
        <v>201</v>
      </c>
      <c r="G16091" s="87">
        <v>28800</v>
      </c>
      <c r="H16091" s="87">
        <v>28800</v>
      </c>
    </row>
    <row r="16092" spans="1:8" x14ac:dyDescent="0.3">
      <c r="A16092" t="s">
        <v>41</v>
      </c>
      <c r="B16092" t="s">
        <v>58</v>
      </c>
      <c r="C16092" t="s">
        <v>69</v>
      </c>
      <c r="D16092" t="s">
        <v>198</v>
      </c>
      <c r="E16092" t="s">
        <v>202</v>
      </c>
      <c r="G16092" s="87">
        <v>28800</v>
      </c>
      <c r="H16092" s="87">
        <v>16598.549234261751</v>
      </c>
    </row>
    <row r="16093" spans="1:8" x14ac:dyDescent="0.3">
      <c r="A16093" t="s">
        <v>41</v>
      </c>
      <c r="B16093" t="s">
        <v>58</v>
      </c>
      <c r="C16093" t="s">
        <v>69</v>
      </c>
      <c r="D16093" t="s">
        <v>198</v>
      </c>
      <c r="E16093" t="s">
        <v>139</v>
      </c>
      <c r="G16093" s="87">
        <v>28800</v>
      </c>
      <c r="H16093" s="87">
        <v>18864</v>
      </c>
    </row>
    <row r="16094" spans="1:8" x14ac:dyDescent="0.3">
      <c r="A16094" t="s">
        <v>41</v>
      </c>
      <c r="B16094" t="s">
        <v>58</v>
      </c>
      <c r="C16094" t="s">
        <v>69</v>
      </c>
      <c r="D16094" t="s">
        <v>198</v>
      </c>
      <c r="E16094" t="s">
        <v>65</v>
      </c>
      <c r="G16094" s="87">
        <v>28800</v>
      </c>
      <c r="H16094" s="87">
        <v>16598.549234261751</v>
      </c>
    </row>
    <row r="16095" spans="1:8" x14ac:dyDescent="0.3">
      <c r="A16095" t="s">
        <v>41</v>
      </c>
      <c r="B16095" t="s">
        <v>58</v>
      </c>
      <c r="C16095" t="s">
        <v>69</v>
      </c>
      <c r="D16095" t="s">
        <v>203</v>
      </c>
      <c r="E16095" t="s">
        <v>204</v>
      </c>
      <c r="G16095" s="87">
        <v>28800</v>
      </c>
      <c r="H16095" s="87">
        <v>16654.63051360465</v>
      </c>
    </row>
    <row r="16096" spans="1:8" x14ac:dyDescent="0.3">
      <c r="A16096" t="s">
        <v>41</v>
      </c>
      <c r="B16096" t="s">
        <v>58</v>
      </c>
      <c r="C16096" t="s">
        <v>69</v>
      </c>
      <c r="D16096" t="s">
        <v>203</v>
      </c>
      <c r="E16096" t="s">
        <v>142</v>
      </c>
      <c r="G16096" s="87">
        <v>28800</v>
      </c>
      <c r="H16096" s="87">
        <v>28800</v>
      </c>
    </row>
    <row r="16097" spans="1:8" x14ac:dyDescent="0.3">
      <c r="A16097" t="s">
        <v>41</v>
      </c>
      <c r="B16097" t="s">
        <v>58</v>
      </c>
      <c r="C16097" t="s">
        <v>69</v>
      </c>
      <c r="D16097" t="s">
        <v>203</v>
      </c>
      <c r="E16097" t="s">
        <v>143</v>
      </c>
      <c r="G16097" s="87">
        <v>28800</v>
      </c>
      <c r="H16097" s="87">
        <v>29218.650023867809</v>
      </c>
    </row>
    <row r="16098" spans="1:8" x14ac:dyDescent="0.3">
      <c r="A16098" t="s">
        <v>41</v>
      </c>
      <c r="B16098" t="s">
        <v>58</v>
      </c>
      <c r="C16098" t="s">
        <v>69</v>
      </c>
      <c r="D16098" t="s">
        <v>203</v>
      </c>
      <c r="E16098" t="s">
        <v>141</v>
      </c>
      <c r="G16098" s="87">
        <v>28800</v>
      </c>
      <c r="H16098" s="87">
        <v>0</v>
      </c>
    </row>
    <row r="16099" spans="1:8" x14ac:dyDescent="0.3">
      <c r="A16099" t="s">
        <v>41</v>
      </c>
      <c r="B16099" t="s">
        <v>58</v>
      </c>
      <c r="C16099" t="s">
        <v>69</v>
      </c>
      <c r="D16099" t="s">
        <v>203</v>
      </c>
      <c r="E16099" t="s">
        <v>205</v>
      </c>
      <c r="G16099" s="87">
        <v>28800</v>
      </c>
      <c r="H16099" s="87">
        <v>16654.63051360465</v>
      </c>
    </row>
    <row r="16100" spans="1:8" x14ac:dyDescent="0.3">
      <c r="A16100" t="s">
        <v>41</v>
      </c>
      <c r="B16100" t="s">
        <v>58</v>
      </c>
      <c r="C16100" t="s">
        <v>69</v>
      </c>
      <c r="D16100" t="s">
        <v>206</v>
      </c>
      <c r="E16100" t="s">
        <v>207</v>
      </c>
      <c r="G16100" s="87">
        <v>28800</v>
      </c>
      <c r="H16100" s="87">
        <v>28800</v>
      </c>
    </row>
    <row r="16101" spans="1:8" x14ac:dyDescent="0.3">
      <c r="A16101" t="s">
        <v>41</v>
      </c>
      <c r="B16101" t="s">
        <v>58</v>
      </c>
      <c r="C16101" t="s">
        <v>69</v>
      </c>
      <c r="D16101" t="s">
        <v>206</v>
      </c>
      <c r="E16101" t="s">
        <v>208</v>
      </c>
      <c r="G16101" s="87">
        <v>28800</v>
      </c>
      <c r="H16101" s="87">
        <v>28800</v>
      </c>
    </row>
    <row r="16102" spans="1:8" x14ac:dyDescent="0.3">
      <c r="A16102" t="s">
        <v>41</v>
      </c>
      <c r="B16102" t="s">
        <v>58</v>
      </c>
      <c r="C16102" t="s">
        <v>69</v>
      </c>
      <c r="D16102" t="s">
        <v>206</v>
      </c>
      <c r="E16102" t="s">
        <v>209</v>
      </c>
      <c r="G16102" s="87">
        <v>28800</v>
      </c>
      <c r="H16102" s="87">
        <v>28483.260393873079</v>
      </c>
    </row>
    <row r="16103" spans="1:8" x14ac:dyDescent="0.3">
      <c r="A16103" t="s">
        <v>41</v>
      </c>
      <c r="B16103" t="s">
        <v>58</v>
      </c>
      <c r="C16103" t="s">
        <v>69</v>
      </c>
      <c r="D16103" t="s">
        <v>210</v>
      </c>
      <c r="E16103" t="s">
        <v>211</v>
      </c>
      <c r="G16103" s="87">
        <v>28800</v>
      </c>
      <c r="H16103" s="87">
        <v>28800</v>
      </c>
    </row>
    <row r="16104" spans="1:8" x14ac:dyDescent="0.3">
      <c r="A16104" t="s">
        <v>41</v>
      </c>
      <c r="B16104" t="s">
        <v>58</v>
      </c>
      <c r="C16104" t="s">
        <v>69</v>
      </c>
      <c r="D16104" t="s">
        <v>210</v>
      </c>
      <c r="E16104" t="s">
        <v>212</v>
      </c>
      <c r="G16104" s="87">
        <v>28800</v>
      </c>
      <c r="H16104" s="87">
        <v>28512</v>
      </c>
    </row>
    <row r="16105" spans="1:8" x14ac:dyDescent="0.3">
      <c r="A16105" t="s">
        <v>41</v>
      </c>
      <c r="B16105" t="s">
        <v>58</v>
      </c>
      <c r="C16105" t="s">
        <v>69</v>
      </c>
      <c r="D16105" t="s">
        <v>210</v>
      </c>
      <c r="E16105" t="s">
        <v>213</v>
      </c>
      <c r="G16105" s="87">
        <v>28800</v>
      </c>
      <c r="H16105" s="87">
        <v>28368</v>
      </c>
    </row>
    <row r="16106" spans="1:8" x14ac:dyDescent="0.3">
      <c r="A16106" t="s">
        <v>41</v>
      </c>
      <c r="B16106" t="s">
        <v>58</v>
      </c>
      <c r="C16106" t="s">
        <v>69</v>
      </c>
      <c r="D16106" t="s">
        <v>214</v>
      </c>
      <c r="E16106" t="s">
        <v>215</v>
      </c>
      <c r="F16106" s="88">
        <v>46388</v>
      </c>
      <c r="G16106" s="87">
        <v>2400</v>
      </c>
      <c r="H16106" s="87">
        <v>-9.6535840032619724</v>
      </c>
    </row>
    <row r="16107" spans="1:8" x14ac:dyDescent="0.3">
      <c r="A16107" t="s">
        <v>41</v>
      </c>
      <c r="B16107" t="s">
        <v>58</v>
      </c>
      <c r="C16107" t="s">
        <v>69</v>
      </c>
      <c r="D16107" t="s">
        <v>214</v>
      </c>
      <c r="E16107" t="s">
        <v>216</v>
      </c>
      <c r="F16107" s="88">
        <v>46388</v>
      </c>
      <c r="G16107" s="87">
        <v>2400</v>
      </c>
      <c r="H16107" s="87">
        <v>0</v>
      </c>
    </row>
    <row r="16108" spans="1:8" x14ac:dyDescent="0.3">
      <c r="A16108" t="s">
        <v>41</v>
      </c>
      <c r="B16108" t="s">
        <v>58</v>
      </c>
      <c r="C16108" t="s">
        <v>69</v>
      </c>
      <c r="D16108" t="s">
        <v>214</v>
      </c>
      <c r="E16108" t="s">
        <v>217</v>
      </c>
      <c r="F16108" s="88">
        <v>46388</v>
      </c>
      <c r="G16108" s="87">
        <v>2400</v>
      </c>
      <c r="H16108" s="87">
        <v>-9.6535840032619724</v>
      </c>
    </row>
    <row r="16109" spans="1:8" x14ac:dyDescent="0.3">
      <c r="A16109" t="s">
        <v>41</v>
      </c>
      <c r="B16109" t="s">
        <v>58</v>
      </c>
      <c r="C16109" t="s">
        <v>69</v>
      </c>
      <c r="D16109" t="s">
        <v>214</v>
      </c>
      <c r="E16109" t="s">
        <v>215</v>
      </c>
      <c r="F16109" s="88">
        <v>46419</v>
      </c>
      <c r="G16109" s="87">
        <v>2400</v>
      </c>
      <c r="H16109" s="87">
        <v>-9.656723328262462</v>
      </c>
    </row>
    <row r="16110" spans="1:8" x14ac:dyDescent="0.3">
      <c r="A16110" t="s">
        <v>41</v>
      </c>
      <c r="B16110" t="s">
        <v>58</v>
      </c>
      <c r="C16110" t="s">
        <v>69</v>
      </c>
      <c r="D16110" t="s">
        <v>214</v>
      </c>
      <c r="E16110" t="s">
        <v>216</v>
      </c>
      <c r="F16110" s="88">
        <v>46419</v>
      </c>
      <c r="G16110" s="87">
        <v>2400</v>
      </c>
      <c r="H16110" s="87">
        <v>0</v>
      </c>
    </row>
    <row r="16111" spans="1:8" x14ac:dyDescent="0.3">
      <c r="A16111" t="s">
        <v>41</v>
      </c>
      <c r="B16111" t="s">
        <v>58</v>
      </c>
      <c r="C16111" t="s">
        <v>69</v>
      </c>
      <c r="D16111" t="s">
        <v>214</v>
      </c>
      <c r="E16111" t="s">
        <v>217</v>
      </c>
      <c r="F16111" s="88">
        <v>46419</v>
      </c>
      <c r="G16111" s="87">
        <v>2400</v>
      </c>
      <c r="H16111" s="87">
        <v>-9.656723328262462</v>
      </c>
    </row>
    <row r="16112" spans="1:8" x14ac:dyDescent="0.3">
      <c r="A16112" t="s">
        <v>41</v>
      </c>
      <c r="B16112" t="s">
        <v>58</v>
      </c>
      <c r="C16112" t="s">
        <v>69</v>
      </c>
      <c r="D16112" t="s">
        <v>214</v>
      </c>
      <c r="E16112" t="s">
        <v>215</v>
      </c>
      <c r="F16112" s="88">
        <v>46447</v>
      </c>
      <c r="G16112" s="87">
        <v>2400</v>
      </c>
      <c r="H16112" s="87">
        <v>-9.6598646957307466</v>
      </c>
    </row>
    <row r="16113" spans="1:8" x14ac:dyDescent="0.3">
      <c r="A16113" t="s">
        <v>41</v>
      </c>
      <c r="B16113" t="s">
        <v>58</v>
      </c>
      <c r="C16113" t="s">
        <v>69</v>
      </c>
      <c r="D16113" t="s">
        <v>214</v>
      </c>
      <c r="E16113" t="s">
        <v>216</v>
      </c>
      <c r="F16113" s="88">
        <v>46447</v>
      </c>
      <c r="G16113" s="87">
        <v>2400</v>
      </c>
      <c r="H16113" s="87">
        <v>0</v>
      </c>
    </row>
    <row r="16114" spans="1:8" x14ac:dyDescent="0.3">
      <c r="A16114" t="s">
        <v>41</v>
      </c>
      <c r="B16114" t="s">
        <v>58</v>
      </c>
      <c r="C16114" t="s">
        <v>69</v>
      </c>
      <c r="D16114" t="s">
        <v>214</v>
      </c>
      <c r="E16114" t="s">
        <v>217</v>
      </c>
      <c r="F16114" s="88">
        <v>46447</v>
      </c>
      <c r="G16114" s="87">
        <v>2400</v>
      </c>
      <c r="H16114" s="87">
        <v>-9.6598646957307466</v>
      </c>
    </row>
    <row r="16115" spans="1:8" x14ac:dyDescent="0.3">
      <c r="A16115" t="s">
        <v>41</v>
      </c>
      <c r="B16115" t="s">
        <v>58</v>
      </c>
      <c r="C16115" t="s">
        <v>69</v>
      </c>
      <c r="D16115" t="s">
        <v>214</v>
      </c>
      <c r="E16115" t="s">
        <v>215</v>
      </c>
      <c r="F16115" s="88">
        <v>46478</v>
      </c>
      <c r="G16115" s="87">
        <v>2400</v>
      </c>
      <c r="H16115" s="87">
        <v>-9.6631146998477746</v>
      </c>
    </row>
    <row r="16116" spans="1:8" x14ac:dyDescent="0.3">
      <c r="A16116" t="s">
        <v>41</v>
      </c>
      <c r="B16116" t="s">
        <v>58</v>
      </c>
      <c r="C16116" t="s">
        <v>69</v>
      </c>
      <c r="D16116" t="s">
        <v>214</v>
      </c>
      <c r="E16116" t="s">
        <v>216</v>
      </c>
      <c r="F16116" s="88">
        <v>46478</v>
      </c>
      <c r="G16116" s="87">
        <v>2400</v>
      </c>
      <c r="H16116" s="87">
        <v>0</v>
      </c>
    </row>
    <row r="16117" spans="1:8" x14ac:dyDescent="0.3">
      <c r="A16117" t="s">
        <v>41</v>
      </c>
      <c r="B16117" t="s">
        <v>58</v>
      </c>
      <c r="C16117" t="s">
        <v>69</v>
      </c>
      <c r="D16117" t="s">
        <v>214</v>
      </c>
      <c r="E16117" t="s">
        <v>217</v>
      </c>
      <c r="F16117" s="88">
        <v>46478</v>
      </c>
      <c r="G16117" s="87">
        <v>2400</v>
      </c>
      <c r="H16117" s="87">
        <v>-9.6631146998477746</v>
      </c>
    </row>
    <row r="16118" spans="1:8" x14ac:dyDescent="0.3">
      <c r="A16118" t="s">
        <v>41</v>
      </c>
      <c r="B16118" t="s">
        <v>58</v>
      </c>
      <c r="C16118" t="s">
        <v>69</v>
      </c>
      <c r="D16118" t="s">
        <v>214</v>
      </c>
      <c r="E16118" t="s">
        <v>215</v>
      </c>
      <c r="F16118" s="88">
        <v>46508</v>
      </c>
      <c r="G16118" s="87">
        <v>2400</v>
      </c>
      <c r="H16118" s="87">
        <v>-9.6663668915898171</v>
      </c>
    </row>
    <row r="16119" spans="1:8" x14ac:dyDescent="0.3">
      <c r="A16119" t="s">
        <v>41</v>
      </c>
      <c r="B16119" t="s">
        <v>58</v>
      </c>
      <c r="C16119" t="s">
        <v>69</v>
      </c>
      <c r="D16119" t="s">
        <v>214</v>
      </c>
      <c r="E16119" t="s">
        <v>216</v>
      </c>
      <c r="F16119" s="88">
        <v>46508</v>
      </c>
      <c r="G16119" s="87">
        <v>2400</v>
      </c>
      <c r="H16119" s="87">
        <v>0</v>
      </c>
    </row>
    <row r="16120" spans="1:8" x14ac:dyDescent="0.3">
      <c r="A16120" t="s">
        <v>41</v>
      </c>
      <c r="B16120" t="s">
        <v>58</v>
      </c>
      <c r="C16120" t="s">
        <v>69</v>
      </c>
      <c r="D16120" t="s">
        <v>214</v>
      </c>
      <c r="E16120" t="s">
        <v>217</v>
      </c>
      <c r="F16120" s="88">
        <v>46508</v>
      </c>
      <c r="G16120" s="87">
        <v>2400</v>
      </c>
      <c r="H16120" s="87">
        <v>-9.6663668915898171</v>
      </c>
    </row>
    <row r="16121" spans="1:8" x14ac:dyDescent="0.3">
      <c r="A16121" t="s">
        <v>41</v>
      </c>
      <c r="B16121" t="s">
        <v>58</v>
      </c>
      <c r="C16121" t="s">
        <v>69</v>
      </c>
      <c r="D16121" t="s">
        <v>214</v>
      </c>
      <c r="E16121" t="s">
        <v>215</v>
      </c>
      <c r="F16121" s="88">
        <v>46539</v>
      </c>
      <c r="G16121" s="87">
        <v>2400</v>
      </c>
      <c r="H16121" s="87">
        <v>-9.6696212731668396</v>
      </c>
    </row>
    <row r="16122" spans="1:8" x14ac:dyDescent="0.3">
      <c r="A16122" t="s">
        <v>41</v>
      </c>
      <c r="B16122" t="s">
        <v>58</v>
      </c>
      <c r="C16122" t="s">
        <v>69</v>
      </c>
      <c r="D16122" t="s">
        <v>214</v>
      </c>
      <c r="E16122" t="s">
        <v>216</v>
      </c>
      <c r="F16122" s="88">
        <v>46539</v>
      </c>
      <c r="G16122" s="87">
        <v>2400</v>
      </c>
      <c r="H16122" s="87">
        <v>0</v>
      </c>
    </row>
    <row r="16123" spans="1:8" x14ac:dyDescent="0.3">
      <c r="A16123" t="s">
        <v>41</v>
      </c>
      <c r="B16123" t="s">
        <v>58</v>
      </c>
      <c r="C16123" t="s">
        <v>69</v>
      </c>
      <c r="D16123" t="s">
        <v>214</v>
      </c>
      <c r="E16123" t="s">
        <v>217</v>
      </c>
      <c r="F16123" s="88">
        <v>46539</v>
      </c>
      <c r="G16123" s="87">
        <v>2400</v>
      </c>
      <c r="H16123" s="87">
        <v>-9.6696212731668396</v>
      </c>
    </row>
    <row r="16124" spans="1:8" x14ac:dyDescent="0.3">
      <c r="A16124" t="s">
        <v>41</v>
      </c>
      <c r="B16124" t="s">
        <v>58</v>
      </c>
      <c r="C16124" t="s">
        <v>69</v>
      </c>
      <c r="D16124" t="s">
        <v>214</v>
      </c>
      <c r="E16124" t="s">
        <v>215</v>
      </c>
      <c r="F16124" s="88">
        <v>46569</v>
      </c>
      <c r="G16124" s="87">
        <v>2400</v>
      </c>
      <c r="H16124" s="87">
        <v>-9.6728778467909393</v>
      </c>
    </row>
    <row r="16125" spans="1:8" x14ac:dyDescent="0.3">
      <c r="A16125" t="s">
        <v>41</v>
      </c>
      <c r="B16125" t="s">
        <v>58</v>
      </c>
      <c r="C16125" t="s">
        <v>69</v>
      </c>
      <c r="D16125" t="s">
        <v>214</v>
      </c>
      <c r="E16125" t="s">
        <v>216</v>
      </c>
      <c r="F16125" s="88">
        <v>46569</v>
      </c>
      <c r="G16125" s="87">
        <v>2400</v>
      </c>
      <c r="H16125" s="87">
        <v>0</v>
      </c>
    </row>
    <row r="16126" spans="1:8" x14ac:dyDescent="0.3">
      <c r="A16126" t="s">
        <v>41</v>
      </c>
      <c r="B16126" t="s">
        <v>58</v>
      </c>
      <c r="C16126" t="s">
        <v>69</v>
      </c>
      <c r="D16126" t="s">
        <v>214</v>
      </c>
      <c r="E16126" t="s">
        <v>217</v>
      </c>
      <c r="F16126" s="88">
        <v>46569</v>
      </c>
      <c r="G16126" s="87">
        <v>2400</v>
      </c>
      <c r="H16126" s="87">
        <v>-9.6728778467909393</v>
      </c>
    </row>
    <row r="16127" spans="1:8" x14ac:dyDescent="0.3">
      <c r="A16127" t="s">
        <v>41</v>
      </c>
      <c r="B16127" t="s">
        <v>58</v>
      </c>
      <c r="C16127" t="s">
        <v>69</v>
      </c>
      <c r="D16127" t="s">
        <v>214</v>
      </c>
      <c r="E16127" t="s">
        <v>215</v>
      </c>
      <c r="F16127" s="88">
        <v>46600</v>
      </c>
      <c r="G16127" s="87">
        <v>2400</v>
      </c>
      <c r="H16127" s="87">
        <v>-9.6761900553951286</v>
      </c>
    </row>
    <row r="16128" spans="1:8" x14ac:dyDescent="0.3">
      <c r="A16128" t="s">
        <v>41</v>
      </c>
      <c r="B16128" t="s">
        <v>58</v>
      </c>
      <c r="C16128" t="s">
        <v>69</v>
      </c>
      <c r="D16128" t="s">
        <v>214</v>
      </c>
      <c r="E16128" t="s">
        <v>216</v>
      </c>
      <c r="F16128" s="88">
        <v>46600</v>
      </c>
      <c r="G16128" s="87">
        <v>2400</v>
      </c>
      <c r="H16128" s="87">
        <v>0</v>
      </c>
    </row>
    <row r="16129" spans="1:8" x14ac:dyDescent="0.3">
      <c r="A16129" t="s">
        <v>41</v>
      </c>
      <c r="B16129" t="s">
        <v>58</v>
      </c>
      <c r="C16129" t="s">
        <v>69</v>
      </c>
      <c r="D16129" t="s">
        <v>214</v>
      </c>
      <c r="E16129" t="s">
        <v>217</v>
      </c>
      <c r="F16129" s="88">
        <v>46600</v>
      </c>
      <c r="G16129" s="87">
        <v>2400</v>
      </c>
      <c r="H16129" s="87">
        <v>-9.6761900553951286</v>
      </c>
    </row>
    <row r="16130" spans="1:8" x14ac:dyDescent="0.3">
      <c r="A16130" t="s">
        <v>41</v>
      </c>
      <c r="B16130" t="s">
        <v>58</v>
      </c>
      <c r="C16130" t="s">
        <v>69</v>
      </c>
      <c r="D16130" t="s">
        <v>214</v>
      </c>
      <c r="E16130" t="s">
        <v>215</v>
      </c>
      <c r="F16130" s="88">
        <v>46631</v>
      </c>
      <c r="G16130" s="87">
        <v>2400</v>
      </c>
      <c r="H16130" s="87">
        <v>-9.6794510557896452</v>
      </c>
    </row>
    <row r="16131" spans="1:8" x14ac:dyDescent="0.3">
      <c r="A16131" t="s">
        <v>41</v>
      </c>
      <c r="B16131" t="s">
        <v>58</v>
      </c>
      <c r="C16131" t="s">
        <v>69</v>
      </c>
      <c r="D16131" t="s">
        <v>214</v>
      </c>
      <c r="E16131" t="s">
        <v>216</v>
      </c>
      <c r="F16131" s="88">
        <v>46631</v>
      </c>
      <c r="G16131" s="87">
        <v>2400</v>
      </c>
      <c r="H16131" s="87">
        <v>0</v>
      </c>
    </row>
    <row r="16132" spans="1:8" x14ac:dyDescent="0.3">
      <c r="A16132" t="s">
        <v>41</v>
      </c>
      <c r="B16132" t="s">
        <v>58</v>
      </c>
      <c r="C16132" t="s">
        <v>69</v>
      </c>
      <c r="D16132" t="s">
        <v>214</v>
      </c>
      <c r="E16132" t="s">
        <v>217</v>
      </c>
      <c r="F16132" s="88">
        <v>46631</v>
      </c>
      <c r="G16132" s="87">
        <v>2400</v>
      </c>
      <c r="H16132" s="87">
        <v>-9.6794510557896452</v>
      </c>
    </row>
    <row r="16133" spans="1:8" x14ac:dyDescent="0.3">
      <c r="A16133" t="s">
        <v>41</v>
      </c>
      <c r="B16133" t="s">
        <v>58</v>
      </c>
      <c r="C16133" t="s">
        <v>69</v>
      </c>
      <c r="D16133" t="s">
        <v>214</v>
      </c>
      <c r="E16133" t="s">
        <v>215</v>
      </c>
      <c r="F16133" s="88">
        <v>46661</v>
      </c>
      <c r="G16133" s="87">
        <v>2400</v>
      </c>
      <c r="H16133" s="87">
        <v>-9.6827142549229528</v>
      </c>
    </row>
    <row r="16134" spans="1:8" x14ac:dyDescent="0.3">
      <c r="A16134" t="s">
        <v>41</v>
      </c>
      <c r="B16134" t="s">
        <v>58</v>
      </c>
      <c r="C16134" t="s">
        <v>69</v>
      </c>
      <c r="D16134" t="s">
        <v>214</v>
      </c>
      <c r="E16134" t="s">
        <v>216</v>
      </c>
      <c r="F16134" s="88">
        <v>46661</v>
      </c>
      <c r="G16134" s="87">
        <v>2400</v>
      </c>
      <c r="H16134" s="87">
        <v>0</v>
      </c>
    </row>
    <row r="16135" spans="1:8" x14ac:dyDescent="0.3">
      <c r="A16135" t="s">
        <v>41</v>
      </c>
      <c r="B16135" t="s">
        <v>58</v>
      </c>
      <c r="C16135" t="s">
        <v>69</v>
      </c>
      <c r="D16135" t="s">
        <v>214</v>
      </c>
      <c r="E16135" t="s">
        <v>217</v>
      </c>
      <c r="F16135" s="88">
        <v>46661</v>
      </c>
      <c r="G16135" s="87">
        <v>2400</v>
      </c>
      <c r="H16135" s="87">
        <v>-9.6827142549229528</v>
      </c>
    </row>
    <row r="16136" spans="1:8" x14ac:dyDescent="0.3">
      <c r="A16136" t="s">
        <v>41</v>
      </c>
      <c r="B16136" t="s">
        <v>58</v>
      </c>
      <c r="C16136" t="s">
        <v>69</v>
      </c>
      <c r="D16136" t="s">
        <v>214</v>
      </c>
      <c r="E16136" t="s">
        <v>215</v>
      </c>
      <c r="F16136" s="88">
        <v>46692</v>
      </c>
      <c r="G16136" s="87">
        <v>2400</v>
      </c>
      <c r="H16136" s="87">
        <v>-9.6859796550199384</v>
      </c>
    </row>
    <row r="16137" spans="1:8" x14ac:dyDescent="0.3">
      <c r="A16137" t="s">
        <v>41</v>
      </c>
      <c r="B16137" t="s">
        <v>58</v>
      </c>
      <c r="C16137" t="s">
        <v>69</v>
      </c>
      <c r="D16137" t="s">
        <v>214</v>
      </c>
      <c r="E16137" t="s">
        <v>216</v>
      </c>
      <c r="F16137" s="88">
        <v>46692</v>
      </c>
      <c r="G16137" s="87">
        <v>2400</v>
      </c>
      <c r="H16137" s="87">
        <v>0</v>
      </c>
    </row>
    <row r="16138" spans="1:8" x14ac:dyDescent="0.3">
      <c r="A16138" t="s">
        <v>41</v>
      </c>
      <c r="B16138" t="s">
        <v>58</v>
      </c>
      <c r="C16138" t="s">
        <v>69</v>
      </c>
      <c r="D16138" t="s">
        <v>214</v>
      </c>
      <c r="E16138" t="s">
        <v>217</v>
      </c>
      <c r="F16138" s="88">
        <v>46692</v>
      </c>
      <c r="G16138" s="87">
        <v>2400</v>
      </c>
      <c r="H16138" s="87">
        <v>-9.6859796550199384</v>
      </c>
    </row>
    <row r="16139" spans="1:8" x14ac:dyDescent="0.3">
      <c r="A16139" t="s">
        <v>41</v>
      </c>
      <c r="B16139" t="s">
        <v>58</v>
      </c>
      <c r="C16139" t="s">
        <v>69</v>
      </c>
      <c r="D16139" t="s">
        <v>214</v>
      </c>
      <c r="E16139" t="s">
        <v>215</v>
      </c>
      <c r="F16139" s="88">
        <v>46722</v>
      </c>
      <c r="G16139" s="87">
        <v>2400</v>
      </c>
      <c r="H16139" s="87">
        <v>-9.689247258307887</v>
      </c>
    </row>
    <row r="16140" spans="1:8" x14ac:dyDescent="0.3">
      <c r="A16140" t="s">
        <v>41</v>
      </c>
      <c r="B16140" t="s">
        <v>58</v>
      </c>
      <c r="C16140" t="s">
        <v>69</v>
      </c>
      <c r="D16140" t="s">
        <v>214</v>
      </c>
      <c r="E16140" t="s">
        <v>216</v>
      </c>
      <c r="F16140" s="88">
        <v>46722</v>
      </c>
      <c r="G16140" s="87">
        <v>2400</v>
      </c>
      <c r="H16140" s="87">
        <v>0</v>
      </c>
    </row>
    <row r="16141" spans="1:8" x14ac:dyDescent="0.3">
      <c r="A16141" t="s">
        <v>41</v>
      </c>
      <c r="B16141" t="s">
        <v>58</v>
      </c>
      <c r="C16141" t="s">
        <v>69</v>
      </c>
      <c r="D16141" t="s">
        <v>214</v>
      </c>
      <c r="E16141" t="s">
        <v>217</v>
      </c>
      <c r="F16141" s="88">
        <v>46722</v>
      </c>
      <c r="G16141" s="87">
        <v>2400</v>
      </c>
      <c r="H16141" s="87">
        <v>-9.689247258307887</v>
      </c>
    </row>
    <row r="16142" spans="1:8" x14ac:dyDescent="0.3">
      <c r="A16142" t="s">
        <v>41</v>
      </c>
      <c r="B16142" t="s">
        <v>58</v>
      </c>
      <c r="C16142" t="s">
        <v>76</v>
      </c>
      <c r="D16142" t="s">
        <v>198</v>
      </c>
      <c r="E16142" t="s">
        <v>135</v>
      </c>
      <c r="G16142" s="87">
        <v>24000</v>
      </c>
      <c r="H16142" s="87">
        <v>13296</v>
      </c>
    </row>
    <row r="16143" spans="1:8" x14ac:dyDescent="0.3">
      <c r="A16143" t="s">
        <v>41</v>
      </c>
      <c r="B16143" t="s">
        <v>58</v>
      </c>
      <c r="C16143" t="s">
        <v>76</v>
      </c>
      <c r="D16143" t="s">
        <v>198</v>
      </c>
      <c r="E16143" t="s">
        <v>199</v>
      </c>
      <c r="G16143" s="87">
        <v>24000</v>
      </c>
      <c r="H16143" s="87">
        <v>22708.456534594909</v>
      </c>
    </row>
    <row r="16144" spans="1:8" x14ac:dyDescent="0.3">
      <c r="A16144" t="s">
        <v>41</v>
      </c>
      <c r="B16144" t="s">
        <v>58</v>
      </c>
      <c r="C16144" t="s">
        <v>76</v>
      </c>
      <c r="D16144" t="s">
        <v>198</v>
      </c>
      <c r="E16144" t="s">
        <v>200</v>
      </c>
      <c r="G16144" s="87">
        <v>24000</v>
      </c>
      <c r="H16144" s="87">
        <v>24079.184352911121</v>
      </c>
    </row>
    <row r="16145" spans="1:8" x14ac:dyDescent="0.3">
      <c r="A16145" t="s">
        <v>41</v>
      </c>
      <c r="B16145" t="s">
        <v>58</v>
      </c>
      <c r="C16145" t="s">
        <v>76</v>
      </c>
      <c r="D16145" t="s">
        <v>198</v>
      </c>
      <c r="E16145" t="s">
        <v>201</v>
      </c>
      <c r="G16145" s="87">
        <v>24000</v>
      </c>
      <c r="H16145" s="87">
        <v>24000</v>
      </c>
    </row>
    <row r="16146" spans="1:8" x14ac:dyDescent="0.3">
      <c r="A16146" t="s">
        <v>41</v>
      </c>
      <c r="B16146" t="s">
        <v>58</v>
      </c>
      <c r="C16146" t="s">
        <v>76</v>
      </c>
      <c r="D16146" t="s">
        <v>198</v>
      </c>
      <c r="E16146" t="s">
        <v>202</v>
      </c>
      <c r="G16146" s="87">
        <v>24000</v>
      </c>
      <c r="H16146" s="87">
        <v>12621.99231840356</v>
      </c>
    </row>
    <row r="16147" spans="1:8" x14ac:dyDescent="0.3">
      <c r="A16147" t="s">
        <v>41</v>
      </c>
      <c r="B16147" t="s">
        <v>58</v>
      </c>
      <c r="C16147" t="s">
        <v>76</v>
      </c>
      <c r="D16147" t="s">
        <v>198</v>
      </c>
      <c r="E16147" t="s">
        <v>139</v>
      </c>
      <c r="G16147" s="87">
        <v>24000</v>
      </c>
      <c r="H16147" s="87">
        <v>15000</v>
      </c>
    </row>
    <row r="16148" spans="1:8" x14ac:dyDescent="0.3">
      <c r="A16148" t="s">
        <v>41</v>
      </c>
      <c r="B16148" t="s">
        <v>58</v>
      </c>
      <c r="C16148" t="s">
        <v>76</v>
      </c>
      <c r="D16148" t="s">
        <v>198</v>
      </c>
      <c r="E16148" t="s">
        <v>65</v>
      </c>
      <c r="G16148" s="87">
        <v>24000</v>
      </c>
      <c r="H16148" s="87">
        <v>12621.99231840356</v>
      </c>
    </row>
    <row r="16149" spans="1:8" x14ac:dyDescent="0.3">
      <c r="A16149" t="s">
        <v>41</v>
      </c>
      <c r="B16149" t="s">
        <v>58</v>
      </c>
      <c r="C16149" t="s">
        <v>76</v>
      </c>
      <c r="D16149" t="s">
        <v>203</v>
      </c>
      <c r="E16149" t="s">
        <v>204</v>
      </c>
      <c r="G16149" s="87">
        <v>24000</v>
      </c>
      <c r="H16149" s="87">
        <v>12311.50081697673</v>
      </c>
    </row>
    <row r="16150" spans="1:8" x14ac:dyDescent="0.3">
      <c r="A16150" t="s">
        <v>41</v>
      </c>
      <c r="B16150" t="s">
        <v>58</v>
      </c>
      <c r="C16150" t="s">
        <v>76</v>
      </c>
      <c r="D16150" t="s">
        <v>203</v>
      </c>
      <c r="E16150" t="s">
        <v>142</v>
      </c>
      <c r="G16150" s="87">
        <v>24000</v>
      </c>
      <c r="H16150" s="87">
        <v>22535.211267605631</v>
      </c>
    </row>
    <row r="16151" spans="1:8" x14ac:dyDescent="0.3">
      <c r="A16151" t="s">
        <v>41</v>
      </c>
      <c r="B16151" t="s">
        <v>58</v>
      </c>
      <c r="C16151" t="s">
        <v>76</v>
      </c>
      <c r="D16151" t="s">
        <v>203</v>
      </c>
      <c r="E16151" t="s">
        <v>143</v>
      </c>
      <c r="G16151" s="87">
        <v>24000</v>
      </c>
      <c r="H16151" s="87">
        <v>23667.415830469708</v>
      </c>
    </row>
    <row r="16152" spans="1:8" x14ac:dyDescent="0.3">
      <c r="A16152" t="s">
        <v>41</v>
      </c>
      <c r="B16152" t="s">
        <v>58</v>
      </c>
      <c r="C16152" t="s">
        <v>76</v>
      </c>
      <c r="D16152" t="s">
        <v>203</v>
      </c>
      <c r="E16152" t="s">
        <v>141</v>
      </c>
      <c r="G16152" s="87">
        <v>24000</v>
      </c>
      <c r="H16152" s="87">
        <v>0</v>
      </c>
    </row>
    <row r="16153" spans="1:8" x14ac:dyDescent="0.3">
      <c r="A16153" t="s">
        <v>41</v>
      </c>
      <c r="B16153" t="s">
        <v>58</v>
      </c>
      <c r="C16153" t="s">
        <v>76</v>
      </c>
      <c r="D16153" t="s">
        <v>203</v>
      </c>
      <c r="E16153" t="s">
        <v>205</v>
      </c>
      <c r="G16153" s="87">
        <v>24000</v>
      </c>
      <c r="H16153" s="87">
        <v>12311.50081697673</v>
      </c>
    </row>
    <row r="16154" spans="1:8" x14ac:dyDescent="0.3">
      <c r="A16154" t="s">
        <v>41</v>
      </c>
      <c r="B16154" t="s">
        <v>58</v>
      </c>
      <c r="C16154" t="s">
        <v>76</v>
      </c>
      <c r="D16154" t="s">
        <v>206</v>
      </c>
      <c r="E16154" t="s">
        <v>207</v>
      </c>
      <c r="G16154" s="87">
        <v>24000</v>
      </c>
      <c r="H16154" s="87">
        <v>24000</v>
      </c>
    </row>
    <row r="16155" spans="1:8" x14ac:dyDescent="0.3">
      <c r="A16155" t="s">
        <v>41</v>
      </c>
      <c r="B16155" t="s">
        <v>58</v>
      </c>
      <c r="C16155" t="s">
        <v>76</v>
      </c>
      <c r="D16155" t="s">
        <v>206</v>
      </c>
      <c r="E16155" t="s">
        <v>208</v>
      </c>
      <c r="G16155" s="87">
        <v>24000</v>
      </c>
      <c r="H16155" s="87">
        <v>25365</v>
      </c>
    </row>
    <row r="16156" spans="1:8" x14ac:dyDescent="0.3">
      <c r="A16156" t="s">
        <v>41</v>
      </c>
      <c r="B16156" t="s">
        <v>58</v>
      </c>
      <c r="C16156" t="s">
        <v>76</v>
      </c>
      <c r="D16156" t="s">
        <v>206</v>
      </c>
      <c r="E16156" t="s">
        <v>209</v>
      </c>
      <c r="G16156" s="87">
        <v>24000</v>
      </c>
      <c r="H16156" s="87">
        <v>23921.076044685989</v>
      </c>
    </row>
    <row r="16157" spans="1:8" x14ac:dyDescent="0.3">
      <c r="A16157" t="s">
        <v>41</v>
      </c>
      <c r="B16157" t="s">
        <v>58</v>
      </c>
      <c r="C16157" t="s">
        <v>76</v>
      </c>
      <c r="D16157" t="s">
        <v>210</v>
      </c>
      <c r="E16157" t="s">
        <v>211</v>
      </c>
      <c r="G16157" s="87">
        <v>24000</v>
      </c>
      <c r="H16157" s="87">
        <v>24000</v>
      </c>
    </row>
    <row r="16158" spans="1:8" x14ac:dyDescent="0.3">
      <c r="A16158" t="s">
        <v>41</v>
      </c>
      <c r="B16158" t="s">
        <v>58</v>
      </c>
      <c r="C16158" t="s">
        <v>76</v>
      </c>
      <c r="D16158" t="s">
        <v>210</v>
      </c>
      <c r="E16158" t="s">
        <v>212</v>
      </c>
      <c r="G16158" s="87">
        <v>24000</v>
      </c>
      <c r="H16158" s="87">
        <v>23760</v>
      </c>
    </row>
    <row r="16159" spans="1:8" x14ac:dyDescent="0.3">
      <c r="A16159" t="s">
        <v>41</v>
      </c>
      <c r="B16159" t="s">
        <v>58</v>
      </c>
      <c r="C16159" t="s">
        <v>76</v>
      </c>
      <c r="D16159" t="s">
        <v>210</v>
      </c>
      <c r="E16159" t="s">
        <v>213</v>
      </c>
      <c r="G16159" s="87">
        <v>24000</v>
      </c>
      <c r="H16159" s="87">
        <v>24000</v>
      </c>
    </row>
    <row r="16160" spans="1:8" x14ac:dyDescent="0.3">
      <c r="A16160" t="s">
        <v>41</v>
      </c>
      <c r="B16160" t="s">
        <v>58</v>
      </c>
      <c r="C16160" t="s">
        <v>76</v>
      </c>
      <c r="D16160" t="s">
        <v>214</v>
      </c>
      <c r="E16160" t="s">
        <v>215</v>
      </c>
      <c r="F16160" s="88">
        <v>46388</v>
      </c>
      <c r="G16160" s="87">
        <v>2000</v>
      </c>
      <c r="H16160" s="87">
        <v>171.45307236127701</v>
      </c>
    </row>
    <row r="16161" spans="1:8" x14ac:dyDescent="0.3">
      <c r="A16161" t="s">
        <v>41</v>
      </c>
      <c r="B16161" t="s">
        <v>58</v>
      </c>
      <c r="C16161" t="s">
        <v>76</v>
      </c>
      <c r="D16161" t="s">
        <v>214</v>
      </c>
      <c r="E16161" t="s">
        <v>216</v>
      </c>
      <c r="F16161" s="88">
        <v>46388</v>
      </c>
      <c r="G16161" s="87">
        <v>2000</v>
      </c>
      <c r="H16161" s="87">
        <v>129.99999999999989</v>
      </c>
    </row>
    <row r="16162" spans="1:8" x14ac:dyDescent="0.3">
      <c r="A16162" t="s">
        <v>41</v>
      </c>
      <c r="B16162" t="s">
        <v>58</v>
      </c>
      <c r="C16162" t="s">
        <v>76</v>
      </c>
      <c r="D16162" t="s">
        <v>214</v>
      </c>
      <c r="E16162" t="s">
        <v>217</v>
      </c>
      <c r="F16162" s="88">
        <v>46388</v>
      </c>
      <c r="G16162" s="87">
        <v>2000</v>
      </c>
      <c r="H16162" s="87">
        <v>38.923072639696969</v>
      </c>
    </row>
    <row r="16163" spans="1:8" x14ac:dyDescent="0.3">
      <c r="A16163" t="s">
        <v>41</v>
      </c>
      <c r="B16163" t="s">
        <v>58</v>
      </c>
      <c r="C16163" t="s">
        <v>76</v>
      </c>
      <c r="D16163" t="s">
        <v>214</v>
      </c>
      <c r="E16163" t="s">
        <v>215</v>
      </c>
      <c r="F16163" s="88">
        <v>46419</v>
      </c>
      <c r="G16163" s="87">
        <v>2000</v>
      </c>
      <c r="H16163" s="87">
        <v>167.8919279519682</v>
      </c>
    </row>
    <row r="16164" spans="1:8" x14ac:dyDescent="0.3">
      <c r="A16164" t="s">
        <v>41</v>
      </c>
      <c r="B16164" t="s">
        <v>58</v>
      </c>
      <c r="C16164" t="s">
        <v>76</v>
      </c>
      <c r="D16164" t="s">
        <v>214</v>
      </c>
      <c r="E16164" t="s">
        <v>216</v>
      </c>
      <c r="F16164" s="88">
        <v>46419</v>
      </c>
      <c r="G16164" s="87">
        <v>2000</v>
      </c>
      <c r="H16164" s="87">
        <v>129.99999999999989</v>
      </c>
    </row>
    <row r="16165" spans="1:8" x14ac:dyDescent="0.3">
      <c r="A16165" t="s">
        <v>41</v>
      </c>
      <c r="B16165" t="s">
        <v>58</v>
      </c>
      <c r="C16165" t="s">
        <v>76</v>
      </c>
      <c r="D16165" t="s">
        <v>214</v>
      </c>
      <c r="E16165" t="s">
        <v>217</v>
      </c>
      <c r="F16165" s="88">
        <v>46419</v>
      </c>
      <c r="G16165" s="87">
        <v>2000</v>
      </c>
      <c r="H16165" s="87">
        <v>35.579275072270548</v>
      </c>
    </row>
    <row r="16166" spans="1:8" x14ac:dyDescent="0.3">
      <c r="A16166" t="s">
        <v>41</v>
      </c>
      <c r="B16166" t="s">
        <v>58</v>
      </c>
      <c r="C16166" t="s">
        <v>76</v>
      </c>
      <c r="D16166" t="s">
        <v>214</v>
      </c>
      <c r="E16166" t="s">
        <v>215</v>
      </c>
      <c r="F16166" s="88">
        <v>46447</v>
      </c>
      <c r="G16166" s="87">
        <v>2000</v>
      </c>
      <c r="H16166" s="87">
        <v>164.34244484528949</v>
      </c>
    </row>
    <row r="16167" spans="1:8" x14ac:dyDescent="0.3">
      <c r="A16167" t="s">
        <v>41</v>
      </c>
      <c r="B16167" t="s">
        <v>58</v>
      </c>
      <c r="C16167" t="s">
        <v>76</v>
      </c>
      <c r="D16167" t="s">
        <v>214</v>
      </c>
      <c r="E16167" t="s">
        <v>216</v>
      </c>
      <c r="F16167" s="88">
        <v>46447</v>
      </c>
      <c r="G16167" s="87">
        <v>2000</v>
      </c>
      <c r="H16167" s="87">
        <v>129.99999999999989</v>
      </c>
    </row>
    <row r="16168" spans="1:8" x14ac:dyDescent="0.3">
      <c r="A16168" t="s">
        <v>41</v>
      </c>
      <c r="B16168" t="s">
        <v>58</v>
      </c>
      <c r="C16168" t="s">
        <v>76</v>
      </c>
      <c r="D16168" t="s">
        <v>214</v>
      </c>
      <c r="E16168" t="s">
        <v>217</v>
      </c>
      <c r="F16168" s="88">
        <v>46447</v>
      </c>
      <c r="G16168" s="87">
        <v>2000</v>
      </c>
      <c r="H16168" s="87">
        <v>32.246427084778873</v>
      </c>
    </row>
    <row r="16169" spans="1:8" x14ac:dyDescent="0.3">
      <c r="A16169" t="s">
        <v>41</v>
      </c>
      <c r="B16169" t="s">
        <v>58</v>
      </c>
      <c r="C16169" t="s">
        <v>76</v>
      </c>
      <c r="D16169" t="s">
        <v>214</v>
      </c>
      <c r="E16169" t="s">
        <v>215</v>
      </c>
      <c r="F16169" s="88">
        <v>46478</v>
      </c>
      <c r="G16169" s="87">
        <v>2000</v>
      </c>
      <c r="H16169" s="87">
        <v>183.73214539007111</v>
      </c>
    </row>
    <row r="16170" spans="1:8" x14ac:dyDescent="0.3">
      <c r="A16170" t="s">
        <v>41</v>
      </c>
      <c r="B16170" t="s">
        <v>58</v>
      </c>
      <c r="C16170" t="s">
        <v>76</v>
      </c>
      <c r="D16170" t="s">
        <v>214</v>
      </c>
      <c r="E16170" t="s">
        <v>216</v>
      </c>
      <c r="F16170" s="88">
        <v>46478</v>
      </c>
      <c r="G16170" s="87">
        <v>2000</v>
      </c>
      <c r="H16170" s="87">
        <v>129.99999999999989</v>
      </c>
    </row>
    <row r="16171" spans="1:8" x14ac:dyDescent="0.3">
      <c r="A16171" t="s">
        <v>41</v>
      </c>
      <c r="B16171" t="s">
        <v>58</v>
      </c>
      <c r="C16171" t="s">
        <v>76</v>
      </c>
      <c r="D16171" t="s">
        <v>214</v>
      </c>
      <c r="E16171" t="s">
        <v>217</v>
      </c>
      <c r="F16171" s="88">
        <v>46478</v>
      </c>
      <c r="G16171" s="87">
        <v>2000</v>
      </c>
      <c r="H16171" s="87">
        <v>50.452718676122998</v>
      </c>
    </row>
    <row r="16172" spans="1:8" x14ac:dyDescent="0.3">
      <c r="A16172" t="s">
        <v>41</v>
      </c>
      <c r="B16172" t="s">
        <v>58</v>
      </c>
      <c r="C16172" t="s">
        <v>76</v>
      </c>
      <c r="D16172" t="s">
        <v>214</v>
      </c>
      <c r="E16172" t="s">
        <v>215</v>
      </c>
      <c r="F16172" s="88">
        <v>46508</v>
      </c>
      <c r="G16172" s="87">
        <v>2000</v>
      </c>
      <c r="H16172" s="87">
        <v>200.18036894653821</v>
      </c>
    </row>
    <row r="16173" spans="1:8" x14ac:dyDescent="0.3">
      <c r="A16173" t="s">
        <v>41</v>
      </c>
      <c r="B16173" t="s">
        <v>58</v>
      </c>
      <c r="C16173" t="s">
        <v>76</v>
      </c>
      <c r="D16173" t="s">
        <v>214</v>
      </c>
      <c r="E16173" t="s">
        <v>216</v>
      </c>
      <c r="F16173" s="88">
        <v>46508</v>
      </c>
      <c r="G16173" s="87">
        <v>2000</v>
      </c>
      <c r="H16173" s="87">
        <v>129.99999999999989</v>
      </c>
    </row>
    <row r="16174" spans="1:8" x14ac:dyDescent="0.3">
      <c r="A16174" t="s">
        <v>41</v>
      </c>
      <c r="B16174" t="s">
        <v>58</v>
      </c>
      <c r="C16174" t="s">
        <v>76</v>
      </c>
      <c r="D16174" t="s">
        <v>214</v>
      </c>
      <c r="E16174" t="s">
        <v>217</v>
      </c>
      <c r="F16174" s="88">
        <v>46508</v>
      </c>
      <c r="G16174" s="87">
        <v>2000</v>
      </c>
      <c r="H16174" s="87">
        <v>65.897060043698104</v>
      </c>
    </row>
    <row r="16175" spans="1:8" x14ac:dyDescent="0.3">
      <c r="A16175" t="s">
        <v>41</v>
      </c>
      <c r="B16175" t="s">
        <v>58</v>
      </c>
      <c r="C16175" t="s">
        <v>76</v>
      </c>
      <c r="D16175" t="s">
        <v>214</v>
      </c>
      <c r="E16175" t="s">
        <v>215</v>
      </c>
      <c r="F16175" s="88">
        <v>46539</v>
      </c>
      <c r="G16175" s="87">
        <v>2000</v>
      </c>
      <c r="H16175" s="87">
        <v>196.47472527472499</v>
      </c>
    </row>
    <row r="16176" spans="1:8" x14ac:dyDescent="0.3">
      <c r="A16176" t="s">
        <v>41</v>
      </c>
      <c r="B16176" t="s">
        <v>58</v>
      </c>
      <c r="C16176" t="s">
        <v>76</v>
      </c>
      <c r="D16176" t="s">
        <v>214</v>
      </c>
      <c r="E16176" t="s">
        <v>216</v>
      </c>
      <c r="F16176" s="88">
        <v>46539</v>
      </c>
      <c r="G16176" s="87">
        <v>2000</v>
      </c>
      <c r="H16176" s="87">
        <v>129.99999999999989</v>
      </c>
    </row>
    <row r="16177" spans="1:8" x14ac:dyDescent="0.3">
      <c r="A16177" t="s">
        <v>41</v>
      </c>
      <c r="B16177" t="s">
        <v>58</v>
      </c>
      <c r="C16177" t="s">
        <v>76</v>
      </c>
      <c r="D16177" t="s">
        <v>214</v>
      </c>
      <c r="E16177" t="s">
        <v>217</v>
      </c>
      <c r="F16177" s="88">
        <v>46539</v>
      </c>
      <c r="G16177" s="87">
        <v>2000</v>
      </c>
      <c r="H16177" s="87">
        <v>62.417582417582111</v>
      </c>
    </row>
    <row r="16178" spans="1:8" x14ac:dyDescent="0.3">
      <c r="A16178" t="s">
        <v>41</v>
      </c>
      <c r="B16178" t="s">
        <v>58</v>
      </c>
      <c r="C16178" t="s">
        <v>76</v>
      </c>
      <c r="D16178" t="s">
        <v>214</v>
      </c>
      <c r="E16178" t="s">
        <v>215</v>
      </c>
      <c r="F16178" s="88">
        <v>46569</v>
      </c>
      <c r="G16178" s="87">
        <v>2000</v>
      </c>
      <c r="H16178" s="87">
        <v>58.949805672702922</v>
      </c>
    </row>
    <row r="16179" spans="1:8" x14ac:dyDescent="0.3">
      <c r="A16179" t="s">
        <v>41</v>
      </c>
      <c r="B16179" t="s">
        <v>58</v>
      </c>
      <c r="C16179" t="s">
        <v>76</v>
      </c>
      <c r="D16179" t="s">
        <v>214</v>
      </c>
      <c r="E16179" t="s">
        <v>216</v>
      </c>
      <c r="F16179" s="88">
        <v>46569</v>
      </c>
      <c r="G16179" s="87">
        <v>2000</v>
      </c>
      <c r="H16179" s="87">
        <v>0</v>
      </c>
    </row>
    <row r="16180" spans="1:8" x14ac:dyDescent="0.3">
      <c r="A16180" t="s">
        <v>41</v>
      </c>
      <c r="B16180" t="s">
        <v>58</v>
      </c>
      <c r="C16180" t="s">
        <v>76</v>
      </c>
      <c r="D16180" t="s">
        <v>214</v>
      </c>
      <c r="E16180" t="s">
        <v>217</v>
      </c>
      <c r="F16180" s="88">
        <v>46569</v>
      </c>
      <c r="G16180" s="87">
        <v>2000</v>
      </c>
      <c r="H16180" s="87">
        <v>58.949805672702922</v>
      </c>
    </row>
    <row r="16181" spans="1:8" x14ac:dyDescent="0.3">
      <c r="A16181" t="s">
        <v>41</v>
      </c>
      <c r="B16181" t="s">
        <v>58</v>
      </c>
      <c r="C16181" t="s">
        <v>76</v>
      </c>
      <c r="D16181" t="s">
        <v>214</v>
      </c>
      <c r="E16181" t="s">
        <v>215</v>
      </c>
      <c r="F16181" s="88">
        <v>46600</v>
      </c>
      <c r="G16181" s="87">
        <v>2000</v>
      </c>
      <c r="H16181" s="87">
        <v>55.437109600726231</v>
      </c>
    </row>
    <row r="16182" spans="1:8" x14ac:dyDescent="0.3">
      <c r="A16182" t="s">
        <v>41</v>
      </c>
      <c r="B16182" t="s">
        <v>58</v>
      </c>
      <c r="C16182" t="s">
        <v>76</v>
      </c>
      <c r="D16182" t="s">
        <v>214</v>
      </c>
      <c r="E16182" t="s">
        <v>216</v>
      </c>
      <c r="F16182" s="88">
        <v>46600</v>
      </c>
      <c r="G16182" s="87">
        <v>2000</v>
      </c>
      <c r="H16182" s="87">
        <v>0</v>
      </c>
    </row>
    <row r="16183" spans="1:8" x14ac:dyDescent="0.3">
      <c r="A16183" t="s">
        <v>41</v>
      </c>
      <c r="B16183" t="s">
        <v>58</v>
      </c>
      <c r="C16183" t="s">
        <v>76</v>
      </c>
      <c r="D16183" t="s">
        <v>214</v>
      </c>
      <c r="E16183" t="s">
        <v>217</v>
      </c>
      <c r="F16183" s="88">
        <v>46600</v>
      </c>
      <c r="G16183" s="87">
        <v>2000</v>
      </c>
      <c r="H16183" s="87">
        <v>55.437109600726231</v>
      </c>
    </row>
    <row r="16184" spans="1:8" x14ac:dyDescent="0.3">
      <c r="A16184" t="s">
        <v>41</v>
      </c>
      <c r="B16184" t="s">
        <v>58</v>
      </c>
      <c r="C16184" t="s">
        <v>76</v>
      </c>
      <c r="D16184" t="s">
        <v>214</v>
      </c>
      <c r="E16184" t="s">
        <v>215</v>
      </c>
      <c r="F16184" s="88">
        <v>46631</v>
      </c>
      <c r="G16184" s="87">
        <v>2000</v>
      </c>
      <c r="H16184" s="87">
        <v>51.992747651227859</v>
      </c>
    </row>
    <row r="16185" spans="1:8" x14ac:dyDescent="0.3">
      <c r="A16185" t="s">
        <v>41</v>
      </c>
      <c r="B16185" t="s">
        <v>58</v>
      </c>
      <c r="C16185" t="s">
        <v>76</v>
      </c>
      <c r="D16185" t="s">
        <v>214</v>
      </c>
      <c r="E16185" t="s">
        <v>216</v>
      </c>
      <c r="F16185" s="88">
        <v>46631</v>
      </c>
      <c r="G16185" s="87">
        <v>2000</v>
      </c>
      <c r="H16185" s="87">
        <v>0</v>
      </c>
    </row>
    <row r="16186" spans="1:8" x14ac:dyDescent="0.3">
      <c r="A16186" t="s">
        <v>41</v>
      </c>
      <c r="B16186" t="s">
        <v>58</v>
      </c>
      <c r="C16186" t="s">
        <v>76</v>
      </c>
      <c r="D16186" t="s">
        <v>214</v>
      </c>
      <c r="E16186" t="s">
        <v>217</v>
      </c>
      <c r="F16186" s="88">
        <v>46631</v>
      </c>
      <c r="G16186" s="87">
        <v>2000</v>
      </c>
      <c r="H16186" s="87">
        <v>51.992747651227859</v>
      </c>
    </row>
    <row r="16187" spans="1:8" x14ac:dyDescent="0.3">
      <c r="A16187" t="s">
        <v>41</v>
      </c>
      <c r="B16187" t="s">
        <v>58</v>
      </c>
      <c r="C16187" t="s">
        <v>76</v>
      </c>
      <c r="D16187" t="s">
        <v>214</v>
      </c>
      <c r="E16187" t="s">
        <v>215</v>
      </c>
      <c r="F16187" s="88">
        <v>46661</v>
      </c>
      <c r="G16187" s="87">
        <v>2000</v>
      </c>
      <c r="H16187" s="87">
        <v>48.559910045799633</v>
      </c>
    </row>
    <row r="16188" spans="1:8" x14ac:dyDescent="0.3">
      <c r="A16188" t="s">
        <v>41</v>
      </c>
      <c r="B16188" t="s">
        <v>58</v>
      </c>
      <c r="C16188" t="s">
        <v>76</v>
      </c>
      <c r="D16188" t="s">
        <v>214</v>
      </c>
      <c r="E16188" t="s">
        <v>216</v>
      </c>
      <c r="F16188" s="88">
        <v>46661</v>
      </c>
      <c r="G16188" s="87">
        <v>2000</v>
      </c>
      <c r="H16188" s="87">
        <v>0</v>
      </c>
    </row>
    <row r="16189" spans="1:8" x14ac:dyDescent="0.3">
      <c r="A16189" t="s">
        <v>41</v>
      </c>
      <c r="B16189" t="s">
        <v>58</v>
      </c>
      <c r="C16189" t="s">
        <v>76</v>
      </c>
      <c r="D16189" t="s">
        <v>214</v>
      </c>
      <c r="E16189" t="s">
        <v>217</v>
      </c>
      <c r="F16189" s="88">
        <v>46661</v>
      </c>
      <c r="G16189" s="87">
        <v>2000</v>
      </c>
      <c r="H16189" s="87">
        <v>48.559910045799633</v>
      </c>
    </row>
    <row r="16190" spans="1:8" x14ac:dyDescent="0.3">
      <c r="A16190" t="s">
        <v>41</v>
      </c>
      <c r="B16190" t="s">
        <v>58</v>
      </c>
      <c r="C16190" t="s">
        <v>76</v>
      </c>
      <c r="D16190" t="s">
        <v>214</v>
      </c>
      <c r="E16190" t="s">
        <v>215</v>
      </c>
      <c r="F16190" s="88">
        <v>46692</v>
      </c>
      <c r="G16190" s="87">
        <v>2000</v>
      </c>
      <c r="H16190" s="87">
        <v>45.138539042821172</v>
      </c>
    </row>
    <row r="16191" spans="1:8" x14ac:dyDescent="0.3">
      <c r="A16191" t="s">
        <v>41</v>
      </c>
      <c r="B16191" t="s">
        <v>58</v>
      </c>
      <c r="C16191" t="s">
        <v>76</v>
      </c>
      <c r="D16191" t="s">
        <v>214</v>
      </c>
      <c r="E16191" t="s">
        <v>216</v>
      </c>
      <c r="F16191" s="88">
        <v>46692</v>
      </c>
      <c r="G16191" s="87">
        <v>2000</v>
      </c>
      <c r="H16191" s="87">
        <v>0</v>
      </c>
    </row>
    <row r="16192" spans="1:8" x14ac:dyDescent="0.3">
      <c r="A16192" t="s">
        <v>41</v>
      </c>
      <c r="B16192" t="s">
        <v>58</v>
      </c>
      <c r="C16192" t="s">
        <v>76</v>
      </c>
      <c r="D16192" t="s">
        <v>214</v>
      </c>
      <c r="E16192" t="s">
        <v>217</v>
      </c>
      <c r="F16192" s="88">
        <v>46692</v>
      </c>
      <c r="G16192" s="87">
        <v>2000</v>
      </c>
      <c r="H16192" s="87">
        <v>45.138539042821172</v>
      </c>
    </row>
    <row r="16193" spans="1:8" x14ac:dyDescent="0.3">
      <c r="A16193" t="s">
        <v>41</v>
      </c>
      <c r="B16193" t="s">
        <v>58</v>
      </c>
      <c r="C16193" t="s">
        <v>76</v>
      </c>
      <c r="D16193" t="s">
        <v>214</v>
      </c>
      <c r="E16193" t="s">
        <v>215</v>
      </c>
      <c r="F16193" s="88">
        <v>46722</v>
      </c>
      <c r="G16193" s="87">
        <v>2000</v>
      </c>
      <c r="H16193" s="87">
        <v>41.728577285772502</v>
      </c>
    </row>
    <row r="16194" spans="1:8" x14ac:dyDescent="0.3">
      <c r="A16194" t="s">
        <v>41</v>
      </c>
      <c r="B16194" t="s">
        <v>58</v>
      </c>
      <c r="C16194" t="s">
        <v>76</v>
      </c>
      <c r="D16194" t="s">
        <v>214</v>
      </c>
      <c r="E16194" t="s">
        <v>216</v>
      </c>
      <c r="F16194" s="88">
        <v>46722</v>
      </c>
      <c r="G16194" s="87">
        <v>2000</v>
      </c>
      <c r="H16194" s="87">
        <v>0</v>
      </c>
    </row>
    <row r="16195" spans="1:8" x14ac:dyDescent="0.3">
      <c r="A16195" t="s">
        <v>41</v>
      </c>
      <c r="B16195" t="s">
        <v>58</v>
      </c>
      <c r="C16195" t="s">
        <v>76</v>
      </c>
      <c r="D16195" t="s">
        <v>214</v>
      </c>
      <c r="E16195" t="s">
        <v>217</v>
      </c>
      <c r="F16195" s="88">
        <v>46722</v>
      </c>
      <c r="G16195" s="87">
        <v>2000</v>
      </c>
      <c r="H16195" s="87">
        <v>41.728577285772502</v>
      </c>
    </row>
    <row r="16196" spans="1:8" x14ac:dyDescent="0.3">
      <c r="A16196" t="s">
        <v>41</v>
      </c>
      <c r="B16196" t="s">
        <v>58</v>
      </c>
      <c r="C16196" t="s">
        <v>77</v>
      </c>
      <c r="D16196" t="s">
        <v>198</v>
      </c>
      <c r="E16196" t="s">
        <v>135</v>
      </c>
      <c r="G16196" s="87">
        <v>19200</v>
      </c>
      <c r="H16196" s="87">
        <v>10329.6</v>
      </c>
    </row>
    <row r="16197" spans="1:8" x14ac:dyDescent="0.3">
      <c r="A16197" t="s">
        <v>41</v>
      </c>
      <c r="B16197" t="s">
        <v>58</v>
      </c>
      <c r="C16197" t="s">
        <v>77</v>
      </c>
      <c r="D16197" t="s">
        <v>198</v>
      </c>
      <c r="E16197" t="s">
        <v>199</v>
      </c>
      <c r="G16197" s="87">
        <v>19200</v>
      </c>
      <c r="H16197" s="87">
        <v>19179.79487018393</v>
      </c>
    </row>
    <row r="16198" spans="1:8" x14ac:dyDescent="0.3">
      <c r="A16198" t="s">
        <v>41</v>
      </c>
      <c r="B16198" t="s">
        <v>58</v>
      </c>
      <c r="C16198" t="s">
        <v>77</v>
      </c>
      <c r="D16198" t="s">
        <v>198</v>
      </c>
      <c r="E16198" t="s">
        <v>200</v>
      </c>
      <c r="G16198" s="87">
        <v>19200</v>
      </c>
      <c r="H16198" s="87">
        <v>19433.115887797001</v>
      </c>
    </row>
    <row r="16199" spans="1:8" x14ac:dyDescent="0.3">
      <c r="A16199" t="s">
        <v>41</v>
      </c>
      <c r="B16199" t="s">
        <v>58</v>
      </c>
      <c r="C16199" t="s">
        <v>77</v>
      </c>
      <c r="D16199" t="s">
        <v>198</v>
      </c>
      <c r="E16199" t="s">
        <v>201</v>
      </c>
      <c r="G16199" s="87">
        <v>19200</v>
      </c>
      <c r="H16199" s="87">
        <v>19200</v>
      </c>
    </row>
    <row r="16200" spans="1:8" x14ac:dyDescent="0.3">
      <c r="A16200" t="s">
        <v>41</v>
      </c>
      <c r="B16200" t="s">
        <v>58</v>
      </c>
      <c r="C16200" t="s">
        <v>77</v>
      </c>
      <c r="D16200" t="s">
        <v>198</v>
      </c>
      <c r="E16200" t="s">
        <v>202</v>
      </c>
      <c r="G16200" s="87">
        <v>19200</v>
      </c>
      <c r="H16200" s="87">
        <v>10444.014005836179</v>
      </c>
    </row>
    <row r="16201" spans="1:8" x14ac:dyDescent="0.3">
      <c r="A16201" t="s">
        <v>41</v>
      </c>
      <c r="B16201" t="s">
        <v>58</v>
      </c>
      <c r="C16201" t="s">
        <v>77</v>
      </c>
      <c r="D16201" t="s">
        <v>198</v>
      </c>
      <c r="E16201" t="s">
        <v>139</v>
      </c>
      <c r="G16201" s="87">
        <v>19200</v>
      </c>
      <c r="H16201" s="87">
        <v>12384</v>
      </c>
    </row>
    <row r="16202" spans="1:8" x14ac:dyDescent="0.3">
      <c r="A16202" t="s">
        <v>41</v>
      </c>
      <c r="B16202" t="s">
        <v>58</v>
      </c>
      <c r="C16202" t="s">
        <v>77</v>
      </c>
      <c r="D16202" t="s">
        <v>198</v>
      </c>
      <c r="E16202" t="s">
        <v>65</v>
      </c>
      <c r="G16202" s="87">
        <v>19200</v>
      </c>
      <c r="H16202" s="87">
        <v>10444.014005836179</v>
      </c>
    </row>
    <row r="16203" spans="1:8" x14ac:dyDescent="0.3">
      <c r="A16203" t="s">
        <v>41</v>
      </c>
      <c r="B16203" t="s">
        <v>58</v>
      </c>
      <c r="C16203" t="s">
        <v>77</v>
      </c>
      <c r="D16203" t="s">
        <v>203</v>
      </c>
      <c r="E16203" t="s">
        <v>204</v>
      </c>
      <c r="G16203" s="87">
        <v>19200</v>
      </c>
      <c r="H16203" s="87">
        <v>10231.811777624391</v>
      </c>
    </row>
    <row r="16204" spans="1:8" x14ac:dyDescent="0.3">
      <c r="A16204" t="s">
        <v>41</v>
      </c>
      <c r="B16204" t="s">
        <v>58</v>
      </c>
      <c r="C16204" t="s">
        <v>77</v>
      </c>
      <c r="D16204" t="s">
        <v>203</v>
      </c>
      <c r="E16204" t="s">
        <v>142</v>
      </c>
      <c r="G16204" s="87">
        <v>19200</v>
      </c>
      <c r="H16204" s="87">
        <v>18663.426488456858</v>
      </c>
    </row>
    <row r="16205" spans="1:8" x14ac:dyDescent="0.3">
      <c r="A16205" t="s">
        <v>41</v>
      </c>
      <c r="B16205" t="s">
        <v>58</v>
      </c>
      <c r="C16205" t="s">
        <v>77</v>
      </c>
      <c r="D16205" t="s">
        <v>203</v>
      </c>
      <c r="E16205" t="s">
        <v>143</v>
      </c>
      <c r="G16205" s="87">
        <v>19200</v>
      </c>
      <c r="H16205" s="87">
        <v>19565.01183314329</v>
      </c>
    </row>
    <row r="16206" spans="1:8" x14ac:dyDescent="0.3">
      <c r="A16206" t="s">
        <v>41</v>
      </c>
      <c r="B16206" t="s">
        <v>58</v>
      </c>
      <c r="C16206" t="s">
        <v>77</v>
      </c>
      <c r="D16206" t="s">
        <v>203</v>
      </c>
      <c r="E16206" t="s">
        <v>141</v>
      </c>
      <c r="G16206" s="87">
        <v>19200</v>
      </c>
      <c r="H16206" s="87">
        <v>0</v>
      </c>
    </row>
    <row r="16207" spans="1:8" x14ac:dyDescent="0.3">
      <c r="A16207" t="s">
        <v>41</v>
      </c>
      <c r="B16207" t="s">
        <v>58</v>
      </c>
      <c r="C16207" t="s">
        <v>77</v>
      </c>
      <c r="D16207" t="s">
        <v>203</v>
      </c>
      <c r="E16207" t="s">
        <v>205</v>
      </c>
      <c r="G16207" s="87">
        <v>19200</v>
      </c>
      <c r="H16207" s="87">
        <v>10231.811777624391</v>
      </c>
    </row>
    <row r="16208" spans="1:8" x14ac:dyDescent="0.3">
      <c r="A16208" t="s">
        <v>41</v>
      </c>
      <c r="B16208" t="s">
        <v>58</v>
      </c>
      <c r="C16208" t="s">
        <v>77</v>
      </c>
      <c r="D16208" t="s">
        <v>206</v>
      </c>
      <c r="E16208" t="s">
        <v>207</v>
      </c>
      <c r="G16208" s="87">
        <v>19200</v>
      </c>
      <c r="H16208" s="87">
        <v>20352</v>
      </c>
    </row>
    <row r="16209" spans="1:8" x14ac:dyDescent="0.3">
      <c r="A16209" t="s">
        <v>41</v>
      </c>
      <c r="B16209" t="s">
        <v>58</v>
      </c>
      <c r="C16209" t="s">
        <v>77</v>
      </c>
      <c r="D16209" t="s">
        <v>206</v>
      </c>
      <c r="E16209" t="s">
        <v>208</v>
      </c>
      <c r="G16209" s="87">
        <v>19200</v>
      </c>
      <c r="H16209" s="87">
        <v>20373.439999999999</v>
      </c>
    </row>
    <row r="16210" spans="1:8" x14ac:dyDescent="0.3">
      <c r="A16210" t="s">
        <v>41</v>
      </c>
      <c r="B16210" t="s">
        <v>58</v>
      </c>
      <c r="C16210" t="s">
        <v>77</v>
      </c>
      <c r="D16210" t="s">
        <v>206</v>
      </c>
      <c r="E16210" t="s">
        <v>209</v>
      </c>
      <c r="G16210" s="87">
        <v>19200</v>
      </c>
      <c r="H16210" s="87">
        <v>18969.680525164109</v>
      </c>
    </row>
    <row r="16211" spans="1:8" x14ac:dyDescent="0.3">
      <c r="A16211" t="s">
        <v>41</v>
      </c>
      <c r="B16211" t="s">
        <v>58</v>
      </c>
      <c r="C16211" t="s">
        <v>77</v>
      </c>
      <c r="D16211" t="s">
        <v>210</v>
      </c>
      <c r="E16211" t="s">
        <v>211</v>
      </c>
      <c r="G16211" s="87">
        <v>19200</v>
      </c>
      <c r="H16211" s="87">
        <v>19200</v>
      </c>
    </row>
    <row r="16212" spans="1:8" x14ac:dyDescent="0.3">
      <c r="A16212" t="s">
        <v>41</v>
      </c>
      <c r="B16212" t="s">
        <v>58</v>
      </c>
      <c r="C16212" t="s">
        <v>77</v>
      </c>
      <c r="D16212" t="s">
        <v>210</v>
      </c>
      <c r="E16212" t="s">
        <v>212</v>
      </c>
      <c r="G16212" s="87">
        <v>19200</v>
      </c>
      <c r="H16212" s="87">
        <v>19008</v>
      </c>
    </row>
    <row r="16213" spans="1:8" x14ac:dyDescent="0.3">
      <c r="A16213" t="s">
        <v>41</v>
      </c>
      <c r="B16213" t="s">
        <v>58</v>
      </c>
      <c r="C16213" t="s">
        <v>77</v>
      </c>
      <c r="D16213" t="s">
        <v>210</v>
      </c>
      <c r="E16213" t="s">
        <v>213</v>
      </c>
      <c r="G16213" s="87">
        <v>19200</v>
      </c>
      <c r="H16213" s="87">
        <v>18816</v>
      </c>
    </row>
    <row r="16214" spans="1:8" x14ac:dyDescent="0.3">
      <c r="A16214" t="s">
        <v>41</v>
      </c>
      <c r="B16214" t="s">
        <v>58</v>
      </c>
      <c r="C16214" t="s">
        <v>77</v>
      </c>
      <c r="D16214" t="s">
        <v>214</v>
      </c>
      <c r="E16214" t="s">
        <v>215</v>
      </c>
      <c r="F16214" s="88">
        <v>46388</v>
      </c>
      <c r="G16214" s="87">
        <v>1600</v>
      </c>
      <c r="H16214" s="87">
        <v>82.394874781595817</v>
      </c>
    </row>
    <row r="16215" spans="1:8" x14ac:dyDescent="0.3">
      <c r="A16215" t="s">
        <v>41</v>
      </c>
      <c r="B16215" t="s">
        <v>58</v>
      </c>
      <c r="C16215" t="s">
        <v>77</v>
      </c>
      <c r="D16215" t="s">
        <v>214</v>
      </c>
      <c r="E16215" t="s">
        <v>216</v>
      </c>
      <c r="F16215" s="88">
        <v>46388</v>
      </c>
      <c r="G16215" s="87">
        <v>1600</v>
      </c>
      <c r="H16215" s="87">
        <v>96.000000000000085</v>
      </c>
    </row>
    <row r="16216" spans="1:8" x14ac:dyDescent="0.3">
      <c r="A16216" t="s">
        <v>41</v>
      </c>
      <c r="B16216" t="s">
        <v>58</v>
      </c>
      <c r="C16216" t="s">
        <v>77</v>
      </c>
      <c r="D16216" t="s">
        <v>214</v>
      </c>
      <c r="E16216" t="s">
        <v>217</v>
      </c>
      <c r="F16216" s="88">
        <v>46388</v>
      </c>
      <c r="G16216" s="87">
        <v>1600</v>
      </c>
      <c r="H16216" s="87">
        <v>-12.835023790947281</v>
      </c>
    </row>
    <row r="16217" spans="1:8" x14ac:dyDescent="0.3">
      <c r="A16217" t="s">
        <v>41</v>
      </c>
      <c r="B16217" t="s">
        <v>58</v>
      </c>
      <c r="C16217" t="s">
        <v>77</v>
      </c>
      <c r="D16217" t="s">
        <v>214</v>
      </c>
      <c r="E16217" t="s">
        <v>215</v>
      </c>
      <c r="F16217" s="88">
        <v>46419</v>
      </c>
      <c r="G16217" s="87">
        <v>1600</v>
      </c>
      <c r="H16217" s="87">
        <v>-12.84335070704401</v>
      </c>
    </row>
    <row r="16218" spans="1:8" x14ac:dyDescent="0.3">
      <c r="A16218" t="s">
        <v>41</v>
      </c>
      <c r="B16218" t="s">
        <v>58</v>
      </c>
      <c r="C16218" t="s">
        <v>77</v>
      </c>
      <c r="D16218" t="s">
        <v>214</v>
      </c>
      <c r="E16218" t="s">
        <v>216</v>
      </c>
      <c r="F16218" s="88">
        <v>46419</v>
      </c>
      <c r="G16218" s="87">
        <v>1600</v>
      </c>
      <c r="H16218" s="87">
        <v>0</v>
      </c>
    </row>
    <row r="16219" spans="1:8" x14ac:dyDescent="0.3">
      <c r="A16219" t="s">
        <v>41</v>
      </c>
      <c r="B16219" t="s">
        <v>58</v>
      </c>
      <c r="C16219" t="s">
        <v>77</v>
      </c>
      <c r="D16219" t="s">
        <v>214</v>
      </c>
      <c r="E16219" t="s">
        <v>217</v>
      </c>
      <c r="F16219" s="88">
        <v>46419</v>
      </c>
      <c r="G16219" s="87">
        <v>1600</v>
      </c>
      <c r="H16219" s="87">
        <v>-12.84335070704401</v>
      </c>
    </row>
    <row r="16220" spans="1:8" x14ac:dyDescent="0.3">
      <c r="A16220" t="s">
        <v>41</v>
      </c>
      <c r="B16220" t="s">
        <v>58</v>
      </c>
      <c r="C16220" t="s">
        <v>77</v>
      </c>
      <c r="D16220" t="s">
        <v>214</v>
      </c>
      <c r="E16220" t="s">
        <v>215</v>
      </c>
      <c r="F16220" s="88">
        <v>46447</v>
      </c>
      <c r="G16220" s="87">
        <v>1600</v>
      </c>
      <c r="H16220" s="87">
        <v>-12.851688434580669</v>
      </c>
    </row>
    <row r="16221" spans="1:8" x14ac:dyDescent="0.3">
      <c r="A16221" t="s">
        <v>41</v>
      </c>
      <c r="B16221" t="s">
        <v>58</v>
      </c>
      <c r="C16221" t="s">
        <v>77</v>
      </c>
      <c r="D16221" t="s">
        <v>214</v>
      </c>
      <c r="E16221" t="s">
        <v>216</v>
      </c>
      <c r="F16221" s="88">
        <v>46447</v>
      </c>
      <c r="G16221" s="87">
        <v>1600</v>
      </c>
      <c r="H16221" s="87">
        <v>0</v>
      </c>
    </row>
    <row r="16222" spans="1:8" x14ac:dyDescent="0.3">
      <c r="A16222" t="s">
        <v>41</v>
      </c>
      <c r="B16222" t="s">
        <v>58</v>
      </c>
      <c r="C16222" t="s">
        <v>77</v>
      </c>
      <c r="D16222" t="s">
        <v>214</v>
      </c>
      <c r="E16222" t="s">
        <v>217</v>
      </c>
      <c r="F16222" s="88">
        <v>46447</v>
      </c>
      <c r="G16222" s="87">
        <v>1600</v>
      </c>
      <c r="H16222" s="87">
        <v>-12.851688434580669</v>
      </c>
    </row>
    <row r="16223" spans="1:8" x14ac:dyDescent="0.3">
      <c r="A16223" t="s">
        <v>41</v>
      </c>
      <c r="B16223" t="s">
        <v>58</v>
      </c>
      <c r="C16223" t="s">
        <v>77</v>
      </c>
      <c r="D16223" t="s">
        <v>214</v>
      </c>
      <c r="E16223" t="s">
        <v>215</v>
      </c>
      <c r="F16223" s="88">
        <v>46478</v>
      </c>
      <c r="G16223" s="87">
        <v>1600</v>
      </c>
      <c r="H16223" s="87">
        <v>-12.860320186738861</v>
      </c>
    </row>
    <row r="16224" spans="1:8" x14ac:dyDescent="0.3">
      <c r="A16224" t="s">
        <v>41</v>
      </c>
      <c r="B16224" t="s">
        <v>58</v>
      </c>
      <c r="C16224" t="s">
        <v>77</v>
      </c>
      <c r="D16224" t="s">
        <v>214</v>
      </c>
      <c r="E16224" t="s">
        <v>216</v>
      </c>
      <c r="F16224" s="88">
        <v>46478</v>
      </c>
      <c r="G16224" s="87">
        <v>1600</v>
      </c>
      <c r="H16224" s="87">
        <v>0</v>
      </c>
    </row>
    <row r="16225" spans="1:8" x14ac:dyDescent="0.3">
      <c r="A16225" t="s">
        <v>41</v>
      </c>
      <c r="B16225" t="s">
        <v>58</v>
      </c>
      <c r="C16225" t="s">
        <v>77</v>
      </c>
      <c r="D16225" t="s">
        <v>214</v>
      </c>
      <c r="E16225" t="s">
        <v>217</v>
      </c>
      <c r="F16225" s="88">
        <v>46478</v>
      </c>
      <c r="G16225" s="87">
        <v>1600</v>
      </c>
      <c r="H16225" s="87">
        <v>-12.860320186738861</v>
      </c>
    </row>
    <row r="16226" spans="1:8" x14ac:dyDescent="0.3">
      <c r="A16226" t="s">
        <v>41</v>
      </c>
      <c r="B16226" t="s">
        <v>58</v>
      </c>
      <c r="C16226" t="s">
        <v>77</v>
      </c>
      <c r="D16226" t="s">
        <v>214</v>
      </c>
      <c r="E16226" t="s">
        <v>215</v>
      </c>
      <c r="F16226" s="88">
        <v>46508</v>
      </c>
      <c r="G16226" s="87">
        <v>1600</v>
      </c>
      <c r="H16226" s="87">
        <v>-12.86896354160927</v>
      </c>
    </row>
    <row r="16227" spans="1:8" x14ac:dyDescent="0.3">
      <c r="A16227" t="s">
        <v>41</v>
      </c>
      <c r="B16227" t="s">
        <v>58</v>
      </c>
      <c r="C16227" t="s">
        <v>77</v>
      </c>
      <c r="D16227" t="s">
        <v>214</v>
      </c>
      <c r="E16227" t="s">
        <v>216</v>
      </c>
      <c r="F16227" s="88">
        <v>46508</v>
      </c>
      <c r="G16227" s="87">
        <v>1600</v>
      </c>
      <c r="H16227" s="87">
        <v>0</v>
      </c>
    </row>
    <row r="16228" spans="1:8" x14ac:dyDescent="0.3">
      <c r="A16228" t="s">
        <v>41</v>
      </c>
      <c r="B16228" t="s">
        <v>58</v>
      </c>
      <c r="C16228" t="s">
        <v>77</v>
      </c>
      <c r="D16228" t="s">
        <v>214</v>
      </c>
      <c r="E16228" t="s">
        <v>217</v>
      </c>
      <c r="F16228" s="88">
        <v>46508</v>
      </c>
      <c r="G16228" s="87">
        <v>1600</v>
      </c>
      <c r="H16228" s="87">
        <v>-12.86896354160927</v>
      </c>
    </row>
    <row r="16229" spans="1:8" x14ac:dyDescent="0.3">
      <c r="A16229" t="s">
        <v>41</v>
      </c>
      <c r="B16229" t="s">
        <v>58</v>
      </c>
      <c r="C16229" t="s">
        <v>77</v>
      </c>
      <c r="D16229" t="s">
        <v>214</v>
      </c>
      <c r="E16229" t="s">
        <v>215</v>
      </c>
      <c r="F16229" s="88">
        <v>46539</v>
      </c>
      <c r="G16229" s="87">
        <v>1600</v>
      </c>
      <c r="H16229" s="87">
        <v>-12.87761852260196</v>
      </c>
    </row>
    <row r="16230" spans="1:8" x14ac:dyDescent="0.3">
      <c r="A16230" t="s">
        <v>41</v>
      </c>
      <c r="B16230" t="s">
        <v>58</v>
      </c>
      <c r="C16230" t="s">
        <v>77</v>
      </c>
      <c r="D16230" t="s">
        <v>214</v>
      </c>
      <c r="E16230" t="s">
        <v>216</v>
      </c>
      <c r="F16230" s="88">
        <v>46539</v>
      </c>
      <c r="G16230" s="87">
        <v>1600</v>
      </c>
      <c r="H16230" s="87">
        <v>0</v>
      </c>
    </row>
    <row r="16231" spans="1:8" x14ac:dyDescent="0.3">
      <c r="A16231" t="s">
        <v>41</v>
      </c>
      <c r="B16231" t="s">
        <v>58</v>
      </c>
      <c r="C16231" t="s">
        <v>77</v>
      </c>
      <c r="D16231" t="s">
        <v>214</v>
      </c>
      <c r="E16231" t="s">
        <v>217</v>
      </c>
      <c r="F16231" s="88">
        <v>46539</v>
      </c>
      <c r="G16231" s="87">
        <v>1600</v>
      </c>
      <c r="H16231" s="87">
        <v>-12.87761852260196</v>
      </c>
    </row>
    <row r="16232" spans="1:8" x14ac:dyDescent="0.3">
      <c r="A16232" t="s">
        <v>41</v>
      </c>
      <c r="B16232" t="s">
        <v>58</v>
      </c>
      <c r="C16232" t="s">
        <v>77</v>
      </c>
      <c r="D16232" t="s">
        <v>214</v>
      </c>
      <c r="E16232" t="s">
        <v>215</v>
      </c>
      <c r="F16232" s="88">
        <v>46569</v>
      </c>
      <c r="G16232" s="87">
        <v>1600</v>
      </c>
      <c r="H16232" s="87">
        <v>-12.88628515319008</v>
      </c>
    </row>
    <row r="16233" spans="1:8" x14ac:dyDescent="0.3">
      <c r="A16233" t="s">
        <v>41</v>
      </c>
      <c r="B16233" t="s">
        <v>58</v>
      </c>
      <c r="C16233" t="s">
        <v>77</v>
      </c>
      <c r="D16233" t="s">
        <v>214</v>
      </c>
      <c r="E16233" t="s">
        <v>216</v>
      </c>
      <c r="F16233" s="88">
        <v>46569</v>
      </c>
      <c r="G16233" s="87">
        <v>1600</v>
      </c>
      <c r="H16233" s="87">
        <v>0</v>
      </c>
    </row>
    <row r="16234" spans="1:8" x14ac:dyDescent="0.3">
      <c r="A16234" t="s">
        <v>41</v>
      </c>
      <c r="B16234" t="s">
        <v>58</v>
      </c>
      <c r="C16234" t="s">
        <v>77</v>
      </c>
      <c r="D16234" t="s">
        <v>214</v>
      </c>
      <c r="E16234" t="s">
        <v>217</v>
      </c>
      <c r="F16234" s="88">
        <v>46569</v>
      </c>
      <c r="G16234" s="87">
        <v>1600</v>
      </c>
      <c r="H16234" s="87">
        <v>-12.88628515319008</v>
      </c>
    </row>
    <row r="16235" spans="1:8" x14ac:dyDescent="0.3">
      <c r="A16235" t="s">
        <v>41</v>
      </c>
      <c r="B16235" t="s">
        <v>58</v>
      </c>
      <c r="C16235" t="s">
        <v>77</v>
      </c>
      <c r="D16235" t="s">
        <v>214</v>
      </c>
      <c r="E16235" t="s">
        <v>215</v>
      </c>
      <c r="F16235" s="88">
        <v>46600</v>
      </c>
      <c r="G16235" s="87">
        <v>1600</v>
      </c>
      <c r="H16235" s="87">
        <v>-12.895105821566229</v>
      </c>
    </row>
    <row r="16236" spans="1:8" x14ac:dyDescent="0.3">
      <c r="A16236" t="s">
        <v>41</v>
      </c>
      <c r="B16236" t="s">
        <v>58</v>
      </c>
      <c r="C16236" t="s">
        <v>77</v>
      </c>
      <c r="D16236" t="s">
        <v>214</v>
      </c>
      <c r="E16236" t="s">
        <v>216</v>
      </c>
      <c r="F16236" s="88">
        <v>46600</v>
      </c>
      <c r="G16236" s="87">
        <v>1600</v>
      </c>
      <c r="H16236" s="87">
        <v>0</v>
      </c>
    </row>
    <row r="16237" spans="1:8" x14ac:dyDescent="0.3">
      <c r="A16237" t="s">
        <v>41</v>
      </c>
      <c r="B16237" t="s">
        <v>58</v>
      </c>
      <c r="C16237" t="s">
        <v>77</v>
      </c>
      <c r="D16237" t="s">
        <v>214</v>
      </c>
      <c r="E16237" t="s">
        <v>217</v>
      </c>
      <c r="F16237" s="88">
        <v>46600</v>
      </c>
      <c r="G16237" s="87">
        <v>1600</v>
      </c>
      <c r="H16237" s="87">
        <v>-12.895105821566229</v>
      </c>
    </row>
    <row r="16238" spans="1:8" x14ac:dyDescent="0.3">
      <c r="A16238" t="s">
        <v>41</v>
      </c>
      <c r="B16238" t="s">
        <v>58</v>
      </c>
      <c r="C16238" t="s">
        <v>77</v>
      </c>
      <c r="D16238" t="s">
        <v>214</v>
      </c>
      <c r="E16238" t="s">
        <v>215</v>
      </c>
      <c r="F16238" s="88">
        <v>46631</v>
      </c>
      <c r="G16238" s="87">
        <v>1600</v>
      </c>
      <c r="H16238" s="87">
        <v>-12.90379601396427</v>
      </c>
    </row>
    <row r="16239" spans="1:8" x14ac:dyDescent="0.3">
      <c r="A16239" t="s">
        <v>41</v>
      </c>
      <c r="B16239" t="s">
        <v>58</v>
      </c>
      <c r="C16239" t="s">
        <v>77</v>
      </c>
      <c r="D16239" t="s">
        <v>214</v>
      </c>
      <c r="E16239" t="s">
        <v>216</v>
      </c>
      <c r="F16239" s="88">
        <v>46631</v>
      </c>
      <c r="G16239" s="87">
        <v>1600</v>
      </c>
      <c r="H16239" s="87">
        <v>0</v>
      </c>
    </row>
    <row r="16240" spans="1:8" x14ac:dyDescent="0.3">
      <c r="A16240" t="s">
        <v>41</v>
      </c>
      <c r="B16240" t="s">
        <v>58</v>
      </c>
      <c r="C16240" t="s">
        <v>77</v>
      </c>
      <c r="D16240" t="s">
        <v>214</v>
      </c>
      <c r="E16240" t="s">
        <v>217</v>
      </c>
      <c r="F16240" s="88">
        <v>46631</v>
      </c>
      <c r="G16240" s="87">
        <v>1600</v>
      </c>
      <c r="H16240" s="87">
        <v>-12.90379601396427</v>
      </c>
    </row>
    <row r="16241" spans="1:8" x14ac:dyDescent="0.3">
      <c r="A16241" t="s">
        <v>41</v>
      </c>
      <c r="B16241" t="s">
        <v>58</v>
      </c>
      <c r="C16241" t="s">
        <v>77</v>
      </c>
      <c r="D16241" t="s">
        <v>214</v>
      </c>
      <c r="E16241" t="s">
        <v>215</v>
      </c>
      <c r="F16241" s="88">
        <v>46661</v>
      </c>
      <c r="G16241" s="87">
        <v>1600</v>
      </c>
      <c r="H16241" s="87">
        <v>50.571002155767893</v>
      </c>
    </row>
    <row r="16242" spans="1:8" x14ac:dyDescent="0.3">
      <c r="A16242" t="s">
        <v>41</v>
      </c>
      <c r="B16242" t="s">
        <v>58</v>
      </c>
      <c r="C16242" t="s">
        <v>77</v>
      </c>
      <c r="D16242" t="s">
        <v>214</v>
      </c>
      <c r="E16242" t="s">
        <v>216</v>
      </c>
      <c r="F16242" s="88">
        <v>46661</v>
      </c>
      <c r="G16242" s="87">
        <v>1600</v>
      </c>
      <c r="H16242" s="87">
        <v>64.000000000000057</v>
      </c>
    </row>
    <row r="16243" spans="1:8" x14ac:dyDescent="0.3">
      <c r="A16243" t="s">
        <v>41</v>
      </c>
      <c r="B16243" t="s">
        <v>58</v>
      </c>
      <c r="C16243" t="s">
        <v>77</v>
      </c>
      <c r="D16243" t="s">
        <v>214</v>
      </c>
      <c r="E16243" t="s">
        <v>217</v>
      </c>
      <c r="F16243" s="88">
        <v>46661</v>
      </c>
      <c r="G16243" s="87">
        <v>1600</v>
      </c>
      <c r="H16243" s="87">
        <v>-12.912497927146299</v>
      </c>
    </row>
    <row r="16244" spans="1:8" x14ac:dyDescent="0.3">
      <c r="A16244" t="s">
        <v>41</v>
      </c>
      <c r="B16244" t="s">
        <v>58</v>
      </c>
      <c r="C16244" t="s">
        <v>77</v>
      </c>
      <c r="D16244" t="s">
        <v>214</v>
      </c>
      <c r="E16244" t="s">
        <v>215</v>
      </c>
      <c r="F16244" s="88">
        <v>46692</v>
      </c>
      <c r="G16244" s="87">
        <v>1600</v>
      </c>
      <c r="H16244" s="87">
        <v>50.561939951766988</v>
      </c>
    </row>
    <row r="16245" spans="1:8" x14ac:dyDescent="0.3">
      <c r="A16245" t="s">
        <v>41</v>
      </c>
      <c r="B16245" t="s">
        <v>58</v>
      </c>
      <c r="C16245" t="s">
        <v>77</v>
      </c>
      <c r="D16245" t="s">
        <v>214</v>
      </c>
      <c r="E16245" t="s">
        <v>216</v>
      </c>
      <c r="F16245" s="88">
        <v>46692</v>
      </c>
      <c r="G16245" s="87">
        <v>1600</v>
      </c>
      <c r="H16245" s="87">
        <v>64.000000000000057</v>
      </c>
    </row>
    <row r="16246" spans="1:8" x14ac:dyDescent="0.3">
      <c r="A16246" t="s">
        <v>41</v>
      </c>
      <c r="B16246" t="s">
        <v>58</v>
      </c>
      <c r="C16246" t="s">
        <v>77</v>
      </c>
      <c r="D16246" t="s">
        <v>214</v>
      </c>
      <c r="E16246" t="s">
        <v>217</v>
      </c>
      <c r="F16246" s="88">
        <v>46692</v>
      </c>
      <c r="G16246" s="87">
        <v>1600</v>
      </c>
      <c r="H16246" s="87">
        <v>-12.92121158483965</v>
      </c>
    </row>
    <row r="16247" spans="1:8" x14ac:dyDescent="0.3">
      <c r="A16247" t="s">
        <v>41</v>
      </c>
      <c r="B16247" t="s">
        <v>58</v>
      </c>
      <c r="C16247" t="s">
        <v>77</v>
      </c>
      <c r="D16247" t="s">
        <v>214</v>
      </c>
      <c r="E16247" t="s">
        <v>215</v>
      </c>
      <c r="F16247" s="88">
        <v>46722</v>
      </c>
      <c r="G16247" s="87">
        <v>1600</v>
      </c>
      <c r="H16247" s="87">
        <v>50.552865508728928</v>
      </c>
    </row>
    <row r="16248" spans="1:8" x14ac:dyDescent="0.3">
      <c r="A16248" t="s">
        <v>41</v>
      </c>
      <c r="B16248" t="s">
        <v>58</v>
      </c>
      <c r="C16248" t="s">
        <v>77</v>
      </c>
      <c r="D16248" t="s">
        <v>214</v>
      </c>
      <c r="E16248" t="s">
        <v>216</v>
      </c>
      <c r="F16248" s="88">
        <v>46722</v>
      </c>
      <c r="G16248" s="87">
        <v>1600</v>
      </c>
      <c r="H16248" s="87">
        <v>64.000000000000057</v>
      </c>
    </row>
    <row r="16249" spans="1:8" x14ac:dyDescent="0.3">
      <c r="A16249" t="s">
        <v>41</v>
      </c>
      <c r="B16249" t="s">
        <v>58</v>
      </c>
      <c r="C16249" t="s">
        <v>77</v>
      </c>
      <c r="D16249" t="s">
        <v>214</v>
      </c>
      <c r="E16249" t="s">
        <v>217</v>
      </c>
      <c r="F16249" s="88">
        <v>46722</v>
      </c>
      <c r="G16249" s="87">
        <v>1600</v>
      </c>
      <c r="H16249" s="87">
        <v>-12.92993701083773</v>
      </c>
    </row>
    <row r="16250" spans="1:8" x14ac:dyDescent="0.3">
      <c r="A16250" t="s">
        <v>41</v>
      </c>
      <c r="B16250" t="s">
        <v>58</v>
      </c>
      <c r="C16250" t="s">
        <v>78</v>
      </c>
      <c r="D16250" t="s">
        <v>198</v>
      </c>
      <c r="E16250" t="s">
        <v>135</v>
      </c>
      <c r="G16250" s="87">
        <v>14400</v>
      </c>
      <c r="H16250" s="87">
        <v>8150.4</v>
      </c>
    </row>
    <row r="16251" spans="1:8" x14ac:dyDescent="0.3">
      <c r="A16251" t="s">
        <v>41</v>
      </c>
      <c r="B16251" t="s">
        <v>58</v>
      </c>
      <c r="C16251" t="s">
        <v>78</v>
      </c>
      <c r="D16251" t="s">
        <v>198</v>
      </c>
      <c r="E16251" t="s">
        <v>199</v>
      </c>
      <c r="G16251" s="87">
        <v>14400</v>
      </c>
      <c r="H16251" s="87">
        <v>13540.32190571625</v>
      </c>
    </row>
    <row r="16252" spans="1:8" x14ac:dyDescent="0.3">
      <c r="A16252" t="s">
        <v>41</v>
      </c>
      <c r="B16252" t="s">
        <v>58</v>
      </c>
      <c r="C16252" t="s">
        <v>78</v>
      </c>
      <c r="D16252" t="s">
        <v>198</v>
      </c>
      <c r="E16252" t="s">
        <v>200</v>
      </c>
      <c r="G16252" s="87">
        <v>14400</v>
      </c>
      <c r="H16252" s="87">
        <v>14400</v>
      </c>
    </row>
    <row r="16253" spans="1:8" x14ac:dyDescent="0.3">
      <c r="A16253" t="s">
        <v>41</v>
      </c>
      <c r="B16253" t="s">
        <v>58</v>
      </c>
      <c r="C16253" t="s">
        <v>78</v>
      </c>
      <c r="D16253" t="s">
        <v>198</v>
      </c>
      <c r="E16253" t="s">
        <v>201</v>
      </c>
      <c r="G16253" s="87">
        <v>14400</v>
      </c>
      <c r="H16253" s="87">
        <v>14400</v>
      </c>
    </row>
    <row r="16254" spans="1:8" x14ac:dyDescent="0.3">
      <c r="A16254" t="s">
        <v>41</v>
      </c>
      <c r="B16254" t="s">
        <v>58</v>
      </c>
      <c r="C16254" t="s">
        <v>78</v>
      </c>
      <c r="D16254" t="s">
        <v>198</v>
      </c>
      <c r="E16254" t="s">
        <v>202</v>
      </c>
      <c r="G16254" s="87">
        <v>14400</v>
      </c>
      <c r="H16254" s="87">
        <v>7663.8221986353983</v>
      </c>
    </row>
    <row r="16255" spans="1:8" x14ac:dyDescent="0.3">
      <c r="A16255" t="s">
        <v>41</v>
      </c>
      <c r="B16255" t="s">
        <v>58</v>
      </c>
      <c r="C16255" t="s">
        <v>78</v>
      </c>
      <c r="D16255" t="s">
        <v>198</v>
      </c>
      <c r="E16255" t="s">
        <v>139</v>
      </c>
      <c r="G16255" s="87">
        <v>14400</v>
      </c>
      <c r="H16255" s="87">
        <v>8856</v>
      </c>
    </row>
    <row r="16256" spans="1:8" x14ac:dyDescent="0.3">
      <c r="A16256" t="s">
        <v>41</v>
      </c>
      <c r="B16256" t="s">
        <v>58</v>
      </c>
      <c r="C16256" t="s">
        <v>78</v>
      </c>
      <c r="D16256" t="s">
        <v>198</v>
      </c>
      <c r="E16256" t="s">
        <v>65</v>
      </c>
      <c r="G16256" s="87">
        <v>14400</v>
      </c>
      <c r="H16256" s="87">
        <v>7585.3697775927576</v>
      </c>
    </row>
    <row r="16257" spans="1:8" x14ac:dyDescent="0.3">
      <c r="A16257" t="s">
        <v>41</v>
      </c>
      <c r="B16257" t="s">
        <v>58</v>
      </c>
      <c r="C16257" t="s">
        <v>78</v>
      </c>
      <c r="D16257" t="s">
        <v>203</v>
      </c>
      <c r="E16257" t="s">
        <v>204</v>
      </c>
      <c r="G16257" s="87">
        <v>14400</v>
      </c>
      <c r="H16257" s="87">
        <v>6967.1110896685441</v>
      </c>
    </row>
    <row r="16258" spans="1:8" x14ac:dyDescent="0.3">
      <c r="A16258" t="s">
        <v>41</v>
      </c>
      <c r="B16258" t="s">
        <v>58</v>
      </c>
      <c r="C16258" t="s">
        <v>78</v>
      </c>
      <c r="D16258" t="s">
        <v>203</v>
      </c>
      <c r="E16258" t="s">
        <v>142</v>
      </c>
      <c r="G16258" s="87">
        <v>14400</v>
      </c>
      <c r="H16258" s="87">
        <v>12309.38355065114</v>
      </c>
    </row>
    <row r="16259" spans="1:8" x14ac:dyDescent="0.3">
      <c r="A16259" t="s">
        <v>41</v>
      </c>
      <c r="B16259" t="s">
        <v>58</v>
      </c>
      <c r="C16259" t="s">
        <v>78</v>
      </c>
      <c r="D16259" t="s">
        <v>203</v>
      </c>
      <c r="E16259" t="s">
        <v>143</v>
      </c>
      <c r="G16259" s="87">
        <v>14400</v>
      </c>
      <c r="H16259" s="87">
        <v>14400</v>
      </c>
    </row>
    <row r="16260" spans="1:8" x14ac:dyDescent="0.3">
      <c r="A16260" t="s">
        <v>41</v>
      </c>
      <c r="B16260" t="s">
        <v>58</v>
      </c>
      <c r="C16260" t="s">
        <v>78</v>
      </c>
      <c r="D16260" t="s">
        <v>203</v>
      </c>
      <c r="E16260" t="s">
        <v>141</v>
      </c>
      <c r="G16260" s="87">
        <v>14400</v>
      </c>
      <c r="H16260" s="87">
        <v>0</v>
      </c>
    </row>
    <row r="16261" spans="1:8" x14ac:dyDescent="0.3">
      <c r="A16261" t="s">
        <v>41</v>
      </c>
      <c r="B16261" t="s">
        <v>58</v>
      </c>
      <c r="C16261" t="s">
        <v>78</v>
      </c>
      <c r="D16261" t="s">
        <v>203</v>
      </c>
      <c r="E16261" t="s">
        <v>205</v>
      </c>
      <c r="G16261" s="87">
        <v>14400</v>
      </c>
      <c r="H16261" s="87">
        <v>7173.7370589035208</v>
      </c>
    </row>
    <row r="16262" spans="1:8" x14ac:dyDescent="0.3">
      <c r="A16262" t="s">
        <v>41</v>
      </c>
      <c r="B16262" t="s">
        <v>58</v>
      </c>
      <c r="C16262" t="s">
        <v>78</v>
      </c>
      <c r="D16262" t="s">
        <v>206</v>
      </c>
      <c r="E16262" t="s">
        <v>207</v>
      </c>
      <c r="G16262" s="87">
        <v>14400</v>
      </c>
      <c r="H16262" s="87">
        <v>14400</v>
      </c>
    </row>
    <row r="16263" spans="1:8" x14ac:dyDescent="0.3">
      <c r="A16263" t="s">
        <v>41</v>
      </c>
      <c r="B16263" t="s">
        <v>58</v>
      </c>
      <c r="C16263" t="s">
        <v>78</v>
      </c>
      <c r="D16263" t="s">
        <v>206</v>
      </c>
      <c r="E16263" t="s">
        <v>208</v>
      </c>
      <c r="G16263" s="87">
        <v>14400</v>
      </c>
      <c r="H16263" s="87">
        <v>15314.259250547049</v>
      </c>
    </row>
    <row r="16264" spans="1:8" x14ac:dyDescent="0.3">
      <c r="A16264" t="s">
        <v>41</v>
      </c>
      <c r="B16264" t="s">
        <v>58</v>
      </c>
      <c r="C16264" t="s">
        <v>78</v>
      </c>
      <c r="D16264" t="s">
        <v>206</v>
      </c>
      <c r="E16264" t="s">
        <v>209</v>
      </c>
      <c r="G16264" s="87">
        <v>14400</v>
      </c>
      <c r="H16264" s="87">
        <v>14270.36980306346</v>
      </c>
    </row>
    <row r="16265" spans="1:8" x14ac:dyDescent="0.3">
      <c r="A16265" t="s">
        <v>41</v>
      </c>
      <c r="B16265" t="s">
        <v>58</v>
      </c>
      <c r="C16265" t="s">
        <v>78</v>
      </c>
      <c r="D16265" t="s">
        <v>210</v>
      </c>
      <c r="E16265" t="s">
        <v>211</v>
      </c>
      <c r="G16265" s="87">
        <v>14400</v>
      </c>
      <c r="H16265" s="87">
        <v>14400</v>
      </c>
    </row>
    <row r="16266" spans="1:8" x14ac:dyDescent="0.3">
      <c r="A16266" t="s">
        <v>41</v>
      </c>
      <c r="B16266" t="s">
        <v>58</v>
      </c>
      <c r="C16266" t="s">
        <v>78</v>
      </c>
      <c r="D16266" t="s">
        <v>210</v>
      </c>
      <c r="E16266" t="s">
        <v>212</v>
      </c>
      <c r="G16266" s="87">
        <v>14400</v>
      </c>
      <c r="H16266" s="87">
        <v>14256</v>
      </c>
    </row>
    <row r="16267" spans="1:8" x14ac:dyDescent="0.3">
      <c r="A16267" t="s">
        <v>41</v>
      </c>
      <c r="B16267" t="s">
        <v>58</v>
      </c>
      <c r="C16267" t="s">
        <v>78</v>
      </c>
      <c r="D16267" t="s">
        <v>210</v>
      </c>
      <c r="E16267" t="s">
        <v>213</v>
      </c>
      <c r="G16267" s="87">
        <v>14400</v>
      </c>
      <c r="H16267" s="87">
        <v>14328</v>
      </c>
    </row>
    <row r="16268" spans="1:8" x14ac:dyDescent="0.3">
      <c r="A16268" t="s">
        <v>41</v>
      </c>
      <c r="B16268" t="s">
        <v>58</v>
      </c>
      <c r="C16268" t="s">
        <v>78</v>
      </c>
      <c r="D16268" t="s">
        <v>214</v>
      </c>
      <c r="E16268" t="s">
        <v>215</v>
      </c>
      <c r="F16268" s="88">
        <v>46388</v>
      </c>
      <c r="G16268" s="87">
        <v>1200</v>
      </c>
      <c r="H16268" s="87">
        <v>125.33977623478179</v>
      </c>
    </row>
    <row r="16269" spans="1:8" x14ac:dyDescent="0.3">
      <c r="A16269" t="s">
        <v>41</v>
      </c>
      <c r="B16269" t="s">
        <v>58</v>
      </c>
      <c r="C16269" t="s">
        <v>78</v>
      </c>
      <c r="D16269" t="s">
        <v>214</v>
      </c>
      <c r="E16269" t="s">
        <v>216</v>
      </c>
      <c r="F16269" s="88">
        <v>46388</v>
      </c>
      <c r="G16269" s="87">
        <v>1200</v>
      </c>
      <c r="H16269" s="87">
        <v>120.0000000000001</v>
      </c>
    </row>
    <row r="16270" spans="1:8" x14ac:dyDescent="0.3">
      <c r="A16270" t="s">
        <v>41</v>
      </c>
      <c r="B16270" t="s">
        <v>58</v>
      </c>
      <c r="C16270" t="s">
        <v>78</v>
      </c>
      <c r="D16270" t="s">
        <v>214</v>
      </c>
      <c r="E16270" t="s">
        <v>217</v>
      </c>
      <c r="F16270" s="88">
        <v>46388</v>
      </c>
      <c r="G16270" s="87">
        <v>1200</v>
      </c>
      <c r="H16270" s="87">
        <v>4.8543420316196517</v>
      </c>
    </row>
    <row r="16271" spans="1:8" x14ac:dyDescent="0.3">
      <c r="A16271" t="s">
        <v>41</v>
      </c>
      <c r="B16271" t="s">
        <v>58</v>
      </c>
      <c r="C16271" t="s">
        <v>78</v>
      </c>
      <c r="D16271" t="s">
        <v>214</v>
      </c>
      <c r="E16271" t="s">
        <v>215</v>
      </c>
      <c r="F16271" s="88">
        <v>46419</v>
      </c>
      <c r="G16271" s="87">
        <v>1200</v>
      </c>
      <c r="H16271" s="87">
        <v>125.3380309778634</v>
      </c>
    </row>
    <row r="16272" spans="1:8" x14ac:dyDescent="0.3">
      <c r="A16272" t="s">
        <v>41</v>
      </c>
      <c r="B16272" t="s">
        <v>58</v>
      </c>
      <c r="C16272" t="s">
        <v>78</v>
      </c>
      <c r="D16272" t="s">
        <v>214</v>
      </c>
      <c r="E16272" t="s">
        <v>216</v>
      </c>
      <c r="F16272" s="88">
        <v>46419</v>
      </c>
      <c r="G16272" s="87">
        <v>1200</v>
      </c>
      <c r="H16272" s="87">
        <v>120.0000000000001</v>
      </c>
    </row>
    <row r="16273" spans="1:8" x14ac:dyDescent="0.3">
      <c r="A16273" t="s">
        <v>41</v>
      </c>
      <c r="B16273" t="s">
        <v>58</v>
      </c>
      <c r="C16273" t="s">
        <v>78</v>
      </c>
      <c r="D16273" t="s">
        <v>214</v>
      </c>
      <c r="E16273" t="s">
        <v>217</v>
      </c>
      <c r="F16273" s="88">
        <v>46419</v>
      </c>
      <c r="G16273" s="87">
        <v>1200</v>
      </c>
      <c r="H16273" s="87">
        <v>4.8527554344212298</v>
      </c>
    </row>
    <row r="16274" spans="1:8" x14ac:dyDescent="0.3">
      <c r="A16274" t="s">
        <v>41</v>
      </c>
      <c r="B16274" t="s">
        <v>58</v>
      </c>
      <c r="C16274" t="s">
        <v>78</v>
      </c>
      <c r="D16274" t="s">
        <v>214</v>
      </c>
      <c r="E16274" t="s">
        <v>215</v>
      </c>
      <c r="F16274" s="88">
        <v>46447</v>
      </c>
      <c r="G16274" s="87">
        <v>1200</v>
      </c>
      <c r="H16274" s="87">
        <v>125.336286861415</v>
      </c>
    </row>
    <row r="16275" spans="1:8" x14ac:dyDescent="0.3">
      <c r="A16275" t="s">
        <v>41</v>
      </c>
      <c r="B16275" t="s">
        <v>58</v>
      </c>
      <c r="C16275" t="s">
        <v>78</v>
      </c>
      <c r="D16275" t="s">
        <v>214</v>
      </c>
      <c r="E16275" t="s">
        <v>216</v>
      </c>
      <c r="F16275" s="88">
        <v>46447</v>
      </c>
      <c r="G16275" s="87">
        <v>1200</v>
      </c>
      <c r="H16275" s="87">
        <v>120.0000000000001</v>
      </c>
    </row>
    <row r="16276" spans="1:8" x14ac:dyDescent="0.3">
      <c r="A16276" t="s">
        <v>41</v>
      </c>
      <c r="B16276" t="s">
        <v>58</v>
      </c>
      <c r="C16276" t="s">
        <v>78</v>
      </c>
      <c r="D16276" t="s">
        <v>214</v>
      </c>
      <c r="E16276" t="s">
        <v>217</v>
      </c>
      <c r="F16276" s="88">
        <v>46447</v>
      </c>
      <c r="G16276" s="87">
        <v>1200</v>
      </c>
      <c r="H16276" s="87">
        <v>4.8511698740134612</v>
      </c>
    </row>
    <row r="16277" spans="1:8" x14ac:dyDescent="0.3">
      <c r="A16277" t="s">
        <v>41</v>
      </c>
      <c r="B16277" t="s">
        <v>58</v>
      </c>
      <c r="C16277" t="s">
        <v>78</v>
      </c>
      <c r="D16277" t="s">
        <v>214</v>
      </c>
      <c r="E16277" t="s">
        <v>215</v>
      </c>
      <c r="F16277" s="88">
        <v>46478</v>
      </c>
      <c r="G16277" s="87">
        <v>1200</v>
      </c>
      <c r="H16277" s="87">
        <v>178.3478642131137</v>
      </c>
    </row>
    <row r="16278" spans="1:8" x14ac:dyDescent="0.3">
      <c r="A16278" t="s">
        <v>41</v>
      </c>
      <c r="B16278" t="s">
        <v>58</v>
      </c>
      <c r="C16278" t="s">
        <v>78</v>
      </c>
      <c r="D16278" t="s">
        <v>214</v>
      </c>
      <c r="E16278" t="s">
        <v>216</v>
      </c>
      <c r="F16278" s="88">
        <v>46478</v>
      </c>
      <c r="G16278" s="87">
        <v>1200</v>
      </c>
      <c r="H16278" s="87">
        <v>172.80000000000021</v>
      </c>
    </row>
    <row r="16279" spans="1:8" x14ac:dyDescent="0.3">
      <c r="A16279" t="s">
        <v>41</v>
      </c>
      <c r="B16279" t="s">
        <v>58</v>
      </c>
      <c r="C16279" t="s">
        <v>78</v>
      </c>
      <c r="D16279" t="s">
        <v>214</v>
      </c>
      <c r="E16279" t="s">
        <v>217</v>
      </c>
      <c r="F16279" s="88">
        <v>46478</v>
      </c>
      <c r="G16279" s="87">
        <v>1200</v>
      </c>
      <c r="H16279" s="87">
        <v>4.8495316548195611</v>
      </c>
    </row>
    <row r="16280" spans="1:8" x14ac:dyDescent="0.3">
      <c r="A16280" t="s">
        <v>41</v>
      </c>
      <c r="B16280" t="s">
        <v>58</v>
      </c>
      <c r="C16280" t="s">
        <v>78</v>
      </c>
      <c r="D16280" t="s">
        <v>214</v>
      </c>
      <c r="E16280" t="s">
        <v>215</v>
      </c>
      <c r="F16280" s="88">
        <v>46508</v>
      </c>
      <c r="G16280" s="87">
        <v>1200</v>
      </c>
      <c r="H16280" s="87">
        <v>178.34599135569499</v>
      </c>
    </row>
    <row r="16281" spans="1:8" x14ac:dyDescent="0.3">
      <c r="A16281" t="s">
        <v>41</v>
      </c>
      <c r="B16281" t="s">
        <v>58</v>
      </c>
      <c r="C16281" t="s">
        <v>78</v>
      </c>
      <c r="D16281" t="s">
        <v>214</v>
      </c>
      <c r="E16281" t="s">
        <v>216</v>
      </c>
      <c r="F16281" s="88">
        <v>46508</v>
      </c>
      <c r="G16281" s="87">
        <v>1200</v>
      </c>
      <c r="H16281" s="87">
        <v>172.80000000000021</v>
      </c>
    </row>
    <row r="16282" spans="1:8" x14ac:dyDescent="0.3">
      <c r="A16282" t="s">
        <v>41</v>
      </c>
      <c r="B16282" t="s">
        <v>58</v>
      </c>
      <c r="C16282" t="s">
        <v>78</v>
      </c>
      <c r="D16282" t="s">
        <v>214</v>
      </c>
      <c r="E16282" t="s">
        <v>217</v>
      </c>
      <c r="F16282" s="88">
        <v>46508</v>
      </c>
      <c r="G16282" s="87">
        <v>1200</v>
      </c>
      <c r="H16282" s="87">
        <v>4.8478945416913</v>
      </c>
    </row>
    <row r="16283" spans="1:8" x14ac:dyDescent="0.3">
      <c r="A16283" t="s">
        <v>41</v>
      </c>
      <c r="B16283" t="s">
        <v>58</v>
      </c>
      <c r="C16283" t="s">
        <v>78</v>
      </c>
      <c r="D16283" t="s">
        <v>214</v>
      </c>
      <c r="E16283" t="s">
        <v>215</v>
      </c>
      <c r="F16283" s="88">
        <v>46539</v>
      </c>
      <c r="G16283" s="87">
        <v>1200</v>
      </c>
      <c r="H16283" s="87">
        <v>178.34411976233409</v>
      </c>
    </row>
    <row r="16284" spans="1:8" x14ac:dyDescent="0.3">
      <c r="A16284" t="s">
        <v>41</v>
      </c>
      <c r="B16284" t="s">
        <v>58</v>
      </c>
      <c r="C16284" t="s">
        <v>78</v>
      </c>
      <c r="D16284" t="s">
        <v>214</v>
      </c>
      <c r="E16284" t="s">
        <v>216</v>
      </c>
      <c r="F16284" s="88">
        <v>46539</v>
      </c>
      <c r="G16284" s="87">
        <v>1200</v>
      </c>
      <c r="H16284" s="87">
        <v>172.80000000000021</v>
      </c>
    </row>
    <row r="16285" spans="1:8" x14ac:dyDescent="0.3">
      <c r="A16285" t="s">
        <v>41</v>
      </c>
      <c r="B16285" t="s">
        <v>58</v>
      </c>
      <c r="C16285" t="s">
        <v>78</v>
      </c>
      <c r="D16285" t="s">
        <v>214</v>
      </c>
      <c r="E16285" t="s">
        <v>217</v>
      </c>
      <c r="F16285" s="88">
        <v>46539</v>
      </c>
      <c r="G16285" s="87">
        <v>1200</v>
      </c>
      <c r="H16285" s="87">
        <v>4.8462585335087738</v>
      </c>
    </row>
    <row r="16286" spans="1:8" x14ac:dyDescent="0.3">
      <c r="A16286" t="s">
        <v>41</v>
      </c>
      <c r="B16286" t="s">
        <v>58</v>
      </c>
      <c r="C16286" t="s">
        <v>78</v>
      </c>
      <c r="D16286" t="s">
        <v>214</v>
      </c>
      <c r="E16286" t="s">
        <v>215</v>
      </c>
      <c r="F16286" s="88">
        <v>46569</v>
      </c>
      <c r="G16286" s="87">
        <v>1200</v>
      </c>
      <c r="H16286" s="87">
        <v>178.34224943175229</v>
      </c>
    </row>
    <row r="16287" spans="1:8" x14ac:dyDescent="0.3">
      <c r="A16287" t="s">
        <v>41</v>
      </c>
      <c r="B16287" t="s">
        <v>58</v>
      </c>
      <c r="C16287" t="s">
        <v>78</v>
      </c>
      <c r="D16287" t="s">
        <v>214</v>
      </c>
      <c r="E16287" t="s">
        <v>216</v>
      </c>
      <c r="F16287" s="88">
        <v>46569</v>
      </c>
      <c r="G16287" s="87">
        <v>1200</v>
      </c>
      <c r="H16287" s="87">
        <v>172.80000000000021</v>
      </c>
    </row>
    <row r="16288" spans="1:8" x14ac:dyDescent="0.3">
      <c r="A16288" t="s">
        <v>41</v>
      </c>
      <c r="B16288" t="s">
        <v>58</v>
      </c>
      <c r="C16288" t="s">
        <v>78</v>
      </c>
      <c r="D16288" t="s">
        <v>214</v>
      </c>
      <c r="E16288" t="s">
        <v>217</v>
      </c>
      <c r="F16288" s="88">
        <v>46569</v>
      </c>
      <c r="G16288" s="87">
        <v>1200</v>
      </c>
      <c r="H16288" s="87">
        <v>4.8446236291539444</v>
      </c>
    </row>
    <row r="16289" spans="1:8" x14ac:dyDescent="0.3">
      <c r="A16289" t="s">
        <v>41</v>
      </c>
      <c r="B16289" t="s">
        <v>58</v>
      </c>
      <c r="C16289" t="s">
        <v>78</v>
      </c>
      <c r="D16289" t="s">
        <v>214</v>
      </c>
      <c r="E16289" t="s">
        <v>215</v>
      </c>
      <c r="F16289" s="88">
        <v>46600</v>
      </c>
      <c r="G16289" s="87">
        <v>1200</v>
      </c>
      <c r="H16289" s="87">
        <v>178.3403497326974</v>
      </c>
    </row>
    <row r="16290" spans="1:8" x14ac:dyDescent="0.3">
      <c r="A16290" t="s">
        <v>41</v>
      </c>
      <c r="B16290" t="s">
        <v>58</v>
      </c>
      <c r="C16290" t="s">
        <v>78</v>
      </c>
      <c r="D16290" t="s">
        <v>214</v>
      </c>
      <c r="E16290" t="s">
        <v>216</v>
      </c>
      <c r="F16290" s="88">
        <v>46600</v>
      </c>
      <c r="G16290" s="87">
        <v>1200</v>
      </c>
      <c r="H16290" s="87">
        <v>172.80000000000021</v>
      </c>
    </row>
    <row r="16291" spans="1:8" x14ac:dyDescent="0.3">
      <c r="A16291" t="s">
        <v>41</v>
      </c>
      <c r="B16291" t="s">
        <v>58</v>
      </c>
      <c r="C16291" t="s">
        <v>78</v>
      </c>
      <c r="D16291" t="s">
        <v>214</v>
      </c>
      <c r="E16291" t="s">
        <v>217</v>
      </c>
      <c r="F16291" s="88">
        <v>46600</v>
      </c>
      <c r="G16291" s="87">
        <v>1200</v>
      </c>
      <c r="H16291" s="87">
        <v>4.8429630530570478</v>
      </c>
    </row>
    <row r="16292" spans="1:8" x14ac:dyDescent="0.3">
      <c r="A16292" t="s">
        <v>41</v>
      </c>
      <c r="B16292" t="s">
        <v>58</v>
      </c>
      <c r="C16292" t="s">
        <v>78</v>
      </c>
      <c r="D16292" t="s">
        <v>214</v>
      </c>
      <c r="E16292" t="s">
        <v>215</v>
      </c>
      <c r="F16292" s="88">
        <v>46631</v>
      </c>
      <c r="G16292" s="87">
        <v>1200</v>
      </c>
      <c r="H16292" s="87">
        <v>178.33848194449061</v>
      </c>
    </row>
    <row r="16293" spans="1:8" x14ac:dyDescent="0.3">
      <c r="A16293" t="s">
        <v>41</v>
      </c>
      <c r="B16293" t="s">
        <v>58</v>
      </c>
      <c r="C16293" t="s">
        <v>78</v>
      </c>
      <c r="D16293" t="s">
        <v>214</v>
      </c>
      <c r="E16293" t="s">
        <v>216</v>
      </c>
      <c r="F16293" s="88">
        <v>46631</v>
      </c>
      <c r="G16293" s="87">
        <v>1200</v>
      </c>
      <c r="H16293" s="87">
        <v>172.80000000000021</v>
      </c>
    </row>
    <row r="16294" spans="1:8" x14ac:dyDescent="0.3">
      <c r="A16294" t="s">
        <v>41</v>
      </c>
      <c r="B16294" t="s">
        <v>58</v>
      </c>
      <c r="C16294" t="s">
        <v>78</v>
      </c>
      <c r="D16294" t="s">
        <v>214</v>
      </c>
      <c r="E16294" t="s">
        <v>217</v>
      </c>
      <c r="F16294" s="88">
        <v>46631</v>
      </c>
      <c r="G16294" s="87">
        <v>1200</v>
      </c>
      <c r="H16294" s="87">
        <v>4.8413303710581168</v>
      </c>
    </row>
    <row r="16295" spans="1:8" x14ac:dyDescent="0.3">
      <c r="A16295" t="s">
        <v>41</v>
      </c>
      <c r="B16295" t="s">
        <v>58</v>
      </c>
      <c r="C16295" t="s">
        <v>78</v>
      </c>
      <c r="D16295" t="s">
        <v>214</v>
      </c>
      <c r="E16295" t="s">
        <v>215</v>
      </c>
      <c r="F16295" s="88">
        <v>46661</v>
      </c>
      <c r="G16295" s="87">
        <v>1200</v>
      </c>
      <c r="H16295" s="87">
        <v>53.033286741103772</v>
      </c>
    </row>
    <row r="16296" spans="1:8" x14ac:dyDescent="0.3">
      <c r="A16296" t="s">
        <v>41</v>
      </c>
      <c r="B16296" t="s">
        <v>58</v>
      </c>
      <c r="C16296" t="s">
        <v>78</v>
      </c>
      <c r="D16296" t="s">
        <v>214</v>
      </c>
      <c r="E16296" t="s">
        <v>216</v>
      </c>
      <c r="F16296" s="88">
        <v>46661</v>
      </c>
      <c r="G16296" s="87">
        <v>1200</v>
      </c>
      <c r="H16296" s="87">
        <v>48.000000000000043</v>
      </c>
    </row>
    <row r="16297" spans="1:8" x14ac:dyDescent="0.3">
      <c r="A16297" t="s">
        <v>41</v>
      </c>
      <c r="B16297" t="s">
        <v>58</v>
      </c>
      <c r="C16297" t="s">
        <v>78</v>
      </c>
      <c r="D16297" t="s">
        <v>214</v>
      </c>
      <c r="E16297" t="s">
        <v>217</v>
      </c>
      <c r="F16297" s="88">
        <v>46661</v>
      </c>
      <c r="G16297" s="87">
        <v>1200</v>
      </c>
      <c r="H16297" s="87">
        <v>4.839698789522906</v>
      </c>
    </row>
    <row r="16298" spans="1:8" x14ac:dyDescent="0.3">
      <c r="A16298" t="s">
        <v>41</v>
      </c>
      <c r="B16298" t="s">
        <v>58</v>
      </c>
      <c r="C16298" t="s">
        <v>78</v>
      </c>
      <c r="D16298" t="s">
        <v>214</v>
      </c>
      <c r="E16298" t="s">
        <v>215</v>
      </c>
      <c r="F16298" s="88">
        <v>46692</v>
      </c>
      <c r="G16298" s="87">
        <v>1200</v>
      </c>
      <c r="H16298" s="87">
        <v>53.031591039632261</v>
      </c>
    </row>
    <row r="16299" spans="1:8" x14ac:dyDescent="0.3">
      <c r="A16299" t="s">
        <v>41</v>
      </c>
      <c r="B16299" t="s">
        <v>58</v>
      </c>
      <c r="C16299" t="s">
        <v>78</v>
      </c>
      <c r="D16299" t="s">
        <v>214</v>
      </c>
      <c r="E16299" t="s">
        <v>216</v>
      </c>
      <c r="F16299" s="88">
        <v>46692</v>
      </c>
      <c r="G16299" s="87">
        <v>1200</v>
      </c>
      <c r="H16299" s="87">
        <v>48.000000000000043</v>
      </c>
    </row>
    <row r="16300" spans="1:8" x14ac:dyDescent="0.3">
      <c r="A16300" t="s">
        <v>41</v>
      </c>
      <c r="B16300" t="s">
        <v>58</v>
      </c>
      <c r="C16300" t="s">
        <v>78</v>
      </c>
      <c r="D16300" t="s">
        <v>214</v>
      </c>
      <c r="E16300" t="s">
        <v>217</v>
      </c>
      <c r="F16300" s="88">
        <v>46692</v>
      </c>
      <c r="G16300" s="87">
        <v>1200</v>
      </c>
      <c r="H16300" s="87">
        <v>4.8380683073387054</v>
      </c>
    </row>
    <row r="16301" spans="1:8" x14ac:dyDescent="0.3">
      <c r="A16301" t="s">
        <v>41</v>
      </c>
      <c r="B16301" t="s">
        <v>58</v>
      </c>
      <c r="C16301" t="s">
        <v>78</v>
      </c>
      <c r="D16301" t="s">
        <v>214</v>
      </c>
      <c r="E16301" t="s">
        <v>215</v>
      </c>
      <c r="F16301" s="88">
        <v>46722</v>
      </c>
      <c r="G16301" s="87">
        <v>1200</v>
      </c>
      <c r="H16301" s="87">
        <v>53.029896480331388</v>
      </c>
    </row>
    <row r="16302" spans="1:8" x14ac:dyDescent="0.3">
      <c r="A16302" t="s">
        <v>41</v>
      </c>
      <c r="B16302" t="s">
        <v>58</v>
      </c>
      <c r="C16302" t="s">
        <v>78</v>
      </c>
      <c r="D16302" t="s">
        <v>214</v>
      </c>
      <c r="E16302" t="s">
        <v>216</v>
      </c>
      <c r="F16302" s="88">
        <v>46722</v>
      </c>
      <c r="G16302" s="87">
        <v>1200</v>
      </c>
      <c r="H16302" s="87">
        <v>48.000000000000043</v>
      </c>
    </row>
    <row r="16303" spans="1:8" x14ac:dyDescent="0.3">
      <c r="A16303" t="s">
        <v>41</v>
      </c>
      <c r="B16303" t="s">
        <v>58</v>
      </c>
      <c r="C16303" t="s">
        <v>78</v>
      </c>
      <c r="D16303" t="s">
        <v>214</v>
      </c>
      <c r="E16303" t="s">
        <v>217</v>
      </c>
      <c r="F16303" s="88">
        <v>46722</v>
      </c>
      <c r="G16303" s="87">
        <v>1200</v>
      </c>
      <c r="H16303" s="87">
        <v>4.8364389233954697</v>
      </c>
    </row>
    <row r="16304" spans="1:8" x14ac:dyDescent="0.3">
      <c r="A16304" t="s">
        <v>41</v>
      </c>
      <c r="B16304" t="s">
        <v>58</v>
      </c>
      <c r="C16304" t="s">
        <v>84</v>
      </c>
      <c r="D16304" t="s">
        <v>198</v>
      </c>
      <c r="E16304" t="s">
        <v>135</v>
      </c>
      <c r="G16304" s="87">
        <v>9600</v>
      </c>
      <c r="H16304" s="87">
        <v>5280</v>
      </c>
    </row>
    <row r="16305" spans="1:8" x14ac:dyDescent="0.3">
      <c r="A16305" t="s">
        <v>41</v>
      </c>
      <c r="B16305" t="s">
        <v>58</v>
      </c>
      <c r="C16305" t="s">
        <v>84</v>
      </c>
      <c r="D16305" t="s">
        <v>198</v>
      </c>
      <c r="E16305" t="s">
        <v>199</v>
      </c>
      <c r="G16305" s="87">
        <v>9600</v>
      </c>
      <c r="H16305" s="87">
        <v>9608.7458244761583</v>
      </c>
    </row>
    <row r="16306" spans="1:8" x14ac:dyDescent="0.3">
      <c r="A16306" t="s">
        <v>41</v>
      </c>
      <c r="B16306" t="s">
        <v>58</v>
      </c>
      <c r="C16306" t="s">
        <v>84</v>
      </c>
      <c r="D16306" t="s">
        <v>198</v>
      </c>
      <c r="E16306" t="s">
        <v>200</v>
      </c>
      <c r="G16306" s="87">
        <v>9600</v>
      </c>
      <c r="H16306" s="87">
        <v>9658.0291870373621</v>
      </c>
    </row>
    <row r="16307" spans="1:8" x14ac:dyDescent="0.3">
      <c r="A16307" t="s">
        <v>41</v>
      </c>
      <c r="B16307" t="s">
        <v>58</v>
      </c>
      <c r="C16307" t="s">
        <v>84</v>
      </c>
      <c r="D16307" t="s">
        <v>198</v>
      </c>
      <c r="E16307" t="s">
        <v>201</v>
      </c>
      <c r="G16307" s="87">
        <v>9600</v>
      </c>
      <c r="H16307" s="87">
        <v>9600</v>
      </c>
    </row>
    <row r="16308" spans="1:8" x14ac:dyDescent="0.3">
      <c r="A16308" t="s">
        <v>41</v>
      </c>
      <c r="B16308" t="s">
        <v>58</v>
      </c>
      <c r="C16308" t="s">
        <v>84</v>
      </c>
      <c r="D16308" t="s">
        <v>198</v>
      </c>
      <c r="E16308" t="s">
        <v>202</v>
      </c>
      <c r="G16308" s="87">
        <v>9600</v>
      </c>
      <c r="H16308" s="87">
        <v>5316.7553326028928</v>
      </c>
    </row>
    <row r="16309" spans="1:8" x14ac:dyDescent="0.3">
      <c r="A16309" t="s">
        <v>41</v>
      </c>
      <c r="B16309" t="s">
        <v>58</v>
      </c>
      <c r="C16309" t="s">
        <v>84</v>
      </c>
      <c r="D16309" t="s">
        <v>198</v>
      </c>
      <c r="E16309" t="s">
        <v>139</v>
      </c>
      <c r="G16309" s="87">
        <v>9600</v>
      </c>
      <c r="H16309" s="87">
        <v>6096</v>
      </c>
    </row>
    <row r="16310" spans="1:8" x14ac:dyDescent="0.3">
      <c r="A16310" t="s">
        <v>41</v>
      </c>
      <c r="B16310" t="s">
        <v>58</v>
      </c>
      <c r="C16310" t="s">
        <v>84</v>
      </c>
      <c r="D16310" t="s">
        <v>198</v>
      </c>
      <c r="E16310" t="s">
        <v>65</v>
      </c>
      <c r="G16310" s="87">
        <v>9600</v>
      </c>
      <c r="H16310" s="87">
        <v>5316.7553326028928</v>
      </c>
    </row>
    <row r="16311" spans="1:8" x14ac:dyDescent="0.3">
      <c r="A16311" t="s">
        <v>41</v>
      </c>
      <c r="B16311" t="s">
        <v>58</v>
      </c>
      <c r="C16311" t="s">
        <v>84</v>
      </c>
      <c r="D16311" t="s">
        <v>203</v>
      </c>
      <c r="E16311" t="s">
        <v>204</v>
      </c>
      <c r="G16311" s="87">
        <v>9600</v>
      </c>
      <c r="H16311" s="87">
        <v>5241.6691790152636</v>
      </c>
    </row>
    <row r="16312" spans="1:8" x14ac:dyDescent="0.3">
      <c r="A16312" t="s">
        <v>41</v>
      </c>
      <c r="B16312" t="s">
        <v>58</v>
      </c>
      <c r="C16312" t="s">
        <v>84</v>
      </c>
      <c r="D16312" t="s">
        <v>203</v>
      </c>
      <c r="E16312" t="s">
        <v>142</v>
      </c>
      <c r="G16312" s="87">
        <v>9600</v>
      </c>
      <c r="H16312" s="87">
        <v>9599.9999999999982</v>
      </c>
    </row>
    <row r="16313" spans="1:8" x14ac:dyDescent="0.3">
      <c r="A16313" t="s">
        <v>41</v>
      </c>
      <c r="B16313" t="s">
        <v>58</v>
      </c>
      <c r="C16313" t="s">
        <v>84</v>
      </c>
      <c r="D16313" t="s">
        <v>203</v>
      </c>
      <c r="E16313" t="s">
        <v>143</v>
      </c>
      <c r="G16313" s="87">
        <v>9600</v>
      </c>
      <c r="H16313" s="87">
        <v>9530.3075982095725</v>
      </c>
    </row>
    <row r="16314" spans="1:8" x14ac:dyDescent="0.3">
      <c r="A16314" t="s">
        <v>41</v>
      </c>
      <c r="B16314" t="s">
        <v>58</v>
      </c>
      <c r="C16314" t="s">
        <v>84</v>
      </c>
      <c r="D16314" t="s">
        <v>203</v>
      </c>
      <c r="E16314" t="s">
        <v>141</v>
      </c>
      <c r="G16314" s="87">
        <v>9600</v>
      </c>
      <c r="H16314" s="87">
        <v>0</v>
      </c>
    </row>
    <row r="16315" spans="1:8" x14ac:dyDescent="0.3">
      <c r="A16315" t="s">
        <v>41</v>
      </c>
      <c r="B16315" t="s">
        <v>58</v>
      </c>
      <c r="C16315" t="s">
        <v>84</v>
      </c>
      <c r="D16315" t="s">
        <v>203</v>
      </c>
      <c r="E16315" t="s">
        <v>205</v>
      </c>
      <c r="G16315" s="87">
        <v>9600</v>
      </c>
      <c r="H16315" s="87">
        <v>5241.6691790152636</v>
      </c>
    </row>
    <row r="16316" spans="1:8" x14ac:dyDescent="0.3">
      <c r="A16316" t="s">
        <v>41</v>
      </c>
      <c r="B16316" t="s">
        <v>58</v>
      </c>
      <c r="C16316" t="s">
        <v>84</v>
      </c>
      <c r="D16316" t="s">
        <v>206</v>
      </c>
      <c r="E16316" t="s">
        <v>207</v>
      </c>
      <c r="G16316" s="87">
        <v>9600</v>
      </c>
      <c r="H16316" s="87">
        <v>9888</v>
      </c>
    </row>
    <row r="16317" spans="1:8" x14ac:dyDescent="0.3">
      <c r="A16317" t="s">
        <v>41</v>
      </c>
      <c r="B16317" t="s">
        <v>58</v>
      </c>
      <c r="C16317" t="s">
        <v>84</v>
      </c>
      <c r="D16317" t="s">
        <v>206</v>
      </c>
      <c r="E16317" t="s">
        <v>208</v>
      </c>
      <c r="G16317" s="87">
        <v>9600</v>
      </c>
      <c r="H16317" s="87">
        <v>9879.0000000000018</v>
      </c>
    </row>
    <row r="16318" spans="1:8" x14ac:dyDescent="0.3">
      <c r="A16318" t="s">
        <v>41</v>
      </c>
      <c r="B16318" t="s">
        <v>58</v>
      </c>
      <c r="C16318" t="s">
        <v>84</v>
      </c>
      <c r="D16318" t="s">
        <v>206</v>
      </c>
      <c r="E16318" t="s">
        <v>209</v>
      </c>
      <c r="G16318" s="87">
        <v>9600</v>
      </c>
      <c r="H16318" s="87">
        <v>9542.3194748358856</v>
      </c>
    </row>
    <row r="16319" spans="1:8" x14ac:dyDescent="0.3">
      <c r="A16319" t="s">
        <v>41</v>
      </c>
      <c r="B16319" t="s">
        <v>58</v>
      </c>
      <c r="C16319" t="s">
        <v>84</v>
      </c>
      <c r="D16319" t="s">
        <v>210</v>
      </c>
      <c r="E16319" t="s">
        <v>211</v>
      </c>
      <c r="G16319" s="87">
        <v>9600</v>
      </c>
      <c r="H16319" s="87">
        <v>9600</v>
      </c>
    </row>
    <row r="16320" spans="1:8" x14ac:dyDescent="0.3">
      <c r="A16320" t="s">
        <v>41</v>
      </c>
      <c r="B16320" t="s">
        <v>58</v>
      </c>
      <c r="C16320" t="s">
        <v>84</v>
      </c>
      <c r="D16320" t="s">
        <v>210</v>
      </c>
      <c r="E16320" t="s">
        <v>212</v>
      </c>
      <c r="G16320" s="87">
        <v>9600</v>
      </c>
      <c r="H16320" s="87">
        <v>9504</v>
      </c>
    </row>
    <row r="16321" spans="1:8" x14ac:dyDescent="0.3">
      <c r="A16321" t="s">
        <v>41</v>
      </c>
      <c r="B16321" t="s">
        <v>58</v>
      </c>
      <c r="C16321" t="s">
        <v>84</v>
      </c>
      <c r="D16321" t="s">
        <v>210</v>
      </c>
      <c r="E16321" t="s">
        <v>213</v>
      </c>
      <c r="G16321" s="87">
        <v>9600</v>
      </c>
      <c r="H16321" s="87">
        <v>9696</v>
      </c>
    </row>
    <row r="16322" spans="1:8" x14ac:dyDescent="0.3">
      <c r="A16322" t="s">
        <v>41</v>
      </c>
      <c r="B16322" t="s">
        <v>58</v>
      </c>
      <c r="C16322" t="s">
        <v>84</v>
      </c>
      <c r="D16322" t="s">
        <v>214</v>
      </c>
      <c r="E16322" t="s">
        <v>215</v>
      </c>
      <c r="F16322" s="88">
        <v>46388</v>
      </c>
      <c r="G16322" s="87">
        <v>800</v>
      </c>
      <c r="H16322" s="87">
        <v>37.448399213021062</v>
      </c>
    </row>
    <row r="16323" spans="1:8" x14ac:dyDescent="0.3">
      <c r="A16323" t="s">
        <v>41</v>
      </c>
      <c r="B16323" t="s">
        <v>58</v>
      </c>
      <c r="C16323" t="s">
        <v>84</v>
      </c>
      <c r="D16323" t="s">
        <v>214</v>
      </c>
      <c r="E16323" t="s">
        <v>216</v>
      </c>
      <c r="F16323" s="88">
        <v>46388</v>
      </c>
      <c r="G16323" s="87">
        <v>800</v>
      </c>
      <c r="H16323" s="87">
        <v>24.000000000000021</v>
      </c>
    </row>
    <row r="16324" spans="1:8" x14ac:dyDescent="0.3">
      <c r="A16324" t="s">
        <v>41</v>
      </c>
      <c r="B16324" t="s">
        <v>58</v>
      </c>
      <c r="C16324" t="s">
        <v>84</v>
      </c>
      <c r="D16324" t="s">
        <v>214</v>
      </c>
      <c r="E16324" t="s">
        <v>217</v>
      </c>
      <c r="F16324" s="88">
        <v>46388</v>
      </c>
      <c r="G16324" s="87">
        <v>800</v>
      </c>
      <c r="H16324" s="87">
        <v>13.05669826506897</v>
      </c>
    </row>
    <row r="16325" spans="1:8" x14ac:dyDescent="0.3">
      <c r="A16325" t="s">
        <v>41</v>
      </c>
      <c r="B16325" t="s">
        <v>58</v>
      </c>
      <c r="C16325" t="s">
        <v>84</v>
      </c>
      <c r="D16325" t="s">
        <v>214</v>
      </c>
      <c r="E16325" t="s">
        <v>215</v>
      </c>
      <c r="F16325" s="88">
        <v>46419</v>
      </c>
      <c r="G16325" s="87">
        <v>800</v>
      </c>
      <c r="H16325" s="87">
        <v>37.430683010695098</v>
      </c>
    </row>
    <row r="16326" spans="1:8" x14ac:dyDescent="0.3">
      <c r="A16326" t="s">
        <v>41</v>
      </c>
      <c r="B16326" t="s">
        <v>58</v>
      </c>
      <c r="C16326" t="s">
        <v>84</v>
      </c>
      <c r="D16326" t="s">
        <v>214</v>
      </c>
      <c r="E16326" t="s">
        <v>216</v>
      </c>
      <c r="F16326" s="88">
        <v>46419</v>
      </c>
      <c r="G16326" s="87">
        <v>800</v>
      </c>
      <c r="H16326" s="87">
        <v>24.000000000000021</v>
      </c>
    </row>
    <row r="16327" spans="1:8" x14ac:dyDescent="0.3">
      <c r="A16327" t="s">
        <v>41</v>
      </c>
      <c r="B16327" t="s">
        <v>58</v>
      </c>
      <c r="C16327" t="s">
        <v>84</v>
      </c>
      <c r="D16327" t="s">
        <v>214</v>
      </c>
      <c r="E16327" t="s">
        <v>217</v>
      </c>
      <c r="F16327" s="88">
        <v>46419</v>
      </c>
      <c r="G16327" s="87">
        <v>800</v>
      </c>
      <c r="H16327" s="87">
        <v>13.039498068635959</v>
      </c>
    </row>
    <row r="16328" spans="1:8" x14ac:dyDescent="0.3">
      <c r="A16328" t="s">
        <v>41</v>
      </c>
      <c r="B16328" t="s">
        <v>58</v>
      </c>
      <c r="C16328" t="s">
        <v>84</v>
      </c>
      <c r="D16328" t="s">
        <v>214</v>
      </c>
      <c r="E16328" t="s">
        <v>215</v>
      </c>
      <c r="F16328" s="88">
        <v>46447</v>
      </c>
      <c r="G16328" s="87">
        <v>800</v>
      </c>
      <c r="H16328" s="87">
        <v>37.413013423716812</v>
      </c>
    </row>
    <row r="16329" spans="1:8" x14ac:dyDescent="0.3">
      <c r="A16329" t="s">
        <v>41</v>
      </c>
      <c r="B16329" t="s">
        <v>58</v>
      </c>
      <c r="C16329" t="s">
        <v>84</v>
      </c>
      <c r="D16329" t="s">
        <v>214</v>
      </c>
      <c r="E16329" t="s">
        <v>216</v>
      </c>
      <c r="F16329" s="88">
        <v>46447</v>
      </c>
      <c r="G16329" s="87">
        <v>800</v>
      </c>
      <c r="H16329" s="87">
        <v>24.000000000000021</v>
      </c>
    </row>
    <row r="16330" spans="1:8" x14ac:dyDescent="0.3">
      <c r="A16330" t="s">
        <v>41</v>
      </c>
      <c r="B16330" t="s">
        <v>58</v>
      </c>
      <c r="C16330" t="s">
        <v>84</v>
      </c>
      <c r="D16330" t="s">
        <v>214</v>
      </c>
      <c r="E16330" t="s">
        <v>217</v>
      </c>
      <c r="F16330" s="88">
        <v>46447</v>
      </c>
      <c r="G16330" s="87">
        <v>800</v>
      </c>
      <c r="H16330" s="87">
        <v>13.02234312982211</v>
      </c>
    </row>
    <row r="16331" spans="1:8" x14ac:dyDescent="0.3">
      <c r="A16331" t="s">
        <v>41</v>
      </c>
      <c r="B16331" t="s">
        <v>58</v>
      </c>
      <c r="C16331" t="s">
        <v>84</v>
      </c>
      <c r="D16331" t="s">
        <v>214</v>
      </c>
      <c r="E16331" t="s">
        <v>215</v>
      </c>
      <c r="F16331" s="88">
        <v>46478</v>
      </c>
      <c r="G16331" s="87">
        <v>800</v>
      </c>
      <c r="H16331" s="87">
        <v>13.00465406284097</v>
      </c>
    </row>
    <row r="16332" spans="1:8" x14ac:dyDescent="0.3">
      <c r="A16332" t="s">
        <v>41</v>
      </c>
      <c r="B16332" t="s">
        <v>58</v>
      </c>
      <c r="C16332" t="s">
        <v>84</v>
      </c>
      <c r="D16332" t="s">
        <v>214</v>
      </c>
      <c r="E16332" t="s">
        <v>216</v>
      </c>
      <c r="F16332" s="88">
        <v>46478</v>
      </c>
      <c r="G16332" s="87">
        <v>800</v>
      </c>
      <c r="H16332" s="87">
        <v>0</v>
      </c>
    </row>
    <row r="16333" spans="1:8" x14ac:dyDescent="0.3">
      <c r="A16333" t="s">
        <v>41</v>
      </c>
      <c r="B16333" t="s">
        <v>58</v>
      </c>
      <c r="C16333" t="s">
        <v>84</v>
      </c>
      <c r="D16333" t="s">
        <v>214</v>
      </c>
      <c r="E16333" t="s">
        <v>217</v>
      </c>
      <c r="F16333" s="88">
        <v>46478</v>
      </c>
      <c r="G16333" s="87">
        <v>800</v>
      </c>
      <c r="H16333" s="87">
        <v>13.00465406284097</v>
      </c>
    </row>
    <row r="16334" spans="1:8" x14ac:dyDescent="0.3">
      <c r="A16334" t="s">
        <v>41</v>
      </c>
      <c r="B16334" t="s">
        <v>58</v>
      </c>
      <c r="C16334" t="s">
        <v>84</v>
      </c>
      <c r="D16334" t="s">
        <v>214</v>
      </c>
      <c r="E16334" t="s">
        <v>215</v>
      </c>
      <c r="F16334" s="88">
        <v>46508</v>
      </c>
      <c r="G16334" s="87">
        <v>800</v>
      </c>
      <c r="H16334" s="87">
        <v>12.987012987013101</v>
      </c>
    </row>
    <row r="16335" spans="1:8" x14ac:dyDescent="0.3">
      <c r="A16335" t="s">
        <v>41</v>
      </c>
      <c r="B16335" t="s">
        <v>58</v>
      </c>
      <c r="C16335" t="s">
        <v>84</v>
      </c>
      <c r="D16335" t="s">
        <v>214</v>
      </c>
      <c r="E16335" t="s">
        <v>216</v>
      </c>
      <c r="F16335" s="88">
        <v>46508</v>
      </c>
      <c r="G16335" s="87">
        <v>800</v>
      </c>
      <c r="H16335" s="87">
        <v>0</v>
      </c>
    </row>
    <row r="16336" spans="1:8" x14ac:dyDescent="0.3">
      <c r="A16336" t="s">
        <v>41</v>
      </c>
      <c r="B16336" t="s">
        <v>58</v>
      </c>
      <c r="C16336" t="s">
        <v>84</v>
      </c>
      <c r="D16336" t="s">
        <v>214</v>
      </c>
      <c r="E16336" t="s">
        <v>217</v>
      </c>
      <c r="F16336" s="88">
        <v>46508</v>
      </c>
      <c r="G16336" s="87">
        <v>800</v>
      </c>
      <c r="H16336" s="87">
        <v>12.987012987013101</v>
      </c>
    </row>
    <row r="16337" spans="1:8" x14ac:dyDescent="0.3">
      <c r="A16337" t="s">
        <v>41</v>
      </c>
      <c r="B16337" t="s">
        <v>58</v>
      </c>
      <c r="C16337" t="s">
        <v>84</v>
      </c>
      <c r="D16337" t="s">
        <v>214</v>
      </c>
      <c r="E16337" t="s">
        <v>215</v>
      </c>
      <c r="F16337" s="88">
        <v>46539</v>
      </c>
      <c r="G16337" s="87">
        <v>800</v>
      </c>
      <c r="H16337" s="87">
        <v>12.96941970729968</v>
      </c>
    </row>
    <row r="16338" spans="1:8" x14ac:dyDescent="0.3">
      <c r="A16338" t="s">
        <v>41</v>
      </c>
      <c r="B16338" t="s">
        <v>58</v>
      </c>
      <c r="C16338" t="s">
        <v>84</v>
      </c>
      <c r="D16338" t="s">
        <v>214</v>
      </c>
      <c r="E16338" t="s">
        <v>216</v>
      </c>
      <c r="F16338" s="88">
        <v>46539</v>
      </c>
      <c r="G16338" s="87">
        <v>800</v>
      </c>
      <c r="H16338" s="87">
        <v>0</v>
      </c>
    </row>
    <row r="16339" spans="1:8" x14ac:dyDescent="0.3">
      <c r="A16339" t="s">
        <v>41</v>
      </c>
      <c r="B16339" t="s">
        <v>58</v>
      </c>
      <c r="C16339" t="s">
        <v>84</v>
      </c>
      <c r="D16339" t="s">
        <v>214</v>
      </c>
      <c r="E16339" t="s">
        <v>217</v>
      </c>
      <c r="F16339" s="88">
        <v>46539</v>
      </c>
      <c r="G16339" s="87">
        <v>800</v>
      </c>
      <c r="H16339" s="87">
        <v>12.96941970729968</v>
      </c>
    </row>
    <row r="16340" spans="1:8" x14ac:dyDescent="0.3">
      <c r="A16340" t="s">
        <v>41</v>
      </c>
      <c r="B16340" t="s">
        <v>58</v>
      </c>
      <c r="C16340" t="s">
        <v>84</v>
      </c>
      <c r="D16340" t="s">
        <v>214</v>
      </c>
      <c r="E16340" t="s">
        <v>215</v>
      </c>
      <c r="F16340" s="88">
        <v>46569</v>
      </c>
      <c r="G16340" s="87">
        <v>800</v>
      </c>
      <c r="H16340" s="87">
        <v>12.95187402971845</v>
      </c>
    </row>
    <row r="16341" spans="1:8" x14ac:dyDescent="0.3">
      <c r="A16341" t="s">
        <v>41</v>
      </c>
      <c r="B16341" t="s">
        <v>58</v>
      </c>
      <c r="C16341" t="s">
        <v>84</v>
      </c>
      <c r="D16341" t="s">
        <v>214</v>
      </c>
      <c r="E16341" t="s">
        <v>216</v>
      </c>
      <c r="F16341" s="88">
        <v>46569</v>
      </c>
      <c r="G16341" s="87">
        <v>800</v>
      </c>
      <c r="H16341" s="87">
        <v>0</v>
      </c>
    </row>
    <row r="16342" spans="1:8" x14ac:dyDescent="0.3">
      <c r="A16342" t="s">
        <v>41</v>
      </c>
      <c r="B16342" t="s">
        <v>58</v>
      </c>
      <c r="C16342" t="s">
        <v>84</v>
      </c>
      <c r="D16342" t="s">
        <v>214</v>
      </c>
      <c r="E16342" t="s">
        <v>217</v>
      </c>
      <c r="F16342" s="88">
        <v>46569</v>
      </c>
      <c r="G16342" s="87">
        <v>800</v>
      </c>
      <c r="H16342" s="87">
        <v>12.95187402971845</v>
      </c>
    </row>
    <row r="16343" spans="1:8" x14ac:dyDescent="0.3">
      <c r="A16343" t="s">
        <v>41</v>
      </c>
      <c r="B16343" t="s">
        <v>58</v>
      </c>
      <c r="C16343" t="s">
        <v>84</v>
      </c>
      <c r="D16343" t="s">
        <v>214</v>
      </c>
      <c r="E16343" t="s">
        <v>215</v>
      </c>
      <c r="F16343" s="88">
        <v>46600</v>
      </c>
      <c r="G16343" s="87">
        <v>800</v>
      </c>
      <c r="H16343" s="87">
        <v>12.934089298370029</v>
      </c>
    </row>
    <row r="16344" spans="1:8" x14ac:dyDescent="0.3">
      <c r="A16344" t="s">
        <v>41</v>
      </c>
      <c r="B16344" t="s">
        <v>58</v>
      </c>
      <c r="C16344" t="s">
        <v>84</v>
      </c>
      <c r="D16344" t="s">
        <v>214</v>
      </c>
      <c r="E16344" t="s">
        <v>216</v>
      </c>
      <c r="F16344" s="88">
        <v>46600</v>
      </c>
      <c r="G16344" s="87">
        <v>800</v>
      </c>
      <c r="H16344" s="87">
        <v>0</v>
      </c>
    </row>
    <row r="16345" spans="1:8" x14ac:dyDescent="0.3">
      <c r="A16345" t="s">
        <v>41</v>
      </c>
      <c r="B16345" t="s">
        <v>58</v>
      </c>
      <c r="C16345" t="s">
        <v>84</v>
      </c>
      <c r="D16345" t="s">
        <v>214</v>
      </c>
      <c r="E16345" t="s">
        <v>217</v>
      </c>
      <c r="F16345" s="88">
        <v>46600</v>
      </c>
      <c r="G16345" s="87">
        <v>800</v>
      </c>
      <c r="H16345" s="87">
        <v>12.934089298370029</v>
      </c>
    </row>
    <row r="16346" spans="1:8" x14ac:dyDescent="0.3">
      <c r="A16346" t="s">
        <v>41</v>
      </c>
      <c r="B16346" t="s">
        <v>58</v>
      </c>
      <c r="C16346" t="s">
        <v>84</v>
      </c>
      <c r="D16346" t="s">
        <v>214</v>
      </c>
      <c r="E16346" t="s">
        <v>215</v>
      </c>
      <c r="F16346" s="88">
        <v>46631</v>
      </c>
      <c r="G16346" s="87">
        <v>800</v>
      </c>
      <c r="H16346" s="87">
        <v>12.916639019750949</v>
      </c>
    </row>
    <row r="16347" spans="1:8" x14ac:dyDescent="0.3">
      <c r="A16347" t="s">
        <v>41</v>
      </c>
      <c r="B16347" t="s">
        <v>58</v>
      </c>
      <c r="C16347" t="s">
        <v>84</v>
      </c>
      <c r="D16347" t="s">
        <v>214</v>
      </c>
      <c r="E16347" t="s">
        <v>216</v>
      </c>
      <c r="F16347" s="88">
        <v>46631</v>
      </c>
      <c r="G16347" s="87">
        <v>800</v>
      </c>
      <c r="H16347" s="87">
        <v>0</v>
      </c>
    </row>
    <row r="16348" spans="1:8" x14ac:dyDescent="0.3">
      <c r="A16348" t="s">
        <v>41</v>
      </c>
      <c r="B16348" t="s">
        <v>58</v>
      </c>
      <c r="C16348" t="s">
        <v>84</v>
      </c>
      <c r="D16348" t="s">
        <v>214</v>
      </c>
      <c r="E16348" t="s">
        <v>217</v>
      </c>
      <c r="F16348" s="88">
        <v>46631</v>
      </c>
      <c r="G16348" s="87">
        <v>800</v>
      </c>
      <c r="H16348" s="87">
        <v>12.916639019750949</v>
      </c>
    </row>
    <row r="16349" spans="1:8" x14ac:dyDescent="0.3">
      <c r="A16349" t="s">
        <v>41</v>
      </c>
      <c r="B16349" t="s">
        <v>58</v>
      </c>
      <c r="C16349" t="s">
        <v>84</v>
      </c>
      <c r="D16349" t="s">
        <v>214</v>
      </c>
      <c r="E16349" t="s">
        <v>215</v>
      </c>
      <c r="F16349" s="88">
        <v>46661</v>
      </c>
      <c r="G16349" s="87">
        <v>800</v>
      </c>
      <c r="H16349" s="87">
        <v>12.899235764456479</v>
      </c>
    </row>
    <row r="16350" spans="1:8" x14ac:dyDescent="0.3">
      <c r="A16350" t="s">
        <v>41</v>
      </c>
      <c r="B16350" t="s">
        <v>58</v>
      </c>
      <c r="C16350" t="s">
        <v>84</v>
      </c>
      <c r="D16350" t="s">
        <v>214</v>
      </c>
      <c r="E16350" t="s">
        <v>216</v>
      </c>
      <c r="F16350" s="88">
        <v>46661</v>
      </c>
      <c r="G16350" s="87">
        <v>800</v>
      </c>
      <c r="H16350" s="87">
        <v>0</v>
      </c>
    </row>
    <row r="16351" spans="1:8" x14ac:dyDescent="0.3">
      <c r="A16351" t="s">
        <v>41</v>
      </c>
      <c r="B16351" t="s">
        <v>58</v>
      </c>
      <c r="C16351" t="s">
        <v>84</v>
      </c>
      <c r="D16351" t="s">
        <v>214</v>
      </c>
      <c r="E16351" t="s">
        <v>217</v>
      </c>
      <c r="F16351" s="88">
        <v>46661</v>
      </c>
      <c r="G16351" s="87">
        <v>800</v>
      </c>
      <c r="H16351" s="87">
        <v>12.899235764456479</v>
      </c>
    </row>
    <row r="16352" spans="1:8" x14ac:dyDescent="0.3">
      <c r="A16352" t="s">
        <v>41</v>
      </c>
      <c r="B16352" t="s">
        <v>58</v>
      </c>
      <c r="C16352" t="s">
        <v>84</v>
      </c>
      <c r="D16352" t="s">
        <v>214</v>
      </c>
      <c r="E16352" t="s">
        <v>215</v>
      </c>
      <c r="F16352" s="88">
        <v>46692</v>
      </c>
      <c r="G16352" s="87">
        <v>800</v>
      </c>
      <c r="H16352" s="87">
        <v>12.88187934267118</v>
      </c>
    </row>
    <row r="16353" spans="1:8" x14ac:dyDescent="0.3">
      <c r="A16353" t="s">
        <v>41</v>
      </c>
      <c r="B16353" t="s">
        <v>58</v>
      </c>
      <c r="C16353" t="s">
        <v>84</v>
      </c>
      <c r="D16353" t="s">
        <v>214</v>
      </c>
      <c r="E16353" t="s">
        <v>216</v>
      </c>
      <c r="F16353" s="88">
        <v>46692</v>
      </c>
      <c r="G16353" s="87">
        <v>800</v>
      </c>
      <c r="H16353" s="87">
        <v>0</v>
      </c>
    </row>
    <row r="16354" spans="1:8" x14ac:dyDescent="0.3">
      <c r="A16354" t="s">
        <v>41</v>
      </c>
      <c r="B16354" t="s">
        <v>58</v>
      </c>
      <c r="C16354" t="s">
        <v>84</v>
      </c>
      <c r="D16354" t="s">
        <v>214</v>
      </c>
      <c r="E16354" t="s">
        <v>217</v>
      </c>
      <c r="F16354" s="88">
        <v>46692</v>
      </c>
      <c r="G16354" s="87">
        <v>800</v>
      </c>
      <c r="H16354" s="87">
        <v>12.88187934267118</v>
      </c>
    </row>
    <row r="16355" spans="1:8" x14ac:dyDescent="0.3">
      <c r="A16355" t="s">
        <v>41</v>
      </c>
      <c r="B16355" t="s">
        <v>58</v>
      </c>
      <c r="C16355" t="s">
        <v>84</v>
      </c>
      <c r="D16355" t="s">
        <v>214</v>
      </c>
      <c r="E16355" t="s">
        <v>215</v>
      </c>
      <c r="F16355" s="88">
        <v>46722</v>
      </c>
      <c r="G16355" s="87">
        <v>800</v>
      </c>
      <c r="H16355" s="87">
        <v>12.86456956560045</v>
      </c>
    </row>
    <row r="16356" spans="1:8" x14ac:dyDescent="0.3">
      <c r="A16356" t="s">
        <v>41</v>
      </c>
      <c r="B16356" t="s">
        <v>58</v>
      </c>
      <c r="C16356" t="s">
        <v>84</v>
      </c>
      <c r="D16356" t="s">
        <v>214</v>
      </c>
      <c r="E16356" t="s">
        <v>216</v>
      </c>
      <c r="F16356" s="88">
        <v>46722</v>
      </c>
      <c r="G16356" s="87">
        <v>800</v>
      </c>
      <c r="H16356" s="87">
        <v>0</v>
      </c>
    </row>
    <row r="16357" spans="1:8" x14ac:dyDescent="0.3">
      <c r="A16357" t="s">
        <v>41</v>
      </c>
      <c r="B16357" t="s">
        <v>58</v>
      </c>
      <c r="C16357" t="s">
        <v>84</v>
      </c>
      <c r="D16357" t="s">
        <v>214</v>
      </c>
      <c r="E16357" t="s">
        <v>217</v>
      </c>
      <c r="F16357" s="88">
        <v>46722</v>
      </c>
      <c r="G16357" s="87">
        <v>800</v>
      </c>
      <c r="H16357" s="87">
        <v>12.86456956560045</v>
      </c>
    </row>
    <row r="16358" spans="1:8" x14ac:dyDescent="0.3">
      <c r="A16358" t="s">
        <v>41</v>
      </c>
      <c r="B16358" t="s">
        <v>58</v>
      </c>
      <c r="C16358" t="s">
        <v>89</v>
      </c>
      <c r="D16358" t="s">
        <v>198</v>
      </c>
      <c r="E16358" t="s">
        <v>135</v>
      </c>
      <c r="G16358" s="87">
        <v>25200</v>
      </c>
      <c r="H16358" s="87">
        <v>13456.8</v>
      </c>
    </row>
    <row r="16359" spans="1:8" x14ac:dyDescent="0.3">
      <c r="A16359" t="s">
        <v>41</v>
      </c>
      <c r="B16359" t="s">
        <v>58</v>
      </c>
      <c r="C16359" t="s">
        <v>89</v>
      </c>
      <c r="D16359" t="s">
        <v>198</v>
      </c>
      <c r="E16359" t="s">
        <v>199</v>
      </c>
      <c r="G16359" s="87">
        <v>25200</v>
      </c>
      <c r="H16359" s="87">
        <v>25253.961456102781</v>
      </c>
    </row>
    <row r="16360" spans="1:8" x14ac:dyDescent="0.3">
      <c r="A16360" t="s">
        <v>41</v>
      </c>
      <c r="B16360" t="s">
        <v>58</v>
      </c>
      <c r="C16360" t="s">
        <v>89</v>
      </c>
      <c r="D16360" t="s">
        <v>198</v>
      </c>
      <c r="E16360" t="s">
        <v>200</v>
      </c>
      <c r="G16360" s="87">
        <v>25200</v>
      </c>
      <c r="H16360" s="87">
        <v>25454.545454545449</v>
      </c>
    </row>
    <row r="16361" spans="1:8" x14ac:dyDescent="0.3">
      <c r="A16361" t="s">
        <v>41</v>
      </c>
      <c r="B16361" t="s">
        <v>58</v>
      </c>
      <c r="C16361" t="s">
        <v>89</v>
      </c>
      <c r="D16361" t="s">
        <v>198</v>
      </c>
      <c r="E16361" t="s">
        <v>201</v>
      </c>
      <c r="G16361" s="87">
        <v>25200</v>
      </c>
      <c r="H16361" s="87">
        <v>25200</v>
      </c>
    </row>
    <row r="16362" spans="1:8" x14ac:dyDescent="0.3">
      <c r="A16362" t="s">
        <v>41</v>
      </c>
      <c r="B16362" t="s">
        <v>58</v>
      </c>
      <c r="C16362" t="s">
        <v>89</v>
      </c>
      <c r="D16362" t="s">
        <v>198</v>
      </c>
      <c r="E16362" t="s">
        <v>202</v>
      </c>
      <c r="G16362" s="87">
        <v>25200</v>
      </c>
      <c r="H16362" s="87">
        <v>13621.833755109979</v>
      </c>
    </row>
    <row r="16363" spans="1:8" x14ac:dyDescent="0.3">
      <c r="A16363" t="s">
        <v>41</v>
      </c>
      <c r="B16363" t="s">
        <v>58</v>
      </c>
      <c r="C16363" t="s">
        <v>89</v>
      </c>
      <c r="D16363" t="s">
        <v>198</v>
      </c>
      <c r="E16363" t="s">
        <v>139</v>
      </c>
      <c r="G16363" s="87">
        <v>25200</v>
      </c>
      <c r="H16363" s="87">
        <v>16506</v>
      </c>
    </row>
    <row r="16364" spans="1:8" x14ac:dyDescent="0.3">
      <c r="A16364" t="s">
        <v>41</v>
      </c>
      <c r="B16364" t="s">
        <v>58</v>
      </c>
      <c r="C16364" t="s">
        <v>89</v>
      </c>
      <c r="D16364" t="s">
        <v>198</v>
      </c>
      <c r="E16364" t="s">
        <v>65</v>
      </c>
      <c r="G16364" s="87">
        <v>25200</v>
      </c>
      <c r="H16364" s="87">
        <v>13621.833755109979</v>
      </c>
    </row>
    <row r="16365" spans="1:8" x14ac:dyDescent="0.3">
      <c r="A16365" t="s">
        <v>41</v>
      </c>
      <c r="B16365" t="s">
        <v>58</v>
      </c>
      <c r="C16365" t="s">
        <v>89</v>
      </c>
      <c r="D16365" t="s">
        <v>203</v>
      </c>
      <c r="E16365" t="s">
        <v>204</v>
      </c>
      <c r="G16365" s="87">
        <v>25200</v>
      </c>
      <c r="H16365" s="87">
        <v>13592.72727272727</v>
      </c>
    </row>
    <row r="16366" spans="1:8" x14ac:dyDescent="0.3">
      <c r="A16366" t="s">
        <v>41</v>
      </c>
      <c r="B16366" t="s">
        <v>58</v>
      </c>
      <c r="C16366" t="s">
        <v>89</v>
      </c>
      <c r="D16366" t="s">
        <v>203</v>
      </c>
      <c r="E16366" t="s">
        <v>142</v>
      </c>
      <c r="G16366" s="87">
        <v>25200</v>
      </c>
      <c r="H16366" s="87">
        <v>25199.999999999989</v>
      </c>
    </row>
    <row r="16367" spans="1:8" x14ac:dyDescent="0.3">
      <c r="A16367" t="s">
        <v>41</v>
      </c>
      <c r="B16367" t="s">
        <v>58</v>
      </c>
      <c r="C16367" t="s">
        <v>89</v>
      </c>
      <c r="D16367" t="s">
        <v>203</v>
      </c>
      <c r="E16367" t="s">
        <v>143</v>
      </c>
      <c r="G16367" s="87">
        <v>25200</v>
      </c>
      <c r="H16367" s="87">
        <v>25454.545454545449</v>
      </c>
    </row>
    <row r="16368" spans="1:8" x14ac:dyDescent="0.3">
      <c r="A16368" t="s">
        <v>41</v>
      </c>
      <c r="B16368" t="s">
        <v>58</v>
      </c>
      <c r="C16368" t="s">
        <v>89</v>
      </c>
      <c r="D16368" t="s">
        <v>203</v>
      </c>
      <c r="E16368" t="s">
        <v>141</v>
      </c>
      <c r="G16368" s="87">
        <v>25200</v>
      </c>
      <c r="H16368" s="87">
        <v>0</v>
      </c>
    </row>
    <row r="16369" spans="1:8" x14ac:dyDescent="0.3">
      <c r="A16369" t="s">
        <v>41</v>
      </c>
      <c r="B16369" t="s">
        <v>58</v>
      </c>
      <c r="C16369" t="s">
        <v>89</v>
      </c>
      <c r="D16369" t="s">
        <v>203</v>
      </c>
      <c r="E16369" t="s">
        <v>205</v>
      </c>
      <c r="G16369" s="87">
        <v>25200</v>
      </c>
      <c r="H16369" s="87">
        <v>13592.72727272727</v>
      </c>
    </row>
    <row r="16370" spans="1:8" x14ac:dyDescent="0.3">
      <c r="A16370" t="s">
        <v>41</v>
      </c>
      <c r="B16370" t="s">
        <v>58</v>
      </c>
      <c r="C16370" t="s">
        <v>89</v>
      </c>
      <c r="D16370" t="s">
        <v>206</v>
      </c>
      <c r="E16370" t="s">
        <v>207</v>
      </c>
      <c r="G16370" s="87">
        <v>25200</v>
      </c>
      <c r="H16370" s="87">
        <v>26208</v>
      </c>
    </row>
    <row r="16371" spans="1:8" x14ac:dyDescent="0.3">
      <c r="A16371" t="s">
        <v>41</v>
      </c>
      <c r="B16371" t="s">
        <v>58</v>
      </c>
      <c r="C16371" t="s">
        <v>89</v>
      </c>
      <c r="D16371" t="s">
        <v>206</v>
      </c>
      <c r="E16371" t="s">
        <v>208</v>
      </c>
      <c r="G16371" s="87">
        <v>25200</v>
      </c>
      <c r="H16371" s="87">
        <v>26152</v>
      </c>
    </row>
    <row r="16372" spans="1:8" x14ac:dyDescent="0.3">
      <c r="A16372" t="s">
        <v>41</v>
      </c>
      <c r="B16372" t="s">
        <v>58</v>
      </c>
      <c r="C16372" t="s">
        <v>89</v>
      </c>
      <c r="D16372" t="s">
        <v>206</v>
      </c>
      <c r="E16372" t="s">
        <v>209</v>
      </c>
      <c r="G16372" s="87">
        <v>25200</v>
      </c>
      <c r="H16372" s="87">
        <v>24948</v>
      </c>
    </row>
    <row r="16373" spans="1:8" x14ac:dyDescent="0.3">
      <c r="A16373" t="s">
        <v>41</v>
      </c>
      <c r="B16373" t="s">
        <v>58</v>
      </c>
      <c r="C16373" t="s">
        <v>89</v>
      </c>
      <c r="D16373" t="s">
        <v>210</v>
      </c>
      <c r="E16373" t="s">
        <v>211</v>
      </c>
      <c r="G16373" s="87">
        <v>25200</v>
      </c>
      <c r="H16373" s="87">
        <v>25200</v>
      </c>
    </row>
    <row r="16374" spans="1:8" x14ac:dyDescent="0.3">
      <c r="A16374" t="s">
        <v>41</v>
      </c>
      <c r="B16374" t="s">
        <v>58</v>
      </c>
      <c r="C16374" t="s">
        <v>89</v>
      </c>
      <c r="D16374" t="s">
        <v>210</v>
      </c>
      <c r="E16374" t="s">
        <v>212</v>
      </c>
      <c r="G16374" s="87">
        <v>25200</v>
      </c>
      <c r="H16374" s="87">
        <v>24948</v>
      </c>
    </row>
    <row r="16375" spans="1:8" x14ac:dyDescent="0.3">
      <c r="A16375" t="s">
        <v>41</v>
      </c>
      <c r="B16375" t="s">
        <v>58</v>
      </c>
      <c r="C16375" t="s">
        <v>89</v>
      </c>
      <c r="D16375" t="s">
        <v>210</v>
      </c>
      <c r="E16375" t="s">
        <v>213</v>
      </c>
      <c r="G16375" s="87">
        <v>25200</v>
      </c>
      <c r="H16375" s="87">
        <v>24948</v>
      </c>
    </row>
    <row r="16376" spans="1:8" x14ac:dyDescent="0.3">
      <c r="A16376" t="s">
        <v>41</v>
      </c>
      <c r="B16376" t="s">
        <v>58</v>
      </c>
      <c r="C16376" t="s">
        <v>89</v>
      </c>
      <c r="D16376" t="s">
        <v>214</v>
      </c>
      <c r="E16376" t="s">
        <v>215</v>
      </c>
      <c r="F16376" s="88">
        <v>46388</v>
      </c>
      <c r="G16376" s="87">
        <v>2100</v>
      </c>
      <c r="H16376" s="87">
        <v>84.000000000000071</v>
      </c>
    </row>
    <row r="16377" spans="1:8" x14ac:dyDescent="0.3">
      <c r="A16377" t="s">
        <v>41</v>
      </c>
      <c r="B16377" t="s">
        <v>58</v>
      </c>
      <c r="C16377" t="s">
        <v>89</v>
      </c>
      <c r="D16377" t="s">
        <v>214</v>
      </c>
      <c r="E16377" t="s">
        <v>216</v>
      </c>
      <c r="F16377" s="88">
        <v>46388</v>
      </c>
      <c r="G16377" s="87">
        <v>2100</v>
      </c>
      <c r="H16377" s="87">
        <v>84.000000000000071</v>
      </c>
    </row>
    <row r="16378" spans="1:8" x14ac:dyDescent="0.3">
      <c r="A16378" t="s">
        <v>41</v>
      </c>
      <c r="B16378" t="s">
        <v>58</v>
      </c>
      <c r="C16378" t="s">
        <v>89</v>
      </c>
      <c r="D16378" t="s">
        <v>214</v>
      </c>
      <c r="E16378" t="s">
        <v>217</v>
      </c>
      <c r="F16378" s="88">
        <v>46388</v>
      </c>
      <c r="G16378" s="87">
        <v>2100</v>
      </c>
      <c r="H16378" s="87">
        <v>0</v>
      </c>
    </row>
    <row r="16379" spans="1:8" x14ac:dyDescent="0.3">
      <c r="A16379" t="s">
        <v>41</v>
      </c>
      <c r="B16379" t="s">
        <v>58</v>
      </c>
      <c r="C16379" t="s">
        <v>89</v>
      </c>
      <c r="D16379" t="s">
        <v>214</v>
      </c>
      <c r="E16379" t="s">
        <v>215</v>
      </c>
      <c r="F16379" s="88">
        <v>46419</v>
      </c>
      <c r="G16379" s="87">
        <v>2100</v>
      </c>
      <c r="H16379" s="87">
        <v>84.000000000000071</v>
      </c>
    </row>
    <row r="16380" spans="1:8" x14ac:dyDescent="0.3">
      <c r="A16380" t="s">
        <v>41</v>
      </c>
      <c r="B16380" t="s">
        <v>58</v>
      </c>
      <c r="C16380" t="s">
        <v>89</v>
      </c>
      <c r="D16380" t="s">
        <v>214</v>
      </c>
      <c r="E16380" t="s">
        <v>216</v>
      </c>
      <c r="F16380" s="88">
        <v>46419</v>
      </c>
      <c r="G16380" s="87">
        <v>2100</v>
      </c>
      <c r="H16380" s="87">
        <v>84.000000000000071</v>
      </c>
    </row>
    <row r="16381" spans="1:8" x14ac:dyDescent="0.3">
      <c r="A16381" t="s">
        <v>41</v>
      </c>
      <c r="B16381" t="s">
        <v>58</v>
      </c>
      <c r="C16381" t="s">
        <v>89</v>
      </c>
      <c r="D16381" t="s">
        <v>214</v>
      </c>
      <c r="E16381" t="s">
        <v>217</v>
      </c>
      <c r="F16381" s="88">
        <v>46419</v>
      </c>
      <c r="G16381" s="87">
        <v>2100</v>
      </c>
      <c r="H16381" s="87">
        <v>0</v>
      </c>
    </row>
    <row r="16382" spans="1:8" x14ac:dyDescent="0.3">
      <c r="A16382" t="s">
        <v>41</v>
      </c>
      <c r="B16382" t="s">
        <v>58</v>
      </c>
      <c r="C16382" t="s">
        <v>89</v>
      </c>
      <c r="D16382" t="s">
        <v>214</v>
      </c>
      <c r="E16382" t="s">
        <v>215</v>
      </c>
      <c r="F16382" s="88">
        <v>46447</v>
      </c>
      <c r="G16382" s="87">
        <v>2100</v>
      </c>
      <c r="H16382" s="87">
        <v>84.000000000000071</v>
      </c>
    </row>
    <row r="16383" spans="1:8" x14ac:dyDescent="0.3">
      <c r="A16383" t="s">
        <v>41</v>
      </c>
      <c r="B16383" t="s">
        <v>58</v>
      </c>
      <c r="C16383" t="s">
        <v>89</v>
      </c>
      <c r="D16383" t="s">
        <v>214</v>
      </c>
      <c r="E16383" t="s">
        <v>216</v>
      </c>
      <c r="F16383" s="88">
        <v>46447</v>
      </c>
      <c r="G16383" s="87">
        <v>2100</v>
      </c>
      <c r="H16383" s="87">
        <v>84.000000000000071</v>
      </c>
    </row>
    <row r="16384" spans="1:8" x14ac:dyDescent="0.3">
      <c r="A16384" t="s">
        <v>41</v>
      </c>
      <c r="B16384" t="s">
        <v>58</v>
      </c>
      <c r="C16384" t="s">
        <v>89</v>
      </c>
      <c r="D16384" t="s">
        <v>214</v>
      </c>
      <c r="E16384" t="s">
        <v>217</v>
      </c>
      <c r="F16384" s="88">
        <v>46447</v>
      </c>
      <c r="G16384" s="87">
        <v>2100</v>
      </c>
      <c r="H16384" s="87">
        <v>0</v>
      </c>
    </row>
    <row r="16385" spans="1:8" x14ac:dyDescent="0.3">
      <c r="A16385" t="s">
        <v>41</v>
      </c>
      <c r="B16385" t="s">
        <v>58</v>
      </c>
      <c r="C16385" t="s">
        <v>89</v>
      </c>
      <c r="D16385" t="s">
        <v>214</v>
      </c>
      <c r="E16385" t="s">
        <v>215</v>
      </c>
      <c r="F16385" s="88">
        <v>46478</v>
      </c>
      <c r="G16385" s="87">
        <v>2100</v>
      </c>
      <c r="H16385" s="87">
        <v>84.000000000000071</v>
      </c>
    </row>
    <row r="16386" spans="1:8" x14ac:dyDescent="0.3">
      <c r="A16386" t="s">
        <v>41</v>
      </c>
      <c r="B16386" t="s">
        <v>58</v>
      </c>
      <c r="C16386" t="s">
        <v>89</v>
      </c>
      <c r="D16386" t="s">
        <v>214</v>
      </c>
      <c r="E16386" t="s">
        <v>216</v>
      </c>
      <c r="F16386" s="88">
        <v>46478</v>
      </c>
      <c r="G16386" s="87">
        <v>2100</v>
      </c>
      <c r="H16386" s="87">
        <v>84.000000000000071</v>
      </c>
    </row>
    <row r="16387" spans="1:8" x14ac:dyDescent="0.3">
      <c r="A16387" t="s">
        <v>41</v>
      </c>
      <c r="B16387" t="s">
        <v>58</v>
      </c>
      <c r="C16387" t="s">
        <v>89</v>
      </c>
      <c r="D16387" t="s">
        <v>214</v>
      </c>
      <c r="E16387" t="s">
        <v>217</v>
      </c>
      <c r="F16387" s="88">
        <v>46478</v>
      </c>
      <c r="G16387" s="87">
        <v>2100</v>
      </c>
      <c r="H16387" s="87">
        <v>0</v>
      </c>
    </row>
    <row r="16388" spans="1:8" x14ac:dyDescent="0.3">
      <c r="A16388" t="s">
        <v>41</v>
      </c>
      <c r="B16388" t="s">
        <v>58</v>
      </c>
      <c r="C16388" t="s">
        <v>89</v>
      </c>
      <c r="D16388" t="s">
        <v>214</v>
      </c>
      <c r="E16388" t="s">
        <v>215</v>
      </c>
      <c r="F16388" s="88">
        <v>46508</v>
      </c>
      <c r="G16388" s="87">
        <v>2100</v>
      </c>
      <c r="H16388" s="87">
        <v>0</v>
      </c>
    </row>
    <row r="16389" spans="1:8" x14ac:dyDescent="0.3">
      <c r="A16389" t="s">
        <v>41</v>
      </c>
      <c r="B16389" t="s">
        <v>58</v>
      </c>
      <c r="C16389" t="s">
        <v>89</v>
      </c>
      <c r="D16389" t="s">
        <v>214</v>
      </c>
      <c r="E16389" t="s">
        <v>216</v>
      </c>
      <c r="F16389" s="88">
        <v>46508</v>
      </c>
      <c r="G16389" s="87">
        <v>2100</v>
      </c>
      <c r="H16389" s="87">
        <v>0</v>
      </c>
    </row>
    <row r="16390" spans="1:8" x14ac:dyDescent="0.3">
      <c r="A16390" t="s">
        <v>41</v>
      </c>
      <c r="B16390" t="s">
        <v>58</v>
      </c>
      <c r="C16390" t="s">
        <v>89</v>
      </c>
      <c r="D16390" t="s">
        <v>214</v>
      </c>
      <c r="E16390" t="s">
        <v>217</v>
      </c>
      <c r="F16390" s="88">
        <v>46508</v>
      </c>
      <c r="G16390" s="87">
        <v>2100</v>
      </c>
      <c r="H16390" s="87">
        <v>0</v>
      </c>
    </row>
    <row r="16391" spans="1:8" x14ac:dyDescent="0.3">
      <c r="A16391" t="s">
        <v>41</v>
      </c>
      <c r="B16391" t="s">
        <v>58</v>
      </c>
      <c r="C16391" t="s">
        <v>89</v>
      </c>
      <c r="D16391" t="s">
        <v>214</v>
      </c>
      <c r="E16391" t="s">
        <v>215</v>
      </c>
      <c r="F16391" s="88">
        <v>46539</v>
      </c>
      <c r="G16391" s="87">
        <v>2100</v>
      </c>
      <c r="H16391" s="87">
        <v>0</v>
      </c>
    </row>
    <row r="16392" spans="1:8" x14ac:dyDescent="0.3">
      <c r="A16392" t="s">
        <v>41</v>
      </c>
      <c r="B16392" t="s">
        <v>58</v>
      </c>
      <c r="C16392" t="s">
        <v>89</v>
      </c>
      <c r="D16392" t="s">
        <v>214</v>
      </c>
      <c r="E16392" t="s">
        <v>216</v>
      </c>
      <c r="F16392" s="88">
        <v>46539</v>
      </c>
      <c r="G16392" s="87">
        <v>2100</v>
      </c>
      <c r="H16392" s="87">
        <v>0</v>
      </c>
    </row>
    <row r="16393" spans="1:8" x14ac:dyDescent="0.3">
      <c r="A16393" t="s">
        <v>41</v>
      </c>
      <c r="B16393" t="s">
        <v>58</v>
      </c>
      <c r="C16393" t="s">
        <v>89</v>
      </c>
      <c r="D16393" t="s">
        <v>214</v>
      </c>
      <c r="E16393" t="s">
        <v>217</v>
      </c>
      <c r="F16393" s="88">
        <v>46539</v>
      </c>
      <c r="G16393" s="87">
        <v>2100</v>
      </c>
      <c r="H16393" s="87">
        <v>0</v>
      </c>
    </row>
    <row r="16394" spans="1:8" x14ac:dyDescent="0.3">
      <c r="A16394" t="s">
        <v>41</v>
      </c>
      <c r="B16394" t="s">
        <v>58</v>
      </c>
      <c r="C16394" t="s">
        <v>89</v>
      </c>
      <c r="D16394" t="s">
        <v>214</v>
      </c>
      <c r="E16394" t="s">
        <v>215</v>
      </c>
      <c r="F16394" s="88">
        <v>46569</v>
      </c>
      <c r="G16394" s="87">
        <v>2100</v>
      </c>
      <c r="H16394" s="87">
        <v>0</v>
      </c>
    </row>
    <row r="16395" spans="1:8" x14ac:dyDescent="0.3">
      <c r="A16395" t="s">
        <v>41</v>
      </c>
      <c r="B16395" t="s">
        <v>58</v>
      </c>
      <c r="C16395" t="s">
        <v>89</v>
      </c>
      <c r="D16395" t="s">
        <v>214</v>
      </c>
      <c r="E16395" t="s">
        <v>216</v>
      </c>
      <c r="F16395" s="88">
        <v>46569</v>
      </c>
      <c r="G16395" s="87">
        <v>2100</v>
      </c>
      <c r="H16395" s="87">
        <v>0</v>
      </c>
    </row>
    <row r="16396" spans="1:8" x14ac:dyDescent="0.3">
      <c r="A16396" t="s">
        <v>41</v>
      </c>
      <c r="B16396" t="s">
        <v>58</v>
      </c>
      <c r="C16396" t="s">
        <v>89</v>
      </c>
      <c r="D16396" t="s">
        <v>214</v>
      </c>
      <c r="E16396" t="s">
        <v>217</v>
      </c>
      <c r="F16396" s="88">
        <v>46569</v>
      </c>
      <c r="G16396" s="87">
        <v>2100</v>
      </c>
      <c r="H16396" s="87">
        <v>0</v>
      </c>
    </row>
    <row r="16397" spans="1:8" x14ac:dyDescent="0.3">
      <c r="A16397" t="s">
        <v>41</v>
      </c>
      <c r="B16397" t="s">
        <v>58</v>
      </c>
      <c r="C16397" t="s">
        <v>89</v>
      </c>
      <c r="D16397" t="s">
        <v>214</v>
      </c>
      <c r="E16397" t="s">
        <v>215</v>
      </c>
      <c r="F16397" s="88">
        <v>46600</v>
      </c>
      <c r="G16397" s="87">
        <v>2100</v>
      </c>
      <c r="H16397" s="87">
        <v>0</v>
      </c>
    </row>
    <row r="16398" spans="1:8" x14ac:dyDescent="0.3">
      <c r="A16398" t="s">
        <v>41</v>
      </c>
      <c r="B16398" t="s">
        <v>58</v>
      </c>
      <c r="C16398" t="s">
        <v>89</v>
      </c>
      <c r="D16398" t="s">
        <v>214</v>
      </c>
      <c r="E16398" t="s">
        <v>216</v>
      </c>
      <c r="F16398" s="88">
        <v>46600</v>
      </c>
      <c r="G16398" s="87">
        <v>2100</v>
      </c>
      <c r="H16398" s="87">
        <v>0</v>
      </c>
    </row>
    <row r="16399" spans="1:8" x14ac:dyDescent="0.3">
      <c r="A16399" t="s">
        <v>41</v>
      </c>
      <c r="B16399" t="s">
        <v>58</v>
      </c>
      <c r="C16399" t="s">
        <v>89</v>
      </c>
      <c r="D16399" t="s">
        <v>214</v>
      </c>
      <c r="E16399" t="s">
        <v>217</v>
      </c>
      <c r="F16399" s="88">
        <v>46600</v>
      </c>
      <c r="G16399" s="87">
        <v>2100</v>
      </c>
      <c r="H16399" s="87">
        <v>0</v>
      </c>
    </row>
    <row r="16400" spans="1:8" x14ac:dyDescent="0.3">
      <c r="A16400" t="s">
        <v>41</v>
      </c>
      <c r="B16400" t="s">
        <v>58</v>
      </c>
      <c r="C16400" t="s">
        <v>89</v>
      </c>
      <c r="D16400" t="s">
        <v>214</v>
      </c>
      <c r="E16400" t="s">
        <v>215</v>
      </c>
      <c r="F16400" s="88">
        <v>46631</v>
      </c>
      <c r="G16400" s="87">
        <v>2100</v>
      </c>
      <c r="H16400" s="87">
        <v>0</v>
      </c>
    </row>
    <row r="16401" spans="1:8" x14ac:dyDescent="0.3">
      <c r="A16401" t="s">
        <v>41</v>
      </c>
      <c r="B16401" t="s">
        <v>58</v>
      </c>
      <c r="C16401" t="s">
        <v>89</v>
      </c>
      <c r="D16401" t="s">
        <v>214</v>
      </c>
      <c r="E16401" t="s">
        <v>216</v>
      </c>
      <c r="F16401" s="88">
        <v>46631</v>
      </c>
      <c r="G16401" s="87">
        <v>2100</v>
      </c>
      <c r="H16401" s="87">
        <v>0</v>
      </c>
    </row>
    <row r="16402" spans="1:8" x14ac:dyDescent="0.3">
      <c r="A16402" t="s">
        <v>41</v>
      </c>
      <c r="B16402" t="s">
        <v>58</v>
      </c>
      <c r="C16402" t="s">
        <v>89</v>
      </c>
      <c r="D16402" t="s">
        <v>214</v>
      </c>
      <c r="E16402" t="s">
        <v>217</v>
      </c>
      <c r="F16402" s="88">
        <v>46631</v>
      </c>
      <c r="G16402" s="87">
        <v>2100</v>
      </c>
      <c r="H16402" s="87">
        <v>0</v>
      </c>
    </row>
    <row r="16403" spans="1:8" x14ac:dyDescent="0.3">
      <c r="A16403" t="s">
        <v>41</v>
      </c>
      <c r="B16403" t="s">
        <v>58</v>
      </c>
      <c r="C16403" t="s">
        <v>89</v>
      </c>
      <c r="D16403" t="s">
        <v>214</v>
      </c>
      <c r="E16403" t="s">
        <v>215</v>
      </c>
      <c r="F16403" s="88">
        <v>46661</v>
      </c>
      <c r="G16403" s="87">
        <v>2100</v>
      </c>
      <c r="H16403" s="87">
        <v>0</v>
      </c>
    </row>
    <row r="16404" spans="1:8" x14ac:dyDescent="0.3">
      <c r="A16404" t="s">
        <v>41</v>
      </c>
      <c r="B16404" t="s">
        <v>58</v>
      </c>
      <c r="C16404" t="s">
        <v>89</v>
      </c>
      <c r="D16404" t="s">
        <v>214</v>
      </c>
      <c r="E16404" t="s">
        <v>216</v>
      </c>
      <c r="F16404" s="88">
        <v>46661</v>
      </c>
      <c r="G16404" s="87">
        <v>2100</v>
      </c>
      <c r="H16404" s="87">
        <v>0</v>
      </c>
    </row>
    <row r="16405" spans="1:8" x14ac:dyDescent="0.3">
      <c r="A16405" t="s">
        <v>41</v>
      </c>
      <c r="B16405" t="s">
        <v>58</v>
      </c>
      <c r="C16405" t="s">
        <v>89</v>
      </c>
      <c r="D16405" t="s">
        <v>214</v>
      </c>
      <c r="E16405" t="s">
        <v>217</v>
      </c>
      <c r="F16405" s="88">
        <v>46661</v>
      </c>
      <c r="G16405" s="87">
        <v>2100</v>
      </c>
      <c r="H16405" s="87">
        <v>0</v>
      </c>
    </row>
    <row r="16406" spans="1:8" x14ac:dyDescent="0.3">
      <c r="A16406" t="s">
        <v>41</v>
      </c>
      <c r="B16406" t="s">
        <v>58</v>
      </c>
      <c r="C16406" t="s">
        <v>89</v>
      </c>
      <c r="D16406" t="s">
        <v>214</v>
      </c>
      <c r="E16406" t="s">
        <v>215</v>
      </c>
      <c r="F16406" s="88">
        <v>46692</v>
      </c>
      <c r="G16406" s="87">
        <v>2100</v>
      </c>
      <c r="H16406" s="87">
        <v>0</v>
      </c>
    </row>
    <row r="16407" spans="1:8" x14ac:dyDescent="0.3">
      <c r="A16407" t="s">
        <v>41</v>
      </c>
      <c r="B16407" t="s">
        <v>58</v>
      </c>
      <c r="C16407" t="s">
        <v>89</v>
      </c>
      <c r="D16407" t="s">
        <v>214</v>
      </c>
      <c r="E16407" t="s">
        <v>216</v>
      </c>
      <c r="F16407" s="88">
        <v>46692</v>
      </c>
      <c r="G16407" s="87">
        <v>2100</v>
      </c>
      <c r="H16407" s="87">
        <v>0</v>
      </c>
    </row>
    <row r="16408" spans="1:8" x14ac:dyDescent="0.3">
      <c r="A16408" t="s">
        <v>41</v>
      </c>
      <c r="B16408" t="s">
        <v>58</v>
      </c>
      <c r="C16408" t="s">
        <v>89</v>
      </c>
      <c r="D16408" t="s">
        <v>214</v>
      </c>
      <c r="E16408" t="s">
        <v>217</v>
      </c>
      <c r="F16408" s="88">
        <v>46692</v>
      </c>
      <c r="G16408" s="87">
        <v>2100</v>
      </c>
      <c r="H16408" s="87">
        <v>0</v>
      </c>
    </row>
    <row r="16409" spans="1:8" x14ac:dyDescent="0.3">
      <c r="A16409" t="s">
        <v>41</v>
      </c>
      <c r="B16409" t="s">
        <v>58</v>
      </c>
      <c r="C16409" t="s">
        <v>89</v>
      </c>
      <c r="D16409" t="s">
        <v>214</v>
      </c>
      <c r="E16409" t="s">
        <v>215</v>
      </c>
      <c r="F16409" s="88">
        <v>46722</v>
      </c>
      <c r="G16409" s="87">
        <v>2100</v>
      </c>
      <c r="H16409" s="87">
        <v>0</v>
      </c>
    </row>
    <row r="16410" spans="1:8" x14ac:dyDescent="0.3">
      <c r="A16410" t="s">
        <v>41</v>
      </c>
      <c r="B16410" t="s">
        <v>58</v>
      </c>
      <c r="C16410" t="s">
        <v>89</v>
      </c>
      <c r="D16410" t="s">
        <v>214</v>
      </c>
      <c r="E16410" t="s">
        <v>216</v>
      </c>
      <c r="F16410" s="88">
        <v>46722</v>
      </c>
      <c r="G16410" s="87">
        <v>2100</v>
      </c>
      <c r="H16410" s="87">
        <v>0</v>
      </c>
    </row>
    <row r="16411" spans="1:8" x14ac:dyDescent="0.3">
      <c r="A16411" t="s">
        <v>41</v>
      </c>
      <c r="B16411" t="s">
        <v>58</v>
      </c>
      <c r="C16411" t="s">
        <v>89</v>
      </c>
      <c r="D16411" t="s">
        <v>214</v>
      </c>
      <c r="E16411" t="s">
        <v>217</v>
      </c>
      <c r="F16411" s="88">
        <v>46722</v>
      </c>
      <c r="G16411" s="87">
        <v>2100</v>
      </c>
      <c r="H16411" s="87">
        <v>0</v>
      </c>
    </row>
    <row r="16412" spans="1:8" x14ac:dyDescent="0.3">
      <c r="A16412" t="s">
        <v>41</v>
      </c>
      <c r="B16412" t="s">
        <v>58</v>
      </c>
      <c r="C16412" t="s">
        <v>91</v>
      </c>
      <c r="D16412" t="s">
        <v>198</v>
      </c>
      <c r="E16412" t="s">
        <v>135</v>
      </c>
      <c r="G16412" s="87">
        <v>20400</v>
      </c>
      <c r="H16412" s="87">
        <v>11464.8</v>
      </c>
    </row>
    <row r="16413" spans="1:8" x14ac:dyDescent="0.3">
      <c r="A16413" t="s">
        <v>41</v>
      </c>
      <c r="B16413" t="s">
        <v>58</v>
      </c>
      <c r="C16413" t="s">
        <v>91</v>
      </c>
      <c r="D16413" t="s">
        <v>198</v>
      </c>
      <c r="E16413" t="s">
        <v>199</v>
      </c>
      <c r="G16413" s="87">
        <v>20400</v>
      </c>
      <c r="H16413" s="87">
        <v>20173.05315203956</v>
      </c>
    </row>
    <row r="16414" spans="1:8" x14ac:dyDescent="0.3">
      <c r="A16414" t="s">
        <v>41</v>
      </c>
      <c r="B16414" t="s">
        <v>58</v>
      </c>
      <c r="C16414" t="s">
        <v>91</v>
      </c>
      <c r="D16414" t="s">
        <v>198</v>
      </c>
      <c r="E16414" t="s">
        <v>200</v>
      </c>
      <c r="G16414" s="87">
        <v>20400</v>
      </c>
      <c r="H16414" s="87">
        <v>20543.936800091458</v>
      </c>
    </row>
    <row r="16415" spans="1:8" x14ac:dyDescent="0.3">
      <c r="A16415" t="s">
        <v>41</v>
      </c>
      <c r="B16415" t="s">
        <v>58</v>
      </c>
      <c r="C16415" t="s">
        <v>91</v>
      </c>
      <c r="D16415" t="s">
        <v>198</v>
      </c>
      <c r="E16415" t="s">
        <v>201</v>
      </c>
      <c r="G16415" s="87">
        <v>20400</v>
      </c>
      <c r="H16415" s="87">
        <v>20400</v>
      </c>
    </row>
    <row r="16416" spans="1:8" x14ac:dyDescent="0.3">
      <c r="A16416" t="s">
        <v>41</v>
      </c>
      <c r="B16416" t="s">
        <v>58</v>
      </c>
      <c r="C16416" t="s">
        <v>91</v>
      </c>
      <c r="D16416" t="s">
        <v>198</v>
      </c>
      <c r="E16416" t="s">
        <v>202</v>
      </c>
      <c r="G16416" s="87">
        <v>20400</v>
      </c>
      <c r="H16416" s="87">
        <v>11417.2484367381</v>
      </c>
    </row>
    <row r="16417" spans="1:8" x14ac:dyDescent="0.3">
      <c r="A16417" t="s">
        <v>41</v>
      </c>
      <c r="B16417" t="s">
        <v>58</v>
      </c>
      <c r="C16417" t="s">
        <v>91</v>
      </c>
      <c r="D16417" t="s">
        <v>198</v>
      </c>
      <c r="E16417" t="s">
        <v>139</v>
      </c>
      <c r="G16417" s="87">
        <v>20400</v>
      </c>
      <c r="H16417" s="87">
        <v>12750</v>
      </c>
    </row>
    <row r="16418" spans="1:8" x14ac:dyDescent="0.3">
      <c r="A16418" t="s">
        <v>41</v>
      </c>
      <c r="B16418" t="s">
        <v>58</v>
      </c>
      <c r="C16418" t="s">
        <v>91</v>
      </c>
      <c r="D16418" t="s">
        <v>198</v>
      </c>
      <c r="E16418" t="s">
        <v>65</v>
      </c>
      <c r="G16418" s="87">
        <v>20400</v>
      </c>
      <c r="H16418" s="87">
        <v>11417.2484367381</v>
      </c>
    </row>
    <row r="16419" spans="1:8" x14ac:dyDescent="0.3">
      <c r="A16419" t="s">
        <v>41</v>
      </c>
      <c r="B16419" t="s">
        <v>58</v>
      </c>
      <c r="C16419" t="s">
        <v>91</v>
      </c>
      <c r="D16419" t="s">
        <v>203</v>
      </c>
      <c r="E16419" t="s">
        <v>204</v>
      </c>
      <c r="G16419" s="87">
        <v>20400</v>
      </c>
      <c r="H16419" s="87">
        <v>11004.26929140392</v>
      </c>
    </row>
    <row r="16420" spans="1:8" x14ac:dyDescent="0.3">
      <c r="A16420" t="s">
        <v>41</v>
      </c>
      <c r="B16420" t="s">
        <v>58</v>
      </c>
      <c r="C16420" t="s">
        <v>91</v>
      </c>
      <c r="D16420" t="s">
        <v>203</v>
      </c>
      <c r="E16420" t="s">
        <v>142</v>
      </c>
      <c r="G16420" s="87">
        <v>20400</v>
      </c>
      <c r="H16420" s="87">
        <v>19638.989169675089</v>
      </c>
    </row>
    <row r="16421" spans="1:8" x14ac:dyDescent="0.3">
      <c r="A16421" t="s">
        <v>41</v>
      </c>
      <c r="B16421" t="s">
        <v>58</v>
      </c>
      <c r="C16421" t="s">
        <v>91</v>
      </c>
      <c r="D16421" t="s">
        <v>203</v>
      </c>
      <c r="E16421" t="s">
        <v>143</v>
      </c>
      <c r="G16421" s="87">
        <v>20400</v>
      </c>
      <c r="H16421" s="87">
        <v>20339.296666273709</v>
      </c>
    </row>
    <row r="16422" spans="1:8" x14ac:dyDescent="0.3">
      <c r="A16422" t="s">
        <v>41</v>
      </c>
      <c r="B16422" t="s">
        <v>58</v>
      </c>
      <c r="C16422" t="s">
        <v>91</v>
      </c>
      <c r="D16422" t="s">
        <v>203</v>
      </c>
      <c r="E16422" t="s">
        <v>141</v>
      </c>
      <c r="G16422" s="87">
        <v>20400</v>
      </c>
      <c r="H16422" s="87">
        <v>0</v>
      </c>
    </row>
    <row r="16423" spans="1:8" x14ac:dyDescent="0.3">
      <c r="A16423" t="s">
        <v>41</v>
      </c>
      <c r="B16423" t="s">
        <v>58</v>
      </c>
      <c r="C16423" t="s">
        <v>91</v>
      </c>
      <c r="D16423" t="s">
        <v>203</v>
      </c>
      <c r="E16423" t="s">
        <v>205</v>
      </c>
      <c r="G16423" s="87">
        <v>20400</v>
      </c>
      <c r="H16423" s="87">
        <v>11004.26929140392</v>
      </c>
    </row>
    <row r="16424" spans="1:8" x14ac:dyDescent="0.3">
      <c r="A16424" t="s">
        <v>41</v>
      </c>
      <c r="B16424" t="s">
        <v>58</v>
      </c>
      <c r="C16424" t="s">
        <v>91</v>
      </c>
      <c r="D16424" t="s">
        <v>206</v>
      </c>
      <c r="E16424" t="s">
        <v>207</v>
      </c>
      <c r="G16424" s="87">
        <v>20400</v>
      </c>
      <c r="H16424" s="87">
        <v>20400</v>
      </c>
    </row>
    <row r="16425" spans="1:8" x14ac:dyDescent="0.3">
      <c r="A16425" t="s">
        <v>41</v>
      </c>
      <c r="B16425" t="s">
        <v>58</v>
      </c>
      <c r="C16425" t="s">
        <v>91</v>
      </c>
      <c r="D16425" t="s">
        <v>206</v>
      </c>
      <c r="E16425" t="s">
        <v>208</v>
      </c>
      <c r="G16425" s="87">
        <v>20400</v>
      </c>
      <c r="H16425" s="87">
        <v>20629.5</v>
      </c>
    </row>
    <row r="16426" spans="1:8" x14ac:dyDescent="0.3">
      <c r="A16426" t="s">
        <v>41</v>
      </c>
      <c r="B16426" t="s">
        <v>58</v>
      </c>
      <c r="C16426" t="s">
        <v>91</v>
      </c>
      <c r="D16426" t="s">
        <v>206</v>
      </c>
      <c r="E16426" t="s">
        <v>209</v>
      </c>
      <c r="G16426" s="87">
        <v>20400</v>
      </c>
      <c r="H16426" s="87">
        <v>20257.071663019691</v>
      </c>
    </row>
    <row r="16427" spans="1:8" x14ac:dyDescent="0.3">
      <c r="A16427" t="s">
        <v>41</v>
      </c>
      <c r="B16427" t="s">
        <v>58</v>
      </c>
      <c r="C16427" t="s">
        <v>91</v>
      </c>
      <c r="D16427" t="s">
        <v>210</v>
      </c>
      <c r="E16427" t="s">
        <v>211</v>
      </c>
      <c r="G16427" s="87">
        <v>20400</v>
      </c>
      <c r="H16427" s="87">
        <v>20400</v>
      </c>
    </row>
    <row r="16428" spans="1:8" x14ac:dyDescent="0.3">
      <c r="A16428" t="s">
        <v>41</v>
      </c>
      <c r="B16428" t="s">
        <v>58</v>
      </c>
      <c r="C16428" t="s">
        <v>91</v>
      </c>
      <c r="D16428" t="s">
        <v>210</v>
      </c>
      <c r="E16428" t="s">
        <v>212</v>
      </c>
      <c r="G16428" s="87">
        <v>20400</v>
      </c>
      <c r="H16428" s="87">
        <v>20196</v>
      </c>
    </row>
    <row r="16429" spans="1:8" x14ac:dyDescent="0.3">
      <c r="A16429" t="s">
        <v>41</v>
      </c>
      <c r="B16429" t="s">
        <v>58</v>
      </c>
      <c r="C16429" t="s">
        <v>91</v>
      </c>
      <c r="D16429" t="s">
        <v>210</v>
      </c>
      <c r="E16429" t="s">
        <v>213</v>
      </c>
      <c r="G16429" s="87">
        <v>20400</v>
      </c>
      <c r="H16429" s="87">
        <v>20502</v>
      </c>
    </row>
    <row r="16430" spans="1:8" x14ac:dyDescent="0.3">
      <c r="A16430" t="s">
        <v>41</v>
      </c>
      <c r="B16430" t="s">
        <v>58</v>
      </c>
      <c r="C16430" t="s">
        <v>91</v>
      </c>
      <c r="D16430" t="s">
        <v>214</v>
      </c>
      <c r="E16430" t="s">
        <v>215</v>
      </c>
      <c r="F16430" s="88">
        <v>46388</v>
      </c>
      <c r="G16430" s="87">
        <v>1700</v>
      </c>
      <c r="H16430" s="87">
        <v>20.749385543981781</v>
      </c>
    </row>
    <row r="16431" spans="1:8" x14ac:dyDescent="0.3">
      <c r="A16431" t="s">
        <v>41</v>
      </c>
      <c r="B16431" t="s">
        <v>58</v>
      </c>
      <c r="C16431" t="s">
        <v>91</v>
      </c>
      <c r="D16431" t="s">
        <v>214</v>
      </c>
      <c r="E16431" t="s">
        <v>216</v>
      </c>
      <c r="F16431" s="88">
        <v>46388</v>
      </c>
      <c r="G16431" s="87">
        <v>1700</v>
      </c>
      <c r="H16431" s="87">
        <v>0</v>
      </c>
    </row>
    <row r="16432" spans="1:8" x14ac:dyDescent="0.3">
      <c r="A16432" t="s">
        <v>41</v>
      </c>
      <c r="B16432" t="s">
        <v>58</v>
      </c>
      <c r="C16432" t="s">
        <v>91</v>
      </c>
      <c r="D16432" t="s">
        <v>214</v>
      </c>
      <c r="E16432" t="s">
        <v>217</v>
      </c>
      <c r="F16432" s="88">
        <v>46388</v>
      </c>
      <c r="G16432" s="87">
        <v>1700</v>
      </c>
      <c r="H16432" s="87">
        <v>20.749385543981781</v>
      </c>
    </row>
    <row r="16433" spans="1:8" x14ac:dyDescent="0.3">
      <c r="A16433" t="s">
        <v>41</v>
      </c>
      <c r="B16433" t="s">
        <v>58</v>
      </c>
      <c r="C16433" t="s">
        <v>91</v>
      </c>
      <c r="D16433" t="s">
        <v>214</v>
      </c>
      <c r="E16433" t="s">
        <v>215</v>
      </c>
      <c r="F16433" s="88">
        <v>46419</v>
      </c>
      <c r="G16433" s="87">
        <v>1700</v>
      </c>
      <c r="H16433" s="87">
        <v>20.728936994721799</v>
      </c>
    </row>
    <row r="16434" spans="1:8" x14ac:dyDescent="0.3">
      <c r="A16434" t="s">
        <v>41</v>
      </c>
      <c r="B16434" t="s">
        <v>58</v>
      </c>
      <c r="C16434" t="s">
        <v>91</v>
      </c>
      <c r="D16434" t="s">
        <v>214</v>
      </c>
      <c r="E16434" t="s">
        <v>216</v>
      </c>
      <c r="F16434" s="88">
        <v>46419</v>
      </c>
      <c r="G16434" s="87">
        <v>1700</v>
      </c>
      <c r="H16434" s="87">
        <v>0</v>
      </c>
    </row>
    <row r="16435" spans="1:8" x14ac:dyDescent="0.3">
      <c r="A16435" t="s">
        <v>41</v>
      </c>
      <c r="B16435" t="s">
        <v>58</v>
      </c>
      <c r="C16435" t="s">
        <v>91</v>
      </c>
      <c r="D16435" t="s">
        <v>214</v>
      </c>
      <c r="E16435" t="s">
        <v>217</v>
      </c>
      <c r="F16435" s="88">
        <v>46419</v>
      </c>
      <c r="G16435" s="87">
        <v>1700</v>
      </c>
      <c r="H16435" s="87">
        <v>20.728936994721799</v>
      </c>
    </row>
    <row r="16436" spans="1:8" x14ac:dyDescent="0.3">
      <c r="A16436" t="s">
        <v>41</v>
      </c>
      <c r="B16436" t="s">
        <v>58</v>
      </c>
      <c r="C16436" t="s">
        <v>91</v>
      </c>
      <c r="D16436" t="s">
        <v>214</v>
      </c>
      <c r="E16436" t="s">
        <v>215</v>
      </c>
      <c r="F16436" s="88">
        <v>46447</v>
      </c>
      <c r="G16436" s="87">
        <v>1700</v>
      </c>
      <c r="H16436" s="87">
        <v>20.70852870993005</v>
      </c>
    </row>
    <row r="16437" spans="1:8" x14ac:dyDescent="0.3">
      <c r="A16437" t="s">
        <v>41</v>
      </c>
      <c r="B16437" t="s">
        <v>58</v>
      </c>
      <c r="C16437" t="s">
        <v>91</v>
      </c>
      <c r="D16437" t="s">
        <v>214</v>
      </c>
      <c r="E16437" t="s">
        <v>216</v>
      </c>
      <c r="F16437" s="88">
        <v>46447</v>
      </c>
      <c r="G16437" s="87">
        <v>1700</v>
      </c>
      <c r="H16437" s="87">
        <v>0</v>
      </c>
    </row>
    <row r="16438" spans="1:8" x14ac:dyDescent="0.3">
      <c r="A16438" t="s">
        <v>41</v>
      </c>
      <c r="B16438" t="s">
        <v>58</v>
      </c>
      <c r="C16438" t="s">
        <v>91</v>
      </c>
      <c r="D16438" t="s">
        <v>214</v>
      </c>
      <c r="E16438" t="s">
        <v>217</v>
      </c>
      <c r="F16438" s="88">
        <v>46447</v>
      </c>
      <c r="G16438" s="87">
        <v>1700</v>
      </c>
      <c r="H16438" s="87">
        <v>20.70852870993005</v>
      </c>
    </row>
    <row r="16439" spans="1:8" x14ac:dyDescent="0.3">
      <c r="A16439" t="s">
        <v>41</v>
      </c>
      <c r="B16439" t="s">
        <v>58</v>
      </c>
      <c r="C16439" t="s">
        <v>91</v>
      </c>
      <c r="D16439" t="s">
        <v>214</v>
      </c>
      <c r="E16439" t="s">
        <v>215</v>
      </c>
      <c r="F16439" s="88">
        <v>46478</v>
      </c>
      <c r="G16439" s="87">
        <v>1700</v>
      </c>
      <c r="H16439" s="87">
        <v>89.514969660598638</v>
      </c>
    </row>
    <row r="16440" spans="1:8" x14ac:dyDescent="0.3">
      <c r="A16440" t="s">
        <v>41</v>
      </c>
      <c r="B16440" t="s">
        <v>58</v>
      </c>
      <c r="C16440" t="s">
        <v>91</v>
      </c>
      <c r="D16440" t="s">
        <v>214</v>
      </c>
      <c r="E16440" t="s">
        <v>216</v>
      </c>
      <c r="F16440" s="88">
        <v>46478</v>
      </c>
      <c r="G16440" s="87">
        <v>1700</v>
      </c>
      <c r="H16440" s="87">
        <v>68.000000000000057</v>
      </c>
    </row>
    <row r="16441" spans="1:8" x14ac:dyDescent="0.3">
      <c r="A16441" t="s">
        <v>41</v>
      </c>
      <c r="B16441" t="s">
        <v>58</v>
      </c>
      <c r="C16441" t="s">
        <v>91</v>
      </c>
      <c r="D16441" t="s">
        <v>214</v>
      </c>
      <c r="E16441" t="s">
        <v>217</v>
      </c>
      <c r="F16441" s="88">
        <v>46478</v>
      </c>
      <c r="G16441" s="87">
        <v>1700</v>
      </c>
      <c r="H16441" s="87">
        <v>20.687470827498618</v>
      </c>
    </row>
    <row r="16442" spans="1:8" x14ac:dyDescent="0.3">
      <c r="A16442" t="s">
        <v>41</v>
      </c>
      <c r="B16442" t="s">
        <v>58</v>
      </c>
      <c r="C16442" t="s">
        <v>91</v>
      </c>
      <c r="D16442" t="s">
        <v>214</v>
      </c>
      <c r="E16442" t="s">
        <v>215</v>
      </c>
      <c r="F16442" s="88">
        <v>46508</v>
      </c>
      <c r="G16442" s="87">
        <v>1700</v>
      </c>
      <c r="H16442" s="87">
        <v>89.49311395693546</v>
      </c>
    </row>
    <row r="16443" spans="1:8" x14ac:dyDescent="0.3">
      <c r="A16443" t="s">
        <v>41</v>
      </c>
      <c r="B16443" t="s">
        <v>58</v>
      </c>
      <c r="C16443" t="s">
        <v>91</v>
      </c>
      <c r="D16443" t="s">
        <v>214</v>
      </c>
      <c r="E16443" t="s">
        <v>216</v>
      </c>
      <c r="F16443" s="88">
        <v>46508</v>
      </c>
      <c r="G16443" s="87">
        <v>1700</v>
      </c>
      <c r="H16443" s="87">
        <v>68.000000000000057</v>
      </c>
    </row>
    <row r="16444" spans="1:8" x14ac:dyDescent="0.3">
      <c r="A16444" t="s">
        <v>41</v>
      </c>
      <c r="B16444" t="s">
        <v>58</v>
      </c>
      <c r="C16444" t="s">
        <v>91</v>
      </c>
      <c r="D16444" t="s">
        <v>214</v>
      </c>
      <c r="E16444" t="s">
        <v>217</v>
      </c>
      <c r="F16444" s="88">
        <v>46508</v>
      </c>
      <c r="G16444" s="87">
        <v>1700</v>
      </c>
      <c r="H16444" s="87">
        <v>20.66645572782237</v>
      </c>
    </row>
    <row r="16445" spans="1:8" x14ac:dyDescent="0.3">
      <c r="A16445" t="s">
        <v>41</v>
      </c>
      <c r="B16445" t="s">
        <v>58</v>
      </c>
      <c r="C16445" t="s">
        <v>91</v>
      </c>
      <c r="D16445" t="s">
        <v>214</v>
      </c>
      <c r="E16445" t="s">
        <v>215</v>
      </c>
      <c r="F16445" s="88">
        <v>46539</v>
      </c>
      <c r="G16445" s="87">
        <v>1700</v>
      </c>
      <c r="H16445" s="87">
        <v>89.471302611878457</v>
      </c>
    </row>
    <row r="16446" spans="1:8" x14ac:dyDescent="0.3">
      <c r="A16446" t="s">
        <v>41</v>
      </c>
      <c r="B16446" t="s">
        <v>58</v>
      </c>
      <c r="C16446" t="s">
        <v>91</v>
      </c>
      <c r="D16446" t="s">
        <v>214</v>
      </c>
      <c r="E16446" t="s">
        <v>216</v>
      </c>
      <c r="F16446" s="88">
        <v>46539</v>
      </c>
      <c r="G16446" s="87">
        <v>1700</v>
      </c>
      <c r="H16446" s="87">
        <v>68.000000000000057</v>
      </c>
    </row>
    <row r="16447" spans="1:8" x14ac:dyDescent="0.3">
      <c r="A16447" t="s">
        <v>41</v>
      </c>
      <c r="B16447" t="s">
        <v>58</v>
      </c>
      <c r="C16447" t="s">
        <v>91</v>
      </c>
      <c r="D16447" t="s">
        <v>214</v>
      </c>
      <c r="E16447" t="s">
        <v>217</v>
      </c>
      <c r="F16447" s="88">
        <v>46539</v>
      </c>
      <c r="G16447" s="87">
        <v>1700</v>
      </c>
      <c r="H16447" s="87">
        <v>20.64548328065214</v>
      </c>
    </row>
    <row r="16448" spans="1:8" x14ac:dyDescent="0.3">
      <c r="A16448" t="s">
        <v>41</v>
      </c>
      <c r="B16448" t="s">
        <v>58</v>
      </c>
      <c r="C16448" t="s">
        <v>91</v>
      </c>
      <c r="D16448" t="s">
        <v>214</v>
      </c>
      <c r="E16448" t="s">
        <v>215</v>
      </c>
      <c r="F16448" s="88">
        <v>46569</v>
      </c>
      <c r="G16448" s="87">
        <v>1700</v>
      </c>
      <c r="H16448" s="87">
        <v>89.4495354905185</v>
      </c>
    </row>
    <row r="16449" spans="1:8" x14ac:dyDescent="0.3">
      <c r="A16449" t="s">
        <v>41</v>
      </c>
      <c r="B16449" t="s">
        <v>58</v>
      </c>
      <c r="C16449" t="s">
        <v>91</v>
      </c>
      <c r="D16449" t="s">
        <v>214</v>
      </c>
      <c r="E16449" t="s">
        <v>216</v>
      </c>
      <c r="F16449" s="88">
        <v>46569</v>
      </c>
      <c r="G16449" s="87">
        <v>1700</v>
      </c>
      <c r="H16449" s="87">
        <v>68.000000000000057</v>
      </c>
    </row>
    <row r="16450" spans="1:8" x14ac:dyDescent="0.3">
      <c r="A16450" t="s">
        <v>41</v>
      </c>
      <c r="B16450" t="s">
        <v>58</v>
      </c>
      <c r="C16450" t="s">
        <v>91</v>
      </c>
      <c r="D16450" t="s">
        <v>214</v>
      </c>
      <c r="E16450" t="s">
        <v>217</v>
      </c>
      <c r="F16450" s="88">
        <v>46569</v>
      </c>
      <c r="G16450" s="87">
        <v>1700</v>
      </c>
      <c r="H16450" s="87">
        <v>20.624553356267601</v>
      </c>
    </row>
    <row r="16451" spans="1:8" x14ac:dyDescent="0.3">
      <c r="A16451" t="s">
        <v>41</v>
      </c>
      <c r="B16451" t="s">
        <v>58</v>
      </c>
      <c r="C16451" t="s">
        <v>91</v>
      </c>
      <c r="D16451" t="s">
        <v>214</v>
      </c>
      <c r="E16451" t="s">
        <v>215</v>
      </c>
      <c r="F16451" s="88">
        <v>46600</v>
      </c>
      <c r="G16451" s="87">
        <v>1700</v>
      </c>
      <c r="H16451" s="87">
        <v>89.427456709777047</v>
      </c>
    </row>
    <row r="16452" spans="1:8" x14ac:dyDescent="0.3">
      <c r="A16452" t="s">
        <v>41</v>
      </c>
      <c r="B16452" t="s">
        <v>58</v>
      </c>
      <c r="C16452" t="s">
        <v>91</v>
      </c>
      <c r="D16452" t="s">
        <v>214</v>
      </c>
      <c r="E16452" t="s">
        <v>216</v>
      </c>
      <c r="F16452" s="88">
        <v>46600</v>
      </c>
      <c r="G16452" s="87">
        <v>1700</v>
      </c>
      <c r="H16452" s="87">
        <v>68.000000000000057</v>
      </c>
    </row>
    <row r="16453" spans="1:8" x14ac:dyDescent="0.3">
      <c r="A16453" t="s">
        <v>41</v>
      </c>
      <c r="B16453" t="s">
        <v>58</v>
      </c>
      <c r="C16453" t="s">
        <v>91</v>
      </c>
      <c r="D16453" t="s">
        <v>214</v>
      </c>
      <c r="E16453" t="s">
        <v>217</v>
      </c>
      <c r="F16453" s="88">
        <v>46600</v>
      </c>
      <c r="G16453" s="87">
        <v>1700</v>
      </c>
      <c r="H16453" s="87">
        <v>20.60332375940088</v>
      </c>
    </row>
    <row r="16454" spans="1:8" x14ac:dyDescent="0.3">
      <c r="A16454" t="s">
        <v>41</v>
      </c>
      <c r="B16454" t="s">
        <v>58</v>
      </c>
      <c r="C16454" t="s">
        <v>91</v>
      </c>
      <c r="D16454" t="s">
        <v>214</v>
      </c>
      <c r="E16454" t="s">
        <v>215</v>
      </c>
      <c r="F16454" s="88">
        <v>46631</v>
      </c>
      <c r="G16454" s="87">
        <v>1700</v>
      </c>
      <c r="H16454" s="87">
        <v>89.405778352738039</v>
      </c>
    </row>
    <row r="16455" spans="1:8" x14ac:dyDescent="0.3">
      <c r="A16455" t="s">
        <v>41</v>
      </c>
      <c r="B16455" t="s">
        <v>58</v>
      </c>
      <c r="C16455" t="s">
        <v>91</v>
      </c>
      <c r="D16455" t="s">
        <v>214</v>
      </c>
      <c r="E16455" t="s">
        <v>216</v>
      </c>
      <c r="F16455" s="88">
        <v>46631</v>
      </c>
      <c r="G16455" s="87">
        <v>1700</v>
      </c>
      <c r="H16455" s="87">
        <v>68.000000000000057</v>
      </c>
    </row>
    <row r="16456" spans="1:8" x14ac:dyDescent="0.3">
      <c r="A16456" t="s">
        <v>41</v>
      </c>
      <c r="B16456" t="s">
        <v>58</v>
      </c>
      <c r="C16456" t="s">
        <v>91</v>
      </c>
      <c r="D16456" t="s">
        <v>214</v>
      </c>
      <c r="E16456" t="s">
        <v>217</v>
      </c>
      <c r="F16456" s="88">
        <v>46631</v>
      </c>
      <c r="G16456" s="87">
        <v>1700</v>
      </c>
      <c r="H16456" s="87">
        <v>20.582479185325099</v>
      </c>
    </row>
    <row r="16457" spans="1:8" x14ac:dyDescent="0.3">
      <c r="A16457" t="s">
        <v>41</v>
      </c>
      <c r="B16457" t="s">
        <v>58</v>
      </c>
      <c r="C16457" t="s">
        <v>91</v>
      </c>
      <c r="D16457" t="s">
        <v>214</v>
      </c>
      <c r="E16457" t="s">
        <v>215</v>
      </c>
      <c r="F16457" s="88">
        <v>46661</v>
      </c>
      <c r="G16457" s="87">
        <v>1700</v>
      </c>
      <c r="H16457" s="87">
        <v>89.384143815757028</v>
      </c>
    </row>
    <row r="16458" spans="1:8" x14ac:dyDescent="0.3">
      <c r="A16458" t="s">
        <v>41</v>
      </c>
      <c r="B16458" t="s">
        <v>58</v>
      </c>
      <c r="C16458" t="s">
        <v>91</v>
      </c>
      <c r="D16458" t="s">
        <v>214</v>
      </c>
      <c r="E16458" t="s">
        <v>216</v>
      </c>
      <c r="F16458" s="88">
        <v>46661</v>
      </c>
      <c r="G16458" s="87">
        <v>1700</v>
      </c>
      <c r="H16458" s="87">
        <v>68.000000000000057</v>
      </c>
    </row>
    <row r="16459" spans="1:8" x14ac:dyDescent="0.3">
      <c r="A16459" t="s">
        <v>41</v>
      </c>
      <c r="B16459" t="s">
        <v>58</v>
      </c>
      <c r="C16459" t="s">
        <v>91</v>
      </c>
      <c r="D16459" t="s">
        <v>214</v>
      </c>
      <c r="E16459" t="s">
        <v>217</v>
      </c>
      <c r="F16459" s="88">
        <v>46661</v>
      </c>
      <c r="G16459" s="87">
        <v>1700</v>
      </c>
      <c r="H16459" s="87">
        <v>20.561676745920021</v>
      </c>
    </row>
    <row r="16460" spans="1:8" x14ac:dyDescent="0.3">
      <c r="A16460" t="s">
        <v>41</v>
      </c>
      <c r="B16460" t="s">
        <v>58</v>
      </c>
      <c r="C16460" t="s">
        <v>91</v>
      </c>
      <c r="D16460" t="s">
        <v>214</v>
      </c>
      <c r="E16460" t="s">
        <v>215</v>
      </c>
      <c r="F16460" s="88">
        <v>46692</v>
      </c>
      <c r="G16460" s="87">
        <v>1700</v>
      </c>
      <c r="H16460" s="87">
        <v>89.362552966101447</v>
      </c>
    </row>
    <row r="16461" spans="1:8" x14ac:dyDescent="0.3">
      <c r="A16461" t="s">
        <v>41</v>
      </c>
      <c r="B16461" t="s">
        <v>58</v>
      </c>
      <c r="C16461" t="s">
        <v>91</v>
      </c>
      <c r="D16461" t="s">
        <v>214</v>
      </c>
      <c r="E16461" t="s">
        <v>216</v>
      </c>
      <c r="F16461" s="88">
        <v>46692</v>
      </c>
      <c r="G16461" s="87">
        <v>1700</v>
      </c>
      <c r="H16461" s="87">
        <v>68.000000000000057</v>
      </c>
    </row>
    <row r="16462" spans="1:8" x14ac:dyDescent="0.3">
      <c r="A16462" t="s">
        <v>41</v>
      </c>
      <c r="B16462" t="s">
        <v>58</v>
      </c>
      <c r="C16462" t="s">
        <v>91</v>
      </c>
      <c r="D16462" t="s">
        <v>214</v>
      </c>
      <c r="E16462" t="s">
        <v>217</v>
      </c>
      <c r="F16462" s="88">
        <v>46692</v>
      </c>
      <c r="G16462" s="87">
        <v>1700</v>
      </c>
      <c r="H16462" s="87">
        <v>20.54091631355919</v>
      </c>
    </row>
    <row r="16463" spans="1:8" x14ac:dyDescent="0.3">
      <c r="A16463" t="s">
        <v>41</v>
      </c>
      <c r="B16463" t="s">
        <v>58</v>
      </c>
      <c r="C16463" t="s">
        <v>91</v>
      </c>
      <c r="D16463" t="s">
        <v>214</v>
      </c>
      <c r="E16463" t="s">
        <v>215</v>
      </c>
      <c r="F16463" s="88">
        <v>46722</v>
      </c>
      <c r="G16463" s="87">
        <v>1700</v>
      </c>
      <c r="H16463" s="87">
        <v>89.341005671577747</v>
      </c>
    </row>
    <row r="16464" spans="1:8" x14ac:dyDescent="0.3">
      <c r="A16464" t="s">
        <v>41</v>
      </c>
      <c r="B16464" t="s">
        <v>58</v>
      </c>
      <c r="C16464" t="s">
        <v>91</v>
      </c>
      <c r="D16464" t="s">
        <v>214</v>
      </c>
      <c r="E16464" t="s">
        <v>216</v>
      </c>
      <c r="F16464" s="88">
        <v>46722</v>
      </c>
      <c r="G16464" s="87">
        <v>1700</v>
      </c>
      <c r="H16464" s="87">
        <v>68.000000000000057</v>
      </c>
    </row>
    <row r="16465" spans="1:8" x14ac:dyDescent="0.3">
      <c r="A16465" t="s">
        <v>41</v>
      </c>
      <c r="B16465" t="s">
        <v>58</v>
      </c>
      <c r="C16465" t="s">
        <v>91</v>
      </c>
      <c r="D16465" t="s">
        <v>214</v>
      </c>
      <c r="E16465" t="s">
        <v>217</v>
      </c>
      <c r="F16465" s="88">
        <v>46722</v>
      </c>
      <c r="G16465" s="87">
        <v>1700</v>
      </c>
      <c r="H16465" s="87">
        <v>20.520197761132518</v>
      </c>
    </row>
    <row r="16466" spans="1:8" x14ac:dyDescent="0.3">
      <c r="A16466" t="s">
        <v>41</v>
      </c>
      <c r="B16466" t="s">
        <v>58</v>
      </c>
      <c r="C16466" t="s">
        <v>93</v>
      </c>
      <c r="D16466" t="s">
        <v>198</v>
      </c>
      <c r="E16466" t="s">
        <v>135</v>
      </c>
      <c r="G16466" s="87">
        <v>15600</v>
      </c>
      <c r="H16466" s="87">
        <v>8517.6</v>
      </c>
    </row>
    <row r="16467" spans="1:8" x14ac:dyDescent="0.3">
      <c r="A16467" t="s">
        <v>41</v>
      </c>
      <c r="B16467" t="s">
        <v>58</v>
      </c>
      <c r="C16467" t="s">
        <v>93</v>
      </c>
      <c r="D16467" t="s">
        <v>198</v>
      </c>
      <c r="E16467" t="s">
        <v>199</v>
      </c>
      <c r="G16467" s="87">
        <v>15600</v>
      </c>
      <c r="H16467" s="87">
        <v>15711.16389548693</v>
      </c>
    </row>
    <row r="16468" spans="1:8" x14ac:dyDescent="0.3">
      <c r="A16468" t="s">
        <v>41</v>
      </c>
      <c r="B16468" t="s">
        <v>58</v>
      </c>
      <c r="C16468" t="s">
        <v>93</v>
      </c>
      <c r="D16468" t="s">
        <v>198</v>
      </c>
      <c r="E16468" t="s">
        <v>200</v>
      </c>
      <c r="G16468" s="87">
        <v>15600</v>
      </c>
      <c r="H16468" s="87">
        <v>15773.475149517741</v>
      </c>
    </row>
    <row r="16469" spans="1:8" x14ac:dyDescent="0.3">
      <c r="A16469" t="s">
        <v>41</v>
      </c>
      <c r="B16469" t="s">
        <v>58</v>
      </c>
      <c r="C16469" t="s">
        <v>93</v>
      </c>
      <c r="D16469" t="s">
        <v>198</v>
      </c>
      <c r="E16469" t="s">
        <v>201</v>
      </c>
      <c r="G16469" s="87">
        <v>15600</v>
      </c>
      <c r="H16469" s="87">
        <v>15600</v>
      </c>
    </row>
    <row r="16470" spans="1:8" x14ac:dyDescent="0.3">
      <c r="A16470" t="s">
        <v>41</v>
      </c>
      <c r="B16470" t="s">
        <v>58</v>
      </c>
      <c r="C16470" t="s">
        <v>93</v>
      </c>
      <c r="D16470" t="s">
        <v>198</v>
      </c>
      <c r="E16470" t="s">
        <v>202</v>
      </c>
      <c r="G16470" s="87">
        <v>15600</v>
      </c>
      <c r="H16470" s="87">
        <v>8673.6878646412242</v>
      </c>
    </row>
    <row r="16471" spans="1:8" x14ac:dyDescent="0.3">
      <c r="A16471" t="s">
        <v>41</v>
      </c>
      <c r="B16471" t="s">
        <v>58</v>
      </c>
      <c r="C16471" t="s">
        <v>93</v>
      </c>
      <c r="D16471" t="s">
        <v>198</v>
      </c>
      <c r="E16471" t="s">
        <v>139</v>
      </c>
      <c r="G16471" s="87">
        <v>15600</v>
      </c>
      <c r="H16471" s="87">
        <v>10062</v>
      </c>
    </row>
    <row r="16472" spans="1:8" x14ac:dyDescent="0.3">
      <c r="A16472" t="s">
        <v>41</v>
      </c>
      <c r="B16472" t="s">
        <v>58</v>
      </c>
      <c r="C16472" t="s">
        <v>93</v>
      </c>
      <c r="D16472" t="s">
        <v>198</v>
      </c>
      <c r="E16472" t="s">
        <v>65</v>
      </c>
      <c r="G16472" s="87">
        <v>15600</v>
      </c>
      <c r="H16472" s="87">
        <v>8673.6878646412242</v>
      </c>
    </row>
    <row r="16473" spans="1:8" x14ac:dyDescent="0.3">
      <c r="A16473" t="s">
        <v>41</v>
      </c>
      <c r="B16473" t="s">
        <v>58</v>
      </c>
      <c r="C16473" t="s">
        <v>93</v>
      </c>
      <c r="D16473" t="s">
        <v>203</v>
      </c>
      <c r="E16473" t="s">
        <v>204</v>
      </c>
      <c r="G16473" s="87">
        <v>15600</v>
      </c>
      <c r="H16473" s="87">
        <v>8641.4157445589044</v>
      </c>
    </row>
    <row r="16474" spans="1:8" x14ac:dyDescent="0.3">
      <c r="A16474" t="s">
        <v>41</v>
      </c>
      <c r="B16474" t="s">
        <v>58</v>
      </c>
      <c r="C16474" t="s">
        <v>93</v>
      </c>
      <c r="D16474" t="s">
        <v>203</v>
      </c>
      <c r="E16474" t="s">
        <v>142</v>
      </c>
      <c r="G16474" s="87">
        <v>15600</v>
      </c>
      <c r="H16474" s="87">
        <v>15600</v>
      </c>
    </row>
    <row r="16475" spans="1:8" x14ac:dyDescent="0.3">
      <c r="A16475" t="s">
        <v>41</v>
      </c>
      <c r="B16475" t="s">
        <v>58</v>
      </c>
      <c r="C16475" t="s">
        <v>93</v>
      </c>
      <c r="D16475" t="s">
        <v>203</v>
      </c>
      <c r="E16475" t="s">
        <v>143</v>
      </c>
      <c r="G16475" s="87">
        <v>15600</v>
      </c>
      <c r="H16475" s="87">
        <v>15826.768762928399</v>
      </c>
    </row>
    <row r="16476" spans="1:8" x14ac:dyDescent="0.3">
      <c r="A16476" t="s">
        <v>41</v>
      </c>
      <c r="B16476" t="s">
        <v>58</v>
      </c>
      <c r="C16476" t="s">
        <v>93</v>
      </c>
      <c r="D16476" t="s">
        <v>203</v>
      </c>
      <c r="E16476" t="s">
        <v>141</v>
      </c>
      <c r="G16476" s="87">
        <v>15600</v>
      </c>
      <c r="H16476" s="87">
        <v>0</v>
      </c>
    </row>
    <row r="16477" spans="1:8" x14ac:dyDescent="0.3">
      <c r="A16477" t="s">
        <v>41</v>
      </c>
      <c r="B16477" t="s">
        <v>58</v>
      </c>
      <c r="C16477" t="s">
        <v>93</v>
      </c>
      <c r="D16477" t="s">
        <v>203</v>
      </c>
      <c r="E16477" t="s">
        <v>205</v>
      </c>
      <c r="G16477" s="87">
        <v>15600</v>
      </c>
      <c r="H16477" s="87">
        <v>8641.4157445589044</v>
      </c>
    </row>
    <row r="16478" spans="1:8" x14ac:dyDescent="0.3">
      <c r="A16478" t="s">
        <v>41</v>
      </c>
      <c r="B16478" t="s">
        <v>58</v>
      </c>
      <c r="C16478" t="s">
        <v>93</v>
      </c>
      <c r="D16478" t="s">
        <v>206</v>
      </c>
      <c r="E16478" t="s">
        <v>207</v>
      </c>
      <c r="G16478" s="87">
        <v>15600</v>
      </c>
      <c r="H16478" s="87">
        <v>16536</v>
      </c>
    </row>
    <row r="16479" spans="1:8" x14ac:dyDescent="0.3">
      <c r="A16479" t="s">
        <v>41</v>
      </c>
      <c r="B16479" t="s">
        <v>58</v>
      </c>
      <c r="C16479" t="s">
        <v>93</v>
      </c>
      <c r="D16479" t="s">
        <v>206</v>
      </c>
      <c r="E16479" t="s">
        <v>208</v>
      </c>
      <c r="G16479" s="87">
        <v>15600</v>
      </c>
      <c r="H16479" s="87">
        <v>16419</v>
      </c>
    </row>
    <row r="16480" spans="1:8" x14ac:dyDescent="0.3">
      <c r="A16480" t="s">
        <v>41</v>
      </c>
      <c r="B16480" t="s">
        <v>58</v>
      </c>
      <c r="C16480" t="s">
        <v>93</v>
      </c>
      <c r="D16480" t="s">
        <v>206</v>
      </c>
      <c r="E16480" t="s">
        <v>209</v>
      </c>
      <c r="G16480" s="87">
        <v>15600</v>
      </c>
      <c r="H16480" s="87">
        <v>15428.43271334792</v>
      </c>
    </row>
    <row r="16481" spans="1:8" x14ac:dyDescent="0.3">
      <c r="A16481" t="s">
        <v>41</v>
      </c>
      <c r="B16481" t="s">
        <v>58</v>
      </c>
      <c r="C16481" t="s">
        <v>93</v>
      </c>
      <c r="D16481" t="s">
        <v>210</v>
      </c>
      <c r="E16481" t="s">
        <v>211</v>
      </c>
      <c r="G16481" s="87">
        <v>15600</v>
      </c>
      <c r="H16481" s="87">
        <v>15600</v>
      </c>
    </row>
    <row r="16482" spans="1:8" x14ac:dyDescent="0.3">
      <c r="A16482" t="s">
        <v>41</v>
      </c>
      <c r="B16482" t="s">
        <v>58</v>
      </c>
      <c r="C16482" t="s">
        <v>93</v>
      </c>
      <c r="D16482" t="s">
        <v>210</v>
      </c>
      <c r="E16482" t="s">
        <v>212</v>
      </c>
      <c r="G16482" s="87">
        <v>15600</v>
      </c>
      <c r="H16482" s="87">
        <v>15444</v>
      </c>
    </row>
    <row r="16483" spans="1:8" x14ac:dyDescent="0.3">
      <c r="A16483" t="s">
        <v>41</v>
      </c>
      <c r="B16483" t="s">
        <v>58</v>
      </c>
      <c r="C16483" t="s">
        <v>93</v>
      </c>
      <c r="D16483" t="s">
        <v>210</v>
      </c>
      <c r="E16483" t="s">
        <v>213</v>
      </c>
      <c r="G16483" s="87">
        <v>15600</v>
      </c>
      <c r="H16483" s="87">
        <v>15366</v>
      </c>
    </row>
    <row r="16484" spans="1:8" x14ac:dyDescent="0.3">
      <c r="A16484" t="s">
        <v>41</v>
      </c>
      <c r="B16484" t="s">
        <v>58</v>
      </c>
      <c r="C16484" t="s">
        <v>93</v>
      </c>
      <c r="D16484" t="s">
        <v>214</v>
      </c>
      <c r="E16484" t="s">
        <v>215</v>
      </c>
      <c r="F16484" s="88">
        <v>46388</v>
      </c>
      <c r="G16484" s="87">
        <v>1300</v>
      </c>
      <c r="H16484" s="87">
        <v>72.457233851460344</v>
      </c>
    </row>
    <row r="16485" spans="1:8" x14ac:dyDescent="0.3">
      <c r="A16485" t="s">
        <v>41</v>
      </c>
      <c r="B16485" t="s">
        <v>58</v>
      </c>
      <c r="C16485" t="s">
        <v>93</v>
      </c>
      <c r="D16485" t="s">
        <v>214</v>
      </c>
      <c r="E16485" t="s">
        <v>216</v>
      </c>
      <c r="F16485" s="88">
        <v>46388</v>
      </c>
      <c r="G16485" s="87">
        <v>1300</v>
      </c>
      <c r="H16485" s="87">
        <v>78.000000000000071</v>
      </c>
    </row>
    <row r="16486" spans="1:8" x14ac:dyDescent="0.3">
      <c r="A16486" t="s">
        <v>41</v>
      </c>
      <c r="B16486" t="s">
        <v>58</v>
      </c>
      <c r="C16486" t="s">
        <v>93</v>
      </c>
      <c r="D16486" t="s">
        <v>214</v>
      </c>
      <c r="E16486" t="s">
        <v>217</v>
      </c>
      <c r="F16486" s="88">
        <v>46388</v>
      </c>
      <c r="G16486" s="87">
        <v>1300</v>
      </c>
      <c r="H16486" s="87">
        <v>-5.2290246684335688</v>
      </c>
    </row>
    <row r="16487" spans="1:8" x14ac:dyDescent="0.3">
      <c r="A16487" t="s">
        <v>41</v>
      </c>
      <c r="B16487" t="s">
        <v>58</v>
      </c>
      <c r="C16487" t="s">
        <v>93</v>
      </c>
      <c r="D16487" t="s">
        <v>214</v>
      </c>
      <c r="E16487" t="s">
        <v>215</v>
      </c>
      <c r="F16487" s="88">
        <v>46419</v>
      </c>
      <c r="G16487" s="87">
        <v>1300</v>
      </c>
      <c r="H16487" s="87">
        <v>72.455431355689399</v>
      </c>
    </row>
    <row r="16488" spans="1:8" x14ac:dyDescent="0.3">
      <c r="A16488" t="s">
        <v>41</v>
      </c>
      <c r="B16488" t="s">
        <v>58</v>
      </c>
      <c r="C16488" t="s">
        <v>93</v>
      </c>
      <c r="D16488" t="s">
        <v>214</v>
      </c>
      <c r="E16488" t="s">
        <v>216</v>
      </c>
      <c r="F16488" s="88">
        <v>46419</v>
      </c>
      <c r="G16488" s="87">
        <v>1300</v>
      </c>
      <c r="H16488" s="87">
        <v>78.000000000000071</v>
      </c>
    </row>
    <row r="16489" spans="1:8" x14ac:dyDescent="0.3">
      <c r="A16489" t="s">
        <v>41</v>
      </c>
      <c r="B16489" t="s">
        <v>58</v>
      </c>
      <c r="C16489" t="s">
        <v>93</v>
      </c>
      <c r="D16489" t="s">
        <v>214</v>
      </c>
      <c r="E16489" t="s">
        <v>217</v>
      </c>
      <c r="F16489" s="88">
        <v>46419</v>
      </c>
      <c r="G16489" s="87">
        <v>1300</v>
      </c>
      <c r="H16489" s="87">
        <v>-5.2307251361421674</v>
      </c>
    </row>
    <row r="16490" spans="1:8" x14ac:dyDescent="0.3">
      <c r="A16490" t="s">
        <v>41</v>
      </c>
      <c r="B16490" t="s">
        <v>58</v>
      </c>
      <c r="C16490" t="s">
        <v>93</v>
      </c>
      <c r="D16490" t="s">
        <v>214</v>
      </c>
      <c r="E16490" t="s">
        <v>215</v>
      </c>
      <c r="F16490" s="88">
        <v>46447</v>
      </c>
      <c r="G16490" s="87">
        <v>1300</v>
      </c>
      <c r="H16490" s="87">
        <v>72.453627687201205</v>
      </c>
    </row>
    <row r="16491" spans="1:8" x14ac:dyDescent="0.3">
      <c r="A16491" t="s">
        <v>41</v>
      </c>
      <c r="B16491" t="s">
        <v>58</v>
      </c>
      <c r="C16491" t="s">
        <v>93</v>
      </c>
      <c r="D16491" t="s">
        <v>214</v>
      </c>
      <c r="E16491" t="s">
        <v>216</v>
      </c>
      <c r="F16491" s="88">
        <v>46447</v>
      </c>
      <c r="G16491" s="87">
        <v>1300</v>
      </c>
      <c r="H16491" s="87">
        <v>78.000000000000071</v>
      </c>
    </row>
    <row r="16492" spans="1:8" x14ac:dyDescent="0.3">
      <c r="A16492" t="s">
        <v>41</v>
      </c>
      <c r="B16492" t="s">
        <v>58</v>
      </c>
      <c r="C16492" t="s">
        <v>93</v>
      </c>
      <c r="D16492" t="s">
        <v>214</v>
      </c>
      <c r="E16492" t="s">
        <v>217</v>
      </c>
      <c r="F16492" s="88">
        <v>46447</v>
      </c>
      <c r="G16492" s="87">
        <v>1300</v>
      </c>
      <c r="H16492" s="87">
        <v>-5.2324267101874877</v>
      </c>
    </row>
    <row r="16493" spans="1:8" x14ac:dyDescent="0.3">
      <c r="A16493" t="s">
        <v>41</v>
      </c>
      <c r="B16493" t="s">
        <v>58</v>
      </c>
      <c r="C16493" t="s">
        <v>93</v>
      </c>
      <c r="D16493" t="s">
        <v>214</v>
      </c>
      <c r="E16493" t="s">
        <v>215</v>
      </c>
      <c r="F16493" s="88">
        <v>46478</v>
      </c>
      <c r="G16493" s="87">
        <v>1300</v>
      </c>
      <c r="H16493" s="87">
        <v>72.451761643170755</v>
      </c>
    </row>
    <row r="16494" spans="1:8" x14ac:dyDescent="0.3">
      <c r="A16494" t="s">
        <v>41</v>
      </c>
      <c r="B16494" t="s">
        <v>58</v>
      </c>
      <c r="C16494" t="s">
        <v>93</v>
      </c>
      <c r="D16494" t="s">
        <v>214</v>
      </c>
      <c r="E16494" t="s">
        <v>216</v>
      </c>
      <c r="F16494" s="88">
        <v>46478</v>
      </c>
      <c r="G16494" s="87">
        <v>1300</v>
      </c>
      <c r="H16494" s="87">
        <v>78.000000000000071</v>
      </c>
    </row>
    <row r="16495" spans="1:8" x14ac:dyDescent="0.3">
      <c r="A16495" t="s">
        <v>41</v>
      </c>
      <c r="B16495" t="s">
        <v>58</v>
      </c>
      <c r="C16495" t="s">
        <v>93</v>
      </c>
      <c r="D16495" t="s">
        <v>214</v>
      </c>
      <c r="E16495" t="s">
        <v>217</v>
      </c>
      <c r="F16495" s="88">
        <v>46478</v>
      </c>
      <c r="G16495" s="87">
        <v>1300</v>
      </c>
      <c r="H16495" s="87">
        <v>-5.2341871290842112</v>
      </c>
    </row>
    <row r="16496" spans="1:8" x14ac:dyDescent="0.3">
      <c r="A16496" t="s">
        <v>41</v>
      </c>
      <c r="B16496" t="s">
        <v>58</v>
      </c>
      <c r="C16496" t="s">
        <v>93</v>
      </c>
      <c r="D16496" t="s">
        <v>214</v>
      </c>
      <c r="E16496" t="s">
        <v>215</v>
      </c>
      <c r="F16496" s="88">
        <v>46508</v>
      </c>
      <c r="G16496" s="87">
        <v>1300</v>
      </c>
      <c r="H16496" s="87">
        <v>72.449894343078853</v>
      </c>
    </row>
    <row r="16497" spans="1:8" x14ac:dyDescent="0.3">
      <c r="A16497" t="s">
        <v>41</v>
      </c>
      <c r="B16497" t="s">
        <v>58</v>
      </c>
      <c r="C16497" t="s">
        <v>93</v>
      </c>
      <c r="D16497" t="s">
        <v>214</v>
      </c>
      <c r="E16497" t="s">
        <v>216</v>
      </c>
      <c r="F16497" s="88">
        <v>46508</v>
      </c>
      <c r="G16497" s="87">
        <v>1300</v>
      </c>
      <c r="H16497" s="87">
        <v>78.000000000000071</v>
      </c>
    </row>
    <row r="16498" spans="1:8" x14ac:dyDescent="0.3">
      <c r="A16498" t="s">
        <v>41</v>
      </c>
      <c r="B16498" t="s">
        <v>58</v>
      </c>
      <c r="C16498" t="s">
        <v>93</v>
      </c>
      <c r="D16498" t="s">
        <v>214</v>
      </c>
      <c r="E16498" t="s">
        <v>217</v>
      </c>
      <c r="F16498" s="88">
        <v>46508</v>
      </c>
      <c r="G16498" s="87">
        <v>1300</v>
      </c>
      <c r="H16498" s="87">
        <v>-5.2359487329444843</v>
      </c>
    </row>
    <row r="16499" spans="1:8" x14ac:dyDescent="0.3">
      <c r="A16499" t="s">
        <v>41</v>
      </c>
      <c r="B16499" t="s">
        <v>58</v>
      </c>
      <c r="C16499" t="s">
        <v>93</v>
      </c>
      <c r="D16499" t="s">
        <v>214</v>
      </c>
      <c r="E16499" t="s">
        <v>215</v>
      </c>
      <c r="F16499" s="88">
        <v>46539</v>
      </c>
      <c r="G16499" s="87">
        <v>1300</v>
      </c>
      <c r="H16499" s="87">
        <v>72.448025785656839</v>
      </c>
    </row>
    <row r="16500" spans="1:8" x14ac:dyDescent="0.3">
      <c r="A16500" t="s">
        <v>41</v>
      </c>
      <c r="B16500" t="s">
        <v>58</v>
      </c>
      <c r="C16500" t="s">
        <v>93</v>
      </c>
      <c r="D16500" t="s">
        <v>214</v>
      </c>
      <c r="E16500" t="s">
        <v>216</v>
      </c>
      <c r="F16500" s="88">
        <v>46539</v>
      </c>
      <c r="G16500" s="87">
        <v>1300</v>
      </c>
      <c r="H16500" s="87">
        <v>78.000000000000071</v>
      </c>
    </row>
    <row r="16501" spans="1:8" x14ac:dyDescent="0.3">
      <c r="A16501" t="s">
        <v>41</v>
      </c>
      <c r="B16501" t="s">
        <v>58</v>
      </c>
      <c r="C16501" t="s">
        <v>93</v>
      </c>
      <c r="D16501" t="s">
        <v>214</v>
      </c>
      <c r="E16501" t="s">
        <v>217</v>
      </c>
      <c r="F16501" s="88">
        <v>46539</v>
      </c>
      <c r="G16501" s="87">
        <v>1300</v>
      </c>
      <c r="H16501" s="87">
        <v>-5.2377115229653706</v>
      </c>
    </row>
    <row r="16502" spans="1:8" x14ac:dyDescent="0.3">
      <c r="A16502" t="s">
        <v>41</v>
      </c>
      <c r="B16502" t="s">
        <v>58</v>
      </c>
      <c r="C16502" t="s">
        <v>93</v>
      </c>
      <c r="D16502" t="s">
        <v>214</v>
      </c>
      <c r="E16502" t="s">
        <v>215</v>
      </c>
      <c r="F16502" s="88">
        <v>46569</v>
      </c>
      <c r="G16502" s="87">
        <v>1300</v>
      </c>
      <c r="H16502" s="87">
        <v>-5.2394755003450921</v>
      </c>
    </row>
    <row r="16503" spans="1:8" x14ac:dyDescent="0.3">
      <c r="A16503" t="s">
        <v>41</v>
      </c>
      <c r="B16503" t="s">
        <v>58</v>
      </c>
      <c r="C16503" t="s">
        <v>93</v>
      </c>
      <c r="D16503" t="s">
        <v>214</v>
      </c>
      <c r="E16503" t="s">
        <v>216</v>
      </c>
      <c r="F16503" s="88">
        <v>46569</v>
      </c>
      <c r="G16503" s="87">
        <v>1300</v>
      </c>
      <c r="H16503" s="87">
        <v>0</v>
      </c>
    </row>
    <row r="16504" spans="1:8" x14ac:dyDescent="0.3">
      <c r="A16504" t="s">
        <v>41</v>
      </c>
      <c r="B16504" t="s">
        <v>58</v>
      </c>
      <c r="C16504" t="s">
        <v>93</v>
      </c>
      <c r="D16504" t="s">
        <v>214</v>
      </c>
      <c r="E16504" t="s">
        <v>217</v>
      </c>
      <c r="F16504" s="88">
        <v>46569</v>
      </c>
      <c r="G16504" s="87">
        <v>1300</v>
      </c>
      <c r="H16504" s="87">
        <v>-5.2394755003450921</v>
      </c>
    </row>
    <row r="16505" spans="1:8" x14ac:dyDescent="0.3">
      <c r="A16505" t="s">
        <v>41</v>
      </c>
      <c r="B16505" t="s">
        <v>58</v>
      </c>
      <c r="C16505" t="s">
        <v>93</v>
      </c>
      <c r="D16505" t="s">
        <v>214</v>
      </c>
      <c r="E16505" t="s">
        <v>215</v>
      </c>
      <c r="F16505" s="88">
        <v>46600</v>
      </c>
      <c r="G16505" s="87">
        <v>1300</v>
      </c>
      <c r="H16505" s="87">
        <v>-5.2412696133390284</v>
      </c>
    </row>
    <row r="16506" spans="1:8" x14ac:dyDescent="0.3">
      <c r="A16506" t="s">
        <v>41</v>
      </c>
      <c r="B16506" t="s">
        <v>58</v>
      </c>
      <c r="C16506" t="s">
        <v>93</v>
      </c>
      <c r="D16506" t="s">
        <v>214</v>
      </c>
      <c r="E16506" t="s">
        <v>216</v>
      </c>
      <c r="F16506" s="88">
        <v>46600</v>
      </c>
      <c r="G16506" s="87">
        <v>1300</v>
      </c>
      <c r="H16506" s="87">
        <v>0</v>
      </c>
    </row>
    <row r="16507" spans="1:8" x14ac:dyDescent="0.3">
      <c r="A16507" t="s">
        <v>41</v>
      </c>
      <c r="B16507" t="s">
        <v>58</v>
      </c>
      <c r="C16507" t="s">
        <v>93</v>
      </c>
      <c r="D16507" t="s">
        <v>214</v>
      </c>
      <c r="E16507" t="s">
        <v>217</v>
      </c>
      <c r="F16507" s="88">
        <v>46600</v>
      </c>
      <c r="G16507" s="87">
        <v>1300</v>
      </c>
      <c r="H16507" s="87">
        <v>-5.2412696133390284</v>
      </c>
    </row>
    <row r="16508" spans="1:8" x14ac:dyDescent="0.3">
      <c r="A16508" t="s">
        <v>41</v>
      </c>
      <c r="B16508" t="s">
        <v>58</v>
      </c>
      <c r="C16508" t="s">
        <v>93</v>
      </c>
      <c r="D16508" t="s">
        <v>214</v>
      </c>
      <c r="E16508" t="s">
        <v>215</v>
      </c>
      <c r="F16508" s="88">
        <v>46631</v>
      </c>
      <c r="G16508" s="87">
        <v>1300</v>
      </c>
      <c r="H16508" s="87">
        <v>-5.2430359885527249</v>
      </c>
    </row>
    <row r="16509" spans="1:8" x14ac:dyDescent="0.3">
      <c r="A16509" t="s">
        <v>41</v>
      </c>
      <c r="B16509" t="s">
        <v>58</v>
      </c>
      <c r="C16509" t="s">
        <v>93</v>
      </c>
      <c r="D16509" t="s">
        <v>214</v>
      </c>
      <c r="E16509" t="s">
        <v>216</v>
      </c>
      <c r="F16509" s="88">
        <v>46631</v>
      </c>
      <c r="G16509" s="87">
        <v>1300</v>
      </c>
      <c r="H16509" s="87">
        <v>0</v>
      </c>
    </row>
    <row r="16510" spans="1:8" x14ac:dyDescent="0.3">
      <c r="A16510" t="s">
        <v>41</v>
      </c>
      <c r="B16510" t="s">
        <v>58</v>
      </c>
      <c r="C16510" t="s">
        <v>93</v>
      </c>
      <c r="D16510" t="s">
        <v>214</v>
      </c>
      <c r="E16510" t="s">
        <v>217</v>
      </c>
      <c r="F16510" s="88">
        <v>46631</v>
      </c>
      <c r="G16510" s="87">
        <v>1300</v>
      </c>
      <c r="H16510" s="87">
        <v>-5.2430359885527249</v>
      </c>
    </row>
    <row r="16511" spans="1:8" x14ac:dyDescent="0.3">
      <c r="A16511" t="s">
        <v>41</v>
      </c>
      <c r="B16511" t="s">
        <v>58</v>
      </c>
      <c r="C16511" t="s">
        <v>93</v>
      </c>
      <c r="D16511" t="s">
        <v>214</v>
      </c>
      <c r="E16511" t="s">
        <v>215</v>
      </c>
      <c r="F16511" s="88">
        <v>46661</v>
      </c>
      <c r="G16511" s="87">
        <v>1300</v>
      </c>
      <c r="H16511" s="87">
        <v>-5.2448035547499323</v>
      </c>
    </row>
    <row r="16512" spans="1:8" x14ac:dyDescent="0.3">
      <c r="A16512" t="s">
        <v>41</v>
      </c>
      <c r="B16512" t="s">
        <v>58</v>
      </c>
      <c r="C16512" t="s">
        <v>93</v>
      </c>
      <c r="D16512" t="s">
        <v>214</v>
      </c>
      <c r="E16512" t="s">
        <v>216</v>
      </c>
      <c r="F16512" s="88">
        <v>46661</v>
      </c>
      <c r="G16512" s="87">
        <v>1300</v>
      </c>
      <c r="H16512" s="87">
        <v>0</v>
      </c>
    </row>
    <row r="16513" spans="1:8" x14ac:dyDescent="0.3">
      <c r="A16513" t="s">
        <v>41</v>
      </c>
      <c r="B16513" t="s">
        <v>58</v>
      </c>
      <c r="C16513" t="s">
        <v>93</v>
      </c>
      <c r="D16513" t="s">
        <v>214</v>
      </c>
      <c r="E16513" t="s">
        <v>217</v>
      </c>
      <c r="F16513" s="88">
        <v>46661</v>
      </c>
      <c r="G16513" s="87">
        <v>1300</v>
      </c>
      <c r="H16513" s="87">
        <v>-5.2448035547499323</v>
      </c>
    </row>
    <row r="16514" spans="1:8" x14ac:dyDescent="0.3">
      <c r="A16514" t="s">
        <v>41</v>
      </c>
      <c r="B16514" t="s">
        <v>58</v>
      </c>
      <c r="C16514" t="s">
        <v>93</v>
      </c>
      <c r="D16514" t="s">
        <v>214</v>
      </c>
      <c r="E16514" t="s">
        <v>215</v>
      </c>
      <c r="F16514" s="88">
        <v>46692</v>
      </c>
      <c r="G16514" s="87">
        <v>1300</v>
      </c>
      <c r="H16514" s="87">
        <v>-5.2465723131358004</v>
      </c>
    </row>
    <row r="16515" spans="1:8" x14ac:dyDescent="0.3">
      <c r="A16515" t="s">
        <v>41</v>
      </c>
      <c r="B16515" t="s">
        <v>58</v>
      </c>
      <c r="C16515" t="s">
        <v>93</v>
      </c>
      <c r="D16515" t="s">
        <v>214</v>
      </c>
      <c r="E16515" t="s">
        <v>216</v>
      </c>
      <c r="F16515" s="88">
        <v>46692</v>
      </c>
      <c r="G16515" s="87">
        <v>1300</v>
      </c>
      <c r="H16515" s="87">
        <v>0</v>
      </c>
    </row>
    <row r="16516" spans="1:8" x14ac:dyDescent="0.3">
      <c r="A16516" t="s">
        <v>41</v>
      </c>
      <c r="B16516" t="s">
        <v>58</v>
      </c>
      <c r="C16516" t="s">
        <v>93</v>
      </c>
      <c r="D16516" t="s">
        <v>214</v>
      </c>
      <c r="E16516" t="s">
        <v>217</v>
      </c>
      <c r="F16516" s="88">
        <v>46692</v>
      </c>
      <c r="G16516" s="87">
        <v>1300</v>
      </c>
      <c r="H16516" s="87">
        <v>-5.2465723131358004</v>
      </c>
    </row>
    <row r="16517" spans="1:8" x14ac:dyDescent="0.3">
      <c r="A16517" t="s">
        <v>41</v>
      </c>
      <c r="B16517" t="s">
        <v>58</v>
      </c>
      <c r="C16517" t="s">
        <v>93</v>
      </c>
      <c r="D16517" t="s">
        <v>214</v>
      </c>
      <c r="E16517" t="s">
        <v>215</v>
      </c>
      <c r="F16517" s="88">
        <v>46722</v>
      </c>
      <c r="G16517" s="87">
        <v>1300</v>
      </c>
      <c r="H16517" s="87">
        <v>-5.2483422649167721</v>
      </c>
    </row>
    <row r="16518" spans="1:8" x14ac:dyDescent="0.3">
      <c r="A16518" t="s">
        <v>41</v>
      </c>
      <c r="B16518" t="s">
        <v>58</v>
      </c>
      <c r="C16518" t="s">
        <v>93</v>
      </c>
      <c r="D16518" t="s">
        <v>214</v>
      </c>
      <c r="E16518" t="s">
        <v>216</v>
      </c>
      <c r="F16518" s="88">
        <v>46722</v>
      </c>
      <c r="G16518" s="87">
        <v>1300</v>
      </c>
      <c r="H16518" s="87">
        <v>0</v>
      </c>
    </row>
    <row r="16519" spans="1:8" x14ac:dyDescent="0.3">
      <c r="A16519" t="s">
        <v>41</v>
      </c>
      <c r="B16519" t="s">
        <v>58</v>
      </c>
      <c r="C16519" t="s">
        <v>93</v>
      </c>
      <c r="D16519" t="s">
        <v>214</v>
      </c>
      <c r="E16519" t="s">
        <v>217</v>
      </c>
      <c r="F16519" s="88">
        <v>46722</v>
      </c>
      <c r="G16519" s="87">
        <v>1300</v>
      </c>
      <c r="H16519" s="87">
        <v>-5.2483422649167721</v>
      </c>
    </row>
    <row r="16520" spans="1:8" x14ac:dyDescent="0.3">
      <c r="A16520" t="s">
        <v>41</v>
      </c>
      <c r="B16520" t="s">
        <v>58</v>
      </c>
      <c r="C16520" t="s">
        <v>95</v>
      </c>
      <c r="D16520" t="s">
        <v>198</v>
      </c>
      <c r="E16520" t="s">
        <v>135</v>
      </c>
      <c r="G16520" s="87">
        <v>10800</v>
      </c>
      <c r="H16520" s="87">
        <v>5724</v>
      </c>
    </row>
    <row r="16521" spans="1:8" x14ac:dyDescent="0.3">
      <c r="A16521" t="s">
        <v>41</v>
      </c>
      <c r="B16521" t="s">
        <v>58</v>
      </c>
      <c r="C16521" t="s">
        <v>95</v>
      </c>
      <c r="D16521" t="s">
        <v>198</v>
      </c>
      <c r="E16521" t="s">
        <v>199</v>
      </c>
      <c r="G16521" s="87">
        <v>10800</v>
      </c>
      <c r="H16521" s="87">
        <v>10836.1500102466</v>
      </c>
    </row>
    <row r="16522" spans="1:8" x14ac:dyDescent="0.3">
      <c r="A16522" t="s">
        <v>41</v>
      </c>
      <c r="B16522" t="s">
        <v>58</v>
      </c>
      <c r="C16522" t="s">
        <v>95</v>
      </c>
      <c r="D16522" t="s">
        <v>198</v>
      </c>
      <c r="E16522" t="s">
        <v>200</v>
      </c>
      <c r="G16522" s="87">
        <v>10800</v>
      </c>
      <c r="H16522" s="87">
        <v>10887.142803309869</v>
      </c>
    </row>
    <row r="16523" spans="1:8" x14ac:dyDescent="0.3">
      <c r="A16523" t="s">
        <v>41</v>
      </c>
      <c r="B16523" t="s">
        <v>58</v>
      </c>
      <c r="C16523" t="s">
        <v>95</v>
      </c>
      <c r="D16523" t="s">
        <v>198</v>
      </c>
      <c r="E16523" t="s">
        <v>201</v>
      </c>
      <c r="G16523" s="87">
        <v>10800</v>
      </c>
      <c r="H16523" s="87">
        <v>10800</v>
      </c>
    </row>
    <row r="16524" spans="1:8" x14ac:dyDescent="0.3">
      <c r="A16524" t="s">
        <v>41</v>
      </c>
      <c r="B16524" t="s">
        <v>58</v>
      </c>
      <c r="C16524" t="s">
        <v>95</v>
      </c>
      <c r="D16524" t="s">
        <v>198</v>
      </c>
      <c r="E16524" t="s">
        <v>202</v>
      </c>
      <c r="G16524" s="87">
        <v>10800</v>
      </c>
      <c r="H16524" s="87">
        <v>5789.4997849824522</v>
      </c>
    </row>
    <row r="16525" spans="1:8" x14ac:dyDescent="0.3">
      <c r="A16525" t="s">
        <v>41</v>
      </c>
      <c r="B16525" t="s">
        <v>58</v>
      </c>
      <c r="C16525" t="s">
        <v>95</v>
      </c>
      <c r="D16525" t="s">
        <v>198</v>
      </c>
      <c r="E16525" t="s">
        <v>139</v>
      </c>
      <c r="G16525" s="87">
        <v>10800</v>
      </c>
      <c r="H16525" s="87">
        <v>6642</v>
      </c>
    </row>
    <row r="16526" spans="1:8" x14ac:dyDescent="0.3">
      <c r="A16526" t="s">
        <v>41</v>
      </c>
      <c r="B16526" t="s">
        <v>58</v>
      </c>
      <c r="C16526" t="s">
        <v>95</v>
      </c>
      <c r="D16526" t="s">
        <v>198</v>
      </c>
      <c r="E16526" t="s">
        <v>65</v>
      </c>
      <c r="G16526" s="87">
        <v>10800</v>
      </c>
      <c r="H16526" s="87">
        <v>5789.4997849824522</v>
      </c>
    </row>
    <row r="16527" spans="1:8" x14ac:dyDescent="0.3">
      <c r="A16527" t="s">
        <v>41</v>
      </c>
      <c r="B16527" t="s">
        <v>58</v>
      </c>
      <c r="C16527" t="s">
        <v>95</v>
      </c>
      <c r="D16527" t="s">
        <v>203</v>
      </c>
      <c r="E16527" t="s">
        <v>204</v>
      </c>
      <c r="G16527" s="87">
        <v>10800</v>
      </c>
      <c r="H16527" s="87">
        <v>5731.7013640265741</v>
      </c>
    </row>
    <row r="16528" spans="1:8" x14ac:dyDescent="0.3">
      <c r="A16528" t="s">
        <v>41</v>
      </c>
      <c r="B16528" t="s">
        <v>58</v>
      </c>
      <c r="C16528" t="s">
        <v>95</v>
      </c>
      <c r="D16528" t="s">
        <v>203</v>
      </c>
      <c r="E16528" t="s">
        <v>142</v>
      </c>
      <c r="G16528" s="87">
        <v>10800</v>
      </c>
      <c r="H16528" s="87">
        <v>10800</v>
      </c>
    </row>
    <row r="16529" spans="1:8" x14ac:dyDescent="0.3">
      <c r="A16529" t="s">
        <v>41</v>
      </c>
      <c r="B16529" t="s">
        <v>58</v>
      </c>
      <c r="C16529" t="s">
        <v>95</v>
      </c>
      <c r="D16529" t="s">
        <v>203</v>
      </c>
      <c r="E16529" t="s">
        <v>143</v>
      </c>
      <c r="G16529" s="87">
        <v>10800</v>
      </c>
      <c r="H16529" s="87">
        <v>10814.53087552183</v>
      </c>
    </row>
    <row r="16530" spans="1:8" x14ac:dyDescent="0.3">
      <c r="A16530" t="s">
        <v>41</v>
      </c>
      <c r="B16530" t="s">
        <v>58</v>
      </c>
      <c r="C16530" t="s">
        <v>95</v>
      </c>
      <c r="D16530" t="s">
        <v>203</v>
      </c>
      <c r="E16530" t="s">
        <v>141</v>
      </c>
      <c r="G16530" s="87">
        <v>10800</v>
      </c>
      <c r="H16530" s="87">
        <v>0</v>
      </c>
    </row>
    <row r="16531" spans="1:8" x14ac:dyDescent="0.3">
      <c r="A16531" t="s">
        <v>41</v>
      </c>
      <c r="B16531" t="s">
        <v>58</v>
      </c>
      <c r="C16531" t="s">
        <v>95</v>
      </c>
      <c r="D16531" t="s">
        <v>203</v>
      </c>
      <c r="E16531" t="s">
        <v>205</v>
      </c>
      <c r="G16531" s="87">
        <v>10800</v>
      </c>
      <c r="H16531" s="87">
        <v>5731.7013640265741</v>
      </c>
    </row>
    <row r="16532" spans="1:8" x14ac:dyDescent="0.3">
      <c r="A16532" t="s">
        <v>41</v>
      </c>
      <c r="B16532" t="s">
        <v>58</v>
      </c>
      <c r="C16532" t="s">
        <v>95</v>
      </c>
      <c r="D16532" t="s">
        <v>206</v>
      </c>
      <c r="E16532" t="s">
        <v>207</v>
      </c>
      <c r="G16532" s="87">
        <v>10800</v>
      </c>
      <c r="H16532" s="87">
        <v>11016</v>
      </c>
    </row>
    <row r="16533" spans="1:8" x14ac:dyDescent="0.3">
      <c r="A16533" t="s">
        <v>41</v>
      </c>
      <c r="B16533" t="s">
        <v>58</v>
      </c>
      <c r="C16533" t="s">
        <v>95</v>
      </c>
      <c r="D16533" t="s">
        <v>206</v>
      </c>
      <c r="E16533" t="s">
        <v>208</v>
      </c>
      <c r="G16533" s="87">
        <v>10800</v>
      </c>
      <c r="H16533" s="87">
        <v>10979.25</v>
      </c>
    </row>
    <row r="16534" spans="1:8" x14ac:dyDescent="0.3">
      <c r="A16534" t="s">
        <v>41</v>
      </c>
      <c r="B16534" t="s">
        <v>58</v>
      </c>
      <c r="C16534" t="s">
        <v>95</v>
      </c>
      <c r="D16534" t="s">
        <v>206</v>
      </c>
      <c r="E16534" t="s">
        <v>209</v>
      </c>
      <c r="G16534" s="87">
        <v>10800</v>
      </c>
      <c r="H16534" s="87">
        <v>10713.554704595181</v>
      </c>
    </row>
    <row r="16535" spans="1:8" x14ac:dyDescent="0.3">
      <c r="A16535" t="s">
        <v>41</v>
      </c>
      <c r="B16535" t="s">
        <v>58</v>
      </c>
      <c r="C16535" t="s">
        <v>95</v>
      </c>
      <c r="D16535" t="s">
        <v>210</v>
      </c>
      <c r="E16535" t="s">
        <v>211</v>
      </c>
      <c r="G16535" s="87">
        <v>10800</v>
      </c>
      <c r="H16535" s="87">
        <v>10800</v>
      </c>
    </row>
    <row r="16536" spans="1:8" x14ac:dyDescent="0.3">
      <c r="A16536" t="s">
        <v>41</v>
      </c>
      <c r="B16536" t="s">
        <v>58</v>
      </c>
      <c r="C16536" t="s">
        <v>95</v>
      </c>
      <c r="D16536" t="s">
        <v>210</v>
      </c>
      <c r="E16536" t="s">
        <v>212</v>
      </c>
      <c r="G16536" s="87">
        <v>10800</v>
      </c>
      <c r="H16536" s="87">
        <v>10692</v>
      </c>
    </row>
    <row r="16537" spans="1:8" x14ac:dyDescent="0.3">
      <c r="A16537" t="s">
        <v>41</v>
      </c>
      <c r="B16537" t="s">
        <v>58</v>
      </c>
      <c r="C16537" t="s">
        <v>95</v>
      </c>
      <c r="D16537" t="s">
        <v>210</v>
      </c>
      <c r="E16537" t="s">
        <v>213</v>
      </c>
      <c r="G16537" s="87">
        <v>10800</v>
      </c>
      <c r="H16537" s="87">
        <v>10800</v>
      </c>
    </row>
    <row r="16538" spans="1:8" x14ac:dyDescent="0.3">
      <c r="A16538" t="s">
        <v>41</v>
      </c>
      <c r="B16538" t="s">
        <v>58</v>
      </c>
      <c r="C16538" t="s">
        <v>95</v>
      </c>
      <c r="D16538" t="s">
        <v>214</v>
      </c>
      <c r="E16538" t="s">
        <v>215</v>
      </c>
      <c r="F16538" s="88">
        <v>46388</v>
      </c>
      <c r="G16538" s="87">
        <v>900</v>
      </c>
      <c r="H16538" s="87">
        <v>25.44840004001296</v>
      </c>
    </row>
    <row r="16539" spans="1:8" x14ac:dyDescent="0.3">
      <c r="A16539" t="s">
        <v>41</v>
      </c>
      <c r="B16539" t="s">
        <v>58</v>
      </c>
      <c r="C16539" t="s">
        <v>95</v>
      </c>
      <c r="D16539" t="s">
        <v>214</v>
      </c>
      <c r="E16539" t="s">
        <v>216</v>
      </c>
      <c r="F16539" s="88">
        <v>46388</v>
      </c>
      <c r="G16539" s="87">
        <v>900</v>
      </c>
      <c r="H16539" s="87">
        <v>18.000000000000011</v>
      </c>
    </row>
    <row r="16540" spans="1:8" x14ac:dyDescent="0.3">
      <c r="A16540" t="s">
        <v>41</v>
      </c>
      <c r="B16540" t="s">
        <v>58</v>
      </c>
      <c r="C16540" t="s">
        <v>95</v>
      </c>
      <c r="D16540" t="s">
        <v>214</v>
      </c>
      <c r="E16540" t="s">
        <v>217</v>
      </c>
      <c r="F16540" s="88">
        <v>46388</v>
      </c>
      <c r="G16540" s="87">
        <v>900</v>
      </c>
      <c r="H16540" s="87">
        <v>7.3023529804047804</v>
      </c>
    </row>
    <row r="16541" spans="1:8" x14ac:dyDescent="0.3">
      <c r="A16541" t="s">
        <v>41</v>
      </c>
      <c r="B16541" t="s">
        <v>58</v>
      </c>
      <c r="C16541" t="s">
        <v>95</v>
      </c>
      <c r="D16541" t="s">
        <v>214</v>
      </c>
      <c r="E16541" t="s">
        <v>215</v>
      </c>
      <c r="F16541" s="88">
        <v>46419</v>
      </c>
      <c r="G16541" s="87">
        <v>900</v>
      </c>
      <c r="H16541" s="87">
        <v>25.443518827057531</v>
      </c>
    </row>
    <row r="16542" spans="1:8" x14ac:dyDescent="0.3">
      <c r="A16542" t="s">
        <v>41</v>
      </c>
      <c r="B16542" t="s">
        <v>58</v>
      </c>
      <c r="C16542" t="s">
        <v>95</v>
      </c>
      <c r="D16542" t="s">
        <v>214</v>
      </c>
      <c r="E16542" t="s">
        <v>216</v>
      </c>
      <c r="F16542" s="88">
        <v>46419</v>
      </c>
      <c r="G16542" s="87">
        <v>900</v>
      </c>
      <c r="H16542" s="87">
        <v>18.000000000000011</v>
      </c>
    </row>
    <row r="16543" spans="1:8" x14ac:dyDescent="0.3">
      <c r="A16543" t="s">
        <v>41</v>
      </c>
      <c r="B16543" t="s">
        <v>58</v>
      </c>
      <c r="C16543" t="s">
        <v>95</v>
      </c>
      <c r="D16543" t="s">
        <v>214</v>
      </c>
      <c r="E16543" t="s">
        <v>217</v>
      </c>
      <c r="F16543" s="88">
        <v>46419</v>
      </c>
      <c r="G16543" s="87">
        <v>900</v>
      </c>
      <c r="H16543" s="87">
        <v>7.2975674775074273</v>
      </c>
    </row>
    <row r="16544" spans="1:8" x14ac:dyDescent="0.3">
      <c r="A16544" t="s">
        <v>41</v>
      </c>
      <c r="B16544" t="s">
        <v>58</v>
      </c>
      <c r="C16544" t="s">
        <v>95</v>
      </c>
      <c r="D16544" t="s">
        <v>214</v>
      </c>
      <c r="E16544" t="s">
        <v>215</v>
      </c>
      <c r="F16544" s="88">
        <v>46447</v>
      </c>
      <c r="G16544" s="87">
        <v>900</v>
      </c>
      <c r="H16544" s="87">
        <v>25.43864400759244</v>
      </c>
    </row>
    <row r="16545" spans="1:8" x14ac:dyDescent="0.3">
      <c r="A16545" t="s">
        <v>41</v>
      </c>
      <c r="B16545" t="s">
        <v>58</v>
      </c>
      <c r="C16545" t="s">
        <v>95</v>
      </c>
      <c r="D16545" t="s">
        <v>214</v>
      </c>
      <c r="E16545" t="s">
        <v>216</v>
      </c>
      <c r="F16545" s="88">
        <v>46447</v>
      </c>
      <c r="G16545" s="87">
        <v>900</v>
      </c>
      <c r="H16545" s="87">
        <v>18.000000000000011</v>
      </c>
    </row>
    <row r="16546" spans="1:8" x14ac:dyDescent="0.3">
      <c r="A16546" t="s">
        <v>41</v>
      </c>
      <c r="B16546" t="s">
        <v>58</v>
      </c>
      <c r="C16546" t="s">
        <v>95</v>
      </c>
      <c r="D16546" t="s">
        <v>214</v>
      </c>
      <c r="E16546" t="s">
        <v>217</v>
      </c>
      <c r="F16546" s="88">
        <v>46447</v>
      </c>
      <c r="G16546" s="87">
        <v>900</v>
      </c>
      <c r="H16546" s="87">
        <v>7.2927882427376911</v>
      </c>
    </row>
    <row r="16547" spans="1:8" x14ac:dyDescent="0.3">
      <c r="A16547" t="s">
        <v>41</v>
      </c>
      <c r="B16547" t="s">
        <v>58</v>
      </c>
      <c r="C16547" t="s">
        <v>95</v>
      </c>
      <c r="D16547" t="s">
        <v>214</v>
      </c>
      <c r="E16547" t="s">
        <v>215</v>
      </c>
      <c r="F16547" s="88">
        <v>46478</v>
      </c>
      <c r="G16547" s="87">
        <v>900</v>
      </c>
      <c r="H16547" s="87">
        <v>25.433610648918378</v>
      </c>
    </row>
    <row r="16548" spans="1:8" x14ac:dyDescent="0.3">
      <c r="A16548" t="s">
        <v>41</v>
      </c>
      <c r="B16548" t="s">
        <v>58</v>
      </c>
      <c r="C16548" t="s">
        <v>95</v>
      </c>
      <c r="D16548" t="s">
        <v>214</v>
      </c>
      <c r="E16548" t="s">
        <v>216</v>
      </c>
      <c r="F16548" s="88">
        <v>46478</v>
      </c>
      <c r="G16548" s="87">
        <v>900</v>
      </c>
      <c r="H16548" s="87">
        <v>18.000000000000011</v>
      </c>
    </row>
    <row r="16549" spans="1:8" x14ac:dyDescent="0.3">
      <c r="A16549" t="s">
        <v>41</v>
      </c>
      <c r="B16549" t="s">
        <v>58</v>
      </c>
      <c r="C16549" t="s">
        <v>95</v>
      </c>
      <c r="D16549" t="s">
        <v>214</v>
      </c>
      <c r="E16549" t="s">
        <v>217</v>
      </c>
      <c r="F16549" s="88">
        <v>46478</v>
      </c>
      <c r="G16549" s="87">
        <v>900</v>
      </c>
      <c r="H16549" s="87">
        <v>7.2878535773709618</v>
      </c>
    </row>
    <row r="16550" spans="1:8" x14ac:dyDescent="0.3">
      <c r="A16550" t="s">
        <v>41</v>
      </c>
      <c r="B16550" t="s">
        <v>58</v>
      </c>
      <c r="C16550" t="s">
        <v>95</v>
      </c>
      <c r="D16550" t="s">
        <v>214</v>
      </c>
      <c r="E16550" t="s">
        <v>215</v>
      </c>
      <c r="F16550" s="88">
        <v>46508</v>
      </c>
      <c r="G16550" s="87">
        <v>900</v>
      </c>
      <c r="H16550" s="87">
        <v>25.428584097283061</v>
      </c>
    </row>
    <row r="16551" spans="1:8" x14ac:dyDescent="0.3">
      <c r="A16551" t="s">
        <v>41</v>
      </c>
      <c r="B16551" t="s">
        <v>58</v>
      </c>
      <c r="C16551" t="s">
        <v>95</v>
      </c>
      <c r="D16551" t="s">
        <v>214</v>
      </c>
      <c r="E16551" t="s">
        <v>216</v>
      </c>
      <c r="F16551" s="88">
        <v>46508</v>
      </c>
      <c r="G16551" s="87">
        <v>900</v>
      </c>
      <c r="H16551" s="87">
        <v>18.000000000000011</v>
      </c>
    </row>
    <row r="16552" spans="1:8" x14ac:dyDescent="0.3">
      <c r="A16552" t="s">
        <v>41</v>
      </c>
      <c r="B16552" t="s">
        <v>58</v>
      </c>
      <c r="C16552" t="s">
        <v>95</v>
      </c>
      <c r="D16552" t="s">
        <v>214</v>
      </c>
      <c r="E16552" t="s">
        <v>217</v>
      </c>
      <c r="F16552" s="88">
        <v>46508</v>
      </c>
      <c r="G16552" s="87">
        <v>900</v>
      </c>
      <c r="H16552" s="87">
        <v>7.2829255855715314</v>
      </c>
    </row>
    <row r="16553" spans="1:8" x14ac:dyDescent="0.3">
      <c r="A16553" t="s">
        <v>41</v>
      </c>
      <c r="B16553" t="s">
        <v>58</v>
      </c>
      <c r="C16553" t="s">
        <v>95</v>
      </c>
      <c r="D16553" t="s">
        <v>214</v>
      </c>
      <c r="E16553" t="s">
        <v>215</v>
      </c>
      <c r="F16553" s="88">
        <v>46539</v>
      </c>
      <c r="G16553" s="87">
        <v>900</v>
      </c>
      <c r="H16553" s="87">
        <v>25.423564338886909</v>
      </c>
    </row>
    <row r="16554" spans="1:8" x14ac:dyDescent="0.3">
      <c r="A16554" t="s">
        <v>41</v>
      </c>
      <c r="B16554" t="s">
        <v>58</v>
      </c>
      <c r="C16554" t="s">
        <v>95</v>
      </c>
      <c r="D16554" t="s">
        <v>214</v>
      </c>
      <c r="E16554" t="s">
        <v>216</v>
      </c>
      <c r="F16554" s="88">
        <v>46539</v>
      </c>
      <c r="G16554" s="87">
        <v>900</v>
      </c>
      <c r="H16554" s="87">
        <v>18.000000000000011</v>
      </c>
    </row>
    <row r="16555" spans="1:8" x14ac:dyDescent="0.3">
      <c r="A16555" t="s">
        <v>41</v>
      </c>
      <c r="B16555" t="s">
        <v>58</v>
      </c>
      <c r="C16555" t="s">
        <v>95</v>
      </c>
      <c r="D16555" t="s">
        <v>214</v>
      </c>
      <c r="E16555" t="s">
        <v>217</v>
      </c>
      <c r="F16555" s="88">
        <v>46539</v>
      </c>
      <c r="G16555" s="87">
        <v>900</v>
      </c>
      <c r="H16555" s="87">
        <v>7.2780042538106224</v>
      </c>
    </row>
    <row r="16556" spans="1:8" x14ac:dyDescent="0.3">
      <c r="A16556" t="s">
        <v>41</v>
      </c>
      <c r="B16556" t="s">
        <v>58</v>
      </c>
      <c r="C16556" t="s">
        <v>95</v>
      </c>
      <c r="D16556" t="s">
        <v>214</v>
      </c>
      <c r="E16556" t="s">
        <v>215</v>
      </c>
      <c r="F16556" s="88">
        <v>46569</v>
      </c>
      <c r="G16556" s="87">
        <v>900</v>
      </c>
      <c r="H16556" s="87">
        <v>25.418551359968131</v>
      </c>
    </row>
    <row r="16557" spans="1:8" x14ac:dyDescent="0.3">
      <c r="A16557" t="s">
        <v>41</v>
      </c>
      <c r="B16557" t="s">
        <v>58</v>
      </c>
      <c r="C16557" t="s">
        <v>95</v>
      </c>
      <c r="D16557" t="s">
        <v>214</v>
      </c>
      <c r="E16557" t="s">
        <v>216</v>
      </c>
      <c r="F16557" s="88">
        <v>46569</v>
      </c>
      <c r="G16557" s="87">
        <v>900</v>
      </c>
      <c r="H16557" s="87">
        <v>18.000000000000011</v>
      </c>
    </row>
    <row r="16558" spans="1:8" x14ac:dyDescent="0.3">
      <c r="A16558" t="s">
        <v>41</v>
      </c>
      <c r="B16558" t="s">
        <v>58</v>
      </c>
      <c r="C16558" t="s">
        <v>95</v>
      </c>
      <c r="D16558" t="s">
        <v>214</v>
      </c>
      <c r="E16558" t="s">
        <v>217</v>
      </c>
      <c r="F16558" s="88">
        <v>46569</v>
      </c>
      <c r="G16558" s="87">
        <v>900</v>
      </c>
      <c r="H16558" s="87">
        <v>7.2730895685962249</v>
      </c>
    </row>
    <row r="16559" spans="1:8" x14ac:dyDescent="0.3">
      <c r="A16559" t="s">
        <v>41</v>
      </c>
      <c r="B16559" t="s">
        <v>58</v>
      </c>
      <c r="C16559" t="s">
        <v>95</v>
      </c>
      <c r="D16559" t="s">
        <v>214</v>
      </c>
      <c r="E16559" t="s">
        <v>215</v>
      </c>
      <c r="F16559" s="88">
        <v>46600</v>
      </c>
      <c r="G16559" s="87">
        <v>900</v>
      </c>
      <c r="H16559" s="87">
        <v>7.2681011117871952</v>
      </c>
    </row>
    <row r="16560" spans="1:8" x14ac:dyDescent="0.3">
      <c r="A16560" t="s">
        <v>41</v>
      </c>
      <c r="B16560" t="s">
        <v>58</v>
      </c>
      <c r="C16560" t="s">
        <v>95</v>
      </c>
      <c r="D16560" t="s">
        <v>214</v>
      </c>
      <c r="E16560" t="s">
        <v>216</v>
      </c>
      <c r="F16560" s="88">
        <v>46600</v>
      </c>
      <c r="G16560" s="87">
        <v>900</v>
      </c>
      <c r="H16560" s="87">
        <v>0</v>
      </c>
    </row>
    <row r="16561" spans="1:8" x14ac:dyDescent="0.3">
      <c r="A16561" t="s">
        <v>41</v>
      </c>
      <c r="B16561" t="s">
        <v>58</v>
      </c>
      <c r="C16561" t="s">
        <v>95</v>
      </c>
      <c r="D16561" t="s">
        <v>214</v>
      </c>
      <c r="E16561" t="s">
        <v>217</v>
      </c>
      <c r="F16561" s="88">
        <v>46600</v>
      </c>
      <c r="G16561" s="87">
        <v>900</v>
      </c>
      <c r="H16561" s="87">
        <v>7.2681011117871952</v>
      </c>
    </row>
    <row r="16562" spans="1:8" x14ac:dyDescent="0.3">
      <c r="A16562" t="s">
        <v>41</v>
      </c>
      <c r="B16562" t="s">
        <v>58</v>
      </c>
      <c r="C16562" t="s">
        <v>95</v>
      </c>
      <c r="D16562" t="s">
        <v>214</v>
      </c>
      <c r="E16562" t="s">
        <v>215</v>
      </c>
      <c r="F16562" s="88">
        <v>46631</v>
      </c>
      <c r="G16562" s="87">
        <v>900</v>
      </c>
      <c r="H16562" s="87">
        <v>7.2631997877421686</v>
      </c>
    </row>
    <row r="16563" spans="1:8" x14ac:dyDescent="0.3">
      <c r="A16563" t="s">
        <v>41</v>
      </c>
      <c r="B16563" t="s">
        <v>58</v>
      </c>
      <c r="C16563" t="s">
        <v>95</v>
      </c>
      <c r="D16563" t="s">
        <v>214</v>
      </c>
      <c r="E16563" t="s">
        <v>216</v>
      </c>
      <c r="F16563" s="88">
        <v>46631</v>
      </c>
      <c r="G16563" s="87">
        <v>900</v>
      </c>
      <c r="H16563" s="87">
        <v>0</v>
      </c>
    </row>
    <row r="16564" spans="1:8" x14ac:dyDescent="0.3">
      <c r="A16564" t="s">
        <v>41</v>
      </c>
      <c r="B16564" t="s">
        <v>58</v>
      </c>
      <c r="C16564" t="s">
        <v>95</v>
      </c>
      <c r="D16564" t="s">
        <v>214</v>
      </c>
      <c r="E16564" t="s">
        <v>217</v>
      </c>
      <c r="F16564" s="88">
        <v>46631</v>
      </c>
      <c r="G16564" s="87">
        <v>900</v>
      </c>
      <c r="H16564" s="87">
        <v>7.2631997877421686</v>
      </c>
    </row>
    <row r="16565" spans="1:8" x14ac:dyDescent="0.3">
      <c r="A16565" t="s">
        <v>41</v>
      </c>
      <c r="B16565" t="s">
        <v>58</v>
      </c>
      <c r="C16565" t="s">
        <v>95</v>
      </c>
      <c r="D16565" t="s">
        <v>214</v>
      </c>
      <c r="E16565" t="s">
        <v>215</v>
      </c>
      <c r="F16565" s="88">
        <v>46661</v>
      </c>
      <c r="G16565" s="87">
        <v>900</v>
      </c>
      <c r="H16565" s="87">
        <v>7.2583050697660356</v>
      </c>
    </row>
    <row r="16566" spans="1:8" x14ac:dyDescent="0.3">
      <c r="A16566" t="s">
        <v>41</v>
      </c>
      <c r="B16566" t="s">
        <v>58</v>
      </c>
      <c r="C16566" t="s">
        <v>95</v>
      </c>
      <c r="D16566" t="s">
        <v>214</v>
      </c>
      <c r="E16566" t="s">
        <v>216</v>
      </c>
      <c r="F16566" s="88">
        <v>46661</v>
      </c>
      <c r="G16566" s="87">
        <v>900</v>
      </c>
      <c r="H16566" s="87">
        <v>0</v>
      </c>
    </row>
    <row r="16567" spans="1:8" x14ac:dyDescent="0.3">
      <c r="A16567" t="s">
        <v>41</v>
      </c>
      <c r="B16567" t="s">
        <v>58</v>
      </c>
      <c r="C16567" t="s">
        <v>95</v>
      </c>
      <c r="D16567" t="s">
        <v>214</v>
      </c>
      <c r="E16567" t="s">
        <v>217</v>
      </c>
      <c r="F16567" s="88">
        <v>46661</v>
      </c>
      <c r="G16567" s="87">
        <v>900</v>
      </c>
      <c r="H16567" s="87">
        <v>7.2583050697660356</v>
      </c>
    </row>
    <row r="16568" spans="1:8" x14ac:dyDescent="0.3">
      <c r="A16568" t="s">
        <v>41</v>
      </c>
      <c r="B16568" t="s">
        <v>58</v>
      </c>
      <c r="C16568" t="s">
        <v>95</v>
      </c>
      <c r="D16568" t="s">
        <v>214</v>
      </c>
      <c r="E16568" t="s">
        <v>215</v>
      </c>
      <c r="F16568" s="88">
        <v>46692</v>
      </c>
      <c r="G16568" s="87">
        <v>900</v>
      </c>
      <c r="H16568" s="87">
        <v>7.2534169445118701</v>
      </c>
    </row>
    <row r="16569" spans="1:8" x14ac:dyDescent="0.3">
      <c r="A16569" t="s">
        <v>41</v>
      </c>
      <c r="B16569" t="s">
        <v>58</v>
      </c>
      <c r="C16569" t="s">
        <v>95</v>
      </c>
      <c r="D16569" t="s">
        <v>214</v>
      </c>
      <c r="E16569" t="s">
        <v>216</v>
      </c>
      <c r="F16569" s="88">
        <v>46692</v>
      </c>
      <c r="G16569" s="87">
        <v>900</v>
      </c>
      <c r="H16569" s="87">
        <v>0</v>
      </c>
    </row>
    <row r="16570" spans="1:8" x14ac:dyDescent="0.3">
      <c r="A16570" t="s">
        <v>41</v>
      </c>
      <c r="B16570" t="s">
        <v>58</v>
      </c>
      <c r="C16570" t="s">
        <v>95</v>
      </c>
      <c r="D16570" t="s">
        <v>214</v>
      </c>
      <c r="E16570" t="s">
        <v>217</v>
      </c>
      <c r="F16570" s="88">
        <v>46692</v>
      </c>
      <c r="G16570" s="87">
        <v>900</v>
      </c>
      <c r="H16570" s="87">
        <v>7.2534169445118701</v>
      </c>
    </row>
    <row r="16571" spans="1:8" x14ac:dyDescent="0.3">
      <c r="A16571" t="s">
        <v>41</v>
      </c>
      <c r="B16571" t="s">
        <v>58</v>
      </c>
      <c r="C16571" t="s">
        <v>95</v>
      </c>
      <c r="D16571" t="s">
        <v>214</v>
      </c>
      <c r="E16571" t="s">
        <v>215</v>
      </c>
      <c r="F16571" s="88">
        <v>46722</v>
      </c>
      <c r="G16571" s="87">
        <v>900</v>
      </c>
      <c r="H16571" s="87">
        <v>7.24853539866952</v>
      </c>
    </row>
    <row r="16572" spans="1:8" x14ac:dyDescent="0.3">
      <c r="A16572" t="s">
        <v>41</v>
      </c>
      <c r="B16572" t="s">
        <v>58</v>
      </c>
      <c r="C16572" t="s">
        <v>95</v>
      </c>
      <c r="D16572" t="s">
        <v>214</v>
      </c>
      <c r="E16572" t="s">
        <v>216</v>
      </c>
      <c r="F16572" s="88">
        <v>46722</v>
      </c>
      <c r="G16572" s="87">
        <v>900</v>
      </c>
      <c r="H16572" s="87">
        <v>0</v>
      </c>
    </row>
    <row r="16573" spans="1:8" x14ac:dyDescent="0.3">
      <c r="A16573" t="s">
        <v>41</v>
      </c>
      <c r="B16573" t="s">
        <v>58</v>
      </c>
      <c r="C16573" t="s">
        <v>95</v>
      </c>
      <c r="D16573" t="s">
        <v>214</v>
      </c>
      <c r="E16573" t="s">
        <v>217</v>
      </c>
      <c r="F16573" s="88">
        <v>46722</v>
      </c>
      <c r="G16573" s="87">
        <v>900</v>
      </c>
      <c r="H16573" s="87">
        <v>7.24853539866952</v>
      </c>
    </row>
    <row r="16574" spans="1:8" x14ac:dyDescent="0.3">
      <c r="A16574" t="s">
        <v>41</v>
      </c>
      <c r="B16574" t="s">
        <v>58</v>
      </c>
      <c r="C16574" t="s">
        <v>98</v>
      </c>
      <c r="D16574" t="s">
        <v>198</v>
      </c>
      <c r="E16574" t="s">
        <v>135</v>
      </c>
      <c r="G16574" s="87">
        <v>26400</v>
      </c>
      <c r="H16574" s="87">
        <v>14731.2</v>
      </c>
    </row>
    <row r="16575" spans="1:8" x14ac:dyDescent="0.3">
      <c r="A16575" t="s">
        <v>41</v>
      </c>
      <c r="B16575" t="s">
        <v>58</v>
      </c>
      <c r="C16575" t="s">
        <v>98</v>
      </c>
      <c r="D16575" t="s">
        <v>198</v>
      </c>
      <c r="E16575" t="s">
        <v>199</v>
      </c>
      <c r="G16575" s="87">
        <v>26400</v>
      </c>
      <c r="H16575" s="87">
        <v>26400</v>
      </c>
    </row>
    <row r="16576" spans="1:8" x14ac:dyDescent="0.3">
      <c r="A16576" t="s">
        <v>41</v>
      </c>
      <c r="B16576" t="s">
        <v>58</v>
      </c>
      <c r="C16576" t="s">
        <v>98</v>
      </c>
      <c r="D16576" t="s">
        <v>198</v>
      </c>
      <c r="E16576" t="s">
        <v>200</v>
      </c>
      <c r="G16576" s="87">
        <v>26400</v>
      </c>
      <c r="H16576" s="87">
        <v>26720.534345720869</v>
      </c>
    </row>
    <row r="16577" spans="1:8" x14ac:dyDescent="0.3">
      <c r="A16577" t="s">
        <v>41</v>
      </c>
      <c r="B16577" t="s">
        <v>58</v>
      </c>
      <c r="C16577" t="s">
        <v>98</v>
      </c>
      <c r="D16577" t="s">
        <v>198</v>
      </c>
      <c r="E16577" t="s">
        <v>201</v>
      </c>
      <c r="G16577" s="87">
        <v>26400</v>
      </c>
      <c r="H16577" s="87">
        <v>26400</v>
      </c>
    </row>
    <row r="16578" spans="1:8" x14ac:dyDescent="0.3">
      <c r="A16578" t="s">
        <v>41</v>
      </c>
      <c r="B16578" t="s">
        <v>58</v>
      </c>
      <c r="C16578" t="s">
        <v>98</v>
      </c>
      <c r="D16578" t="s">
        <v>198</v>
      </c>
      <c r="E16578" t="s">
        <v>202</v>
      </c>
      <c r="G16578" s="87">
        <v>26400</v>
      </c>
      <c r="H16578" s="87">
        <v>14910.058164912251</v>
      </c>
    </row>
    <row r="16579" spans="1:8" x14ac:dyDescent="0.3">
      <c r="A16579" t="s">
        <v>41</v>
      </c>
      <c r="B16579" t="s">
        <v>58</v>
      </c>
      <c r="C16579" t="s">
        <v>98</v>
      </c>
      <c r="D16579" t="s">
        <v>198</v>
      </c>
      <c r="E16579" t="s">
        <v>139</v>
      </c>
      <c r="G16579" s="87">
        <v>26400</v>
      </c>
      <c r="H16579" s="87">
        <v>16764</v>
      </c>
    </row>
    <row r="16580" spans="1:8" x14ac:dyDescent="0.3">
      <c r="A16580" t="s">
        <v>41</v>
      </c>
      <c r="B16580" t="s">
        <v>58</v>
      </c>
      <c r="C16580" t="s">
        <v>98</v>
      </c>
      <c r="D16580" t="s">
        <v>198</v>
      </c>
      <c r="E16580" t="s">
        <v>65</v>
      </c>
      <c r="G16580" s="87">
        <v>26400</v>
      </c>
      <c r="H16580" s="87">
        <v>14910.058164912251</v>
      </c>
    </row>
    <row r="16581" spans="1:8" x14ac:dyDescent="0.3">
      <c r="A16581" t="s">
        <v>41</v>
      </c>
      <c r="B16581" t="s">
        <v>58</v>
      </c>
      <c r="C16581" t="s">
        <v>98</v>
      </c>
      <c r="D16581" t="s">
        <v>203</v>
      </c>
      <c r="E16581" t="s">
        <v>204</v>
      </c>
      <c r="G16581" s="87">
        <v>26400</v>
      </c>
      <c r="H16581" s="87">
        <v>15011.25532897919</v>
      </c>
    </row>
    <row r="16582" spans="1:8" x14ac:dyDescent="0.3">
      <c r="A16582" t="s">
        <v>41</v>
      </c>
      <c r="B16582" t="s">
        <v>58</v>
      </c>
      <c r="C16582" t="s">
        <v>98</v>
      </c>
      <c r="D16582" t="s">
        <v>203</v>
      </c>
      <c r="E16582" t="s">
        <v>142</v>
      </c>
      <c r="G16582" s="87">
        <v>26400</v>
      </c>
      <c r="H16582" s="87">
        <v>26400</v>
      </c>
    </row>
    <row r="16583" spans="1:8" x14ac:dyDescent="0.3">
      <c r="A16583" t="s">
        <v>41</v>
      </c>
      <c r="B16583" t="s">
        <v>58</v>
      </c>
      <c r="C16583" t="s">
        <v>98</v>
      </c>
      <c r="D16583" t="s">
        <v>203</v>
      </c>
      <c r="E16583" t="s">
        <v>143</v>
      </c>
      <c r="G16583" s="87">
        <v>26400</v>
      </c>
      <c r="H16583" s="87">
        <v>26901.891270572021</v>
      </c>
    </row>
    <row r="16584" spans="1:8" x14ac:dyDescent="0.3">
      <c r="A16584" t="s">
        <v>41</v>
      </c>
      <c r="B16584" t="s">
        <v>58</v>
      </c>
      <c r="C16584" t="s">
        <v>98</v>
      </c>
      <c r="D16584" t="s">
        <v>203</v>
      </c>
      <c r="E16584" t="s">
        <v>141</v>
      </c>
      <c r="G16584" s="87">
        <v>26400</v>
      </c>
      <c r="H16584" s="87">
        <v>0</v>
      </c>
    </row>
    <row r="16585" spans="1:8" x14ac:dyDescent="0.3">
      <c r="A16585" t="s">
        <v>41</v>
      </c>
      <c r="B16585" t="s">
        <v>58</v>
      </c>
      <c r="C16585" t="s">
        <v>98</v>
      </c>
      <c r="D16585" t="s">
        <v>203</v>
      </c>
      <c r="E16585" t="s">
        <v>205</v>
      </c>
      <c r="G16585" s="87">
        <v>26400</v>
      </c>
      <c r="H16585" s="87">
        <v>15011.25532897919</v>
      </c>
    </row>
    <row r="16586" spans="1:8" x14ac:dyDescent="0.3">
      <c r="A16586" t="s">
        <v>41</v>
      </c>
      <c r="B16586" t="s">
        <v>58</v>
      </c>
      <c r="C16586" t="s">
        <v>98</v>
      </c>
      <c r="D16586" t="s">
        <v>206</v>
      </c>
      <c r="E16586" t="s">
        <v>207</v>
      </c>
      <c r="G16586" s="87">
        <v>26400</v>
      </c>
      <c r="H16586" s="87">
        <v>26400</v>
      </c>
    </row>
    <row r="16587" spans="1:8" x14ac:dyDescent="0.3">
      <c r="A16587" t="s">
        <v>41</v>
      </c>
      <c r="B16587" t="s">
        <v>58</v>
      </c>
      <c r="C16587" t="s">
        <v>98</v>
      </c>
      <c r="D16587" t="s">
        <v>206</v>
      </c>
      <c r="E16587" t="s">
        <v>208</v>
      </c>
      <c r="G16587" s="87">
        <v>26400</v>
      </c>
      <c r="H16587" s="87">
        <v>26400</v>
      </c>
    </row>
    <row r="16588" spans="1:8" x14ac:dyDescent="0.3">
      <c r="A16588" t="s">
        <v>41</v>
      </c>
      <c r="B16588" t="s">
        <v>58</v>
      </c>
      <c r="C16588" t="s">
        <v>98</v>
      </c>
      <c r="D16588" t="s">
        <v>206</v>
      </c>
      <c r="E16588" t="s">
        <v>209</v>
      </c>
      <c r="G16588" s="87">
        <v>26400</v>
      </c>
      <c r="H16588" s="87">
        <v>26083.31072210065</v>
      </c>
    </row>
    <row r="16589" spans="1:8" x14ac:dyDescent="0.3">
      <c r="A16589" t="s">
        <v>41</v>
      </c>
      <c r="B16589" t="s">
        <v>58</v>
      </c>
      <c r="C16589" t="s">
        <v>98</v>
      </c>
      <c r="D16589" t="s">
        <v>210</v>
      </c>
      <c r="E16589" t="s">
        <v>211</v>
      </c>
      <c r="G16589" s="87">
        <v>26400</v>
      </c>
      <c r="H16589" s="87">
        <v>26400</v>
      </c>
    </row>
    <row r="16590" spans="1:8" x14ac:dyDescent="0.3">
      <c r="A16590" t="s">
        <v>41</v>
      </c>
      <c r="B16590" t="s">
        <v>58</v>
      </c>
      <c r="C16590" t="s">
        <v>98</v>
      </c>
      <c r="D16590" t="s">
        <v>210</v>
      </c>
      <c r="E16590" t="s">
        <v>212</v>
      </c>
      <c r="G16590" s="87">
        <v>26400</v>
      </c>
      <c r="H16590" s="87">
        <v>26136</v>
      </c>
    </row>
    <row r="16591" spans="1:8" x14ac:dyDescent="0.3">
      <c r="A16591" t="s">
        <v>41</v>
      </c>
      <c r="B16591" t="s">
        <v>58</v>
      </c>
      <c r="C16591" t="s">
        <v>98</v>
      </c>
      <c r="D16591" t="s">
        <v>210</v>
      </c>
      <c r="E16591" t="s">
        <v>213</v>
      </c>
      <c r="G16591" s="87">
        <v>26400</v>
      </c>
      <c r="H16591" s="87">
        <v>25872</v>
      </c>
    </row>
    <row r="16592" spans="1:8" x14ac:dyDescent="0.3">
      <c r="A16592" t="s">
        <v>41</v>
      </c>
      <c r="B16592" t="s">
        <v>58</v>
      </c>
      <c r="C16592" t="s">
        <v>98</v>
      </c>
      <c r="D16592" t="s">
        <v>214</v>
      </c>
      <c r="E16592" t="s">
        <v>215</v>
      </c>
      <c r="F16592" s="88">
        <v>46388</v>
      </c>
      <c r="G16592" s="87">
        <v>2200</v>
      </c>
      <c r="H16592" s="87">
        <v>-17.6481577125525</v>
      </c>
    </row>
    <row r="16593" spans="1:8" x14ac:dyDescent="0.3">
      <c r="A16593" t="s">
        <v>41</v>
      </c>
      <c r="B16593" t="s">
        <v>58</v>
      </c>
      <c r="C16593" t="s">
        <v>98</v>
      </c>
      <c r="D16593" t="s">
        <v>214</v>
      </c>
      <c r="E16593" t="s">
        <v>216</v>
      </c>
      <c r="F16593" s="88">
        <v>46388</v>
      </c>
      <c r="G16593" s="87">
        <v>2200</v>
      </c>
      <c r="H16593" s="87">
        <v>0</v>
      </c>
    </row>
    <row r="16594" spans="1:8" x14ac:dyDescent="0.3">
      <c r="A16594" t="s">
        <v>41</v>
      </c>
      <c r="B16594" t="s">
        <v>58</v>
      </c>
      <c r="C16594" t="s">
        <v>98</v>
      </c>
      <c r="D16594" t="s">
        <v>214</v>
      </c>
      <c r="E16594" t="s">
        <v>217</v>
      </c>
      <c r="F16594" s="88">
        <v>46388</v>
      </c>
      <c r="G16594" s="87">
        <v>2200</v>
      </c>
      <c r="H16594" s="87">
        <v>-17.6481577125525</v>
      </c>
    </row>
    <row r="16595" spans="1:8" x14ac:dyDescent="0.3">
      <c r="A16595" t="s">
        <v>41</v>
      </c>
      <c r="B16595" t="s">
        <v>58</v>
      </c>
      <c r="C16595" t="s">
        <v>98</v>
      </c>
      <c r="D16595" t="s">
        <v>214</v>
      </c>
      <c r="E16595" t="s">
        <v>215</v>
      </c>
      <c r="F16595" s="88">
        <v>46419</v>
      </c>
      <c r="G16595" s="87">
        <v>2200</v>
      </c>
      <c r="H16595" s="87">
        <v>-17.65960722218551</v>
      </c>
    </row>
    <row r="16596" spans="1:8" x14ac:dyDescent="0.3">
      <c r="A16596" t="s">
        <v>41</v>
      </c>
      <c r="B16596" t="s">
        <v>58</v>
      </c>
      <c r="C16596" t="s">
        <v>98</v>
      </c>
      <c r="D16596" t="s">
        <v>214</v>
      </c>
      <c r="E16596" t="s">
        <v>216</v>
      </c>
      <c r="F16596" s="88">
        <v>46419</v>
      </c>
      <c r="G16596" s="87">
        <v>2200</v>
      </c>
      <c r="H16596" s="87">
        <v>0</v>
      </c>
    </row>
    <row r="16597" spans="1:8" x14ac:dyDescent="0.3">
      <c r="A16597" t="s">
        <v>41</v>
      </c>
      <c r="B16597" t="s">
        <v>58</v>
      </c>
      <c r="C16597" t="s">
        <v>98</v>
      </c>
      <c r="D16597" t="s">
        <v>214</v>
      </c>
      <c r="E16597" t="s">
        <v>217</v>
      </c>
      <c r="F16597" s="88">
        <v>46419</v>
      </c>
      <c r="G16597" s="87">
        <v>2200</v>
      </c>
      <c r="H16597" s="87">
        <v>-17.65960722218551</v>
      </c>
    </row>
    <row r="16598" spans="1:8" x14ac:dyDescent="0.3">
      <c r="A16598" t="s">
        <v>41</v>
      </c>
      <c r="B16598" t="s">
        <v>58</v>
      </c>
      <c r="C16598" t="s">
        <v>98</v>
      </c>
      <c r="D16598" t="s">
        <v>214</v>
      </c>
      <c r="E16598" t="s">
        <v>215</v>
      </c>
      <c r="F16598" s="88">
        <v>46447</v>
      </c>
      <c r="G16598" s="87">
        <v>2200</v>
      </c>
      <c r="H16598" s="87">
        <v>-17.671071597548419</v>
      </c>
    </row>
    <row r="16599" spans="1:8" x14ac:dyDescent="0.3">
      <c r="A16599" t="s">
        <v>41</v>
      </c>
      <c r="B16599" t="s">
        <v>58</v>
      </c>
      <c r="C16599" t="s">
        <v>98</v>
      </c>
      <c r="D16599" t="s">
        <v>214</v>
      </c>
      <c r="E16599" t="s">
        <v>216</v>
      </c>
      <c r="F16599" s="88">
        <v>46447</v>
      </c>
      <c r="G16599" s="87">
        <v>2200</v>
      </c>
      <c r="H16599" s="87">
        <v>0</v>
      </c>
    </row>
    <row r="16600" spans="1:8" x14ac:dyDescent="0.3">
      <c r="A16600" t="s">
        <v>41</v>
      </c>
      <c r="B16600" t="s">
        <v>58</v>
      </c>
      <c r="C16600" t="s">
        <v>98</v>
      </c>
      <c r="D16600" t="s">
        <v>214</v>
      </c>
      <c r="E16600" t="s">
        <v>217</v>
      </c>
      <c r="F16600" s="88">
        <v>46447</v>
      </c>
      <c r="G16600" s="87">
        <v>2200</v>
      </c>
      <c r="H16600" s="87">
        <v>-17.671071597548419</v>
      </c>
    </row>
    <row r="16601" spans="1:8" x14ac:dyDescent="0.3">
      <c r="A16601" t="s">
        <v>41</v>
      </c>
      <c r="B16601" t="s">
        <v>58</v>
      </c>
      <c r="C16601" t="s">
        <v>98</v>
      </c>
      <c r="D16601" t="s">
        <v>214</v>
      </c>
      <c r="E16601" t="s">
        <v>215</v>
      </c>
      <c r="F16601" s="88">
        <v>46478</v>
      </c>
      <c r="G16601" s="87">
        <v>2200</v>
      </c>
      <c r="H16601" s="87">
        <v>-17.682940256765932</v>
      </c>
    </row>
    <row r="16602" spans="1:8" x14ac:dyDescent="0.3">
      <c r="A16602" t="s">
        <v>41</v>
      </c>
      <c r="B16602" t="s">
        <v>58</v>
      </c>
      <c r="C16602" t="s">
        <v>98</v>
      </c>
      <c r="D16602" t="s">
        <v>214</v>
      </c>
      <c r="E16602" t="s">
        <v>216</v>
      </c>
      <c r="F16602" s="88">
        <v>46478</v>
      </c>
      <c r="G16602" s="87">
        <v>2200</v>
      </c>
      <c r="H16602" s="87">
        <v>0</v>
      </c>
    </row>
    <row r="16603" spans="1:8" x14ac:dyDescent="0.3">
      <c r="A16603" t="s">
        <v>41</v>
      </c>
      <c r="B16603" t="s">
        <v>58</v>
      </c>
      <c r="C16603" t="s">
        <v>98</v>
      </c>
      <c r="D16603" t="s">
        <v>214</v>
      </c>
      <c r="E16603" t="s">
        <v>217</v>
      </c>
      <c r="F16603" s="88">
        <v>46478</v>
      </c>
      <c r="G16603" s="87">
        <v>2200</v>
      </c>
      <c r="H16603" s="87">
        <v>-17.682940256765932</v>
      </c>
    </row>
    <row r="16604" spans="1:8" x14ac:dyDescent="0.3">
      <c r="A16604" t="s">
        <v>41</v>
      </c>
      <c r="B16604" t="s">
        <v>58</v>
      </c>
      <c r="C16604" t="s">
        <v>98</v>
      </c>
      <c r="D16604" t="s">
        <v>214</v>
      </c>
      <c r="E16604" t="s">
        <v>215</v>
      </c>
      <c r="F16604" s="88">
        <v>46508</v>
      </c>
      <c r="G16604" s="87">
        <v>2200</v>
      </c>
      <c r="H16604" s="87">
        <v>-17.69482486971274</v>
      </c>
    </row>
    <row r="16605" spans="1:8" x14ac:dyDescent="0.3">
      <c r="A16605" t="s">
        <v>41</v>
      </c>
      <c r="B16605" t="s">
        <v>58</v>
      </c>
      <c r="C16605" t="s">
        <v>98</v>
      </c>
      <c r="D16605" t="s">
        <v>214</v>
      </c>
      <c r="E16605" t="s">
        <v>216</v>
      </c>
      <c r="F16605" s="88">
        <v>46508</v>
      </c>
      <c r="G16605" s="87">
        <v>2200</v>
      </c>
      <c r="H16605" s="87">
        <v>0</v>
      </c>
    </row>
    <row r="16606" spans="1:8" x14ac:dyDescent="0.3">
      <c r="A16606" t="s">
        <v>41</v>
      </c>
      <c r="B16606" t="s">
        <v>58</v>
      </c>
      <c r="C16606" t="s">
        <v>98</v>
      </c>
      <c r="D16606" t="s">
        <v>214</v>
      </c>
      <c r="E16606" t="s">
        <v>217</v>
      </c>
      <c r="F16606" s="88">
        <v>46508</v>
      </c>
      <c r="G16606" s="87">
        <v>2200</v>
      </c>
      <c r="H16606" s="87">
        <v>-17.69482486971274</v>
      </c>
    </row>
    <row r="16607" spans="1:8" x14ac:dyDescent="0.3">
      <c r="A16607" t="s">
        <v>41</v>
      </c>
      <c r="B16607" t="s">
        <v>58</v>
      </c>
      <c r="C16607" t="s">
        <v>98</v>
      </c>
      <c r="D16607" t="s">
        <v>214</v>
      </c>
      <c r="E16607" t="s">
        <v>215</v>
      </c>
      <c r="F16607" s="88">
        <v>46539</v>
      </c>
      <c r="G16607" s="87">
        <v>2200</v>
      </c>
      <c r="H16607" s="87">
        <v>-17.706725468577702</v>
      </c>
    </row>
    <row r="16608" spans="1:8" x14ac:dyDescent="0.3">
      <c r="A16608" t="s">
        <v>41</v>
      </c>
      <c r="B16608" t="s">
        <v>58</v>
      </c>
      <c r="C16608" t="s">
        <v>98</v>
      </c>
      <c r="D16608" t="s">
        <v>214</v>
      </c>
      <c r="E16608" t="s">
        <v>216</v>
      </c>
      <c r="F16608" s="88">
        <v>46539</v>
      </c>
      <c r="G16608" s="87">
        <v>2200</v>
      </c>
      <c r="H16608" s="87">
        <v>0</v>
      </c>
    </row>
    <row r="16609" spans="1:8" x14ac:dyDescent="0.3">
      <c r="A16609" t="s">
        <v>41</v>
      </c>
      <c r="B16609" t="s">
        <v>58</v>
      </c>
      <c r="C16609" t="s">
        <v>98</v>
      </c>
      <c r="D16609" t="s">
        <v>214</v>
      </c>
      <c r="E16609" t="s">
        <v>217</v>
      </c>
      <c r="F16609" s="88">
        <v>46539</v>
      </c>
      <c r="G16609" s="87">
        <v>2200</v>
      </c>
      <c r="H16609" s="87">
        <v>-17.706725468577702</v>
      </c>
    </row>
    <row r="16610" spans="1:8" x14ac:dyDescent="0.3">
      <c r="A16610" t="s">
        <v>41</v>
      </c>
      <c r="B16610" t="s">
        <v>58</v>
      </c>
      <c r="C16610" t="s">
        <v>98</v>
      </c>
      <c r="D16610" t="s">
        <v>214</v>
      </c>
      <c r="E16610" t="s">
        <v>215</v>
      </c>
      <c r="F16610" s="88">
        <v>46569</v>
      </c>
      <c r="G16610" s="87">
        <v>2200</v>
      </c>
      <c r="H16610" s="87">
        <v>-17.718642085636361</v>
      </c>
    </row>
    <row r="16611" spans="1:8" x14ac:dyDescent="0.3">
      <c r="A16611" t="s">
        <v>41</v>
      </c>
      <c r="B16611" t="s">
        <v>58</v>
      </c>
      <c r="C16611" t="s">
        <v>98</v>
      </c>
      <c r="D16611" t="s">
        <v>214</v>
      </c>
      <c r="E16611" t="s">
        <v>216</v>
      </c>
      <c r="F16611" s="88">
        <v>46569</v>
      </c>
      <c r="G16611" s="87">
        <v>2200</v>
      </c>
      <c r="H16611" s="87">
        <v>0</v>
      </c>
    </row>
    <row r="16612" spans="1:8" x14ac:dyDescent="0.3">
      <c r="A16612" t="s">
        <v>41</v>
      </c>
      <c r="B16612" t="s">
        <v>58</v>
      </c>
      <c r="C16612" t="s">
        <v>98</v>
      </c>
      <c r="D16612" t="s">
        <v>214</v>
      </c>
      <c r="E16612" t="s">
        <v>217</v>
      </c>
      <c r="F16612" s="88">
        <v>46569</v>
      </c>
      <c r="G16612" s="87">
        <v>2200</v>
      </c>
      <c r="H16612" s="87">
        <v>-17.718642085636361</v>
      </c>
    </row>
    <row r="16613" spans="1:8" x14ac:dyDescent="0.3">
      <c r="A16613" t="s">
        <v>41</v>
      </c>
      <c r="B16613" t="s">
        <v>58</v>
      </c>
      <c r="C16613" t="s">
        <v>98</v>
      </c>
      <c r="D16613" t="s">
        <v>214</v>
      </c>
      <c r="E16613" t="s">
        <v>215</v>
      </c>
      <c r="F16613" s="88">
        <v>46600</v>
      </c>
      <c r="G16613" s="87">
        <v>2200</v>
      </c>
      <c r="H16613" s="87">
        <v>-17.73077050465357</v>
      </c>
    </row>
    <row r="16614" spans="1:8" x14ac:dyDescent="0.3">
      <c r="A16614" t="s">
        <v>41</v>
      </c>
      <c r="B16614" t="s">
        <v>58</v>
      </c>
      <c r="C16614" t="s">
        <v>98</v>
      </c>
      <c r="D16614" t="s">
        <v>214</v>
      </c>
      <c r="E16614" t="s">
        <v>216</v>
      </c>
      <c r="F16614" s="88">
        <v>46600</v>
      </c>
      <c r="G16614" s="87">
        <v>2200</v>
      </c>
      <c r="H16614" s="87">
        <v>0</v>
      </c>
    </row>
    <row r="16615" spans="1:8" x14ac:dyDescent="0.3">
      <c r="A16615" t="s">
        <v>41</v>
      </c>
      <c r="B16615" t="s">
        <v>58</v>
      </c>
      <c r="C16615" t="s">
        <v>98</v>
      </c>
      <c r="D16615" t="s">
        <v>214</v>
      </c>
      <c r="E16615" t="s">
        <v>217</v>
      </c>
      <c r="F16615" s="88">
        <v>46600</v>
      </c>
      <c r="G16615" s="87">
        <v>2200</v>
      </c>
      <c r="H16615" s="87">
        <v>-17.73077050465357</v>
      </c>
    </row>
    <row r="16616" spans="1:8" x14ac:dyDescent="0.3">
      <c r="A16616" t="s">
        <v>41</v>
      </c>
      <c r="B16616" t="s">
        <v>58</v>
      </c>
      <c r="C16616" t="s">
        <v>98</v>
      </c>
      <c r="D16616" t="s">
        <v>214</v>
      </c>
      <c r="E16616" t="s">
        <v>215</v>
      </c>
      <c r="F16616" s="88">
        <v>46631</v>
      </c>
      <c r="G16616" s="87">
        <v>2200</v>
      </c>
      <c r="H16616" s="87">
        <v>-17.742719519200879</v>
      </c>
    </row>
    <row r="16617" spans="1:8" x14ac:dyDescent="0.3">
      <c r="A16617" t="s">
        <v>41</v>
      </c>
      <c r="B16617" t="s">
        <v>58</v>
      </c>
      <c r="C16617" t="s">
        <v>98</v>
      </c>
      <c r="D16617" t="s">
        <v>214</v>
      </c>
      <c r="E16617" t="s">
        <v>216</v>
      </c>
      <c r="F16617" s="88">
        <v>46631</v>
      </c>
      <c r="G16617" s="87">
        <v>2200</v>
      </c>
      <c r="H16617" s="87">
        <v>0</v>
      </c>
    </row>
    <row r="16618" spans="1:8" x14ac:dyDescent="0.3">
      <c r="A16618" t="s">
        <v>41</v>
      </c>
      <c r="B16618" t="s">
        <v>58</v>
      </c>
      <c r="C16618" t="s">
        <v>98</v>
      </c>
      <c r="D16618" t="s">
        <v>214</v>
      </c>
      <c r="E16618" t="s">
        <v>217</v>
      </c>
      <c r="F16618" s="88">
        <v>46631</v>
      </c>
      <c r="G16618" s="87">
        <v>2200</v>
      </c>
      <c r="H16618" s="87">
        <v>-17.742719519200879</v>
      </c>
    </row>
    <row r="16619" spans="1:8" x14ac:dyDescent="0.3">
      <c r="A16619" t="s">
        <v>41</v>
      </c>
      <c r="B16619" t="s">
        <v>58</v>
      </c>
      <c r="C16619" t="s">
        <v>98</v>
      </c>
      <c r="D16619" t="s">
        <v>214</v>
      </c>
      <c r="E16619" t="s">
        <v>215</v>
      </c>
      <c r="F16619" s="88">
        <v>46661</v>
      </c>
      <c r="G16619" s="87">
        <v>2200</v>
      </c>
      <c r="H16619" s="87">
        <v>-17.754684649826171</v>
      </c>
    </row>
    <row r="16620" spans="1:8" x14ac:dyDescent="0.3">
      <c r="A16620" t="s">
        <v>41</v>
      </c>
      <c r="B16620" t="s">
        <v>58</v>
      </c>
      <c r="C16620" t="s">
        <v>98</v>
      </c>
      <c r="D16620" t="s">
        <v>214</v>
      </c>
      <c r="E16620" t="s">
        <v>216</v>
      </c>
      <c r="F16620" s="88">
        <v>46661</v>
      </c>
      <c r="G16620" s="87">
        <v>2200</v>
      </c>
      <c r="H16620" s="87">
        <v>0</v>
      </c>
    </row>
    <row r="16621" spans="1:8" x14ac:dyDescent="0.3">
      <c r="A16621" t="s">
        <v>41</v>
      </c>
      <c r="B16621" t="s">
        <v>58</v>
      </c>
      <c r="C16621" t="s">
        <v>98</v>
      </c>
      <c r="D16621" t="s">
        <v>214</v>
      </c>
      <c r="E16621" t="s">
        <v>217</v>
      </c>
      <c r="F16621" s="88">
        <v>46661</v>
      </c>
      <c r="G16621" s="87">
        <v>2200</v>
      </c>
      <c r="H16621" s="87">
        <v>-17.754684649826171</v>
      </c>
    </row>
    <row r="16622" spans="1:8" x14ac:dyDescent="0.3">
      <c r="A16622" t="s">
        <v>41</v>
      </c>
      <c r="B16622" t="s">
        <v>58</v>
      </c>
      <c r="C16622" t="s">
        <v>98</v>
      </c>
      <c r="D16622" t="s">
        <v>214</v>
      </c>
      <c r="E16622" t="s">
        <v>215</v>
      </c>
      <c r="F16622" s="88">
        <v>46692</v>
      </c>
      <c r="G16622" s="87">
        <v>2200</v>
      </c>
      <c r="H16622" s="87">
        <v>-17.76666592915452</v>
      </c>
    </row>
    <row r="16623" spans="1:8" x14ac:dyDescent="0.3">
      <c r="A16623" t="s">
        <v>41</v>
      </c>
      <c r="B16623" t="s">
        <v>58</v>
      </c>
      <c r="C16623" t="s">
        <v>98</v>
      </c>
      <c r="D16623" t="s">
        <v>214</v>
      </c>
      <c r="E16623" t="s">
        <v>216</v>
      </c>
      <c r="F16623" s="88">
        <v>46692</v>
      </c>
      <c r="G16623" s="87">
        <v>2200</v>
      </c>
      <c r="H16623" s="87">
        <v>0</v>
      </c>
    </row>
    <row r="16624" spans="1:8" x14ac:dyDescent="0.3">
      <c r="A16624" t="s">
        <v>41</v>
      </c>
      <c r="B16624" t="s">
        <v>58</v>
      </c>
      <c r="C16624" t="s">
        <v>98</v>
      </c>
      <c r="D16624" t="s">
        <v>214</v>
      </c>
      <c r="E16624" t="s">
        <v>217</v>
      </c>
      <c r="F16624" s="88">
        <v>46692</v>
      </c>
      <c r="G16624" s="87">
        <v>2200</v>
      </c>
      <c r="H16624" s="87">
        <v>-17.76666592915452</v>
      </c>
    </row>
    <row r="16625" spans="1:8" x14ac:dyDescent="0.3">
      <c r="A16625" t="s">
        <v>41</v>
      </c>
      <c r="B16625" t="s">
        <v>58</v>
      </c>
      <c r="C16625" t="s">
        <v>98</v>
      </c>
      <c r="D16625" t="s">
        <v>214</v>
      </c>
      <c r="E16625" t="s">
        <v>215</v>
      </c>
      <c r="F16625" s="88">
        <v>46722</v>
      </c>
      <c r="G16625" s="87">
        <v>2200</v>
      </c>
      <c r="H16625" s="87">
        <v>-17.77866338990188</v>
      </c>
    </row>
    <row r="16626" spans="1:8" x14ac:dyDescent="0.3">
      <c r="A16626" t="s">
        <v>41</v>
      </c>
      <c r="B16626" t="s">
        <v>58</v>
      </c>
      <c r="C16626" t="s">
        <v>98</v>
      </c>
      <c r="D16626" t="s">
        <v>214</v>
      </c>
      <c r="E16626" t="s">
        <v>216</v>
      </c>
      <c r="F16626" s="88">
        <v>46722</v>
      </c>
      <c r="G16626" s="87">
        <v>2200</v>
      </c>
      <c r="H16626" s="87">
        <v>0</v>
      </c>
    </row>
    <row r="16627" spans="1:8" x14ac:dyDescent="0.3">
      <c r="A16627" t="s">
        <v>41</v>
      </c>
      <c r="B16627" t="s">
        <v>58</v>
      </c>
      <c r="C16627" t="s">
        <v>98</v>
      </c>
      <c r="D16627" t="s">
        <v>214</v>
      </c>
      <c r="E16627" t="s">
        <v>217</v>
      </c>
      <c r="F16627" s="88">
        <v>46722</v>
      </c>
      <c r="G16627" s="87">
        <v>2200</v>
      </c>
      <c r="H16627" s="87">
        <v>-17.77866338990188</v>
      </c>
    </row>
    <row r="16628" spans="1:8" x14ac:dyDescent="0.3">
      <c r="A16628" t="s">
        <v>41</v>
      </c>
      <c r="B16628" t="s">
        <v>58</v>
      </c>
      <c r="C16628" t="s">
        <v>100</v>
      </c>
      <c r="D16628" t="s">
        <v>198</v>
      </c>
      <c r="E16628" t="s">
        <v>135</v>
      </c>
      <c r="G16628" s="87">
        <v>21600</v>
      </c>
      <c r="H16628" s="87">
        <v>11707.2</v>
      </c>
    </row>
    <row r="16629" spans="1:8" x14ac:dyDescent="0.3">
      <c r="A16629" t="s">
        <v>41</v>
      </c>
      <c r="B16629" t="s">
        <v>58</v>
      </c>
      <c r="C16629" t="s">
        <v>100</v>
      </c>
      <c r="D16629" t="s">
        <v>198</v>
      </c>
      <c r="E16629" t="s">
        <v>199</v>
      </c>
      <c r="G16629" s="87">
        <v>21600</v>
      </c>
      <c r="H16629" s="87">
        <v>21759.827794968391</v>
      </c>
    </row>
    <row r="16630" spans="1:8" x14ac:dyDescent="0.3">
      <c r="A16630" t="s">
        <v>41</v>
      </c>
      <c r="B16630" t="s">
        <v>58</v>
      </c>
      <c r="C16630" t="s">
        <v>100</v>
      </c>
      <c r="D16630" t="s">
        <v>198</v>
      </c>
      <c r="E16630" t="s">
        <v>200</v>
      </c>
      <c r="G16630" s="87">
        <v>21600</v>
      </c>
      <c r="H16630" s="87">
        <v>21796.21161136471</v>
      </c>
    </row>
    <row r="16631" spans="1:8" x14ac:dyDescent="0.3">
      <c r="A16631" t="s">
        <v>41</v>
      </c>
      <c r="B16631" t="s">
        <v>58</v>
      </c>
      <c r="C16631" t="s">
        <v>100</v>
      </c>
      <c r="D16631" t="s">
        <v>198</v>
      </c>
      <c r="E16631" t="s">
        <v>201</v>
      </c>
      <c r="G16631" s="87">
        <v>21600</v>
      </c>
      <c r="H16631" s="87">
        <v>21600</v>
      </c>
    </row>
    <row r="16632" spans="1:8" x14ac:dyDescent="0.3">
      <c r="A16632" t="s">
        <v>41</v>
      </c>
      <c r="B16632" t="s">
        <v>58</v>
      </c>
      <c r="C16632" t="s">
        <v>100</v>
      </c>
      <c r="D16632" t="s">
        <v>198</v>
      </c>
      <c r="E16632" t="s">
        <v>202</v>
      </c>
      <c r="G16632" s="87">
        <v>21600</v>
      </c>
      <c r="H16632" s="87">
        <v>11900.960263672439</v>
      </c>
    </row>
    <row r="16633" spans="1:8" x14ac:dyDescent="0.3">
      <c r="A16633" t="s">
        <v>41</v>
      </c>
      <c r="B16633" t="s">
        <v>58</v>
      </c>
      <c r="C16633" t="s">
        <v>100</v>
      </c>
      <c r="D16633" t="s">
        <v>198</v>
      </c>
      <c r="E16633" t="s">
        <v>139</v>
      </c>
      <c r="G16633" s="87">
        <v>21600</v>
      </c>
      <c r="H16633" s="87">
        <v>14148</v>
      </c>
    </row>
    <row r="16634" spans="1:8" x14ac:dyDescent="0.3">
      <c r="A16634" t="s">
        <v>41</v>
      </c>
      <c r="B16634" t="s">
        <v>58</v>
      </c>
      <c r="C16634" t="s">
        <v>100</v>
      </c>
      <c r="D16634" t="s">
        <v>198</v>
      </c>
      <c r="E16634" t="s">
        <v>65</v>
      </c>
      <c r="G16634" s="87">
        <v>21600</v>
      </c>
      <c r="H16634" s="87">
        <v>11900.960263672439</v>
      </c>
    </row>
    <row r="16635" spans="1:8" x14ac:dyDescent="0.3">
      <c r="A16635" t="s">
        <v>41</v>
      </c>
      <c r="B16635" t="s">
        <v>58</v>
      </c>
      <c r="C16635" t="s">
        <v>100</v>
      </c>
      <c r="D16635" t="s">
        <v>203</v>
      </c>
      <c r="E16635" t="s">
        <v>204</v>
      </c>
      <c r="G16635" s="87">
        <v>21600</v>
      </c>
      <c r="H16635" s="87">
        <v>11395.70579327727</v>
      </c>
    </row>
    <row r="16636" spans="1:8" x14ac:dyDescent="0.3">
      <c r="A16636" t="s">
        <v>41</v>
      </c>
      <c r="B16636" t="s">
        <v>58</v>
      </c>
      <c r="C16636" t="s">
        <v>100</v>
      </c>
      <c r="D16636" t="s">
        <v>203</v>
      </c>
      <c r="E16636" t="s">
        <v>142</v>
      </c>
      <c r="G16636" s="87">
        <v>21600</v>
      </c>
      <c r="H16636" s="87">
        <v>20906.035757494279</v>
      </c>
    </row>
    <row r="16637" spans="1:8" x14ac:dyDescent="0.3">
      <c r="A16637" t="s">
        <v>41</v>
      </c>
      <c r="B16637" t="s">
        <v>58</v>
      </c>
      <c r="C16637" t="s">
        <v>100</v>
      </c>
      <c r="D16637" t="s">
        <v>203</v>
      </c>
      <c r="E16637" t="s">
        <v>143</v>
      </c>
      <c r="G16637" s="87">
        <v>21600</v>
      </c>
      <c r="H16637" s="87">
        <v>21723.210177375371</v>
      </c>
    </row>
    <row r="16638" spans="1:8" x14ac:dyDescent="0.3">
      <c r="A16638" t="s">
        <v>41</v>
      </c>
      <c r="B16638" t="s">
        <v>58</v>
      </c>
      <c r="C16638" t="s">
        <v>100</v>
      </c>
      <c r="D16638" t="s">
        <v>203</v>
      </c>
      <c r="E16638" t="s">
        <v>141</v>
      </c>
      <c r="G16638" s="87">
        <v>21600</v>
      </c>
      <c r="H16638" s="87">
        <v>0</v>
      </c>
    </row>
    <row r="16639" spans="1:8" x14ac:dyDescent="0.3">
      <c r="A16639" t="s">
        <v>41</v>
      </c>
      <c r="B16639" t="s">
        <v>58</v>
      </c>
      <c r="C16639" t="s">
        <v>100</v>
      </c>
      <c r="D16639" t="s">
        <v>203</v>
      </c>
      <c r="E16639" t="s">
        <v>205</v>
      </c>
      <c r="G16639" s="87">
        <v>21600</v>
      </c>
      <c r="H16639" s="87">
        <v>11395.70579327727</v>
      </c>
    </row>
    <row r="16640" spans="1:8" x14ac:dyDescent="0.3">
      <c r="A16640" t="s">
        <v>41</v>
      </c>
      <c r="B16640" t="s">
        <v>58</v>
      </c>
      <c r="C16640" t="s">
        <v>100</v>
      </c>
      <c r="D16640" t="s">
        <v>206</v>
      </c>
      <c r="E16640" t="s">
        <v>207</v>
      </c>
      <c r="G16640" s="87">
        <v>21600</v>
      </c>
      <c r="H16640" s="87">
        <v>22464</v>
      </c>
    </row>
    <row r="16641" spans="1:8" x14ac:dyDescent="0.3">
      <c r="A16641" t="s">
        <v>41</v>
      </c>
      <c r="B16641" t="s">
        <v>58</v>
      </c>
      <c r="C16641" t="s">
        <v>100</v>
      </c>
      <c r="D16641" t="s">
        <v>206</v>
      </c>
      <c r="E16641" t="s">
        <v>208</v>
      </c>
      <c r="G16641" s="87">
        <v>21600</v>
      </c>
      <c r="H16641" s="87">
        <v>22299</v>
      </c>
    </row>
    <row r="16642" spans="1:8" x14ac:dyDescent="0.3">
      <c r="A16642" t="s">
        <v>41</v>
      </c>
      <c r="B16642" t="s">
        <v>58</v>
      </c>
      <c r="C16642" t="s">
        <v>100</v>
      </c>
      <c r="D16642" t="s">
        <v>206</v>
      </c>
      <c r="E16642" t="s">
        <v>209</v>
      </c>
      <c r="G16642" s="87">
        <v>21600</v>
      </c>
      <c r="H16642" s="87">
        <v>21405.55470459519</v>
      </c>
    </row>
    <row r="16643" spans="1:8" x14ac:dyDescent="0.3">
      <c r="A16643" t="s">
        <v>41</v>
      </c>
      <c r="B16643" t="s">
        <v>58</v>
      </c>
      <c r="C16643" t="s">
        <v>100</v>
      </c>
      <c r="D16643" t="s">
        <v>210</v>
      </c>
      <c r="E16643" t="s">
        <v>211</v>
      </c>
      <c r="G16643" s="87">
        <v>21600</v>
      </c>
      <c r="H16643" s="87">
        <v>21600</v>
      </c>
    </row>
    <row r="16644" spans="1:8" x14ac:dyDescent="0.3">
      <c r="A16644" t="s">
        <v>41</v>
      </c>
      <c r="B16644" t="s">
        <v>58</v>
      </c>
      <c r="C16644" t="s">
        <v>100</v>
      </c>
      <c r="D16644" t="s">
        <v>210</v>
      </c>
      <c r="E16644" t="s">
        <v>212</v>
      </c>
      <c r="G16644" s="87">
        <v>21600</v>
      </c>
      <c r="H16644" s="87">
        <v>21384</v>
      </c>
    </row>
    <row r="16645" spans="1:8" x14ac:dyDescent="0.3">
      <c r="A16645" t="s">
        <v>41</v>
      </c>
      <c r="B16645" t="s">
        <v>58</v>
      </c>
      <c r="C16645" t="s">
        <v>100</v>
      </c>
      <c r="D16645" t="s">
        <v>210</v>
      </c>
      <c r="E16645" t="s">
        <v>213</v>
      </c>
      <c r="G16645" s="87">
        <v>21600</v>
      </c>
      <c r="H16645" s="87">
        <v>21492</v>
      </c>
    </row>
    <row r="16646" spans="1:8" x14ac:dyDescent="0.3">
      <c r="A16646" t="s">
        <v>41</v>
      </c>
      <c r="B16646" t="s">
        <v>58</v>
      </c>
      <c r="C16646" t="s">
        <v>100</v>
      </c>
      <c r="D16646" t="s">
        <v>214</v>
      </c>
      <c r="E16646" t="s">
        <v>215</v>
      </c>
      <c r="F16646" s="88">
        <v>46388</v>
      </c>
      <c r="G16646" s="87">
        <v>1800</v>
      </c>
      <c r="H16646" s="87">
        <v>79.572773569326699</v>
      </c>
    </row>
    <row r="16647" spans="1:8" x14ac:dyDescent="0.3">
      <c r="A16647" t="s">
        <v>41</v>
      </c>
      <c r="B16647" t="s">
        <v>58</v>
      </c>
      <c r="C16647" t="s">
        <v>100</v>
      </c>
      <c r="D16647" t="s">
        <v>214</v>
      </c>
      <c r="E16647" t="s">
        <v>216</v>
      </c>
      <c r="F16647" s="88">
        <v>46388</v>
      </c>
      <c r="G16647" s="87">
        <v>1800</v>
      </c>
      <c r="H16647" s="87">
        <v>72.000000000000057</v>
      </c>
    </row>
    <row r="16648" spans="1:8" x14ac:dyDescent="0.3">
      <c r="A16648" t="s">
        <v>41</v>
      </c>
      <c r="B16648" t="s">
        <v>58</v>
      </c>
      <c r="C16648" t="s">
        <v>100</v>
      </c>
      <c r="D16648" t="s">
        <v>214</v>
      </c>
      <c r="E16648" t="s">
        <v>217</v>
      </c>
      <c r="F16648" s="88">
        <v>46388</v>
      </c>
      <c r="G16648" s="87">
        <v>1800</v>
      </c>
      <c r="H16648" s="87">
        <v>7.2815130474294776</v>
      </c>
    </row>
    <row r="16649" spans="1:8" x14ac:dyDescent="0.3">
      <c r="A16649" t="s">
        <v>41</v>
      </c>
      <c r="B16649" t="s">
        <v>58</v>
      </c>
      <c r="C16649" t="s">
        <v>100</v>
      </c>
      <c r="D16649" t="s">
        <v>214</v>
      </c>
      <c r="E16649" t="s">
        <v>215</v>
      </c>
      <c r="F16649" s="88">
        <v>46419</v>
      </c>
      <c r="G16649" s="87">
        <v>1800</v>
      </c>
      <c r="H16649" s="87">
        <v>79.570298477697051</v>
      </c>
    </row>
    <row r="16650" spans="1:8" x14ac:dyDescent="0.3">
      <c r="A16650" t="s">
        <v>41</v>
      </c>
      <c r="B16650" t="s">
        <v>58</v>
      </c>
      <c r="C16650" t="s">
        <v>100</v>
      </c>
      <c r="D16650" t="s">
        <v>214</v>
      </c>
      <c r="E16650" t="s">
        <v>216</v>
      </c>
      <c r="F16650" s="88">
        <v>46419</v>
      </c>
      <c r="G16650" s="87">
        <v>1800</v>
      </c>
      <c r="H16650" s="87">
        <v>72.000000000000057</v>
      </c>
    </row>
    <row r="16651" spans="1:8" x14ac:dyDescent="0.3">
      <c r="A16651" t="s">
        <v>41</v>
      </c>
      <c r="B16651" t="s">
        <v>58</v>
      </c>
      <c r="C16651" t="s">
        <v>100</v>
      </c>
      <c r="D16651" t="s">
        <v>214</v>
      </c>
      <c r="E16651" t="s">
        <v>217</v>
      </c>
      <c r="F16651" s="88">
        <v>46419</v>
      </c>
      <c r="G16651" s="87">
        <v>1800</v>
      </c>
      <c r="H16651" s="87">
        <v>7.2791331516318447</v>
      </c>
    </row>
    <row r="16652" spans="1:8" x14ac:dyDescent="0.3">
      <c r="A16652" t="s">
        <v>41</v>
      </c>
      <c r="B16652" t="s">
        <v>58</v>
      </c>
      <c r="C16652" t="s">
        <v>100</v>
      </c>
      <c r="D16652" t="s">
        <v>214</v>
      </c>
      <c r="E16652" t="s">
        <v>215</v>
      </c>
      <c r="F16652" s="88">
        <v>46447</v>
      </c>
      <c r="G16652" s="87">
        <v>1800</v>
      </c>
      <c r="H16652" s="87">
        <v>79.567825003461223</v>
      </c>
    </row>
    <row r="16653" spans="1:8" x14ac:dyDescent="0.3">
      <c r="A16653" t="s">
        <v>41</v>
      </c>
      <c r="B16653" t="s">
        <v>58</v>
      </c>
      <c r="C16653" t="s">
        <v>100</v>
      </c>
      <c r="D16653" t="s">
        <v>214</v>
      </c>
      <c r="E16653" t="s">
        <v>216</v>
      </c>
      <c r="F16653" s="88">
        <v>46447</v>
      </c>
      <c r="G16653" s="87">
        <v>1800</v>
      </c>
      <c r="H16653" s="87">
        <v>72.000000000000057</v>
      </c>
    </row>
    <row r="16654" spans="1:8" x14ac:dyDescent="0.3">
      <c r="A16654" t="s">
        <v>41</v>
      </c>
      <c r="B16654" t="s">
        <v>58</v>
      </c>
      <c r="C16654" t="s">
        <v>100</v>
      </c>
      <c r="D16654" t="s">
        <v>214</v>
      </c>
      <c r="E16654" t="s">
        <v>217</v>
      </c>
      <c r="F16654" s="88">
        <v>46447</v>
      </c>
      <c r="G16654" s="87">
        <v>1800</v>
      </c>
      <c r="H16654" s="87">
        <v>7.2767548110201918</v>
      </c>
    </row>
    <row r="16655" spans="1:8" x14ac:dyDescent="0.3">
      <c r="A16655" t="s">
        <v>41</v>
      </c>
      <c r="B16655" t="s">
        <v>58</v>
      </c>
      <c r="C16655" t="s">
        <v>100</v>
      </c>
      <c r="D16655" t="s">
        <v>214</v>
      </c>
      <c r="E16655" t="s">
        <v>215</v>
      </c>
      <c r="F16655" s="88">
        <v>46478</v>
      </c>
      <c r="G16655" s="87">
        <v>1800</v>
      </c>
      <c r="H16655" s="87">
        <v>79.56526938151876</v>
      </c>
    </row>
    <row r="16656" spans="1:8" x14ac:dyDescent="0.3">
      <c r="A16656" t="s">
        <v>41</v>
      </c>
      <c r="B16656" t="s">
        <v>58</v>
      </c>
      <c r="C16656" t="s">
        <v>100</v>
      </c>
      <c r="D16656" t="s">
        <v>214</v>
      </c>
      <c r="E16656" t="s">
        <v>216</v>
      </c>
      <c r="F16656" s="88">
        <v>46478</v>
      </c>
      <c r="G16656" s="87">
        <v>1800</v>
      </c>
      <c r="H16656" s="87">
        <v>72.000000000000057</v>
      </c>
    </row>
    <row r="16657" spans="1:8" x14ac:dyDescent="0.3">
      <c r="A16657" t="s">
        <v>41</v>
      </c>
      <c r="B16657" t="s">
        <v>58</v>
      </c>
      <c r="C16657" t="s">
        <v>100</v>
      </c>
      <c r="D16657" t="s">
        <v>214</v>
      </c>
      <c r="E16657" t="s">
        <v>217</v>
      </c>
      <c r="F16657" s="88">
        <v>46478</v>
      </c>
      <c r="G16657" s="87">
        <v>1800</v>
      </c>
      <c r="H16657" s="87">
        <v>7.2742974822293416</v>
      </c>
    </row>
    <row r="16658" spans="1:8" x14ac:dyDescent="0.3">
      <c r="A16658" t="s">
        <v>41</v>
      </c>
      <c r="B16658" t="s">
        <v>58</v>
      </c>
      <c r="C16658" t="s">
        <v>100</v>
      </c>
      <c r="D16658" t="s">
        <v>214</v>
      </c>
      <c r="E16658" t="s">
        <v>215</v>
      </c>
      <c r="F16658" s="88">
        <v>46508</v>
      </c>
      <c r="G16658" s="87">
        <v>1800</v>
      </c>
      <c r="H16658" s="87">
        <v>79.562715485038467</v>
      </c>
    </row>
    <row r="16659" spans="1:8" x14ac:dyDescent="0.3">
      <c r="A16659" t="s">
        <v>41</v>
      </c>
      <c r="B16659" t="s">
        <v>58</v>
      </c>
      <c r="C16659" t="s">
        <v>100</v>
      </c>
      <c r="D16659" t="s">
        <v>214</v>
      </c>
      <c r="E16659" t="s">
        <v>216</v>
      </c>
      <c r="F16659" s="88">
        <v>46508</v>
      </c>
      <c r="G16659" s="87">
        <v>1800</v>
      </c>
      <c r="H16659" s="87">
        <v>72.000000000000057</v>
      </c>
    </row>
    <row r="16660" spans="1:8" x14ac:dyDescent="0.3">
      <c r="A16660" t="s">
        <v>41</v>
      </c>
      <c r="B16660" t="s">
        <v>58</v>
      </c>
      <c r="C16660" t="s">
        <v>100</v>
      </c>
      <c r="D16660" t="s">
        <v>214</v>
      </c>
      <c r="E16660" t="s">
        <v>217</v>
      </c>
      <c r="F16660" s="88">
        <v>46508</v>
      </c>
      <c r="G16660" s="87">
        <v>1800</v>
      </c>
      <c r="H16660" s="87">
        <v>7.2718418125369499</v>
      </c>
    </row>
    <row r="16661" spans="1:8" x14ac:dyDescent="0.3">
      <c r="A16661" t="s">
        <v>41</v>
      </c>
      <c r="B16661" t="s">
        <v>58</v>
      </c>
      <c r="C16661" t="s">
        <v>100</v>
      </c>
      <c r="D16661" t="s">
        <v>214</v>
      </c>
      <c r="E16661" t="s">
        <v>215</v>
      </c>
      <c r="F16661" s="88">
        <v>46539</v>
      </c>
      <c r="G16661" s="87">
        <v>1800</v>
      </c>
      <c r="H16661" s="87">
        <v>79.56016331227373</v>
      </c>
    </row>
    <row r="16662" spans="1:8" x14ac:dyDescent="0.3">
      <c r="A16662" t="s">
        <v>41</v>
      </c>
      <c r="B16662" t="s">
        <v>58</v>
      </c>
      <c r="C16662" t="s">
        <v>100</v>
      </c>
      <c r="D16662" t="s">
        <v>214</v>
      </c>
      <c r="E16662" t="s">
        <v>216</v>
      </c>
      <c r="F16662" s="88">
        <v>46539</v>
      </c>
      <c r="G16662" s="87">
        <v>1800</v>
      </c>
      <c r="H16662" s="87">
        <v>72.000000000000057</v>
      </c>
    </row>
    <row r="16663" spans="1:8" x14ac:dyDescent="0.3">
      <c r="A16663" t="s">
        <v>41</v>
      </c>
      <c r="B16663" t="s">
        <v>58</v>
      </c>
      <c r="C16663" t="s">
        <v>100</v>
      </c>
      <c r="D16663" t="s">
        <v>214</v>
      </c>
      <c r="E16663" t="s">
        <v>217</v>
      </c>
      <c r="F16663" s="88">
        <v>46539</v>
      </c>
      <c r="G16663" s="87">
        <v>1800</v>
      </c>
      <c r="H16663" s="87">
        <v>7.2693878002631607</v>
      </c>
    </row>
    <row r="16664" spans="1:8" x14ac:dyDescent="0.3">
      <c r="A16664" t="s">
        <v>41</v>
      </c>
      <c r="B16664" t="s">
        <v>58</v>
      </c>
      <c r="C16664" t="s">
        <v>100</v>
      </c>
      <c r="D16664" t="s">
        <v>214</v>
      </c>
      <c r="E16664" t="s">
        <v>215</v>
      </c>
      <c r="F16664" s="88">
        <v>46569</v>
      </c>
      <c r="G16664" s="87">
        <v>1800</v>
      </c>
      <c r="H16664" s="87">
        <v>79.557612861480379</v>
      </c>
    </row>
    <row r="16665" spans="1:8" x14ac:dyDescent="0.3">
      <c r="A16665" t="s">
        <v>41</v>
      </c>
      <c r="B16665" t="s">
        <v>58</v>
      </c>
      <c r="C16665" t="s">
        <v>100</v>
      </c>
      <c r="D16665" t="s">
        <v>214</v>
      </c>
      <c r="E16665" t="s">
        <v>216</v>
      </c>
      <c r="F16665" s="88">
        <v>46569</v>
      </c>
      <c r="G16665" s="87">
        <v>1800</v>
      </c>
      <c r="H16665" s="87">
        <v>72.000000000000057</v>
      </c>
    </row>
    <row r="16666" spans="1:8" x14ac:dyDescent="0.3">
      <c r="A16666" t="s">
        <v>41</v>
      </c>
      <c r="B16666" t="s">
        <v>58</v>
      </c>
      <c r="C16666" t="s">
        <v>100</v>
      </c>
      <c r="D16666" t="s">
        <v>214</v>
      </c>
      <c r="E16666" t="s">
        <v>217</v>
      </c>
      <c r="F16666" s="88">
        <v>46569</v>
      </c>
      <c r="G16666" s="87">
        <v>1800</v>
      </c>
      <c r="H16666" s="87">
        <v>7.2669354437309153</v>
      </c>
    </row>
    <row r="16667" spans="1:8" x14ac:dyDescent="0.3">
      <c r="A16667" t="s">
        <v>41</v>
      </c>
      <c r="B16667" t="s">
        <v>58</v>
      </c>
      <c r="C16667" t="s">
        <v>100</v>
      </c>
      <c r="D16667" t="s">
        <v>214</v>
      </c>
      <c r="E16667" t="s">
        <v>215</v>
      </c>
      <c r="F16667" s="88">
        <v>46600</v>
      </c>
      <c r="G16667" s="87">
        <v>1800</v>
      </c>
      <c r="H16667" s="87">
        <v>154.73722325727999</v>
      </c>
    </row>
    <row r="16668" spans="1:8" x14ac:dyDescent="0.3">
      <c r="A16668" t="s">
        <v>41</v>
      </c>
      <c r="B16668" t="s">
        <v>58</v>
      </c>
      <c r="C16668" t="s">
        <v>100</v>
      </c>
      <c r="D16668" t="s">
        <v>214</v>
      </c>
      <c r="E16668" t="s">
        <v>216</v>
      </c>
      <c r="F16668" s="88">
        <v>46600</v>
      </c>
      <c r="G16668" s="87">
        <v>1800</v>
      </c>
      <c r="H16668" s="87">
        <v>146.88000000000019</v>
      </c>
    </row>
    <row r="16669" spans="1:8" x14ac:dyDescent="0.3">
      <c r="A16669" t="s">
        <v>41</v>
      </c>
      <c r="B16669" t="s">
        <v>58</v>
      </c>
      <c r="C16669" t="s">
        <v>100</v>
      </c>
      <c r="D16669" t="s">
        <v>214</v>
      </c>
      <c r="E16669" t="s">
        <v>217</v>
      </c>
      <c r="F16669" s="88">
        <v>46600</v>
      </c>
      <c r="G16669" s="87">
        <v>1800</v>
      </c>
      <c r="H16669" s="87">
        <v>7.2644445795855717</v>
      </c>
    </row>
    <row r="16670" spans="1:8" x14ac:dyDescent="0.3">
      <c r="A16670" t="s">
        <v>41</v>
      </c>
      <c r="B16670" t="s">
        <v>58</v>
      </c>
      <c r="C16670" t="s">
        <v>100</v>
      </c>
      <c r="D16670" t="s">
        <v>214</v>
      </c>
      <c r="E16670" t="s">
        <v>215</v>
      </c>
      <c r="F16670" s="88">
        <v>46631</v>
      </c>
      <c r="G16670" s="87">
        <v>1800</v>
      </c>
      <c r="H16670" s="87">
        <v>154.73457439400491</v>
      </c>
    </row>
    <row r="16671" spans="1:8" x14ac:dyDescent="0.3">
      <c r="A16671" t="s">
        <v>41</v>
      </c>
      <c r="B16671" t="s">
        <v>58</v>
      </c>
      <c r="C16671" t="s">
        <v>100</v>
      </c>
      <c r="D16671" t="s">
        <v>214</v>
      </c>
      <c r="E16671" t="s">
        <v>216</v>
      </c>
      <c r="F16671" s="88">
        <v>46631</v>
      </c>
      <c r="G16671" s="87">
        <v>1800</v>
      </c>
      <c r="H16671" s="87">
        <v>146.88000000000019</v>
      </c>
    </row>
    <row r="16672" spans="1:8" x14ac:dyDescent="0.3">
      <c r="A16672" t="s">
        <v>41</v>
      </c>
      <c r="B16672" t="s">
        <v>58</v>
      </c>
      <c r="C16672" t="s">
        <v>100</v>
      </c>
      <c r="D16672" t="s">
        <v>214</v>
      </c>
      <c r="E16672" t="s">
        <v>217</v>
      </c>
      <c r="F16672" s="88">
        <v>46631</v>
      </c>
      <c r="G16672" s="87">
        <v>1800</v>
      </c>
      <c r="H16672" s="87">
        <v>7.2619955565871752</v>
      </c>
    </row>
    <row r="16673" spans="1:8" x14ac:dyDescent="0.3">
      <c r="A16673" t="s">
        <v>41</v>
      </c>
      <c r="B16673" t="s">
        <v>58</v>
      </c>
      <c r="C16673" t="s">
        <v>100</v>
      </c>
      <c r="D16673" t="s">
        <v>214</v>
      </c>
      <c r="E16673" t="s">
        <v>215</v>
      </c>
      <c r="F16673" s="88">
        <v>46661</v>
      </c>
      <c r="G16673" s="87">
        <v>1800</v>
      </c>
      <c r="H16673" s="87">
        <v>79.549930111655655</v>
      </c>
    </row>
    <row r="16674" spans="1:8" x14ac:dyDescent="0.3">
      <c r="A16674" t="s">
        <v>41</v>
      </c>
      <c r="B16674" t="s">
        <v>58</v>
      </c>
      <c r="C16674" t="s">
        <v>100</v>
      </c>
      <c r="D16674" t="s">
        <v>214</v>
      </c>
      <c r="E16674" t="s">
        <v>216</v>
      </c>
      <c r="F16674" s="88">
        <v>46661</v>
      </c>
      <c r="G16674" s="87">
        <v>1800</v>
      </c>
      <c r="H16674" s="87">
        <v>72.000000000000057</v>
      </c>
    </row>
    <row r="16675" spans="1:8" x14ac:dyDescent="0.3">
      <c r="A16675" t="s">
        <v>41</v>
      </c>
      <c r="B16675" t="s">
        <v>58</v>
      </c>
      <c r="C16675" t="s">
        <v>100</v>
      </c>
      <c r="D16675" t="s">
        <v>214</v>
      </c>
      <c r="E16675" t="s">
        <v>217</v>
      </c>
      <c r="F16675" s="88">
        <v>46661</v>
      </c>
      <c r="G16675" s="87">
        <v>1800</v>
      </c>
      <c r="H16675" s="87">
        <v>7.259548184284359</v>
      </c>
    </row>
    <row r="16676" spans="1:8" x14ac:dyDescent="0.3">
      <c r="A16676" t="s">
        <v>41</v>
      </c>
      <c r="B16676" t="s">
        <v>58</v>
      </c>
      <c r="C16676" t="s">
        <v>100</v>
      </c>
      <c r="D16676" t="s">
        <v>214</v>
      </c>
      <c r="E16676" t="s">
        <v>215</v>
      </c>
      <c r="F16676" s="88">
        <v>46692</v>
      </c>
      <c r="G16676" s="87">
        <v>1800</v>
      </c>
      <c r="H16676" s="87">
        <v>79.547386559448398</v>
      </c>
    </row>
    <row r="16677" spans="1:8" x14ac:dyDescent="0.3">
      <c r="A16677" t="s">
        <v>41</v>
      </c>
      <c r="B16677" t="s">
        <v>58</v>
      </c>
      <c r="C16677" t="s">
        <v>100</v>
      </c>
      <c r="D16677" t="s">
        <v>214</v>
      </c>
      <c r="E16677" t="s">
        <v>216</v>
      </c>
      <c r="F16677" s="88">
        <v>46692</v>
      </c>
      <c r="G16677" s="87">
        <v>1800</v>
      </c>
      <c r="H16677" s="87">
        <v>72.000000000000057</v>
      </c>
    </row>
    <row r="16678" spans="1:8" x14ac:dyDescent="0.3">
      <c r="A16678" t="s">
        <v>41</v>
      </c>
      <c r="B16678" t="s">
        <v>58</v>
      </c>
      <c r="C16678" t="s">
        <v>100</v>
      </c>
      <c r="D16678" t="s">
        <v>214</v>
      </c>
      <c r="E16678" t="s">
        <v>217</v>
      </c>
      <c r="F16678" s="88">
        <v>46692</v>
      </c>
      <c r="G16678" s="87">
        <v>1800</v>
      </c>
      <c r="H16678" s="87">
        <v>7.2571024610080581</v>
      </c>
    </row>
    <row r="16679" spans="1:8" x14ac:dyDescent="0.3">
      <c r="A16679" t="s">
        <v>41</v>
      </c>
      <c r="B16679" t="s">
        <v>58</v>
      </c>
      <c r="C16679" t="s">
        <v>100</v>
      </c>
      <c r="D16679" t="s">
        <v>214</v>
      </c>
      <c r="E16679" t="s">
        <v>215</v>
      </c>
      <c r="F16679" s="88">
        <v>46722</v>
      </c>
      <c r="G16679" s="87">
        <v>1800</v>
      </c>
      <c r="H16679" s="87">
        <v>79.544844720497082</v>
      </c>
    </row>
    <row r="16680" spans="1:8" x14ac:dyDescent="0.3">
      <c r="A16680" t="s">
        <v>41</v>
      </c>
      <c r="B16680" t="s">
        <v>58</v>
      </c>
      <c r="C16680" t="s">
        <v>100</v>
      </c>
      <c r="D16680" t="s">
        <v>214</v>
      </c>
      <c r="E16680" t="s">
        <v>216</v>
      </c>
      <c r="F16680" s="88">
        <v>46722</v>
      </c>
      <c r="G16680" s="87">
        <v>1800</v>
      </c>
      <c r="H16680" s="87">
        <v>72.000000000000057</v>
      </c>
    </row>
    <row r="16681" spans="1:8" x14ac:dyDescent="0.3">
      <c r="A16681" t="s">
        <v>41</v>
      </c>
      <c r="B16681" t="s">
        <v>58</v>
      </c>
      <c r="C16681" t="s">
        <v>100</v>
      </c>
      <c r="D16681" t="s">
        <v>214</v>
      </c>
      <c r="E16681" t="s">
        <v>217</v>
      </c>
      <c r="F16681" s="88">
        <v>46722</v>
      </c>
      <c r="G16681" s="87">
        <v>1800</v>
      </c>
      <c r="H16681" s="87">
        <v>7.2546583850932036</v>
      </c>
    </row>
    <row r="16682" spans="1:8" x14ac:dyDescent="0.3">
      <c r="A16682" t="s">
        <v>41</v>
      </c>
      <c r="B16682" t="s">
        <v>58</v>
      </c>
      <c r="C16682" t="s">
        <v>102</v>
      </c>
      <c r="D16682" t="s">
        <v>198</v>
      </c>
      <c r="E16682" t="s">
        <v>135</v>
      </c>
      <c r="G16682" s="87">
        <v>16800</v>
      </c>
      <c r="H16682" s="87">
        <v>9576</v>
      </c>
    </row>
    <row r="16683" spans="1:8" x14ac:dyDescent="0.3">
      <c r="A16683" t="s">
        <v>41</v>
      </c>
      <c r="B16683" t="s">
        <v>58</v>
      </c>
      <c r="C16683" t="s">
        <v>102</v>
      </c>
      <c r="D16683" t="s">
        <v>198</v>
      </c>
      <c r="E16683" t="s">
        <v>199</v>
      </c>
      <c r="G16683" s="87">
        <v>16800</v>
      </c>
      <c r="H16683" s="87">
        <v>17082.447881640888</v>
      </c>
    </row>
    <row r="16684" spans="1:8" x14ac:dyDescent="0.3">
      <c r="A16684" t="s">
        <v>41</v>
      </c>
      <c r="B16684" t="s">
        <v>58</v>
      </c>
      <c r="C16684" t="s">
        <v>102</v>
      </c>
      <c r="D16684" t="s">
        <v>198</v>
      </c>
      <c r="E16684" t="s">
        <v>200</v>
      </c>
      <c r="G16684" s="87">
        <v>16800</v>
      </c>
      <c r="H16684" s="87">
        <v>16901.55107731538</v>
      </c>
    </row>
    <row r="16685" spans="1:8" x14ac:dyDescent="0.3">
      <c r="A16685" t="s">
        <v>41</v>
      </c>
      <c r="B16685" t="s">
        <v>58</v>
      </c>
      <c r="C16685" t="s">
        <v>102</v>
      </c>
      <c r="D16685" t="s">
        <v>198</v>
      </c>
      <c r="E16685" t="s">
        <v>201</v>
      </c>
      <c r="G16685" s="87">
        <v>16800</v>
      </c>
      <c r="H16685" s="87">
        <v>16800</v>
      </c>
    </row>
    <row r="16686" spans="1:8" x14ac:dyDescent="0.3">
      <c r="A16686" t="s">
        <v>41</v>
      </c>
      <c r="B16686" t="s">
        <v>58</v>
      </c>
      <c r="C16686" t="s">
        <v>102</v>
      </c>
      <c r="D16686" t="s">
        <v>198</v>
      </c>
      <c r="E16686" t="s">
        <v>202</v>
      </c>
      <c r="G16686" s="87">
        <v>16800</v>
      </c>
      <c r="H16686" s="87">
        <v>9795.8525759741005</v>
      </c>
    </row>
    <row r="16687" spans="1:8" x14ac:dyDescent="0.3">
      <c r="A16687" t="s">
        <v>41</v>
      </c>
      <c r="B16687" t="s">
        <v>58</v>
      </c>
      <c r="C16687" t="s">
        <v>102</v>
      </c>
      <c r="D16687" t="s">
        <v>198</v>
      </c>
      <c r="E16687" t="s">
        <v>139</v>
      </c>
      <c r="G16687" s="87">
        <v>16800</v>
      </c>
      <c r="H16687" s="87">
        <v>10500</v>
      </c>
    </row>
    <row r="16688" spans="1:8" x14ac:dyDescent="0.3">
      <c r="A16688" t="s">
        <v>41</v>
      </c>
      <c r="B16688" t="s">
        <v>58</v>
      </c>
      <c r="C16688" t="s">
        <v>102</v>
      </c>
      <c r="D16688" t="s">
        <v>198</v>
      </c>
      <c r="E16688" t="s">
        <v>65</v>
      </c>
      <c r="G16688" s="87">
        <v>16800</v>
      </c>
      <c r="H16688" s="87">
        <v>9795.8525759741005</v>
      </c>
    </row>
    <row r="16689" spans="1:8" x14ac:dyDescent="0.3">
      <c r="A16689" t="s">
        <v>41</v>
      </c>
      <c r="B16689" t="s">
        <v>58</v>
      </c>
      <c r="C16689" t="s">
        <v>102</v>
      </c>
      <c r="D16689" t="s">
        <v>203</v>
      </c>
      <c r="E16689" t="s">
        <v>204</v>
      </c>
      <c r="G16689" s="87">
        <v>16800</v>
      </c>
      <c r="H16689" s="87">
        <v>9506.481829214048</v>
      </c>
    </row>
    <row r="16690" spans="1:8" x14ac:dyDescent="0.3">
      <c r="A16690" t="s">
        <v>41</v>
      </c>
      <c r="B16690" t="s">
        <v>58</v>
      </c>
      <c r="C16690" t="s">
        <v>102</v>
      </c>
      <c r="D16690" t="s">
        <v>203</v>
      </c>
      <c r="E16690" t="s">
        <v>142</v>
      </c>
      <c r="G16690" s="87">
        <v>16800</v>
      </c>
      <c r="H16690" s="87">
        <v>16800</v>
      </c>
    </row>
    <row r="16691" spans="1:8" x14ac:dyDescent="0.3">
      <c r="A16691" t="s">
        <v>41</v>
      </c>
      <c r="B16691" t="s">
        <v>58</v>
      </c>
      <c r="C16691" t="s">
        <v>102</v>
      </c>
      <c r="D16691" t="s">
        <v>203</v>
      </c>
      <c r="E16691" t="s">
        <v>143</v>
      </c>
      <c r="G16691" s="87">
        <v>16800</v>
      </c>
      <c r="H16691" s="87">
        <v>16678.038296866751</v>
      </c>
    </row>
    <row r="16692" spans="1:8" x14ac:dyDescent="0.3">
      <c r="A16692" t="s">
        <v>41</v>
      </c>
      <c r="B16692" t="s">
        <v>58</v>
      </c>
      <c r="C16692" t="s">
        <v>102</v>
      </c>
      <c r="D16692" t="s">
        <v>203</v>
      </c>
      <c r="E16692" t="s">
        <v>141</v>
      </c>
      <c r="G16692" s="87">
        <v>16800</v>
      </c>
      <c r="H16692" s="87">
        <v>0</v>
      </c>
    </row>
    <row r="16693" spans="1:8" x14ac:dyDescent="0.3">
      <c r="A16693" t="s">
        <v>41</v>
      </c>
      <c r="B16693" t="s">
        <v>58</v>
      </c>
      <c r="C16693" t="s">
        <v>102</v>
      </c>
      <c r="D16693" t="s">
        <v>203</v>
      </c>
      <c r="E16693" t="s">
        <v>205</v>
      </c>
      <c r="G16693" s="87">
        <v>16800</v>
      </c>
      <c r="H16693" s="87">
        <v>9506.481829214048</v>
      </c>
    </row>
    <row r="16694" spans="1:8" x14ac:dyDescent="0.3">
      <c r="A16694" t="s">
        <v>41</v>
      </c>
      <c r="B16694" t="s">
        <v>58</v>
      </c>
      <c r="C16694" t="s">
        <v>102</v>
      </c>
      <c r="D16694" t="s">
        <v>206</v>
      </c>
      <c r="E16694" t="s">
        <v>207</v>
      </c>
      <c r="G16694" s="87">
        <v>16800</v>
      </c>
      <c r="H16694" s="87">
        <v>17640</v>
      </c>
    </row>
    <row r="16695" spans="1:8" x14ac:dyDescent="0.3">
      <c r="A16695" t="s">
        <v>41</v>
      </c>
      <c r="B16695" t="s">
        <v>58</v>
      </c>
      <c r="C16695" t="s">
        <v>102</v>
      </c>
      <c r="D16695" t="s">
        <v>206</v>
      </c>
      <c r="E16695" t="s">
        <v>208</v>
      </c>
      <c r="G16695" s="87">
        <v>16800</v>
      </c>
      <c r="H16695" s="87">
        <v>17348.333333333328</v>
      </c>
    </row>
    <row r="16696" spans="1:8" x14ac:dyDescent="0.3">
      <c r="A16696" t="s">
        <v>41</v>
      </c>
      <c r="B16696" t="s">
        <v>58</v>
      </c>
      <c r="C16696" t="s">
        <v>102</v>
      </c>
      <c r="D16696" t="s">
        <v>206</v>
      </c>
      <c r="E16696" t="s">
        <v>209</v>
      </c>
      <c r="G16696" s="87">
        <v>16800</v>
      </c>
      <c r="H16696" s="87">
        <v>16699.059080962801</v>
      </c>
    </row>
    <row r="16697" spans="1:8" x14ac:dyDescent="0.3">
      <c r="A16697" t="s">
        <v>41</v>
      </c>
      <c r="B16697" t="s">
        <v>58</v>
      </c>
      <c r="C16697" t="s">
        <v>102</v>
      </c>
      <c r="D16697" t="s">
        <v>210</v>
      </c>
      <c r="E16697" t="s">
        <v>211</v>
      </c>
      <c r="G16697" s="87">
        <v>16800</v>
      </c>
      <c r="H16697" s="87">
        <v>16800</v>
      </c>
    </row>
    <row r="16698" spans="1:8" x14ac:dyDescent="0.3">
      <c r="A16698" t="s">
        <v>41</v>
      </c>
      <c r="B16698" t="s">
        <v>58</v>
      </c>
      <c r="C16698" t="s">
        <v>102</v>
      </c>
      <c r="D16698" t="s">
        <v>210</v>
      </c>
      <c r="E16698" t="s">
        <v>212</v>
      </c>
      <c r="G16698" s="87">
        <v>16800</v>
      </c>
      <c r="H16698" s="87">
        <v>16632</v>
      </c>
    </row>
    <row r="16699" spans="1:8" x14ac:dyDescent="0.3">
      <c r="A16699" t="s">
        <v>41</v>
      </c>
      <c r="B16699" t="s">
        <v>58</v>
      </c>
      <c r="C16699" t="s">
        <v>102</v>
      </c>
      <c r="D16699" t="s">
        <v>210</v>
      </c>
      <c r="E16699" t="s">
        <v>213</v>
      </c>
      <c r="G16699" s="87">
        <v>16800</v>
      </c>
      <c r="H16699" s="87">
        <v>16968</v>
      </c>
    </row>
    <row r="16700" spans="1:8" x14ac:dyDescent="0.3">
      <c r="A16700" t="s">
        <v>41</v>
      </c>
      <c r="B16700" t="s">
        <v>58</v>
      </c>
      <c r="C16700" t="s">
        <v>102</v>
      </c>
      <c r="D16700" t="s">
        <v>214</v>
      </c>
      <c r="E16700" t="s">
        <v>215</v>
      </c>
      <c r="F16700" s="88">
        <v>46388</v>
      </c>
      <c r="G16700" s="87">
        <v>1400</v>
      </c>
      <c r="H16700" s="87">
        <v>93.991683062064183</v>
      </c>
    </row>
    <row r="16701" spans="1:8" x14ac:dyDescent="0.3">
      <c r="A16701" t="s">
        <v>41</v>
      </c>
      <c r="B16701" t="s">
        <v>58</v>
      </c>
      <c r="C16701" t="s">
        <v>102</v>
      </c>
      <c r="D16701" t="s">
        <v>214</v>
      </c>
      <c r="E16701" t="s">
        <v>216</v>
      </c>
      <c r="F16701" s="88">
        <v>46388</v>
      </c>
      <c r="G16701" s="87">
        <v>1400</v>
      </c>
      <c r="H16701" s="87">
        <v>70.000000000000057</v>
      </c>
    </row>
    <row r="16702" spans="1:8" x14ac:dyDescent="0.3">
      <c r="A16702" t="s">
        <v>41</v>
      </c>
      <c r="B16702" t="s">
        <v>58</v>
      </c>
      <c r="C16702" t="s">
        <v>102</v>
      </c>
      <c r="D16702" t="s">
        <v>214</v>
      </c>
      <c r="E16702" t="s">
        <v>217</v>
      </c>
      <c r="F16702" s="88">
        <v>46388</v>
      </c>
      <c r="G16702" s="87">
        <v>1400</v>
      </c>
      <c r="H16702" s="87">
        <v>22.84922196387069</v>
      </c>
    </row>
    <row r="16703" spans="1:8" x14ac:dyDescent="0.3">
      <c r="A16703" t="s">
        <v>41</v>
      </c>
      <c r="B16703" t="s">
        <v>58</v>
      </c>
      <c r="C16703" t="s">
        <v>102</v>
      </c>
      <c r="D16703" t="s">
        <v>214</v>
      </c>
      <c r="E16703" t="s">
        <v>215</v>
      </c>
      <c r="F16703" s="88">
        <v>46419</v>
      </c>
      <c r="G16703" s="87">
        <v>1400</v>
      </c>
      <c r="H16703" s="87">
        <v>93.960077701118649</v>
      </c>
    </row>
    <row r="16704" spans="1:8" x14ac:dyDescent="0.3">
      <c r="A16704" t="s">
        <v>41</v>
      </c>
      <c r="B16704" t="s">
        <v>58</v>
      </c>
      <c r="C16704" t="s">
        <v>102</v>
      </c>
      <c r="D16704" t="s">
        <v>214</v>
      </c>
      <c r="E16704" t="s">
        <v>216</v>
      </c>
      <c r="F16704" s="88">
        <v>46419</v>
      </c>
      <c r="G16704" s="87">
        <v>1400</v>
      </c>
      <c r="H16704" s="87">
        <v>70.000000000000057</v>
      </c>
    </row>
    <row r="16705" spans="1:8" x14ac:dyDescent="0.3">
      <c r="A16705" t="s">
        <v>41</v>
      </c>
      <c r="B16705" t="s">
        <v>58</v>
      </c>
      <c r="C16705" t="s">
        <v>102</v>
      </c>
      <c r="D16705" t="s">
        <v>214</v>
      </c>
      <c r="E16705" t="s">
        <v>217</v>
      </c>
      <c r="F16705" s="88">
        <v>46419</v>
      </c>
      <c r="G16705" s="87">
        <v>1400</v>
      </c>
      <c r="H16705" s="87">
        <v>22.81912162011292</v>
      </c>
    </row>
    <row r="16706" spans="1:8" x14ac:dyDescent="0.3">
      <c r="A16706" t="s">
        <v>41</v>
      </c>
      <c r="B16706" t="s">
        <v>58</v>
      </c>
      <c r="C16706" t="s">
        <v>102</v>
      </c>
      <c r="D16706" t="s">
        <v>214</v>
      </c>
      <c r="E16706" t="s">
        <v>215</v>
      </c>
      <c r="F16706" s="88">
        <v>46447</v>
      </c>
      <c r="G16706" s="87">
        <v>1400</v>
      </c>
      <c r="H16706" s="87">
        <v>93.928555501048237</v>
      </c>
    </row>
    <row r="16707" spans="1:8" x14ac:dyDescent="0.3">
      <c r="A16707" t="s">
        <v>41</v>
      </c>
      <c r="B16707" t="s">
        <v>58</v>
      </c>
      <c r="C16707" t="s">
        <v>102</v>
      </c>
      <c r="D16707" t="s">
        <v>214</v>
      </c>
      <c r="E16707" t="s">
        <v>216</v>
      </c>
      <c r="F16707" s="88">
        <v>46447</v>
      </c>
      <c r="G16707" s="87">
        <v>1400</v>
      </c>
      <c r="H16707" s="87">
        <v>70.000000000000057</v>
      </c>
    </row>
    <row r="16708" spans="1:8" x14ac:dyDescent="0.3">
      <c r="A16708" t="s">
        <v>41</v>
      </c>
      <c r="B16708" t="s">
        <v>58</v>
      </c>
      <c r="C16708" t="s">
        <v>102</v>
      </c>
      <c r="D16708" t="s">
        <v>214</v>
      </c>
      <c r="E16708" t="s">
        <v>217</v>
      </c>
      <c r="F16708" s="88">
        <v>46447</v>
      </c>
      <c r="G16708" s="87">
        <v>1400</v>
      </c>
      <c r="H16708" s="87">
        <v>22.7891004771887</v>
      </c>
    </row>
    <row r="16709" spans="1:8" x14ac:dyDescent="0.3">
      <c r="A16709" t="s">
        <v>41</v>
      </c>
      <c r="B16709" t="s">
        <v>58</v>
      </c>
      <c r="C16709" t="s">
        <v>102</v>
      </c>
      <c r="D16709" t="s">
        <v>214</v>
      </c>
      <c r="E16709" t="s">
        <v>215</v>
      </c>
      <c r="F16709" s="88">
        <v>46478</v>
      </c>
      <c r="G16709" s="87">
        <v>1400</v>
      </c>
      <c r="H16709" s="87">
        <v>93.89605184047025</v>
      </c>
    </row>
    <row r="16710" spans="1:8" x14ac:dyDescent="0.3">
      <c r="A16710" t="s">
        <v>41</v>
      </c>
      <c r="B16710" t="s">
        <v>58</v>
      </c>
      <c r="C16710" t="s">
        <v>102</v>
      </c>
      <c r="D16710" t="s">
        <v>214</v>
      </c>
      <c r="E16710" t="s">
        <v>216</v>
      </c>
      <c r="F16710" s="88">
        <v>46478</v>
      </c>
      <c r="G16710" s="87">
        <v>1400</v>
      </c>
      <c r="H16710" s="87">
        <v>70.000000000000057</v>
      </c>
    </row>
    <row r="16711" spans="1:8" x14ac:dyDescent="0.3">
      <c r="A16711" t="s">
        <v>41</v>
      </c>
      <c r="B16711" t="s">
        <v>58</v>
      </c>
      <c r="C16711" t="s">
        <v>102</v>
      </c>
      <c r="D16711" t="s">
        <v>214</v>
      </c>
      <c r="E16711" t="s">
        <v>217</v>
      </c>
      <c r="F16711" s="88">
        <v>46478</v>
      </c>
      <c r="G16711" s="87">
        <v>1400</v>
      </c>
      <c r="H16711" s="87">
        <v>22.758144609971701</v>
      </c>
    </row>
    <row r="16712" spans="1:8" x14ac:dyDescent="0.3">
      <c r="A16712" t="s">
        <v>41</v>
      </c>
      <c r="B16712" t="s">
        <v>58</v>
      </c>
      <c r="C16712" t="s">
        <v>102</v>
      </c>
      <c r="D16712" t="s">
        <v>214</v>
      </c>
      <c r="E16712" t="s">
        <v>215</v>
      </c>
      <c r="F16712" s="88">
        <v>46508</v>
      </c>
      <c r="G16712" s="87">
        <v>1400</v>
      </c>
      <c r="H16712" s="87">
        <v>93.8636363636368</v>
      </c>
    </row>
    <row r="16713" spans="1:8" x14ac:dyDescent="0.3">
      <c r="A16713" t="s">
        <v>41</v>
      </c>
      <c r="B16713" t="s">
        <v>58</v>
      </c>
      <c r="C16713" t="s">
        <v>102</v>
      </c>
      <c r="D16713" t="s">
        <v>214</v>
      </c>
      <c r="E16713" t="s">
        <v>216</v>
      </c>
      <c r="F16713" s="88">
        <v>46508</v>
      </c>
      <c r="G16713" s="87">
        <v>1400</v>
      </c>
      <c r="H16713" s="87">
        <v>70.000000000000057</v>
      </c>
    </row>
    <row r="16714" spans="1:8" x14ac:dyDescent="0.3">
      <c r="A16714" t="s">
        <v>41</v>
      </c>
      <c r="B16714" t="s">
        <v>58</v>
      </c>
      <c r="C16714" t="s">
        <v>102</v>
      </c>
      <c r="D16714" t="s">
        <v>214</v>
      </c>
      <c r="E16714" t="s">
        <v>217</v>
      </c>
      <c r="F16714" s="88">
        <v>46508</v>
      </c>
      <c r="G16714" s="87">
        <v>1400</v>
      </c>
      <c r="H16714" s="87">
        <v>22.727272727272929</v>
      </c>
    </row>
    <row r="16715" spans="1:8" x14ac:dyDescent="0.3">
      <c r="A16715" t="s">
        <v>41</v>
      </c>
      <c r="B16715" t="s">
        <v>58</v>
      </c>
      <c r="C16715" t="s">
        <v>102</v>
      </c>
      <c r="D16715" t="s">
        <v>214</v>
      </c>
      <c r="E16715" t="s">
        <v>215</v>
      </c>
      <c r="F16715" s="88">
        <v>46539</v>
      </c>
      <c r="G16715" s="87">
        <v>1400</v>
      </c>
      <c r="H16715" s="87">
        <v>93.831308712163249</v>
      </c>
    </row>
    <row r="16716" spans="1:8" x14ac:dyDescent="0.3">
      <c r="A16716" t="s">
        <v>41</v>
      </c>
      <c r="B16716" t="s">
        <v>58</v>
      </c>
      <c r="C16716" t="s">
        <v>102</v>
      </c>
      <c r="D16716" t="s">
        <v>214</v>
      </c>
      <c r="E16716" t="s">
        <v>216</v>
      </c>
      <c r="F16716" s="88">
        <v>46539</v>
      </c>
      <c r="G16716" s="87">
        <v>1400</v>
      </c>
      <c r="H16716" s="87">
        <v>70.000000000000057</v>
      </c>
    </row>
    <row r="16717" spans="1:8" x14ac:dyDescent="0.3">
      <c r="A16717" t="s">
        <v>41</v>
      </c>
      <c r="B16717" t="s">
        <v>58</v>
      </c>
      <c r="C16717" t="s">
        <v>102</v>
      </c>
      <c r="D16717" t="s">
        <v>214</v>
      </c>
      <c r="E16717" t="s">
        <v>217</v>
      </c>
      <c r="F16717" s="88">
        <v>46539</v>
      </c>
      <c r="G16717" s="87">
        <v>1400</v>
      </c>
      <c r="H16717" s="87">
        <v>22.696484487774441</v>
      </c>
    </row>
    <row r="16718" spans="1:8" x14ac:dyDescent="0.3">
      <c r="A16718" t="s">
        <v>41</v>
      </c>
      <c r="B16718" t="s">
        <v>58</v>
      </c>
      <c r="C16718" t="s">
        <v>102</v>
      </c>
      <c r="D16718" t="s">
        <v>214</v>
      </c>
      <c r="E16718" t="s">
        <v>215</v>
      </c>
      <c r="F16718" s="88">
        <v>46569</v>
      </c>
      <c r="G16718" s="87">
        <v>1400</v>
      </c>
      <c r="H16718" s="87">
        <v>93.799068529607595</v>
      </c>
    </row>
    <row r="16719" spans="1:8" x14ac:dyDescent="0.3">
      <c r="A16719" t="s">
        <v>41</v>
      </c>
      <c r="B16719" t="s">
        <v>58</v>
      </c>
      <c r="C16719" t="s">
        <v>102</v>
      </c>
      <c r="D16719" t="s">
        <v>214</v>
      </c>
      <c r="E16719" t="s">
        <v>216</v>
      </c>
      <c r="F16719" s="88">
        <v>46569</v>
      </c>
      <c r="G16719" s="87">
        <v>1400</v>
      </c>
      <c r="H16719" s="87">
        <v>70.000000000000057</v>
      </c>
    </row>
    <row r="16720" spans="1:8" x14ac:dyDescent="0.3">
      <c r="A16720" t="s">
        <v>41</v>
      </c>
      <c r="B16720" t="s">
        <v>58</v>
      </c>
      <c r="C16720" t="s">
        <v>102</v>
      </c>
      <c r="D16720" t="s">
        <v>214</v>
      </c>
      <c r="E16720" t="s">
        <v>217</v>
      </c>
      <c r="F16720" s="88">
        <v>46569</v>
      </c>
      <c r="G16720" s="87">
        <v>1400</v>
      </c>
      <c r="H16720" s="87">
        <v>22.66577955200728</v>
      </c>
    </row>
    <row r="16721" spans="1:8" x14ac:dyDescent="0.3">
      <c r="A16721" t="s">
        <v>41</v>
      </c>
      <c r="B16721" t="s">
        <v>58</v>
      </c>
      <c r="C16721" t="s">
        <v>102</v>
      </c>
      <c r="D16721" t="s">
        <v>214</v>
      </c>
      <c r="E16721" t="s">
        <v>215</v>
      </c>
      <c r="F16721" s="88">
        <v>46600</v>
      </c>
      <c r="G16721" s="87">
        <v>1400</v>
      </c>
      <c r="H16721" s="87">
        <v>93.766389085754923</v>
      </c>
    </row>
    <row r="16722" spans="1:8" x14ac:dyDescent="0.3">
      <c r="A16722" t="s">
        <v>41</v>
      </c>
      <c r="B16722" t="s">
        <v>58</v>
      </c>
      <c r="C16722" t="s">
        <v>102</v>
      </c>
      <c r="D16722" t="s">
        <v>214</v>
      </c>
      <c r="E16722" t="s">
        <v>216</v>
      </c>
      <c r="F16722" s="88">
        <v>46600</v>
      </c>
      <c r="G16722" s="87">
        <v>1400</v>
      </c>
      <c r="H16722" s="87">
        <v>70.000000000000057</v>
      </c>
    </row>
    <row r="16723" spans="1:8" x14ac:dyDescent="0.3">
      <c r="A16723" t="s">
        <v>41</v>
      </c>
      <c r="B16723" t="s">
        <v>58</v>
      </c>
      <c r="C16723" t="s">
        <v>102</v>
      </c>
      <c r="D16723" t="s">
        <v>214</v>
      </c>
      <c r="E16723" t="s">
        <v>217</v>
      </c>
      <c r="F16723" s="88">
        <v>46600</v>
      </c>
      <c r="G16723" s="87">
        <v>1400</v>
      </c>
      <c r="H16723" s="87">
        <v>22.634656272147559</v>
      </c>
    </row>
    <row r="16724" spans="1:8" x14ac:dyDescent="0.3">
      <c r="A16724" t="s">
        <v>41</v>
      </c>
      <c r="B16724" t="s">
        <v>58</v>
      </c>
      <c r="C16724" t="s">
        <v>102</v>
      </c>
      <c r="D16724" t="s">
        <v>214</v>
      </c>
      <c r="E16724" t="s">
        <v>215</v>
      </c>
      <c r="F16724" s="88">
        <v>46631</v>
      </c>
      <c r="G16724" s="87">
        <v>1400</v>
      </c>
      <c r="H16724" s="87">
        <v>93.734324198792336</v>
      </c>
    </row>
    <row r="16725" spans="1:8" x14ac:dyDescent="0.3">
      <c r="A16725" t="s">
        <v>41</v>
      </c>
      <c r="B16725" t="s">
        <v>58</v>
      </c>
      <c r="C16725" t="s">
        <v>102</v>
      </c>
      <c r="D16725" t="s">
        <v>214</v>
      </c>
      <c r="E16725" t="s">
        <v>216</v>
      </c>
      <c r="F16725" s="88">
        <v>46631</v>
      </c>
      <c r="G16725" s="87">
        <v>1400</v>
      </c>
      <c r="H16725" s="87">
        <v>70.000000000000057</v>
      </c>
    </row>
    <row r="16726" spans="1:8" x14ac:dyDescent="0.3">
      <c r="A16726" t="s">
        <v>41</v>
      </c>
      <c r="B16726" t="s">
        <v>58</v>
      </c>
      <c r="C16726" t="s">
        <v>102</v>
      </c>
      <c r="D16726" t="s">
        <v>214</v>
      </c>
      <c r="E16726" t="s">
        <v>217</v>
      </c>
      <c r="F16726" s="88">
        <v>46631</v>
      </c>
      <c r="G16726" s="87">
        <v>1400</v>
      </c>
      <c r="H16726" s="87">
        <v>22.604118284564169</v>
      </c>
    </row>
    <row r="16727" spans="1:8" x14ac:dyDescent="0.3">
      <c r="A16727" t="s">
        <v>41</v>
      </c>
      <c r="B16727" t="s">
        <v>58</v>
      </c>
      <c r="C16727" t="s">
        <v>102</v>
      </c>
      <c r="D16727" t="s">
        <v>214</v>
      </c>
      <c r="E16727" t="s">
        <v>215</v>
      </c>
      <c r="F16727" s="88">
        <v>46661</v>
      </c>
      <c r="G16727" s="87">
        <v>1400</v>
      </c>
      <c r="H16727" s="87">
        <v>93.702345717188962</v>
      </c>
    </row>
    <row r="16728" spans="1:8" x14ac:dyDescent="0.3">
      <c r="A16728" t="s">
        <v>41</v>
      </c>
      <c r="B16728" t="s">
        <v>58</v>
      </c>
      <c r="C16728" t="s">
        <v>102</v>
      </c>
      <c r="D16728" t="s">
        <v>214</v>
      </c>
      <c r="E16728" t="s">
        <v>216</v>
      </c>
      <c r="F16728" s="88">
        <v>46661</v>
      </c>
      <c r="G16728" s="87">
        <v>1400</v>
      </c>
      <c r="H16728" s="87">
        <v>70.000000000000057</v>
      </c>
    </row>
    <row r="16729" spans="1:8" x14ac:dyDescent="0.3">
      <c r="A16729" t="s">
        <v>41</v>
      </c>
      <c r="B16729" t="s">
        <v>58</v>
      </c>
      <c r="C16729" t="s">
        <v>102</v>
      </c>
      <c r="D16729" t="s">
        <v>214</v>
      </c>
      <c r="E16729" t="s">
        <v>217</v>
      </c>
      <c r="F16729" s="88">
        <v>46661</v>
      </c>
      <c r="G16729" s="87">
        <v>1400</v>
      </c>
      <c r="H16729" s="87">
        <v>22.57366258779885</v>
      </c>
    </row>
    <row r="16730" spans="1:8" x14ac:dyDescent="0.3">
      <c r="A16730" t="s">
        <v>41</v>
      </c>
      <c r="B16730" t="s">
        <v>58</v>
      </c>
      <c r="C16730" t="s">
        <v>102</v>
      </c>
      <c r="D16730" t="s">
        <v>214</v>
      </c>
      <c r="E16730" t="s">
        <v>215</v>
      </c>
      <c r="F16730" s="88">
        <v>46692</v>
      </c>
      <c r="G16730" s="87">
        <v>1400</v>
      </c>
      <c r="H16730" s="87">
        <v>22.54328884967456</v>
      </c>
    </row>
    <row r="16731" spans="1:8" x14ac:dyDescent="0.3">
      <c r="A16731" t="s">
        <v>41</v>
      </c>
      <c r="B16731" t="s">
        <v>58</v>
      </c>
      <c r="C16731" t="s">
        <v>102</v>
      </c>
      <c r="D16731" t="s">
        <v>214</v>
      </c>
      <c r="E16731" t="s">
        <v>216</v>
      </c>
      <c r="F16731" s="88">
        <v>46692</v>
      </c>
      <c r="G16731" s="87">
        <v>1400</v>
      </c>
      <c r="H16731" s="87">
        <v>0</v>
      </c>
    </row>
    <row r="16732" spans="1:8" x14ac:dyDescent="0.3">
      <c r="A16732" t="s">
        <v>41</v>
      </c>
      <c r="B16732" t="s">
        <v>58</v>
      </c>
      <c r="C16732" t="s">
        <v>102</v>
      </c>
      <c r="D16732" t="s">
        <v>214</v>
      </c>
      <c r="E16732" t="s">
        <v>217</v>
      </c>
      <c r="F16732" s="88">
        <v>46692</v>
      </c>
      <c r="G16732" s="87">
        <v>1400</v>
      </c>
      <c r="H16732" s="87">
        <v>22.54328884967456</v>
      </c>
    </row>
    <row r="16733" spans="1:8" x14ac:dyDescent="0.3">
      <c r="A16733" t="s">
        <v>41</v>
      </c>
      <c r="B16733" t="s">
        <v>58</v>
      </c>
      <c r="C16733" t="s">
        <v>102</v>
      </c>
      <c r="D16733" t="s">
        <v>214</v>
      </c>
      <c r="E16733" t="s">
        <v>215</v>
      </c>
      <c r="F16733" s="88">
        <v>46722</v>
      </c>
      <c r="G16733" s="87">
        <v>1400</v>
      </c>
      <c r="H16733" s="87">
        <v>22.51299673980078</v>
      </c>
    </row>
    <row r="16734" spans="1:8" x14ac:dyDescent="0.3">
      <c r="A16734" t="s">
        <v>41</v>
      </c>
      <c r="B16734" t="s">
        <v>58</v>
      </c>
      <c r="C16734" t="s">
        <v>102</v>
      </c>
      <c r="D16734" t="s">
        <v>214</v>
      </c>
      <c r="E16734" t="s">
        <v>216</v>
      </c>
      <c r="F16734" s="88">
        <v>46722</v>
      </c>
      <c r="G16734" s="87">
        <v>1400</v>
      </c>
      <c r="H16734" s="87">
        <v>0</v>
      </c>
    </row>
    <row r="16735" spans="1:8" x14ac:dyDescent="0.3">
      <c r="A16735" t="s">
        <v>41</v>
      </c>
      <c r="B16735" t="s">
        <v>58</v>
      </c>
      <c r="C16735" t="s">
        <v>102</v>
      </c>
      <c r="D16735" t="s">
        <v>214</v>
      </c>
      <c r="E16735" t="s">
        <v>217</v>
      </c>
      <c r="F16735" s="88">
        <v>46722</v>
      </c>
      <c r="G16735" s="87">
        <v>1400</v>
      </c>
      <c r="H16735" s="87">
        <v>22.51299673980078</v>
      </c>
    </row>
    <row r="16736" spans="1:8" x14ac:dyDescent="0.3">
      <c r="A16736" t="s">
        <v>41</v>
      </c>
      <c r="B16736" t="s">
        <v>58</v>
      </c>
      <c r="C16736" t="s">
        <v>103</v>
      </c>
      <c r="D16736" t="s">
        <v>198</v>
      </c>
      <c r="E16736" t="s">
        <v>135</v>
      </c>
      <c r="G16736" s="87">
        <v>12000</v>
      </c>
      <c r="H16736" s="87">
        <v>6648.0000000000009</v>
      </c>
    </row>
    <row r="16737" spans="1:8" x14ac:dyDescent="0.3">
      <c r="A16737" t="s">
        <v>41</v>
      </c>
      <c r="B16737" t="s">
        <v>58</v>
      </c>
      <c r="C16737" t="s">
        <v>103</v>
      </c>
      <c r="D16737" t="s">
        <v>198</v>
      </c>
      <c r="E16737" t="s">
        <v>199</v>
      </c>
      <c r="G16737" s="87">
        <v>12000</v>
      </c>
      <c r="H16737" s="87">
        <v>12000</v>
      </c>
    </row>
    <row r="16738" spans="1:8" x14ac:dyDescent="0.3">
      <c r="A16738" t="s">
        <v>41</v>
      </c>
      <c r="B16738" t="s">
        <v>58</v>
      </c>
      <c r="C16738" t="s">
        <v>103</v>
      </c>
      <c r="D16738" t="s">
        <v>198</v>
      </c>
      <c r="E16738" t="s">
        <v>200</v>
      </c>
      <c r="G16738" s="87">
        <v>12000</v>
      </c>
      <c r="H16738" s="87">
        <v>12121.21212121212</v>
      </c>
    </row>
    <row r="16739" spans="1:8" x14ac:dyDescent="0.3">
      <c r="A16739" t="s">
        <v>41</v>
      </c>
      <c r="B16739" t="s">
        <v>58</v>
      </c>
      <c r="C16739" t="s">
        <v>103</v>
      </c>
      <c r="D16739" t="s">
        <v>198</v>
      </c>
      <c r="E16739" t="s">
        <v>201</v>
      </c>
      <c r="G16739" s="87">
        <v>12000</v>
      </c>
      <c r="H16739" s="87">
        <v>12000</v>
      </c>
    </row>
    <row r="16740" spans="1:8" x14ac:dyDescent="0.3">
      <c r="A16740" t="s">
        <v>41</v>
      </c>
      <c r="B16740" t="s">
        <v>58</v>
      </c>
      <c r="C16740" t="s">
        <v>103</v>
      </c>
      <c r="D16740" t="s">
        <v>198</v>
      </c>
      <c r="E16740" t="s">
        <v>202</v>
      </c>
      <c r="G16740" s="87">
        <v>12000</v>
      </c>
      <c r="H16740" s="87">
        <v>6715.1515151515141</v>
      </c>
    </row>
    <row r="16741" spans="1:8" x14ac:dyDescent="0.3">
      <c r="A16741" t="s">
        <v>41</v>
      </c>
      <c r="B16741" t="s">
        <v>58</v>
      </c>
      <c r="C16741" t="s">
        <v>103</v>
      </c>
      <c r="D16741" t="s">
        <v>198</v>
      </c>
      <c r="E16741" t="s">
        <v>139</v>
      </c>
      <c r="G16741" s="87">
        <v>12000</v>
      </c>
      <c r="H16741" s="87">
        <v>7740</v>
      </c>
    </row>
    <row r="16742" spans="1:8" x14ac:dyDescent="0.3">
      <c r="A16742" t="s">
        <v>41</v>
      </c>
      <c r="B16742" t="s">
        <v>58</v>
      </c>
      <c r="C16742" t="s">
        <v>103</v>
      </c>
      <c r="D16742" t="s">
        <v>198</v>
      </c>
      <c r="E16742" t="s">
        <v>65</v>
      </c>
      <c r="G16742" s="87">
        <v>12000</v>
      </c>
      <c r="H16742" s="87">
        <v>6715.1515151515141</v>
      </c>
    </row>
    <row r="16743" spans="1:8" x14ac:dyDescent="0.3">
      <c r="A16743" t="s">
        <v>41</v>
      </c>
      <c r="B16743" t="s">
        <v>58</v>
      </c>
      <c r="C16743" t="s">
        <v>103</v>
      </c>
      <c r="D16743" t="s">
        <v>203</v>
      </c>
      <c r="E16743" t="s">
        <v>204</v>
      </c>
      <c r="G16743" s="87">
        <v>12000</v>
      </c>
      <c r="H16743" s="87">
        <v>6715.1515151515141</v>
      </c>
    </row>
    <row r="16744" spans="1:8" x14ac:dyDescent="0.3">
      <c r="A16744" t="s">
        <v>41</v>
      </c>
      <c r="B16744" t="s">
        <v>58</v>
      </c>
      <c r="C16744" t="s">
        <v>103</v>
      </c>
      <c r="D16744" t="s">
        <v>203</v>
      </c>
      <c r="E16744" t="s">
        <v>142</v>
      </c>
      <c r="G16744" s="87">
        <v>12000</v>
      </c>
      <c r="H16744" s="87">
        <v>12000</v>
      </c>
    </row>
    <row r="16745" spans="1:8" x14ac:dyDescent="0.3">
      <c r="A16745" t="s">
        <v>41</v>
      </c>
      <c r="B16745" t="s">
        <v>58</v>
      </c>
      <c r="C16745" t="s">
        <v>103</v>
      </c>
      <c r="D16745" t="s">
        <v>203</v>
      </c>
      <c r="E16745" t="s">
        <v>143</v>
      </c>
      <c r="G16745" s="87">
        <v>12000</v>
      </c>
      <c r="H16745" s="87">
        <v>12121.21212121212</v>
      </c>
    </row>
    <row r="16746" spans="1:8" x14ac:dyDescent="0.3">
      <c r="A16746" t="s">
        <v>41</v>
      </c>
      <c r="B16746" t="s">
        <v>58</v>
      </c>
      <c r="C16746" t="s">
        <v>103</v>
      </c>
      <c r="D16746" t="s">
        <v>203</v>
      </c>
      <c r="E16746" t="s">
        <v>141</v>
      </c>
      <c r="G16746" s="87">
        <v>12000</v>
      </c>
      <c r="H16746" s="87">
        <v>0</v>
      </c>
    </row>
    <row r="16747" spans="1:8" x14ac:dyDescent="0.3">
      <c r="A16747" t="s">
        <v>41</v>
      </c>
      <c r="B16747" t="s">
        <v>58</v>
      </c>
      <c r="C16747" t="s">
        <v>103</v>
      </c>
      <c r="D16747" t="s">
        <v>203</v>
      </c>
      <c r="E16747" t="s">
        <v>205</v>
      </c>
      <c r="G16747" s="87">
        <v>12000</v>
      </c>
      <c r="H16747" s="87">
        <v>6715.1515151515141</v>
      </c>
    </row>
    <row r="16748" spans="1:8" x14ac:dyDescent="0.3">
      <c r="A16748" t="s">
        <v>41</v>
      </c>
      <c r="B16748" t="s">
        <v>58</v>
      </c>
      <c r="C16748" t="s">
        <v>103</v>
      </c>
      <c r="D16748" t="s">
        <v>206</v>
      </c>
      <c r="E16748" t="s">
        <v>207</v>
      </c>
      <c r="G16748" s="87">
        <v>12000</v>
      </c>
      <c r="H16748" s="87">
        <v>12000</v>
      </c>
    </row>
    <row r="16749" spans="1:8" x14ac:dyDescent="0.3">
      <c r="A16749" t="s">
        <v>41</v>
      </c>
      <c r="B16749" t="s">
        <v>58</v>
      </c>
      <c r="C16749" t="s">
        <v>103</v>
      </c>
      <c r="D16749" t="s">
        <v>206</v>
      </c>
      <c r="E16749" t="s">
        <v>208</v>
      </c>
      <c r="G16749" s="87">
        <v>12000</v>
      </c>
      <c r="H16749" s="87">
        <v>12000</v>
      </c>
    </row>
    <row r="16750" spans="1:8" x14ac:dyDescent="0.3">
      <c r="A16750" t="s">
        <v>41</v>
      </c>
      <c r="B16750" t="s">
        <v>58</v>
      </c>
      <c r="C16750" t="s">
        <v>103</v>
      </c>
      <c r="D16750" t="s">
        <v>206</v>
      </c>
      <c r="E16750" t="s">
        <v>209</v>
      </c>
      <c r="G16750" s="87">
        <v>12000</v>
      </c>
      <c r="H16750" s="87">
        <v>11880</v>
      </c>
    </row>
    <row r="16751" spans="1:8" x14ac:dyDescent="0.3">
      <c r="A16751" t="s">
        <v>41</v>
      </c>
      <c r="B16751" t="s">
        <v>58</v>
      </c>
      <c r="C16751" t="s">
        <v>103</v>
      </c>
      <c r="D16751" t="s">
        <v>210</v>
      </c>
      <c r="E16751" t="s">
        <v>211</v>
      </c>
      <c r="G16751" s="87">
        <v>12000</v>
      </c>
      <c r="H16751" s="87">
        <v>12000</v>
      </c>
    </row>
    <row r="16752" spans="1:8" x14ac:dyDescent="0.3">
      <c r="A16752" t="s">
        <v>41</v>
      </c>
      <c r="B16752" t="s">
        <v>58</v>
      </c>
      <c r="C16752" t="s">
        <v>103</v>
      </c>
      <c r="D16752" t="s">
        <v>210</v>
      </c>
      <c r="E16752" t="s">
        <v>212</v>
      </c>
      <c r="G16752" s="87">
        <v>12000</v>
      </c>
      <c r="H16752" s="87">
        <v>11880</v>
      </c>
    </row>
    <row r="16753" spans="1:8" x14ac:dyDescent="0.3">
      <c r="A16753" t="s">
        <v>41</v>
      </c>
      <c r="B16753" t="s">
        <v>58</v>
      </c>
      <c r="C16753" t="s">
        <v>103</v>
      </c>
      <c r="D16753" t="s">
        <v>210</v>
      </c>
      <c r="E16753" t="s">
        <v>213</v>
      </c>
      <c r="G16753" s="87">
        <v>12000</v>
      </c>
      <c r="H16753" s="87">
        <v>11880</v>
      </c>
    </row>
    <row r="16754" spans="1:8" x14ac:dyDescent="0.3">
      <c r="A16754" t="s">
        <v>41</v>
      </c>
      <c r="B16754" t="s">
        <v>58</v>
      </c>
      <c r="C16754" t="s">
        <v>103</v>
      </c>
      <c r="D16754" t="s">
        <v>214</v>
      </c>
      <c r="E16754" t="s">
        <v>215</v>
      </c>
      <c r="F16754" s="88">
        <v>46388</v>
      </c>
      <c r="G16754" s="87">
        <v>1000</v>
      </c>
      <c r="H16754" s="87">
        <v>0</v>
      </c>
    </row>
    <row r="16755" spans="1:8" x14ac:dyDescent="0.3">
      <c r="A16755" t="s">
        <v>41</v>
      </c>
      <c r="B16755" t="s">
        <v>58</v>
      </c>
      <c r="C16755" t="s">
        <v>103</v>
      </c>
      <c r="D16755" t="s">
        <v>214</v>
      </c>
      <c r="E16755" t="s">
        <v>216</v>
      </c>
      <c r="F16755" s="88">
        <v>46388</v>
      </c>
      <c r="G16755" s="87">
        <v>1000</v>
      </c>
      <c r="H16755" s="87">
        <v>0</v>
      </c>
    </row>
    <row r="16756" spans="1:8" x14ac:dyDescent="0.3">
      <c r="A16756" t="s">
        <v>41</v>
      </c>
      <c r="B16756" t="s">
        <v>58</v>
      </c>
      <c r="C16756" t="s">
        <v>103</v>
      </c>
      <c r="D16756" t="s">
        <v>214</v>
      </c>
      <c r="E16756" t="s">
        <v>217</v>
      </c>
      <c r="F16756" s="88">
        <v>46388</v>
      </c>
      <c r="G16756" s="87">
        <v>1000</v>
      </c>
      <c r="H16756" s="87">
        <v>0</v>
      </c>
    </row>
    <row r="16757" spans="1:8" x14ac:dyDescent="0.3">
      <c r="A16757" t="s">
        <v>41</v>
      </c>
      <c r="B16757" t="s">
        <v>58</v>
      </c>
      <c r="C16757" t="s">
        <v>103</v>
      </c>
      <c r="D16757" t="s">
        <v>214</v>
      </c>
      <c r="E16757" t="s">
        <v>215</v>
      </c>
      <c r="F16757" s="88">
        <v>46419</v>
      </c>
      <c r="G16757" s="87">
        <v>1000</v>
      </c>
      <c r="H16757" s="87">
        <v>0</v>
      </c>
    </row>
    <row r="16758" spans="1:8" x14ac:dyDescent="0.3">
      <c r="A16758" t="s">
        <v>41</v>
      </c>
      <c r="B16758" t="s">
        <v>58</v>
      </c>
      <c r="C16758" t="s">
        <v>103</v>
      </c>
      <c r="D16758" t="s">
        <v>214</v>
      </c>
      <c r="E16758" t="s">
        <v>216</v>
      </c>
      <c r="F16758" s="88">
        <v>46419</v>
      </c>
      <c r="G16758" s="87">
        <v>1000</v>
      </c>
      <c r="H16758" s="87">
        <v>0</v>
      </c>
    </row>
    <row r="16759" spans="1:8" x14ac:dyDescent="0.3">
      <c r="A16759" t="s">
        <v>41</v>
      </c>
      <c r="B16759" t="s">
        <v>58</v>
      </c>
      <c r="C16759" t="s">
        <v>103</v>
      </c>
      <c r="D16759" t="s">
        <v>214</v>
      </c>
      <c r="E16759" t="s">
        <v>217</v>
      </c>
      <c r="F16759" s="88">
        <v>46419</v>
      </c>
      <c r="G16759" s="87">
        <v>1000</v>
      </c>
      <c r="H16759" s="87">
        <v>0</v>
      </c>
    </row>
    <row r="16760" spans="1:8" x14ac:dyDescent="0.3">
      <c r="A16760" t="s">
        <v>41</v>
      </c>
      <c r="B16760" t="s">
        <v>58</v>
      </c>
      <c r="C16760" t="s">
        <v>103</v>
      </c>
      <c r="D16760" t="s">
        <v>214</v>
      </c>
      <c r="E16760" t="s">
        <v>215</v>
      </c>
      <c r="F16760" s="88">
        <v>46447</v>
      </c>
      <c r="G16760" s="87">
        <v>1000</v>
      </c>
      <c r="H16760" s="87">
        <v>0</v>
      </c>
    </row>
    <row r="16761" spans="1:8" x14ac:dyDescent="0.3">
      <c r="A16761" t="s">
        <v>41</v>
      </c>
      <c r="B16761" t="s">
        <v>58</v>
      </c>
      <c r="C16761" t="s">
        <v>103</v>
      </c>
      <c r="D16761" t="s">
        <v>214</v>
      </c>
      <c r="E16761" t="s">
        <v>216</v>
      </c>
      <c r="F16761" s="88">
        <v>46447</v>
      </c>
      <c r="G16761" s="87">
        <v>1000</v>
      </c>
      <c r="H16761" s="87">
        <v>0</v>
      </c>
    </row>
    <row r="16762" spans="1:8" x14ac:dyDescent="0.3">
      <c r="A16762" t="s">
        <v>41</v>
      </c>
      <c r="B16762" t="s">
        <v>58</v>
      </c>
      <c r="C16762" t="s">
        <v>103</v>
      </c>
      <c r="D16762" t="s">
        <v>214</v>
      </c>
      <c r="E16762" t="s">
        <v>217</v>
      </c>
      <c r="F16762" s="88">
        <v>46447</v>
      </c>
      <c r="G16762" s="87">
        <v>1000</v>
      </c>
      <c r="H16762" s="87">
        <v>0</v>
      </c>
    </row>
    <row r="16763" spans="1:8" x14ac:dyDescent="0.3">
      <c r="A16763" t="s">
        <v>41</v>
      </c>
      <c r="B16763" t="s">
        <v>58</v>
      </c>
      <c r="C16763" t="s">
        <v>103</v>
      </c>
      <c r="D16763" t="s">
        <v>214</v>
      </c>
      <c r="E16763" t="s">
        <v>215</v>
      </c>
      <c r="F16763" s="88">
        <v>46478</v>
      </c>
      <c r="G16763" s="87">
        <v>1000</v>
      </c>
      <c r="H16763" s="87">
        <v>0</v>
      </c>
    </row>
    <row r="16764" spans="1:8" x14ac:dyDescent="0.3">
      <c r="A16764" t="s">
        <v>41</v>
      </c>
      <c r="B16764" t="s">
        <v>58</v>
      </c>
      <c r="C16764" t="s">
        <v>103</v>
      </c>
      <c r="D16764" t="s">
        <v>214</v>
      </c>
      <c r="E16764" t="s">
        <v>216</v>
      </c>
      <c r="F16764" s="88">
        <v>46478</v>
      </c>
      <c r="G16764" s="87">
        <v>1000</v>
      </c>
      <c r="H16764" s="87">
        <v>0</v>
      </c>
    </row>
    <row r="16765" spans="1:8" x14ac:dyDescent="0.3">
      <c r="A16765" t="s">
        <v>41</v>
      </c>
      <c r="B16765" t="s">
        <v>58</v>
      </c>
      <c r="C16765" t="s">
        <v>103</v>
      </c>
      <c r="D16765" t="s">
        <v>214</v>
      </c>
      <c r="E16765" t="s">
        <v>217</v>
      </c>
      <c r="F16765" s="88">
        <v>46478</v>
      </c>
      <c r="G16765" s="87">
        <v>1000</v>
      </c>
      <c r="H16765" s="87">
        <v>0</v>
      </c>
    </row>
    <row r="16766" spans="1:8" x14ac:dyDescent="0.3">
      <c r="A16766" t="s">
        <v>41</v>
      </c>
      <c r="B16766" t="s">
        <v>58</v>
      </c>
      <c r="C16766" t="s">
        <v>103</v>
      </c>
      <c r="D16766" t="s">
        <v>214</v>
      </c>
      <c r="E16766" t="s">
        <v>215</v>
      </c>
      <c r="F16766" s="88">
        <v>46508</v>
      </c>
      <c r="G16766" s="87">
        <v>1000</v>
      </c>
      <c r="H16766" s="87">
        <v>0</v>
      </c>
    </row>
    <row r="16767" spans="1:8" x14ac:dyDescent="0.3">
      <c r="A16767" t="s">
        <v>41</v>
      </c>
      <c r="B16767" t="s">
        <v>58</v>
      </c>
      <c r="C16767" t="s">
        <v>103</v>
      </c>
      <c r="D16767" t="s">
        <v>214</v>
      </c>
      <c r="E16767" t="s">
        <v>216</v>
      </c>
      <c r="F16767" s="88">
        <v>46508</v>
      </c>
      <c r="G16767" s="87">
        <v>1000</v>
      </c>
      <c r="H16767" s="87">
        <v>0</v>
      </c>
    </row>
    <row r="16768" spans="1:8" x14ac:dyDescent="0.3">
      <c r="A16768" t="s">
        <v>41</v>
      </c>
      <c r="B16768" t="s">
        <v>58</v>
      </c>
      <c r="C16768" t="s">
        <v>103</v>
      </c>
      <c r="D16768" t="s">
        <v>214</v>
      </c>
      <c r="E16768" t="s">
        <v>217</v>
      </c>
      <c r="F16768" s="88">
        <v>46508</v>
      </c>
      <c r="G16768" s="87">
        <v>1000</v>
      </c>
      <c r="H16768" s="87">
        <v>0</v>
      </c>
    </row>
    <row r="16769" spans="1:8" x14ac:dyDescent="0.3">
      <c r="A16769" t="s">
        <v>41</v>
      </c>
      <c r="B16769" t="s">
        <v>58</v>
      </c>
      <c r="C16769" t="s">
        <v>103</v>
      </c>
      <c r="D16769" t="s">
        <v>214</v>
      </c>
      <c r="E16769" t="s">
        <v>215</v>
      </c>
      <c r="F16769" s="88">
        <v>46539</v>
      </c>
      <c r="G16769" s="87">
        <v>1000</v>
      </c>
      <c r="H16769" s="87">
        <v>0</v>
      </c>
    </row>
    <row r="16770" spans="1:8" x14ac:dyDescent="0.3">
      <c r="A16770" t="s">
        <v>41</v>
      </c>
      <c r="B16770" t="s">
        <v>58</v>
      </c>
      <c r="C16770" t="s">
        <v>103</v>
      </c>
      <c r="D16770" t="s">
        <v>214</v>
      </c>
      <c r="E16770" t="s">
        <v>216</v>
      </c>
      <c r="F16770" s="88">
        <v>46539</v>
      </c>
      <c r="G16770" s="87">
        <v>1000</v>
      </c>
      <c r="H16770" s="87">
        <v>0</v>
      </c>
    </row>
    <row r="16771" spans="1:8" x14ac:dyDescent="0.3">
      <c r="A16771" t="s">
        <v>41</v>
      </c>
      <c r="B16771" t="s">
        <v>58</v>
      </c>
      <c r="C16771" t="s">
        <v>103</v>
      </c>
      <c r="D16771" t="s">
        <v>214</v>
      </c>
      <c r="E16771" t="s">
        <v>217</v>
      </c>
      <c r="F16771" s="88">
        <v>46539</v>
      </c>
      <c r="G16771" s="87">
        <v>1000</v>
      </c>
      <c r="H16771" s="87">
        <v>0</v>
      </c>
    </row>
    <row r="16772" spans="1:8" x14ac:dyDescent="0.3">
      <c r="A16772" t="s">
        <v>41</v>
      </c>
      <c r="B16772" t="s">
        <v>58</v>
      </c>
      <c r="C16772" t="s">
        <v>103</v>
      </c>
      <c r="D16772" t="s">
        <v>214</v>
      </c>
      <c r="E16772" t="s">
        <v>215</v>
      </c>
      <c r="F16772" s="88">
        <v>46569</v>
      </c>
      <c r="G16772" s="87">
        <v>1000</v>
      </c>
      <c r="H16772" s="87">
        <v>0</v>
      </c>
    </row>
    <row r="16773" spans="1:8" x14ac:dyDescent="0.3">
      <c r="A16773" t="s">
        <v>41</v>
      </c>
      <c r="B16773" t="s">
        <v>58</v>
      </c>
      <c r="C16773" t="s">
        <v>103</v>
      </c>
      <c r="D16773" t="s">
        <v>214</v>
      </c>
      <c r="E16773" t="s">
        <v>216</v>
      </c>
      <c r="F16773" s="88">
        <v>46569</v>
      </c>
      <c r="G16773" s="87">
        <v>1000</v>
      </c>
      <c r="H16773" s="87">
        <v>0</v>
      </c>
    </row>
    <row r="16774" spans="1:8" x14ac:dyDescent="0.3">
      <c r="A16774" t="s">
        <v>41</v>
      </c>
      <c r="B16774" t="s">
        <v>58</v>
      </c>
      <c r="C16774" t="s">
        <v>103</v>
      </c>
      <c r="D16774" t="s">
        <v>214</v>
      </c>
      <c r="E16774" t="s">
        <v>217</v>
      </c>
      <c r="F16774" s="88">
        <v>46569</v>
      </c>
      <c r="G16774" s="87">
        <v>1000</v>
      </c>
      <c r="H16774" s="87">
        <v>0</v>
      </c>
    </row>
    <row r="16775" spans="1:8" x14ac:dyDescent="0.3">
      <c r="A16775" t="s">
        <v>41</v>
      </c>
      <c r="B16775" t="s">
        <v>58</v>
      </c>
      <c r="C16775" t="s">
        <v>103</v>
      </c>
      <c r="D16775" t="s">
        <v>214</v>
      </c>
      <c r="E16775" t="s">
        <v>215</v>
      </c>
      <c r="F16775" s="88">
        <v>46600</v>
      </c>
      <c r="G16775" s="87">
        <v>1000</v>
      </c>
      <c r="H16775" s="87">
        <v>0</v>
      </c>
    </row>
    <row r="16776" spans="1:8" x14ac:dyDescent="0.3">
      <c r="A16776" t="s">
        <v>41</v>
      </c>
      <c r="B16776" t="s">
        <v>58</v>
      </c>
      <c r="C16776" t="s">
        <v>103</v>
      </c>
      <c r="D16776" t="s">
        <v>214</v>
      </c>
      <c r="E16776" t="s">
        <v>216</v>
      </c>
      <c r="F16776" s="88">
        <v>46600</v>
      </c>
      <c r="G16776" s="87">
        <v>1000</v>
      </c>
      <c r="H16776" s="87">
        <v>0</v>
      </c>
    </row>
    <row r="16777" spans="1:8" x14ac:dyDescent="0.3">
      <c r="A16777" t="s">
        <v>41</v>
      </c>
      <c r="B16777" t="s">
        <v>58</v>
      </c>
      <c r="C16777" t="s">
        <v>103</v>
      </c>
      <c r="D16777" t="s">
        <v>214</v>
      </c>
      <c r="E16777" t="s">
        <v>217</v>
      </c>
      <c r="F16777" s="88">
        <v>46600</v>
      </c>
      <c r="G16777" s="87">
        <v>1000</v>
      </c>
      <c r="H16777" s="87">
        <v>0</v>
      </c>
    </row>
    <row r="16778" spans="1:8" x14ac:dyDescent="0.3">
      <c r="A16778" t="s">
        <v>41</v>
      </c>
      <c r="B16778" t="s">
        <v>58</v>
      </c>
      <c r="C16778" t="s">
        <v>103</v>
      </c>
      <c r="D16778" t="s">
        <v>214</v>
      </c>
      <c r="E16778" t="s">
        <v>215</v>
      </c>
      <c r="F16778" s="88">
        <v>46631</v>
      </c>
      <c r="G16778" s="87">
        <v>1000</v>
      </c>
      <c r="H16778" s="87">
        <v>0</v>
      </c>
    </row>
    <row r="16779" spans="1:8" x14ac:dyDescent="0.3">
      <c r="A16779" t="s">
        <v>41</v>
      </c>
      <c r="B16779" t="s">
        <v>58</v>
      </c>
      <c r="C16779" t="s">
        <v>103</v>
      </c>
      <c r="D16779" t="s">
        <v>214</v>
      </c>
      <c r="E16779" t="s">
        <v>216</v>
      </c>
      <c r="F16779" s="88">
        <v>46631</v>
      </c>
      <c r="G16779" s="87">
        <v>1000</v>
      </c>
      <c r="H16779" s="87">
        <v>0</v>
      </c>
    </row>
    <row r="16780" spans="1:8" x14ac:dyDescent="0.3">
      <c r="A16780" t="s">
        <v>41</v>
      </c>
      <c r="B16780" t="s">
        <v>58</v>
      </c>
      <c r="C16780" t="s">
        <v>103</v>
      </c>
      <c r="D16780" t="s">
        <v>214</v>
      </c>
      <c r="E16780" t="s">
        <v>217</v>
      </c>
      <c r="F16780" s="88">
        <v>46631</v>
      </c>
      <c r="G16780" s="87">
        <v>1000</v>
      </c>
      <c r="H16780" s="87">
        <v>0</v>
      </c>
    </row>
    <row r="16781" spans="1:8" x14ac:dyDescent="0.3">
      <c r="A16781" t="s">
        <v>41</v>
      </c>
      <c r="B16781" t="s">
        <v>58</v>
      </c>
      <c r="C16781" t="s">
        <v>103</v>
      </c>
      <c r="D16781" t="s">
        <v>214</v>
      </c>
      <c r="E16781" t="s">
        <v>215</v>
      </c>
      <c r="F16781" s="88">
        <v>46661</v>
      </c>
      <c r="G16781" s="87">
        <v>1000</v>
      </c>
      <c r="H16781" s="87">
        <v>0</v>
      </c>
    </row>
    <row r="16782" spans="1:8" x14ac:dyDescent="0.3">
      <c r="A16782" t="s">
        <v>41</v>
      </c>
      <c r="B16782" t="s">
        <v>58</v>
      </c>
      <c r="C16782" t="s">
        <v>103</v>
      </c>
      <c r="D16782" t="s">
        <v>214</v>
      </c>
      <c r="E16782" t="s">
        <v>216</v>
      </c>
      <c r="F16782" s="88">
        <v>46661</v>
      </c>
      <c r="G16782" s="87">
        <v>1000</v>
      </c>
      <c r="H16782" s="87">
        <v>0</v>
      </c>
    </row>
    <row r="16783" spans="1:8" x14ac:dyDescent="0.3">
      <c r="A16783" t="s">
        <v>41</v>
      </c>
      <c r="B16783" t="s">
        <v>58</v>
      </c>
      <c r="C16783" t="s">
        <v>103</v>
      </c>
      <c r="D16783" t="s">
        <v>214</v>
      </c>
      <c r="E16783" t="s">
        <v>217</v>
      </c>
      <c r="F16783" s="88">
        <v>46661</v>
      </c>
      <c r="G16783" s="87">
        <v>1000</v>
      </c>
      <c r="H16783" s="87">
        <v>0</v>
      </c>
    </row>
    <row r="16784" spans="1:8" x14ac:dyDescent="0.3">
      <c r="A16784" t="s">
        <v>41</v>
      </c>
      <c r="B16784" t="s">
        <v>58</v>
      </c>
      <c r="C16784" t="s">
        <v>103</v>
      </c>
      <c r="D16784" t="s">
        <v>214</v>
      </c>
      <c r="E16784" t="s">
        <v>215</v>
      </c>
      <c r="F16784" s="88">
        <v>46692</v>
      </c>
      <c r="G16784" s="87">
        <v>1000</v>
      </c>
      <c r="H16784" s="87">
        <v>0</v>
      </c>
    </row>
    <row r="16785" spans="1:8" x14ac:dyDescent="0.3">
      <c r="A16785" t="s">
        <v>41</v>
      </c>
      <c r="B16785" t="s">
        <v>58</v>
      </c>
      <c r="C16785" t="s">
        <v>103</v>
      </c>
      <c r="D16785" t="s">
        <v>214</v>
      </c>
      <c r="E16785" t="s">
        <v>216</v>
      </c>
      <c r="F16785" s="88">
        <v>46692</v>
      </c>
      <c r="G16785" s="87">
        <v>1000</v>
      </c>
      <c r="H16785" s="87">
        <v>0</v>
      </c>
    </row>
    <row r="16786" spans="1:8" x14ac:dyDescent="0.3">
      <c r="A16786" t="s">
        <v>41</v>
      </c>
      <c r="B16786" t="s">
        <v>58</v>
      </c>
      <c r="C16786" t="s">
        <v>103</v>
      </c>
      <c r="D16786" t="s">
        <v>214</v>
      </c>
      <c r="E16786" t="s">
        <v>217</v>
      </c>
      <c r="F16786" s="88">
        <v>46692</v>
      </c>
      <c r="G16786" s="87">
        <v>1000</v>
      </c>
      <c r="H16786" s="87">
        <v>0</v>
      </c>
    </row>
    <row r="16787" spans="1:8" x14ac:dyDescent="0.3">
      <c r="A16787" t="s">
        <v>41</v>
      </c>
      <c r="B16787" t="s">
        <v>58</v>
      </c>
      <c r="C16787" t="s">
        <v>103</v>
      </c>
      <c r="D16787" t="s">
        <v>214</v>
      </c>
      <c r="E16787" t="s">
        <v>215</v>
      </c>
      <c r="F16787" s="88">
        <v>46722</v>
      </c>
      <c r="G16787" s="87">
        <v>1000</v>
      </c>
      <c r="H16787" s="87">
        <v>0</v>
      </c>
    </row>
    <row r="16788" spans="1:8" x14ac:dyDescent="0.3">
      <c r="A16788" t="s">
        <v>41</v>
      </c>
      <c r="B16788" t="s">
        <v>58</v>
      </c>
      <c r="C16788" t="s">
        <v>103</v>
      </c>
      <c r="D16788" t="s">
        <v>214</v>
      </c>
      <c r="E16788" t="s">
        <v>216</v>
      </c>
      <c r="F16788" s="88">
        <v>46722</v>
      </c>
      <c r="G16788" s="87">
        <v>1000</v>
      </c>
      <c r="H16788" s="87">
        <v>0</v>
      </c>
    </row>
    <row r="16789" spans="1:8" x14ac:dyDescent="0.3">
      <c r="A16789" t="s">
        <v>41</v>
      </c>
      <c r="B16789" t="s">
        <v>58</v>
      </c>
      <c r="C16789" t="s">
        <v>103</v>
      </c>
      <c r="D16789" t="s">
        <v>214</v>
      </c>
      <c r="E16789" t="s">
        <v>217</v>
      </c>
      <c r="F16789" s="88">
        <v>46722</v>
      </c>
      <c r="G16789" s="87">
        <v>1000</v>
      </c>
      <c r="H16789" s="87">
        <v>0</v>
      </c>
    </row>
    <row r="16790" spans="1:8" x14ac:dyDescent="0.3">
      <c r="A16790" t="s">
        <v>41</v>
      </c>
      <c r="B16790" t="s">
        <v>58</v>
      </c>
      <c r="C16790" t="s">
        <v>105</v>
      </c>
      <c r="D16790" t="s">
        <v>198</v>
      </c>
      <c r="E16790" t="s">
        <v>135</v>
      </c>
      <c r="G16790" s="87">
        <v>27600</v>
      </c>
      <c r="H16790" s="87">
        <v>14848.8</v>
      </c>
    </row>
    <row r="16791" spans="1:8" x14ac:dyDescent="0.3">
      <c r="A16791" t="s">
        <v>41</v>
      </c>
      <c r="B16791" t="s">
        <v>58</v>
      </c>
      <c r="C16791" t="s">
        <v>105</v>
      </c>
      <c r="D16791" t="s">
        <v>198</v>
      </c>
      <c r="E16791" t="s">
        <v>199</v>
      </c>
      <c r="G16791" s="87">
        <v>27600</v>
      </c>
      <c r="H16791" s="87">
        <v>27600.000000000011</v>
      </c>
    </row>
    <row r="16792" spans="1:8" x14ac:dyDescent="0.3">
      <c r="A16792" t="s">
        <v>41</v>
      </c>
      <c r="B16792" t="s">
        <v>58</v>
      </c>
      <c r="C16792" t="s">
        <v>105</v>
      </c>
      <c r="D16792" t="s">
        <v>198</v>
      </c>
      <c r="E16792" t="s">
        <v>200</v>
      </c>
      <c r="G16792" s="87">
        <v>27600</v>
      </c>
      <c r="H16792" s="87">
        <v>27794.73802365315</v>
      </c>
    </row>
    <row r="16793" spans="1:8" x14ac:dyDescent="0.3">
      <c r="A16793" t="s">
        <v>41</v>
      </c>
      <c r="B16793" t="s">
        <v>58</v>
      </c>
      <c r="C16793" t="s">
        <v>105</v>
      </c>
      <c r="D16793" t="s">
        <v>198</v>
      </c>
      <c r="E16793" t="s">
        <v>201</v>
      </c>
      <c r="G16793" s="87">
        <v>27600</v>
      </c>
      <c r="H16793" s="87">
        <v>27600</v>
      </c>
    </row>
    <row r="16794" spans="1:8" x14ac:dyDescent="0.3">
      <c r="A16794" t="s">
        <v>41</v>
      </c>
      <c r="B16794" t="s">
        <v>58</v>
      </c>
      <c r="C16794" t="s">
        <v>105</v>
      </c>
      <c r="D16794" t="s">
        <v>198</v>
      </c>
      <c r="E16794" t="s">
        <v>202</v>
      </c>
      <c r="G16794" s="87">
        <v>27600</v>
      </c>
      <c r="H16794" s="87">
        <v>14953.569056725401</v>
      </c>
    </row>
    <row r="16795" spans="1:8" x14ac:dyDescent="0.3">
      <c r="A16795" t="s">
        <v>41</v>
      </c>
      <c r="B16795" t="s">
        <v>58</v>
      </c>
      <c r="C16795" t="s">
        <v>105</v>
      </c>
      <c r="D16795" t="s">
        <v>198</v>
      </c>
      <c r="E16795" t="s">
        <v>139</v>
      </c>
      <c r="G16795" s="87">
        <v>27600</v>
      </c>
      <c r="H16795" s="87">
        <v>16974</v>
      </c>
    </row>
    <row r="16796" spans="1:8" x14ac:dyDescent="0.3">
      <c r="A16796" t="s">
        <v>41</v>
      </c>
      <c r="B16796" t="s">
        <v>58</v>
      </c>
      <c r="C16796" t="s">
        <v>105</v>
      </c>
      <c r="D16796" t="s">
        <v>198</v>
      </c>
      <c r="E16796" t="s">
        <v>65</v>
      </c>
      <c r="G16796" s="87">
        <v>27600</v>
      </c>
      <c r="H16796" s="87">
        <v>14953.569056725401</v>
      </c>
    </row>
    <row r="16797" spans="1:8" x14ac:dyDescent="0.3">
      <c r="A16797" t="s">
        <v>41</v>
      </c>
      <c r="B16797" t="s">
        <v>58</v>
      </c>
      <c r="C16797" t="s">
        <v>105</v>
      </c>
      <c r="D16797" t="s">
        <v>203</v>
      </c>
      <c r="E16797" t="s">
        <v>204</v>
      </c>
      <c r="G16797" s="87">
        <v>27600</v>
      </c>
      <c r="H16797" s="87">
        <v>14804.615114615939</v>
      </c>
    </row>
    <row r="16798" spans="1:8" x14ac:dyDescent="0.3">
      <c r="A16798" t="s">
        <v>41</v>
      </c>
      <c r="B16798" t="s">
        <v>58</v>
      </c>
      <c r="C16798" t="s">
        <v>105</v>
      </c>
      <c r="D16798" t="s">
        <v>203</v>
      </c>
      <c r="E16798" t="s">
        <v>142</v>
      </c>
      <c r="G16798" s="87">
        <v>27600</v>
      </c>
      <c r="H16798" s="87">
        <v>27600.000000000011</v>
      </c>
    </row>
    <row r="16799" spans="1:8" x14ac:dyDescent="0.3">
      <c r="A16799" t="s">
        <v>41</v>
      </c>
      <c r="B16799" t="s">
        <v>58</v>
      </c>
      <c r="C16799" t="s">
        <v>105</v>
      </c>
      <c r="D16799" t="s">
        <v>203</v>
      </c>
      <c r="E16799" t="s">
        <v>143</v>
      </c>
      <c r="G16799" s="87">
        <v>27600</v>
      </c>
      <c r="H16799" s="87">
        <v>27517.871960252662</v>
      </c>
    </row>
    <row r="16800" spans="1:8" x14ac:dyDescent="0.3">
      <c r="A16800" t="s">
        <v>41</v>
      </c>
      <c r="B16800" t="s">
        <v>58</v>
      </c>
      <c r="C16800" t="s">
        <v>105</v>
      </c>
      <c r="D16800" t="s">
        <v>203</v>
      </c>
      <c r="E16800" t="s">
        <v>141</v>
      </c>
      <c r="G16800" s="87">
        <v>27600</v>
      </c>
      <c r="H16800" s="87">
        <v>0</v>
      </c>
    </row>
    <row r="16801" spans="1:8" x14ac:dyDescent="0.3">
      <c r="A16801" t="s">
        <v>41</v>
      </c>
      <c r="B16801" t="s">
        <v>58</v>
      </c>
      <c r="C16801" t="s">
        <v>105</v>
      </c>
      <c r="D16801" t="s">
        <v>203</v>
      </c>
      <c r="E16801" t="s">
        <v>205</v>
      </c>
      <c r="G16801" s="87">
        <v>27600</v>
      </c>
      <c r="H16801" s="87">
        <v>14804.615114615939</v>
      </c>
    </row>
    <row r="16802" spans="1:8" x14ac:dyDescent="0.3">
      <c r="A16802" t="s">
        <v>41</v>
      </c>
      <c r="B16802" t="s">
        <v>58</v>
      </c>
      <c r="C16802" t="s">
        <v>105</v>
      </c>
      <c r="D16802" t="s">
        <v>206</v>
      </c>
      <c r="E16802" t="s">
        <v>207</v>
      </c>
      <c r="G16802" s="87">
        <v>27600</v>
      </c>
      <c r="H16802" s="87">
        <v>28152</v>
      </c>
    </row>
    <row r="16803" spans="1:8" x14ac:dyDescent="0.3">
      <c r="A16803" t="s">
        <v>41</v>
      </c>
      <c r="B16803" t="s">
        <v>58</v>
      </c>
      <c r="C16803" t="s">
        <v>105</v>
      </c>
      <c r="D16803" t="s">
        <v>206</v>
      </c>
      <c r="E16803" t="s">
        <v>208</v>
      </c>
      <c r="G16803" s="87">
        <v>27600</v>
      </c>
      <c r="H16803" s="87">
        <v>28151.999999999989</v>
      </c>
    </row>
    <row r="16804" spans="1:8" x14ac:dyDescent="0.3">
      <c r="A16804" t="s">
        <v>41</v>
      </c>
      <c r="B16804" t="s">
        <v>58</v>
      </c>
      <c r="C16804" t="s">
        <v>105</v>
      </c>
      <c r="D16804" t="s">
        <v>206</v>
      </c>
      <c r="E16804" t="s">
        <v>209</v>
      </c>
      <c r="G16804" s="87">
        <v>27600</v>
      </c>
      <c r="H16804" s="87">
        <v>27406.62636761487</v>
      </c>
    </row>
    <row r="16805" spans="1:8" x14ac:dyDescent="0.3">
      <c r="A16805" t="s">
        <v>41</v>
      </c>
      <c r="B16805" t="s">
        <v>58</v>
      </c>
      <c r="C16805" t="s">
        <v>105</v>
      </c>
      <c r="D16805" t="s">
        <v>210</v>
      </c>
      <c r="E16805" t="s">
        <v>211</v>
      </c>
      <c r="G16805" s="87">
        <v>27600</v>
      </c>
      <c r="H16805" s="87">
        <v>27600</v>
      </c>
    </row>
    <row r="16806" spans="1:8" x14ac:dyDescent="0.3">
      <c r="A16806" t="s">
        <v>41</v>
      </c>
      <c r="B16806" t="s">
        <v>58</v>
      </c>
      <c r="C16806" t="s">
        <v>105</v>
      </c>
      <c r="D16806" t="s">
        <v>210</v>
      </c>
      <c r="E16806" t="s">
        <v>212</v>
      </c>
      <c r="G16806" s="87">
        <v>27600</v>
      </c>
      <c r="H16806" s="87">
        <v>27324</v>
      </c>
    </row>
    <row r="16807" spans="1:8" x14ac:dyDescent="0.3">
      <c r="A16807" t="s">
        <v>41</v>
      </c>
      <c r="B16807" t="s">
        <v>58</v>
      </c>
      <c r="C16807" t="s">
        <v>105</v>
      </c>
      <c r="D16807" t="s">
        <v>210</v>
      </c>
      <c r="E16807" t="s">
        <v>213</v>
      </c>
      <c r="G16807" s="87">
        <v>27600</v>
      </c>
      <c r="H16807" s="87">
        <v>27738</v>
      </c>
    </row>
    <row r="16808" spans="1:8" x14ac:dyDescent="0.3">
      <c r="A16808" t="s">
        <v>41</v>
      </c>
      <c r="B16808" t="s">
        <v>58</v>
      </c>
      <c r="C16808" t="s">
        <v>105</v>
      </c>
      <c r="D16808" t="s">
        <v>214</v>
      </c>
      <c r="E16808" t="s">
        <v>215</v>
      </c>
      <c r="F16808" s="88">
        <v>46388</v>
      </c>
      <c r="G16808" s="87">
        <v>2300</v>
      </c>
      <c r="H16808" s="87">
        <v>28.072698088916521</v>
      </c>
    </row>
    <row r="16809" spans="1:8" x14ac:dyDescent="0.3">
      <c r="A16809" t="s">
        <v>41</v>
      </c>
      <c r="B16809" t="s">
        <v>58</v>
      </c>
      <c r="C16809" t="s">
        <v>105</v>
      </c>
      <c r="D16809" t="s">
        <v>214</v>
      </c>
      <c r="E16809" t="s">
        <v>216</v>
      </c>
      <c r="F16809" s="88">
        <v>46388</v>
      </c>
      <c r="G16809" s="87">
        <v>2300</v>
      </c>
      <c r="H16809" s="87">
        <v>0</v>
      </c>
    </row>
    <row r="16810" spans="1:8" x14ac:dyDescent="0.3">
      <c r="A16810" t="s">
        <v>41</v>
      </c>
      <c r="B16810" t="s">
        <v>58</v>
      </c>
      <c r="C16810" t="s">
        <v>105</v>
      </c>
      <c r="D16810" t="s">
        <v>214</v>
      </c>
      <c r="E16810" t="s">
        <v>217</v>
      </c>
      <c r="F16810" s="88">
        <v>46388</v>
      </c>
      <c r="G16810" s="87">
        <v>2300</v>
      </c>
      <c r="H16810" s="87">
        <v>28.072698088916521</v>
      </c>
    </row>
    <row r="16811" spans="1:8" x14ac:dyDescent="0.3">
      <c r="A16811" t="s">
        <v>41</v>
      </c>
      <c r="B16811" t="s">
        <v>58</v>
      </c>
      <c r="C16811" t="s">
        <v>105</v>
      </c>
      <c r="D16811" t="s">
        <v>214</v>
      </c>
      <c r="E16811" t="s">
        <v>215</v>
      </c>
      <c r="F16811" s="88">
        <v>46419</v>
      </c>
      <c r="G16811" s="87">
        <v>2300</v>
      </c>
      <c r="H16811" s="87">
        <v>28.045032404623619</v>
      </c>
    </row>
    <row r="16812" spans="1:8" x14ac:dyDescent="0.3">
      <c r="A16812" t="s">
        <v>41</v>
      </c>
      <c r="B16812" t="s">
        <v>58</v>
      </c>
      <c r="C16812" t="s">
        <v>105</v>
      </c>
      <c r="D16812" t="s">
        <v>214</v>
      </c>
      <c r="E16812" t="s">
        <v>216</v>
      </c>
      <c r="F16812" s="88">
        <v>46419</v>
      </c>
      <c r="G16812" s="87">
        <v>2300</v>
      </c>
      <c r="H16812" s="87">
        <v>0</v>
      </c>
    </row>
    <row r="16813" spans="1:8" x14ac:dyDescent="0.3">
      <c r="A16813" t="s">
        <v>41</v>
      </c>
      <c r="B16813" t="s">
        <v>58</v>
      </c>
      <c r="C16813" t="s">
        <v>105</v>
      </c>
      <c r="D16813" t="s">
        <v>214</v>
      </c>
      <c r="E16813" t="s">
        <v>217</v>
      </c>
      <c r="F16813" s="88">
        <v>46419</v>
      </c>
      <c r="G16813" s="87">
        <v>2300</v>
      </c>
      <c r="H16813" s="87">
        <v>28.045032404623619</v>
      </c>
    </row>
    <row r="16814" spans="1:8" x14ac:dyDescent="0.3">
      <c r="A16814" t="s">
        <v>41</v>
      </c>
      <c r="B16814" t="s">
        <v>58</v>
      </c>
      <c r="C16814" t="s">
        <v>105</v>
      </c>
      <c r="D16814" t="s">
        <v>214</v>
      </c>
      <c r="E16814" t="s">
        <v>215</v>
      </c>
      <c r="F16814" s="88">
        <v>46447</v>
      </c>
      <c r="G16814" s="87">
        <v>2300</v>
      </c>
      <c r="H16814" s="87">
        <v>28.017421195787719</v>
      </c>
    </row>
    <row r="16815" spans="1:8" x14ac:dyDescent="0.3">
      <c r="A16815" t="s">
        <v>41</v>
      </c>
      <c r="B16815" t="s">
        <v>58</v>
      </c>
      <c r="C16815" t="s">
        <v>105</v>
      </c>
      <c r="D16815" t="s">
        <v>214</v>
      </c>
      <c r="E16815" t="s">
        <v>216</v>
      </c>
      <c r="F16815" s="88">
        <v>46447</v>
      </c>
      <c r="G16815" s="87">
        <v>2300</v>
      </c>
      <c r="H16815" s="87">
        <v>0</v>
      </c>
    </row>
    <row r="16816" spans="1:8" x14ac:dyDescent="0.3">
      <c r="A16816" t="s">
        <v>41</v>
      </c>
      <c r="B16816" t="s">
        <v>58</v>
      </c>
      <c r="C16816" t="s">
        <v>105</v>
      </c>
      <c r="D16816" t="s">
        <v>214</v>
      </c>
      <c r="E16816" t="s">
        <v>217</v>
      </c>
      <c r="F16816" s="88">
        <v>46447</v>
      </c>
      <c r="G16816" s="87">
        <v>2300</v>
      </c>
      <c r="H16816" s="87">
        <v>28.017421195787719</v>
      </c>
    </row>
    <row r="16817" spans="1:8" x14ac:dyDescent="0.3">
      <c r="A16817" t="s">
        <v>41</v>
      </c>
      <c r="B16817" t="s">
        <v>58</v>
      </c>
      <c r="C16817" t="s">
        <v>105</v>
      </c>
      <c r="D16817" t="s">
        <v>214</v>
      </c>
      <c r="E16817" t="s">
        <v>215</v>
      </c>
      <c r="F16817" s="88">
        <v>46478</v>
      </c>
      <c r="G16817" s="87">
        <v>2300</v>
      </c>
      <c r="H16817" s="87">
        <v>27.988931119556959</v>
      </c>
    </row>
    <row r="16818" spans="1:8" x14ac:dyDescent="0.3">
      <c r="A16818" t="s">
        <v>41</v>
      </c>
      <c r="B16818" t="s">
        <v>58</v>
      </c>
      <c r="C16818" t="s">
        <v>105</v>
      </c>
      <c r="D16818" t="s">
        <v>214</v>
      </c>
      <c r="E16818" t="s">
        <v>216</v>
      </c>
      <c r="F16818" s="88">
        <v>46478</v>
      </c>
      <c r="G16818" s="87">
        <v>2300</v>
      </c>
      <c r="H16818" s="87">
        <v>0</v>
      </c>
    </row>
    <row r="16819" spans="1:8" x14ac:dyDescent="0.3">
      <c r="A16819" t="s">
        <v>41</v>
      </c>
      <c r="B16819" t="s">
        <v>58</v>
      </c>
      <c r="C16819" t="s">
        <v>105</v>
      </c>
      <c r="D16819" t="s">
        <v>214</v>
      </c>
      <c r="E16819" t="s">
        <v>217</v>
      </c>
      <c r="F16819" s="88">
        <v>46478</v>
      </c>
      <c r="G16819" s="87">
        <v>2300</v>
      </c>
      <c r="H16819" s="87">
        <v>27.988931119556959</v>
      </c>
    </row>
    <row r="16820" spans="1:8" x14ac:dyDescent="0.3">
      <c r="A16820" t="s">
        <v>41</v>
      </c>
      <c r="B16820" t="s">
        <v>58</v>
      </c>
      <c r="C16820" t="s">
        <v>105</v>
      </c>
      <c r="D16820" t="s">
        <v>214</v>
      </c>
      <c r="E16820" t="s">
        <v>215</v>
      </c>
      <c r="F16820" s="88">
        <v>46508</v>
      </c>
      <c r="G16820" s="87">
        <v>2300</v>
      </c>
      <c r="H16820" s="87">
        <v>27.960498925877332</v>
      </c>
    </row>
    <row r="16821" spans="1:8" x14ac:dyDescent="0.3">
      <c r="A16821" t="s">
        <v>41</v>
      </c>
      <c r="B16821" t="s">
        <v>58</v>
      </c>
      <c r="C16821" t="s">
        <v>105</v>
      </c>
      <c r="D16821" t="s">
        <v>214</v>
      </c>
      <c r="E16821" t="s">
        <v>216</v>
      </c>
      <c r="F16821" s="88">
        <v>46508</v>
      </c>
      <c r="G16821" s="87">
        <v>2300</v>
      </c>
      <c r="H16821" s="87">
        <v>0</v>
      </c>
    </row>
    <row r="16822" spans="1:8" x14ac:dyDescent="0.3">
      <c r="A16822" t="s">
        <v>41</v>
      </c>
      <c r="B16822" t="s">
        <v>58</v>
      </c>
      <c r="C16822" t="s">
        <v>105</v>
      </c>
      <c r="D16822" t="s">
        <v>214</v>
      </c>
      <c r="E16822" t="s">
        <v>217</v>
      </c>
      <c r="F16822" s="88">
        <v>46508</v>
      </c>
      <c r="G16822" s="87">
        <v>2300</v>
      </c>
      <c r="H16822" s="87">
        <v>27.960498925877332</v>
      </c>
    </row>
    <row r="16823" spans="1:8" x14ac:dyDescent="0.3">
      <c r="A16823" t="s">
        <v>41</v>
      </c>
      <c r="B16823" t="s">
        <v>58</v>
      </c>
      <c r="C16823" t="s">
        <v>105</v>
      </c>
      <c r="D16823" t="s">
        <v>214</v>
      </c>
      <c r="E16823" t="s">
        <v>215</v>
      </c>
      <c r="F16823" s="88">
        <v>46539</v>
      </c>
      <c r="G16823" s="87">
        <v>2300</v>
      </c>
      <c r="H16823" s="87">
        <v>27.932124438529371</v>
      </c>
    </row>
    <row r="16824" spans="1:8" x14ac:dyDescent="0.3">
      <c r="A16824" t="s">
        <v>41</v>
      </c>
      <c r="B16824" t="s">
        <v>58</v>
      </c>
      <c r="C16824" t="s">
        <v>105</v>
      </c>
      <c r="D16824" t="s">
        <v>214</v>
      </c>
      <c r="E16824" t="s">
        <v>216</v>
      </c>
      <c r="F16824" s="88">
        <v>46539</v>
      </c>
      <c r="G16824" s="87">
        <v>2300</v>
      </c>
      <c r="H16824" s="87">
        <v>0</v>
      </c>
    </row>
    <row r="16825" spans="1:8" x14ac:dyDescent="0.3">
      <c r="A16825" t="s">
        <v>41</v>
      </c>
      <c r="B16825" t="s">
        <v>58</v>
      </c>
      <c r="C16825" t="s">
        <v>105</v>
      </c>
      <c r="D16825" t="s">
        <v>214</v>
      </c>
      <c r="E16825" t="s">
        <v>217</v>
      </c>
      <c r="F16825" s="88">
        <v>46539</v>
      </c>
      <c r="G16825" s="87">
        <v>2300</v>
      </c>
      <c r="H16825" s="87">
        <v>27.932124438529371</v>
      </c>
    </row>
    <row r="16826" spans="1:8" x14ac:dyDescent="0.3">
      <c r="A16826" t="s">
        <v>41</v>
      </c>
      <c r="B16826" t="s">
        <v>58</v>
      </c>
      <c r="C16826" t="s">
        <v>105</v>
      </c>
      <c r="D16826" t="s">
        <v>214</v>
      </c>
      <c r="E16826" t="s">
        <v>215</v>
      </c>
      <c r="F16826" s="88">
        <v>46569</v>
      </c>
      <c r="G16826" s="87">
        <v>2300</v>
      </c>
      <c r="H16826" s="87">
        <v>27.90380748200911</v>
      </c>
    </row>
    <row r="16827" spans="1:8" x14ac:dyDescent="0.3">
      <c r="A16827" t="s">
        <v>41</v>
      </c>
      <c r="B16827" t="s">
        <v>58</v>
      </c>
      <c r="C16827" t="s">
        <v>105</v>
      </c>
      <c r="D16827" t="s">
        <v>214</v>
      </c>
      <c r="E16827" t="s">
        <v>216</v>
      </c>
      <c r="F16827" s="88">
        <v>46569</v>
      </c>
      <c r="G16827" s="87">
        <v>2300</v>
      </c>
      <c r="H16827" s="87">
        <v>0</v>
      </c>
    </row>
    <row r="16828" spans="1:8" x14ac:dyDescent="0.3">
      <c r="A16828" t="s">
        <v>41</v>
      </c>
      <c r="B16828" t="s">
        <v>58</v>
      </c>
      <c r="C16828" t="s">
        <v>105</v>
      </c>
      <c r="D16828" t="s">
        <v>214</v>
      </c>
      <c r="E16828" t="s">
        <v>217</v>
      </c>
      <c r="F16828" s="88">
        <v>46569</v>
      </c>
      <c r="G16828" s="87">
        <v>2300</v>
      </c>
      <c r="H16828" s="87">
        <v>27.90380748200911</v>
      </c>
    </row>
    <row r="16829" spans="1:8" x14ac:dyDescent="0.3">
      <c r="A16829" t="s">
        <v>41</v>
      </c>
      <c r="B16829" t="s">
        <v>58</v>
      </c>
      <c r="C16829" t="s">
        <v>105</v>
      </c>
      <c r="D16829" t="s">
        <v>214</v>
      </c>
      <c r="E16829" t="s">
        <v>215</v>
      </c>
      <c r="F16829" s="88">
        <v>46600</v>
      </c>
      <c r="G16829" s="87">
        <v>2300</v>
      </c>
      <c r="H16829" s="87">
        <v>27.875085086248252</v>
      </c>
    </row>
    <row r="16830" spans="1:8" x14ac:dyDescent="0.3">
      <c r="A16830" t="s">
        <v>41</v>
      </c>
      <c r="B16830" t="s">
        <v>58</v>
      </c>
      <c r="C16830" t="s">
        <v>105</v>
      </c>
      <c r="D16830" t="s">
        <v>214</v>
      </c>
      <c r="E16830" t="s">
        <v>216</v>
      </c>
      <c r="F16830" s="88">
        <v>46600</v>
      </c>
      <c r="G16830" s="87">
        <v>2300</v>
      </c>
      <c r="H16830" s="87">
        <v>0</v>
      </c>
    </row>
    <row r="16831" spans="1:8" x14ac:dyDescent="0.3">
      <c r="A16831" t="s">
        <v>41</v>
      </c>
      <c r="B16831" t="s">
        <v>58</v>
      </c>
      <c r="C16831" t="s">
        <v>105</v>
      </c>
      <c r="D16831" t="s">
        <v>214</v>
      </c>
      <c r="E16831" t="s">
        <v>217</v>
      </c>
      <c r="F16831" s="88">
        <v>46600</v>
      </c>
      <c r="G16831" s="87">
        <v>2300</v>
      </c>
      <c r="H16831" s="87">
        <v>27.875085086248252</v>
      </c>
    </row>
    <row r="16832" spans="1:8" x14ac:dyDescent="0.3">
      <c r="A16832" t="s">
        <v>41</v>
      </c>
      <c r="B16832" t="s">
        <v>58</v>
      </c>
      <c r="C16832" t="s">
        <v>105</v>
      </c>
      <c r="D16832" t="s">
        <v>214</v>
      </c>
      <c r="E16832" t="s">
        <v>215</v>
      </c>
      <c r="F16832" s="88">
        <v>46631</v>
      </c>
      <c r="G16832" s="87">
        <v>2300</v>
      </c>
      <c r="H16832" s="87">
        <v>27.846883603675131</v>
      </c>
    </row>
    <row r="16833" spans="1:8" x14ac:dyDescent="0.3">
      <c r="A16833" t="s">
        <v>41</v>
      </c>
      <c r="B16833" t="s">
        <v>58</v>
      </c>
      <c r="C16833" t="s">
        <v>105</v>
      </c>
      <c r="D16833" t="s">
        <v>214</v>
      </c>
      <c r="E16833" t="s">
        <v>216</v>
      </c>
      <c r="F16833" s="88">
        <v>46631</v>
      </c>
      <c r="G16833" s="87">
        <v>2300</v>
      </c>
      <c r="H16833" s="87">
        <v>0</v>
      </c>
    </row>
    <row r="16834" spans="1:8" x14ac:dyDescent="0.3">
      <c r="A16834" t="s">
        <v>41</v>
      </c>
      <c r="B16834" t="s">
        <v>58</v>
      </c>
      <c r="C16834" t="s">
        <v>105</v>
      </c>
      <c r="D16834" t="s">
        <v>214</v>
      </c>
      <c r="E16834" t="s">
        <v>217</v>
      </c>
      <c r="F16834" s="88">
        <v>46631</v>
      </c>
      <c r="G16834" s="87">
        <v>2300</v>
      </c>
      <c r="H16834" s="87">
        <v>27.846883603675131</v>
      </c>
    </row>
    <row r="16835" spans="1:8" x14ac:dyDescent="0.3">
      <c r="A16835" t="s">
        <v>41</v>
      </c>
      <c r="B16835" t="s">
        <v>58</v>
      </c>
      <c r="C16835" t="s">
        <v>105</v>
      </c>
      <c r="D16835" t="s">
        <v>214</v>
      </c>
      <c r="E16835" t="s">
        <v>215</v>
      </c>
      <c r="F16835" s="88">
        <v>46661</v>
      </c>
      <c r="G16835" s="87">
        <v>2300</v>
      </c>
      <c r="H16835" s="87">
        <v>27.81873912683297</v>
      </c>
    </row>
    <row r="16836" spans="1:8" x14ac:dyDescent="0.3">
      <c r="A16836" t="s">
        <v>41</v>
      </c>
      <c r="B16836" t="s">
        <v>58</v>
      </c>
      <c r="C16836" t="s">
        <v>105</v>
      </c>
      <c r="D16836" t="s">
        <v>214</v>
      </c>
      <c r="E16836" t="s">
        <v>216</v>
      </c>
      <c r="F16836" s="88">
        <v>46661</v>
      </c>
      <c r="G16836" s="87">
        <v>2300</v>
      </c>
      <c r="H16836" s="87">
        <v>0</v>
      </c>
    </row>
    <row r="16837" spans="1:8" x14ac:dyDescent="0.3">
      <c r="A16837" t="s">
        <v>41</v>
      </c>
      <c r="B16837" t="s">
        <v>58</v>
      </c>
      <c r="C16837" t="s">
        <v>105</v>
      </c>
      <c r="D16837" t="s">
        <v>214</v>
      </c>
      <c r="E16837" t="s">
        <v>217</v>
      </c>
      <c r="F16837" s="88">
        <v>46661</v>
      </c>
      <c r="G16837" s="87">
        <v>2300</v>
      </c>
      <c r="H16837" s="87">
        <v>27.81873912683297</v>
      </c>
    </row>
    <row r="16838" spans="1:8" x14ac:dyDescent="0.3">
      <c r="A16838" t="s">
        <v>41</v>
      </c>
      <c r="B16838" t="s">
        <v>58</v>
      </c>
      <c r="C16838" t="s">
        <v>105</v>
      </c>
      <c r="D16838" t="s">
        <v>214</v>
      </c>
      <c r="E16838" t="s">
        <v>215</v>
      </c>
      <c r="F16838" s="88">
        <v>46692</v>
      </c>
      <c r="G16838" s="87">
        <v>2300</v>
      </c>
      <c r="H16838" s="87">
        <v>27.79065148305067</v>
      </c>
    </row>
    <row r="16839" spans="1:8" x14ac:dyDescent="0.3">
      <c r="A16839" t="s">
        <v>41</v>
      </c>
      <c r="B16839" t="s">
        <v>58</v>
      </c>
      <c r="C16839" t="s">
        <v>105</v>
      </c>
      <c r="D16839" t="s">
        <v>214</v>
      </c>
      <c r="E16839" t="s">
        <v>216</v>
      </c>
      <c r="F16839" s="88">
        <v>46692</v>
      </c>
      <c r="G16839" s="87">
        <v>2300</v>
      </c>
      <c r="H16839" s="87">
        <v>0</v>
      </c>
    </row>
    <row r="16840" spans="1:8" x14ac:dyDescent="0.3">
      <c r="A16840" t="s">
        <v>41</v>
      </c>
      <c r="B16840" t="s">
        <v>58</v>
      </c>
      <c r="C16840" t="s">
        <v>105</v>
      </c>
      <c r="D16840" t="s">
        <v>214</v>
      </c>
      <c r="E16840" t="s">
        <v>217</v>
      </c>
      <c r="F16840" s="88">
        <v>46692</v>
      </c>
      <c r="G16840" s="87">
        <v>2300</v>
      </c>
      <c r="H16840" s="87">
        <v>27.79065148305067</v>
      </c>
    </row>
    <row r="16841" spans="1:8" x14ac:dyDescent="0.3">
      <c r="A16841" t="s">
        <v>41</v>
      </c>
      <c r="B16841" t="s">
        <v>58</v>
      </c>
      <c r="C16841" t="s">
        <v>105</v>
      </c>
      <c r="D16841" t="s">
        <v>214</v>
      </c>
      <c r="E16841" t="s">
        <v>215</v>
      </c>
      <c r="F16841" s="88">
        <v>46722</v>
      </c>
      <c r="G16841" s="87">
        <v>2300</v>
      </c>
      <c r="H16841" s="87">
        <v>27.762620500355759</v>
      </c>
    </row>
    <row r="16842" spans="1:8" x14ac:dyDescent="0.3">
      <c r="A16842" t="s">
        <v>41</v>
      </c>
      <c r="B16842" t="s">
        <v>58</v>
      </c>
      <c r="C16842" t="s">
        <v>105</v>
      </c>
      <c r="D16842" t="s">
        <v>214</v>
      </c>
      <c r="E16842" t="s">
        <v>216</v>
      </c>
      <c r="F16842" s="88">
        <v>46722</v>
      </c>
      <c r="G16842" s="87">
        <v>2300</v>
      </c>
      <c r="H16842" s="87">
        <v>0</v>
      </c>
    </row>
    <row r="16843" spans="1:8" x14ac:dyDescent="0.3">
      <c r="A16843" t="s">
        <v>41</v>
      </c>
      <c r="B16843" t="s">
        <v>58</v>
      </c>
      <c r="C16843" t="s">
        <v>105</v>
      </c>
      <c r="D16843" t="s">
        <v>214</v>
      </c>
      <c r="E16843" t="s">
        <v>217</v>
      </c>
      <c r="F16843" s="88">
        <v>46722</v>
      </c>
      <c r="G16843" s="87">
        <v>2300</v>
      </c>
      <c r="H16843" s="87">
        <v>27.762620500355759</v>
      </c>
    </row>
    <row r="16844" spans="1:8" x14ac:dyDescent="0.3">
      <c r="A16844" t="s">
        <v>41</v>
      </c>
      <c r="B16844" t="s">
        <v>58</v>
      </c>
      <c r="C16844" t="s">
        <v>106</v>
      </c>
      <c r="D16844" t="s">
        <v>198</v>
      </c>
      <c r="E16844" t="s">
        <v>135</v>
      </c>
      <c r="G16844" s="87">
        <v>22800</v>
      </c>
      <c r="H16844" s="87">
        <v>12904.8</v>
      </c>
    </row>
    <row r="16845" spans="1:8" x14ac:dyDescent="0.3">
      <c r="A16845" t="s">
        <v>41</v>
      </c>
      <c r="B16845" t="s">
        <v>58</v>
      </c>
      <c r="C16845" t="s">
        <v>106</v>
      </c>
      <c r="D16845" t="s">
        <v>198</v>
      </c>
      <c r="E16845" t="s">
        <v>199</v>
      </c>
      <c r="G16845" s="87">
        <v>22800</v>
      </c>
      <c r="H16845" s="87">
        <v>22425.396690663511</v>
      </c>
    </row>
    <row r="16846" spans="1:8" x14ac:dyDescent="0.3">
      <c r="A16846" t="s">
        <v>41</v>
      </c>
      <c r="B16846" t="s">
        <v>58</v>
      </c>
      <c r="C16846" t="s">
        <v>106</v>
      </c>
      <c r="D16846" t="s">
        <v>198</v>
      </c>
      <c r="E16846" t="s">
        <v>200</v>
      </c>
      <c r="G16846" s="87">
        <v>22800</v>
      </c>
      <c r="H16846" s="87">
        <v>23053.540603141311</v>
      </c>
    </row>
    <row r="16847" spans="1:8" x14ac:dyDescent="0.3">
      <c r="A16847" t="s">
        <v>41</v>
      </c>
      <c r="B16847" t="s">
        <v>58</v>
      </c>
      <c r="C16847" t="s">
        <v>106</v>
      </c>
      <c r="D16847" t="s">
        <v>198</v>
      </c>
      <c r="E16847" t="s">
        <v>201</v>
      </c>
      <c r="G16847" s="87">
        <v>22800</v>
      </c>
      <c r="H16847" s="87">
        <v>22800</v>
      </c>
    </row>
    <row r="16848" spans="1:8" x14ac:dyDescent="0.3">
      <c r="A16848" t="s">
        <v>41</v>
      </c>
      <c r="B16848" t="s">
        <v>58</v>
      </c>
      <c r="C16848" t="s">
        <v>106</v>
      </c>
      <c r="D16848" t="s">
        <v>198</v>
      </c>
      <c r="E16848" t="s">
        <v>202</v>
      </c>
      <c r="G16848" s="87">
        <v>22800</v>
      </c>
      <c r="H16848" s="87">
        <v>12833.92074222655</v>
      </c>
    </row>
    <row r="16849" spans="1:8" x14ac:dyDescent="0.3">
      <c r="A16849" t="s">
        <v>41</v>
      </c>
      <c r="B16849" t="s">
        <v>58</v>
      </c>
      <c r="C16849" t="s">
        <v>106</v>
      </c>
      <c r="D16849" t="s">
        <v>198</v>
      </c>
      <c r="E16849" t="s">
        <v>139</v>
      </c>
      <c r="G16849" s="87">
        <v>22800</v>
      </c>
      <c r="H16849" s="87">
        <v>14478</v>
      </c>
    </row>
    <row r="16850" spans="1:8" x14ac:dyDescent="0.3">
      <c r="A16850" t="s">
        <v>41</v>
      </c>
      <c r="B16850" t="s">
        <v>58</v>
      </c>
      <c r="C16850" t="s">
        <v>106</v>
      </c>
      <c r="D16850" t="s">
        <v>198</v>
      </c>
      <c r="E16850" t="s">
        <v>65</v>
      </c>
      <c r="G16850" s="87">
        <v>22800</v>
      </c>
      <c r="H16850" s="87">
        <v>12833.92074222655</v>
      </c>
    </row>
    <row r="16851" spans="1:8" x14ac:dyDescent="0.3">
      <c r="A16851" t="s">
        <v>41</v>
      </c>
      <c r="B16851" t="s">
        <v>58</v>
      </c>
      <c r="C16851" t="s">
        <v>106</v>
      </c>
      <c r="D16851" t="s">
        <v>203</v>
      </c>
      <c r="E16851" t="s">
        <v>204</v>
      </c>
      <c r="G16851" s="87">
        <v>22800</v>
      </c>
      <c r="H16851" s="87">
        <v>12590.5180589024</v>
      </c>
    </row>
    <row r="16852" spans="1:8" x14ac:dyDescent="0.3">
      <c r="A16852" t="s">
        <v>41</v>
      </c>
      <c r="B16852" t="s">
        <v>58</v>
      </c>
      <c r="C16852" t="s">
        <v>106</v>
      </c>
      <c r="D16852" t="s">
        <v>203</v>
      </c>
      <c r="E16852" t="s">
        <v>142</v>
      </c>
      <c r="G16852" s="87">
        <v>22800</v>
      </c>
      <c r="H16852" s="87">
        <v>21926.005075464131</v>
      </c>
    </row>
    <row r="16853" spans="1:8" x14ac:dyDescent="0.3">
      <c r="A16853" t="s">
        <v>41</v>
      </c>
      <c r="B16853" t="s">
        <v>58</v>
      </c>
      <c r="C16853" t="s">
        <v>106</v>
      </c>
      <c r="D16853" t="s">
        <v>203</v>
      </c>
      <c r="E16853" t="s">
        <v>143</v>
      </c>
      <c r="G16853" s="87">
        <v>22800</v>
      </c>
      <c r="H16853" s="87">
        <v>23131.431268895351</v>
      </c>
    </row>
    <row r="16854" spans="1:8" x14ac:dyDescent="0.3">
      <c r="A16854" t="s">
        <v>41</v>
      </c>
      <c r="B16854" t="s">
        <v>58</v>
      </c>
      <c r="C16854" t="s">
        <v>106</v>
      </c>
      <c r="D16854" t="s">
        <v>203</v>
      </c>
      <c r="E16854" t="s">
        <v>141</v>
      </c>
      <c r="G16854" s="87">
        <v>22800</v>
      </c>
      <c r="H16854" s="87">
        <v>0</v>
      </c>
    </row>
    <row r="16855" spans="1:8" x14ac:dyDescent="0.3">
      <c r="A16855" t="s">
        <v>41</v>
      </c>
      <c r="B16855" t="s">
        <v>58</v>
      </c>
      <c r="C16855" t="s">
        <v>106</v>
      </c>
      <c r="D16855" t="s">
        <v>203</v>
      </c>
      <c r="E16855" t="s">
        <v>205</v>
      </c>
      <c r="G16855" s="87">
        <v>22800</v>
      </c>
      <c r="H16855" s="87">
        <v>12590.5180589024</v>
      </c>
    </row>
    <row r="16856" spans="1:8" x14ac:dyDescent="0.3">
      <c r="A16856" t="s">
        <v>41</v>
      </c>
      <c r="B16856" t="s">
        <v>58</v>
      </c>
      <c r="C16856" t="s">
        <v>106</v>
      </c>
      <c r="D16856" t="s">
        <v>206</v>
      </c>
      <c r="E16856" t="s">
        <v>207</v>
      </c>
      <c r="G16856" s="87">
        <v>22800</v>
      </c>
      <c r="H16856" s="87">
        <v>23484</v>
      </c>
    </row>
    <row r="16857" spans="1:8" x14ac:dyDescent="0.3">
      <c r="A16857" t="s">
        <v>41</v>
      </c>
      <c r="B16857" t="s">
        <v>58</v>
      </c>
      <c r="C16857" t="s">
        <v>106</v>
      </c>
      <c r="D16857" t="s">
        <v>206</v>
      </c>
      <c r="E16857" t="s">
        <v>208</v>
      </c>
      <c r="G16857" s="87">
        <v>22800</v>
      </c>
      <c r="H16857" s="87">
        <v>23876.28666666667</v>
      </c>
    </row>
    <row r="16858" spans="1:8" x14ac:dyDescent="0.3">
      <c r="A16858" t="s">
        <v>41</v>
      </c>
      <c r="B16858" t="s">
        <v>58</v>
      </c>
      <c r="C16858" t="s">
        <v>106</v>
      </c>
      <c r="D16858" t="s">
        <v>206</v>
      </c>
      <c r="E16858" t="s">
        <v>209</v>
      </c>
      <c r="G16858" s="87">
        <v>22800</v>
      </c>
      <c r="H16858" s="87">
        <v>22549.247811816189</v>
      </c>
    </row>
    <row r="16859" spans="1:8" x14ac:dyDescent="0.3">
      <c r="A16859" t="s">
        <v>41</v>
      </c>
      <c r="B16859" t="s">
        <v>58</v>
      </c>
      <c r="C16859" t="s">
        <v>106</v>
      </c>
      <c r="D16859" t="s">
        <v>210</v>
      </c>
      <c r="E16859" t="s">
        <v>211</v>
      </c>
      <c r="G16859" s="87">
        <v>22800</v>
      </c>
      <c r="H16859" s="87">
        <v>22800</v>
      </c>
    </row>
    <row r="16860" spans="1:8" x14ac:dyDescent="0.3">
      <c r="A16860" t="s">
        <v>41</v>
      </c>
      <c r="B16860" t="s">
        <v>58</v>
      </c>
      <c r="C16860" t="s">
        <v>106</v>
      </c>
      <c r="D16860" t="s">
        <v>210</v>
      </c>
      <c r="E16860" t="s">
        <v>212</v>
      </c>
      <c r="G16860" s="87">
        <v>22800</v>
      </c>
      <c r="H16860" s="87">
        <v>22572</v>
      </c>
    </row>
    <row r="16861" spans="1:8" x14ac:dyDescent="0.3">
      <c r="A16861" t="s">
        <v>41</v>
      </c>
      <c r="B16861" t="s">
        <v>58</v>
      </c>
      <c r="C16861" t="s">
        <v>106</v>
      </c>
      <c r="D16861" t="s">
        <v>210</v>
      </c>
      <c r="E16861" t="s">
        <v>213</v>
      </c>
      <c r="G16861" s="87">
        <v>22800</v>
      </c>
      <c r="H16861" s="87">
        <v>22458</v>
      </c>
    </row>
    <row r="16862" spans="1:8" x14ac:dyDescent="0.3">
      <c r="A16862" t="s">
        <v>41</v>
      </c>
      <c r="B16862" t="s">
        <v>58</v>
      </c>
      <c r="C16862" t="s">
        <v>106</v>
      </c>
      <c r="D16862" t="s">
        <v>214</v>
      </c>
      <c r="E16862" t="s">
        <v>215</v>
      </c>
      <c r="F16862" s="88">
        <v>46388</v>
      </c>
      <c r="G16862" s="87">
        <v>1900</v>
      </c>
      <c r="H16862" s="87">
        <v>49.12830671067352</v>
      </c>
    </row>
    <row r="16863" spans="1:8" x14ac:dyDescent="0.3">
      <c r="A16863" t="s">
        <v>41</v>
      </c>
      <c r="B16863" t="s">
        <v>58</v>
      </c>
      <c r="C16863" t="s">
        <v>106</v>
      </c>
      <c r="D16863" t="s">
        <v>214</v>
      </c>
      <c r="E16863" t="s">
        <v>216</v>
      </c>
      <c r="F16863" s="88">
        <v>46388</v>
      </c>
      <c r="G16863" s="87">
        <v>1900</v>
      </c>
      <c r="H16863" s="87">
        <v>57.00000000000005</v>
      </c>
    </row>
    <row r="16864" spans="1:8" x14ac:dyDescent="0.3">
      <c r="A16864" t="s">
        <v>41</v>
      </c>
      <c r="B16864" t="s">
        <v>58</v>
      </c>
      <c r="C16864" t="s">
        <v>106</v>
      </c>
      <c r="D16864" t="s">
        <v>214</v>
      </c>
      <c r="E16864" t="s">
        <v>217</v>
      </c>
      <c r="F16864" s="88">
        <v>46388</v>
      </c>
      <c r="G16864" s="87">
        <v>1900</v>
      </c>
      <c r="H16864" s="87">
        <v>-7.642420669249061</v>
      </c>
    </row>
    <row r="16865" spans="1:8" x14ac:dyDescent="0.3">
      <c r="A16865" t="s">
        <v>41</v>
      </c>
      <c r="B16865" t="s">
        <v>58</v>
      </c>
      <c r="C16865" t="s">
        <v>106</v>
      </c>
      <c r="D16865" t="s">
        <v>214</v>
      </c>
      <c r="E16865" t="s">
        <v>215</v>
      </c>
      <c r="F16865" s="88">
        <v>46419</v>
      </c>
      <c r="G16865" s="87">
        <v>1900</v>
      </c>
      <c r="H16865" s="87">
        <v>68.049297793063928</v>
      </c>
    </row>
    <row r="16866" spans="1:8" x14ac:dyDescent="0.3">
      <c r="A16866" t="s">
        <v>41</v>
      </c>
      <c r="B16866" t="s">
        <v>58</v>
      </c>
      <c r="C16866" t="s">
        <v>106</v>
      </c>
      <c r="D16866" t="s">
        <v>214</v>
      </c>
      <c r="E16866" t="s">
        <v>216</v>
      </c>
      <c r="F16866" s="88">
        <v>46419</v>
      </c>
      <c r="G16866" s="87">
        <v>1900</v>
      </c>
      <c r="H16866" s="87">
        <v>76.000000000000071</v>
      </c>
    </row>
    <row r="16867" spans="1:8" x14ac:dyDescent="0.3">
      <c r="A16867" t="s">
        <v>41</v>
      </c>
      <c r="B16867" t="s">
        <v>58</v>
      </c>
      <c r="C16867" t="s">
        <v>106</v>
      </c>
      <c r="D16867" t="s">
        <v>214</v>
      </c>
      <c r="E16867" t="s">
        <v>217</v>
      </c>
      <c r="F16867" s="88">
        <v>46419</v>
      </c>
      <c r="G16867" s="87">
        <v>1900</v>
      </c>
      <c r="H16867" s="87">
        <v>-7.644905968207782</v>
      </c>
    </row>
    <row r="16868" spans="1:8" x14ac:dyDescent="0.3">
      <c r="A16868" t="s">
        <v>41</v>
      </c>
      <c r="B16868" t="s">
        <v>58</v>
      </c>
      <c r="C16868" t="s">
        <v>106</v>
      </c>
      <c r="D16868" t="s">
        <v>214</v>
      </c>
      <c r="E16868" t="s">
        <v>215</v>
      </c>
      <c r="F16868" s="88">
        <v>46447</v>
      </c>
      <c r="G16868" s="87">
        <v>1900</v>
      </c>
      <c r="H16868" s="87">
        <v>68.046711400515107</v>
      </c>
    </row>
    <row r="16869" spans="1:8" x14ac:dyDescent="0.3">
      <c r="A16869" t="s">
        <v>41</v>
      </c>
      <c r="B16869" t="s">
        <v>58</v>
      </c>
      <c r="C16869" t="s">
        <v>106</v>
      </c>
      <c r="D16869" t="s">
        <v>214</v>
      </c>
      <c r="E16869" t="s">
        <v>216</v>
      </c>
      <c r="F16869" s="88">
        <v>46447</v>
      </c>
      <c r="G16869" s="87">
        <v>1900</v>
      </c>
      <c r="H16869" s="87">
        <v>76.000000000000071</v>
      </c>
    </row>
    <row r="16870" spans="1:8" x14ac:dyDescent="0.3">
      <c r="A16870" t="s">
        <v>41</v>
      </c>
      <c r="B16870" t="s">
        <v>58</v>
      </c>
      <c r="C16870" t="s">
        <v>106</v>
      </c>
      <c r="D16870" t="s">
        <v>214</v>
      </c>
      <c r="E16870" t="s">
        <v>217</v>
      </c>
      <c r="F16870" s="88">
        <v>46447</v>
      </c>
      <c r="G16870" s="87">
        <v>1900</v>
      </c>
      <c r="H16870" s="87">
        <v>-7.6473928841201744</v>
      </c>
    </row>
    <row r="16871" spans="1:8" x14ac:dyDescent="0.3">
      <c r="A16871" t="s">
        <v>41</v>
      </c>
      <c r="B16871" t="s">
        <v>58</v>
      </c>
      <c r="C16871" t="s">
        <v>106</v>
      </c>
      <c r="D16871" t="s">
        <v>214</v>
      </c>
      <c r="E16871" t="s">
        <v>215</v>
      </c>
      <c r="F16871" s="88">
        <v>46478</v>
      </c>
      <c r="G16871" s="87">
        <v>1900</v>
      </c>
      <c r="H16871" s="87">
        <v>68.044035563792022</v>
      </c>
    </row>
    <row r="16872" spans="1:8" x14ac:dyDescent="0.3">
      <c r="A16872" t="s">
        <v>41</v>
      </c>
      <c r="B16872" t="s">
        <v>58</v>
      </c>
      <c r="C16872" t="s">
        <v>106</v>
      </c>
      <c r="D16872" t="s">
        <v>214</v>
      </c>
      <c r="E16872" t="s">
        <v>216</v>
      </c>
      <c r="F16872" s="88">
        <v>46478</v>
      </c>
      <c r="G16872" s="87">
        <v>1900</v>
      </c>
      <c r="H16872" s="87">
        <v>76.000000000000071</v>
      </c>
    </row>
    <row r="16873" spans="1:8" x14ac:dyDescent="0.3">
      <c r="A16873" t="s">
        <v>41</v>
      </c>
      <c r="B16873" t="s">
        <v>58</v>
      </c>
      <c r="C16873" t="s">
        <v>106</v>
      </c>
      <c r="D16873" t="s">
        <v>214</v>
      </c>
      <c r="E16873" t="s">
        <v>217</v>
      </c>
      <c r="F16873" s="88">
        <v>46478</v>
      </c>
      <c r="G16873" s="87">
        <v>1900</v>
      </c>
      <c r="H16873" s="87">
        <v>-7.6499658040461549</v>
      </c>
    </row>
    <row r="16874" spans="1:8" x14ac:dyDescent="0.3">
      <c r="A16874" t="s">
        <v>41</v>
      </c>
      <c r="B16874" t="s">
        <v>58</v>
      </c>
      <c r="C16874" t="s">
        <v>106</v>
      </c>
      <c r="D16874" t="s">
        <v>214</v>
      </c>
      <c r="E16874" t="s">
        <v>215</v>
      </c>
      <c r="F16874" s="88">
        <v>46508</v>
      </c>
      <c r="G16874" s="87">
        <v>1900</v>
      </c>
      <c r="H16874" s="87">
        <v>68.041357925924387</v>
      </c>
    </row>
    <row r="16875" spans="1:8" x14ac:dyDescent="0.3">
      <c r="A16875" t="s">
        <v>41</v>
      </c>
      <c r="B16875" t="s">
        <v>58</v>
      </c>
      <c r="C16875" t="s">
        <v>106</v>
      </c>
      <c r="D16875" t="s">
        <v>214</v>
      </c>
      <c r="E16875" t="s">
        <v>216</v>
      </c>
      <c r="F16875" s="88">
        <v>46508</v>
      </c>
      <c r="G16875" s="87">
        <v>1900</v>
      </c>
      <c r="H16875" s="87">
        <v>76.000000000000071</v>
      </c>
    </row>
    <row r="16876" spans="1:8" x14ac:dyDescent="0.3">
      <c r="A16876" t="s">
        <v>41</v>
      </c>
      <c r="B16876" t="s">
        <v>58</v>
      </c>
      <c r="C16876" t="s">
        <v>106</v>
      </c>
      <c r="D16876" t="s">
        <v>214</v>
      </c>
      <c r="E16876" t="s">
        <v>217</v>
      </c>
      <c r="F16876" s="88">
        <v>46508</v>
      </c>
      <c r="G16876" s="87">
        <v>1900</v>
      </c>
      <c r="H16876" s="87">
        <v>-7.6525404558419394</v>
      </c>
    </row>
    <row r="16877" spans="1:8" x14ac:dyDescent="0.3">
      <c r="A16877" t="s">
        <v>41</v>
      </c>
      <c r="B16877" t="s">
        <v>58</v>
      </c>
      <c r="C16877" t="s">
        <v>106</v>
      </c>
      <c r="D16877" t="s">
        <v>214</v>
      </c>
      <c r="E16877" t="s">
        <v>215</v>
      </c>
      <c r="F16877" s="88">
        <v>46539</v>
      </c>
      <c r="G16877" s="87">
        <v>1900</v>
      </c>
      <c r="H16877" s="87">
        <v>68.038678485092618</v>
      </c>
    </row>
    <row r="16878" spans="1:8" x14ac:dyDescent="0.3">
      <c r="A16878" t="s">
        <v>41</v>
      </c>
      <c r="B16878" t="s">
        <v>58</v>
      </c>
      <c r="C16878" t="s">
        <v>106</v>
      </c>
      <c r="D16878" t="s">
        <v>214</v>
      </c>
      <c r="E16878" t="s">
        <v>216</v>
      </c>
      <c r="F16878" s="88">
        <v>46539</v>
      </c>
      <c r="G16878" s="87">
        <v>1900</v>
      </c>
      <c r="H16878" s="87">
        <v>76.000000000000071</v>
      </c>
    </row>
    <row r="16879" spans="1:8" x14ac:dyDescent="0.3">
      <c r="A16879" t="s">
        <v>41</v>
      </c>
      <c r="B16879" t="s">
        <v>58</v>
      </c>
      <c r="C16879" t="s">
        <v>106</v>
      </c>
      <c r="D16879" t="s">
        <v>214</v>
      </c>
      <c r="E16879" t="s">
        <v>217</v>
      </c>
      <c r="F16879" s="88">
        <v>46539</v>
      </c>
      <c r="G16879" s="87">
        <v>1900</v>
      </c>
      <c r="H16879" s="87">
        <v>-7.6551168412570814</v>
      </c>
    </row>
    <row r="16880" spans="1:8" x14ac:dyDescent="0.3">
      <c r="A16880" t="s">
        <v>41</v>
      </c>
      <c r="B16880" t="s">
        <v>58</v>
      </c>
      <c r="C16880" t="s">
        <v>106</v>
      </c>
      <c r="D16880" t="s">
        <v>214</v>
      </c>
      <c r="E16880" t="s">
        <v>215</v>
      </c>
      <c r="F16880" s="88">
        <v>46569</v>
      </c>
      <c r="G16880" s="87">
        <v>1900</v>
      </c>
      <c r="H16880" s="87">
        <v>68.035997239475449</v>
      </c>
    </row>
    <row r="16881" spans="1:8" x14ac:dyDescent="0.3">
      <c r="A16881" t="s">
        <v>41</v>
      </c>
      <c r="B16881" t="s">
        <v>58</v>
      </c>
      <c r="C16881" t="s">
        <v>106</v>
      </c>
      <c r="D16881" t="s">
        <v>214</v>
      </c>
      <c r="E16881" t="s">
        <v>216</v>
      </c>
      <c r="F16881" s="88">
        <v>46569</v>
      </c>
      <c r="G16881" s="87">
        <v>1900</v>
      </c>
      <c r="H16881" s="87">
        <v>76.000000000000071</v>
      </c>
    </row>
    <row r="16882" spans="1:8" x14ac:dyDescent="0.3">
      <c r="A16882" t="s">
        <v>41</v>
      </c>
      <c r="B16882" t="s">
        <v>58</v>
      </c>
      <c r="C16882" t="s">
        <v>106</v>
      </c>
      <c r="D16882" t="s">
        <v>214</v>
      </c>
      <c r="E16882" t="s">
        <v>217</v>
      </c>
      <c r="F16882" s="88">
        <v>46569</v>
      </c>
      <c r="G16882" s="87">
        <v>1900</v>
      </c>
      <c r="H16882" s="87">
        <v>-7.657694962042827</v>
      </c>
    </row>
    <row r="16883" spans="1:8" x14ac:dyDescent="0.3">
      <c r="A16883" t="s">
        <v>41</v>
      </c>
      <c r="B16883" t="s">
        <v>58</v>
      </c>
      <c r="C16883" t="s">
        <v>106</v>
      </c>
      <c r="D16883" t="s">
        <v>214</v>
      </c>
      <c r="E16883" t="s">
        <v>215</v>
      </c>
      <c r="F16883" s="88">
        <v>46600</v>
      </c>
      <c r="G16883" s="87">
        <v>1900</v>
      </c>
      <c r="H16883" s="87">
        <v>68.033270187724554</v>
      </c>
    </row>
    <row r="16884" spans="1:8" x14ac:dyDescent="0.3">
      <c r="A16884" t="s">
        <v>41</v>
      </c>
      <c r="B16884" t="s">
        <v>58</v>
      </c>
      <c r="C16884" t="s">
        <v>106</v>
      </c>
      <c r="D16884" t="s">
        <v>214</v>
      </c>
      <c r="E16884" t="s">
        <v>216</v>
      </c>
      <c r="F16884" s="88">
        <v>46600</v>
      </c>
      <c r="G16884" s="87">
        <v>1900</v>
      </c>
      <c r="H16884" s="87">
        <v>76.000000000000071</v>
      </c>
    </row>
    <row r="16885" spans="1:8" x14ac:dyDescent="0.3">
      <c r="A16885" t="s">
        <v>41</v>
      </c>
      <c r="B16885" t="s">
        <v>58</v>
      </c>
      <c r="C16885" t="s">
        <v>106</v>
      </c>
      <c r="D16885" t="s">
        <v>214</v>
      </c>
      <c r="E16885" t="s">
        <v>217</v>
      </c>
      <c r="F16885" s="88">
        <v>46600</v>
      </c>
      <c r="G16885" s="87">
        <v>1900</v>
      </c>
      <c r="H16885" s="87">
        <v>-7.6603171271878097</v>
      </c>
    </row>
    <row r="16886" spans="1:8" x14ac:dyDescent="0.3">
      <c r="A16886" t="s">
        <v>41</v>
      </c>
      <c r="B16886" t="s">
        <v>58</v>
      </c>
      <c r="C16886" t="s">
        <v>106</v>
      </c>
      <c r="D16886" t="s">
        <v>214</v>
      </c>
      <c r="E16886" t="s">
        <v>215</v>
      </c>
      <c r="F16886" s="88">
        <v>46631</v>
      </c>
      <c r="G16886" s="87">
        <v>1900</v>
      </c>
      <c r="H16886" s="87">
        <v>68.030585297399895</v>
      </c>
    </row>
    <row r="16887" spans="1:8" x14ac:dyDescent="0.3">
      <c r="A16887" t="s">
        <v>41</v>
      </c>
      <c r="B16887" t="s">
        <v>58</v>
      </c>
      <c r="C16887" t="s">
        <v>106</v>
      </c>
      <c r="D16887" t="s">
        <v>214</v>
      </c>
      <c r="E16887" t="s">
        <v>216</v>
      </c>
      <c r="F16887" s="88">
        <v>46631</v>
      </c>
      <c r="G16887" s="87">
        <v>1900</v>
      </c>
      <c r="H16887" s="87">
        <v>76.000000000000071</v>
      </c>
    </row>
    <row r="16888" spans="1:8" x14ac:dyDescent="0.3">
      <c r="A16888" t="s">
        <v>41</v>
      </c>
      <c r="B16888" t="s">
        <v>58</v>
      </c>
      <c r="C16888" t="s">
        <v>106</v>
      </c>
      <c r="D16888" t="s">
        <v>214</v>
      </c>
      <c r="E16888" t="s">
        <v>217</v>
      </c>
      <c r="F16888" s="88">
        <v>46631</v>
      </c>
      <c r="G16888" s="87">
        <v>1900</v>
      </c>
      <c r="H16888" s="87">
        <v>-7.6628987525001353</v>
      </c>
    </row>
    <row r="16889" spans="1:8" x14ac:dyDescent="0.3">
      <c r="A16889" t="s">
        <v>41</v>
      </c>
      <c r="B16889" t="s">
        <v>58</v>
      </c>
      <c r="C16889" t="s">
        <v>106</v>
      </c>
      <c r="D16889" t="s">
        <v>214</v>
      </c>
      <c r="E16889" t="s">
        <v>215</v>
      </c>
      <c r="F16889" s="88">
        <v>46661</v>
      </c>
      <c r="G16889" s="87">
        <v>1900</v>
      </c>
      <c r="H16889" s="87">
        <v>68.027898596780005</v>
      </c>
    </row>
    <row r="16890" spans="1:8" x14ac:dyDescent="0.3">
      <c r="A16890" t="s">
        <v>41</v>
      </c>
      <c r="B16890" t="s">
        <v>58</v>
      </c>
      <c r="C16890" t="s">
        <v>106</v>
      </c>
      <c r="D16890" t="s">
        <v>214</v>
      </c>
      <c r="E16890" t="s">
        <v>216</v>
      </c>
      <c r="F16890" s="88">
        <v>46661</v>
      </c>
      <c r="G16890" s="87">
        <v>1900</v>
      </c>
      <c r="H16890" s="87">
        <v>76.000000000000071</v>
      </c>
    </row>
    <row r="16891" spans="1:8" x14ac:dyDescent="0.3">
      <c r="A16891" t="s">
        <v>41</v>
      </c>
      <c r="B16891" t="s">
        <v>58</v>
      </c>
      <c r="C16891" t="s">
        <v>106</v>
      </c>
      <c r="D16891" t="s">
        <v>214</v>
      </c>
      <c r="E16891" t="s">
        <v>217</v>
      </c>
      <c r="F16891" s="88">
        <v>46661</v>
      </c>
      <c r="G16891" s="87">
        <v>1900</v>
      </c>
      <c r="H16891" s="87">
        <v>-7.6654821184806714</v>
      </c>
    </row>
    <row r="16892" spans="1:8" x14ac:dyDescent="0.3">
      <c r="A16892" t="s">
        <v>41</v>
      </c>
      <c r="B16892" t="s">
        <v>58</v>
      </c>
      <c r="C16892" t="s">
        <v>106</v>
      </c>
      <c r="D16892" t="s">
        <v>214</v>
      </c>
      <c r="E16892" t="s">
        <v>215</v>
      </c>
      <c r="F16892" s="88">
        <v>46692</v>
      </c>
      <c r="G16892" s="87">
        <v>1900</v>
      </c>
      <c r="H16892" s="87">
        <v>68.025210084033489</v>
      </c>
    </row>
    <row r="16893" spans="1:8" x14ac:dyDescent="0.3">
      <c r="A16893" t="s">
        <v>41</v>
      </c>
      <c r="B16893" t="s">
        <v>58</v>
      </c>
      <c r="C16893" t="s">
        <v>106</v>
      </c>
      <c r="D16893" t="s">
        <v>214</v>
      </c>
      <c r="E16893" t="s">
        <v>216</v>
      </c>
      <c r="F16893" s="88">
        <v>46692</v>
      </c>
      <c r="G16893" s="87">
        <v>1900</v>
      </c>
      <c r="H16893" s="87">
        <v>76.000000000000071</v>
      </c>
    </row>
    <row r="16894" spans="1:8" x14ac:dyDescent="0.3">
      <c r="A16894" t="s">
        <v>41</v>
      </c>
      <c r="B16894" t="s">
        <v>58</v>
      </c>
      <c r="C16894" t="s">
        <v>106</v>
      </c>
      <c r="D16894" t="s">
        <v>214</v>
      </c>
      <c r="E16894" t="s">
        <v>217</v>
      </c>
      <c r="F16894" s="88">
        <v>46692</v>
      </c>
      <c r="G16894" s="87">
        <v>1900</v>
      </c>
      <c r="H16894" s="87">
        <v>-7.6680672268907841</v>
      </c>
    </row>
    <row r="16895" spans="1:8" x14ac:dyDescent="0.3">
      <c r="A16895" t="s">
        <v>41</v>
      </c>
      <c r="B16895" t="s">
        <v>58</v>
      </c>
      <c r="C16895" t="s">
        <v>106</v>
      </c>
      <c r="D16895" t="s">
        <v>214</v>
      </c>
      <c r="E16895" t="s">
        <v>215</v>
      </c>
      <c r="F16895" s="88">
        <v>46722</v>
      </c>
      <c r="G16895" s="87">
        <v>1900</v>
      </c>
      <c r="H16895" s="87">
        <v>68.022519757326407</v>
      </c>
    </row>
    <row r="16896" spans="1:8" x14ac:dyDescent="0.3">
      <c r="A16896" t="s">
        <v>41</v>
      </c>
      <c r="B16896" t="s">
        <v>58</v>
      </c>
      <c r="C16896" t="s">
        <v>106</v>
      </c>
      <c r="D16896" t="s">
        <v>214</v>
      </c>
      <c r="E16896" t="s">
        <v>216</v>
      </c>
      <c r="F16896" s="88">
        <v>46722</v>
      </c>
      <c r="G16896" s="87">
        <v>1900</v>
      </c>
      <c r="H16896" s="87">
        <v>76.000000000000071</v>
      </c>
    </row>
    <row r="16897" spans="1:8" x14ac:dyDescent="0.3">
      <c r="A16897" t="s">
        <v>41</v>
      </c>
      <c r="B16897" t="s">
        <v>58</v>
      </c>
      <c r="C16897" t="s">
        <v>106</v>
      </c>
      <c r="D16897" t="s">
        <v>214</v>
      </c>
      <c r="E16897" t="s">
        <v>217</v>
      </c>
      <c r="F16897" s="88">
        <v>46722</v>
      </c>
      <c r="G16897" s="87">
        <v>1900</v>
      </c>
      <c r="H16897" s="87">
        <v>-7.6706540794937439</v>
      </c>
    </row>
    <row r="16898" spans="1:8" x14ac:dyDescent="0.3">
      <c r="A16898" t="s">
        <v>41</v>
      </c>
      <c r="B16898" t="s">
        <v>58</v>
      </c>
      <c r="C16898" t="s">
        <v>107</v>
      </c>
      <c r="D16898" t="s">
        <v>198</v>
      </c>
      <c r="E16898" t="s">
        <v>135</v>
      </c>
      <c r="G16898" s="87">
        <v>18000</v>
      </c>
      <c r="H16898" s="87">
        <v>9900</v>
      </c>
    </row>
    <row r="16899" spans="1:8" x14ac:dyDescent="0.3">
      <c r="A16899" t="s">
        <v>41</v>
      </c>
      <c r="B16899" t="s">
        <v>58</v>
      </c>
      <c r="C16899" t="s">
        <v>107</v>
      </c>
      <c r="D16899" t="s">
        <v>198</v>
      </c>
      <c r="E16899" t="s">
        <v>199</v>
      </c>
      <c r="G16899" s="87">
        <v>18000</v>
      </c>
      <c r="H16899" s="87">
        <v>18000</v>
      </c>
    </row>
    <row r="16900" spans="1:8" x14ac:dyDescent="0.3">
      <c r="A16900" t="s">
        <v>41</v>
      </c>
      <c r="B16900" t="s">
        <v>58</v>
      </c>
      <c r="C16900" t="s">
        <v>107</v>
      </c>
      <c r="D16900" t="s">
        <v>198</v>
      </c>
      <c r="E16900" t="s">
        <v>200</v>
      </c>
      <c r="G16900" s="87">
        <v>18000</v>
      </c>
      <c r="H16900" s="87">
        <v>18145.238005516439</v>
      </c>
    </row>
    <row r="16901" spans="1:8" x14ac:dyDescent="0.3">
      <c r="A16901" t="s">
        <v>41</v>
      </c>
      <c r="B16901" t="s">
        <v>58</v>
      </c>
      <c r="C16901" t="s">
        <v>107</v>
      </c>
      <c r="D16901" t="s">
        <v>198</v>
      </c>
      <c r="E16901" t="s">
        <v>201</v>
      </c>
      <c r="G16901" s="87">
        <v>18000</v>
      </c>
      <c r="H16901" s="87">
        <v>18000</v>
      </c>
    </row>
    <row r="16902" spans="1:8" x14ac:dyDescent="0.3">
      <c r="A16902" t="s">
        <v>41</v>
      </c>
      <c r="B16902" t="s">
        <v>58</v>
      </c>
      <c r="C16902" t="s">
        <v>107</v>
      </c>
      <c r="D16902" t="s">
        <v>198</v>
      </c>
      <c r="E16902" t="s">
        <v>202</v>
      </c>
      <c r="G16902" s="87">
        <v>18000</v>
      </c>
      <c r="H16902" s="87">
        <v>9979.8809030340435</v>
      </c>
    </row>
    <row r="16903" spans="1:8" x14ac:dyDescent="0.3">
      <c r="A16903" t="s">
        <v>41</v>
      </c>
      <c r="B16903" t="s">
        <v>58</v>
      </c>
      <c r="C16903" t="s">
        <v>107</v>
      </c>
      <c r="D16903" t="s">
        <v>198</v>
      </c>
      <c r="E16903" t="s">
        <v>139</v>
      </c>
      <c r="G16903" s="87">
        <v>18000</v>
      </c>
      <c r="H16903" s="87">
        <v>11790</v>
      </c>
    </row>
    <row r="16904" spans="1:8" x14ac:dyDescent="0.3">
      <c r="A16904" t="s">
        <v>41</v>
      </c>
      <c r="B16904" t="s">
        <v>58</v>
      </c>
      <c r="C16904" t="s">
        <v>107</v>
      </c>
      <c r="D16904" t="s">
        <v>198</v>
      </c>
      <c r="E16904" t="s">
        <v>65</v>
      </c>
      <c r="G16904" s="87">
        <v>18000</v>
      </c>
      <c r="H16904" s="87">
        <v>9979.8809030340435</v>
      </c>
    </row>
    <row r="16905" spans="1:8" x14ac:dyDescent="0.3">
      <c r="A16905" t="s">
        <v>41</v>
      </c>
      <c r="B16905" t="s">
        <v>58</v>
      </c>
      <c r="C16905" t="s">
        <v>107</v>
      </c>
      <c r="D16905" t="s">
        <v>203</v>
      </c>
      <c r="E16905" t="s">
        <v>204</v>
      </c>
      <c r="G16905" s="87">
        <v>18000</v>
      </c>
      <c r="H16905" s="87">
        <v>9913.3199692283488</v>
      </c>
    </row>
    <row r="16906" spans="1:8" x14ac:dyDescent="0.3">
      <c r="A16906" t="s">
        <v>41</v>
      </c>
      <c r="B16906" t="s">
        <v>58</v>
      </c>
      <c r="C16906" t="s">
        <v>107</v>
      </c>
      <c r="D16906" t="s">
        <v>203</v>
      </c>
      <c r="E16906" t="s">
        <v>142</v>
      </c>
      <c r="G16906" s="87">
        <v>18000</v>
      </c>
      <c r="H16906" s="87">
        <v>18000</v>
      </c>
    </row>
    <row r="16907" spans="1:8" x14ac:dyDescent="0.3">
      <c r="A16907" t="s">
        <v>41</v>
      </c>
      <c r="B16907" t="s">
        <v>58</v>
      </c>
      <c r="C16907" t="s">
        <v>107</v>
      </c>
      <c r="D16907" t="s">
        <v>203</v>
      </c>
      <c r="E16907" t="s">
        <v>143</v>
      </c>
      <c r="G16907" s="87">
        <v>18000</v>
      </c>
      <c r="H16907" s="87">
        <v>18024.21812586972</v>
      </c>
    </row>
    <row r="16908" spans="1:8" x14ac:dyDescent="0.3">
      <c r="A16908" t="s">
        <v>41</v>
      </c>
      <c r="B16908" t="s">
        <v>58</v>
      </c>
      <c r="C16908" t="s">
        <v>107</v>
      </c>
      <c r="D16908" t="s">
        <v>203</v>
      </c>
      <c r="E16908" t="s">
        <v>141</v>
      </c>
      <c r="G16908" s="87">
        <v>18000</v>
      </c>
      <c r="H16908" s="87">
        <v>0</v>
      </c>
    </row>
    <row r="16909" spans="1:8" x14ac:dyDescent="0.3">
      <c r="A16909" t="s">
        <v>41</v>
      </c>
      <c r="B16909" t="s">
        <v>58</v>
      </c>
      <c r="C16909" t="s">
        <v>107</v>
      </c>
      <c r="D16909" t="s">
        <v>203</v>
      </c>
      <c r="E16909" t="s">
        <v>205</v>
      </c>
      <c r="G16909" s="87">
        <v>18000</v>
      </c>
      <c r="H16909" s="87">
        <v>9913.3199692283488</v>
      </c>
    </row>
    <row r="16910" spans="1:8" x14ac:dyDescent="0.3">
      <c r="A16910" t="s">
        <v>41</v>
      </c>
      <c r="B16910" t="s">
        <v>58</v>
      </c>
      <c r="C16910" t="s">
        <v>107</v>
      </c>
      <c r="D16910" t="s">
        <v>206</v>
      </c>
      <c r="E16910" t="s">
        <v>207</v>
      </c>
      <c r="G16910" s="87">
        <v>18000</v>
      </c>
      <c r="H16910" s="87">
        <v>18000</v>
      </c>
    </row>
    <row r="16911" spans="1:8" x14ac:dyDescent="0.3">
      <c r="A16911" t="s">
        <v>41</v>
      </c>
      <c r="B16911" t="s">
        <v>58</v>
      </c>
      <c r="C16911" t="s">
        <v>107</v>
      </c>
      <c r="D16911" t="s">
        <v>206</v>
      </c>
      <c r="E16911" t="s">
        <v>208</v>
      </c>
      <c r="G16911" s="87">
        <v>18000</v>
      </c>
      <c r="H16911" s="87">
        <v>18000</v>
      </c>
    </row>
    <row r="16912" spans="1:8" x14ac:dyDescent="0.3">
      <c r="A16912" t="s">
        <v>41</v>
      </c>
      <c r="B16912" t="s">
        <v>58</v>
      </c>
      <c r="C16912" t="s">
        <v>107</v>
      </c>
      <c r="D16912" t="s">
        <v>206</v>
      </c>
      <c r="E16912" t="s">
        <v>209</v>
      </c>
      <c r="G16912" s="87">
        <v>18000</v>
      </c>
      <c r="H16912" s="87">
        <v>17855.924507658641</v>
      </c>
    </row>
    <row r="16913" spans="1:8" x14ac:dyDescent="0.3">
      <c r="A16913" t="s">
        <v>41</v>
      </c>
      <c r="B16913" t="s">
        <v>58</v>
      </c>
      <c r="C16913" t="s">
        <v>107</v>
      </c>
      <c r="D16913" t="s">
        <v>210</v>
      </c>
      <c r="E16913" t="s">
        <v>211</v>
      </c>
      <c r="G16913" s="87">
        <v>18000</v>
      </c>
      <c r="H16913" s="87">
        <v>18000</v>
      </c>
    </row>
    <row r="16914" spans="1:8" x14ac:dyDescent="0.3">
      <c r="A16914" t="s">
        <v>41</v>
      </c>
      <c r="B16914" t="s">
        <v>58</v>
      </c>
      <c r="C16914" t="s">
        <v>107</v>
      </c>
      <c r="D16914" t="s">
        <v>210</v>
      </c>
      <c r="E16914" t="s">
        <v>212</v>
      </c>
      <c r="G16914" s="87">
        <v>18000</v>
      </c>
      <c r="H16914" s="87">
        <v>17820</v>
      </c>
    </row>
    <row r="16915" spans="1:8" x14ac:dyDescent="0.3">
      <c r="A16915" t="s">
        <v>41</v>
      </c>
      <c r="B16915" t="s">
        <v>58</v>
      </c>
      <c r="C16915" t="s">
        <v>107</v>
      </c>
      <c r="D16915" t="s">
        <v>210</v>
      </c>
      <c r="E16915" t="s">
        <v>213</v>
      </c>
      <c r="G16915" s="87">
        <v>18000</v>
      </c>
      <c r="H16915" s="87">
        <v>18000</v>
      </c>
    </row>
    <row r="16916" spans="1:8" x14ac:dyDescent="0.3">
      <c r="A16916" t="s">
        <v>41</v>
      </c>
      <c r="B16916" t="s">
        <v>58</v>
      </c>
      <c r="C16916" t="s">
        <v>107</v>
      </c>
      <c r="D16916" t="s">
        <v>214</v>
      </c>
      <c r="E16916" t="s">
        <v>215</v>
      </c>
      <c r="F16916" s="88">
        <v>46388</v>
      </c>
      <c r="G16916" s="87">
        <v>1500</v>
      </c>
      <c r="H16916" s="87">
        <v>12.17058830067463</v>
      </c>
    </row>
    <row r="16917" spans="1:8" x14ac:dyDescent="0.3">
      <c r="A16917" t="s">
        <v>41</v>
      </c>
      <c r="B16917" t="s">
        <v>58</v>
      </c>
      <c r="C16917" t="s">
        <v>107</v>
      </c>
      <c r="D16917" t="s">
        <v>214</v>
      </c>
      <c r="E16917" t="s">
        <v>216</v>
      </c>
      <c r="F16917" s="88">
        <v>46388</v>
      </c>
      <c r="G16917" s="87">
        <v>1500</v>
      </c>
      <c r="H16917" s="87">
        <v>0</v>
      </c>
    </row>
    <row r="16918" spans="1:8" x14ac:dyDescent="0.3">
      <c r="A16918" t="s">
        <v>41</v>
      </c>
      <c r="B16918" t="s">
        <v>58</v>
      </c>
      <c r="C16918" t="s">
        <v>107</v>
      </c>
      <c r="D16918" t="s">
        <v>214</v>
      </c>
      <c r="E16918" t="s">
        <v>217</v>
      </c>
      <c r="F16918" s="88">
        <v>46388</v>
      </c>
      <c r="G16918" s="87">
        <v>1500</v>
      </c>
      <c r="H16918" s="87">
        <v>12.17058830067463</v>
      </c>
    </row>
    <row r="16919" spans="1:8" x14ac:dyDescent="0.3">
      <c r="A16919" t="s">
        <v>41</v>
      </c>
      <c r="B16919" t="s">
        <v>58</v>
      </c>
      <c r="C16919" t="s">
        <v>107</v>
      </c>
      <c r="D16919" t="s">
        <v>214</v>
      </c>
      <c r="E16919" t="s">
        <v>215</v>
      </c>
      <c r="F16919" s="88">
        <v>46419</v>
      </c>
      <c r="G16919" s="87">
        <v>1500</v>
      </c>
      <c r="H16919" s="87">
        <v>12.16261246251238</v>
      </c>
    </row>
    <row r="16920" spans="1:8" x14ac:dyDescent="0.3">
      <c r="A16920" t="s">
        <v>41</v>
      </c>
      <c r="B16920" t="s">
        <v>58</v>
      </c>
      <c r="C16920" t="s">
        <v>107</v>
      </c>
      <c r="D16920" t="s">
        <v>214</v>
      </c>
      <c r="E16920" t="s">
        <v>216</v>
      </c>
      <c r="F16920" s="88">
        <v>46419</v>
      </c>
      <c r="G16920" s="87">
        <v>1500</v>
      </c>
      <c r="H16920" s="87">
        <v>0</v>
      </c>
    </row>
    <row r="16921" spans="1:8" x14ac:dyDescent="0.3">
      <c r="A16921" t="s">
        <v>41</v>
      </c>
      <c r="B16921" t="s">
        <v>58</v>
      </c>
      <c r="C16921" t="s">
        <v>107</v>
      </c>
      <c r="D16921" t="s">
        <v>214</v>
      </c>
      <c r="E16921" t="s">
        <v>217</v>
      </c>
      <c r="F16921" s="88">
        <v>46419</v>
      </c>
      <c r="G16921" s="87">
        <v>1500</v>
      </c>
      <c r="H16921" s="87">
        <v>12.16261246251238</v>
      </c>
    </row>
    <row r="16922" spans="1:8" x14ac:dyDescent="0.3">
      <c r="A16922" t="s">
        <v>41</v>
      </c>
      <c r="B16922" t="s">
        <v>58</v>
      </c>
      <c r="C16922" t="s">
        <v>107</v>
      </c>
      <c r="D16922" t="s">
        <v>214</v>
      </c>
      <c r="E16922" t="s">
        <v>215</v>
      </c>
      <c r="F16922" s="88">
        <v>46447</v>
      </c>
      <c r="G16922" s="87">
        <v>1500</v>
      </c>
      <c r="H16922" s="87">
        <v>12.154647071229491</v>
      </c>
    </row>
    <row r="16923" spans="1:8" x14ac:dyDescent="0.3">
      <c r="A16923" t="s">
        <v>41</v>
      </c>
      <c r="B16923" t="s">
        <v>58</v>
      </c>
      <c r="C16923" t="s">
        <v>107</v>
      </c>
      <c r="D16923" t="s">
        <v>214</v>
      </c>
      <c r="E16923" t="s">
        <v>216</v>
      </c>
      <c r="F16923" s="88">
        <v>46447</v>
      </c>
      <c r="G16923" s="87">
        <v>1500</v>
      </c>
      <c r="H16923" s="87">
        <v>0</v>
      </c>
    </row>
    <row r="16924" spans="1:8" x14ac:dyDescent="0.3">
      <c r="A16924" t="s">
        <v>41</v>
      </c>
      <c r="B16924" t="s">
        <v>58</v>
      </c>
      <c r="C16924" t="s">
        <v>107</v>
      </c>
      <c r="D16924" t="s">
        <v>214</v>
      </c>
      <c r="E16924" t="s">
        <v>217</v>
      </c>
      <c r="F16924" s="88">
        <v>46447</v>
      </c>
      <c r="G16924" s="87">
        <v>1500</v>
      </c>
      <c r="H16924" s="87">
        <v>12.154647071229491</v>
      </c>
    </row>
    <row r="16925" spans="1:8" x14ac:dyDescent="0.3">
      <c r="A16925" t="s">
        <v>41</v>
      </c>
      <c r="B16925" t="s">
        <v>58</v>
      </c>
      <c r="C16925" t="s">
        <v>107</v>
      </c>
      <c r="D16925" t="s">
        <v>214</v>
      </c>
      <c r="E16925" t="s">
        <v>215</v>
      </c>
      <c r="F16925" s="88">
        <v>46478</v>
      </c>
      <c r="G16925" s="87">
        <v>1500</v>
      </c>
      <c r="H16925" s="87">
        <v>12.1464226289516</v>
      </c>
    </row>
    <row r="16926" spans="1:8" x14ac:dyDescent="0.3">
      <c r="A16926" t="s">
        <v>41</v>
      </c>
      <c r="B16926" t="s">
        <v>58</v>
      </c>
      <c r="C16926" t="s">
        <v>107</v>
      </c>
      <c r="D16926" t="s">
        <v>214</v>
      </c>
      <c r="E16926" t="s">
        <v>216</v>
      </c>
      <c r="F16926" s="88">
        <v>46478</v>
      </c>
      <c r="G16926" s="87">
        <v>1500</v>
      </c>
      <c r="H16926" s="87">
        <v>0</v>
      </c>
    </row>
    <row r="16927" spans="1:8" x14ac:dyDescent="0.3">
      <c r="A16927" t="s">
        <v>41</v>
      </c>
      <c r="B16927" t="s">
        <v>58</v>
      </c>
      <c r="C16927" t="s">
        <v>107</v>
      </c>
      <c r="D16927" t="s">
        <v>214</v>
      </c>
      <c r="E16927" t="s">
        <v>217</v>
      </c>
      <c r="F16927" s="88">
        <v>46478</v>
      </c>
      <c r="G16927" s="87">
        <v>1500</v>
      </c>
      <c r="H16927" s="87">
        <v>12.1464226289516</v>
      </c>
    </row>
    <row r="16928" spans="1:8" x14ac:dyDescent="0.3">
      <c r="A16928" t="s">
        <v>41</v>
      </c>
      <c r="B16928" t="s">
        <v>58</v>
      </c>
      <c r="C16928" t="s">
        <v>107</v>
      </c>
      <c r="D16928" t="s">
        <v>214</v>
      </c>
      <c r="E16928" t="s">
        <v>215</v>
      </c>
      <c r="F16928" s="88">
        <v>46508</v>
      </c>
      <c r="G16928" s="87">
        <v>1500</v>
      </c>
      <c r="H16928" s="87">
        <v>12.138209309285889</v>
      </c>
    </row>
    <row r="16929" spans="1:8" x14ac:dyDescent="0.3">
      <c r="A16929" t="s">
        <v>41</v>
      </c>
      <c r="B16929" t="s">
        <v>58</v>
      </c>
      <c r="C16929" t="s">
        <v>107</v>
      </c>
      <c r="D16929" t="s">
        <v>214</v>
      </c>
      <c r="E16929" t="s">
        <v>216</v>
      </c>
      <c r="F16929" s="88">
        <v>46508</v>
      </c>
      <c r="G16929" s="87">
        <v>1500</v>
      </c>
      <c r="H16929" s="87">
        <v>0</v>
      </c>
    </row>
    <row r="16930" spans="1:8" x14ac:dyDescent="0.3">
      <c r="A16930" t="s">
        <v>41</v>
      </c>
      <c r="B16930" t="s">
        <v>58</v>
      </c>
      <c r="C16930" t="s">
        <v>107</v>
      </c>
      <c r="D16930" t="s">
        <v>214</v>
      </c>
      <c r="E16930" t="s">
        <v>217</v>
      </c>
      <c r="F16930" s="88">
        <v>46508</v>
      </c>
      <c r="G16930" s="87">
        <v>1500</v>
      </c>
      <c r="H16930" s="87">
        <v>12.138209309285889</v>
      </c>
    </row>
    <row r="16931" spans="1:8" x14ac:dyDescent="0.3">
      <c r="A16931" t="s">
        <v>41</v>
      </c>
      <c r="B16931" t="s">
        <v>58</v>
      </c>
      <c r="C16931" t="s">
        <v>107</v>
      </c>
      <c r="D16931" t="s">
        <v>214</v>
      </c>
      <c r="E16931" t="s">
        <v>215</v>
      </c>
      <c r="F16931" s="88">
        <v>46539</v>
      </c>
      <c r="G16931" s="87">
        <v>1500</v>
      </c>
      <c r="H16931" s="87">
        <v>12.130007089684369</v>
      </c>
    </row>
    <row r="16932" spans="1:8" x14ac:dyDescent="0.3">
      <c r="A16932" t="s">
        <v>41</v>
      </c>
      <c r="B16932" t="s">
        <v>58</v>
      </c>
      <c r="C16932" t="s">
        <v>107</v>
      </c>
      <c r="D16932" t="s">
        <v>214</v>
      </c>
      <c r="E16932" t="s">
        <v>216</v>
      </c>
      <c r="F16932" s="88">
        <v>46539</v>
      </c>
      <c r="G16932" s="87">
        <v>1500</v>
      </c>
      <c r="H16932" s="87">
        <v>0</v>
      </c>
    </row>
    <row r="16933" spans="1:8" x14ac:dyDescent="0.3">
      <c r="A16933" t="s">
        <v>41</v>
      </c>
      <c r="B16933" t="s">
        <v>58</v>
      </c>
      <c r="C16933" t="s">
        <v>107</v>
      </c>
      <c r="D16933" t="s">
        <v>214</v>
      </c>
      <c r="E16933" t="s">
        <v>217</v>
      </c>
      <c r="F16933" s="88">
        <v>46539</v>
      </c>
      <c r="G16933" s="87">
        <v>1500</v>
      </c>
      <c r="H16933" s="87">
        <v>12.130007089684369</v>
      </c>
    </row>
    <row r="16934" spans="1:8" x14ac:dyDescent="0.3">
      <c r="A16934" t="s">
        <v>41</v>
      </c>
      <c r="B16934" t="s">
        <v>58</v>
      </c>
      <c r="C16934" t="s">
        <v>107</v>
      </c>
      <c r="D16934" t="s">
        <v>214</v>
      </c>
      <c r="E16934" t="s">
        <v>215</v>
      </c>
      <c r="F16934" s="88">
        <v>46569</v>
      </c>
      <c r="G16934" s="87">
        <v>1500</v>
      </c>
      <c r="H16934" s="87">
        <v>12.12181594766037</v>
      </c>
    </row>
    <row r="16935" spans="1:8" x14ac:dyDescent="0.3">
      <c r="A16935" t="s">
        <v>41</v>
      </c>
      <c r="B16935" t="s">
        <v>58</v>
      </c>
      <c r="C16935" t="s">
        <v>107</v>
      </c>
      <c r="D16935" t="s">
        <v>214</v>
      </c>
      <c r="E16935" t="s">
        <v>216</v>
      </c>
      <c r="F16935" s="88">
        <v>46569</v>
      </c>
      <c r="G16935" s="87">
        <v>1500</v>
      </c>
      <c r="H16935" s="87">
        <v>0</v>
      </c>
    </row>
    <row r="16936" spans="1:8" x14ac:dyDescent="0.3">
      <c r="A16936" t="s">
        <v>41</v>
      </c>
      <c r="B16936" t="s">
        <v>58</v>
      </c>
      <c r="C16936" t="s">
        <v>107</v>
      </c>
      <c r="D16936" t="s">
        <v>214</v>
      </c>
      <c r="E16936" t="s">
        <v>217</v>
      </c>
      <c r="F16936" s="88">
        <v>46569</v>
      </c>
      <c r="G16936" s="87">
        <v>1500</v>
      </c>
      <c r="H16936" s="87">
        <v>12.12181594766037</v>
      </c>
    </row>
    <row r="16937" spans="1:8" x14ac:dyDescent="0.3">
      <c r="A16937" t="s">
        <v>41</v>
      </c>
      <c r="B16937" t="s">
        <v>58</v>
      </c>
      <c r="C16937" t="s">
        <v>107</v>
      </c>
      <c r="D16937" t="s">
        <v>214</v>
      </c>
      <c r="E16937" t="s">
        <v>215</v>
      </c>
      <c r="F16937" s="88">
        <v>46600</v>
      </c>
      <c r="G16937" s="87">
        <v>1500</v>
      </c>
      <c r="H16937" s="87">
        <v>12.11350185297866</v>
      </c>
    </row>
    <row r="16938" spans="1:8" x14ac:dyDescent="0.3">
      <c r="A16938" t="s">
        <v>41</v>
      </c>
      <c r="B16938" t="s">
        <v>58</v>
      </c>
      <c r="C16938" t="s">
        <v>107</v>
      </c>
      <c r="D16938" t="s">
        <v>214</v>
      </c>
      <c r="E16938" t="s">
        <v>216</v>
      </c>
      <c r="F16938" s="88">
        <v>46600</v>
      </c>
      <c r="G16938" s="87">
        <v>1500</v>
      </c>
      <c r="H16938" s="87">
        <v>0</v>
      </c>
    </row>
    <row r="16939" spans="1:8" x14ac:dyDescent="0.3">
      <c r="A16939" t="s">
        <v>41</v>
      </c>
      <c r="B16939" t="s">
        <v>58</v>
      </c>
      <c r="C16939" t="s">
        <v>107</v>
      </c>
      <c r="D16939" t="s">
        <v>214</v>
      </c>
      <c r="E16939" t="s">
        <v>217</v>
      </c>
      <c r="F16939" s="88">
        <v>46600</v>
      </c>
      <c r="G16939" s="87">
        <v>1500</v>
      </c>
      <c r="H16939" s="87">
        <v>12.11350185297866</v>
      </c>
    </row>
    <row r="16940" spans="1:8" x14ac:dyDescent="0.3">
      <c r="A16940" t="s">
        <v>41</v>
      </c>
      <c r="B16940" t="s">
        <v>58</v>
      </c>
      <c r="C16940" t="s">
        <v>107</v>
      </c>
      <c r="D16940" t="s">
        <v>214</v>
      </c>
      <c r="E16940" t="s">
        <v>215</v>
      </c>
      <c r="F16940" s="88">
        <v>46631</v>
      </c>
      <c r="G16940" s="87">
        <v>1500</v>
      </c>
      <c r="H16940" s="87">
        <v>12.10533297957028</v>
      </c>
    </row>
    <row r="16941" spans="1:8" x14ac:dyDescent="0.3">
      <c r="A16941" t="s">
        <v>41</v>
      </c>
      <c r="B16941" t="s">
        <v>58</v>
      </c>
      <c r="C16941" t="s">
        <v>107</v>
      </c>
      <c r="D16941" t="s">
        <v>214</v>
      </c>
      <c r="E16941" t="s">
        <v>216</v>
      </c>
      <c r="F16941" s="88">
        <v>46631</v>
      </c>
      <c r="G16941" s="87">
        <v>1500</v>
      </c>
      <c r="H16941" s="87">
        <v>0</v>
      </c>
    </row>
    <row r="16942" spans="1:8" x14ac:dyDescent="0.3">
      <c r="A16942" t="s">
        <v>41</v>
      </c>
      <c r="B16942" t="s">
        <v>58</v>
      </c>
      <c r="C16942" t="s">
        <v>107</v>
      </c>
      <c r="D16942" t="s">
        <v>214</v>
      </c>
      <c r="E16942" t="s">
        <v>217</v>
      </c>
      <c r="F16942" s="88">
        <v>46631</v>
      </c>
      <c r="G16942" s="87">
        <v>1500</v>
      </c>
      <c r="H16942" s="87">
        <v>12.10533297957028</v>
      </c>
    </row>
    <row r="16943" spans="1:8" x14ac:dyDescent="0.3">
      <c r="A16943" t="s">
        <v>41</v>
      </c>
      <c r="B16943" t="s">
        <v>58</v>
      </c>
      <c r="C16943" t="s">
        <v>107</v>
      </c>
      <c r="D16943" t="s">
        <v>214</v>
      </c>
      <c r="E16943" t="s">
        <v>215</v>
      </c>
      <c r="F16943" s="88">
        <v>46661</v>
      </c>
      <c r="G16943" s="87">
        <v>1500</v>
      </c>
      <c r="H16943" s="87">
        <v>12.09717511627673</v>
      </c>
    </row>
    <row r="16944" spans="1:8" x14ac:dyDescent="0.3">
      <c r="A16944" t="s">
        <v>41</v>
      </c>
      <c r="B16944" t="s">
        <v>58</v>
      </c>
      <c r="C16944" t="s">
        <v>107</v>
      </c>
      <c r="D16944" t="s">
        <v>214</v>
      </c>
      <c r="E16944" t="s">
        <v>216</v>
      </c>
      <c r="F16944" s="88">
        <v>46661</v>
      </c>
      <c r="G16944" s="87">
        <v>1500</v>
      </c>
      <c r="H16944" s="87">
        <v>0</v>
      </c>
    </row>
    <row r="16945" spans="1:8" x14ac:dyDescent="0.3">
      <c r="A16945" t="s">
        <v>41</v>
      </c>
      <c r="B16945" t="s">
        <v>58</v>
      </c>
      <c r="C16945" t="s">
        <v>107</v>
      </c>
      <c r="D16945" t="s">
        <v>214</v>
      </c>
      <c r="E16945" t="s">
        <v>217</v>
      </c>
      <c r="F16945" s="88">
        <v>46661</v>
      </c>
      <c r="G16945" s="87">
        <v>1500</v>
      </c>
      <c r="H16945" s="87">
        <v>12.09717511627673</v>
      </c>
    </row>
    <row r="16946" spans="1:8" x14ac:dyDescent="0.3">
      <c r="A16946" t="s">
        <v>41</v>
      </c>
      <c r="B16946" t="s">
        <v>58</v>
      </c>
      <c r="C16946" t="s">
        <v>107</v>
      </c>
      <c r="D16946" t="s">
        <v>214</v>
      </c>
      <c r="E16946" t="s">
        <v>215</v>
      </c>
      <c r="F16946" s="88">
        <v>46692</v>
      </c>
      <c r="G16946" s="87">
        <v>1500</v>
      </c>
      <c r="H16946" s="87">
        <v>12.08902824085312</v>
      </c>
    </row>
    <row r="16947" spans="1:8" x14ac:dyDescent="0.3">
      <c r="A16947" t="s">
        <v>41</v>
      </c>
      <c r="B16947" t="s">
        <v>58</v>
      </c>
      <c r="C16947" t="s">
        <v>107</v>
      </c>
      <c r="D16947" t="s">
        <v>214</v>
      </c>
      <c r="E16947" t="s">
        <v>216</v>
      </c>
      <c r="F16947" s="88">
        <v>46692</v>
      </c>
      <c r="G16947" s="87">
        <v>1500</v>
      </c>
      <c r="H16947" s="87">
        <v>0</v>
      </c>
    </row>
    <row r="16948" spans="1:8" x14ac:dyDescent="0.3">
      <c r="A16948" t="s">
        <v>41</v>
      </c>
      <c r="B16948" t="s">
        <v>58</v>
      </c>
      <c r="C16948" t="s">
        <v>107</v>
      </c>
      <c r="D16948" t="s">
        <v>214</v>
      </c>
      <c r="E16948" t="s">
        <v>217</v>
      </c>
      <c r="F16948" s="88">
        <v>46692</v>
      </c>
      <c r="G16948" s="87">
        <v>1500</v>
      </c>
      <c r="H16948" s="87">
        <v>12.08902824085312</v>
      </c>
    </row>
    <row r="16949" spans="1:8" x14ac:dyDescent="0.3">
      <c r="A16949" t="s">
        <v>41</v>
      </c>
      <c r="B16949" t="s">
        <v>58</v>
      </c>
      <c r="C16949" t="s">
        <v>107</v>
      </c>
      <c r="D16949" t="s">
        <v>214</v>
      </c>
      <c r="E16949" t="s">
        <v>215</v>
      </c>
      <c r="F16949" s="88">
        <v>46722</v>
      </c>
      <c r="G16949" s="87">
        <v>1500</v>
      </c>
      <c r="H16949" s="87">
        <v>12.080892331115869</v>
      </c>
    </row>
    <row r="16950" spans="1:8" x14ac:dyDescent="0.3">
      <c r="A16950" t="s">
        <v>41</v>
      </c>
      <c r="B16950" t="s">
        <v>58</v>
      </c>
      <c r="C16950" t="s">
        <v>107</v>
      </c>
      <c r="D16950" t="s">
        <v>214</v>
      </c>
      <c r="E16950" t="s">
        <v>216</v>
      </c>
      <c r="F16950" s="88">
        <v>46722</v>
      </c>
      <c r="G16950" s="87">
        <v>1500</v>
      </c>
      <c r="H16950" s="87">
        <v>0</v>
      </c>
    </row>
    <row r="16951" spans="1:8" x14ac:dyDescent="0.3">
      <c r="A16951" t="s">
        <v>41</v>
      </c>
      <c r="B16951" t="s">
        <v>58</v>
      </c>
      <c r="C16951" t="s">
        <v>107</v>
      </c>
      <c r="D16951" t="s">
        <v>214</v>
      </c>
      <c r="E16951" t="s">
        <v>217</v>
      </c>
      <c r="F16951" s="88">
        <v>46722</v>
      </c>
      <c r="G16951" s="87">
        <v>1500</v>
      </c>
      <c r="H16951" s="87">
        <v>12.080892331115869</v>
      </c>
    </row>
    <row r="16952" spans="1:8" x14ac:dyDescent="0.3">
      <c r="A16952" t="s">
        <v>43</v>
      </c>
      <c r="B16952" t="s">
        <v>53</v>
      </c>
      <c r="C16952" t="s">
        <v>54</v>
      </c>
      <c r="D16952" t="s">
        <v>198</v>
      </c>
      <c r="E16952" t="s">
        <v>135</v>
      </c>
      <c r="G16952" s="87">
        <v>6400</v>
      </c>
      <c r="H16952" s="87">
        <v>4160</v>
      </c>
    </row>
    <row r="16953" spans="1:8" x14ac:dyDescent="0.3">
      <c r="A16953" t="s">
        <v>43</v>
      </c>
      <c r="B16953" t="s">
        <v>53</v>
      </c>
      <c r="C16953" t="s">
        <v>54</v>
      </c>
      <c r="D16953" t="s">
        <v>198</v>
      </c>
      <c r="E16953" t="s">
        <v>199</v>
      </c>
      <c r="G16953" s="87">
        <v>6400</v>
      </c>
      <c r="H16953" s="87">
        <v>6243.9024390243903</v>
      </c>
    </row>
    <row r="16954" spans="1:8" x14ac:dyDescent="0.3">
      <c r="A16954" t="s">
        <v>43</v>
      </c>
      <c r="B16954" t="s">
        <v>53</v>
      </c>
      <c r="C16954" t="s">
        <v>54</v>
      </c>
      <c r="D16954" t="s">
        <v>198</v>
      </c>
      <c r="E16954" t="s">
        <v>200</v>
      </c>
      <c r="G16954" s="87">
        <v>6400</v>
      </c>
      <c r="H16954" s="87">
        <v>6238.6925767342645</v>
      </c>
    </row>
    <row r="16955" spans="1:8" x14ac:dyDescent="0.3">
      <c r="A16955" t="s">
        <v>43</v>
      </c>
      <c r="B16955" t="s">
        <v>53</v>
      </c>
      <c r="C16955" t="s">
        <v>54</v>
      </c>
      <c r="D16955" t="s">
        <v>198</v>
      </c>
      <c r="E16955" t="s">
        <v>201</v>
      </c>
      <c r="G16955" s="87">
        <v>6400</v>
      </c>
      <c r="H16955" s="87">
        <v>6400</v>
      </c>
    </row>
    <row r="16956" spans="1:8" x14ac:dyDescent="0.3">
      <c r="A16956" t="s">
        <v>43</v>
      </c>
      <c r="B16956" t="s">
        <v>53</v>
      </c>
      <c r="C16956" t="s">
        <v>54</v>
      </c>
      <c r="D16956" t="s">
        <v>198</v>
      </c>
      <c r="E16956" t="s">
        <v>202</v>
      </c>
      <c r="G16956" s="87">
        <v>6400</v>
      </c>
      <c r="H16956" s="87">
        <v>3956.244073050997</v>
      </c>
    </row>
    <row r="16957" spans="1:8" x14ac:dyDescent="0.3">
      <c r="A16957" t="s">
        <v>43</v>
      </c>
      <c r="B16957" t="s">
        <v>53</v>
      </c>
      <c r="C16957" t="s">
        <v>54</v>
      </c>
      <c r="D16957" t="s">
        <v>198</v>
      </c>
      <c r="E16957" t="s">
        <v>139</v>
      </c>
      <c r="G16957" s="87">
        <v>6400</v>
      </c>
      <c r="H16957" s="87">
        <v>3936</v>
      </c>
    </row>
    <row r="16958" spans="1:8" x14ac:dyDescent="0.3">
      <c r="A16958" t="s">
        <v>43</v>
      </c>
      <c r="B16958" t="s">
        <v>53</v>
      </c>
      <c r="C16958" t="s">
        <v>54</v>
      </c>
      <c r="D16958" t="s">
        <v>198</v>
      </c>
      <c r="E16958" t="s">
        <v>65</v>
      </c>
      <c r="G16958" s="87">
        <v>6400</v>
      </c>
      <c r="H16958" s="87">
        <v>3956.244073050997</v>
      </c>
    </row>
    <row r="16959" spans="1:8" x14ac:dyDescent="0.3">
      <c r="A16959" t="s">
        <v>43</v>
      </c>
      <c r="B16959" t="s">
        <v>53</v>
      </c>
      <c r="C16959" t="s">
        <v>54</v>
      </c>
      <c r="D16959" t="s">
        <v>203</v>
      </c>
      <c r="E16959" t="s">
        <v>204</v>
      </c>
      <c r="G16959" s="87">
        <v>6400</v>
      </c>
      <c r="H16959" s="87">
        <v>3788.1802803067089</v>
      </c>
    </row>
    <row r="16960" spans="1:8" x14ac:dyDescent="0.3">
      <c r="A16960" t="s">
        <v>43</v>
      </c>
      <c r="B16960" t="s">
        <v>53</v>
      </c>
      <c r="C16960" t="s">
        <v>54</v>
      </c>
      <c r="D16960" t="s">
        <v>203</v>
      </c>
      <c r="E16960" t="s">
        <v>142</v>
      </c>
      <c r="G16960" s="87">
        <v>6400</v>
      </c>
      <c r="H16960" s="87">
        <v>6095.2380952380954</v>
      </c>
    </row>
    <row r="16961" spans="1:8" x14ac:dyDescent="0.3">
      <c r="A16961" t="s">
        <v>43</v>
      </c>
      <c r="B16961" t="s">
        <v>53</v>
      </c>
      <c r="C16961" t="s">
        <v>54</v>
      </c>
      <c r="D16961" t="s">
        <v>203</v>
      </c>
      <c r="E16961" t="s">
        <v>143</v>
      </c>
      <c r="G16961" s="87">
        <v>6400</v>
      </c>
      <c r="H16961" s="87">
        <v>6119.3681451108378</v>
      </c>
    </row>
    <row r="16962" spans="1:8" x14ac:dyDescent="0.3">
      <c r="A16962" t="s">
        <v>43</v>
      </c>
      <c r="B16962" t="s">
        <v>53</v>
      </c>
      <c r="C16962" t="s">
        <v>54</v>
      </c>
      <c r="D16962" t="s">
        <v>203</v>
      </c>
      <c r="E16962" t="s">
        <v>141</v>
      </c>
      <c r="G16962" s="87">
        <v>6400</v>
      </c>
      <c r="H16962" s="87">
        <v>0</v>
      </c>
    </row>
    <row r="16963" spans="1:8" x14ac:dyDescent="0.3">
      <c r="A16963" t="s">
        <v>43</v>
      </c>
      <c r="B16963" t="s">
        <v>53</v>
      </c>
      <c r="C16963" t="s">
        <v>54</v>
      </c>
      <c r="D16963" t="s">
        <v>203</v>
      </c>
      <c r="E16963" t="s">
        <v>205</v>
      </c>
      <c r="G16963" s="87">
        <v>6400</v>
      </c>
      <c r="H16963" s="87">
        <v>3788.1802803067089</v>
      </c>
    </row>
    <row r="16964" spans="1:8" x14ac:dyDescent="0.3">
      <c r="A16964" t="s">
        <v>43</v>
      </c>
      <c r="B16964" t="s">
        <v>53</v>
      </c>
      <c r="C16964" t="s">
        <v>54</v>
      </c>
      <c r="D16964" t="s">
        <v>206</v>
      </c>
      <c r="E16964" t="s">
        <v>207</v>
      </c>
      <c r="G16964" s="87">
        <v>6400</v>
      </c>
      <c r="H16964" s="87">
        <v>7055.3600000000006</v>
      </c>
    </row>
    <row r="16965" spans="1:8" x14ac:dyDescent="0.3">
      <c r="A16965" t="s">
        <v>43</v>
      </c>
      <c r="B16965" t="s">
        <v>53</v>
      </c>
      <c r="C16965" t="s">
        <v>54</v>
      </c>
      <c r="D16965" t="s">
        <v>206</v>
      </c>
      <c r="E16965" t="s">
        <v>208</v>
      </c>
      <c r="G16965" s="87">
        <v>6400</v>
      </c>
      <c r="H16965" s="87">
        <v>7231.7440000000006</v>
      </c>
    </row>
    <row r="16966" spans="1:8" x14ac:dyDescent="0.3">
      <c r="A16966" t="s">
        <v>43</v>
      </c>
      <c r="B16966" t="s">
        <v>53</v>
      </c>
      <c r="C16966" t="s">
        <v>54</v>
      </c>
      <c r="D16966" t="s">
        <v>206</v>
      </c>
      <c r="E16966" t="s">
        <v>209</v>
      </c>
      <c r="G16966" s="87">
        <v>6400</v>
      </c>
      <c r="H16966" s="87">
        <v>5580.6564551422316</v>
      </c>
    </row>
    <row r="16967" spans="1:8" x14ac:dyDescent="0.3">
      <c r="A16967" t="s">
        <v>43</v>
      </c>
      <c r="B16967" t="s">
        <v>53</v>
      </c>
      <c r="C16967" t="s">
        <v>54</v>
      </c>
      <c r="D16967" t="s">
        <v>210</v>
      </c>
      <c r="E16967" t="s">
        <v>211</v>
      </c>
      <c r="G16967" s="87">
        <v>6400</v>
      </c>
      <c r="H16967" s="87">
        <v>5440</v>
      </c>
    </row>
    <row r="16968" spans="1:8" x14ac:dyDescent="0.3">
      <c r="A16968" t="s">
        <v>43</v>
      </c>
      <c r="B16968" t="s">
        <v>53</v>
      </c>
      <c r="C16968" t="s">
        <v>54</v>
      </c>
      <c r="D16968" t="s">
        <v>210</v>
      </c>
      <c r="E16968" t="s">
        <v>212</v>
      </c>
      <c r="G16968" s="87">
        <v>6400</v>
      </c>
      <c r="H16968" s="87">
        <v>5504</v>
      </c>
    </row>
    <row r="16969" spans="1:8" x14ac:dyDescent="0.3">
      <c r="A16969" t="s">
        <v>43</v>
      </c>
      <c r="B16969" t="s">
        <v>53</v>
      </c>
      <c r="C16969" t="s">
        <v>54</v>
      </c>
      <c r="D16969" t="s">
        <v>210</v>
      </c>
      <c r="E16969" t="s">
        <v>213</v>
      </c>
      <c r="G16969" s="87">
        <v>6400</v>
      </c>
      <c r="H16969" s="87">
        <v>5696</v>
      </c>
    </row>
    <row r="16970" spans="1:8" x14ac:dyDescent="0.3">
      <c r="A16970" t="s">
        <v>43</v>
      </c>
      <c r="B16970" t="s">
        <v>53</v>
      </c>
      <c r="C16970" t="s">
        <v>54</v>
      </c>
      <c r="D16970" t="s">
        <v>214</v>
      </c>
      <c r="E16970" t="s">
        <v>215</v>
      </c>
      <c r="F16970" s="88">
        <v>46388</v>
      </c>
      <c r="G16970" s="87">
        <v>533.33333333333337</v>
      </c>
      <c r="H16970" s="87">
        <v>48.066650229045393</v>
      </c>
    </row>
    <row r="16971" spans="1:8" x14ac:dyDescent="0.3">
      <c r="A16971" t="s">
        <v>43</v>
      </c>
      <c r="B16971" t="s">
        <v>53</v>
      </c>
      <c r="C16971" t="s">
        <v>54</v>
      </c>
      <c r="D16971" t="s">
        <v>214</v>
      </c>
      <c r="E16971" t="s">
        <v>216</v>
      </c>
      <c r="F16971" s="88">
        <v>46388</v>
      </c>
      <c r="G16971" s="87">
        <v>533.33333333333337</v>
      </c>
      <c r="H16971" s="87">
        <v>32.000000000000028</v>
      </c>
    </row>
    <row r="16972" spans="1:8" x14ac:dyDescent="0.3">
      <c r="A16972" t="s">
        <v>43</v>
      </c>
      <c r="B16972" t="s">
        <v>53</v>
      </c>
      <c r="C16972" t="s">
        <v>54</v>
      </c>
      <c r="D16972" t="s">
        <v>214</v>
      </c>
      <c r="E16972" t="s">
        <v>217</v>
      </c>
      <c r="F16972" s="88">
        <v>46388</v>
      </c>
      <c r="G16972" s="87">
        <v>533.33333333333337</v>
      </c>
      <c r="H16972" s="87">
        <v>15.15721719721259</v>
      </c>
    </row>
    <row r="16973" spans="1:8" x14ac:dyDescent="0.3">
      <c r="A16973" t="s">
        <v>43</v>
      </c>
      <c r="B16973" t="s">
        <v>53</v>
      </c>
      <c r="C16973" t="s">
        <v>54</v>
      </c>
      <c r="D16973" t="s">
        <v>214</v>
      </c>
      <c r="E16973" t="s">
        <v>215</v>
      </c>
      <c r="F16973" s="88">
        <v>46419</v>
      </c>
      <c r="G16973" s="87">
        <v>533.33333333333337</v>
      </c>
      <c r="H16973" s="87">
        <v>48.02983064892021</v>
      </c>
    </row>
    <row r="16974" spans="1:8" x14ac:dyDescent="0.3">
      <c r="A16974" t="s">
        <v>43</v>
      </c>
      <c r="B16974" t="s">
        <v>53</v>
      </c>
      <c r="C16974" t="s">
        <v>54</v>
      </c>
      <c r="D16974" t="s">
        <v>214</v>
      </c>
      <c r="E16974" t="s">
        <v>216</v>
      </c>
      <c r="F16974" s="88">
        <v>46419</v>
      </c>
      <c r="G16974" s="87">
        <v>533.33333333333337</v>
      </c>
      <c r="H16974" s="87">
        <v>32.000000000000028</v>
      </c>
    </row>
    <row r="16975" spans="1:8" x14ac:dyDescent="0.3">
      <c r="A16975" t="s">
        <v>43</v>
      </c>
      <c r="B16975" t="s">
        <v>53</v>
      </c>
      <c r="C16975" t="s">
        <v>54</v>
      </c>
      <c r="D16975" t="s">
        <v>214</v>
      </c>
      <c r="E16975" t="s">
        <v>217</v>
      </c>
      <c r="F16975" s="88">
        <v>46419</v>
      </c>
      <c r="G16975" s="87">
        <v>533.33333333333337</v>
      </c>
      <c r="H16975" s="87">
        <v>15.12248174426437</v>
      </c>
    </row>
    <row r="16976" spans="1:8" x14ac:dyDescent="0.3">
      <c r="A16976" t="s">
        <v>43</v>
      </c>
      <c r="B16976" t="s">
        <v>53</v>
      </c>
      <c r="C16976" t="s">
        <v>54</v>
      </c>
      <c r="D16976" t="s">
        <v>214</v>
      </c>
      <c r="E16976" t="s">
        <v>215</v>
      </c>
      <c r="F16976" s="88">
        <v>46447</v>
      </c>
      <c r="G16976" s="87">
        <v>533.33333333333337</v>
      </c>
      <c r="H16976" s="87">
        <v>47.993179440145781</v>
      </c>
    </row>
    <row r="16977" spans="1:8" x14ac:dyDescent="0.3">
      <c r="A16977" t="s">
        <v>43</v>
      </c>
      <c r="B16977" t="s">
        <v>53</v>
      </c>
      <c r="C16977" t="s">
        <v>54</v>
      </c>
      <c r="D16977" t="s">
        <v>214</v>
      </c>
      <c r="E16977" t="s">
        <v>216</v>
      </c>
      <c r="F16977" s="88">
        <v>46447</v>
      </c>
      <c r="G16977" s="87">
        <v>533.33333333333337</v>
      </c>
      <c r="H16977" s="87">
        <v>32.000000000000028</v>
      </c>
    </row>
    <row r="16978" spans="1:8" x14ac:dyDescent="0.3">
      <c r="A16978" t="s">
        <v>43</v>
      </c>
      <c r="B16978" t="s">
        <v>53</v>
      </c>
      <c r="C16978" t="s">
        <v>54</v>
      </c>
      <c r="D16978" t="s">
        <v>214</v>
      </c>
      <c r="E16978" t="s">
        <v>217</v>
      </c>
      <c r="F16978" s="88">
        <v>46447</v>
      </c>
      <c r="G16978" s="87">
        <v>533.33333333333337</v>
      </c>
      <c r="H16978" s="87">
        <v>15.08790513221297</v>
      </c>
    </row>
    <row r="16979" spans="1:8" x14ac:dyDescent="0.3">
      <c r="A16979" t="s">
        <v>43</v>
      </c>
      <c r="B16979" t="s">
        <v>53</v>
      </c>
      <c r="C16979" t="s">
        <v>54</v>
      </c>
      <c r="D16979" t="s">
        <v>214</v>
      </c>
      <c r="E16979" t="s">
        <v>215</v>
      </c>
      <c r="F16979" s="88">
        <v>46478</v>
      </c>
      <c r="G16979" s="87">
        <v>533.33333333333337</v>
      </c>
      <c r="H16979" s="87">
        <v>77.019901369486377</v>
      </c>
    </row>
    <row r="16980" spans="1:8" x14ac:dyDescent="0.3">
      <c r="A16980" t="s">
        <v>43</v>
      </c>
      <c r="B16980" t="s">
        <v>53</v>
      </c>
      <c r="C16980" t="s">
        <v>54</v>
      </c>
      <c r="D16980" t="s">
        <v>214</v>
      </c>
      <c r="E16980" t="s">
        <v>216</v>
      </c>
      <c r="F16980" s="88">
        <v>46478</v>
      </c>
      <c r="G16980" s="87">
        <v>533.33333333333337</v>
      </c>
      <c r="H16980" s="87">
        <v>60.266666666666673</v>
      </c>
    </row>
    <row r="16981" spans="1:8" x14ac:dyDescent="0.3">
      <c r="A16981" t="s">
        <v>43</v>
      </c>
      <c r="B16981" t="s">
        <v>53</v>
      </c>
      <c r="C16981" t="s">
        <v>54</v>
      </c>
      <c r="D16981" t="s">
        <v>214</v>
      </c>
      <c r="E16981" t="s">
        <v>217</v>
      </c>
      <c r="F16981" s="88">
        <v>46478</v>
      </c>
      <c r="G16981" s="87">
        <v>533.33333333333337</v>
      </c>
      <c r="H16981" s="87">
        <v>15.05232228465386</v>
      </c>
    </row>
    <row r="16982" spans="1:8" x14ac:dyDescent="0.3">
      <c r="A16982" t="s">
        <v>43</v>
      </c>
      <c r="B16982" t="s">
        <v>53</v>
      </c>
      <c r="C16982" t="s">
        <v>54</v>
      </c>
      <c r="D16982" t="s">
        <v>214</v>
      </c>
      <c r="E16982" t="s">
        <v>215</v>
      </c>
      <c r="F16982" s="88">
        <v>46508</v>
      </c>
      <c r="G16982" s="87">
        <v>533.33333333333337</v>
      </c>
      <c r="H16982" s="87">
        <v>76.98048402096542</v>
      </c>
    </row>
    <row r="16983" spans="1:8" x14ac:dyDescent="0.3">
      <c r="A16983" t="s">
        <v>43</v>
      </c>
      <c r="B16983" t="s">
        <v>53</v>
      </c>
      <c r="C16983" t="s">
        <v>54</v>
      </c>
      <c r="D16983" t="s">
        <v>214</v>
      </c>
      <c r="E16983" t="s">
        <v>216</v>
      </c>
      <c r="F16983" s="88">
        <v>46508</v>
      </c>
      <c r="G16983" s="87">
        <v>533.33333333333337</v>
      </c>
      <c r="H16983" s="87">
        <v>60.266666666666673</v>
      </c>
    </row>
    <row r="16984" spans="1:8" x14ac:dyDescent="0.3">
      <c r="A16984" t="s">
        <v>43</v>
      </c>
      <c r="B16984" t="s">
        <v>53</v>
      </c>
      <c r="C16984" t="s">
        <v>54</v>
      </c>
      <c r="D16984" t="s">
        <v>214</v>
      </c>
      <c r="E16984" t="s">
        <v>217</v>
      </c>
      <c r="F16984" s="88">
        <v>46508</v>
      </c>
      <c r="G16984" s="87">
        <v>533.33333333333337</v>
      </c>
      <c r="H16984" s="87">
        <v>15.01690687717764</v>
      </c>
    </row>
    <row r="16985" spans="1:8" x14ac:dyDescent="0.3">
      <c r="A16985" t="s">
        <v>43</v>
      </c>
      <c r="B16985" t="s">
        <v>53</v>
      </c>
      <c r="C16985" t="s">
        <v>54</v>
      </c>
      <c r="D16985" t="s">
        <v>214</v>
      </c>
      <c r="E16985" t="s">
        <v>215</v>
      </c>
      <c r="F16985" s="88">
        <v>46539</v>
      </c>
      <c r="G16985" s="87">
        <v>533.33333333333337</v>
      </c>
      <c r="H16985" s="87">
        <v>76.941251720923873</v>
      </c>
    </row>
    <row r="16986" spans="1:8" x14ac:dyDescent="0.3">
      <c r="A16986" t="s">
        <v>43</v>
      </c>
      <c r="B16986" t="s">
        <v>53</v>
      </c>
      <c r="C16986" t="s">
        <v>54</v>
      </c>
      <c r="D16986" t="s">
        <v>214</v>
      </c>
      <c r="E16986" t="s">
        <v>216</v>
      </c>
      <c r="F16986" s="88">
        <v>46539</v>
      </c>
      <c r="G16986" s="87">
        <v>533.33333333333337</v>
      </c>
      <c r="H16986" s="87">
        <v>60.266666666666673</v>
      </c>
    </row>
    <row r="16987" spans="1:8" x14ac:dyDescent="0.3">
      <c r="A16987" t="s">
        <v>43</v>
      </c>
      <c r="B16987" t="s">
        <v>53</v>
      </c>
      <c r="C16987" t="s">
        <v>54</v>
      </c>
      <c r="D16987" t="s">
        <v>214</v>
      </c>
      <c r="E16987" t="s">
        <v>217</v>
      </c>
      <c r="F16987" s="88">
        <v>46539</v>
      </c>
      <c r="G16987" s="87">
        <v>533.33333333333337</v>
      </c>
      <c r="H16987" s="87">
        <v>14.98165773068934</v>
      </c>
    </row>
    <row r="16988" spans="1:8" x14ac:dyDescent="0.3">
      <c r="A16988" t="s">
        <v>43</v>
      </c>
      <c r="B16988" t="s">
        <v>53</v>
      </c>
      <c r="C16988" t="s">
        <v>54</v>
      </c>
      <c r="D16988" t="s">
        <v>214</v>
      </c>
      <c r="E16988" t="s">
        <v>215</v>
      </c>
      <c r="F16988" s="88">
        <v>46569</v>
      </c>
      <c r="G16988" s="87">
        <v>533.33333333333337</v>
      </c>
      <c r="H16988" s="87">
        <v>42.360569027662251</v>
      </c>
    </row>
    <row r="16989" spans="1:8" x14ac:dyDescent="0.3">
      <c r="A16989" t="s">
        <v>43</v>
      </c>
      <c r="B16989" t="s">
        <v>53</v>
      </c>
      <c r="C16989" t="s">
        <v>54</v>
      </c>
      <c r="D16989" t="s">
        <v>214</v>
      </c>
      <c r="E16989" t="s">
        <v>216</v>
      </c>
      <c r="F16989" s="88">
        <v>46569</v>
      </c>
      <c r="G16989" s="87">
        <v>533.33333333333337</v>
      </c>
      <c r="H16989" s="87">
        <v>26.666666666666689</v>
      </c>
    </row>
    <row r="16990" spans="1:8" x14ac:dyDescent="0.3">
      <c r="A16990" t="s">
        <v>43</v>
      </c>
      <c r="B16990" t="s">
        <v>53</v>
      </c>
      <c r="C16990" t="s">
        <v>54</v>
      </c>
      <c r="D16990" t="s">
        <v>214</v>
      </c>
      <c r="E16990" t="s">
        <v>217</v>
      </c>
      <c r="F16990" s="88">
        <v>46569</v>
      </c>
      <c r="G16990" s="87">
        <v>533.33333333333337</v>
      </c>
      <c r="H16990" s="87">
        <v>14.94657367713863</v>
      </c>
    </row>
    <row r="16991" spans="1:8" x14ac:dyDescent="0.3">
      <c r="A16991" t="s">
        <v>43</v>
      </c>
      <c r="B16991" t="s">
        <v>53</v>
      </c>
      <c r="C16991" t="s">
        <v>54</v>
      </c>
      <c r="D16991" t="s">
        <v>214</v>
      </c>
      <c r="E16991" t="s">
        <v>215</v>
      </c>
      <c r="F16991" s="88">
        <v>46600</v>
      </c>
      <c r="G16991" s="87">
        <v>533.33333333333337</v>
      </c>
      <c r="H16991" s="87">
        <v>42.323303247330912</v>
      </c>
    </row>
    <row r="16992" spans="1:8" x14ac:dyDescent="0.3">
      <c r="A16992" t="s">
        <v>43</v>
      </c>
      <c r="B16992" t="s">
        <v>53</v>
      </c>
      <c r="C16992" t="s">
        <v>54</v>
      </c>
      <c r="D16992" t="s">
        <v>214</v>
      </c>
      <c r="E16992" t="s">
        <v>216</v>
      </c>
      <c r="F16992" s="88">
        <v>46600</v>
      </c>
      <c r="G16992" s="87">
        <v>533.33333333333337</v>
      </c>
      <c r="H16992" s="87">
        <v>26.666666666666689</v>
      </c>
    </row>
    <row r="16993" spans="1:8" x14ac:dyDescent="0.3">
      <c r="A16993" t="s">
        <v>43</v>
      </c>
      <c r="B16993" t="s">
        <v>53</v>
      </c>
      <c r="C16993" t="s">
        <v>54</v>
      </c>
      <c r="D16993" t="s">
        <v>214</v>
      </c>
      <c r="E16993" t="s">
        <v>217</v>
      </c>
      <c r="F16993" s="88">
        <v>46600</v>
      </c>
      <c r="G16993" s="87">
        <v>533.33333333333337</v>
      </c>
      <c r="H16993" s="87">
        <v>14.91108245777539</v>
      </c>
    </row>
    <row r="16994" spans="1:8" x14ac:dyDescent="0.3">
      <c r="A16994" t="s">
        <v>43</v>
      </c>
      <c r="B16994" t="s">
        <v>53</v>
      </c>
      <c r="C16994" t="s">
        <v>54</v>
      </c>
      <c r="D16994" t="s">
        <v>214</v>
      </c>
      <c r="E16994" t="s">
        <v>215</v>
      </c>
      <c r="F16994" s="88">
        <v>46631</v>
      </c>
      <c r="G16994" s="87">
        <v>533.33333333333337</v>
      </c>
      <c r="H16994" s="87">
        <v>42.286810844775033</v>
      </c>
    </row>
    <row r="16995" spans="1:8" x14ac:dyDescent="0.3">
      <c r="A16995" t="s">
        <v>43</v>
      </c>
      <c r="B16995" t="s">
        <v>53</v>
      </c>
      <c r="C16995" t="s">
        <v>54</v>
      </c>
      <c r="D16995" t="s">
        <v>214</v>
      </c>
      <c r="E16995" t="s">
        <v>216</v>
      </c>
      <c r="F16995" s="88">
        <v>46631</v>
      </c>
      <c r="G16995" s="87">
        <v>533.33333333333337</v>
      </c>
      <c r="H16995" s="87">
        <v>26.666666666666689</v>
      </c>
    </row>
    <row r="16996" spans="1:8" x14ac:dyDescent="0.3">
      <c r="A16996" t="s">
        <v>43</v>
      </c>
      <c r="B16996" t="s">
        <v>53</v>
      </c>
      <c r="C16996" t="s">
        <v>54</v>
      </c>
      <c r="D16996" t="s">
        <v>214</v>
      </c>
      <c r="E16996" t="s">
        <v>217</v>
      </c>
      <c r="F16996" s="88">
        <v>46631</v>
      </c>
      <c r="G16996" s="87">
        <v>533.33333333333337</v>
      </c>
      <c r="H16996" s="87">
        <v>14.876327788674599</v>
      </c>
    </row>
    <row r="16997" spans="1:8" x14ac:dyDescent="0.3">
      <c r="A16997" t="s">
        <v>43</v>
      </c>
      <c r="B16997" t="s">
        <v>53</v>
      </c>
      <c r="C16997" t="s">
        <v>54</v>
      </c>
      <c r="D16997" t="s">
        <v>214</v>
      </c>
      <c r="E16997" t="s">
        <v>215</v>
      </c>
      <c r="F16997" s="88">
        <v>46661</v>
      </c>
      <c r="G16997" s="87">
        <v>533.33333333333337</v>
      </c>
      <c r="H16997" s="87">
        <v>42.250488159226762</v>
      </c>
    </row>
    <row r="16998" spans="1:8" x14ac:dyDescent="0.3">
      <c r="A16998" t="s">
        <v>43</v>
      </c>
      <c r="B16998" t="s">
        <v>53</v>
      </c>
      <c r="C16998" t="s">
        <v>54</v>
      </c>
      <c r="D16998" t="s">
        <v>214</v>
      </c>
      <c r="E16998" t="s">
        <v>216</v>
      </c>
      <c r="F16998" s="88">
        <v>46661</v>
      </c>
      <c r="G16998" s="87">
        <v>533.33333333333337</v>
      </c>
      <c r="H16998" s="87">
        <v>26.666666666666689</v>
      </c>
    </row>
    <row r="16999" spans="1:8" x14ac:dyDescent="0.3">
      <c r="A16999" t="s">
        <v>43</v>
      </c>
      <c r="B16999" t="s">
        <v>53</v>
      </c>
      <c r="C16999" t="s">
        <v>54</v>
      </c>
      <c r="D16999" t="s">
        <v>214</v>
      </c>
      <c r="E16999" t="s">
        <v>217</v>
      </c>
      <c r="F16999" s="88">
        <v>46661</v>
      </c>
      <c r="G16999" s="87">
        <v>533.33333333333337</v>
      </c>
      <c r="H16999" s="87">
        <v>14.841734754819081</v>
      </c>
    </row>
    <row r="17000" spans="1:8" x14ac:dyDescent="0.3">
      <c r="A17000" t="s">
        <v>43</v>
      </c>
      <c r="B17000" t="s">
        <v>53</v>
      </c>
      <c r="C17000" t="s">
        <v>54</v>
      </c>
      <c r="D17000" t="s">
        <v>214</v>
      </c>
      <c r="E17000" t="s">
        <v>215</v>
      </c>
      <c r="F17000" s="88">
        <v>46692</v>
      </c>
      <c r="G17000" s="87">
        <v>533.33333333333337</v>
      </c>
      <c r="H17000" s="87">
        <v>42.214334009466008</v>
      </c>
    </row>
    <row r="17001" spans="1:8" x14ac:dyDescent="0.3">
      <c r="A17001" t="s">
        <v>43</v>
      </c>
      <c r="B17001" t="s">
        <v>53</v>
      </c>
      <c r="C17001" t="s">
        <v>54</v>
      </c>
      <c r="D17001" t="s">
        <v>214</v>
      </c>
      <c r="E17001" t="s">
        <v>216</v>
      </c>
      <c r="F17001" s="88">
        <v>46692</v>
      </c>
      <c r="G17001" s="87">
        <v>533.33333333333337</v>
      </c>
      <c r="H17001" s="87">
        <v>26.666666666666689</v>
      </c>
    </row>
    <row r="17002" spans="1:8" x14ac:dyDescent="0.3">
      <c r="A17002" t="s">
        <v>43</v>
      </c>
      <c r="B17002" t="s">
        <v>53</v>
      </c>
      <c r="C17002" t="s">
        <v>54</v>
      </c>
      <c r="D17002" t="s">
        <v>214</v>
      </c>
      <c r="E17002" t="s">
        <v>217</v>
      </c>
      <c r="F17002" s="88">
        <v>46692</v>
      </c>
      <c r="G17002" s="87">
        <v>533.33333333333337</v>
      </c>
      <c r="H17002" s="87">
        <v>14.807302231237429</v>
      </c>
    </row>
    <row r="17003" spans="1:8" x14ac:dyDescent="0.3">
      <c r="A17003" t="s">
        <v>43</v>
      </c>
      <c r="B17003" t="s">
        <v>53</v>
      </c>
      <c r="C17003" t="s">
        <v>54</v>
      </c>
      <c r="D17003" t="s">
        <v>214</v>
      </c>
      <c r="E17003" t="s">
        <v>215</v>
      </c>
      <c r="F17003" s="88">
        <v>46722</v>
      </c>
      <c r="G17003" s="87">
        <v>533.33333333333337</v>
      </c>
      <c r="H17003" s="87">
        <v>42.178347225208647</v>
      </c>
    </row>
    <row r="17004" spans="1:8" x14ac:dyDescent="0.3">
      <c r="A17004" t="s">
        <v>43</v>
      </c>
      <c r="B17004" t="s">
        <v>53</v>
      </c>
      <c r="C17004" t="s">
        <v>54</v>
      </c>
      <c r="D17004" t="s">
        <v>214</v>
      </c>
      <c r="E17004" t="s">
        <v>216</v>
      </c>
      <c r="F17004" s="88">
        <v>46722</v>
      </c>
      <c r="G17004" s="87">
        <v>533.33333333333337</v>
      </c>
      <c r="H17004" s="87">
        <v>26.666666666666689</v>
      </c>
    </row>
    <row r="17005" spans="1:8" x14ac:dyDescent="0.3">
      <c r="A17005" t="s">
        <v>43</v>
      </c>
      <c r="B17005" t="s">
        <v>53</v>
      </c>
      <c r="C17005" t="s">
        <v>54</v>
      </c>
      <c r="D17005" t="s">
        <v>214</v>
      </c>
      <c r="E17005" t="s">
        <v>217</v>
      </c>
      <c r="F17005" s="88">
        <v>46722</v>
      </c>
      <c r="G17005" s="87">
        <v>533.33333333333337</v>
      </c>
      <c r="H17005" s="87">
        <v>14.77302910337327</v>
      </c>
    </row>
    <row r="17006" spans="1:8" x14ac:dyDescent="0.3">
      <c r="A17006" t="s">
        <v>43</v>
      </c>
      <c r="B17006" t="s">
        <v>53</v>
      </c>
      <c r="C17006" t="s">
        <v>57</v>
      </c>
      <c r="D17006" t="s">
        <v>198</v>
      </c>
      <c r="E17006" t="s">
        <v>135</v>
      </c>
      <c r="G17006" s="87">
        <v>16800</v>
      </c>
      <c r="H17006" s="87">
        <v>9878.4</v>
      </c>
    </row>
    <row r="17007" spans="1:8" x14ac:dyDescent="0.3">
      <c r="A17007" t="s">
        <v>43</v>
      </c>
      <c r="B17007" t="s">
        <v>53</v>
      </c>
      <c r="C17007" t="s">
        <v>57</v>
      </c>
      <c r="D17007" t="s">
        <v>198</v>
      </c>
      <c r="E17007" t="s">
        <v>199</v>
      </c>
      <c r="G17007" s="87">
        <v>16800</v>
      </c>
      <c r="H17007" s="87">
        <v>16363.63636363636</v>
      </c>
    </row>
    <row r="17008" spans="1:8" x14ac:dyDescent="0.3">
      <c r="A17008" t="s">
        <v>43</v>
      </c>
      <c r="B17008" t="s">
        <v>53</v>
      </c>
      <c r="C17008" t="s">
        <v>57</v>
      </c>
      <c r="D17008" t="s">
        <v>198</v>
      </c>
      <c r="E17008" t="s">
        <v>200</v>
      </c>
      <c r="G17008" s="87">
        <v>16800</v>
      </c>
      <c r="H17008" s="87">
        <v>16947.43788598663</v>
      </c>
    </row>
    <row r="17009" spans="1:8" x14ac:dyDescent="0.3">
      <c r="A17009" t="s">
        <v>43</v>
      </c>
      <c r="B17009" t="s">
        <v>53</v>
      </c>
      <c r="C17009" t="s">
        <v>57</v>
      </c>
      <c r="D17009" t="s">
        <v>198</v>
      </c>
      <c r="E17009" t="s">
        <v>201</v>
      </c>
      <c r="G17009" s="87">
        <v>16800</v>
      </c>
      <c r="H17009" s="87">
        <v>16800</v>
      </c>
    </row>
    <row r="17010" spans="1:8" x14ac:dyDescent="0.3">
      <c r="A17010" t="s">
        <v>43</v>
      </c>
      <c r="B17010" t="s">
        <v>53</v>
      </c>
      <c r="C17010" t="s">
        <v>57</v>
      </c>
      <c r="D17010" t="s">
        <v>198</v>
      </c>
      <c r="E17010" t="s">
        <v>202</v>
      </c>
      <c r="G17010" s="87">
        <v>16800</v>
      </c>
      <c r="H17010" s="87">
        <v>9706.259880155978</v>
      </c>
    </row>
    <row r="17011" spans="1:8" x14ac:dyDescent="0.3">
      <c r="A17011" t="s">
        <v>43</v>
      </c>
      <c r="B17011" t="s">
        <v>53</v>
      </c>
      <c r="C17011" t="s">
        <v>57</v>
      </c>
      <c r="D17011" t="s">
        <v>198</v>
      </c>
      <c r="E17011" t="s">
        <v>139</v>
      </c>
      <c r="G17011" s="87">
        <v>16800</v>
      </c>
      <c r="H17011" s="87">
        <v>10668</v>
      </c>
    </row>
    <row r="17012" spans="1:8" x14ac:dyDescent="0.3">
      <c r="A17012" t="s">
        <v>43</v>
      </c>
      <c r="B17012" t="s">
        <v>53</v>
      </c>
      <c r="C17012" t="s">
        <v>57</v>
      </c>
      <c r="D17012" t="s">
        <v>198</v>
      </c>
      <c r="E17012" t="s">
        <v>65</v>
      </c>
      <c r="G17012" s="87">
        <v>16800</v>
      </c>
      <c r="H17012" s="87">
        <v>9706.259880155978</v>
      </c>
    </row>
    <row r="17013" spans="1:8" x14ac:dyDescent="0.3">
      <c r="A17013" t="s">
        <v>43</v>
      </c>
      <c r="B17013" t="s">
        <v>53</v>
      </c>
      <c r="C17013" t="s">
        <v>57</v>
      </c>
      <c r="D17013" t="s">
        <v>203</v>
      </c>
      <c r="E17013" t="s">
        <v>204</v>
      </c>
      <c r="G17013" s="87">
        <v>16800</v>
      </c>
      <c r="H17013" s="87">
        <v>9552.1392467108963</v>
      </c>
    </row>
    <row r="17014" spans="1:8" x14ac:dyDescent="0.3">
      <c r="A17014" t="s">
        <v>43</v>
      </c>
      <c r="B17014" t="s">
        <v>53</v>
      </c>
      <c r="C17014" t="s">
        <v>57</v>
      </c>
      <c r="D17014" t="s">
        <v>203</v>
      </c>
      <c r="E17014" t="s">
        <v>142</v>
      </c>
      <c r="G17014" s="87">
        <v>16800</v>
      </c>
      <c r="H17014" s="87">
        <v>16153.846153846151</v>
      </c>
    </row>
    <row r="17015" spans="1:8" x14ac:dyDescent="0.3">
      <c r="A17015" t="s">
        <v>43</v>
      </c>
      <c r="B17015" t="s">
        <v>53</v>
      </c>
      <c r="C17015" t="s">
        <v>57</v>
      </c>
      <c r="D17015" t="s">
        <v>203</v>
      </c>
      <c r="E17015" t="s">
        <v>143</v>
      </c>
      <c r="G17015" s="87">
        <v>16800</v>
      </c>
      <c r="H17015" s="87">
        <v>16894.940164250569</v>
      </c>
    </row>
    <row r="17016" spans="1:8" x14ac:dyDescent="0.3">
      <c r="A17016" t="s">
        <v>43</v>
      </c>
      <c r="B17016" t="s">
        <v>53</v>
      </c>
      <c r="C17016" t="s">
        <v>57</v>
      </c>
      <c r="D17016" t="s">
        <v>203</v>
      </c>
      <c r="E17016" t="s">
        <v>141</v>
      </c>
      <c r="G17016" s="87">
        <v>16800</v>
      </c>
      <c r="H17016" s="87">
        <v>0</v>
      </c>
    </row>
    <row r="17017" spans="1:8" x14ac:dyDescent="0.3">
      <c r="A17017" t="s">
        <v>43</v>
      </c>
      <c r="B17017" t="s">
        <v>53</v>
      </c>
      <c r="C17017" t="s">
        <v>57</v>
      </c>
      <c r="D17017" t="s">
        <v>203</v>
      </c>
      <c r="E17017" t="s">
        <v>205</v>
      </c>
      <c r="G17017" s="87">
        <v>16800</v>
      </c>
      <c r="H17017" s="87">
        <v>9552.1392467108963</v>
      </c>
    </row>
    <row r="17018" spans="1:8" x14ac:dyDescent="0.3">
      <c r="A17018" t="s">
        <v>43</v>
      </c>
      <c r="B17018" t="s">
        <v>53</v>
      </c>
      <c r="C17018" t="s">
        <v>57</v>
      </c>
      <c r="D17018" t="s">
        <v>206</v>
      </c>
      <c r="E17018" t="s">
        <v>207</v>
      </c>
      <c r="G17018" s="87">
        <v>16800</v>
      </c>
      <c r="H17018" s="87">
        <v>17304</v>
      </c>
    </row>
    <row r="17019" spans="1:8" x14ac:dyDescent="0.3">
      <c r="A17019" t="s">
        <v>43</v>
      </c>
      <c r="B17019" t="s">
        <v>53</v>
      </c>
      <c r="C17019" t="s">
        <v>57</v>
      </c>
      <c r="D17019" t="s">
        <v>206</v>
      </c>
      <c r="E17019" t="s">
        <v>208</v>
      </c>
      <c r="G17019" s="87">
        <v>16800</v>
      </c>
      <c r="H17019" s="87">
        <v>17765.44000000001</v>
      </c>
    </row>
    <row r="17020" spans="1:8" x14ac:dyDescent="0.3">
      <c r="A17020" t="s">
        <v>43</v>
      </c>
      <c r="B17020" t="s">
        <v>53</v>
      </c>
      <c r="C17020" t="s">
        <v>57</v>
      </c>
      <c r="D17020" t="s">
        <v>206</v>
      </c>
      <c r="E17020" t="s">
        <v>209</v>
      </c>
      <c r="G17020" s="87">
        <v>16800</v>
      </c>
      <c r="H17020" s="87">
        <v>15321.53719912473</v>
      </c>
    </row>
    <row r="17021" spans="1:8" x14ac:dyDescent="0.3">
      <c r="A17021" t="s">
        <v>43</v>
      </c>
      <c r="B17021" t="s">
        <v>53</v>
      </c>
      <c r="C17021" t="s">
        <v>57</v>
      </c>
      <c r="D17021" t="s">
        <v>210</v>
      </c>
      <c r="E17021" t="s">
        <v>211</v>
      </c>
      <c r="G17021" s="87">
        <v>16800</v>
      </c>
      <c r="H17021" s="87">
        <v>15456</v>
      </c>
    </row>
    <row r="17022" spans="1:8" x14ac:dyDescent="0.3">
      <c r="A17022" t="s">
        <v>43</v>
      </c>
      <c r="B17022" t="s">
        <v>53</v>
      </c>
      <c r="C17022" t="s">
        <v>57</v>
      </c>
      <c r="D17022" t="s">
        <v>210</v>
      </c>
      <c r="E17022" t="s">
        <v>212</v>
      </c>
      <c r="G17022" s="87">
        <v>16800</v>
      </c>
      <c r="H17022" s="87">
        <v>15288</v>
      </c>
    </row>
    <row r="17023" spans="1:8" x14ac:dyDescent="0.3">
      <c r="A17023" t="s">
        <v>43</v>
      </c>
      <c r="B17023" t="s">
        <v>53</v>
      </c>
      <c r="C17023" t="s">
        <v>57</v>
      </c>
      <c r="D17023" t="s">
        <v>210</v>
      </c>
      <c r="E17023" t="s">
        <v>213</v>
      </c>
      <c r="G17023" s="87">
        <v>16800</v>
      </c>
      <c r="H17023" s="87">
        <v>15372</v>
      </c>
    </row>
    <row r="17024" spans="1:8" x14ac:dyDescent="0.3">
      <c r="A17024" t="s">
        <v>43</v>
      </c>
      <c r="B17024" t="s">
        <v>53</v>
      </c>
      <c r="C17024" t="s">
        <v>57</v>
      </c>
      <c r="D17024" t="s">
        <v>214</v>
      </c>
      <c r="E17024" t="s">
        <v>215</v>
      </c>
      <c r="F17024" s="88">
        <v>46388</v>
      </c>
      <c r="G17024" s="87">
        <v>1400</v>
      </c>
      <c r="H17024" s="87">
        <v>48.347711251681069</v>
      </c>
    </row>
    <row r="17025" spans="1:8" x14ac:dyDescent="0.3">
      <c r="A17025" t="s">
        <v>43</v>
      </c>
      <c r="B17025" t="s">
        <v>53</v>
      </c>
      <c r="C17025" t="s">
        <v>57</v>
      </c>
      <c r="D17025" t="s">
        <v>214</v>
      </c>
      <c r="E17025" t="s">
        <v>216</v>
      </c>
      <c r="F17025" s="88">
        <v>46388</v>
      </c>
      <c r="G17025" s="87">
        <v>1400</v>
      </c>
      <c r="H17025" s="87">
        <v>42.000000000000043</v>
      </c>
    </row>
    <row r="17026" spans="1:8" x14ac:dyDescent="0.3">
      <c r="A17026" t="s">
        <v>43</v>
      </c>
      <c r="B17026" t="s">
        <v>53</v>
      </c>
      <c r="C17026" t="s">
        <v>57</v>
      </c>
      <c r="D17026" t="s">
        <v>214</v>
      </c>
      <c r="E17026" t="s">
        <v>217</v>
      </c>
      <c r="F17026" s="88">
        <v>46388</v>
      </c>
      <c r="G17026" s="87">
        <v>1400</v>
      </c>
      <c r="H17026" s="87">
        <v>6.1628264579427494</v>
      </c>
    </row>
    <row r="17027" spans="1:8" x14ac:dyDescent="0.3">
      <c r="A17027" t="s">
        <v>43</v>
      </c>
      <c r="B17027" t="s">
        <v>53</v>
      </c>
      <c r="C17027" t="s">
        <v>57</v>
      </c>
      <c r="D17027" t="s">
        <v>214</v>
      </c>
      <c r="E17027" t="s">
        <v>215</v>
      </c>
      <c r="F17027" s="88">
        <v>46419</v>
      </c>
      <c r="G17027" s="87">
        <v>1400</v>
      </c>
      <c r="H17027" s="87">
        <v>62.407060014949423</v>
      </c>
    </row>
    <row r="17028" spans="1:8" x14ac:dyDescent="0.3">
      <c r="A17028" t="s">
        <v>43</v>
      </c>
      <c r="B17028" t="s">
        <v>53</v>
      </c>
      <c r="C17028" t="s">
        <v>57</v>
      </c>
      <c r="D17028" t="s">
        <v>214</v>
      </c>
      <c r="E17028" t="s">
        <v>216</v>
      </c>
      <c r="F17028" s="88">
        <v>46419</v>
      </c>
      <c r="G17028" s="87">
        <v>1400</v>
      </c>
      <c r="H17028" s="87">
        <v>56.00000000000005</v>
      </c>
    </row>
    <row r="17029" spans="1:8" x14ac:dyDescent="0.3">
      <c r="A17029" t="s">
        <v>43</v>
      </c>
      <c r="B17029" t="s">
        <v>53</v>
      </c>
      <c r="C17029" t="s">
        <v>57</v>
      </c>
      <c r="D17029" t="s">
        <v>214</v>
      </c>
      <c r="E17029" t="s">
        <v>217</v>
      </c>
      <c r="F17029" s="88">
        <v>46419</v>
      </c>
      <c r="G17029" s="87">
        <v>1400</v>
      </c>
      <c r="H17029" s="87">
        <v>6.1606346297591319</v>
      </c>
    </row>
    <row r="17030" spans="1:8" x14ac:dyDescent="0.3">
      <c r="A17030" t="s">
        <v>43</v>
      </c>
      <c r="B17030" t="s">
        <v>53</v>
      </c>
      <c r="C17030" t="s">
        <v>57</v>
      </c>
      <c r="D17030" t="s">
        <v>214</v>
      </c>
      <c r="E17030" t="s">
        <v>215</v>
      </c>
      <c r="F17030" s="88">
        <v>46447</v>
      </c>
      <c r="G17030" s="87">
        <v>1400</v>
      </c>
      <c r="H17030" s="87">
        <v>62.4047821344857</v>
      </c>
    </row>
    <row r="17031" spans="1:8" x14ac:dyDescent="0.3">
      <c r="A17031" t="s">
        <v>43</v>
      </c>
      <c r="B17031" t="s">
        <v>53</v>
      </c>
      <c r="C17031" t="s">
        <v>57</v>
      </c>
      <c r="D17031" t="s">
        <v>214</v>
      </c>
      <c r="E17031" t="s">
        <v>216</v>
      </c>
      <c r="F17031" s="88">
        <v>46447</v>
      </c>
      <c r="G17031" s="87">
        <v>1400</v>
      </c>
      <c r="H17031" s="87">
        <v>56.00000000000005</v>
      </c>
    </row>
    <row r="17032" spans="1:8" x14ac:dyDescent="0.3">
      <c r="A17032" t="s">
        <v>43</v>
      </c>
      <c r="B17032" t="s">
        <v>53</v>
      </c>
      <c r="C17032" t="s">
        <v>57</v>
      </c>
      <c r="D17032" t="s">
        <v>214</v>
      </c>
      <c r="E17032" t="s">
        <v>217</v>
      </c>
      <c r="F17032" s="88">
        <v>46447</v>
      </c>
      <c r="G17032" s="87">
        <v>1400</v>
      </c>
      <c r="H17032" s="87">
        <v>6.1584443600822159</v>
      </c>
    </row>
    <row r="17033" spans="1:8" x14ac:dyDescent="0.3">
      <c r="A17033" t="s">
        <v>43</v>
      </c>
      <c r="B17033" t="s">
        <v>53</v>
      </c>
      <c r="C17033" t="s">
        <v>57</v>
      </c>
      <c r="D17033" t="s">
        <v>214</v>
      </c>
      <c r="E17033" t="s">
        <v>215</v>
      </c>
      <c r="F17033" s="88">
        <v>46478</v>
      </c>
      <c r="G17033" s="87">
        <v>1400</v>
      </c>
      <c r="H17033" s="87">
        <v>62.402428740091374</v>
      </c>
    </row>
    <row r="17034" spans="1:8" x14ac:dyDescent="0.3">
      <c r="A17034" t="s">
        <v>43</v>
      </c>
      <c r="B17034" t="s">
        <v>53</v>
      </c>
      <c r="C17034" t="s">
        <v>57</v>
      </c>
      <c r="D17034" t="s">
        <v>214</v>
      </c>
      <c r="E17034" t="s">
        <v>216</v>
      </c>
      <c r="F17034" s="88">
        <v>46478</v>
      </c>
      <c r="G17034" s="87">
        <v>1400</v>
      </c>
      <c r="H17034" s="87">
        <v>56.00000000000005</v>
      </c>
    </row>
    <row r="17035" spans="1:8" x14ac:dyDescent="0.3">
      <c r="A17035" t="s">
        <v>43</v>
      </c>
      <c r="B17035" t="s">
        <v>53</v>
      </c>
      <c r="C17035" t="s">
        <v>57</v>
      </c>
      <c r="D17035" t="s">
        <v>214</v>
      </c>
      <c r="E17035" t="s">
        <v>217</v>
      </c>
      <c r="F17035" s="88">
        <v>46478</v>
      </c>
      <c r="G17035" s="87">
        <v>1400</v>
      </c>
      <c r="H17035" s="87">
        <v>6.156181480856926</v>
      </c>
    </row>
    <row r="17036" spans="1:8" x14ac:dyDescent="0.3">
      <c r="A17036" t="s">
        <v>43</v>
      </c>
      <c r="B17036" t="s">
        <v>53</v>
      </c>
      <c r="C17036" t="s">
        <v>57</v>
      </c>
      <c r="D17036" t="s">
        <v>214</v>
      </c>
      <c r="E17036" t="s">
        <v>215</v>
      </c>
      <c r="F17036" s="88">
        <v>46508</v>
      </c>
      <c r="G17036" s="87">
        <v>1400</v>
      </c>
      <c r="H17036" s="87">
        <v>62.40007707453956</v>
      </c>
    </row>
    <row r="17037" spans="1:8" x14ac:dyDescent="0.3">
      <c r="A17037" t="s">
        <v>43</v>
      </c>
      <c r="B17037" t="s">
        <v>53</v>
      </c>
      <c r="C17037" t="s">
        <v>57</v>
      </c>
      <c r="D17037" t="s">
        <v>214</v>
      </c>
      <c r="E17037" t="s">
        <v>216</v>
      </c>
      <c r="F17037" s="88">
        <v>46508</v>
      </c>
      <c r="G17037" s="87">
        <v>1400</v>
      </c>
      <c r="H17037" s="87">
        <v>56.00000000000005</v>
      </c>
    </row>
    <row r="17038" spans="1:8" x14ac:dyDescent="0.3">
      <c r="A17038" t="s">
        <v>43</v>
      </c>
      <c r="B17038" t="s">
        <v>53</v>
      </c>
      <c r="C17038" t="s">
        <v>57</v>
      </c>
      <c r="D17038" t="s">
        <v>214</v>
      </c>
      <c r="E17038" t="s">
        <v>217</v>
      </c>
      <c r="F17038" s="88">
        <v>46508</v>
      </c>
      <c r="G17038" s="87">
        <v>1400</v>
      </c>
      <c r="H17038" s="87">
        <v>6.1539202639803836</v>
      </c>
    </row>
    <row r="17039" spans="1:8" x14ac:dyDescent="0.3">
      <c r="A17039" t="s">
        <v>43</v>
      </c>
      <c r="B17039" t="s">
        <v>53</v>
      </c>
      <c r="C17039" t="s">
        <v>57</v>
      </c>
      <c r="D17039" t="s">
        <v>214</v>
      </c>
      <c r="E17039" t="s">
        <v>215</v>
      </c>
      <c r="F17039" s="88">
        <v>46539</v>
      </c>
      <c r="G17039" s="87">
        <v>1400</v>
      </c>
      <c r="H17039" s="87">
        <v>62.397727135926573</v>
      </c>
    </row>
    <row r="17040" spans="1:8" x14ac:dyDescent="0.3">
      <c r="A17040" t="s">
        <v>43</v>
      </c>
      <c r="B17040" t="s">
        <v>53</v>
      </c>
      <c r="C17040" t="s">
        <v>57</v>
      </c>
      <c r="D17040" t="s">
        <v>214</v>
      </c>
      <c r="E17040" t="s">
        <v>216</v>
      </c>
      <c r="F17040" s="88">
        <v>46539</v>
      </c>
      <c r="G17040" s="87">
        <v>1400</v>
      </c>
      <c r="H17040" s="87">
        <v>56.00000000000005</v>
      </c>
    </row>
    <row r="17041" spans="1:8" x14ac:dyDescent="0.3">
      <c r="A17041" t="s">
        <v>43</v>
      </c>
      <c r="B17041" t="s">
        <v>53</v>
      </c>
      <c r="C17041" t="s">
        <v>57</v>
      </c>
      <c r="D17041" t="s">
        <v>214</v>
      </c>
      <c r="E17041" t="s">
        <v>217</v>
      </c>
      <c r="F17041" s="88">
        <v>46539</v>
      </c>
      <c r="G17041" s="87">
        <v>1400</v>
      </c>
      <c r="H17041" s="87">
        <v>6.151660707621609</v>
      </c>
    </row>
    <row r="17042" spans="1:8" x14ac:dyDescent="0.3">
      <c r="A17042" t="s">
        <v>43</v>
      </c>
      <c r="B17042" t="s">
        <v>53</v>
      </c>
      <c r="C17042" t="s">
        <v>57</v>
      </c>
      <c r="D17042" t="s">
        <v>214</v>
      </c>
      <c r="E17042" t="s">
        <v>215</v>
      </c>
      <c r="F17042" s="88">
        <v>46569</v>
      </c>
      <c r="G17042" s="87">
        <v>1400</v>
      </c>
      <c r="H17042" s="87">
        <v>62.395378922350233</v>
      </c>
    </row>
    <row r="17043" spans="1:8" x14ac:dyDescent="0.3">
      <c r="A17043" t="s">
        <v>43</v>
      </c>
      <c r="B17043" t="s">
        <v>53</v>
      </c>
      <c r="C17043" t="s">
        <v>57</v>
      </c>
      <c r="D17043" t="s">
        <v>214</v>
      </c>
      <c r="E17043" t="s">
        <v>216</v>
      </c>
      <c r="F17043" s="88">
        <v>46569</v>
      </c>
      <c r="G17043" s="87">
        <v>1400</v>
      </c>
      <c r="H17043" s="87">
        <v>56.00000000000005</v>
      </c>
    </row>
    <row r="17044" spans="1:8" x14ac:dyDescent="0.3">
      <c r="A17044" t="s">
        <v>43</v>
      </c>
      <c r="B17044" t="s">
        <v>53</v>
      </c>
      <c r="C17044" t="s">
        <v>57</v>
      </c>
      <c r="D17044" t="s">
        <v>214</v>
      </c>
      <c r="E17044" t="s">
        <v>217</v>
      </c>
      <c r="F17044" s="88">
        <v>46569</v>
      </c>
      <c r="G17044" s="87">
        <v>1400</v>
      </c>
      <c r="H17044" s="87">
        <v>6.1494028099521092</v>
      </c>
    </row>
    <row r="17045" spans="1:8" x14ac:dyDescent="0.3">
      <c r="A17045" t="s">
        <v>43</v>
      </c>
      <c r="B17045" t="s">
        <v>53</v>
      </c>
      <c r="C17045" t="s">
        <v>57</v>
      </c>
      <c r="D17045" t="s">
        <v>214</v>
      </c>
      <c r="E17045" t="s">
        <v>215</v>
      </c>
      <c r="F17045" s="88">
        <v>46600</v>
      </c>
      <c r="G17045" s="87">
        <v>1400</v>
      </c>
      <c r="H17045" s="87">
        <v>62.392993979200718</v>
      </c>
    </row>
    <row r="17046" spans="1:8" x14ac:dyDescent="0.3">
      <c r="A17046" t="s">
        <v>43</v>
      </c>
      <c r="B17046" t="s">
        <v>53</v>
      </c>
      <c r="C17046" t="s">
        <v>57</v>
      </c>
      <c r="D17046" t="s">
        <v>214</v>
      </c>
      <c r="E17046" t="s">
        <v>216</v>
      </c>
      <c r="F17046" s="88">
        <v>46600</v>
      </c>
      <c r="G17046" s="87">
        <v>1400</v>
      </c>
      <c r="H17046" s="87">
        <v>56.00000000000005</v>
      </c>
    </row>
    <row r="17047" spans="1:8" x14ac:dyDescent="0.3">
      <c r="A17047" t="s">
        <v>43</v>
      </c>
      <c r="B17047" t="s">
        <v>53</v>
      </c>
      <c r="C17047" t="s">
        <v>57</v>
      </c>
      <c r="D17047" t="s">
        <v>214</v>
      </c>
      <c r="E17047" t="s">
        <v>217</v>
      </c>
      <c r="F17047" s="88">
        <v>46600</v>
      </c>
      <c r="G17047" s="87">
        <v>1400</v>
      </c>
      <c r="H17047" s="87">
        <v>6.1471095953852917</v>
      </c>
    </row>
    <row r="17048" spans="1:8" x14ac:dyDescent="0.3">
      <c r="A17048" t="s">
        <v>43</v>
      </c>
      <c r="B17048" t="s">
        <v>53</v>
      </c>
      <c r="C17048" t="s">
        <v>57</v>
      </c>
      <c r="D17048" t="s">
        <v>214</v>
      </c>
      <c r="E17048" t="s">
        <v>215</v>
      </c>
      <c r="F17048" s="88">
        <v>46631</v>
      </c>
      <c r="G17048" s="87">
        <v>1400</v>
      </c>
      <c r="H17048" s="87">
        <v>62.390649238206286</v>
      </c>
    </row>
    <row r="17049" spans="1:8" x14ac:dyDescent="0.3">
      <c r="A17049" t="s">
        <v>43</v>
      </c>
      <c r="B17049" t="s">
        <v>53</v>
      </c>
      <c r="C17049" t="s">
        <v>57</v>
      </c>
      <c r="D17049" t="s">
        <v>214</v>
      </c>
      <c r="E17049" t="s">
        <v>216</v>
      </c>
      <c r="F17049" s="88">
        <v>46631</v>
      </c>
      <c r="G17049" s="87">
        <v>1400</v>
      </c>
      <c r="H17049" s="87">
        <v>56.00000000000005</v>
      </c>
    </row>
    <row r="17050" spans="1:8" x14ac:dyDescent="0.3">
      <c r="A17050" t="s">
        <v>43</v>
      </c>
      <c r="B17050" t="s">
        <v>53</v>
      </c>
      <c r="C17050" t="s">
        <v>57</v>
      </c>
      <c r="D17050" t="s">
        <v>214</v>
      </c>
      <c r="E17050" t="s">
        <v>217</v>
      </c>
      <c r="F17050" s="88">
        <v>46631</v>
      </c>
      <c r="G17050" s="87">
        <v>1400</v>
      </c>
      <c r="H17050" s="87">
        <v>6.1448550367368959</v>
      </c>
    </row>
    <row r="17051" spans="1:8" x14ac:dyDescent="0.3">
      <c r="A17051" t="s">
        <v>43</v>
      </c>
      <c r="B17051" t="s">
        <v>53</v>
      </c>
      <c r="C17051" t="s">
        <v>57</v>
      </c>
      <c r="D17051" t="s">
        <v>214</v>
      </c>
      <c r="E17051" t="s">
        <v>215</v>
      </c>
      <c r="F17051" s="88">
        <v>46661</v>
      </c>
      <c r="G17051" s="87">
        <v>1400</v>
      </c>
      <c r="H17051" s="87">
        <v>62.388306216529877</v>
      </c>
    </row>
    <row r="17052" spans="1:8" x14ac:dyDescent="0.3">
      <c r="A17052" t="s">
        <v>43</v>
      </c>
      <c r="B17052" t="s">
        <v>53</v>
      </c>
      <c r="C17052" t="s">
        <v>57</v>
      </c>
      <c r="D17052" t="s">
        <v>214</v>
      </c>
      <c r="E17052" t="s">
        <v>216</v>
      </c>
      <c r="F17052" s="88">
        <v>46661</v>
      </c>
      <c r="G17052" s="87">
        <v>1400</v>
      </c>
      <c r="H17052" s="87">
        <v>56.00000000000005</v>
      </c>
    </row>
    <row r="17053" spans="1:8" x14ac:dyDescent="0.3">
      <c r="A17053" t="s">
        <v>43</v>
      </c>
      <c r="B17053" t="s">
        <v>53</v>
      </c>
      <c r="C17053" t="s">
        <v>57</v>
      </c>
      <c r="D17053" t="s">
        <v>214</v>
      </c>
      <c r="E17053" t="s">
        <v>217</v>
      </c>
      <c r="F17053" s="88">
        <v>46661</v>
      </c>
      <c r="G17053" s="87">
        <v>1400</v>
      </c>
      <c r="H17053" s="87">
        <v>6.1426021312786183</v>
      </c>
    </row>
    <row r="17054" spans="1:8" x14ac:dyDescent="0.3">
      <c r="A17054" t="s">
        <v>43</v>
      </c>
      <c r="B17054" t="s">
        <v>53</v>
      </c>
      <c r="C17054" t="s">
        <v>57</v>
      </c>
      <c r="D17054" t="s">
        <v>214</v>
      </c>
      <c r="E17054" t="s">
        <v>215</v>
      </c>
      <c r="F17054" s="88">
        <v>46692</v>
      </c>
      <c r="G17054" s="87">
        <v>1400</v>
      </c>
      <c r="H17054" s="87">
        <v>62.385964912280521</v>
      </c>
    </row>
    <row r="17055" spans="1:8" x14ac:dyDescent="0.3">
      <c r="A17055" t="s">
        <v>43</v>
      </c>
      <c r="B17055" t="s">
        <v>53</v>
      </c>
      <c r="C17055" t="s">
        <v>57</v>
      </c>
      <c r="D17055" t="s">
        <v>214</v>
      </c>
      <c r="E17055" t="s">
        <v>216</v>
      </c>
      <c r="F17055" s="88">
        <v>46692</v>
      </c>
      <c r="G17055" s="87">
        <v>1400</v>
      </c>
      <c r="H17055" s="87">
        <v>56.00000000000005</v>
      </c>
    </row>
    <row r="17056" spans="1:8" x14ac:dyDescent="0.3">
      <c r="A17056" t="s">
        <v>43</v>
      </c>
      <c r="B17056" t="s">
        <v>53</v>
      </c>
      <c r="C17056" t="s">
        <v>57</v>
      </c>
      <c r="D17056" t="s">
        <v>214</v>
      </c>
      <c r="E17056" t="s">
        <v>217</v>
      </c>
      <c r="F17056" s="88">
        <v>46692</v>
      </c>
      <c r="G17056" s="87">
        <v>1400</v>
      </c>
      <c r="H17056" s="87">
        <v>6.1403508771928461</v>
      </c>
    </row>
    <row r="17057" spans="1:8" x14ac:dyDescent="0.3">
      <c r="A17057" t="s">
        <v>43</v>
      </c>
      <c r="B17057" t="s">
        <v>53</v>
      </c>
      <c r="C17057" t="s">
        <v>57</v>
      </c>
      <c r="D17057" t="s">
        <v>214</v>
      </c>
      <c r="E17057" t="s">
        <v>215</v>
      </c>
      <c r="F17057" s="88">
        <v>46722</v>
      </c>
      <c r="G17057" s="87">
        <v>1400</v>
      </c>
      <c r="H17057" s="87">
        <v>62.383625323571579</v>
      </c>
    </row>
    <row r="17058" spans="1:8" x14ac:dyDescent="0.3">
      <c r="A17058" t="s">
        <v>43</v>
      </c>
      <c r="B17058" t="s">
        <v>53</v>
      </c>
      <c r="C17058" t="s">
        <v>57</v>
      </c>
      <c r="D17058" t="s">
        <v>214</v>
      </c>
      <c r="E17058" t="s">
        <v>216</v>
      </c>
      <c r="F17058" s="88">
        <v>46722</v>
      </c>
      <c r="G17058" s="87">
        <v>1400</v>
      </c>
      <c r="H17058" s="87">
        <v>56.00000000000005</v>
      </c>
    </row>
    <row r="17059" spans="1:8" x14ac:dyDescent="0.3">
      <c r="A17059" t="s">
        <v>43</v>
      </c>
      <c r="B17059" t="s">
        <v>53</v>
      </c>
      <c r="C17059" t="s">
        <v>57</v>
      </c>
      <c r="D17059" t="s">
        <v>214</v>
      </c>
      <c r="E17059" t="s">
        <v>217</v>
      </c>
      <c r="F17059" s="88">
        <v>46722</v>
      </c>
      <c r="G17059" s="87">
        <v>1400</v>
      </c>
      <c r="H17059" s="87">
        <v>6.1381012726650752</v>
      </c>
    </row>
    <row r="17060" spans="1:8" x14ac:dyDescent="0.3">
      <c r="A17060" t="s">
        <v>43</v>
      </c>
      <c r="B17060" t="s">
        <v>53</v>
      </c>
      <c r="C17060" t="s">
        <v>59</v>
      </c>
      <c r="D17060" t="s">
        <v>198</v>
      </c>
      <c r="E17060" t="s">
        <v>135</v>
      </c>
      <c r="G17060" s="87">
        <v>13600</v>
      </c>
      <c r="H17060" s="87">
        <v>7779.1999999999989</v>
      </c>
    </row>
    <row r="17061" spans="1:8" x14ac:dyDescent="0.3">
      <c r="A17061" t="s">
        <v>43</v>
      </c>
      <c r="B17061" t="s">
        <v>53</v>
      </c>
      <c r="C17061" t="s">
        <v>59</v>
      </c>
      <c r="D17061" t="s">
        <v>198</v>
      </c>
      <c r="E17061" t="s">
        <v>199</v>
      </c>
      <c r="G17061" s="87">
        <v>13600</v>
      </c>
      <c r="H17061" s="87">
        <v>13600</v>
      </c>
    </row>
    <row r="17062" spans="1:8" x14ac:dyDescent="0.3">
      <c r="A17062" t="s">
        <v>43</v>
      </c>
      <c r="B17062" t="s">
        <v>53</v>
      </c>
      <c r="C17062" t="s">
        <v>59</v>
      </c>
      <c r="D17062" t="s">
        <v>198</v>
      </c>
      <c r="E17062" t="s">
        <v>200</v>
      </c>
      <c r="G17062" s="87">
        <v>13600</v>
      </c>
      <c r="H17062" s="87">
        <v>13629.851635701991</v>
      </c>
    </row>
    <row r="17063" spans="1:8" x14ac:dyDescent="0.3">
      <c r="A17063" t="s">
        <v>43</v>
      </c>
      <c r="B17063" t="s">
        <v>53</v>
      </c>
      <c r="C17063" t="s">
        <v>59</v>
      </c>
      <c r="D17063" t="s">
        <v>198</v>
      </c>
      <c r="E17063" t="s">
        <v>201</v>
      </c>
      <c r="G17063" s="87">
        <v>13600</v>
      </c>
      <c r="H17063" s="87">
        <v>13600</v>
      </c>
    </row>
    <row r="17064" spans="1:8" x14ac:dyDescent="0.3">
      <c r="A17064" t="s">
        <v>43</v>
      </c>
      <c r="B17064" t="s">
        <v>53</v>
      </c>
      <c r="C17064" t="s">
        <v>59</v>
      </c>
      <c r="D17064" t="s">
        <v>198</v>
      </c>
      <c r="E17064" t="s">
        <v>202</v>
      </c>
      <c r="G17064" s="87">
        <v>13600</v>
      </c>
      <c r="H17064" s="87">
        <v>7796.2751356215358</v>
      </c>
    </row>
    <row r="17065" spans="1:8" x14ac:dyDescent="0.3">
      <c r="A17065" t="s">
        <v>43</v>
      </c>
      <c r="B17065" t="s">
        <v>53</v>
      </c>
      <c r="C17065" t="s">
        <v>59</v>
      </c>
      <c r="D17065" t="s">
        <v>198</v>
      </c>
      <c r="E17065" t="s">
        <v>139</v>
      </c>
      <c r="G17065" s="87">
        <v>13600</v>
      </c>
      <c r="H17065" s="87">
        <v>8908</v>
      </c>
    </row>
    <row r="17066" spans="1:8" x14ac:dyDescent="0.3">
      <c r="A17066" t="s">
        <v>43</v>
      </c>
      <c r="B17066" t="s">
        <v>53</v>
      </c>
      <c r="C17066" t="s">
        <v>59</v>
      </c>
      <c r="D17066" t="s">
        <v>198</v>
      </c>
      <c r="E17066" t="s">
        <v>65</v>
      </c>
      <c r="G17066" s="87">
        <v>13600</v>
      </c>
      <c r="H17066" s="87">
        <v>7796.2751356215358</v>
      </c>
    </row>
    <row r="17067" spans="1:8" x14ac:dyDescent="0.3">
      <c r="A17067" t="s">
        <v>43</v>
      </c>
      <c r="B17067" t="s">
        <v>53</v>
      </c>
      <c r="C17067" t="s">
        <v>59</v>
      </c>
      <c r="D17067" t="s">
        <v>203</v>
      </c>
      <c r="E17067" t="s">
        <v>204</v>
      </c>
      <c r="G17067" s="87">
        <v>13600</v>
      </c>
      <c r="H17067" s="87">
        <v>7701.1799539282047</v>
      </c>
    </row>
    <row r="17068" spans="1:8" x14ac:dyDescent="0.3">
      <c r="A17068" t="s">
        <v>43</v>
      </c>
      <c r="B17068" t="s">
        <v>53</v>
      </c>
      <c r="C17068" t="s">
        <v>59</v>
      </c>
      <c r="D17068" t="s">
        <v>203</v>
      </c>
      <c r="E17068" t="s">
        <v>142</v>
      </c>
      <c r="G17068" s="87">
        <v>13600</v>
      </c>
      <c r="H17068" s="87">
        <v>13600</v>
      </c>
    </row>
    <row r="17069" spans="1:8" x14ac:dyDescent="0.3">
      <c r="A17069" t="s">
        <v>43</v>
      </c>
      <c r="B17069" t="s">
        <v>53</v>
      </c>
      <c r="C17069" t="s">
        <v>59</v>
      </c>
      <c r="D17069" t="s">
        <v>203</v>
      </c>
      <c r="E17069" t="s">
        <v>143</v>
      </c>
      <c r="G17069" s="87">
        <v>13600</v>
      </c>
      <c r="H17069" s="87">
        <v>13463.6013180563</v>
      </c>
    </row>
    <row r="17070" spans="1:8" x14ac:dyDescent="0.3">
      <c r="A17070" t="s">
        <v>43</v>
      </c>
      <c r="B17070" t="s">
        <v>53</v>
      </c>
      <c r="C17070" t="s">
        <v>59</v>
      </c>
      <c r="D17070" t="s">
        <v>203</v>
      </c>
      <c r="E17070" t="s">
        <v>141</v>
      </c>
      <c r="G17070" s="87">
        <v>13600</v>
      </c>
      <c r="H17070" s="87">
        <v>0</v>
      </c>
    </row>
    <row r="17071" spans="1:8" x14ac:dyDescent="0.3">
      <c r="A17071" t="s">
        <v>43</v>
      </c>
      <c r="B17071" t="s">
        <v>53</v>
      </c>
      <c r="C17071" t="s">
        <v>59</v>
      </c>
      <c r="D17071" t="s">
        <v>203</v>
      </c>
      <c r="E17071" t="s">
        <v>205</v>
      </c>
      <c r="G17071" s="87">
        <v>13600</v>
      </c>
      <c r="H17071" s="87">
        <v>7701.1799539282047</v>
      </c>
    </row>
    <row r="17072" spans="1:8" x14ac:dyDescent="0.3">
      <c r="A17072" t="s">
        <v>43</v>
      </c>
      <c r="B17072" t="s">
        <v>53</v>
      </c>
      <c r="C17072" t="s">
        <v>59</v>
      </c>
      <c r="D17072" t="s">
        <v>206</v>
      </c>
      <c r="E17072" t="s">
        <v>207</v>
      </c>
      <c r="G17072" s="87">
        <v>13600</v>
      </c>
      <c r="H17072" s="87">
        <v>13600</v>
      </c>
    </row>
    <row r="17073" spans="1:8" x14ac:dyDescent="0.3">
      <c r="A17073" t="s">
        <v>43</v>
      </c>
      <c r="B17073" t="s">
        <v>53</v>
      </c>
      <c r="C17073" t="s">
        <v>59</v>
      </c>
      <c r="D17073" t="s">
        <v>206</v>
      </c>
      <c r="E17073" t="s">
        <v>208</v>
      </c>
      <c r="G17073" s="87">
        <v>13600</v>
      </c>
      <c r="H17073" s="87">
        <v>13600</v>
      </c>
    </row>
    <row r="17074" spans="1:8" x14ac:dyDescent="0.3">
      <c r="A17074" t="s">
        <v>43</v>
      </c>
      <c r="B17074" t="s">
        <v>53</v>
      </c>
      <c r="C17074" t="s">
        <v>59</v>
      </c>
      <c r="D17074" t="s">
        <v>206</v>
      </c>
      <c r="E17074" t="s">
        <v>209</v>
      </c>
      <c r="G17074" s="87">
        <v>13600</v>
      </c>
      <c r="H17074" s="87">
        <v>12484.59664478483</v>
      </c>
    </row>
    <row r="17075" spans="1:8" x14ac:dyDescent="0.3">
      <c r="A17075" t="s">
        <v>43</v>
      </c>
      <c r="B17075" t="s">
        <v>53</v>
      </c>
      <c r="C17075" t="s">
        <v>59</v>
      </c>
      <c r="D17075" t="s">
        <v>210</v>
      </c>
      <c r="E17075" t="s">
        <v>211</v>
      </c>
      <c r="G17075" s="87">
        <v>13600</v>
      </c>
      <c r="H17075" s="87">
        <v>12512</v>
      </c>
    </row>
    <row r="17076" spans="1:8" x14ac:dyDescent="0.3">
      <c r="A17076" t="s">
        <v>43</v>
      </c>
      <c r="B17076" t="s">
        <v>53</v>
      </c>
      <c r="C17076" t="s">
        <v>59</v>
      </c>
      <c r="D17076" t="s">
        <v>210</v>
      </c>
      <c r="E17076" t="s">
        <v>212</v>
      </c>
      <c r="G17076" s="87">
        <v>13600</v>
      </c>
      <c r="H17076" s="87">
        <v>12376</v>
      </c>
    </row>
    <row r="17077" spans="1:8" x14ac:dyDescent="0.3">
      <c r="A17077" t="s">
        <v>43</v>
      </c>
      <c r="B17077" t="s">
        <v>53</v>
      </c>
      <c r="C17077" t="s">
        <v>59</v>
      </c>
      <c r="D17077" t="s">
        <v>210</v>
      </c>
      <c r="E17077" t="s">
        <v>213</v>
      </c>
      <c r="G17077" s="87">
        <v>13600</v>
      </c>
      <c r="H17077" s="87">
        <v>12648</v>
      </c>
    </row>
    <row r="17078" spans="1:8" x14ac:dyDescent="0.3">
      <c r="A17078" t="s">
        <v>43</v>
      </c>
      <c r="B17078" t="s">
        <v>53</v>
      </c>
      <c r="C17078" t="s">
        <v>59</v>
      </c>
      <c r="D17078" t="s">
        <v>214</v>
      </c>
      <c r="E17078" t="s">
        <v>215</v>
      </c>
      <c r="F17078" s="88">
        <v>46388</v>
      </c>
      <c r="G17078" s="87">
        <v>1133.333333333333</v>
      </c>
      <c r="H17078" s="87">
        <v>20.143487858719759</v>
      </c>
    </row>
    <row r="17079" spans="1:8" x14ac:dyDescent="0.3">
      <c r="A17079" t="s">
        <v>43</v>
      </c>
      <c r="B17079" t="s">
        <v>53</v>
      </c>
      <c r="C17079" t="s">
        <v>59</v>
      </c>
      <c r="D17079" t="s">
        <v>214</v>
      </c>
      <c r="E17079" t="s">
        <v>216</v>
      </c>
      <c r="F17079" s="88">
        <v>46388</v>
      </c>
      <c r="G17079" s="87">
        <v>1133.333333333333</v>
      </c>
      <c r="H17079" s="87">
        <v>0</v>
      </c>
    </row>
    <row r="17080" spans="1:8" x14ac:dyDescent="0.3">
      <c r="A17080" t="s">
        <v>43</v>
      </c>
      <c r="B17080" t="s">
        <v>53</v>
      </c>
      <c r="C17080" t="s">
        <v>59</v>
      </c>
      <c r="D17080" t="s">
        <v>214</v>
      </c>
      <c r="E17080" t="s">
        <v>217</v>
      </c>
      <c r="F17080" s="88">
        <v>46388</v>
      </c>
      <c r="G17080" s="87">
        <v>1133.333333333333</v>
      </c>
      <c r="H17080" s="87">
        <v>20.143487858719759</v>
      </c>
    </row>
    <row r="17081" spans="1:8" x14ac:dyDescent="0.3">
      <c r="A17081" t="s">
        <v>43</v>
      </c>
      <c r="B17081" t="s">
        <v>53</v>
      </c>
      <c r="C17081" t="s">
        <v>59</v>
      </c>
      <c r="D17081" t="s">
        <v>214</v>
      </c>
      <c r="E17081" t="s">
        <v>215</v>
      </c>
      <c r="F17081" s="88">
        <v>46419</v>
      </c>
      <c r="G17081" s="87">
        <v>1133.333333333333</v>
      </c>
      <c r="H17081" s="87">
        <v>20.114593210311831</v>
      </c>
    </row>
    <row r="17082" spans="1:8" x14ac:dyDescent="0.3">
      <c r="A17082" t="s">
        <v>43</v>
      </c>
      <c r="B17082" t="s">
        <v>53</v>
      </c>
      <c r="C17082" t="s">
        <v>59</v>
      </c>
      <c r="D17082" t="s">
        <v>214</v>
      </c>
      <c r="E17082" t="s">
        <v>216</v>
      </c>
      <c r="F17082" s="88">
        <v>46419</v>
      </c>
      <c r="G17082" s="87">
        <v>1133.333333333333</v>
      </c>
      <c r="H17082" s="87">
        <v>0</v>
      </c>
    </row>
    <row r="17083" spans="1:8" x14ac:dyDescent="0.3">
      <c r="A17083" t="s">
        <v>43</v>
      </c>
      <c r="B17083" t="s">
        <v>53</v>
      </c>
      <c r="C17083" t="s">
        <v>59</v>
      </c>
      <c r="D17083" t="s">
        <v>214</v>
      </c>
      <c r="E17083" t="s">
        <v>217</v>
      </c>
      <c r="F17083" s="88">
        <v>46419</v>
      </c>
      <c r="G17083" s="87">
        <v>1133.333333333333</v>
      </c>
      <c r="H17083" s="87">
        <v>20.114593210311831</v>
      </c>
    </row>
    <row r="17084" spans="1:8" x14ac:dyDescent="0.3">
      <c r="A17084" t="s">
        <v>43</v>
      </c>
      <c r="B17084" t="s">
        <v>53</v>
      </c>
      <c r="C17084" t="s">
        <v>59</v>
      </c>
      <c r="D17084" t="s">
        <v>214</v>
      </c>
      <c r="E17084" t="s">
        <v>215</v>
      </c>
      <c r="F17084" s="88">
        <v>46447</v>
      </c>
      <c r="G17084" s="87">
        <v>1133.333333333333</v>
      </c>
      <c r="H17084" s="87">
        <v>20.085781338512621</v>
      </c>
    </row>
    <row r="17085" spans="1:8" x14ac:dyDescent="0.3">
      <c r="A17085" t="s">
        <v>43</v>
      </c>
      <c r="B17085" t="s">
        <v>53</v>
      </c>
      <c r="C17085" t="s">
        <v>59</v>
      </c>
      <c r="D17085" t="s">
        <v>214</v>
      </c>
      <c r="E17085" t="s">
        <v>216</v>
      </c>
      <c r="F17085" s="88">
        <v>46447</v>
      </c>
      <c r="G17085" s="87">
        <v>1133.333333333333</v>
      </c>
      <c r="H17085" s="87">
        <v>0</v>
      </c>
    </row>
    <row r="17086" spans="1:8" x14ac:dyDescent="0.3">
      <c r="A17086" t="s">
        <v>43</v>
      </c>
      <c r="B17086" t="s">
        <v>53</v>
      </c>
      <c r="C17086" t="s">
        <v>59</v>
      </c>
      <c r="D17086" t="s">
        <v>214</v>
      </c>
      <c r="E17086" t="s">
        <v>217</v>
      </c>
      <c r="F17086" s="88">
        <v>46447</v>
      </c>
      <c r="G17086" s="87">
        <v>1133.333333333333</v>
      </c>
      <c r="H17086" s="87">
        <v>20.085781338512621</v>
      </c>
    </row>
    <row r="17087" spans="1:8" x14ac:dyDescent="0.3">
      <c r="A17087" t="s">
        <v>43</v>
      </c>
      <c r="B17087" t="s">
        <v>53</v>
      </c>
      <c r="C17087" t="s">
        <v>59</v>
      </c>
      <c r="D17087" t="s">
        <v>214</v>
      </c>
      <c r="E17087" t="s">
        <v>215</v>
      </c>
      <c r="F17087" s="88">
        <v>46478</v>
      </c>
      <c r="G17087" s="87">
        <v>1133.333333333333</v>
      </c>
      <c r="H17087" s="87">
        <v>20.05607944857914</v>
      </c>
    </row>
    <row r="17088" spans="1:8" x14ac:dyDescent="0.3">
      <c r="A17088" t="s">
        <v>43</v>
      </c>
      <c r="B17088" t="s">
        <v>53</v>
      </c>
      <c r="C17088" t="s">
        <v>59</v>
      </c>
      <c r="D17088" t="s">
        <v>214</v>
      </c>
      <c r="E17088" t="s">
        <v>216</v>
      </c>
      <c r="F17088" s="88">
        <v>46478</v>
      </c>
      <c r="G17088" s="87">
        <v>1133.333333333333</v>
      </c>
      <c r="H17088" s="87">
        <v>0</v>
      </c>
    </row>
    <row r="17089" spans="1:8" x14ac:dyDescent="0.3">
      <c r="A17089" t="s">
        <v>43</v>
      </c>
      <c r="B17089" t="s">
        <v>53</v>
      </c>
      <c r="C17089" t="s">
        <v>59</v>
      </c>
      <c r="D17089" t="s">
        <v>214</v>
      </c>
      <c r="E17089" t="s">
        <v>217</v>
      </c>
      <c r="F17089" s="88">
        <v>46478</v>
      </c>
      <c r="G17089" s="87">
        <v>1133.333333333333</v>
      </c>
      <c r="H17089" s="87">
        <v>20.05607944857914</v>
      </c>
    </row>
    <row r="17090" spans="1:8" x14ac:dyDescent="0.3">
      <c r="A17090" t="s">
        <v>43</v>
      </c>
      <c r="B17090" t="s">
        <v>53</v>
      </c>
      <c r="C17090" t="s">
        <v>59</v>
      </c>
      <c r="D17090" t="s">
        <v>214</v>
      </c>
      <c r="E17090" t="s">
        <v>215</v>
      </c>
      <c r="F17090" s="88">
        <v>46508</v>
      </c>
      <c r="G17090" s="87">
        <v>1133.333333333333</v>
      </c>
      <c r="H17090" s="87">
        <v>20.026465272398632</v>
      </c>
    </row>
    <row r="17091" spans="1:8" x14ac:dyDescent="0.3">
      <c r="A17091" t="s">
        <v>43</v>
      </c>
      <c r="B17091" t="s">
        <v>53</v>
      </c>
      <c r="C17091" t="s">
        <v>59</v>
      </c>
      <c r="D17091" t="s">
        <v>214</v>
      </c>
      <c r="E17091" t="s">
        <v>216</v>
      </c>
      <c r="F17091" s="88">
        <v>46508</v>
      </c>
      <c r="G17091" s="87">
        <v>1133.333333333333</v>
      </c>
      <c r="H17091" s="87">
        <v>0</v>
      </c>
    </row>
    <row r="17092" spans="1:8" x14ac:dyDescent="0.3">
      <c r="A17092" t="s">
        <v>43</v>
      </c>
      <c r="B17092" t="s">
        <v>53</v>
      </c>
      <c r="C17092" t="s">
        <v>59</v>
      </c>
      <c r="D17092" t="s">
        <v>214</v>
      </c>
      <c r="E17092" t="s">
        <v>217</v>
      </c>
      <c r="F17092" s="88">
        <v>46508</v>
      </c>
      <c r="G17092" s="87">
        <v>1133.333333333333</v>
      </c>
      <c r="H17092" s="87">
        <v>20.026465272398632</v>
      </c>
    </row>
    <row r="17093" spans="1:8" x14ac:dyDescent="0.3">
      <c r="A17093" t="s">
        <v>43</v>
      </c>
      <c r="B17093" t="s">
        <v>53</v>
      </c>
      <c r="C17093" t="s">
        <v>59</v>
      </c>
      <c r="D17093" t="s">
        <v>214</v>
      </c>
      <c r="E17093" t="s">
        <v>215</v>
      </c>
      <c r="F17093" s="88">
        <v>46539</v>
      </c>
      <c r="G17093" s="87">
        <v>1133.333333333333</v>
      </c>
      <c r="H17093" s="87">
        <v>19.996938421998191</v>
      </c>
    </row>
    <row r="17094" spans="1:8" x14ac:dyDescent="0.3">
      <c r="A17094" t="s">
        <v>43</v>
      </c>
      <c r="B17094" t="s">
        <v>53</v>
      </c>
      <c r="C17094" t="s">
        <v>59</v>
      </c>
      <c r="D17094" t="s">
        <v>214</v>
      </c>
      <c r="E17094" t="s">
        <v>216</v>
      </c>
      <c r="F17094" s="88">
        <v>46539</v>
      </c>
      <c r="G17094" s="87">
        <v>1133.333333333333</v>
      </c>
      <c r="H17094" s="87">
        <v>0</v>
      </c>
    </row>
    <row r="17095" spans="1:8" x14ac:dyDescent="0.3">
      <c r="A17095" t="s">
        <v>43</v>
      </c>
      <c r="B17095" t="s">
        <v>53</v>
      </c>
      <c r="C17095" t="s">
        <v>59</v>
      </c>
      <c r="D17095" t="s">
        <v>214</v>
      </c>
      <c r="E17095" t="s">
        <v>217</v>
      </c>
      <c r="F17095" s="88">
        <v>46539</v>
      </c>
      <c r="G17095" s="87">
        <v>1133.333333333333</v>
      </c>
      <c r="H17095" s="87">
        <v>19.996938421998191</v>
      </c>
    </row>
    <row r="17096" spans="1:8" x14ac:dyDescent="0.3">
      <c r="A17096" t="s">
        <v>43</v>
      </c>
      <c r="B17096" t="s">
        <v>53</v>
      </c>
      <c r="C17096" t="s">
        <v>59</v>
      </c>
      <c r="D17096" t="s">
        <v>214</v>
      </c>
      <c r="E17096" t="s">
        <v>215</v>
      </c>
      <c r="F17096" s="88">
        <v>46569</v>
      </c>
      <c r="G17096" s="87">
        <v>1133.333333333333</v>
      </c>
      <c r="H17096" s="87">
        <v>19.96749851168936</v>
      </c>
    </row>
    <row r="17097" spans="1:8" x14ac:dyDescent="0.3">
      <c r="A17097" t="s">
        <v>43</v>
      </c>
      <c r="B17097" t="s">
        <v>53</v>
      </c>
      <c r="C17097" t="s">
        <v>59</v>
      </c>
      <c r="D17097" t="s">
        <v>214</v>
      </c>
      <c r="E17097" t="s">
        <v>216</v>
      </c>
      <c r="F17097" s="88">
        <v>46569</v>
      </c>
      <c r="G17097" s="87">
        <v>1133.333333333333</v>
      </c>
      <c r="H17097" s="87">
        <v>0</v>
      </c>
    </row>
    <row r="17098" spans="1:8" x14ac:dyDescent="0.3">
      <c r="A17098" t="s">
        <v>43</v>
      </c>
      <c r="B17098" t="s">
        <v>53</v>
      </c>
      <c r="C17098" t="s">
        <v>59</v>
      </c>
      <c r="D17098" t="s">
        <v>214</v>
      </c>
      <c r="E17098" t="s">
        <v>217</v>
      </c>
      <c r="F17098" s="88">
        <v>46569</v>
      </c>
      <c r="G17098" s="87">
        <v>1133.333333333333</v>
      </c>
      <c r="H17098" s="87">
        <v>19.96749851168936</v>
      </c>
    </row>
    <row r="17099" spans="1:8" x14ac:dyDescent="0.3">
      <c r="A17099" t="s">
        <v>43</v>
      </c>
      <c r="B17099" t="s">
        <v>53</v>
      </c>
      <c r="C17099" t="s">
        <v>59</v>
      </c>
      <c r="D17099" t="s">
        <v>214</v>
      </c>
      <c r="E17099" t="s">
        <v>215</v>
      </c>
      <c r="F17099" s="88">
        <v>46600</v>
      </c>
      <c r="G17099" s="87">
        <v>1133.333333333333</v>
      </c>
      <c r="H17099" s="87">
        <v>19.937664674506799</v>
      </c>
    </row>
    <row r="17100" spans="1:8" x14ac:dyDescent="0.3">
      <c r="A17100" t="s">
        <v>43</v>
      </c>
      <c r="B17100" t="s">
        <v>53</v>
      </c>
      <c r="C17100" t="s">
        <v>59</v>
      </c>
      <c r="D17100" t="s">
        <v>214</v>
      </c>
      <c r="E17100" t="s">
        <v>216</v>
      </c>
      <c r="F17100" s="88">
        <v>46600</v>
      </c>
      <c r="G17100" s="87">
        <v>1133.333333333333</v>
      </c>
      <c r="H17100" s="87">
        <v>0</v>
      </c>
    </row>
    <row r="17101" spans="1:8" x14ac:dyDescent="0.3">
      <c r="A17101" t="s">
        <v>43</v>
      </c>
      <c r="B17101" t="s">
        <v>53</v>
      </c>
      <c r="C17101" t="s">
        <v>59</v>
      </c>
      <c r="D17101" t="s">
        <v>214</v>
      </c>
      <c r="E17101" t="s">
        <v>217</v>
      </c>
      <c r="F17101" s="88">
        <v>46600</v>
      </c>
      <c r="G17101" s="87">
        <v>1133.333333333333</v>
      </c>
      <c r="H17101" s="87">
        <v>19.937664674506799</v>
      </c>
    </row>
    <row r="17102" spans="1:8" x14ac:dyDescent="0.3">
      <c r="A17102" t="s">
        <v>43</v>
      </c>
      <c r="B17102" t="s">
        <v>53</v>
      </c>
      <c r="C17102" t="s">
        <v>59</v>
      </c>
      <c r="D17102" t="s">
        <v>214</v>
      </c>
      <c r="E17102" t="s">
        <v>215</v>
      </c>
      <c r="F17102" s="88">
        <v>46631</v>
      </c>
      <c r="G17102" s="87">
        <v>1133.333333333333</v>
      </c>
      <c r="H17102" s="87">
        <v>19.908398905920361</v>
      </c>
    </row>
    <row r="17103" spans="1:8" x14ac:dyDescent="0.3">
      <c r="A17103" t="s">
        <v>43</v>
      </c>
      <c r="B17103" t="s">
        <v>53</v>
      </c>
      <c r="C17103" t="s">
        <v>59</v>
      </c>
      <c r="D17103" t="s">
        <v>214</v>
      </c>
      <c r="E17103" t="s">
        <v>216</v>
      </c>
      <c r="F17103" s="88">
        <v>46631</v>
      </c>
      <c r="G17103" s="87">
        <v>1133.333333333333</v>
      </c>
      <c r="H17103" s="87">
        <v>0</v>
      </c>
    </row>
    <row r="17104" spans="1:8" x14ac:dyDescent="0.3">
      <c r="A17104" t="s">
        <v>43</v>
      </c>
      <c r="B17104" t="s">
        <v>53</v>
      </c>
      <c r="C17104" t="s">
        <v>59</v>
      </c>
      <c r="D17104" t="s">
        <v>214</v>
      </c>
      <c r="E17104" t="s">
        <v>217</v>
      </c>
      <c r="F17104" s="88">
        <v>46631</v>
      </c>
      <c r="G17104" s="87">
        <v>1133.333333333333</v>
      </c>
      <c r="H17104" s="87">
        <v>19.908398905920361</v>
      </c>
    </row>
    <row r="17105" spans="1:8" x14ac:dyDescent="0.3">
      <c r="A17105" t="s">
        <v>43</v>
      </c>
      <c r="B17105" t="s">
        <v>53</v>
      </c>
      <c r="C17105" t="s">
        <v>59</v>
      </c>
      <c r="D17105" t="s">
        <v>214</v>
      </c>
      <c r="E17105" t="s">
        <v>215</v>
      </c>
      <c r="F17105" s="88">
        <v>46661</v>
      </c>
      <c r="G17105" s="87">
        <v>1133.333333333333</v>
      </c>
      <c r="H17105" s="87">
        <v>19.879218927707392</v>
      </c>
    </row>
    <row r="17106" spans="1:8" x14ac:dyDescent="0.3">
      <c r="A17106" t="s">
        <v>43</v>
      </c>
      <c r="B17106" t="s">
        <v>53</v>
      </c>
      <c r="C17106" t="s">
        <v>59</v>
      </c>
      <c r="D17106" t="s">
        <v>214</v>
      </c>
      <c r="E17106" t="s">
        <v>216</v>
      </c>
      <c r="F17106" s="88">
        <v>46661</v>
      </c>
      <c r="G17106" s="87">
        <v>1133.333333333333</v>
      </c>
      <c r="H17106" s="87">
        <v>0</v>
      </c>
    </row>
    <row r="17107" spans="1:8" x14ac:dyDescent="0.3">
      <c r="A17107" t="s">
        <v>43</v>
      </c>
      <c r="B17107" t="s">
        <v>53</v>
      </c>
      <c r="C17107" t="s">
        <v>59</v>
      </c>
      <c r="D17107" t="s">
        <v>214</v>
      </c>
      <c r="E17107" t="s">
        <v>217</v>
      </c>
      <c r="F17107" s="88">
        <v>46661</v>
      </c>
      <c r="G17107" s="87">
        <v>1133.333333333333</v>
      </c>
      <c r="H17107" s="87">
        <v>19.879218927707392</v>
      </c>
    </row>
    <row r="17108" spans="1:8" x14ac:dyDescent="0.3">
      <c r="A17108" t="s">
        <v>43</v>
      </c>
      <c r="B17108" t="s">
        <v>53</v>
      </c>
      <c r="C17108" t="s">
        <v>59</v>
      </c>
      <c r="D17108" t="s">
        <v>214</v>
      </c>
      <c r="E17108" t="s">
        <v>215</v>
      </c>
      <c r="F17108" s="88">
        <v>46692</v>
      </c>
      <c r="G17108" s="87">
        <v>1133.333333333333</v>
      </c>
      <c r="H17108" s="87">
        <v>19.850124363188289</v>
      </c>
    </row>
    <row r="17109" spans="1:8" x14ac:dyDescent="0.3">
      <c r="A17109" t="s">
        <v>43</v>
      </c>
      <c r="B17109" t="s">
        <v>53</v>
      </c>
      <c r="C17109" t="s">
        <v>59</v>
      </c>
      <c r="D17109" t="s">
        <v>214</v>
      </c>
      <c r="E17109" t="s">
        <v>216</v>
      </c>
      <c r="F17109" s="88">
        <v>46692</v>
      </c>
      <c r="G17109" s="87">
        <v>1133.333333333333</v>
      </c>
      <c r="H17109" s="87">
        <v>0</v>
      </c>
    </row>
    <row r="17110" spans="1:8" x14ac:dyDescent="0.3">
      <c r="A17110" t="s">
        <v>43</v>
      </c>
      <c r="B17110" t="s">
        <v>53</v>
      </c>
      <c r="C17110" t="s">
        <v>59</v>
      </c>
      <c r="D17110" t="s">
        <v>214</v>
      </c>
      <c r="E17110" t="s">
        <v>217</v>
      </c>
      <c r="F17110" s="88">
        <v>46692</v>
      </c>
      <c r="G17110" s="87">
        <v>1133.333333333333</v>
      </c>
      <c r="H17110" s="87">
        <v>19.850124363188289</v>
      </c>
    </row>
    <row r="17111" spans="1:8" x14ac:dyDescent="0.3">
      <c r="A17111" t="s">
        <v>43</v>
      </c>
      <c r="B17111" t="s">
        <v>53</v>
      </c>
      <c r="C17111" t="s">
        <v>59</v>
      </c>
      <c r="D17111" t="s">
        <v>214</v>
      </c>
      <c r="E17111" t="s">
        <v>215</v>
      </c>
      <c r="F17111" s="88">
        <v>46722</v>
      </c>
      <c r="G17111" s="87">
        <v>1133.333333333333</v>
      </c>
      <c r="H17111" s="87">
        <v>19.821114837885141</v>
      </c>
    </row>
    <row r="17112" spans="1:8" x14ac:dyDescent="0.3">
      <c r="A17112" t="s">
        <v>43</v>
      </c>
      <c r="B17112" t="s">
        <v>53</v>
      </c>
      <c r="C17112" t="s">
        <v>59</v>
      </c>
      <c r="D17112" t="s">
        <v>214</v>
      </c>
      <c r="E17112" t="s">
        <v>216</v>
      </c>
      <c r="F17112" s="88">
        <v>46722</v>
      </c>
      <c r="G17112" s="87">
        <v>1133.333333333333</v>
      </c>
      <c r="H17112" s="87">
        <v>0</v>
      </c>
    </row>
    <row r="17113" spans="1:8" x14ac:dyDescent="0.3">
      <c r="A17113" t="s">
        <v>43</v>
      </c>
      <c r="B17113" t="s">
        <v>53</v>
      </c>
      <c r="C17113" t="s">
        <v>59</v>
      </c>
      <c r="D17113" t="s">
        <v>214</v>
      </c>
      <c r="E17113" t="s">
        <v>217</v>
      </c>
      <c r="F17113" s="88">
        <v>46722</v>
      </c>
      <c r="G17113" s="87">
        <v>1133.333333333333</v>
      </c>
      <c r="H17113" s="87">
        <v>19.821114837885141</v>
      </c>
    </row>
    <row r="17114" spans="1:8" x14ac:dyDescent="0.3">
      <c r="A17114" t="s">
        <v>43</v>
      </c>
      <c r="B17114" t="s">
        <v>53</v>
      </c>
      <c r="C17114" t="s">
        <v>61</v>
      </c>
      <c r="D17114" t="s">
        <v>198</v>
      </c>
      <c r="E17114" t="s">
        <v>135</v>
      </c>
      <c r="G17114" s="87">
        <v>10400</v>
      </c>
      <c r="H17114" s="87">
        <v>6240</v>
      </c>
    </row>
    <row r="17115" spans="1:8" x14ac:dyDescent="0.3">
      <c r="A17115" t="s">
        <v>43</v>
      </c>
      <c r="B17115" t="s">
        <v>53</v>
      </c>
      <c r="C17115" t="s">
        <v>61</v>
      </c>
      <c r="D17115" t="s">
        <v>198</v>
      </c>
      <c r="E17115" t="s">
        <v>199</v>
      </c>
      <c r="G17115" s="87">
        <v>10400</v>
      </c>
      <c r="H17115" s="87">
        <v>10400</v>
      </c>
    </row>
    <row r="17116" spans="1:8" x14ac:dyDescent="0.3">
      <c r="A17116" t="s">
        <v>43</v>
      </c>
      <c r="B17116" t="s">
        <v>53</v>
      </c>
      <c r="C17116" t="s">
        <v>61</v>
      </c>
      <c r="D17116" t="s">
        <v>198</v>
      </c>
      <c r="E17116" t="s">
        <v>200</v>
      </c>
      <c r="G17116" s="87">
        <v>10400</v>
      </c>
      <c r="H17116" s="87">
        <v>10400</v>
      </c>
    </row>
    <row r="17117" spans="1:8" x14ac:dyDescent="0.3">
      <c r="A17117" t="s">
        <v>43</v>
      </c>
      <c r="B17117" t="s">
        <v>53</v>
      </c>
      <c r="C17117" t="s">
        <v>61</v>
      </c>
      <c r="D17117" t="s">
        <v>198</v>
      </c>
      <c r="E17117" t="s">
        <v>201</v>
      </c>
      <c r="G17117" s="87">
        <v>10400</v>
      </c>
      <c r="H17117" s="87">
        <v>10400</v>
      </c>
    </row>
    <row r="17118" spans="1:8" x14ac:dyDescent="0.3">
      <c r="A17118" t="s">
        <v>43</v>
      </c>
      <c r="B17118" t="s">
        <v>53</v>
      </c>
      <c r="C17118" t="s">
        <v>61</v>
      </c>
      <c r="D17118" t="s">
        <v>198</v>
      </c>
      <c r="E17118" t="s">
        <v>202</v>
      </c>
      <c r="G17118" s="87">
        <v>10400</v>
      </c>
      <c r="H17118" s="87">
        <v>6240</v>
      </c>
    </row>
    <row r="17119" spans="1:8" x14ac:dyDescent="0.3">
      <c r="A17119" t="s">
        <v>43</v>
      </c>
      <c r="B17119" t="s">
        <v>53</v>
      </c>
      <c r="C17119" t="s">
        <v>61</v>
      </c>
      <c r="D17119" t="s">
        <v>198</v>
      </c>
      <c r="E17119" t="s">
        <v>139</v>
      </c>
      <c r="G17119" s="87">
        <v>10400</v>
      </c>
      <c r="H17119" s="87">
        <v>6500</v>
      </c>
    </row>
    <row r="17120" spans="1:8" x14ac:dyDescent="0.3">
      <c r="A17120" t="s">
        <v>43</v>
      </c>
      <c r="B17120" t="s">
        <v>53</v>
      </c>
      <c r="C17120" t="s">
        <v>61</v>
      </c>
      <c r="D17120" t="s">
        <v>198</v>
      </c>
      <c r="E17120" t="s">
        <v>65</v>
      </c>
      <c r="G17120" s="87">
        <v>10400</v>
      </c>
      <c r="H17120" s="87">
        <v>6240</v>
      </c>
    </row>
    <row r="17121" spans="1:8" x14ac:dyDescent="0.3">
      <c r="A17121" t="s">
        <v>43</v>
      </c>
      <c r="B17121" t="s">
        <v>53</v>
      </c>
      <c r="C17121" t="s">
        <v>61</v>
      </c>
      <c r="D17121" t="s">
        <v>203</v>
      </c>
      <c r="E17121" t="s">
        <v>204</v>
      </c>
      <c r="G17121" s="87">
        <v>10400</v>
      </c>
      <c r="H17121" s="87">
        <v>6240</v>
      </c>
    </row>
    <row r="17122" spans="1:8" x14ac:dyDescent="0.3">
      <c r="A17122" t="s">
        <v>43</v>
      </c>
      <c r="B17122" t="s">
        <v>53</v>
      </c>
      <c r="C17122" t="s">
        <v>61</v>
      </c>
      <c r="D17122" t="s">
        <v>203</v>
      </c>
      <c r="E17122" t="s">
        <v>142</v>
      </c>
      <c r="G17122" s="87">
        <v>10400</v>
      </c>
      <c r="H17122" s="87">
        <v>10400</v>
      </c>
    </row>
    <row r="17123" spans="1:8" x14ac:dyDescent="0.3">
      <c r="A17123" t="s">
        <v>43</v>
      </c>
      <c r="B17123" t="s">
        <v>53</v>
      </c>
      <c r="C17123" t="s">
        <v>61</v>
      </c>
      <c r="D17123" t="s">
        <v>203</v>
      </c>
      <c r="E17123" t="s">
        <v>143</v>
      </c>
      <c r="G17123" s="87">
        <v>10400</v>
      </c>
      <c r="H17123" s="87">
        <v>10400</v>
      </c>
    </row>
    <row r="17124" spans="1:8" x14ac:dyDescent="0.3">
      <c r="A17124" t="s">
        <v>43</v>
      </c>
      <c r="B17124" t="s">
        <v>53</v>
      </c>
      <c r="C17124" t="s">
        <v>61</v>
      </c>
      <c r="D17124" t="s">
        <v>203</v>
      </c>
      <c r="E17124" t="s">
        <v>141</v>
      </c>
      <c r="G17124" s="87">
        <v>10400</v>
      </c>
      <c r="H17124" s="87">
        <v>0</v>
      </c>
    </row>
    <row r="17125" spans="1:8" x14ac:dyDescent="0.3">
      <c r="A17125" t="s">
        <v>43</v>
      </c>
      <c r="B17125" t="s">
        <v>53</v>
      </c>
      <c r="C17125" t="s">
        <v>61</v>
      </c>
      <c r="D17125" t="s">
        <v>203</v>
      </c>
      <c r="E17125" t="s">
        <v>205</v>
      </c>
      <c r="G17125" s="87">
        <v>10400</v>
      </c>
      <c r="H17125" s="87">
        <v>6240</v>
      </c>
    </row>
    <row r="17126" spans="1:8" x14ac:dyDescent="0.3">
      <c r="A17126" t="s">
        <v>43</v>
      </c>
      <c r="B17126" t="s">
        <v>53</v>
      </c>
      <c r="C17126" t="s">
        <v>61</v>
      </c>
      <c r="D17126" t="s">
        <v>206</v>
      </c>
      <c r="E17126" t="s">
        <v>207</v>
      </c>
      <c r="G17126" s="87">
        <v>10400</v>
      </c>
      <c r="H17126" s="87">
        <v>10920</v>
      </c>
    </row>
    <row r="17127" spans="1:8" x14ac:dyDescent="0.3">
      <c r="A17127" t="s">
        <v>43</v>
      </c>
      <c r="B17127" t="s">
        <v>53</v>
      </c>
      <c r="C17127" t="s">
        <v>61</v>
      </c>
      <c r="D17127" t="s">
        <v>206</v>
      </c>
      <c r="E17127" t="s">
        <v>208</v>
      </c>
      <c r="G17127" s="87">
        <v>10400</v>
      </c>
      <c r="H17127" s="87">
        <v>10920</v>
      </c>
    </row>
    <row r="17128" spans="1:8" x14ac:dyDescent="0.3">
      <c r="A17128" t="s">
        <v>43</v>
      </c>
      <c r="B17128" t="s">
        <v>53</v>
      </c>
      <c r="C17128" t="s">
        <v>61</v>
      </c>
      <c r="D17128" t="s">
        <v>206</v>
      </c>
      <c r="E17128" t="s">
        <v>209</v>
      </c>
      <c r="G17128" s="87">
        <v>10400</v>
      </c>
      <c r="H17128" s="87">
        <v>9568</v>
      </c>
    </row>
    <row r="17129" spans="1:8" x14ac:dyDescent="0.3">
      <c r="A17129" t="s">
        <v>43</v>
      </c>
      <c r="B17129" t="s">
        <v>53</v>
      </c>
      <c r="C17129" t="s">
        <v>61</v>
      </c>
      <c r="D17129" t="s">
        <v>210</v>
      </c>
      <c r="E17129" t="s">
        <v>211</v>
      </c>
      <c r="G17129" s="87">
        <v>10400</v>
      </c>
      <c r="H17129" s="87">
        <v>9568</v>
      </c>
    </row>
    <row r="17130" spans="1:8" x14ac:dyDescent="0.3">
      <c r="A17130" t="s">
        <v>43</v>
      </c>
      <c r="B17130" t="s">
        <v>53</v>
      </c>
      <c r="C17130" t="s">
        <v>61</v>
      </c>
      <c r="D17130" t="s">
        <v>210</v>
      </c>
      <c r="E17130" t="s">
        <v>212</v>
      </c>
      <c r="G17130" s="87">
        <v>10400</v>
      </c>
      <c r="H17130" s="87">
        <v>9568</v>
      </c>
    </row>
    <row r="17131" spans="1:8" x14ac:dyDescent="0.3">
      <c r="A17131" t="s">
        <v>43</v>
      </c>
      <c r="B17131" t="s">
        <v>53</v>
      </c>
      <c r="C17131" t="s">
        <v>61</v>
      </c>
      <c r="D17131" t="s">
        <v>210</v>
      </c>
      <c r="E17131" t="s">
        <v>213</v>
      </c>
      <c r="G17131" s="87">
        <v>10400</v>
      </c>
      <c r="H17131" s="87">
        <v>9568</v>
      </c>
    </row>
    <row r="17132" spans="1:8" x14ac:dyDescent="0.3">
      <c r="A17132" t="s">
        <v>43</v>
      </c>
      <c r="B17132" t="s">
        <v>53</v>
      </c>
      <c r="C17132" t="s">
        <v>61</v>
      </c>
      <c r="D17132" t="s">
        <v>214</v>
      </c>
      <c r="E17132" t="s">
        <v>215</v>
      </c>
      <c r="F17132" s="88">
        <v>46388</v>
      </c>
      <c r="G17132" s="87">
        <v>866.66666666666663</v>
      </c>
      <c r="H17132" s="87">
        <v>43.333333333333371</v>
      </c>
    </row>
    <row r="17133" spans="1:8" x14ac:dyDescent="0.3">
      <c r="A17133" t="s">
        <v>43</v>
      </c>
      <c r="B17133" t="s">
        <v>53</v>
      </c>
      <c r="C17133" t="s">
        <v>61</v>
      </c>
      <c r="D17133" t="s">
        <v>214</v>
      </c>
      <c r="E17133" t="s">
        <v>216</v>
      </c>
      <c r="F17133" s="88">
        <v>46388</v>
      </c>
      <c r="G17133" s="87">
        <v>866.66666666666663</v>
      </c>
      <c r="H17133" s="87">
        <v>43.333333333333371</v>
      </c>
    </row>
    <row r="17134" spans="1:8" x14ac:dyDescent="0.3">
      <c r="A17134" t="s">
        <v>43</v>
      </c>
      <c r="B17134" t="s">
        <v>53</v>
      </c>
      <c r="C17134" t="s">
        <v>61</v>
      </c>
      <c r="D17134" t="s">
        <v>214</v>
      </c>
      <c r="E17134" t="s">
        <v>215</v>
      </c>
      <c r="F17134" s="88">
        <v>46419</v>
      </c>
      <c r="G17134" s="87">
        <v>866.66666666666663</v>
      </c>
      <c r="H17134" s="87">
        <v>43.333333333333371</v>
      </c>
    </row>
    <row r="17135" spans="1:8" x14ac:dyDescent="0.3">
      <c r="A17135" t="s">
        <v>43</v>
      </c>
      <c r="B17135" t="s">
        <v>53</v>
      </c>
      <c r="C17135" t="s">
        <v>61</v>
      </c>
      <c r="D17135" t="s">
        <v>214</v>
      </c>
      <c r="E17135" t="s">
        <v>216</v>
      </c>
      <c r="F17135" s="88">
        <v>46419</v>
      </c>
      <c r="G17135" s="87">
        <v>866.66666666666663</v>
      </c>
      <c r="H17135" s="87">
        <v>43.333333333333371</v>
      </c>
    </row>
    <row r="17136" spans="1:8" x14ac:dyDescent="0.3">
      <c r="A17136" t="s">
        <v>43</v>
      </c>
      <c r="B17136" t="s">
        <v>53</v>
      </c>
      <c r="C17136" t="s">
        <v>61</v>
      </c>
      <c r="D17136" t="s">
        <v>214</v>
      </c>
      <c r="E17136" t="s">
        <v>215</v>
      </c>
      <c r="F17136" s="88">
        <v>46447</v>
      </c>
      <c r="G17136" s="87">
        <v>866.66666666666663</v>
      </c>
      <c r="H17136" s="87">
        <v>43.333333333333371</v>
      </c>
    </row>
    <row r="17137" spans="1:8" x14ac:dyDescent="0.3">
      <c r="A17137" t="s">
        <v>43</v>
      </c>
      <c r="B17137" t="s">
        <v>53</v>
      </c>
      <c r="C17137" t="s">
        <v>61</v>
      </c>
      <c r="D17137" t="s">
        <v>214</v>
      </c>
      <c r="E17137" t="s">
        <v>216</v>
      </c>
      <c r="F17137" s="88">
        <v>46447</v>
      </c>
      <c r="G17137" s="87">
        <v>866.66666666666663</v>
      </c>
      <c r="H17137" s="87">
        <v>43.333333333333371</v>
      </c>
    </row>
    <row r="17138" spans="1:8" x14ac:dyDescent="0.3">
      <c r="A17138" t="s">
        <v>43</v>
      </c>
      <c r="B17138" t="s">
        <v>53</v>
      </c>
      <c r="C17138" t="s">
        <v>61</v>
      </c>
      <c r="D17138" t="s">
        <v>214</v>
      </c>
      <c r="E17138" t="s">
        <v>215</v>
      </c>
      <c r="F17138" s="88">
        <v>46478</v>
      </c>
      <c r="G17138" s="87">
        <v>866.66666666666663</v>
      </c>
      <c r="H17138" s="87">
        <v>0</v>
      </c>
    </row>
    <row r="17139" spans="1:8" x14ac:dyDescent="0.3">
      <c r="A17139" t="s">
        <v>43</v>
      </c>
      <c r="B17139" t="s">
        <v>53</v>
      </c>
      <c r="C17139" t="s">
        <v>61</v>
      </c>
      <c r="D17139" t="s">
        <v>214</v>
      </c>
      <c r="E17139" t="s">
        <v>216</v>
      </c>
      <c r="F17139" s="88">
        <v>46478</v>
      </c>
      <c r="G17139" s="87">
        <v>866.66666666666663</v>
      </c>
      <c r="H17139" s="87">
        <v>0</v>
      </c>
    </row>
    <row r="17140" spans="1:8" x14ac:dyDescent="0.3">
      <c r="A17140" t="s">
        <v>43</v>
      </c>
      <c r="B17140" t="s">
        <v>53</v>
      </c>
      <c r="C17140" t="s">
        <v>61</v>
      </c>
      <c r="D17140" t="s">
        <v>214</v>
      </c>
      <c r="E17140" t="s">
        <v>215</v>
      </c>
      <c r="F17140" s="88">
        <v>46508</v>
      </c>
      <c r="G17140" s="87">
        <v>866.66666666666663</v>
      </c>
      <c r="H17140" s="87">
        <v>0</v>
      </c>
    </row>
    <row r="17141" spans="1:8" x14ac:dyDescent="0.3">
      <c r="A17141" t="s">
        <v>43</v>
      </c>
      <c r="B17141" t="s">
        <v>53</v>
      </c>
      <c r="C17141" t="s">
        <v>61</v>
      </c>
      <c r="D17141" t="s">
        <v>214</v>
      </c>
      <c r="E17141" t="s">
        <v>216</v>
      </c>
      <c r="F17141" s="88">
        <v>46508</v>
      </c>
      <c r="G17141" s="87">
        <v>866.66666666666663</v>
      </c>
      <c r="H17141" s="87">
        <v>0</v>
      </c>
    </row>
    <row r="17142" spans="1:8" x14ac:dyDescent="0.3">
      <c r="A17142" t="s">
        <v>43</v>
      </c>
      <c r="B17142" t="s">
        <v>53</v>
      </c>
      <c r="C17142" t="s">
        <v>61</v>
      </c>
      <c r="D17142" t="s">
        <v>214</v>
      </c>
      <c r="E17142" t="s">
        <v>215</v>
      </c>
      <c r="F17142" s="88">
        <v>46539</v>
      </c>
      <c r="G17142" s="87">
        <v>866.66666666666663</v>
      </c>
      <c r="H17142" s="87">
        <v>0</v>
      </c>
    </row>
    <row r="17143" spans="1:8" x14ac:dyDescent="0.3">
      <c r="A17143" t="s">
        <v>43</v>
      </c>
      <c r="B17143" t="s">
        <v>53</v>
      </c>
      <c r="C17143" t="s">
        <v>61</v>
      </c>
      <c r="D17143" t="s">
        <v>214</v>
      </c>
      <c r="E17143" t="s">
        <v>216</v>
      </c>
      <c r="F17143" s="88">
        <v>46539</v>
      </c>
      <c r="G17143" s="87">
        <v>866.66666666666663</v>
      </c>
      <c r="H17143" s="87">
        <v>0</v>
      </c>
    </row>
    <row r="17144" spans="1:8" x14ac:dyDescent="0.3">
      <c r="A17144" t="s">
        <v>43</v>
      </c>
      <c r="B17144" t="s">
        <v>53</v>
      </c>
      <c r="C17144" t="s">
        <v>61</v>
      </c>
      <c r="D17144" t="s">
        <v>214</v>
      </c>
      <c r="E17144" t="s">
        <v>215</v>
      </c>
      <c r="F17144" s="88">
        <v>46569</v>
      </c>
      <c r="G17144" s="87">
        <v>866.66666666666663</v>
      </c>
      <c r="H17144" s="87">
        <v>0</v>
      </c>
    </row>
    <row r="17145" spans="1:8" x14ac:dyDescent="0.3">
      <c r="A17145" t="s">
        <v>43</v>
      </c>
      <c r="B17145" t="s">
        <v>53</v>
      </c>
      <c r="C17145" t="s">
        <v>61</v>
      </c>
      <c r="D17145" t="s">
        <v>214</v>
      </c>
      <c r="E17145" t="s">
        <v>216</v>
      </c>
      <c r="F17145" s="88">
        <v>46569</v>
      </c>
      <c r="G17145" s="87">
        <v>866.66666666666663</v>
      </c>
      <c r="H17145" s="87">
        <v>0</v>
      </c>
    </row>
    <row r="17146" spans="1:8" x14ac:dyDescent="0.3">
      <c r="A17146" t="s">
        <v>43</v>
      </c>
      <c r="B17146" t="s">
        <v>53</v>
      </c>
      <c r="C17146" t="s">
        <v>61</v>
      </c>
      <c r="D17146" t="s">
        <v>214</v>
      </c>
      <c r="E17146" t="s">
        <v>215</v>
      </c>
      <c r="F17146" s="88">
        <v>46600</v>
      </c>
      <c r="G17146" s="87">
        <v>866.66666666666663</v>
      </c>
      <c r="H17146" s="87">
        <v>0</v>
      </c>
    </row>
    <row r="17147" spans="1:8" x14ac:dyDescent="0.3">
      <c r="A17147" t="s">
        <v>43</v>
      </c>
      <c r="B17147" t="s">
        <v>53</v>
      </c>
      <c r="C17147" t="s">
        <v>61</v>
      </c>
      <c r="D17147" t="s">
        <v>214</v>
      </c>
      <c r="E17147" t="s">
        <v>216</v>
      </c>
      <c r="F17147" s="88">
        <v>46600</v>
      </c>
      <c r="G17147" s="87">
        <v>866.66666666666663</v>
      </c>
      <c r="H17147" s="87">
        <v>0</v>
      </c>
    </row>
    <row r="17148" spans="1:8" x14ac:dyDescent="0.3">
      <c r="A17148" t="s">
        <v>43</v>
      </c>
      <c r="B17148" t="s">
        <v>53</v>
      </c>
      <c r="C17148" t="s">
        <v>61</v>
      </c>
      <c r="D17148" t="s">
        <v>214</v>
      </c>
      <c r="E17148" t="s">
        <v>215</v>
      </c>
      <c r="F17148" s="88">
        <v>46631</v>
      </c>
      <c r="G17148" s="87">
        <v>866.66666666666663</v>
      </c>
      <c r="H17148" s="87">
        <v>0</v>
      </c>
    </row>
    <row r="17149" spans="1:8" x14ac:dyDescent="0.3">
      <c r="A17149" t="s">
        <v>43</v>
      </c>
      <c r="B17149" t="s">
        <v>53</v>
      </c>
      <c r="C17149" t="s">
        <v>61</v>
      </c>
      <c r="D17149" t="s">
        <v>214</v>
      </c>
      <c r="E17149" t="s">
        <v>216</v>
      </c>
      <c r="F17149" s="88">
        <v>46631</v>
      </c>
      <c r="G17149" s="87">
        <v>866.66666666666663</v>
      </c>
      <c r="H17149" s="87">
        <v>0</v>
      </c>
    </row>
    <row r="17150" spans="1:8" x14ac:dyDescent="0.3">
      <c r="A17150" t="s">
        <v>43</v>
      </c>
      <c r="B17150" t="s">
        <v>53</v>
      </c>
      <c r="C17150" t="s">
        <v>61</v>
      </c>
      <c r="D17150" t="s">
        <v>214</v>
      </c>
      <c r="E17150" t="s">
        <v>215</v>
      </c>
      <c r="F17150" s="88">
        <v>46661</v>
      </c>
      <c r="G17150" s="87">
        <v>866.66666666666663</v>
      </c>
      <c r="H17150" s="87">
        <v>0</v>
      </c>
    </row>
    <row r="17151" spans="1:8" x14ac:dyDescent="0.3">
      <c r="A17151" t="s">
        <v>43</v>
      </c>
      <c r="B17151" t="s">
        <v>53</v>
      </c>
      <c r="C17151" t="s">
        <v>61</v>
      </c>
      <c r="D17151" t="s">
        <v>214</v>
      </c>
      <c r="E17151" t="s">
        <v>216</v>
      </c>
      <c r="F17151" s="88">
        <v>46661</v>
      </c>
      <c r="G17151" s="87">
        <v>866.66666666666663</v>
      </c>
      <c r="H17151" s="87">
        <v>0</v>
      </c>
    </row>
    <row r="17152" spans="1:8" x14ac:dyDescent="0.3">
      <c r="A17152" t="s">
        <v>43</v>
      </c>
      <c r="B17152" t="s">
        <v>53</v>
      </c>
      <c r="C17152" t="s">
        <v>61</v>
      </c>
      <c r="D17152" t="s">
        <v>214</v>
      </c>
      <c r="E17152" t="s">
        <v>215</v>
      </c>
      <c r="F17152" s="88">
        <v>46692</v>
      </c>
      <c r="G17152" s="87">
        <v>866.66666666666663</v>
      </c>
      <c r="H17152" s="87">
        <v>0</v>
      </c>
    </row>
    <row r="17153" spans="1:8" x14ac:dyDescent="0.3">
      <c r="A17153" t="s">
        <v>43</v>
      </c>
      <c r="B17153" t="s">
        <v>53</v>
      </c>
      <c r="C17153" t="s">
        <v>61</v>
      </c>
      <c r="D17153" t="s">
        <v>214</v>
      </c>
      <c r="E17153" t="s">
        <v>216</v>
      </c>
      <c r="F17153" s="88">
        <v>46692</v>
      </c>
      <c r="G17153" s="87">
        <v>866.66666666666663</v>
      </c>
      <c r="H17153" s="87">
        <v>0</v>
      </c>
    </row>
    <row r="17154" spans="1:8" x14ac:dyDescent="0.3">
      <c r="A17154" t="s">
        <v>43</v>
      </c>
      <c r="B17154" t="s">
        <v>53</v>
      </c>
      <c r="C17154" t="s">
        <v>61</v>
      </c>
      <c r="D17154" t="s">
        <v>214</v>
      </c>
      <c r="E17154" t="s">
        <v>215</v>
      </c>
      <c r="F17154" s="88">
        <v>46722</v>
      </c>
      <c r="G17154" s="87">
        <v>866.66666666666663</v>
      </c>
      <c r="H17154" s="87">
        <v>0</v>
      </c>
    </row>
    <row r="17155" spans="1:8" x14ac:dyDescent="0.3">
      <c r="A17155" t="s">
        <v>43</v>
      </c>
      <c r="B17155" t="s">
        <v>53</v>
      </c>
      <c r="C17155" t="s">
        <v>61</v>
      </c>
      <c r="D17155" t="s">
        <v>214</v>
      </c>
      <c r="E17155" t="s">
        <v>216</v>
      </c>
      <c r="F17155" s="88">
        <v>46722</v>
      </c>
      <c r="G17155" s="87">
        <v>866.66666666666663</v>
      </c>
      <c r="H17155" s="87">
        <v>0</v>
      </c>
    </row>
    <row r="17156" spans="1:8" x14ac:dyDescent="0.3">
      <c r="A17156" t="s">
        <v>43</v>
      </c>
      <c r="B17156" t="s">
        <v>53</v>
      </c>
      <c r="C17156" t="s">
        <v>68</v>
      </c>
      <c r="D17156" t="s">
        <v>198</v>
      </c>
      <c r="E17156" t="s">
        <v>135</v>
      </c>
      <c r="G17156" s="87">
        <v>7200</v>
      </c>
      <c r="H17156" s="87">
        <v>4204.8</v>
      </c>
    </row>
    <row r="17157" spans="1:8" x14ac:dyDescent="0.3">
      <c r="A17157" t="s">
        <v>43</v>
      </c>
      <c r="B17157" t="s">
        <v>53</v>
      </c>
      <c r="C17157" t="s">
        <v>68</v>
      </c>
      <c r="D17157" t="s">
        <v>198</v>
      </c>
      <c r="E17157" t="s">
        <v>199</v>
      </c>
      <c r="G17157" s="87">
        <v>7200</v>
      </c>
      <c r="H17157" s="87">
        <v>7199.9999999999982</v>
      </c>
    </row>
    <row r="17158" spans="1:8" x14ac:dyDescent="0.3">
      <c r="A17158" t="s">
        <v>43</v>
      </c>
      <c r="B17158" t="s">
        <v>53</v>
      </c>
      <c r="C17158" t="s">
        <v>68</v>
      </c>
      <c r="D17158" t="s">
        <v>198</v>
      </c>
      <c r="E17158" t="s">
        <v>200</v>
      </c>
      <c r="G17158" s="87">
        <v>7200</v>
      </c>
      <c r="H17158" s="87">
        <v>7231.5295824990953</v>
      </c>
    </row>
    <row r="17159" spans="1:8" x14ac:dyDescent="0.3">
      <c r="A17159" t="s">
        <v>43</v>
      </c>
      <c r="B17159" t="s">
        <v>53</v>
      </c>
      <c r="C17159" t="s">
        <v>68</v>
      </c>
      <c r="D17159" t="s">
        <v>198</v>
      </c>
      <c r="E17159" t="s">
        <v>201</v>
      </c>
      <c r="G17159" s="87">
        <v>7200</v>
      </c>
      <c r="H17159" s="87">
        <v>7200</v>
      </c>
    </row>
    <row r="17160" spans="1:8" x14ac:dyDescent="0.3">
      <c r="A17160" t="s">
        <v>43</v>
      </c>
      <c r="B17160" t="s">
        <v>53</v>
      </c>
      <c r="C17160" t="s">
        <v>68</v>
      </c>
      <c r="D17160" t="s">
        <v>198</v>
      </c>
      <c r="E17160" t="s">
        <v>202</v>
      </c>
      <c r="G17160" s="87">
        <v>7200</v>
      </c>
      <c r="H17160" s="87">
        <v>4223.213276179471</v>
      </c>
    </row>
    <row r="17161" spans="1:8" x14ac:dyDescent="0.3">
      <c r="A17161" t="s">
        <v>43</v>
      </c>
      <c r="B17161" t="s">
        <v>53</v>
      </c>
      <c r="C17161" t="s">
        <v>68</v>
      </c>
      <c r="D17161" t="s">
        <v>198</v>
      </c>
      <c r="E17161" t="s">
        <v>139</v>
      </c>
      <c r="G17161" s="87">
        <v>7200</v>
      </c>
      <c r="H17161" s="87">
        <v>4644</v>
      </c>
    </row>
    <row r="17162" spans="1:8" x14ac:dyDescent="0.3">
      <c r="A17162" t="s">
        <v>43</v>
      </c>
      <c r="B17162" t="s">
        <v>53</v>
      </c>
      <c r="C17162" t="s">
        <v>68</v>
      </c>
      <c r="D17162" t="s">
        <v>198</v>
      </c>
      <c r="E17162" t="s">
        <v>65</v>
      </c>
      <c r="G17162" s="87">
        <v>7200</v>
      </c>
      <c r="H17162" s="87">
        <v>4223.213276179471</v>
      </c>
    </row>
    <row r="17163" spans="1:8" x14ac:dyDescent="0.3">
      <c r="A17163" t="s">
        <v>43</v>
      </c>
      <c r="B17163" t="s">
        <v>53</v>
      </c>
      <c r="C17163" t="s">
        <v>68</v>
      </c>
      <c r="D17163" t="s">
        <v>203</v>
      </c>
      <c r="E17163" t="s">
        <v>204</v>
      </c>
      <c r="G17163" s="87">
        <v>7200</v>
      </c>
      <c r="H17163" s="87">
        <v>4184.3768954250627</v>
      </c>
    </row>
    <row r="17164" spans="1:8" x14ac:dyDescent="0.3">
      <c r="A17164" t="s">
        <v>43</v>
      </c>
      <c r="B17164" t="s">
        <v>53</v>
      </c>
      <c r="C17164" t="s">
        <v>68</v>
      </c>
      <c r="D17164" t="s">
        <v>203</v>
      </c>
      <c r="E17164" t="s">
        <v>142</v>
      </c>
      <c r="G17164" s="87">
        <v>7200</v>
      </c>
      <c r="H17164" s="87">
        <v>7199.9999999999982</v>
      </c>
    </row>
    <row r="17165" spans="1:8" x14ac:dyDescent="0.3">
      <c r="A17165" t="s">
        <v>43</v>
      </c>
      <c r="B17165" t="s">
        <v>53</v>
      </c>
      <c r="C17165" t="s">
        <v>68</v>
      </c>
      <c r="D17165" t="s">
        <v>203</v>
      </c>
      <c r="E17165" t="s">
        <v>143</v>
      </c>
      <c r="G17165" s="87">
        <v>7200</v>
      </c>
      <c r="H17165" s="87">
        <v>7165.0289305223696</v>
      </c>
    </row>
    <row r="17166" spans="1:8" x14ac:dyDescent="0.3">
      <c r="A17166" t="s">
        <v>43</v>
      </c>
      <c r="B17166" t="s">
        <v>53</v>
      </c>
      <c r="C17166" t="s">
        <v>68</v>
      </c>
      <c r="D17166" t="s">
        <v>203</v>
      </c>
      <c r="E17166" t="s">
        <v>141</v>
      </c>
      <c r="G17166" s="87">
        <v>7200</v>
      </c>
      <c r="H17166" s="87">
        <v>0</v>
      </c>
    </row>
    <row r="17167" spans="1:8" x14ac:dyDescent="0.3">
      <c r="A17167" t="s">
        <v>43</v>
      </c>
      <c r="B17167" t="s">
        <v>53</v>
      </c>
      <c r="C17167" t="s">
        <v>68</v>
      </c>
      <c r="D17167" t="s">
        <v>203</v>
      </c>
      <c r="E17167" t="s">
        <v>205</v>
      </c>
      <c r="G17167" s="87">
        <v>7200</v>
      </c>
      <c r="H17167" s="87">
        <v>4184.3768954250627</v>
      </c>
    </row>
    <row r="17168" spans="1:8" x14ac:dyDescent="0.3">
      <c r="A17168" t="s">
        <v>43</v>
      </c>
      <c r="B17168" t="s">
        <v>53</v>
      </c>
      <c r="C17168" t="s">
        <v>68</v>
      </c>
      <c r="D17168" t="s">
        <v>206</v>
      </c>
      <c r="E17168" t="s">
        <v>207</v>
      </c>
      <c r="G17168" s="87">
        <v>7200</v>
      </c>
      <c r="H17168" s="87">
        <v>7632</v>
      </c>
    </row>
    <row r="17169" spans="1:8" x14ac:dyDescent="0.3">
      <c r="A17169" t="s">
        <v>43</v>
      </c>
      <c r="B17169" t="s">
        <v>53</v>
      </c>
      <c r="C17169" t="s">
        <v>68</v>
      </c>
      <c r="D17169" t="s">
        <v>206</v>
      </c>
      <c r="E17169" t="s">
        <v>208</v>
      </c>
      <c r="G17169" s="87">
        <v>7200</v>
      </c>
      <c r="H17169" s="87">
        <v>7632.0000000000018</v>
      </c>
    </row>
    <row r="17170" spans="1:8" x14ac:dyDescent="0.3">
      <c r="A17170" t="s">
        <v>43</v>
      </c>
      <c r="B17170" t="s">
        <v>53</v>
      </c>
      <c r="C17170" t="s">
        <v>68</v>
      </c>
      <c r="D17170" t="s">
        <v>206</v>
      </c>
      <c r="E17170" t="s">
        <v>209</v>
      </c>
      <c r="G17170" s="87">
        <v>7200</v>
      </c>
      <c r="H17170" s="87">
        <v>6595.1192560175041</v>
      </c>
    </row>
    <row r="17171" spans="1:8" x14ac:dyDescent="0.3">
      <c r="A17171" t="s">
        <v>43</v>
      </c>
      <c r="B17171" t="s">
        <v>53</v>
      </c>
      <c r="C17171" t="s">
        <v>68</v>
      </c>
      <c r="D17171" t="s">
        <v>210</v>
      </c>
      <c r="E17171" t="s">
        <v>211</v>
      </c>
      <c r="G17171" s="87">
        <v>7200</v>
      </c>
      <c r="H17171" s="87">
        <v>6624</v>
      </c>
    </row>
    <row r="17172" spans="1:8" x14ac:dyDescent="0.3">
      <c r="A17172" t="s">
        <v>43</v>
      </c>
      <c r="B17172" t="s">
        <v>53</v>
      </c>
      <c r="C17172" t="s">
        <v>68</v>
      </c>
      <c r="D17172" t="s">
        <v>210</v>
      </c>
      <c r="E17172" t="s">
        <v>212</v>
      </c>
      <c r="G17172" s="87">
        <v>7200</v>
      </c>
      <c r="H17172" s="87">
        <v>6552</v>
      </c>
    </row>
    <row r="17173" spans="1:8" x14ac:dyDescent="0.3">
      <c r="A17173" t="s">
        <v>43</v>
      </c>
      <c r="B17173" t="s">
        <v>53</v>
      </c>
      <c r="C17173" t="s">
        <v>68</v>
      </c>
      <c r="D17173" t="s">
        <v>210</v>
      </c>
      <c r="E17173" t="s">
        <v>213</v>
      </c>
      <c r="G17173" s="87">
        <v>7200</v>
      </c>
      <c r="H17173" s="87">
        <v>6660</v>
      </c>
    </row>
    <row r="17174" spans="1:8" x14ac:dyDescent="0.3">
      <c r="A17174" t="s">
        <v>43</v>
      </c>
      <c r="B17174" t="s">
        <v>53</v>
      </c>
      <c r="C17174" t="s">
        <v>68</v>
      </c>
      <c r="D17174" t="s">
        <v>214</v>
      </c>
      <c r="E17174" t="s">
        <v>215</v>
      </c>
      <c r="F17174" s="88">
        <v>46388</v>
      </c>
      <c r="G17174" s="87">
        <v>600</v>
      </c>
      <c r="H17174" s="87">
        <v>44.451545178182442</v>
      </c>
    </row>
    <row r="17175" spans="1:8" x14ac:dyDescent="0.3">
      <c r="A17175" t="s">
        <v>43</v>
      </c>
      <c r="B17175" t="s">
        <v>53</v>
      </c>
      <c r="C17175" t="s">
        <v>68</v>
      </c>
      <c r="D17175" t="s">
        <v>214</v>
      </c>
      <c r="E17175" t="s">
        <v>216</v>
      </c>
      <c r="F17175" s="88">
        <v>46388</v>
      </c>
      <c r="G17175" s="87">
        <v>600</v>
      </c>
      <c r="H17175" s="87">
        <v>36.000000000000028</v>
      </c>
    </row>
    <row r="17176" spans="1:8" x14ac:dyDescent="0.3">
      <c r="A17176" t="s">
        <v>43</v>
      </c>
      <c r="B17176" t="s">
        <v>53</v>
      </c>
      <c r="C17176" t="s">
        <v>68</v>
      </c>
      <c r="D17176" t="s">
        <v>214</v>
      </c>
      <c r="E17176" t="s">
        <v>217</v>
      </c>
      <c r="F17176" s="88">
        <v>46388</v>
      </c>
      <c r="G17176" s="87">
        <v>600</v>
      </c>
      <c r="H17176" s="87">
        <v>7.973155828473999</v>
      </c>
    </row>
    <row r="17177" spans="1:8" x14ac:dyDescent="0.3">
      <c r="A17177" t="s">
        <v>43</v>
      </c>
      <c r="B17177" t="s">
        <v>53</v>
      </c>
      <c r="C17177" t="s">
        <v>68</v>
      </c>
      <c r="D17177" t="s">
        <v>214</v>
      </c>
      <c r="E17177" t="s">
        <v>215</v>
      </c>
      <c r="F17177" s="88">
        <v>46419</v>
      </c>
      <c r="G17177" s="87">
        <v>600</v>
      </c>
      <c r="H17177" s="87">
        <v>44.442477876106338</v>
      </c>
    </row>
    <row r="17178" spans="1:8" x14ac:dyDescent="0.3">
      <c r="A17178" t="s">
        <v>43</v>
      </c>
      <c r="B17178" t="s">
        <v>53</v>
      </c>
      <c r="C17178" t="s">
        <v>68</v>
      </c>
      <c r="D17178" t="s">
        <v>214</v>
      </c>
      <c r="E17178" t="s">
        <v>216</v>
      </c>
      <c r="F17178" s="88">
        <v>46419</v>
      </c>
      <c r="G17178" s="87">
        <v>600</v>
      </c>
      <c r="H17178" s="87">
        <v>36.000000000000028</v>
      </c>
    </row>
    <row r="17179" spans="1:8" x14ac:dyDescent="0.3">
      <c r="A17179" t="s">
        <v>43</v>
      </c>
      <c r="B17179" t="s">
        <v>53</v>
      </c>
      <c r="C17179" t="s">
        <v>68</v>
      </c>
      <c r="D17179" t="s">
        <v>214</v>
      </c>
      <c r="E17179" t="s">
        <v>217</v>
      </c>
      <c r="F17179" s="88">
        <v>46419</v>
      </c>
      <c r="G17179" s="87">
        <v>600</v>
      </c>
      <c r="H17179" s="87">
        <v>7.9646017699115834</v>
      </c>
    </row>
    <row r="17180" spans="1:8" x14ac:dyDescent="0.3">
      <c r="A17180" t="s">
        <v>43</v>
      </c>
      <c r="B17180" t="s">
        <v>53</v>
      </c>
      <c r="C17180" t="s">
        <v>68</v>
      </c>
      <c r="D17180" t="s">
        <v>214</v>
      </c>
      <c r="E17180" t="s">
        <v>215</v>
      </c>
      <c r="F17180" s="88">
        <v>46447</v>
      </c>
      <c r="G17180" s="87">
        <v>600</v>
      </c>
      <c r="H17180" s="87">
        <v>44.433430009021713</v>
      </c>
    </row>
    <row r="17181" spans="1:8" x14ac:dyDescent="0.3">
      <c r="A17181" t="s">
        <v>43</v>
      </c>
      <c r="B17181" t="s">
        <v>53</v>
      </c>
      <c r="C17181" t="s">
        <v>68</v>
      </c>
      <c r="D17181" t="s">
        <v>214</v>
      </c>
      <c r="E17181" t="s">
        <v>216</v>
      </c>
      <c r="F17181" s="88">
        <v>46447</v>
      </c>
      <c r="G17181" s="87">
        <v>600</v>
      </c>
      <c r="H17181" s="87">
        <v>36.000000000000028</v>
      </c>
    </row>
    <row r="17182" spans="1:8" x14ac:dyDescent="0.3">
      <c r="A17182" t="s">
        <v>43</v>
      </c>
      <c r="B17182" t="s">
        <v>53</v>
      </c>
      <c r="C17182" t="s">
        <v>68</v>
      </c>
      <c r="D17182" t="s">
        <v>214</v>
      </c>
      <c r="E17182" t="s">
        <v>217</v>
      </c>
      <c r="F17182" s="88">
        <v>46447</v>
      </c>
      <c r="G17182" s="87">
        <v>600</v>
      </c>
      <c r="H17182" s="87">
        <v>7.9560660462469013</v>
      </c>
    </row>
    <row r="17183" spans="1:8" x14ac:dyDescent="0.3">
      <c r="A17183" t="s">
        <v>43</v>
      </c>
      <c r="B17183" t="s">
        <v>53</v>
      </c>
      <c r="C17183" t="s">
        <v>68</v>
      </c>
      <c r="D17183" t="s">
        <v>214</v>
      </c>
      <c r="E17183" t="s">
        <v>215</v>
      </c>
      <c r="F17183" s="88">
        <v>46478</v>
      </c>
      <c r="G17183" s="87">
        <v>600</v>
      </c>
      <c r="H17183" s="87">
        <v>44.424095802588717</v>
      </c>
    </row>
    <row r="17184" spans="1:8" x14ac:dyDescent="0.3">
      <c r="A17184" t="s">
        <v>43</v>
      </c>
      <c r="B17184" t="s">
        <v>53</v>
      </c>
      <c r="C17184" t="s">
        <v>68</v>
      </c>
      <c r="D17184" t="s">
        <v>214</v>
      </c>
      <c r="E17184" t="s">
        <v>216</v>
      </c>
      <c r="F17184" s="88">
        <v>46478</v>
      </c>
      <c r="G17184" s="87">
        <v>600</v>
      </c>
      <c r="H17184" s="87">
        <v>36.000000000000028</v>
      </c>
    </row>
    <row r="17185" spans="1:8" x14ac:dyDescent="0.3">
      <c r="A17185" t="s">
        <v>43</v>
      </c>
      <c r="B17185" t="s">
        <v>53</v>
      </c>
      <c r="C17185" t="s">
        <v>68</v>
      </c>
      <c r="D17185" t="s">
        <v>214</v>
      </c>
      <c r="E17185" t="s">
        <v>217</v>
      </c>
      <c r="F17185" s="88">
        <v>46478</v>
      </c>
      <c r="G17185" s="87">
        <v>600</v>
      </c>
      <c r="H17185" s="87">
        <v>7.9472601911214191</v>
      </c>
    </row>
    <row r="17186" spans="1:8" x14ac:dyDescent="0.3">
      <c r="A17186" t="s">
        <v>43</v>
      </c>
      <c r="B17186" t="s">
        <v>53</v>
      </c>
      <c r="C17186" t="s">
        <v>68</v>
      </c>
      <c r="D17186" t="s">
        <v>214</v>
      </c>
      <c r="E17186" t="s">
        <v>215</v>
      </c>
      <c r="F17186" s="88">
        <v>46508</v>
      </c>
      <c r="G17186" s="87">
        <v>600</v>
      </c>
      <c r="H17186" s="87">
        <v>7.938473807265467</v>
      </c>
    </row>
    <row r="17187" spans="1:8" x14ac:dyDescent="0.3">
      <c r="A17187" t="s">
        <v>43</v>
      </c>
      <c r="B17187" t="s">
        <v>53</v>
      </c>
      <c r="C17187" t="s">
        <v>68</v>
      </c>
      <c r="D17187" t="s">
        <v>214</v>
      </c>
      <c r="E17187" t="s">
        <v>216</v>
      </c>
      <c r="F17187" s="88">
        <v>46508</v>
      </c>
      <c r="G17187" s="87">
        <v>600</v>
      </c>
      <c r="H17187" s="87">
        <v>0</v>
      </c>
    </row>
    <row r="17188" spans="1:8" x14ac:dyDescent="0.3">
      <c r="A17188" t="s">
        <v>43</v>
      </c>
      <c r="B17188" t="s">
        <v>53</v>
      </c>
      <c r="C17188" t="s">
        <v>68</v>
      </c>
      <c r="D17188" t="s">
        <v>214</v>
      </c>
      <c r="E17188" t="s">
        <v>217</v>
      </c>
      <c r="F17188" s="88">
        <v>46508</v>
      </c>
      <c r="G17188" s="87">
        <v>600</v>
      </c>
      <c r="H17188" s="87">
        <v>7.938473807265467</v>
      </c>
    </row>
    <row r="17189" spans="1:8" x14ac:dyDescent="0.3">
      <c r="A17189" t="s">
        <v>43</v>
      </c>
      <c r="B17189" t="s">
        <v>53</v>
      </c>
      <c r="C17189" t="s">
        <v>68</v>
      </c>
      <c r="D17189" t="s">
        <v>214</v>
      </c>
      <c r="E17189" t="s">
        <v>215</v>
      </c>
      <c r="F17189" s="88">
        <v>46539</v>
      </c>
      <c r="G17189" s="87">
        <v>600</v>
      </c>
      <c r="H17189" s="87">
        <v>7.9297068301690476</v>
      </c>
    </row>
    <row r="17190" spans="1:8" x14ac:dyDescent="0.3">
      <c r="A17190" t="s">
        <v>43</v>
      </c>
      <c r="B17190" t="s">
        <v>53</v>
      </c>
      <c r="C17190" t="s">
        <v>68</v>
      </c>
      <c r="D17190" t="s">
        <v>214</v>
      </c>
      <c r="E17190" t="s">
        <v>216</v>
      </c>
      <c r="F17190" s="88">
        <v>46539</v>
      </c>
      <c r="G17190" s="87">
        <v>600</v>
      </c>
      <c r="H17190" s="87">
        <v>0</v>
      </c>
    </row>
    <row r="17191" spans="1:8" x14ac:dyDescent="0.3">
      <c r="A17191" t="s">
        <v>43</v>
      </c>
      <c r="B17191" t="s">
        <v>53</v>
      </c>
      <c r="C17191" t="s">
        <v>68</v>
      </c>
      <c r="D17191" t="s">
        <v>214</v>
      </c>
      <c r="E17191" t="s">
        <v>217</v>
      </c>
      <c r="F17191" s="88">
        <v>46539</v>
      </c>
      <c r="G17191" s="87">
        <v>600</v>
      </c>
      <c r="H17191" s="87">
        <v>7.9297068301690476</v>
      </c>
    </row>
    <row r="17192" spans="1:8" x14ac:dyDescent="0.3">
      <c r="A17192" t="s">
        <v>43</v>
      </c>
      <c r="B17192" t="s">
        <v>53</v>
      </c>
      <c r="C17192" t="s">
        <v>68</v>
      </c>
      <c r="D17192" t="s">
        <v>214</v>
      </c>
      <c r="E17192" t="s">
        <v>215</v>
      </c>
      <c r="F17192" s="88">
        <v>46569</v>
      </c>
      <c r="G17192" s="87">
        <v>600</v>
      </c>
      <c r="H17192" s="87">
        <v>7.920959195606736</v>
      </c>
    </row>
    <row r="17193" spans="1:8" x14ac:dyDescent="0.3">
      <c r="A17193" t="s">
        <v>43</v>
      </c>
      <c r="B17193" t="s">
        <v>53</v>
      </c>
      <c r="C17193" t="s">
        <v>68</v>
      </c>
      <c r="D17193" t="s">
        <v>214</v>
      </c>
      <c r="E17193" t="s">
        <v>216</v>
      </c>
      <c r="F17193" s="88">
        <v>46569</v>
      </c>
      <c r="G17193" s="87">
        <v>600</v>
      </c>
      <c r="H17193" s="87">
        <v>0</v>
      </c>
    </row>
    <row r="17194" spans="1:8" x14ac:dyDescent="0.3">
      <c r="A17194" t="s">
        <v>43</v>
      </c>
      <c r="B17194" t="s">
        <v>53</v>
      </c>
      <c r="C17194" t="s">
        <v>68</v>
      </c>
      <c r="D17194" t="s">
        <v>214</v>
      </c>
      <c r="E17194" t="s">
        <v>217</v>
      </c>
      <c r="F17194" s="88">
        <v>46569</v>
      </c>
      <c r="G17194" s="87">
        <v>600</v>
      </c>
      <c r="H17194" s="87">
        <v>7.920959195606736</v>
      </c>
    </row>
    <row r="17195" spans="1:8" x14ac:dyDescent="0.3">
      <c r="A17195" t="s">
        <v>43</v>
      </c>
      <c r="B17195" t="s">
        <v>53</v>
      </c>
      <c r="C17195" t="s">
        <v>68</v>
      </c>
      <c r="D17195" t="s">
        <v>214</v>
      </c>
      <c r="E17195" t="s">
        <v>215</v>
      </c>
      <c r="F17195" s="88">
        <v>46600</v>
      </c>
      <c r="G17195" s="87">
        <v>600</v>
      </c>
      <c r="H17195" s="87">
        <v>7.9120879120880172</v>
      </c>
    </row>
    <row r="17196" spans="1:8" x14ac:dyDescent="0.3">
      <c r="A17196" t="s">
        <v>43</v>
      </c>
      <c r="B17196" t="s">
        <v>53</v>
      </c>
      <c r="C17196" t="s">
        <v>68</v>
      </c>
      <c r="D17196" t="s">
        <v>214</v>
      </c>
      <c r="E17196" t="s">
        <v>216</v>
      </c>
      <c r="F17196" s="88">
        <v>46600</v>
      </c>
      <c r="G17196" s="87">
        <v>600</v>
      </c>
      <c r="H17196" s="87">
        <v>0</v>
      </c>
    </row>
    <row r="17197" spans="1:8" x14ac:dyDescent="0.3">
      <c r="A17197" t="s">
        <v>43</v>
      </c>
      <c r="B17197" t="s">
        <v>53</v>
      </c>
      <c r="C17197" t="s">
        <v>68</v>
      </c>
      <c r="D17197" t="s">
        <v>214</v>
      </c>
      <c r="E17197" t="s">
        <v>217</v>
      </c>
      <c r="F17197" s="88">
        <v>46600</v>
      </c>
      <c r="G17197" s="87">
        <v>600</v>
      </c>
      <c r="H17197" s="87">
        <v>7.9120879120880172</v>
      </c>
    </row>
    <row r="17198" spans="1:8" x14ac:dyDescent="0.3">
      <c r="A17198" t="s">
        <v>43</v>
      </c>
      <c r="B17198" t="s">
        <v>53</v>
      </c>
      <c r="C17198" t="s">
        <v>68</v>
      </c>
      <c r="D17198" t="s">
        <v>214</v>
      </c>
      <c r="E17198" t="s">
        <v>215</v>
      </c>
      <c r="F17198" s="88">
        <v>46631</v>
      </c>
      <c r="G17198" s="87">
        <v>600</v>
      </c>
      <c r="H17198" s="87">
        <v>7.9033790855177246</v>
      </c>
    </row>
    <row r="17199" spans="1:8" x14ac:dyDescent="0.3">
      <c r="A17199" t="s">
        <v>43</v>
      </c>
      <c r="B17199" t="s">
        <v>53</v>
      </c>
      <c r="C17199" t="s">
        <v>68</v>
      </c>
      <c r="D17199" t="s">
        <v>214</v>
      </c>
      <c r="E17199" t="s">
        <v>216</v>
      </c>
      <c r="F17199" s="88">
        <v>46631</v>
      </c>
      <c r="G17199" s="87">
        <v>600</v>
      </c>
      <c r="H17199" s="87">
        <v>0</v>
      </c>
    </row>
    <row r="17200" spans="1:8" x14ac:dyDescent="0.3">
      <c r="A17200" t="s">
        <v>43</v>
      </c>
      <c r="B17200" t="s">
        <v>53</v>
      </c>
      <c r="C17200" t="s">
        <v>68</v>
      </c>
      <c r="D17200" t="s">
        <v>214</v>
      </c>
      <c r="E17200" t="s">
        <v>217</v>
      </c>
      <c r="F17200" s="88">
        <v>46631</v>
      </c>
      <c r="G17200" s="87">
        <v>600</v>
      </c>
      <c r="H17200" s="87">
        <v>7.9033790855177246</v>
      </c>
    </row>
    <row r="17201" spans="1:8" x14ac:dyDescent="0.3">
      <c r="A17201" t="s">
        <v>43</v>
      </c>
      <c r="B17201" t="s">
        <v>53</v>
      </c>
      <c r="C17201" t="s">
        <v>68</v>
      </c>
      <c r="D17201" t="s">
        <v>214</v>
      </c>
      <c r="E17201" t="s">
        <v>215</v>
      </c>
      <c r="F17201" s="88">
        <v>46661</v>
      </c>
      <c r="G17201" s="87">
        <v>600</v>
      </c>
      <c r="H17201" s="87">
        <v>7.8946894094603426</v>
      </c>
    </row>
    <row r="17202" spans="1:8" x14ac:dyDescent="0.3">
      <c r="A17202" t="s">
        <v>43</v>
      </c>
      <c r="B17202" t="s">
        <v>53</v>
      </c>
      <c r="C17202" t="s">
        <v>68</v>
      </c>
      <c r="D17202" t="s">
        <v>214</v>
      </c>
      <c r="E17202" t="s">
        <v>216</v>
      </c>
      <c r="F17202" s="88">
        <v>46661</v>
      </c>
      <c r="G17202" s="87">
        <v>600</v>
      </c>
      <c r="H17202" s="87">
        <v>0</v>
      </c>
    </row>
    <row r="17203" spans="1:8" x14ac:dyDescent="0.3">
      <c r="A17203" t="s">
        <v>43</v>
      </c>
      <c r="B17203" t="s">
        <v>53</v>
      </c>
      <c r="C17203" t="s">
        <v>68</v>
      </c>
      <c r="D17203" t="s">
        <v>214</v>
      </c>
      <c r="E17203" t="s">
        <v>217</v>
      </c>
      <c r="F17203" s="88">
        <v>46661</v>
      </c>
      <c r="G17203" s="87">
        <v>600</v>
      </c>
      <c r="H17203" s="87">
        <v>7.8946894094603426</v>
      </c>
    </row>
    <row r="17204" spans="1:8" x14ac:dyDescent="0.3">
      <c r="A17204" t="s">
        <v>43</v>
      </c>
      <c r="B17204" t="s">
        <v>53</v>
      </c>
      <c r="C17204" t="s">
        <v>68</v>
      </c>
      <c r="D17204" t="s">
        <v>214</v>
      </c>
      <c r="E17204" t="s">
        <v>215</v>
      </c>
      <c r="F17204" s="88">
        <v>46692</v>
      </c>
      <c r="G17204" s="87">
        <v>600</v>
      </c>
      <c r="H17204" s="87">
        <v>7.8860188208180748</v>
      </c>
    </row>
    <row r="17205" spans="1:8" x14ac:dyDescent="0.3">
      <c r="A17205" t="s">
        <v>43</v>
      </c>
      <c r="B17205" t="s">
        <v>53</v>
      </c>
      <c r="C17205" t="s">
        <v>68</v>
      </c>
      <c r="D17205" t="s">
        <v>214</v>
      </c>
      <c r="E17205" t="s">
        <v>216</v>
      </c>
      <c r="F17205" s="88">
        <v>46692</v>
      </c>
      <c r="G17205" s="87">
        <v>600</v>
      </c>
      <c r="H17205" s="87">
        <v>0</v>
      </c>
    </row>
    <row r="17206" spans="1:8" x14ac:dyDescent="0.3">
      <c r="A17206" t="s">
        <v>43</v>
      </c>
      <c r="B17206" t="s">
        <v>53</v>
      </c>
      <c r="C17206" t="s">
        <v>68</v>
      </c>
      <c r="D17206" t="s">
        <v>214</v>
      </c>
      <c r="E17206" t="s">
        <v>217</v>
      </c>
      <c r="F17206" s="88">
        <v>46692</v>
      </c>
      <c r="G17206" s="87">
        <v>600</v>
      </c>
      <c r="H17206" s="87">
        <v>7.8860188208180748</v>
      </c>
    </row>
    <row r="17207" spans="1:8" x14ac:dyDescent="0.3">
      <c r="A17207" t="s">
        <v>43</v>
      </c>
      <c r="B17207" t="s">
        <v>53</v>
      </c>
      <c r="C17207" t="s">
        <v>68</v>
      </c>
      <c r="D17207" t="s">
        <v>214</v>
      </c>
      <c r="E17207" t="s">
        <v>215</v>
      </c>
      <c r="F17207" s="88">
        <v>46722</v>
      </c>
      <c r="G17207" s="87">
        <v>600</v>
      </c>
      <c r="H17207" s="87">
        <v>7.8773672567697073</v>
      </c>
    </row>
    <row r="17208" spans="1:8" x14ac:dyDescent="0.3">
      <c r="A17208" t="s">
        <v>43</v>
      </c>
      <c r="B17208" t="s">
        <v>53</v>
      </c>
      <c r="C17208" t="s">
        <v>68</v>
      </c>
      <c r="D17208" t="s">
        <v>214</v>
      </c>
      <c r="E17208" t="s">
        <v>216</v>
      </c>
      <c r="F17208" s="88">
        <v>46722</v>
      </c>
      <c r="G17208" s="87">
        <v>600</v>
      </c>
      <c r="H17208" s="87">
        <v>0</v>
      </c>
    </row>
    <row r="17209" spans="1:8" x14ac:dyDescent="0.3">
      <c r="A17209" t="s">
        <v>43</v>
      </c>
      <c r="B17209" t="s">
        <v>53</v>
      </c>
      <c r="C17209" t="s">
        <v>68</v>
      </c>
      <c r="D17209" t="s">
        <v>214</v>
      </c>
      <c r="E17209" t="s">
        <v>217</v>
      </c>
      <c r="F17209" s="88">
        <v>46722</v>
      </c>
      <c r="G17209" s="87">
        <v>600</v>
      </c>
      <c r="H17209" s="87">
        <v>7.8773672567697073</v>
      </c>
    </row>
    <row r="17210" spans="1:8" x14ac:dyDescent="0.3">
      <c r="A17210" t="s">
        <v>43</v>
      </c>
      <c r="B17210" t="s">
        <v>53</v>
      </c>
      <c r="C17210" t="s">
        <v>69</v>
      </c>
      <c r="D17210" t="s">
        <v>198</v>
      </c>
      <c r="E17210" t="s">
        <v>135</v>
      </c>
      <c r="G17210" s="87">
        <v>17600</v>
      </c>
      <c r="H17210" s="87">
        <v>9996.7999999999993</v>
      </c>
    </row>
    <row r="17211" spans="1:8" x14ac:dyDescent="0.3">
      <c r="A17211" t="s">
        <v>43</v>
      </c>
      <c r="B17211" t="s">
        <v>53</v>
      </c>
      <c r="C17211" t="s">
        <v>69</v>
      </c>
      <c r="D17211" t="s">
        <v>198</v>
      </c>
      <c r="E17211" t="s">
        <v>199</v>
      </c>
      <c r="G17211" s="87">
        <v>17600</v>
      </c>
      <c r="H17211" s="87">
        <v>17368.421052631591</v>
      </c>
    </row>
    <row r="17212" spans="1:8" x14ac:dyDescent="0.3">
      <c r="A17212" t="s">
        <v>43</v>
      </c>
      <c r="B17212" t="s">
        <v>53</v>
      </c>
      <c r="C17212" t="s">
        <v>69</v>
      </c>
      <c r="D17212" t="s">
        <v>198</v>
      </c>
      <c r="E17212" t="s">
        <v>200</v>
      </c>
      <c r="G17212" s="87">
        <v>17600</v>
      </c>
      <c r="H17212" s="87">
        <v>17834.031698647679</v>
      </c>
    </row>
    <row r="17213" spans="1:8" x14ac:dyDescent="0.3">
      <c r="A17213" t="s">
        <v>43</v>
      </c>
      <c r="B17213" t="s">
        <v>53</v>
      </c>
      <c r="C17213" t="s">
        <v>69</v>
      </c>
      <c r="D17213" t="s">
        <v>198</v>
      </c>
      <c r="E17213" t="s">
        <v>201</v>
      </c>
      <c r="G17213" s="87">
        <v>17600</v>
      </c>
      <c r="H17213" s="87">
        <v>17600</v>
      </c>
    </row>
    <row r="17214" spans="1:8" x14ac:dyDescent="0.3">
      <c r="A17214" t="s">
        <v>43</v>
      </c>
      <c r="B17214" t="s">
        <v>53</v>
      </c>
      <c r="C17214" t="s">
        <v>69</v>
      </c>
      <c r="D17214" t="s">
        <v>198</v>
      </c>
      <c r="E17214" t="s">
        <v>202</v>
      </c>
      <c r="G17214" s="87">
        <v>17600</v>
      </c>
      <c r="H17214" s="87">
        <v>9996.4440837156781</v>
      </c>
    </row>
    <row r="17215" spans="1:8" x14ac:dyDescent="0.3">
      <c r="A17215" t="s">
        <v>43</v>
      </c>
      <c r="B17215" t="s">
        <v>53</v>
      </c>
      <c r="C17215" t="s">
        <v>69</v>
      </c>
      <c r="D17215" t="s">
        <v>198</v>
      </c>
      <c r="E17215" t="s">
        <v>139</v>
      </c>
      <c r="G17215" s="87">
        <v>17600</v>
      </c>
      <c r="H17215" s="87">
        <v>10824</v>
      </c>
    </row>
    <row r="17216" spans="1:8" x14ac:dyDescent="0.3">
      <c r="A17216" t="s">
        <v>43</v>
      </c>
      <c r="B17216" t="s">
        <v>53</v>
      </c>
      <c r="C17216" t="s">
        <v>69</v>
      </c>
      <c r="D17216" t="s">
        <v>198</v>
      </c>
      <c r="E17216" t="s">
        <v>65</v>
      </c>
      <c r="G17216" s="87">
        <v>17600</v>
      </c>
      <c r="H17216" s="87">
        <v>9996.4440837156781</v>
      </c>
    </row>
    <row r="17217" spans="1:8" x14ac:dyDescent="0.3">
      <c r="A17217" t="s">
        <v>43</v>
      </c>
      <c r="B17217" t="s">
        <v>53</v>
      </c>
      <c r="C17217" t="s">
        <v>69</v>
      </c>
      <c r="D17217" t="s">
        <v>203</v>
      </c>
      <c r="E17217" t="s">
        <v>204</v>
      </c>
      <c r="G17217" s="87">
        <v>17600</v>
      </c>
      <c r="H17217" s="87">
        <v>9754.0991716364642</v>
      </c>
    </row>
    <row r="17218" spans="1:8" x14ac:dyDescent="0.3">
      <c r="A17218" t="s">
        <v>43</v>
      </c>
      <c r="B17218" t="s">
        <v>53</v>
      </c>
      <c r="C17218" t="s">
        <v>69</v>
      </c>
      <c r="D17218" t="s">
        <v>203</v>
      </c>
      <c r="E17218" t="s">
        <v>142</v>
      </c>
      <c r="G17218" s="87">
        <v>17600</v>
      </c>
      <c r="H17218" s="87">
        <v>16923.076923076929</v>
      </c>
    </row>
    <row r="17219" spans="1:8" x14ac:dyDescent="0.3">
      <c r="A17219" t="s">
        <v>43</v>
      </c>
      <c r="B17219" t="s">
        <v>53</v>
      </c>
      <c r="C17219" t="s">
        <v>69</v>
      </c>
      <c r="D17219" t="s">
        <v>203</v>
      </c>
      <c r="E17219" t="s">
        <v>143</v>
      </c>
      <c r="G17219" s="87">
        <v>17600</v>
      </c>
      <c r="H17219" s="87">
        <v>17859.618201587891</v>
      </c>
    </row>
    <row r="17220" spans="1:8" x14ac:dyDescent="0.3">
      <c r="A17220" t="s">
        <v>43</v>
      </c>
      <c r="B17220" t="s">
        <v>53</v>
      </c>
      <c r="C17220" t="s">
        <v>69</v>
      </c>
      <c r="D17220" t="s">
        <v>203</v>
      </c>
      <c r="E17220" t="s">
        <v>141</v>
      </c>
      <c r="G17220" s="87">
        <v>17600</v>
      </c>
      <c r="H17220" s="87">
        <v>0</v>
      </c>
    </row>
    <row r="17221" spans="1:8" x14ac:dyDescent="0.3">
      <c r="A17221" t="s">
        <v>43</v>
      </c>
      <c r="B17221" t="s">
        <v>53</v>
      </c>
      <c r="C17221" t="s">
        <v>69</v>
      </c>
      <c r="D17221" t="s">
        <v>203</v>
      </c>
      <c r="E17221" t="s">
        <v>205</v>
      </c>
      <c r="G17221" s="87">
        <v>17600</v>
      </c>
      <c r="H17221" s="87">
        <v>9754.0991716364642</v>
      </c>
    </row>
    <row r="17222" spans="1:8" x14ac:dyDescent="0.3">
      <c r="A17222" t="s">
        <v>43</v>
      </c>
      <c r="B17222" t="s">
        <v>53</v>
      </c>
      <c r="C17222" t="s">
        <v>69</v>
      </c>
      <c r="D17222" t="s">
        <v>206</v>
      </c>
      <c r="E17222" t="s">
        <v>207</v>
      </c>
      <c r="G17222" s="87">
        <v>17600</v>
      </c>
      <c r="H17222" s="87">
        <v>18392</v>
      </c>
    </row>
    <row r="17223" spans="1:8" x14ac:dyDescent="0.3">
      <c r="A17223" t="s">
        <v>43</v>
      </c>
      <c r="B17223" t="s">
        <v>53</v>
      </c>
      <c r="C17223" t="s">
        <v>69</v>
      </c>
      <c r="D17223" t="s">
        <v>206</v>
      </c>
      <c r="E17223" t="s">
        <v>208</v>
      </c>
      <c r="G17223" s="87">
        <v>17600</v>
      </c>
      <c r="H17223" s="87">
        <v>18637.226666666658</v>
      </c>
    </row>
    <row r="17224" spans="1:8" x14ac:dyDescent="0.3">
      <c r="A17224" t="s">
        <v>43</v>
      </c>
      <c r="B17224" t="s">
        <v>53</v>
      </c>
      <c r="C17224" t="s">
        <v>69</v>
      </c>
      <c r="D17224" t="s">
        <v>206</v>
      </c>
      <c r="E17224" t="s">
        <v>209</v>
      </c>
      <c r="G17224" s="87">
        <v>17600</v>
      </c>
      <c r="H17224" s="87">
        <v>15979.51628748139</v>
      </c>
    </row>
    <row r="17225" spans="1:8" x14ac:dyDescent="0.3">
      <c r="A17225" t="s">
        <v>43</v>
      </c>
      <c r="B17225" t="s">
        <v>53</v>
      </c>
      <c r="C17225" t="s">
        <v>69</v>
      </c>
      <c r="D17225" t="s">
        <v>210</v>
      </c>
      <c r="E17225" t="s">
        <v>211</v>
      </c>
      <c r="G17225" s="87">
        <v>17600</v>
      </c>
      <c r="H17225" s="87">
        <v>16192</v>
      </c>
    </row>
    <row r="17226" spans="1:8" x14ac:dyDescent="0.3">
      <c r="A17226" t="s">
        <v>43</v>
      </c>
      <c r="B17226" t="s">
        <v>53</v>
      </c>
      <c r="C17226" t="s">
        <v>69</v>
      </c>
      <c r="D17226" t="s">
        <v>210</v>
      </c>
      <c r="E17226" t="s">
        <v>212</v>
      </c>
      <c r="G17226" s="87">
        <v>17600</v>
      </c>
      <c r="H17226" s="87">
        <v>16016</v>
      </c>
    </row>
    <row r="17227" spans="1:8" x14ac:dyDescent="0.3">
      <c r="A17227" t="s">
        <v>43</v>
      </c>
      <c r="B17227" t="s">
        <v>53</v>
      </c>
      <c r="C17227" t="s">
        <v>69</v>
      </c>
      <c r="D17227" t="s">
        <v>210</v>
      </c>
      <c r="E17227" t="s">
        <v>213</v>
      </c>
      <c r="G17227" s="87">
        <v>17600</v>
      </c>
      <c r="H17227" s="87">
        <v>15928</v>
      </c>
    </row>
    <row r="17228" spans="1:8" x14ac:dyDescent="0.3">
      <c r="A17228" t="s">
        <v>43</v>
      </c>
      <c r="B17228" t="s">
        <v>53</v>
      </c>
      <c r="C17228" t="s">
        <v>69</v>
      </c>
      <c r="D17228" t="s">
        <v>214</v>
      </c>
      <c r="E17228" t="s">
        <v>215</v>
      </c>
      <c r="F17228" s="88">
        <v>46388</v>
      </c>
      <c r="G17228" s="87">
        <v>1466.666666666667</v>
      </c>
      <c r="H17228" s="87">
        <v>75.978461917418642</v>
      </c>
    </row>
    <row r="17229" spans="1:8" x14ac:dyDescent="0.3">
      <c r="A17229" t="s">
        <v>43</v>
      </c>
      <c r="B17229" t="s">
        <v>53</v>
      </c>
      <c r="C17229" t="s">
        <v>69</v>
      </c>
      <c r="D17229" t="s">
        <v>214</v>
      </c>
      <c r="E17229" t="s">
        <v>216</v>
      </c>
      <c r="F17229" s="88">
        <v>46388</v>
      </c>
      <c r="G17229" s="87">
        <v>1466.666666666667</v>
      </c>
      <c r="H17229" s="87">
        <v>65.999999999999901</v>
      </c>
    </row>
    <row r="17230" spans="1:8" x14ac:dyDescent="0.3">
      <c r="A17230" t="s">
        <v>43</v>
      </c>
      <c r="B17230" t="s">
        <v>53</v>
      </c>
      <c r="C17230" t="s">
        <v>69</v>
      </c>
      <c r="D17230" t="s">
        <v>214</v>
      </c>
      <c r="E17230" t="s">
        <v>217</v>
      </c>
      <c r="F17230" s="88">
        <v>46388</v>
      </c>
      <c r="G17230" s="87">
        <v>1466.666666666667</v>
      </c>
      <c r="H17230" s="87">
        <v>9.5487673850896009</v>
      </c>
    </row>
    <row r="17231" spans="1:8" x14ac:dyDescent="0.3">
      <c r="A17231" t="s">
        <v>43</v>
      </c>
      <c r="B17231" t="s">
        <v>53</v>
      </c>
      <c r="C17231" t="s">
        <v>69</v>
      </c>
      <c r="D17231" t="s">
        <v>214</v>
      </c>
      <c r="E17231" t="s">
        <v>215</v>
      </c>
      <c r="F17231" s="88">
        <v>46419</v>
      </c>
      <c r="G17231" s="87">
        <v>1466.666666666667</v>
      </c>
      <c r="H17231" s="87">
        <v>74.051526542394328</v>
      </c>
    </row>
    <row r="17232" spans="1:8" x14ac:dyDescent="0.3">
      <c r="A17232" t="s">
        <v>43</v>
      </c>
      <c r="B17232" t="s">
        <v>53</v>
      </c>
      <c r="C17232" t="s">
        <v>69</v>
      </c>
      <c r="D17232" t="s">
        <v>214</v>
      </c>
      <c r="E17232" t="s">
        <v>216</v>
      </c>
      <c r="F17232" s="88">
        <v>46419</v>
      </c>
      <c r="G17232" s="87">
        <v>1466.666666666667</v>
      </c>
      <c r="H17232" s="87">
        <v>65.999999999999901</v>
      </c>
    </row>
    <row r="17233" spans="1:8" x14ac:dyDescent="0.3">
      <c r="A17233" t="s">
        <v>43</v>
      </c>
      <c r="B17233" t="s">
        <v>53</v>
      </c>
      <c r="C17233" t="s">
        <v>69</v>
      </c>
      <c r="D17233" t="s">
        <v>214</v>
      </c>
      <c r="E17233" t="s">
        <v>217</v>
      </c>
      <c r="F17233" s="88">
        <v>46419</v>
      </c>
      <c r="G17233" s="87">
        <v>1466.666666666667</v>
      </c>
      <c r="H17233" s="87">
        <v>7.7048100884158366</v>
      </c>
    </row>
    <row r="17234" spans="1:8" x14ac:dyDescent="0.3">
      <c r="A17234" t="s">
        <v>43</v>
      </c>
      <c r="B17234" t="s">
        <v>53</v>
      </c>
      <c r="C17234" t="s">
        <v>69</v>
      </c>
      <c r="D17234" t="s">
        <v>214</v>
      </c>
      <c r="E17234" t="s">
        <v>215</v>
      </c>
      <c r="F17234" s="88">
        <v>46447</v>
      </c>
      <c r="G17234" s="87">
        <v>1466.666666666667</v>
      </c>
      <c r="H17234" s="87">
        <v>72.128034572550803</v>
      </c>
    </row>
    <row r="17235" spans="1:8" x14ac:dyDescent="0.3">
      <c r="A17235" t="s">
        <v>43</v>
      </c>
      <c r="B17235" t="s">
        <v>53</v>
      </c>
      <c r="C17235" t="s">
        <v>69</v>
      </c>
      <c r="D17235" t="s">
        <v>214</v>
      </c>
      <c r="E17235" t="s">
        <v>216</v>
      </c>
      <c r="F17235" s="88">
        <v>46447</v>
      </c>
      <c r="G17235" s="87">
        <v>1466.666666666667</v>
      </c>
      <c r="H17235" s="87">
        <v>65.999999999999901</v>
      </c>
    </row>
    <row r="17236" spans="1:8" x14ac:dyDescent="0.3">
      <c r="A17236" t="s">
        <v>43</v>
      </c>
      <c r="B17236" t="s">
        <v>53</v>
      </c>
      <c r="C17236" t="s">
        <v>69</v>
      </c>
      <c r="D17236" t="s">
        <v>214</v>
      </c>
      <c r="E17236" t="s">
        <v>217</v>
      </c>
      <c r="F17236" s="88">
        <v>46447</v>
      </c>
      <c r="G17236" s="87">
        <v>1466.666666666667</v>
      </c>
      <c r="H17236" s="87">
        <v>5.8641479163165764</v>
      </c>
    </row>
    <row r="17237" spans="1:8" x14ac:dyDescent="0.3">
      <c r="A17237" t="s">
        <v>43</v>
      </c>
      <c r="B17237" t="s">
        <v>53</v>
      </c>
      <c r="C17237" t="s">
        <v>69</v>
      </c>
      <c r="D17237" t="s">
        <v>214</v>
      </c>
      <c r="E17237" t="s">
        <v>215</v>
      </c>
      <c r="F17237" s="88">
        <v>46478</v>
      </c>
      <c r="G17237" s="87">
        <v>1466.666666666667</v>
      </c>
      <c r="H17237" s="87">
        <v>70.142950151870281</v>
      </c>
    </row>
    <row r="17238" spans="1:8" x14ac:dyDescent="0.3">
      <c r="A17238" t="s">
        <v>43</v>
      </c>
      <c r="B17238" t="s">
        <v>53</v>
      </c>
      <c r="C17238" t="s">
        <v>69</v>
      </c>
      <c r="D17238" t="s">
        <v>214</v>
      </c>
      <c r="E17238" t="s">
        <v>216</v>
      </c>
      <c r="F17238" s="88">
        <v>46478</v>
      </c>
      <c r="G17238" s="87">
        <v>1466.666666666667</v>
      </c>
      <c r="H17238" s="87">
        <v>65.999999999999901</v>
      </c>
    </row>
    <row r="17239" spans="1:8" x14ac:dyDescent="0.3">
      <c r="A17239" t="s">
        <v>43</v>
      </c>
      <c r="B17239" t="s">
        <v>53</v>
      </c>
      <c r="C17239" t="s">
        <v>69</v>
      </c>
      <c r="D17239" t="s">
        <v>214</v>
      </c>
      <c r="E17239" t="s">
        <v>217</v>
      </c>
      <c r="F17239" s="88">
        <v>46478</v>
      </c>
      <c r="G17239" s="87">
        <v>1466.666666666667</v>
      </c>
      <c r="H17239" s="87">
        <v>3.9645455998759198</v>
      </c>
    </row>
    <row r="17240" spans="1:8" x14ac:dyDescent="0.3">
      <c r="A17240" t="s">
        <v>43</v>
      </c>
      <c r="B17240" t="s">
        <v>53</v>
      </c>
      <c r="C17240" t="s">
        <v>69</v>
      </c>
      <c r="D17240" t="s">
        <v>214</v>
      </c>
      <c r="E17240" t="s">
        <v>215</v>
      </c>
      <c r="F17240" s="88">
        <v>46508</v>
      </c>
      <c r="G17240" s="87">
        <v>1466.666666666667</v>
      </c>
      <c r="H17240" s="87">
        <v>68.161526532327997</v>
      </c>
    </row>
    <row r="17241" spans="1:8" x14ac:dyDescent="0.3">
      <c r="A17241" t="s">
        <v>43</v>
      </c>
      <c r="B17241" t="s">
        <v>53</v>
      </c>
      <c r="C17241" t="s">
        <v>69</v>
      </c>
      <c r="D17241" t="s">
        <v>214</v>
      </c>
      <c r="E17241" t="s">
        <v>216</v>
      </c>
      <c r="F17241" s="88">
        <v>46508</v>
      </c>
      <c r="G17241" s="87">
        <v>1466.666666666667</v>
      </c>
      <c r="H17241" s="87">
        <v>65.999999999999901</v>
      </c>
    </row>
    <row r="17242" spans="1:8" x14ac:dyDescent="0.3">
      <c r="A17242" t="s">
        <v>43</v>
      </c>
      <c r="B17242" t="s">
        <v>53</v>
      </c>
      <c r="C17242" t="s">
        <v>69</v>
      </c>
      <c r="D17242" t="s">
        <v>214</v>
      </c>
      <c r="E17242" t="s">
        <v>217</v>
      </c>
      <c r="F17242" s="88">
        <v>46508</v>
      </c>
      <c r="G17242" s="87">
        <v>1466.666666666667</v>
      </c>
      <c r="H17242" s="87">
        <v>2.0684464424193179</v>
      </c>
    </row>
    <row r="17243" spans="1:8" x14ac:dyDescent="0.3">
      <c r="A17243" t="s">
        <v>43</v>
      </c>
      <c r="B17243" t="s">
        <v>53</v>
      </c>
      <c r="C17243" t="s">
        <v>69</v>
      </c>
      <c r="D17243" t="s">
        <v>214</v>
      </c>
      <c r="E17243" t="s">
        <v>215</v>
      </c>
      <c r="F17243" s="88">
        <v>46539</v>
      </c>
      <c r="G17243" s="87">
        <v>1466.666666666667</v>
      </c>
      <c r="H17243" s="87">
        <v>58.849541059488047</v>
      </c>
    </row>
    <row r="17244" spans="1:8" x14ac:dyDescent="0.3">
      <c r="A17244" t="s">
        <v>43</v>
      </c>
      <c r="B17244" t="s">
        <v>53</v>
      </c>
      <c r="C17244" t="s">
        <v>69</v>
      </c>
      <c r="D17244" t="s">
        <v>214</v>
      </c>
      <c r="E17244" t="s">
        <v>216</v>
      </c>
      <c r="F17244" s="88">
        <v>46539</v>
      </c>
      <c r="G17244" s="87">
        <v>1466.666666666667</v>
      </c>
      <c r="H17244" s="87">
        <v>58.666666666666721</v>
      </c>
    </row>
    <row r="17245" spans="1:8" x14ac:dyDescent="0.3">
      <c r="A17245" t="s">
        <v>43</v>
      </c>
      <c r="B17245" t="s">
        <v>53</v>
      </c>
      <c r="C17245" t="s">
        <v>69</v>
      </c>
      <c r="D17245" t="s">
        <v>214</v>
      </c>
      <c r="E17245" t="s">
        <v>217</v>
      </c>
      <c r="F17245" s="88">
        <v>46539</v>
      </c>
      <c r="G17245" s="87">
        <v>1466.666666666667</v>
      </c>
      <c r="H17245" s="87">
        <v>0.17584076232806109</v>
      </c>
    </row>
    <row r="17246" spans="1:8" x14ac:dyDescent="0.3">
      <c r="A17246" t="s">
        <v>43</v>
      </c>
      <c r="B17246" t="s">
        <v>53</v>
      </c>
      <c r="C17246" t="s">
        <v>69</v>
      </c>
      <c r="D17246" t="s">
        <v>214</v>
      </c>
      <c r="E17246" t="s">
        <v>215</v>
      </c>
      <c r="F17246" s="88">
        <v>46569</v>
      </c>
      <c r="G17246" s="87">
        <v>1466.666666666667</v>
      </c>
      <c r="H17246" s="87">
        <v>56.88485433683752</v>
      </c>
    </row>
    <row r="17247" spans="1:8" x14ac:dyDescent="0.3">
      <c r="A17247" t="s">
        <v>43</v>
      </c>
      <c r="B17247" t="s">
        <v>53</v>
      </c>
      <c r="C17247" t="s">
        <v>69</v>
      </c>
      <c r="D17247" t="s">
        <v>214</v>
      </c>
      <c r="E17247" t="s">
        <v>216</v>
      </c>
      <c r="F17247" s="88">
        <v>46569</v>
      </c>
      <c r="G17247" s="87">
        <v>1466.666666666667</v>
      </c>
      <c r="H17247" s="87">
        <v>58.666666666666721</v>
      </c>
    </row>
    <row r="17248" spans="1:8" x14ac:dyDescent="0.3">
      <c r="A17248" t="s">
        <v>43</v>
      </c>
      <c r="B17248" t="s">
        <v>53</v>
      </c>
      <c r="C17248" t="s">
        <v>69</v>
      </c>
      <c r="D17248" t="s">
        <v>214</v>
      </c>
      <c r="E17248" t="s">
        <v>217</v>
      </c>
      <c r="F17248" s="88">
        <v>46569</v>
      </c>
      <c r="G17248" s="87">
        <v>1466.666666666667</v>
      </c>
      <c r="H17248" s="87">
        <v>-1.7132810863742669</v>
      </c>
    </row>
    <row r="17249" spans="1:8" x14ac:dyDescent="0.3">
      <c r="A17249" t="s">
        <v>43</v>
      </c>
      <c r="B17249" t="s">
        <v>53</v>
      </c>
      <c r="C17249" t="s">
        <v>69</v>
      </c>
      <c r="D17249" t="s">
        <v>214</v>
      </c>
      <c r="E17249" t="s">
        <v>215</v>
      </c>
      <c r="F17249" s="88">
        <v>46600</v>
      </c>
      <c r="G17249" s="87">
        <v>1466.666666666667</v>
      </c>
      <c r="H17249" s="87">
        <v>54.891662103483803</v>
      </c>
    </row>
    <row r="17250" spans="1:8" x14ac:dyDescent="0.3">
      <c r="A17250" t="s">
        <v>43</v>
      </c>
      <c r="B17250" t="s">
        <v>53</v>
      </c>
      <c r="C17250" t="s">
        <v>69</v>
      </c>
      <c r="D17250" t="s">
        <v>214</v>
      </c>
      <c r="E17250" t="s">
        <v>216</v>
      </c>
      <c r="F17250" s="88">
        <v>46600</v>
      </c>
      <c r="G17250" s="87">
        <v>1466.666666666667</v>
      </c>
      <c r="H17250" s="87">
        <v>58.666666666666721</v>
      </c>
    </row>
    <row r="17251" spans="1:8" x14ac:dyDescent="0.3">
      <c r="A17251" t="s">
        <v>43</v>
      </c>
      <c r="B17251" t="s">
        <v>53</v>
      </c>
      <c r="C17251" t="s">
        <v>69</v>
      </c>
      <c r="D17251" t="s">
        <v>214</v>
      </c>
      <c r="E17251" t="s">
        <v>217</v>
      </c>
      <c r="F17251" s="88">
        <v>46600</v>
      </c>
      <c r="G17251" s="87">
        <v>1466.666666666667</v>
      </c>
      <c r="H17251" s="87">
        <v>-3.6298120799836302</v>
      </c>
    </row>
    <row r="17252" spans="1:8" x14ac:dyDescent="0.3">
      <c r="A17252" t="s">
        <v>43</v>
      </c>
      <c r="B17252" t="s">
        <v>53</v>
      </c>
      <c r="C17252" t="s">
        <v>69</v>
      </c>
      <c r="D17252" t="s">
        <v>214</v>
      </c>
      <c r="E17252" t="s">
        <v>215</v>
      </c>
      <c r="F17252" s="88">
        <v>46631</v>
      </c>
      <c r="G17252" s="87">
        <v>1466.666666666667</v>
      </c>
      <c r="H17252" s="87">
        <v>52.934250788712887</v>
      </c>
    </row>
    <row r="17253" spans="1:8" x14ac:dyDescent="0.3">
      <c r="A17253" t="s">
        <v>43</v>
      </c>
      <c r="B17253" t="s">
        <v>53</v>
      </c>
      <c r="C17253" t="s">
        <v>69</v>
      </c>
      <c r="D17253" t="s">
        <v>214</v>
      </c>
      <c r="E17253" t="s">
        <v>216</v>
      </c>
      <c r="F17253" s="88">
        <v>46631</v>
      </c>
      <c r="G17253" s="87">
        <v>1466.666666666667</v>
      </c>
      <c r="H17253" s="87">
        <v>58.666666666666721</v>
      </c>
    </row>
    <row r="17254" spans="1:8" x14ac:dyDescent="0.3">
      <c r="A17254" t="s">
        <v>43</v>
      </c>
      <c r="B17254" t="s">
        <v>53</v>
      </c>
      <c r="C17254" t="s">
        <v>69</v>
      </c>
      <c r="D17254" t="s">
        <v>214</v>
      </c>
      <c r="E17254" t="s">
        <v>217</v>
      </c>
      <c r="F17254" s="88">
        <v>46631</v>
      </c>
      <c r="G17254" s="87">
        <v>1466.666666666667</v>
      </c>
      <c r="H17254" s="87">
        <v>-5.5119383441865288</v>
      </c>
    </row>
    <row r="17255" spans="1:8" x14ac:dyDescent="0.3">
      <c r="A17255" t="s">
        <v>43</v>
      </c>
      <c r="B17255" t="s">
        <v>53</v>
      </c>
      <c r="C17255" t="s">
        <v>69</v>
      </c>
      <c r="D17255" t="s">
        <v>214</v>
      </c>
      <c r="E17255" t="s">
        <v>215</v>
      </c>
      <c r="F17255" s="88">
        <v>46661</v>
      </c>
      <c r="G17255" s="87">
        <v>1466.666666666667</v>
      </c>
      <c r="H17255" s="87">
        <v>51.971660543820867</v>
      </c>
    </row>
    <row r="17256" spans="1:8" x14ac:dyDescent="0.3">
      <c r="A17256" t="s">
        <v>43</v>
      </c>
      <c r="B17256" t="s">
        <v>53</v>
      </c>
      <c r="C17256" t="s">
        <v>69</v>
      </c>
      <c r="D17256" t="s">
        <v>214</v>
      </c>
      <c r="E17256" t="s">
        <v>216</v>
      </c>
      <c r="F17256" s="88">
        <v>46661</v>
      </c>
      <c r="G17256" s="87">
        <v>1466.666666666667</v>
      </c>
      <c r="H17256" s="87">
        <v>58.666666666666721</v>
      </c>
    </row>
    <row r="17257" spans="1:8" x14ac:dyDescent="0.3">
      <c r="A17257" t="s">
        <v>43</v>
      </c>
      <c r="B17257" t="s">
        <v>53</v>
      </c>
      <c r="C17257" t="s">
        <v>69</v>
      </c>
      <c r="D17257" t="s">
        <v>214</v>
      </c>
      <c r="E17257" t="s">
        <v>217</v>
      </c>
      <c r="F17257" s="88">
        <v>46661</v>
      </c>
      <c r="G17257" s="87">
        <v>1466.666666666667</v>
      </c>
      <c r="H17257" s="87">
        <v>-6.4375058873516364</v>
      </c>
    </row>
    <row r="17258" spans="1:8" x14ac:dyDescent="0.3">
      <c r="A17258" t="s">
        <v>43</v>
      </c>
      <c r="B17258" t="s">
        <v>53</v>
      </c>
      <c r="C17258" t="s">
        <v>69</v>
      </c>
      <c r="D17258" t="s">
        <v>214</v>
      </c>
      <c r="E17258" t="s">
        <v>215</v>
      </c>
      <c r="F17258" s="88">
        <v>46692</v>
      </c>
      <c r="G17258" s="87">
        <v>1466.666666666667</v>
      </c>
      <c r="H17258" s="87">
        <v>51.969204118949342</v>
      </c>
    </row>
    <row r="17259" spans="1:8" x14ac:dyDescent="0.3">
      <c r="A17259" t="s">
        <v>43</v>
      </c>
      <c r="B17259" t="s">
        <v>53</v>
      </c>
      <c r="C17259" t="s">
        <v>69</v>
      </c>
      <c r="D17259" t="s">
        <v>214</v>
      </c>
      <c r="E17259" t="s">
        <v>216</v>
      </c>
      <c r="F17259" s="88">
        <v>46692</v>
      </c>
      <c r="G17259" s="87">
        <v>1466.666666666667</v>
      </c>
      <c r="H17259" s="87">
        <v>58.666666666666721</v>
      </c>
    </row>
    <row r="17260" spans="1:8" x14ac:dyDescent="0.3">
      <c r="A17260" t="s">
        <v>43</v>
      </c>
      <c r="B17260" t="s">
        <v>53</v>
      </c>
      <c r="C17260" t="s">
        <v>69</v>
      </c>
      <c r="D17260" t="s">
        <v>214</v>
      </c>
      <c r="E17260" t="s">
        <v>217</v>
      </c>
      <c r="F17260" s="88">
        <v>46692</v>
      </c>
      <c r="G17260" s="87">
        <v>1466.666666666667</v>
      </c>
      <c r="H17260" s="87">
        <v>-6.4398678343437901</v>
      </c>
    </row>
    <row r="17261" spans="1:8" x14ac:dyDescent="0.3">
      <c r="A17261" t="s">
        <v>43</v>
      </c>
      <c r="B17261" t="s">
        <v>53</v>
      </c>
      <c r="C17261" t="s">
        <v>69</v>
      </c>
      <c r="D17261" t="s">
        <v>214</v>
      </c>
      <c r="E17261" t="s">
        <v>215</v>
      </c>
      <c r="F17261" s="88">
        <v>46722</v>
      </c>
      <c r="G17261" s="87">
        <v>1466.666666666667</v>
      </c>
      <c r="H17261" s="87">
        <v>51.966745890871287</v>
      </c>
    </row>
    <row r="17262" spans="1:8" x14ac:dyDescent="0.3">
      <c r="A17262" t="s">
        <v>43</v>
      </c>
      <c r="B17262" t="s">
        <v>53</v>
      </c>
      <c r="C17262" t="s">
        <v>69</v>
      </c>
      <c r="D17262" t="s">
        <v>214</v>
      </c>
      <c r="E17262" t="s">
        <v>216</v>
      </c>
      <c r="F17262" s="88">
        <v>46722</v>
      </c>
      <c r="G17262" s="87">
        <v>1466.666666666667</v>
      </c>
      <c r="H17262" s="87">
        <v>58.666666666666721</v>
      </c>
    </row>
    <row r="17263" spans="1:8" x14ac:dyDescent="0.3">
      <c r="A17263" t="s">
        <v>43</v>
      </c>
      <c r="B17263" t="s">
        <v>53</v>
      </c>
      <c r="C17263" t="s">
        <v>69</v>
      </c>
      <c r="D17263" t="s">
        <v>214</v>
      </c>
      <c r="E17263" t="s">
        <v>217</v>
      </c>
      <c r="F17263" s="88">
        <v>46722</v>
      </c>
      <c r="G17263" s="87">
        <v>1466.666666666667</v>
      </c>
      <c r="H17263" s="87">
        <v>-6.4422315151879239</v>
      </c>
    </row>
    <row r="17264" spans="1:8" x14ac:dyDescent="0.3">
      <c r="A17264" t="s">
        <v>43</v>
      </c>
      <c r="B17264" t="s">
        <v>53</v>
      </c>
      <c r="C17264" t="s">
        <v>76</v>
      </c>
      <c r="D17264" t="s">
        <v>198</v>
      </c>
      <c r="E17264" t="s">
        <v>135</v>
      </c>
      <c r="G17264" s="87">
        <v>14400</v>
      </c>
      <c r="H17264" s="87">
        <v>8582.4</v>
      </c>
    </row>
    <row r="17265" spans="1:8" x14ac:dyDescent="0.3">
      <c r="A17265" t="s">
        <v>43</v>
      </c>
      <c r="B17265" t="s">
        <v>53</v>
      </c>
      <c r="C17265" t="s">
        <v>76</v>
      </c>
      <c r="D17265" t="s">
        <v>198</v>
      </c>
      <c r="E17265" t="s">
        <v>199</v>
      </c>
      <c r="G17265" s="87">
        <v>14400</v>
      </c>
      <c r="H17265" s="87">
        <v>14400</v>
      </c>
    </row>
    <row r="17266" spans="1:8" x14ac:dyDescent="0.3">
      <c r="A17266" t="s">
        <v>43</v>
      </c>
      <c r="B17266" t="s">
        <v>53</v>
      </c>
      <c r="C17266" t="s">
        <v>76</v>
      </c>
      <c r="D17266" t="s">
        <v>198</v>
      </c>
      <c r="E17266" t="s">
        <v>200</v>
      </c>
      <c r="G17266" s="87">
        <v>14400</v>
      </c>
      <c r="H17266" s="87">
        <v>14494.648103129581</v>
      </c>
    </row>
    <row r="17267" spans="1:8" x14ac:dyDescent="0.3">
      <c r="A17267" t="s">
        <v>43</v>
      </c>
      <c r="B17267" t="s">
        <v>53</v>
      </c>
      <c r="C17267" t="s">
        <v>76</v>
      </c>
      <c r="D17267" t="s">
        <v>198</v>
      </c>
      <c r="E17267" t="s">
        <v>201</v>
      </c>
      <c r="G17267" s="87">
        <v>14400</v>
      </c>
      <c r="H17267" s="87">
        <v>14400</v>
      </c>
    </row>
    <row r="17268" spans="1:8" x14ac:dyDescent="0.3">
      <c r="A17268" t="s">
        <v>43</v>
      </c>
      <c r="B17268" t="s">
        <v>53</v>
      </c>
      <c r="C17268" t="s">
        <v>76</v>
      </c>
      <c r="D17268" t="s">
        <v>198</v>
      </c>
      <c r="E17268" t="s">
        <v>202</v>
      </c>
      <c r="G17268" s="87">
        <v>14400</v>
      </c>
      <c r="H17268" s="87">
        <v>8638.8102694652298</v>
      </c>
    </row>
    <row r="17269" spans="1:8" x14ac:dyDescent="0.3">
      <c r="A17269" t="s">
        <v>43</v>
      </c>
      <c r="B17269" t="s">
        <v>53</v>
      </c>
      <c r="C17269" t="s">
        <v>76</v>
      </c>
      <c r="D17269" t="s">
        <v>198</v>
      </c>
      <c r="E17269" t="s">
        <v>139</v>
      </c>
      <c r="G17269" s="87">
        <v>14400</v>
      </c>
      <c r="H17269" s="87">
        <v>9144</v>
      </c>
    </row>
    <row r="17270" spans="1:8" x14ac:dyDescent="0.3">
      <c r="A17270" t="s">
        <v>43</v>
      </c>
      <c r="B17270" t="s">
        <v>53</v>
      </c>
      <c r="C17270" t="s">
        <v>76</v>
      </c>
      <c r="D17270" t="s">
        <v>198</v>
      </c>
      <c r="E17270" t="s">
        <v>65</v>
      </c>
      <c r="G17270" s="87">
        <v>14400</v>
      </c>
      <c r="H17270" s="87">
        <v>8638.8102694652298</v>
      </c>
    </row>
    <row r="17271" spans="1:8" x14ac:dyDescent="0.3">
      <c r="A17271" t="s">
        <v>43</v>
      </c>
      <c r="B17271" t="s">
        <v>53</v>
      </c>
      <c r="C17271" t="s">
        <v>76</v>
      </c>
      <c r="D17271" t="s">
        <v>203</v>
      </c>
      <c r="E17271" t="s">
        <v>204</v>
      </c>
      <c r="G17271" s="87">
        <v>14400</v>
      </c>
      <c r="H17271" s="87">
        <v>8585.5708409312465</v>
      </c>
    </row>
    <row r="17272" spans="1:8" x14ac:dyDescent="0.3">
      <c r="A17272" t="s">
        <v>43</v>
      </c>
      <c r="B17272" t="s">
        <v>53</v>
      </c>
      <c r="C17272" t="s">
        <v>76</v>
      </c>
      <c r="D17272" t="s">
        <v>203</v>
      </c>
      <c r="E17272" t="s">
        <v>142</v>
      </c>
      <c r="G17272" s="87">
        <v>14400</v>
      </c>
      <c r="H17272" s="87">
        <v>14400</v>
      </c>
    </row>
    <row r="17273" spans="1:8" x14ac:dyDescent="0.3">
      <c r="A17273" t="s">
        <v>43</v>
      </c>
      <c r="B17273" t="s">
        <v>53</v>
      </c>
      <c r="C17273" t="s">
        <v>76</v>
      </c>
      <c r="D17273" t="s">
        <v>203</v>
      </c>
      <c r="E17273" t="s">
        <v>143</v>
      </c>
      <c r="G17273" s="87">
        <v>14400</v>
      </c>
      <c r="H17273" s="87">
        <v>14405.320202904781</v>
      </c>
    </row>
    <row r="17274" spans="1:8" x14ac:dyDescent="0.3">
      <c r="A17274" t="s">
        <v>43</v>
      </c>
      <c r="B17274" t="s">
        <v>53</v>
      </c>
      <c r="C17274" t="s">
        <v>76</v>
      </c>
      <c r="D17274" t="s">
        <v>203</v>
      </c>
      <c r="E17274" t="s">
        <v>141</v>
      </c>
      <c r="G17274" s="87">
        <v>14400</v>
      </c>
      <c r="H17274" s="87">
        <v>0</v>
      </c>
    </row>
    <row r="17275" spans="1:8" x14ac:dyDescent="0.3">
      <c r="A17275" t="s">
        <v>43</v>
      </c>
      <c r="B17275" t="s">
        <v>53</v>
      </c>
      <c r="C17275" t="s">
        <v>76</v>
      </c>
      <c r="D17275" t="s">
        <v>203</v>
      </c>
      <c r="E17275" t="s">
        <v>205</v>
      </c>
      <c r="G17275" s="87">
        <v>14400</v>
      </c>
      <c r="H17275" s="87">
        <v>8585.5708409312465</v>
      </c>
    </row>
    <row r="17276" spans="1:8" x14ac:dyDescent="0.3">
      <c r="A17276" t="s">
        <v>43</v>
      </c>
      <c r="B17276" t="s">
        <v>53</v>
      </c>
      <c r="C17276" t="s">
        <v>76</v>
      </c>
      <c r="D17276" t="s">
        <v>206</v>
      </c>
      <c r="E17276" t="s">
        <v>207</v>
      </c>
      <c r="G17276" s="87">
        <v>14400</v>
      </c>
      <c r="H17276" s="87">
        <v>14832</v>
      </c>
    </row>
    <row r="17277" spans="1:8" x14ac:dyDescent="0.3">
      <c r="A17277" t="s">
        <v>43</v>
      </c>
      <c r="B17277" t="s">
        <v>53</v>
      </c>
      <c r="C17277" t="s">
        <v>76</v>
      </c>
      <c r="D17277" t="s">
        <v>206</v>
      </c>
      <c r="E17277" t="s">
        <v>208</v>
      </c>
      <c r="G17277" s="87">
        <v>14400</v>
      </c>
      <c r="H17277" s="87">
        <v>14832</v>
      </c>
    </row>
    <row r="17278" spans="1:8" x14ac:dyDescent="0.3">
      <c r="A17278" t="s">
        <v>43</v>
      </c>
      <c r="B17278" t="s">
        <v>53</v>
      </c>
      <c r="C17278" t="s">
        <v>76</v>
      </c>
      <c r="D17278" t="s">
        <v>206</v>
      </c>
      <c r="E17278" t="s">
        <v>209</v>
      </c>
      <c r="G17278" s="87">
        <v>14400</v>
      </c>
      <c r="H17278" s="87">
        <v>13161.49234135667</v>
      </c>
    </row>
    <row r="17279" spans="1:8" x14ac:dyDescent="0.3">
      <c r="A17279" t="s">
        <v>43</v>
      </c>
      <c r="B17279" t="s">
        <v>53</v>
      </c>
      <c r="C17279" t="s">
        <v>76</v>
      </c>
      <c r="D17279" t="s">
        <v>210</v>
      </c>
      <c r="E17279" t="s">
        <v>211</v>
      </c>
      <c r="G17279" s="87">
        <v>14400</v>
      </c>
      <c r="H17279" s="87">
        <v>13248</v>
      </c>
    </row>
    <row r="17280" spans="1:8" x14ac:dyDescent="0.3">
      <c r="A17280" t="s">
        <v>43</v>
      </c>
      <c r="B17280" t="s">
        <v>53</v>
      </c>
      <c r="C17280" t="s">
        <v>76</v>
      </c>
      <c r="D17280" t="s">
        <v>210</v>
      </c>
      <c r="E17280" t="s">
        <v>212</v>
      </c>
      <c r="G17280" s="87">
        <v>14400</v>
      </c>
      <c r="H17280" s="87">
        <v>13104</v>
      </c>
    </row>
    <row r="17281" spans="1:8" x14ac:dyDescent="0.3">
      <c r="A17281" t="s">
        <v>43</v>
      </c>
      <c r="B17281" t="s">
        <v>53</v>
      </c>
      <c r="C17281" t="s">
        <v>76</v>
      </c>
      <c r="D17281" t="s">
        <v>210</v>
      </c>
      <c r="E17281" t="s">
        <v>213</v>
      </c>
      <c r="G17281" s="87">
        <v>14400</v>
      </c>
      <c r="H17281" s="87">
        <v>13248</v>
      </c>
    </row>
    <row r="17282" spans="1:8" x14ac:dyDescent="0.3">
      <c r="A17282" t="s">
        <v>43</v>
      </c>
      <c r="B17282" t="s">
        <v>53</v>
      </c>
      <c r="C17282" t="s">
        <v>76</v>
      </c>
      <c r="D17282" t="s">
        <v>214</v>
      </c>
      <c r="E17282" t="s">
        <v>215</v>
      </c>
      <c r="F17282" s="88">
        <v>46388</v>
      </c>
      <c r="G17282" s="87">
        <v>1200</v>
      </c>
      <c r="H17282" s="87">
        <v>46.915689761550539</v>
      </c>
    </row>
    <row r="17283" spans="1:8" x14ac:dyDescent="0.3">
      <c r="A17283" t="s">
        <v>43</v>
      </c>
      <c r="B17283" t="s">
        <v>53</v>
      </c>
      <c r="C17283" t="s">
        <v>76</v>
      </c>
      <c r="D17283" t="s">
        <v>214</v>
      </c>
      <c r="E17283" t="s">
        <v>216</v>
      </c>
      <c r="F17283" s="88">
        <v>46388</v>
      </c>
      <c r="G17283" s="87">
        <v>1200</v>
      </c>
      <c r="H17283" s="87">
        <v>36.000000000000028</v>
      </c>
    </row>
    <row r="17284" spans="1:8" x14ac:dyDescent="0.3">
      <c r="A17284" t="s">
        <v>43</v>
      </c>
      <c r="B17284" t="s">
        <v>53</v>
      </c>
      <c r="C17284" t="s">
        <v>76</v>
      </c>
      <c r="D17284" t="s">
        <v>214</v>
      </c>
      <c r="E17284" t="s">
        <v>217</v>
      </c>
      <c r="F17284" s="88">
        <v>46388</v>
      </c>
      <c r="G17284" s="87">
        <v>1200</v>
      </c>
      <c r="H17284" s="87">
        <v>10.59775705004906</v>
      </c>
    </row>
    <row r="17285" spans="1:8" x14ac:dyDescent="0.3">
      <c r="A17285" t="s">
        <v>43</v>
      </c>
      <c r="B17285" t="s">
        <v>53</v>
      </c>
      <c r="C17285" t="s">
        <v>76</v>
      </c>
      <c r="D17285" t="s">
        <v>214</v>
      </c>
      <c r="E17285" t="s">
        <v>215</v>
      </c>
      <c r="F17285" s="88">
        <v>46419</v>
      </c>
      <c r="G17285" s="87">
        <v>1200</v>
      </c>
      <c r="H17285" s="87">
        <v>46.907903962861837</v>
      </c>
    </row>
    <row r="17286" spans="1:8" x14ac:dyDescent="0.3">
      <c r="A17286" t="s">
        <v>43</v>
      </c>
      <c r="B17286" t="s">
        <v>53</v>
      </c>
      <c r="C17286" t="s">
        <v>76</v>
      </c>
      <c r="D17286" t="s">
        <v>214</v>
      </c>
      <c r="E17286" t="s">
        <v>216</v>
      </c>
      <c r="F17286" s="88">
        <v>46419</v>
      </c>
      <c r="G17286" s="87">
        <v>1200</v>
      </c>
      <c r="H17286" s="87">
        <v>36.000000000000028</v>
      </c>
    </row>
    <row r="17287" spans="1:8" x14ac:dyDescent="0.3">
      <c r="A17287" t="s">
        <v>43</v>
      </c>
      <c r="B17287" t="s">
        <v>53</v>
      </c>
      <c r="C17287" t="s">
        <v>76</v>
      </c>
      <c r="D17287" t="s">
        <v>214</v>
      </c>
      <c r="E17287" t="s">
        <v>217</v>
      </c>
      <c r="F17287" s="88">
        <v>46419</v>
      </c>
      <c r="G17287" s="87">
        <v>1200</v>
      </c>
      <c r="H17287" s="87">
        <v>10.590198022195811</v>
      </c>
    </row>
    <row r="17288" spans="1:8" x14ac:dyDescent="0.3">
      <c r="A17288" t="s">
        <v>43</v>
      </c>
      <c r="B17288" t="s">
        <v>53</v>
      </c>
      <c r="C17288" t="s">
        <v>76</v>
      </c>
      <c r="D17288" t="s">
        <v>214</v>
      </c>
      <c r="E17288" t="s">
        <v>215</v>
      </c>
      <c r="F17288" s="88">
        <v>46447</v>
      </c>
      <c r="G17288" s="87">
        <v>1200</v>
      </c>
      <c r="H17288" s="87">
        <v>46.900129262959567</v>
      </c>
    </row>
    <row r="17289" spans="1:8" x14ac:dyDescent="0.3">
      <c r="A17289" t="s">
        <v>43</v>
      </c>
      <c r="B17289" t="s">
        <v>53</v>
      </c>
      <c r="C17289" t="s">
        <v>76</v>
      </c>
      <c r="D17289" t="s">
        <v>214</v>
      </c>
      <c r="E17289" t="s">
        <v>216</v>
      </c>
      <c r="F17289" s="88">
        <v>46447</v>
      </c>
      <c r="G17289" s="87">
        <v>1200</v>
      </c>
      <c r="H17289" s="87">
        <v>36.000000000000028</v>
      </c>
    </row>
    <row r="17290" spans="1:8" x14ac:dyDescent="0.3">
      <c r="A17290" t="s">
        <v>43</v>
      </c>
      <c r="B17290" t="s">
        <v>53</v>
      </c>
      <c r="C17290" t="s">
        <v>76</v>
      </c>
      <c r="D17290" t="s">
        <v>214</v>
      </c>
      <c r="E17290" t="s">
        <v>217</v>
      </c>
      <c r="F17290" s="88">
        <v>46447</v>
      </c>
      <c r="G17290" s="87">
        <v>1200</v>
      </c>
      <c r="H17290" s="87">
        <v>10.58264976986356</v>
      </c>
    </row>
    <row r="17291" spans="1:8" x14ac:dyDescent="0.3">
      <c r="A17291" t="s">
        <v>43</v>
      </c>
      <c r="B17291" t="s">
        <v>53</v>
      </c>
      <c r="C17291" t="s">
        <v>76</v>
      </c>
      <c r="D17291" t="s">
        <v>214</v>
      </c>
      <c r="E17291" t="s">
        <v>215</v>
      </c>
      <c r="F17291" s="88">
        <v>46478</v>
      </c>
      <c r="G17291" s="87">
        <v>1200</v>
      </c>
      <c r="H17291" s="87">
        <v>46.892102658200322</v>
      </c>
    </row>
    <row r="17292" spans="1:8" x14ac:dyDescent="0.3">
      <c r="A17292" t="s">
        <v>43</v>
      </c>
      <c r="B17292" t="s">
        <v>53</v>
      </c>
      <c r="C17292" t="s">
        <v>76</v>
      </c>
      <c r="D17292" t="s">
        <v>214</v>
      </c>
      <c r="E17292" t="s">
        <v>216</v>
      </c>
      <c r="F17292" s="88">
        <v>46478</v>
      </c>
      <c r="G17292" s="87">
        <v>1200</v>
      </c>
      <c r="H17292" s="87">
        <v>36.000000000000028</v>
      </c>
    </row>
    <row r="17293" spans="1:8" x14ac:dyDescent="0.3">
      <c r="A17293" t="s">
        <v>43</v>
      </c>
      <c r="B17293" t="s">
        <v>53</v>
      </c>
      <c r="C17293" t="s">
        <v>76</v>
      </c>
      <c r="D17293" t="s">
        <v>214</v>
      </c>
      <c r="E17293" t="s">
        <v>217</v>
      </c>
      <c r="F17293" s="88">
        <v>46478</v>
      </c>
      <c r="G17293" s="87">
        <v>1200</v>
      </c>
      <c r="H17293" s="87">
        <v>10.57485694970905</v>
      </c>
    </row>
    <row r="17294" spans="1:8" x14ac:dyDescent="0.3">
      <c r="A17294" t="s">
        <v>43</v>
      </c>
      <c r="B17294" t="s">
        <v>53</v>
      </c>
      <c r="C17294" t="s">
        <v>76</v>
      </c>
      <c r="D17294" t="s">
        <v>214</v>
      </c>
      <c r="E17294" t="s">
        <v>215</v>
      </c>
      <c r="F17294" s="88">
        <v>46508</v>
      </c>
      <c r="G17294" s="87">
        <v>1200</v>
      </c>
      <c r="H17294" s="87">
        <v>46.884087865957369</v>
      </c>
    </row>
    <row r="17295" spans="1:8" x14ac:dyDescent="0.3">
      <c r="A17295" t="s">
        <v>43</v>
      </c>
      <c r="B17295" t="s">
        <v>53</v>
      </c>
      <c r="C17295" t="s">
        <v>76</v>
      </c>
      <c r="D17295" t="s">
        <v>214</v>
      </c>
      <c r="E17295" t="s">
        <v>216</v>
      </c>
      <c r="F17295" s="88">
        <v>46508</v>
      </c>
      <c r="G17295" s="87">
        <v>1200</v>
      </c>
      <c r="H17295" s="87">
        <v>36.000000000000028</v>
      </c>
    </row>
    <row r="17296" spans="1:8" x14ac:dyDescent="0.3">
      <c r="A17296" t="s">
        <v>43</v>
      </c>
      <c r="B17296" t="s">
        <v>53</v>
      </c>
      <c r="C17296" t="s">
        <v>76</v>
      </c>
      <c r="D17296" t="s">
        <v>214</v>
      </c>
      <c r="E17296" t="s">
        <v>217</v>
      </c>
      <c r="F17296" s="88">
        <v>46508</v>
      </c>
      <c r="G17296" s="87">
        <v>1200</v>
      </c>
      <c r="H17296" s="87">
        <v>10.56707559801673</v>
      </c>
    </row>
    <row r="17297" spans="1:8" x14ac:dyDescent="0.3">
      <c r="A17297" t="s">
        <v>43</v>
      </c>
      <c r="B17297" t="s">
        <v>53</v>
      </c>
      <c r="C17297" t="s">
        <v>76</v>
      </c>
      <c r="D17297" t="s">
        <v>214</v>
      </c>
      <c r="E17297" t="s">
        <v>215</v>
      </c>
      <c r="F17297" s="88">
        <v>46539</v>
      </c>
      <c r="G17297" s="87">
        <v>1200</v>
      </c>
      <c r="H17297" s="87">
        <v>46.876084860173691</v>
      </c>
    </row>
    <row r="17298" spans="1:8" x14ac:dyDescent="0.3">
      <c r="A17298" t="s">
        <v>43</v>
      </c>
      <c r="B17298" t="s">
        <v>53</v>
      </c>
      <c r="C17298" t="s">
        <v>76</v>
      </c>
      <c r="D17298" t="s">
        <v>214</v>
      </c>
      <c r="E17298" t="s">
        <v>216</v>
      </c>
      <c r="F17298" s="88">
        <v>46539</v>
      </c>
      <c r="G17298" s="87">
        <v>1200</v>
      </c>
      <c r="H17298" s="87">
        <v>36.000000000000028</v>
      </c>
    </row>
    <row r="17299" spans="1:8" x14ac:dyDescent="0.3">
      <c r="A17299" t="s">
        <v>43</v>
      </c>
      <c r="B17299" t="s">
        <v>53</v>
      </c>
      <c r="C17299" t="s">
        <v>76</v>
      </c>
      <c r="D17299" t="s">
        <v>214</v>
      </c>
      <c r="E17299" t="s">
        <v>217</v>
      </c>
      <c r="F17299" s="88">
        <v>46539</v>
      </c>
      <c r="G17299" s="87">
        <v>1200</v>
      </c>
      <c r="H17299" s="87">
        <v>10.55930568948895</v>
      </c>
    </row>
    <row r="17300" spans="1:8" x14ac:dyDescent="0.3">
      <c r="A17300" t="s">
        <v>43</v>
      </c>
      <c r="B17300" t="s">
        <v>53</v>
      </c>
      <c r="C17300" t="s">
        <v>76</v>
      </c>
      <c r="D17300" t="s">
        <v>214</v>
      </c>
      <c r="E17300" t="s">
        <v>215</v>
      </c>
      <c r="F17300" s="88">
        <v>46569</v>
      </c>
      <c r="G17300" s="87">
        <v>1200</v>
      </c>
      <c r="H17300" s="87">
        <v>10.551547198901369</v>
      </c>
    </row>
    <row r="17301" spans="1:8" x14ac:dyDescent="0.3">
      <c r="A17301" t="s">
        <v>43</v>
      </c>
      <c r="B17301" t="s">
        <v>53</v>
      </c>
      <c r="C17301" t="s">
        <v>76</v>
      </c>
      <c r="D17301" t="s">
        <v>214</v>
      </c>
      <c r="E17301" t="s">
        <v>216</v>
      </c>
      <c r="F17301" s="88">
        <v>46569</v>
      </c>
      <c r="G17301" s="87">
        <v>1200</v>
      </c>
      <c r="H17301" s="87">
        <v>0</v>
      </c>
    </row>
    <row r="17302" spans="1:8" x14ac:dyDescent="0.3">
      <c r="A17302" t="s">
        <v>43</v>
      </c>
      <c r="B17302" t="s">
        <v>53</v>
      </c>
      <c r="C17302" t="s">
        <v>76</v>
      </c>
      <c r="D17302" t="s">
        <v>214</v>
      </c>
      <c r="E17302" t="s">
        <v>217</v>
      </c>
      <c r="F17302" s="88">
        <v>46569</v>
      </c>
      <c r="G17302" s="87">
        <v>1200</v>
      </c>
      <c r="H17302" s="87">
        <v>10.551547198901369</v>
      </c>
    </row>
    <row r="17303" spans="1:8" x14ac:dyDescent="0.3">
      <c r="A17303" t="s">
        <v>43</v>
      </c>
      <c r="B17303" t="s">
        <v>53</v>
      </c>
      <c r="C17303" t="s">
        <v>76</v>
      </c>
      <c r="D17303" t="s">
        <v>214</v>
      </c>
      <c r="E17303" t="s">
        <v>215</v>
      </c>
      <c r="F17303" s="88">
        <v>46600</v>
      </c>
      <c r="G17303" s="87">
        <v>1200</v>
      </c>
      <c r="H17303" s="87">
        <v>10.543673194275719</v>
      </c>
    </row>
    <row r="17304" spans="1:8" x14ac:dyDescent="0.3">
      <c r="A17304" t="s">
        <v>43</v>
      </c>
      <c r="B17304" t="s">
        <v>53</v>
      </c>
      <c r="C17304" t="s">
        <v>76</v>
      </c>
      <c r="D17304" t="s">
        <v>214</v>
      </c>
      <c r="E17304" t="s">
        <v>216</v>
      </c>
      <c r="F17304" s="88">
        <v>46600</v>
      </c>
      <c r="G17304" s="87">
        <v>1200</v>
      </c>
      <c r="H17304" s="87">
        <v>0</v>
      </c>
    </row>
    <row r="17305" spans="1:8" x14ac:dyDescent="0.3">
      <c r="A17305" t="s">
        <v>43</v>
      </c>
      <c r="B17305" t="s">
        <v>53</v>
      </c>
      <c r="C17305" t="s">
        <v>76</v>
      </c>
      <c r="D17305" t="s">
        <v>214</v>
      </c>
      <c r="E17305" t="s">
        <v>217</v>
      </c>
      <c r="F17305" s="88">
        <v>46600</v>
      </c>
      <c r="G17305" s="87">
        <v>1200</v>
      </c>
      <c r="H17305" s="87">
        <v>10.543673194275719</v>
      </c>
    </row>
    <row r="17306" spans="1:8" x14ac:dyDescent="0.3">
      <c r="A17306" t="s">
        <v>43</v>
      </c>
      <c r="B17306" t="s">
        <v>53</v>
      </c>
      <c r="C17306" t="s">
        <v>76</v>
      </c>
      <c r="D17306" t="s">
        <v>214</v>
      </c>
      <c r="E17306" t="s">
        <v>215</v>
      </c>
      <c r="F17306" s="88">
        <v>46631</v>
      </c>
      <c r="G17306" s="87">
        <v>1200</v>
      </c>
      <c r="H17306" s="87">
        <v>10.535937650341509</v>
      </c>
    </row>
    <row r="17307" spans="1:8" x14ac:dyDescent="0.3">
      <c r="A17307" t="s">
        <v>43</v>
      </c>
      <c r="B17307" t="s">
        <v>53</v>
      </c>
      <c r="C17307" t="s">
        <v>76</v>
      </c>
      <c r="D17307" t="s">
        <v>214</v>
      </c>
      <c r="E17307" t="s">
        <v>216</v>
      </c>
      <c r="F17307" s="88">
        <v>46631</v>
      </c>
      <c r="G17307" s="87">
        <v>1200</v>
      </c>
      <c r="H17307" s="87">
        <v>0</v>
      </c>
    </row>
    <row r="17308" spans="1:8" x14ac:dyDescent="0.3">
      <c r="A17308" t="s">
        <v>43</v>
      </c>
      <c r="B17308" t="s">
        <v>53</v>
      </c>
      <c r="C17308" t="s">
        <v>76</v>
      </c>
      <c r="D17308" t="s">
        <v>214</v>
      </c>
      <c r="E17308" t="s">
        <v>217</v>
      </c>
      <c r="F17308" s="88">
        <v>46631</v>
      </c>
      <c r="G17308" s="87">
        <v>1200</v>
      </c>
      <c r="H17308" s="87">
        <v>10.535937650341509</v>
      </c>
    </row>
    <row r="17309" spans="1:8" x14ac:dyDescent="0.3">
      <c r="A17309" t="s">
        <v>43</v>
      </c>
      <c r="B17309" t="s">
        <v>53</v>
      </c>
      <c r="C17309" t="s">
        <v>76</v>
      </c>
      <c r="D17309" t="s">
        <v>214</v>
      </c>
      <c r="E17309" t="s">
        <v>215</v>
      </c>
      <c r="F17309" s="88">
        <v>46661</v>
      </c>
      <c r="G17309" s="87">
        <v>1200</v>
      </c>
      <c r="H17309" s="87">
        <v>10.528213448711201</v>
      </c>
    </row>
    <row r="17310" spans="1:8" x14ac:dyDescent="0.3">
      <c r="A17310" t="s">
        <v>43</v>
      </c>
      <c r="B17310" t="s">
        <v>53</v>
      </c>
      <c r="C17310" t="s">
        <v>76</v>
      </c>
      <c r="D17310" t="s">
        <v>214</v>
      </c>
      <c r="E17310" t="s">
        <v>216</v>
      </c>
      <c r="F17310" s="88">
        <v>46661</v>
      </c>
      <c r="G17310" s="87">
        <v>1200</v>
      </c>
      <c r="H17310" s="87">
        <v>0</v>
      </c>
    </row>
    <row r="17311" spans="1:8" x14ac:dyDescent="0.3">
      <c r="A17311" t="s">
        <v>43</v>
      </c>
      <c r="B17311" t="s">
        <v>53</v>
      </c>
      <c r="C17311" t="s">
        <v>76</v>
      </c>
      <c r="D17311" t="s">
        <v>214</v>
      </c>
      <c r="E17311" t="s">
        <v>217</v>
      </c>
      <c r="F17311" s="88">
        <v>46661</v>
      </c>
      <c r="G17311" s="87">
        <v>1200</v>
      </c>
      <c r="H17311" s="87">
        <v>10.528213448711201</v>
      </c>
    </row>
    <row r="17312" spans="1:8" x14ac:dyDescent="0.3">
      <c r="A17312" t="s">
        <v>43</v>
      </c>
      <c r="B17312" t="s">
        <v>53</v>
      </c>
      <c r="C17312" t="s">
        <v>76</v>
      </c>
      <c r="D17312" t="s">
        <v>214</v>
      </c>
      <c r="E17312" t="s">
        <v>215</v>
      </c>
      <c r="F17312" s="88">
        <v>46692</v>
      </c>
      <c r="G17312" s="87">
        <v>1200</v>
      </c>
      <c r="H17312" s="87">
        <v>10.520500564455929</v>
      </c>
    </row>
    <row r="17313" spans="1:8" x14ac:dyDescent="0.3">
      <c r="A17313" t="s">
        <v>43</v>
      </c>
      <c r="B17313" t="s">
        <v>53</v>
      </c>
      <c r="C17313" t="s">
        <v>76</v>
      </c>
      <c r="D17313" t="s">
        <v>214</v>
      </c>
      <c r="E17313" t="s">
        <v>216</v>
      </c>
      <c r="F17313" s="88">
        <v>46692</v>
      </c>
      <c r="G17313" s="87">
        <v>1200</v>
      </c>
      <c r="H17313" s="87">
        <v>0</v>
      </c>
    </row>
    <row r="17314" spans="1:8" x14ac:dyDescent="0.3">
      <c r="A17314" t="s">
        <v>43</v>
      </c>
      <c r="B17314" t="s">
        <v>53</v>
      </c>
      <c r="C17314" t="s">
        <v>76</v>
      </c>
      <c r="D17314" t="s">
        <v>214</v>
      </c>
      <c r="E17314" t="s">
        <v>217</v>
      </c>
      <c r="F17314" s="88">
        <v>46692</v>
      </c>
      <c r="G17314" s="87">
        <v>1200</v>
      </c>
      <c r="H17314" s="87">
        <v>10.520500564455929</v>
      </c>
    </row>
    <row r="17315" spans="1:8" x14ac:dyDescent="0.3">
      <c r="A17315" t="s">
        <v>43</v>
      </c>
      <c r="B17315" t="s">
        <v>53</v>
      </c>
      <c r="C17315" t="s">
        <v>76</v>
      </c>
      <c r="D17315" t="s">
        <v>214</v>
      </c>
      <c r="E17315" t="s">
        <v>215</v>
      </c>
      <c r="F17315" s="88">
        <v>46722</v>
      </c>
      <c r="G17315" s="87">
        <v>1200</v>
      </c>
      <c r="H17315" s="87">
        <v>10.512798972721971</v>
      </c>
    </row>
    <row r="17316" spans="1:8" x14ac:dyDescent="0.3">
      <c r="A17316" t="s">
        <v>43</v>
      </c>
      <c r="B17316" t="s">
        <v>53</v>
      </c>
      <c r="C17316" t="s">
        <v>76</v>
      </c>
      <c r="D17316" t="s">
        <v>214</v>
      </c>
      <c r="E17316" t="s">
        <v>216</v>
      </c>
      <c r="F17316" s="88">
        <v>46722</v>
      </c>
      <c r="G17316" s="87">
        <v>1200</v>
      </c>
      <c r="H17316" s="87">
        <v>0</v>
      </c>
    </row>
    <row r="17317" spans="1:8" x14ac:dyDescent="0.3">
      <c r="A17317" t="s">
        <v>43</v>
      </c>
      <c r="B17317" t="s">
        <v>53</v>
      </c>
      <c r="C17317" t="s">
        <v>76</v>
      </c>
      <c r="D17317" t="s">
        <v>214</v>
      </c>
      <c r="E17317" t="s">
        <v>217</v>
      </c>
      <c r="F17317" s="88">
        <v>46722</v>
      </c>
      <c r="G17317" s="87">
        <v>1200</v>
      </c>
      <c r="H17317" s="87">
        <v>10.512798972721971</v>
      </c>
    </row>
    <row r="17318" spans="1:8" x14ac:dyDescent="0.3">
      <c r="A17318" t="s">
        <v>43</v>
      </c>
      <c r="B17318" t="s">
        <v>53</v>
      </c>
      <c r="C17318" t="s">
        <v>77</v>
      </c>
      <c r="D17318" t="s">
        <v>198</v>
      </c>
      <c r="E17318" t="s">
        <v>135</v>
      </c>
      <c r="G17318" s="87">
        <v>11200</v>
      </c>
      <c r="H17318" s="87">
        <v>6496</v>
      </c>
    </row>
    <row r="17319" spans="1:8" x14ac:dyDescent="0.3">
      <c r="A17319" t="s">
        <v>43</v>
      </c>
      <c r="B17319" t="s">
        <v>53</v>
      </c>
      <c r="C17319" t="s">
        <v>77</v>
      </c>
      <c r="D17319" t="s">
        <v>198</v>
      </c>
      <c r="E17319" t="s">
        <v>199</v>
      </c>
      <c r="G17319" s="87">
        <v>11200</v>
      </c>
      <c r="H17319" s="87">
        <v>11202.99225220412</v>
      </c>
    </row>
    <row r="17320" spans="1:8" x14ac:dyDescent="0.3">
      <c r="A17320" t="s">
        <v>43</v>
      </c>
      <c r="B17320" t="s">
        <v>53</v>
      </c>
      <c r="C17320" t="s">
        <v>77</v>
      </c>
      <c r="D17320" t="s">
        <v>198</v>
      </c>
      <c r="E17320" t="s">
        <v>200</v>
      </c>
      <c r="G17320" s="87">
        <v>11200</v>
      </c>
      <c r="H17320" s="87">
        <v>11372.974583102299</v>
      </c>
    </row>
    <row r="17321" spans="1:8" x14ac:dyDescent="0.3">
      <c r="A17321" t="s">
        <v>43</v>
      </c>
      <c r="B17321" t="s">
        <v>53</v>
      </c>
      <c r="C17321" t="s">
        <v>77</v>
      </c>
      <c r="D17321" t="s">
        <v>198</v>
      </c>
      <c r="E17321" t="s">
        <v>201</v>
      </c>
      <c r="G17321" s="87">
        <v>11200</v>
      </c>
      <c r="H17321" s="87">
        <v>11200</v>
      </c>
    </row>
    <row r="17322" spans="1:8" x14ac:dyDescent="0.3">
      <c r="A17322" t="s">
        <v>43</v>
      </c>
      <c r="B17322" t="s">
        <v>53</v>
      </c>
      <c r="C17322" t="s">
        <v>77</v>
      </c>
      <c r="D17322" t="s">
        <v>198</v>
      </c>
      <c r="E17322" t="s">
        <v>202</v>
      </c>
      <c r="G17322" s="87">
        <v>11200</v>
      </c>
      <c r="H17322" s="87">
        <v>6598.0875679129858</v>
      </c>
    </row>
    <row r="17323" spans="1:8" x14ac:dyDescent="0.3">
      <c r="A17323" t="s">
        <v>43</v>
      </c>
      <c r="B17323" t="s">
        <v>53</v>
      </c>
      <c r="C17323" t="s">
        <v>77</v>
      </c>
      <c r="D17323" t="s">
        <v>198</v>
      </c>
      <c r="E17323" t="s">
        <v>139</v>
      </c>
      <c r="G17323" s="87">
        <v>11200</v>
      </c>
      <c r="H17323" s="87">
        <v>7336</v>
      </c>
    </row>
    <row r="17324" spans="1:8" x14ac:dyDescent="0.3">
      <c r="A17324" t="s">
        <v>43</v>
      </c>
      <c r="B17324" t="s">
        <v>53</v>
      </c>
      <c r="C17324" t="s">
        <v>77</v>
      </c>
      <c r="D17324" t="s">
        <v>198</v>
      </c>
      <c r="E17324" t="s">
        <v>65</v>
      </c>
      <c r="G17324" s="87">
        <v>11200</v>
      </c>
      <c r="H17324" s="87">
        <v>6598.0875679129858</v>
      </c>
    </row>
    <row r="17325" spans="1:8" x14ac:dyDescent="0.3">
      <c r="A17325" t="s">
        <v>43</v>
      </c>
      <c r="B17325" t="s">
        <v>53</v>
      </c>
      <c r="C17325" t="s">
        <v>77</v>
      </c>
      <c r="D17325" t="s">
        <v>203</v>
      </c>
      <c r="E17325" t="s">
        <v>204</v>
      </c>
      <c r="G17325" s="87">
        <v>11200</v>
      </c>
      <c r="H17325" s="87">
        <v>6637.8495732288993</v>
      </c>
    </row>
    <row r="17326" spans="1:8" x14ac:dyDescent="0.3">
      <c r="A17326" t="s">
        <v>43</v>
      </c>
      <c r="B17326" t="s">
        <v>53</v>
      </c>
      <c r="C17326" t="s">
        <v>77</v>
      </c>
      <c r="D17326" t="s">
        <v>203</v>
      </c>
      <c r="E17326" t="s">
        <v>142</v>
      </c>
      <c r="G17326" s="87">
        <v>11200</v>
      </c>
      <c r="H17326" s="87">
        <v>11200</v>
      </c>
    </row>
    <row r="17327" spans="1:8" x14ac:dyDescent="0.3">
      <c r="A17327" t="s">
        <v>43</v>
      </c>
      <c r="B17327" t="s">
        <v>53</v>
      </c>
      <c r="C17327" t="s">
        <v>77</v>
      </c>
      <c r="D17327" t="s">
        <v>203</v>
      </c>
      <c r="E17327" t="s">
        <v>143</v>
      </c>
      <c r="G17327" s="87">
        <v>11200</v>
      </c>
      <c r="H17327" s="87">
        <v>11444.568229705001</v>
      </c>
    </row>
    <row r="17328" spans="1:8" x14ac:dyDescent="0.3">
      <c r="A17328" t="s">
        <v>43</v>
      </c>
      <c r="B17328" t="s">
        <v>53</v>
      </c>
      <c r="C17328" t="s">
        <v>77</v>
      </c>
      <c r="D17328" t="s">
        <v>203</v>
      </c>
      <c r="E17328" t="s">
        <v>141</v>
      </c>
      <c r="G17328" s="87">
        <v>11200</v>
      </c>
      <c r="H17328" s="87">
        <v>0</v>
      </c>
    </row>
    <row r="17329" spans="1:8" x14ac:dyDescent="0.3">
      <c r="A17329" t="s">
        <v>43</v>
      </c>
      <c r="B17329" t="s">
        <v>53</v>
      </c>
      <c r="C17329" t="s">
        <v>77</v>
      </c>
      <c r="D17329" t="s">
        <v>203</v>
      </c>
      <c r="E17329" t="s">
        <v>205</v>
      </c>
      <c r="G17329" s="87">
        <v>11200</v>
      </c>
      <c r="H17329" s="87">
        <v>6637.8495732288993</v>
      </c>
    </row>
    <row r="17330" spans="1:8" x14ac:dyDescent="0.3">
      <c r="A17330" t="s">
        <v>43</v>
      </c>
      <c r="B17330" t="s">
        <v>53</v>
      </c>
      <c r="C17330" t="s">
        <v>77</v>
      </c>
      <c r="D17330" t="s">
        <v>206</v>
      </c>
      <c r="E17330" t="s">
        <v>207</v>
      </c>
      <c r="G17330" s="87">
        <v>11200</v>
      </c>
      <c r="H17330" s="87">
        <v>11648</v>
      </c>
    </row>
    <row r="17331" spans="1:8" x14ac:dyDescent="0.3">
      <c r="A17331" t="s">
        <v>43</v>
      </c>
      <c r="B17331" t="s">
        <v>53</v>
      </c>
      <c r="C17331" t="s">
        <v>77</v>
      </c>
      <c r="D17331" t="s">
        <v>206</v>
      </c>
      <c r="E17331" t="s">
        <v>208</v>
      </c>
      <c r="G17331" s="87">
        <v>11200</v>
      </c>
      <c r="H17331" s="87">
        <v>11644.888888888891</v>
      </c>
    </row>
    <row r="17332" spans="1:8" x14ac:dyDescent="0.3">
      <c r="A17332" t="s">
        <v>43</v>
      </c>
      <c r="B17332" t="s">
        <v>53</v>
      </c>
      <c r="C17332" t="s">
        <v>77</v>
      </c>
      <c r="D17332" t="s">
        <v>206</v>
      </c>
      <c r="E17332" t="s">
        <v>209</v>
      </c>
      <c r="G17332" s="87">
        <v>11200</v>
      </c>
      <c r="H17332" s="87">
        <v>10147.283734500361</v>
      </c>
    </row>
    <row r="17333" spans="1:8" x14ac:dyDescent="0.3">
      <c r="A17333" t="s">
        <v>43</v>
      </c>
      <c r="B17333" t="s">
        <v>53</v>
      </c>
      <c r="C17333" t="s">
        <v>77</v>
      </c>
      <c r="D17333" t="s">
        <v>210</v>
      </c>
      <c r="E17333" t="s">
        <v>211</v>
      </c>
      <c r="G17333" s="87">
        <v>11200</v>
      </c>
      <c r="H17333" s="87">
        <v>10304</v>
      </c>
    </row>
    <row r="17334" spans="1:8" x14ac:dyDescent="0.3">
      <c r="A17334" t="s">
        <v>43</v>
      </c>
      <c r="B17334" t="s">
        <v>53</v>
      </c>
      <c r="C17334" t="s">
        <v>77</v>
      </c>
      <c r="D17334" t="s">
        <v>210</v>
      </c>
      <c r="E17334" t="s">
        <v>212</v>
      </c>
      <c r="G17334" s="87">
        <v>11200</v>
      </c>
      <c r="H17334" s="87">
        <v>10192</v>
      </c>
    </row>
    <row r="17335" spans="1:8" x14ac:dyDescent="0.3">
      <c r="A17335" t="s">
        <v>43</v>
      </c>
      <c r="B17335" t="s">
        <v>53</v>
      </c>
      <c r="C17335" t="s">
        <v>77</v>
      </c>
      <c r="D17335" t="s">
        <v>210</v>
      </c>
      <c r="E17335" t="s">
        <v>213</v>
      </c>
      <c r="G17335" s="87">
        <v>11200</v>
      </c>
      <c r="H17335" s="87">
        <v>10080</v>
      </c>
    </row>
    <row r="17336" spans="1:8" x14ac:dyDescent="0.3">
      <c r="A17336" t="s">
        <v>43</v>
      </c>
      <c r="B17336" t="s">
        <v>53</v>
      </c>
      <c r="C17336" t="s">
        <v>77</v>
      </c>
      <c r="D17336" t="s">
        <v>214</v>
      </c>
      <c r="E17336" t="s">
        <v>215</v>
      </c>
      <c r="F17336" s="88">
        <v>46388</v>
      </c>
      <c r="G17336" s="87">
        <v>933.33333333333337</v>
      </c>
      <c r="H17336" s="87">
        <v>28.866430076433861</v>
      </c>
    </row>
    <row r="17337" spans="1:8" x14ac:dyDescent="0.3">
      <c r="A17337" t="s">
        <v>43</v>
      </c>
      <c r="B17337" t="s">
        <v>53</v>
      </c>
      <c r="C17337" t="s">
        <v>77</v>
      </c>
      <c r="D17337" t="s">
        <v>214</v>
      </c>
      <c r="E17337" t="s">
        <v>216</v>
      </c>
      <c r="F17337" s="88">
        <v>46388</v>
      </c>
      <c r="G17337" s="87">
        <v>933.33333333333337</v>
      </c>
      <c r="H17337" s="87">
        <v>37.333333333333371</v>
      </c>
    </row>
    <row r="17338" spans="1:8" x14ac:dyDescent="0.3">
      <c r="A17338" t="s">
        <v>43</v>
      </c>
      <c r="B17338" t="s">
        <v>53</v>
      </c>
      <c r="C17338" t="s">
        <v>77</v>
      </c>
      <c r="D17338" t="s">
        <v>214</v>
      </c>
      <c r="E17338" t="s">
        <v>217</v>
      </c>
      <c r="F17338" s="88">
        <v>46388</v>
      </c>
      <c r="G17338" s="87">
        <v>933.33333333333337</v>
      </c>
      <c r="H17338" s="87">
        <v>-8.1412531316341123</v>
      </c>
    </row>
    <row r="17339" spans="1:8" x14ac:dyDescent="0.3">
      <c r="A17339" t="s">
        <v>43</v>
      </c>
      <c r="B17339" t="s">
        <v>53</v>
      </c>
      <c r="C17339" t="s">
        <v>77</v>
      </c>
      <c r="D17339" t="s">
        <v>214</v>
      </c>
      <c r="E17339" t="s">
        <v>215</v>
      </c>
      <c r="F17339" s="88">
        <v>46419</v>
      </c>
      <c r="G17339" s="87">
        <v>933.33333333333337</v>
      </c>
      <c r="H17339" s="87">
        <v>28.860456773885058</v>
      </c>
    </row>
    <row r="17340" spans="1:8" x14ac:dyDescent="0.3">
      <c r="A17340" t="s">
        <v>43</v>
      </c>
      <c r="B17340" t="s">
        <v>53</v>
      </c>
      <c r="C17340" t="s">
        <v>77</v>
      </c>
      <c r="D17340" t="s">
        <v>214</v>
      </c>
      <c r="E17340" t="s">
        <v>216</v>
      </c>
      <c r="F17340" s="88">
        <v>46419</v>
      </c>
      <c r="G17340" s="87">
        <v>933.33333333333337</v>
      </c>
      <c r="H17340" s="87">
        <v>37.333333333333371</v>
      </c>
    </row>
    <row r="17341" spans="1:8" x14ac:dyDescent="0.3">
      <c r="A17341" t="s">
        <v>43</v>
      </c>
      <c r="B17341" t="s">
        <v>53</v>
      </c>
      <c r="C17341" t="s">
        <v>77</v>
      </c>
      <c r="D17341" t="s">
        <v>214</v>
      </c>
      <c r="E17341" t="s">
        <v>217</v>
      </c>
      <c r="F17341" s="88">
        <v>46419</v>
      </c>
      <c r="G17341" s="87">
        <v>933.33333333333337</v>
      </c>
      <c r="H17341" s="87">
        <v>-8.1469966917772023</v>
      </c>
    </row>
    <row r="17342" spans="1:8" x14ac:dyDescent="0.3">
      <c r="A17342" t="s">
        <v>43</v>
      </c>
      <c r="B17342" t="s">
        <v>53</v>
      </c>
      <c r="C17342" t="s">
        <v>77</v>
      </c>
      <c r="D17342" t="s">
        <v>214</v>
      </c>
      <c r="E17342" t="s">
        <v>215</v>
      </c>
      <c r="F17342" s="88">
        <v>46447</v>
      </c>
      <c r="G17342" s="87">
        <v>933.33333333333337</v>
      </c>
      <c r="H17342" s="87">
        <v>28.854475037193961</v>
      </c>
    </row>
    <row r="17343" spans="1:8" x14ac:dyDescent="0.3">
      <c r="A17343" t="s">
        <v>43</v>
      </c>
      <c r="B17343" t="s">
        <v>53</v>
      </c>
      <c r="C17343" t="s">
        <v>77</v>
      </c>
      <c r="D17343" t="s">
        <v>214</v>
      </c>
      <c r="E17343" t="s">
        <v>216</v>
      </c>
      <c r="F17343" s="88">
        <v>46447</v>
      </c>
      <c r="G17343" s="87">
        <v>933.33333333333337</v>
      </c>
      <c r="H17343" s="87">
        <v>37.333333333333371</v>
      </c>
    </row>
    <row r="17344" spans="1:8" x14ac:dyDescent="0.3">
      <c r="A17344" t="s">
        <v>43</v>
      </c>
      <c r="B17344" t="s">
        <v>53</v>
      </c>
      <c r="C17344" t="s">
        <v>77</v>
      </c>
      <c r="D17344" t="s">
        <v>214</v>
      </c>
      <c r="E17344" t="s">
        <v>217</v>
      </c>
      <c r="F17344" s="88">
        <v>46447</v>
      </c>
      <c r="G17344" s="87">
        <v>933.33333333333337</v>
      </c>
      <c r="H17344" s="87">
        <v>-8.152748361672451</v>
      </c>
    </row>
    <row r="17345" spans="1:8" x14ac:dyDescent="0.3">
      <c r="A17345" t="s">
        <v>43</v>
      </c>
      <c r="B17345" t="s">
        <v>53</v>
      </c>
      <c r="C17345" t="s">
        <v>77</v>
      </c>
      <c r="D17345" t="s">
        <v>214</v>
      </c>
      <c r="E17345" t="s">
        <v>215</v>
      </c>
      <c r="F17345" s="88">
        <v>46478</v>
      </c>
      <c r="G17345" s="87">
        <v>933.33333333333337</v>
      </c>
      <c r="H17345" s="87">
        <v>28.84828164291697</v>
      </c>
    </row>
    <row r="17346" spans="1:8" x14ac:dyDescent="0.3">
      <c r="A17346" t="s">
        <v>43</v>
      </c>
      <c r="B17346" t="s">
        <v>53</v>
      </c>
      <c r="C17346" t="s">
        <v>77</v>
      </c>
      <c r="D17346" t="s">
        <v>214</v>
      </c>
      <c r="E17346" t="s">
        <v>216</v>
      </c>
      <c r="F17346" s="88">
        <v>46478</v>
      </c>
      <c r="G17346" s="87">
        <v>933.33333333333337</v>
      </c>
      <c r="H17346" s="87">
        <v>37.333333333333371</v>
      </c>
    </row>
    <row r="17347" spans="1:8" x14ac:dyDescent="0.3">
      <c r="A17347" t="s">
        <v>43</v>
      </c>
      <c r="B17347" t="s">
        <v>53</v>
      </c>
      <c r="C17347" t="s">
        <v>77</v>
      </c>
      <c r="D17347" t="s">
        <v>214</v>
      </c>
      <c r="E17347" t="s">
        <v>217</v>
      </c>
      <c r="F17347" s="88">
        <v>46478</v>
      </c>
      <c r="G17347" s="87">
        <v>933.33333333333337</v>
      </c>
      <c r="H17347" s="87">
        <v>-8.1587035484772468</v>
      </c>
    </row>
    <row r="17348" spans="1:8" x14ac:dyDescent="0.3">
      <c r="A17348" t="s">
        <v>43</v>
      </c>
      <c r="B17348" t="s">
        <v>53</v>
      </c>
      <c r="C17348" t="s">
        <v>77</v>
      </c>
      <c r="D17348" t="s">
        <v>214</v>
      </c>
      <c r="E17348" t="s">
        <v>215</v>
      </c>
      <c r="F17348" s="88">
        <v>46508</v>
      </c>
      <c r="G17348" s="87">
        <v>933.33333333333337</v>
      </c>
      <c r="H17348" s="87">
        <v>28.842079194078622</v>
      </c>
    </row>
    <row r="17349" spans="1:8" x14ac:dyDescent="0.3">
      <c r="A17349" t="s">
        <v>43</v>
      </c>
      <c r="B17349" t="s">
        <v>53</v>
      </c>
      <c r="C17349" t="s">
        <v>77</v>
      </c>
      <c r="D17349" t="s">
        <v>214</v>
      </c>
      <c r="E17349" t="s">
        <v>216</v>
      </c>
      <c r="F17349" s="88">
        <v>46508</v>
      </c>
      <c r="G17349" s="87">
        <v>933.33333333333337</v>
      </c>
      <c r="H17349" s="87">
        <v>37.333333333333371</v>
      </c>
    </row>
    <row r="17350" spans="1:8" x14ac:dyDescent="0.3">
      <c r="A17350" t="s">
        <v>43</v>
      </c>
      <c r="B17350" t="s">
        <v>53</v>
      </c>
      <c r="C17350" t="s">
        <v>77</v>
      </c>
      <c r="D17350" t="s">
        <v>214</v>
      </c>
      <c r="E17350" t="s">
        <v>217</v>
      </c>
      <c r="F17350" s="88">
        <v>46508</v>
      </c>
      <c r="G17350" s="87">
        <v>933.33333333333337</v>
      </c>
      <c r="H17350" s="87">
        <v>-8.1646674415910496</v>
      </c>
    </row>
    <row r="17351" spans="1:8" x14ac:dyDescent="0.3">
      <c r="A17351" t="s">
        <v>43</v>
      </c>
      <c r="B17351" t="s">
        <v>53</v>
      </c>
      <c r="C17351" t="s">
        <v>77</v>
      </c>
      <c r="D17351" t="s">
        <v>214</v>
      </c>
      <c r="E17351" t="s">
        <v>215</v>
      </c>
      <c r="F17351" s="88">
        <v>46539</v>
      </c>
      <c r="G17351" s="87">
        <v>933.33333333333337</v>
      </c>
      <c r="H17351" s="87">
        <v>28.83586767080795</v>
      </c>
    </row>
    <row r="17352" spans="1:8" x14ac:dyDescent="0.3">
      <c r="A17352" t="s">
        <v>43</v>
      </c>
      <c r="B17352" t="s">
        <v>53</v>
      </c>
      <c r="C17352" t="s">
        <v>77</v>
      </c>
      <c r="D17352" t="s">
        <v>214</v>
      </c>
      <c r="E17352" t="s">
        <v>216</v>
      </c>
      <c r="F17352" s="88">
        <v>46539</v>
      </c>
      <c r="G17352" s="87">
        <v>933.33333333333337</v>
      </c>
      <c r="H17352" s="87">
        <v>37.333333333333371</v>
      </c>
    </row>
    <row r="17353" spans="1:8" x14ac:dyDescent="0.3">
      <c r="A17353" t="s">
        <v>43</v>
      </c>
      <c r="B17353" t="s">
        <v>53</v>
      </c>
      <c r="C17353" t="s">
        <v>77</v>
      </c>
      <c r="D17353" t="s">
        <v>214</v>
      </c>
      <c r="E17353" t="s">
        <v>217</v>
      </c>
      <c r="F17353" s="88">
        <v>46539</v>
      </c>
      <c r="G17353" s="87">
        <v>933.33333333333337</v>
      </c>
      <c r="H17353" s="87">
        <v>-8.1706400601205011</v>
      </c>
    </row>
    <row r="17354" spans="1:8" x14ac:dyDescent="0.3">
      <c r="A17354" t="s">
        <v>43</v>
      </c>
      <c r="B17354" t="s">
        <v>53</v>
      </c>
      <c r="C17354" t="s">
        <v>77</v>
      </c>
      <c r="D17354" t="s">
        <v>214</v>
      </c>
      <c r="E17354" t="s">
        <v>215</v>
      </c>
      <c r="F17354" s="88">
        <v>46569</v>
      </c>
      <c r="G17354" s="87">
        <v>933.33333333333337</v>
      </c>
      <c r="H17354" s="87">
        <v>28.829647053176188</v>
      </c>
    </row>
    <row r="17355" spans="1:8" x14ac:dyDescent="0.3">
      <c r="A17355" t="s">
        <v>43</v>
      </c>
      <c r="B17355" t="s">
        <v>53</v>
      </c>
      <c r="C17355" t="s">
        <v>77</v>
      </c>
      <c r="D17355" t="s">
        <v>214</v>
      </c>
      <c r="E17355" t="s">
        <v>216</v>
      </c>
      <c r="F17355" s="88">
        <v>46569</v>
      </c>
      <c r="G17355" s="87">
        <v>933.33333333333337</v>
      </c>
      <c r="H17355" s="87">
        <v>37.333333333333371</v>
      </c>
    </row>
    <row r="17356" spans="1:8" x14ac:dyDescent="0.3">
      <c r="A17356" t="s">
        <v>43</v>
      </c>
      <c r="B17356" t="s">
        <v>53</v>
      </c>
      <c r="C17356" t="s">
        <v>77</v>
      </c>
      <c r="D17356" t="s">
        <v>214</v>
      </c>
      <c r="E17356" t="s">
        <v>217</v>
      </c>
      <c r="F17356" s="88">
        <v>46569</v>
      </c>
      <c r="G17356" s="87">
        <v>933.33333333333337</v>
      </c>
      <c r="H17356" s="87">
        <v>-8.1766214232280969</v>
      </c>
    </row>
    <row r="17357" spans="1:8" x14ac:dyDescent="0.3">
      <c r="A17357" t="s">
        <v>43</v>
      </c>
      <c r="B17357" t="s">
        <v>53</v>
      </c>
      <c r="C17357" t="s">
        <v>77</v>
      </c>
      <c r="D17357" t="s">
        <v>214</v>
      </c>
      <c r="E17357" t="s">
        <v>215</v>
      </c>
      <c r="F17357" s="88">
        <v>46600</v>
      </c>
      <c r="G17357" s="87">
        <v>933.33333333333337</v>
      </c>
      <c r="H17357" s="87">
        <v>-8.1827098220541572</v>
      </c>
    </row>
    <row r="17358" spans="1:8" x14ac:dyDescent="0.3">
      <c r="A17358" t="s">
        <v>43</v>
      </c>
      <c r="B17358" t="s">
        <v>53</v>
      </c>
      <c r="C17358" t="s">
        <v>77</v>
      </c>
      <c r="D17358" t="s">
        <v>214</v>
      </c>
      <c r="E17358" t="s">
        <v>216</v>
      </c>
      <c r="F17358" s="88">
        <v>46600</v>
      </c>
      <c r="G17358" s="87">
        <v>933.33333333333337</v>
      </c>
      <c r="H17358" s="87">
        <v>0</v>
      </c>
    </row>
    <row r="17359" spans="1:8" x14ac:dyDescent="0.3">
      <c r="A17359" t="s">
        <v>43</v>
      </c>
      <c r="B17359" t="s">
        <v>53</v>
      </c>
      <c r="C17359" t="s">
        <v>77</v>
      </c>
      <c r="D17359" t="s">
        <v>214</v>
      </c>
      <c r="E17359" t="s">
        <v>217</v>
      </c>
      <c r="F17359" s="88">
        <v>46600</v>
      </c>
      <c r="G17359" s="87">
        <v>933.33333333333337</v>
      </c>
      <c r="H17359" s="87">
        <v>-8.1827098220541572</v>
      </c>
    </row>
    <row r="17360" spans="1:8" x14ac:dyDescent="0.3">
      <c r="A17360" t="s">
        <v>43</v>
      </c>
      <c r="B17360" t="s">
        <v>53</v>
      </c>
      <c r="C17360" t="s">
        <v>77</v>
      </c>
      <c r="D17360" t="s">
        <v>214</v>
      </c>
      <c r="E17360" t="s">
        <v>215</v>
      </c>
      <c r="F17360" s="88">
        <v>46631</v>
      </c>
      <c r="G17360" s="87">
        <v>933.33333333333337</v>
      </c>
      <c r="H17360" s="87">
        <v>-8.1887088761758431</v>
      </c>
    </row>
    <row r="17361" spans="1:8" x14ac:dyDescent="0.3">
      <c r="A17361" t="s">
        <v>43</v>
      </c>
      <c r="B17361" t="s">
        <v>53</v>
      </c>
      <c r="C17361" t="s">
        <v>77</v>
      </c>
      <c r="D17361" t="s">
        <v>214</v>
      </c>
      <c r="E17361" t="s">
        <v>216</v>
      </c>
      <c r="F17361" s="88">
        <v>46631</v>
      </c>
      <c r="G17361" s="87">
        <v>933.33333333333337</v>
      </c>
      <c r="H17361" s="87">
        <v>0</v>
      </c>
    </row>
    <row r="17362" spans="1:8" x14ac:dyDescent="0.3">
      <c r="A17362" t="s">
        <v>43</v>
      </c>
      <c r="B17362" t="s">
        <v>53</v>
      </c>
      <c r="C17362" t="s">
        <v>77</v>
      </c>
      <c r="D17362" t="s">
        <v>214</v>
      </c>
      <c r="E17362" t="s">
        <v>217</v>
      </c>
      <c r="F17362" s="88">
        <v>46631</v>
      </c>
      <c r="G17362" s="87">
        <v>933.33333333333337</v>
      </c>
      <c r="H17362" s="87">
        <v>-8.1887088761758431</v>
      </c>
    </row>
    <row r="17363" spans="1:8" x14ac:dyDescent="0.3">
      <c r="A17363" t="s">
        <v>43</v>
      </c>
      <c r="B17363" t="s">
        <v>53</v>
      </c>
      <c r="C17363" t="s">
        <v>77</v>
      </c>
      <c r="D17363" t="s">
        <v>214</v>
      </c>
      <c r="E17363" t="s">
        <v>215</v>
      </c>
      <c r="F17363" s="88">
        <v>46661</v>
      </c>
      <c r="G17363" s="87">
        <v>933.33333333333337</v>
      </c>
      <c r="H17363" s="87">
        <v>-8.1947167330182449</v>
      </c>
    </row>
    <row r="17364" spans="1:8" x14ac:dyDescent="0.3">
      <c r="A17364" t="s">
        <v>43</v>
      </c>
      <c r="B17364" t="s">
        <v>53</v>
      </c>
      <c r="C17364" t="s">
        <v>77</v>
      </c>
      <c r="D17364" t="s">
        <v>214</v>
      </c>
      <c r="E17364" t="s">
        <v>216</v>
      </c>
      <c r="F17364" s="88">
        <v>46661</v>
      </c>
      <c r="G17364" s="87">
        <v>933.33333333333337</v>
      </c>
      <c r="H17364" s="87">
        <v>0</v>
      </c>
    </row>
    <row r="17365" spans="1:8" x14ac:dyDescent="0.3">
      <c r="A17365" t="s">
        <v>43</v>
      </c>
      <c r="B17365" t="s">
        <v>53</v>
      </c>
      <c r="C17365" t="s">
        <v>77</v>
      </c>
      <c r="D17365" t="s">
        <v>214</v>
      </c>
      <c r="E17365" t="s">
        <v>217</v>
      </c>
      <c r="F17365" s="88">
        <v>46661</v>
      </c>
      <c r="G17365" s="87">
        <v>933.33333333333337</v>
      </c>
      <c r="H17365" s="87">
        <v>-8.1947167330182449</v>
      </c>
    </row>
    <row r="17366" spans="1:8" x14ac:dyDescent="0.3">
      <c r="A17366" t="s">
        <v>43</v>
      </c>
      <c r="B17366" t="s">
        <v>53</v>
      </c>
      <c r="C17366" t="s">
        <v>77</v>
      </c>
      <c r="D17366" t="s">
        <v>214</v>
      </c>
      <c r="E17366" t="s">
        <v>215</v>
      </c>
      <c r="F17366" s="88">
        <v>46692</v>
      </c>
      <c r="G17366" s="87">
        <v>933.33333333333337</v>
      </c>
      <c r="H17366" s="87">
        <v>-8.2007334119704733</v>
      </c>
    </row>
    <row r="17367" spans="1:8" x14ac:dyDescent="0.3">
      <c r="A17367" t="s">
        <v>43</v>
      </c>
      <c r="B17367" t="s">
        <v>53</v>
      </c>
      <c r="C17367" t="s">
        <v>77</v>
      </c>
      <c r="D17367" t="s">
        <v>214</v>
      </c>
      <c r="E17367" t="s">
        <v>216</v>
      </c>
      <c r="F17367" s="88">
        <v>46692</v>
      </c>
      <c r="G17367" s="87">
        <v>933.33333333333337</v>
      </c>
      <c r="H17367" s="87">
        <v>0</v>
      </c>
    </row>
    <row r="17368" spans="1:8" x14ac:dyDescent="0.3">
      <c r="A17368" t="s">
        <v>43</v>
      </c>
      <c r="B17368" t="s">
        <v>53</v>
      </c>
      <c r="C17368" t="s">
        <v>77</v>
      </c>
      <c r="D17368" t="s">
        <v>214</v>
      </c>
      <c r="E17368" t="s">
        <v>217</v>
      </c>
      <c r="F17368" s="88">
        <v>46692</v>
      </c>
      <c r="G17368" s="87">
        <v>933.33333333333337</v>
      </c>
      <c r="H17368" s="87">
        <v>-8.2007334119704733</v>
      </c>
    </row>
    <row r="17369" spans="1:8" x14ac:dyDescent="0.3">
      <c r="A17369" t="s">
        <v>43</v>
      </c>
      <c r="B17369" t="s">
        <v>53</v>
      </c>
      <c r="C17369" t="s">
        <v>77</v>
      </c>
      <c r="D17369" t="s">
        <v>214</v>
      </c>
      <c r="E17369" t="s">
        <v>215</v>
      </c>
      <c r="F17369" s="88">
        <v>46722</v>
      </c>
      <c r="G17369" s="87">
        <v>933.33333333333337</v>
      </c>
      <c r="H17369" s="87">
        <v>-8.2067589324790493</v>
      </c>
    </row>
    <row r="17370" spans="1:8" x14ac:dyDescent="0.3">
      <c r="A17370" t="s">
        <v>43</v>
      </c>
      <c r="B17370" t="s">
        <v>53</v>
      </c>
      <c r="C17370" t="s">
        <v>77</v>
      </c>
      <c r="D17370" t="s">
        <v>214</v>
      </c>
      <c r="E17370" t="s">
        <v>216</v>
      </c>
      <c r="F17370" s="88">
        <v>46722</v>
      </c>
      <c r="G17370" s="87">
        <v>933.33333333333337</v>
      </c>
      <c r="H17370" s="87">
        <v>0</v>
      </c>
    </row>
    <row r="17371" spans="1:8" x14ac:dyDescent="0.3">
      <c r="A17371" t="s">
        <v>43</v>
      </c>
      <c r="B17371" t="s">
        <v>53</v>
      </c>
      <c r="C17371" t="s">
        <v>77</v>
      </c>
      <c r="D17371" t="s">
        <v>214</v>
      </c>
      <c r="E17371" t="s">
        <v>217</v>
      </c>
      <c r="F17371" s="88">
        <v>46722</v>
      </c>
      <c r="G17371" s="87">
        <v>933.33333333333337</v>
      </c>
      <c r="H17371" s="87">
        <v>-8.2067589324790493</v>
      </c>
    </row>
    <row r="17372" spans="1:8" x14ac:dyDescent="0.3">
      <c r="A17372" t="s">
        <v>43</v>
      </c>
      <c r="B17372" t="s">
        <v>53</v>
      </c>
      <c r="C17372" t="s">
        <v>78</v>
      </c>
      <c r="D17372" t="s">
        <v>198</v>
      </c>
      <c r="E17372" t="s">
        <v>135</v>
      </c>
      <c r="G17372" s="87">
        <v>8000</v>
      </c>
      <c r="H17372" s="87">
        <v>4512</v>
      </c>
    </row>
    <row r="17373" spans="1:8" x14ac:dyDescent="0.3">
      <c r="A17373" t="s">
        <v>43</v>
      </c>
      <c r="B17373" t="s">
        <v>53</v>
      </c>
      <c r="C17373" t="s">
        <v>78</v>
      </c>
      <c r="D17373" t="s">
        <v>198</v>
      </c>
      <c r="E17373" t="s">
        <v>199</v>
      </c>
      <c r="G17373" s="87">
        <v>8000</v>
      </c>
      <c r="H17373" s="87">
        <v>8000</v>
      </c>
    </row>
    <row r="17374" spans="1:8" x14ac:dyDescent="0.3">
      <c r="A17374" t="s">
        <v>43</v>
      </c>
      <c r="B17374" t="s">
        <v>53</v>
      </c>
      <c r="C17374" t="s">
        <v>78</v>
      </c>
      <c r="D17374" t="s">
        <v>198</v>
      </c>
      <c r="E17374" t="s">
        <v>200</v>
      </c>
      <c r="G17374" s="87">
        <v>8000</v>
      </c>
      <c r="H17374" s="87">
        <v>8070.2085171364924</v>
      </c>
    </row>
    <row r="17375" spans="1:8" x14ac:dyDescent="0.3">
      <c r="A17375" t="s">
        <v>43</v>
      </c>
      <c r="B17375" t="s">
        <v>53</v>
      </c>
      <c r="C17375" t="s">
        <v>78</v>
      </c>
      <c r="D17375" t="s">
        <v>198</v>
      </c>
      <c r="E17375" t="s">
        <v>201</v>
      </c>
      <c r="G17375" s="87">
        <v>8000</v>
      </c>
      <c r="H17375" s="87">
        <v>8000</v>
      </c>
    </row>
    <row r="17376" spans="1:8" x14ac:dyDescent="0.3">
      <c r="A17376" t="s">
        <v>43</v>
      </c>
      <c r="B17376" t="s">
        <v>53</v>
      </c>
      <c r="C17376" t="s">
        <v>78</v>
      </c>
      <c r="D17376" t="s">
        <v>198</v>
      </c>
      <c r="E17376" t="s">
        <v>202</v>
      </c>
      <c r="G17376" s="87">
        <v>8000</v>
      </c>
      <c r="H17376" s="87">
        <v>4551.5976036649809</v>
      </c>
    </row>
    <row r="17377" spans="1:8" x14ac:dyDescent="0.3">
      <c r="A17377" t="s">
        <v>43</v>
      </c>
      <c r="B17377" t="s">
        <v>53</v>
      </c>
      <c r="C17377" t="s">
        <v>78</v>
      </c>
      <c r="D17377" t="s">
        <v>198</v>
      </c>
      <c r="E17377" t="s">
        <v>139</v>
      </c>
      <c r="G17377" s="87">
        <v>8000</v>
      </c>
      <c r="H17377" s="87">
        <v>5000</v>
      </c>
    </row>
    <row r="17378" spans="1:8" x14ac:dyDescent="0.3">
      <c r="A17378" t="s">
        <v>43</v>
      </c>
      <c r="B17378" t="s">
        <v>53</v>
      </c>
      <c r="C17378" t="s">
        <v>78</v>
      </c>
      <c r="D17378" t="s">
        <v>198</v>
      </c>
      <c r="E17378" t="s">
        <v>65</v>
      </c>
      <c r="G17378" s="87">
        <v>8000</v>
      </c>
      <c r="H17378" s="87">
        <v>4551.5976036649809</v>
      </c>
    </row>
    <row r="17379" spans="1:8" x14ac:dyDescent="0.3">
      <c r="A17379" t="s">
        <v>43</v>
      </c>
      <c r="B17379" t="s">
        <v>53</v>
      </c>
      <c r="C17379" t="s">
        <v>78</v>
      </c>
      <c r="D17379" t="s">
        <v>203</v>
      </c>
      <c r="E17379" t="s">
        <v>204</v>
      </c>
      <c r="G17379" s="87">
        <v>8000</v>
      </c>
      <c r="H17379" s="87">
        <v>4537.4982155415819</v>
      </c>
    </row>
    <row r="17380" spans="1:8" x14ac:dyDescent="0.3">
      <c r="A17380" t="s">
        <v>43</v>
      </c>
      <c r="B17380" t="s">
        <v>53</v>
      </c>
      <c r="C17380" t="s">
        <v>78</v>
      </c>
      <c r="D17380" t="s">
        <v>203</v>
      </c>
      <c r="E17380" t="s">
        <v>142</v>
      </c>
      <c r="G17380" s="87">
        <v>8000</v>
      </c>
      <c r="H17380" s="87">
        <v>8000</v>
      </c>
    </row>
    <row r="17381" spans="1:8" x14ac:dyDescent="0.3">
      <c r="A17381" t="s">
        <v>43</v>
      </c>
      <c r="B17381" t="s">
        <v>53</v>
      </c>
      <c r="C17381" t="s">
        <v>78</v>
      </c>
      <c r="D17381" t="s">
        <v>203</v>
      </c>
      <c r="E17381" t="s">
        <v>143</v>
      </c>
      <c r="G17381" s="87">
        <v>8000</v>
      </c>
      <c r="H17381" s="87">
        <v>8045.2096020240824</v>
      </c>
    </row>
    <row r="17382" spans="1:8" x14ac:dyDescent="0.3">
      <c r="A17382" t="s">
        <v>43</v>
      </c>
      <c r="B17382" t="s">
        <v>53</v>
      </c>
      <c r="C17382" t="s">
        <v>78</v>
      </c>
      <c r="D17382" t="s">
        <v>203</v>
      </c>
      <c r="E17382" t="s">
        <v>141</v>
      </c>
      <c r="G17382" s="87">
        <v>8000</v>
      </c>
      <c r="H17382" s="87">
        <v>0</v>
      </c>
    </row>
    <row r="17383" spans="1:8" x14ac:dyDescent="0.3">
      <c r="A17383" t="s">
        <v>43</v>
      </c>
      <c r="B17383" t="s">
        <v>53</v>
      </c>
      <c r="C17383" t="s">
        <v>78</v>
      </c>
      <c r="D17383" t="s">
        <v>203</v>
      </c>
      <c r="E17383" t="s">
        <v>205</v>
      </c>
      <c r="G17383" s="87">
        <v>8000</v>
      </c>
      <c r="H17383" s="87">
        <v>4537.4982155415819</v>
      </c>
    </row>
    <row r="17384" spans="1:8" x14ac:dyDescent="0.3">
      <c r="A17384" t="s">
        <v>43</v>
      </c>
      <c r="B17384" t="s">
        <v>53</v>
      </c>
      <c r="C17384" t="s">
        <v>78</v>
      </c>
      <c r="D17384" t="s">
        <v>206</v>
      </c>
      <c r="E17384" t="s">
        <v>207</v>
      </c>
      <c r="G17384" s="87">
        <v>8000</v>
      </c>
      <c r="H17384" s="87">
        <v>8000</v>
      </c>
    </row>
    <row r="17385" spans="1:8" x14ac:dyDescent="0.3">
      <c r="A17385" t="s">
        <v>43</v>
      </c>
      <c r="B17385" t="s">
        <v>53</v>
      </c>
      <c r="C17385" t="s">
        <v>78</v>
      </c>
      <c r="D17385" t="s">
        <v>206</v>
      </c>
      <c r="E17385" t="s">
        <v>208</v>
      </c>
      <c r="G17385" s="87">
        <v>8000</v>
      </c>
      <c r="H17385" s="87">
        <v>8000</v>
      </c>
    </row>
    <row r="17386" spans="1:8" x14ac:dyDescent="0.3">
      <c r="A17386" t="s">
        <v>43</v>
      </c>
      <c r="B17386" t="s">
        <v>53</v>
      </c>
      <c r="C17386" t="s">
        <v>78</v>
      </c>
      <c r="D17386" t="s">
        <v>206</v>
      </c>
      <c r="E17386" t="s">
        <v>209</v>
      </c>
      <c r="G17386" s="87">
        <v>8000</v>
      </c>
      <c r="H17386" s="87">
        <v>7295.9700948212994</v>
      </c>
    </row>
    <row r="17387" spans="1:8" x14ac:dyDescent="0.3">
      <c r="A17387" t="s">
        <v>43</v>
      </c>
      <c r="B17387" t="s">
        <v>53</v>
      </c>
      <c r="C17387" t="s">
        <v>78</v>
      </c>
      <c r="D17387" t="s">
        <v>210</v>
      </c>
      <c r="E17387" t="s">
        <v>211</v>
      </c>
      <c r="G17387" s="87">
        <v>8000</v>
      </c>
      <c r="H17387" s="87">
        <v>7360</v>
      </c>
    </row>
    <row r="17388" spans="1:8" x14ac:dyDescent="0.3">
      <c r="A17388" t="s">
        <v>43</v>
      </c>
      <c r="B17388" t="s">
        <v>53</v>
      </c>
      <c r="C17388" t="s">
        <v>78</v>
      </c>
      <c r="D17388" t="s">
        <v>210</v>
      </c>
      <c r="E17388" t="s">
        <v>212</v>
      </c>
      <c r="G17388" s="87">
        <v>8000</v>
      </c>
      <c r="H17388" s="87">
        <v>7280</v>
      </c>
    </row>
    <row r="17389" spans="1:8" x14ac:dyDescent="0.3">
      <c r="A17389" t="s">
        <v>43</v>
      </c>
      <c r="B17389" t="s">
        <v>53</v>
      </c>
      <c r="C17389" t="s">
        <v>78</v>
      </c>
      <c r="D17389" t="s">
        <v>210</v>
      </c>
      <c r="E17389" t="s">
        <v>213</v>
      </c>
      <c r="G17389" s="87">
        <v>8000</v>
      </c>
      <c r="H17389" s="87">
        <v>7320</v>
      </c>
    </row>
    <row r="17390" spans="1:8" x14ac:dyDescent="0.3">
      <c r="A17390" t="s">
        <v>43</v>
      </c>
      <c r="B17390" t="s">
        <v>53</v>
      </c>
      <c r="C17390" t="s">
        <v>78</v>
      </c>
      <c r="D17390" t="s">
        <v>214</v>
      </c>
      <c r="E17390" t="s">
        <v>215</v>
      </c>
      <c r="F17390" s="88">
        <v>46388</v>
      </c>
      <c r="G17390" s="87">
        <v>666.66666666666663</v>
      </c>
      <c r="H17390" s="87">
        <v>2.934679265687024</v>
      </c>
    </row>
    <row r="17391" spans="1:8" x14ac:dyDescent="0.3">
      <c r="A17391" t="s">
        <v>43</v>
      </c>
      <c r="B17391" t="s">
        <v>53</v>
      </c>
      <c r="C17391" t="s">
        <v>78</v>
      </c>
      <c r="D17391" t="s">
        <v>214</v>
      </c>
      <c r="E17391" t="s">
        <v>216</v>
      </c>
      <c r="F17391" s="88">
        <v>46388</v>
      </c>
      <c r="G17391" s="87">
        <v>666.66666666666663</v>
      </c>
      <c r="H17391" s="87">
        <v>0</v>
      </c>
    </row>
    <row r="17392" spans="1:8" x14ac:dyDescent="0.3">
      <c r="A17392" t="s">
        <v>43</v>
      </c>
      <c r="B17392" t="s">
        <v>53</v>
      </c>
      <c r="C17392" t="s">
        <v>78</v>
      </c>
      <c r="D17392" t="s">
        <v>214</v>
      </c>
      <c r="E17392" t="s">
        <v>217</v>
      </c>
      <c r="F17392" s="88">
        <v>46388</v>
      </c>
      <c r="G17392" s="87">
        <v>666.66666666666663</v>
      </c>
      <c r="H17392" s="87">
        <v>2.934679265687024</v>
      </c>
    </row>
    <row r="17393" spans="1:8" x14ac:dyDescent="0.3">
      <c r="A17393" t="s">
        <v>43</v>
      </c>
      <c r="B17393" t="s">
        <v>53</v>
      </c>
      <c r="C17393" t="s">
        <v>78</v>
      </c>
      <c r="D17393" t="s">
        <v>214</v>
      </c>
      <c r="E17393" t="s">
        <v>215</v>
      </c>
      <c r="F17393" s="88">
        <v>46419</v>
      </c>
      <c r="G17393" s="87">
        <v>666.66666666666663</v>
      </c>
      <c r="H17393" s="87">
        <v>2.933635537980539</v>
      </c>
    </row>
    <row r="17394" spans="1:8" x14ac:dyDescent="0.3">
      <c r="A17394" t="s">
        <v>43</v>
      </c>
      <c r="B17394" t="s">
        <v>53</v>
      </c>
      <c r="C17394" t="s">
        <v>78</v>
      </c>
      <c r="D17394" t="s">
        <v>214</v>
      </c>
      <c r="E17394" t="s">
        <v>216</v>
      </c>
      <c r="F17394" s="88">
        <v>46419</v>
      </c>
      <c r="G17394" s="87">
        <v>666.66666666666663</v>
      </c>
      <c r="H17394" s="87">
        <v>0</v>
      </c>
    </row>
    <row r="17395" spans="1:8" x14ac:dyDescent="0.3">
      <c r="A17395" t="s">
        <v>43</v>
      </c>
      <c r="B17395" t="s">
        <v>53</v>
      </c>
      <c r="C17395" t="s">
        <v>78</v>
      </c>
      <c r="D17395" t="s">
        <v>214</v>
      </c>
      <c r="E17395" t="s">
        <v>217</v>
      </c>
      <c r="F17395" s="88">
        <v>46419</v>
      </c>
      <c r="G17395" s="87">
        <v>666.66666666666663</v>
      </c>
      <c r="H17395" s="87">
        <v>2.933635537980539</v>
      </c>
    </row>
    <row r="17396" spans="1:8" x14ac:dyDescent="0.3">
      <c r="A17396" t="s">
        <v>43</v>
      </c>
      <c r="B17396" t="s">
        <v>53</v>
      </c>
      <c r="C17396" t="s">
        <v>78</v>
      </c>
      <c r="D17396" t="s">
        <v>214</v>
      </c>
      <c r="E17396" t="s">
        <v>215</v>
      </c>
      <c r="F17396" s="88">
        <v>46447</v>
      </c>
      <c r="G17396" s="87">
        <v>666.66666666666663</v>
      </c>
      <c r="H17396" s="87">
        <v>2.9325925524201031</v>
      </c>
    </row>
    <row r="17397" spans="1:8" x14ac:dyDescent="0.3">
      <c r="A17397" t="s">
        <v>43</v>
      </c>
      <c r="B17397" t="s">
        <v>53</v>
      </c>
      <c r="C17397" t="s">
        <v>78</v>
      </c>
      <c r="D17397" t="s">
        <v>214</v>
      </c>
      <c r="E17397" t="s">
        <v>216</v>
      </c>
      <c r="F17397" s="88">
        <v>46447</v>
      </c>
      <c r="G17397" s="87">
        <v>666.66666666666663</v>
      </c>
      <c r="H17397" s="87">
        <v>0</v>
      </c>
    </row>
    <row r="17398" spans="1:8" x14ac:dyDescent="0.3">
      <c r="A17398" t="s">
        <v>43</v>
      </c>
      <c r="B17398" t="s">
        <v>53</v>
      </c>
      <c r="C17398" t="s">
        <v>78</v>
      </c>
      <c r="D17398" t="s">
        <v>214</v>
      </c>
      <c r="E17398" t="s">
        <v>217</v>
      </c>
      <c r="F17398" s="88">
        <v>46447</v>
      </c>
      <c r="G17398" s="87">
        <v>666.66666666666663</v>
      </c>
      <c r="H17398" s="87">
        <v>2.9325925524201031</v>
      </c>
    </row>
    <row r="17399" spans="1:8" x14ac:dyDescent="0.3">
      <c r="A17399" t="s">
        <v>43</v>
      </c>
      <c r="B17399" t="s">
        <v>53</v>
      </c>
      <c r="C17399" t="s">
        <v>78</v>
      </c>
      <c r="D17399" t="s">
        <v>214</v>
      </c>
      <c r="E17399" t="s">
        <v>215</v>
      </c>
      <c r="F17399" s="88">
        <v>46478</v>
      </c>
      <c r="G17399" s="87">
        <v>666.66666666666663</v>
      </c>
      <c r="H17399" s="87">
        <v>2.9315149908842502</v>
      </c>
    </row>
    <row r="17400" spans="1:8" x14ac:dyDescent="0.3">
      <c r="A17400" t="s">
        <v>43</v>
      </c>
      <c r="B17400" t="s">
        <v>53</v>
      </c>
      <c r="C17400" t="s">
        <v>78</v>
      </c>
      <c r="D17400" t="s">
        <v>214</v>
      </c>
      <c r="E17400" t="s">
        <v>216</v>
      </c>
      <c r="F17400" s="88">
        <v>46478</v>
      </c>
      <c r="G17400" s="87">
        <v>666.66666666666663</v>
      </c>
      <c r="H17400" s="87">
        <v>0</v>
      </c>
    </row>
    <row r="17401" spans="1:8" x14ac:dyDescent="0.3">
      <c r="A17401" t="s">
        <v>43</v>
      </c>
      <c r="B17401" t="s">
        <v>53</v>
      </c>
      <c r="C17401" t="s">
        <v>78</v>
      </c>
      <c r="D17401" t="s">
        <v>214</v>
      </c>
      <c r="E17401" t="s">
        <v>217</v>
      </c>
      <c r="F17401" s="88">
        <v>46478</v>
      </c>
      <c r="G17401" s="87">
        <v>666.66666666666663</v>
      </c>
      <c r="H17401" s="87">
        <v>2.9315149908842502</v>
      </c>
    </row>
    <row r="17402" spans="1:8" x14ac:dyDescent="0.3">
      <c r="A17402" t="s">
        <v>43</v>
      </c>
      <c r="B17402" t="s">
        <v>53</v>
      </c>
      <c r="C17402" t="s">
        <v>78</v>
      </c>
      <c r="D17402" t="s">
        <v>214</v>
      </c>
      <c r="E17402" t="s">
        <v>215</v>
      </c>
      <c r="F17402" s="88">
        <v>46508</v>
      </c>
      <c r="G17402" s="87">
        <v>666.66666666666663</v>
      </c>
      <c r="H17402" s="87">
        <v>2.93043822094304</v>
      </c>
    </row>
    <row r="17403" spans="1:8" x14ac:dyDescent="0.3">
      <c r="A17403" t="s">
        <v>43</v>
      </c>
      <c r="B17403" t="s">
        <v>53</v>
      </c>
      <c r="C17403" t="s">
        <v>78</v>
      </c>
      <c r="D17403" t="s">
        <v>214</v>
      </c>
      <c r="E17403" t="s">
        <v>216</v>
      </c>
      <c r="F17403" s="88">
        <v>46508</v>
      </c>
      <c r="G17403" s="87">
        <v>666.66666666666663</v>
      </c>
      <c r="H17403" s="87">
        <v>0</v>
      </c>
    </row>
    <row r="17404" spans="1:8" x14ac:dyDescent="0.3">
      <c r="A17404" t="s">
        <v>43</v>
      </c>
      <c r="B17404" t="s">
        <v>53</v>
      </c>
      <c r="C17404" t="s">
        <v>78</v>
      </c>
      <c r="D17404" t="s">
        <v>214</v>
      </c>
      <c r="E17404" t="s">
        <v>217</v>
      </c>
      <c r="F17404" s="88">
        <v>46508</v>
      </c>
      <c r="G17404" s="87">
        <v>666.66666666666663</v>
      </c>
      <c r="H17404" s="87">
        <v>2.93043822094304</v>
      </c>
    </row>
    <row r="17405" spans="1:8" x14ac:dyDescent="0.3">
      <c r="A17405" t="s">
        <v>43</v>
      </c>
      <c r="B17405" t="s">
        <v>53</v>
      </c>
      <c r="C17405" t="s">
        <v>78</v>
      </c>
      <c r="D17405" t="s">
        <v>214</v>
      </c>
      <c r="E17405" t="s">
        <v>215</v>
      </c>
      <c r="F17405" s="88">
        <v>46539</v>
      </c>
      <c r="G17405" s="87">
        <v>666.66666666666663</v>
      </c>
      <c r="H17405" s="87">
        <v>2.9293622417245762</v>
      </c>
    </row>
    <row r="17406" spans="1:8" x14ac:dyDescent="0.3">
      <c r="A17406" t="s">
        <v>43</v>
      </c>
      <c r="B17406" t="s">
        <v>53</v>
      </c>
      <c r="C17406" t="s">
        <v>78</v>
      </c>
      <c r="D17406" t="s">
        <v>214</v>
      </c>
      <c r="E17406" t="s">
        <v>216</v>
      </c>
      <c r="F17406" s="88">
        <v>46539</v>
      </c>
      <c r="G17406" s="87">
        <v>666.66666666666663</v>
      </c>
      <c r="H17406" s="87">
        <v>0</v>
      </c>
    </row>
    <row r="17407" spans="1:8" x14ac:dyDescent="0.3">
      <c r="A17407" t="s">
        <v>43</v>
      </c>
      <c r="B17407" t="s">
        <v>53</v>
      </c>
      <c r="C17407" t="s">
        <v>78</v>
      </c>
      <c r="D17407" t="s">
        <v>214</v>
      </c>
      <c r="E17407" t="s">
        <v>217</v>
      </c>
      <c r="F17407" s="88">
        <v>46539</v>
      </c>
      <c r="G17407" s="87">
        <v>666.66666666666663</v>
      </c>
      <c r="H17407" s="87">
        <v>2.9293622417245762</v>
      </c>
    </row>
    <row r="17408" spans="1:8" x14ac:dyDescent="0.3">
      <c r="A17408" t="s">
        <v>43</v>
      </c>
      <c r="B17408" t="s">
        <v>53</v>
      </c>
      <c r="C17408" t="s">
        <v>78</v>
      </c>
      <c r="D17408" t="s">
        <v>214</v>
      </c>
      <c r="E17408" t="s">
        <v>215</v>
      </c>
      <c r="F17408" s="88">
        <v>46569</v>
      </c>
      <c r="G17408" s="87">
        <v>666.66666666666663</v>
      </c>
      <c r="H17408" s="87">
        <v>2.9282870523581468</v>
      </c>
    </row>
    <row r="17409" spans="1:8" x14ac:dyDescent="0.3">
      <c r="A17409" t="s">
        <v>43</v>
      </c>
      <c r="B17409" t="s">
        <v>53</v>
      </c>
      <c r="C17409" t="s">
        <v>78</v>
      </c>
      <c r="D17409" t="s">
        <v>214</v>
      </c>
      <c r="E17409" t="s">
        <v>216</v>
      </c>
      <c r="F17409" s="88">
        <v>46569</v>
      </c>
      <c r="G17409" s="87">
        <v>666.66666666666663</v>
      </c>
      <c r="H17409" s="87">
        <v>0</v>
      </c>
    </row>
    <row r="17410" spans="1:8" x14ac:dyDescent="0.3">
      <c r="A17410" t="s">
        <v>43</v>
      </c>
      <c r="B17410" t="s">
        <v>53</v>
      </c>
      <c r="C17410" t="s">
        <v>78</v>
      </c>
      <c r="D17410" t="s">
        <v>214</v>
      </c>
      <c r="E17410" t="s">
        <v>217</v>
      </c>
      <c r="F17410" s="88">
        <v>46569</v>
      </c>
      <c r="G17410" s="87">
        <v>666.66666666666663</v>
      </c>
      <c r="H17410" s="87">
        <v>2.9282870523581468</v>
      </c>
    </row>
    <row r="17411" spans="1:8" x14ac:dyDescent="0.3">
      <c r="A17411" t="s">
        <v>43</v>
      </c>
      <c r="B17411" t="s">
        <v>53</v>
      </c>
      <c r="C17411" t="s">
        <v>78</v>
      </c>
      <c r="D17411" t="s">
        <v>214</v>
      </c>
      <c r="E17411" t="s">
        <v>215</v>
      </c>
      <c r="F17411" s="88">
        <v>46600</v>
      </c>
      <c r="G17411" s="87">
        <v>666.66666666666663</v>
      </c>
      <c r="H17411" s="87">
        <v>2.9271950454215672</v>
      </c>
    </row>
    <row r="17412" spans="1:8" x14ac:dyDescent="0.3">
      <c r="A17412" t="s">
        <v>43</v>
      </c>
      <c r="B17412" t="s">
        <v>53</v>
      </c>
      <c r="C17412" t="s">
        <v>78</v>
      </c>
      <c r="D17412" t="s">
        <v>214</v>
      </c>
      <c r="E17412" t="s">
        <v>216</v>
      </c>
      <c r="F17412" s="88">
        <v>46600</v>
      </c>
      <c r="G17412" s="87">
        <v>666.66666666666663</v>
      </c>
      <c r="H17412" s="87">
        <v>0</v>
      </c>
    </row>
    <row r="17413" spans="1:8" x14ac:dyDescent="0.3">
      <c r="A17413" t="s">
        <v>43</v>
      </c>
      <c r="B17413" t="s">
        <v>53</v>
      </c>
      <c r="C17413" t="s">
        <v>78</v>
      </c>
      <c r="D17413" t="s">
        <v>214</v>
      </c>
      <c r="E17413" t="s">
        <v>217</v>
      </c>
      <c r="F17413" s="88">
        <v>46600</v>
      </c>
      <c r="G17413" s="87">
        <v>666.66666666666663</v>
      </c>
      <c r="H17413" s="87">
        <v>2.9271950454215672</v>
      </c>
    </row>
    <row r="17414" spans="1:8" x14ac:dyDescent="0.3">
      <c r="A17414" t="s">
        <v>43</v>
      </c>
      <c r="B17414" t="s">
        <v>53</v>
      </c>
      <c r="C17414" t="s">
        <v>78</v>
      </c>
      <c r="D17414" t="s">
        <v>214</v>
      </c>
      <c r="E17414" t="s">
        <v>215</v>
      </c>
      <c r="F17414" s="88">
        <v>46631</v>
      </c>
      <c r="G17414" s="87">
        <v>666.66666666666663</v>
      </c>
      <c r="H17414" s="87">
        <v>2.926121446065189</v>
      </c>
    </row>
    <row r="17415" spans="1:8" x14ac:dyDescent="0.3">
      <c r="A17415" t="s">
        <v>43</v>
      </c>
      <c r="B17415" t="s">
        <v>53</v>
      </c>
      <c r="C17415" t="s">
        <v>78</v>
      </c>
      <c r="D17415" t="s">
        <v>214</v>
      </c>
      <c r="E17415" t="s">
        <v>216</v>
      </c>
      <c r="F17415" s="88">
        <v>46631</v>
      </c>
      <c r="G17415" s="87">
        <v>666.66666666666663</v>
      </c>
      <c r="H17415" s="87">
        <v>0</v>
      </c>
    </row>
    <row r="17416" spans="1:8" x14ac:dyDescent="0.3">
      <c r="A17416" t="s">
        <v>43</v>
      </c>
      <c r="B17416" t="s">
        <v>53</v>
      </c>
      <c r="C17416" t="s">
        <v>78</v>
      </c>
      <c r="D17416" t="s">
        <v>214</v>
      </c>
      <c r="E17416" t="s">
        <v>217</v>
      </c>
      <c r="F17416" s="88">
        <v>46631</v>
      </c>
      <c r="G17416" s="87">
        <v>666.66666666666663</v>
      </c>
      <c r="H17416" s="87">
        <v>2.926121446065189</v>
      </c>
    </row>
    <row r="17417" spans="1:8" x14ac:dyDescent="0.3">
      <c r="A17417" t="s">
        <v>43</v>
      </c>
      <c r="B17417" t="s">
        <v>53</v>
      </c>
      <c r="C17417" t="s">
        <v>78</v>
      </c>
      <c r="D17417" t="s">
        <v>214</v>
      </c>
      <c r="E17417" t="s">
        <v>215</v>
      </c>
      <c r="F17417" s="88">
        <v>46661</v>
      </c>
      <c r="G17417" s="87">
        <v>666.66666666666663</v>
      </c>
      <c r="H17417" s="87">
        <v>2.9250486339421991</v>
      </c>
    </row>
    <row r="17418" spans="1:8" x14ac:dyDescent="0.3">
      <c r="A17418" t="s">
        <v>43</v>
      </c>
      <c r="B17418" t="s">
        <v>53</v>
      </c>
      <c r="C17418" t="s">
        <v>78</v>
      </c>
      <c r="D17418" t="s">
        <v>214</v>
      </c>
      <c r="E17418" t="s">
        <v>216</v>
      </c>
      <c r="F17418" s="88">
        <v>46661</v>
      </c>
      <c r="G17418" s="87">
        <v>666.66666666666663</v>
      </c>
      <c r="H17418" s="87">
        <v>0</v>
      </c>
    </row>
    <row r="17419" spans="1:8" x14ac:dyDescent="0.3">
      <c r="A17419" t="s">
        <v>43</v>
      </c>
      <c r="B17419" t="s">
        <v>53</v>
      </c>
      <c r="C17419" t="s">
        <v>78</v>
      </c>
      <c r="D17419" t="s">
        <v>214</v>
      </c>
      <c r="E17419" t="s">
        <v>217</v>
      </c>
      <c r="F17419" s="88">
        <v>46661</v>
      </c>
      <c r="G17419" s="87">
        <v>666.66666666666663</v>
      </c>
      <c r="H17419" s="87">
        <v>2.9250486339421991</v>
      </c>
    </row>
    <row r="17420" spans="1:8" x14ac:dyDescent="0.3">
      <c r="A17420" t="s">
        <v>43</v>
      </c>
      <c r="B17420" t="s">
        <v>53</v>
      </c>
      <c r="C17420" t="s">
        <v>78</v>
      </c>
      <c r="D17420" t="s">
        <v>214</v>
      </c>
      <c r="E17420" t="s">
        <v>215</v>
      </c>
      <c r="F17420" s="88">
        <v>46692</v>
      </c>
      <c r="G17420" s="87">
        <v>666.66666666666663</v>
      </c>
      <c r="H17420" s="87">
        <v>2.9239766081870688</v>
      </c>
    </row>
    <row r="17421" spans="1:8" x14ac:dyDescent="0.3">
      <c r="A17421" t="s">
        <v>43</v>
      </c>
      <c r="B17421" t="s">
        <v>53</v>
      </c>
      <c r="C17421" t="s">
        <v>78</v>
      </c>
      <c r="D17421" t="s">
        <v>214</v>
      </c>
      <c r="E17421" t="s">
        <v>216</v>
      </c>
      <c r="F17421" s="88">
        <v>46692</v>
      </c>
      <c r="G17421" s="87">
        <v>666.66666666666663</v>
      </c>
      <c r="H17421" s="87">
        <v>0</v>
      </c>
    </row>
    <row r="17422" spans="1:8" x14ac:dyDescent="0.3">
      <c r="A17422" t="s">
        <v>43</v>
      </c>
      <c r="B17422" t="s">
        <v>53</v>
      </c>
      <c r="C17422" t="s">
        <v>78</v>
      </c>
      <c r="D17422" t="s">
        <v>214</v>
      </c>
      <c r="E17422" t="s">
        <v>217</v>
      </c>
      <c r="F17422" s="88">
        <v>46692</v>
      </c>
      <c r="G17422" s="87">
        <v>666.66666666666663</v>
      </c>
      <c r="H17422" s="87">
        <v>2.9239766081870688</v>
      </c>
    </row>
    <row r="17423" spans="1:8" x14ac:dyDescent="0.3">
      <c r="A17423" t="s">
        <v>43</v>
      </c>
      <c r="B17423" t="s">
        <v>53</v>
      </c>
      <c r="C17423" t="s">
        <v>78</v>
      </c>
      <c r="D17423" t="s">
        <v>214</v>
      </c>
      <c r="E17423" t="s">
        <v>215</v>
      </c>
      <c r="F17423" s="88">
        <v>46722</v>
      </c>
      <c r="G17423" s="87">
        <v>666.66666666666663</v>
      </c>
      <c r="H17423" s="87">
        <v>2.92290536793575</v>
      </c>
    </row>
    <row r="17424" spans="1:8" x14ac:dyDescent="0.3">
      <c r="A17424" t="s">
        <v>43</v>
      </c>
      <c r="B17424" t="s">
        <v>53</v>
      </c>
      <c r="C17424" t="s">
        <v>78</v>
      </c>
      <c r="D17424" t="s">
        <v>214</v>
      </c>
      <c r="E17424" t="s">
        <v>216</v>
      </c>
      <c r="F17424" s="88">
        <v>46722</v>
      </c>
      <c r="G17424" s="87">
        <v>666.66666666666663</v>
      </c>
      <c r="H17424" s="87">
        <v>0</v>
      </c>
    </row>
    <row r="17425" spans="1:8" x14ac:dyDescent="0.3">
      <c r="A17425" t="s">
        <v>43</v>
      </c>
      <c r="B17425" t="s">
        <v>53</v>
      </c>
      <c r="C17425" t="s">
        <v>78</v>
      </c>
      <c r="D17425" t="s">
        <v>214</v>
      </c>
      <c r="E17425" t="s">
        <v>217</v>
      </c>
      <c r="F17425" s="88">
        <v>46722</v>
      </c>
      <c r="G17425" s="87">
        <v>666.66666666666663</v>
      </c>
      <c r="H17425" s="87">
        <v>2.92290536793575</v>
      </c>
    </row>
    <row r="17426" spans="1:8" x14ac:dyDescent="0.3">
      <c r="A17426" t="s">
        <v>43</v>
      </c>
      <c r="B17426" t="s">
        <v>53</v>
      </c>
      <c r="C17426" t="s">
        <v>84</v>
      </c>
      <c r="D17426" t="s">
        <v>198</v>
      </c>
      <c r="E17426" t="s">
        <v>135</v>
      </c>
      <c r="G17426" s="87">
        <v>18400</v>
      </c>
      <c r="H17426" s="87">
        <v>10892.8</v>
      </c>
    </row>
    <row r="17427" spans="1:8" x14ac:dyDescent="0.3">
      <c r="A17427" t="s">
        <v>43</v>
      </c>
      <c r="B17427" t="s">
        <v>53</v>
      </c>
      <c r="C17427" t="s">
        <v>84</v>
      </c>
      <c r="D17427" t="s">
        <v>198</v>
      </c>
      <c r="E17427" t="s">
        <v>199</v>
      </c>
      <c r="G17427" s="87">
        <v>18400</v>
      </c>
      <c r="H17427" s="87">
        <v>18419.11417508735</v>
      </c>
    </row>
    <row r="17428" spans="1:8" x14ac:dyDescent="0.3">
      <c r="A17428" t="s">
        <v>43</v>
      </c>
      <c r="B17428" t="s">
        <v>53</v>
      </c>
      <c r="C17428" t="s">
        <v>84</v>
      </c>
      <c r="D17428" t="s">
        <v>198</v>
      </c>
      <c r="E17428" t="s">
        <v>200</v>
      </c>
      <c r="G17428" s="87">
        <v>18400</v>
      </c>
      <c r="H17428" s="87">
        <v>18440.387507126219</v>
      </c>
    </row>
    <row r="17429" spans="1:8" x14ac:dyDescent="0.3">
      <c r="A17429" t="s">
        <v>43</v>
      </c>
      <c r="B17429" t="s">
        <v>53</v>
      </c>
      <c r="C17429" t="s">
        <v>84</v>
      </c>
      <c r="D17429" t="s">
        <v>198</v>
      </c>
      <c r="E17429" t="s">
        <v>201</v>
      </c>
      <c r="G17429" s="87">
        <v>18400</v>
      </c>
      <c r="H17429" s="87">
        <v>18400</v>
      </c>
    </row>
    <row r="17430" spans="1:8" x14ac:dyDescent="0.3">
      <c r="A17430" t="s">
        <v>43</v>
      </c>
      <c r="B17430" t="s">
        <v>53</v>
      </c>
      <c r="C17430" t="s">
        <v>84</v>
      </c>
      <c r="D17430" t="s">
        <v>198</v>
      </c>
      <c r="E17430" t="s">
        <v>202</v>
      </c>
      <c r="G17430" s="87">
        <v>18400</v>
      </c>
      <c r="H17430" s="87">
        <v>10928.049833290999</v>
      </c>
    </row>
    <row r="17431" spans="1:8" x14ac:dyDescent="0.3">
      <c r="A17431" t="s">
        <v>43</v>
      </c>
      <c r="B17431" t="s">
        <v>53</v>
      </c>
      <c r="C17431" t="s">
        <v>84</v>
      </c>
      <c r="D17431" t="s">
        <v>198</v>
      </c>
      <c r="E17431" t="s">
        <v>139</v>
      </c>
      <c r="G17431" s="87">
        <v>18400</v>
      </c>
      <c r="H17431" s="87">
        <v>11868</v>
      </c>
    </row>
    <row r="17432" spans="1:8" x14ac:dyDescent="0.3">
      <c r="A17432" t="s">
        <v>43</v>
      </c>
      <c r="B17432" t="s">
        <v>53</v>
      </c>
      <c r="C17432" t="s">
        <v>84</v>
      </c>
      <c r="D17432" t="s">
        <v>198</v>
      </c>
      <c r="E17432" t="s">
        <v>65</v>
      </c>
      <c r="G17432" s="87">
        <v>18400</v>
      </c>
      <c r="H17432" s="87">
        <v>10928.049833290999</v>
      </c>
    </row>
    <row r="17433" spans="1:8" x14ac:dyDescent="0.3">
      <c r="A17433" t="s">
        <v>43</v>
      </c>
      <c r="B17433" t="s">
        <v>53</v>
      </c>
      <c r="C17433" t="s">
        <v>84</v>
      </c>
      <c r="D17433" t="s">
        <v>203</v>
      </c>
      <c r="E17433" t="s">
        <v>204</v>
      </c>
      <c r="G17433" s="87">
        <v>18400</v>
      </c>
      <c r="H17433" s="87">
        <v>10393.785714906</v>
      </c>
    </row>
    <row r="17434" spans="1:8" x14ac:dyDescent="0.3">
      <c r="A17434" t="s">
        <v>43</v>
      </c>
      <c r="B17434" t="s">
        <v>53</v>
      </c>
      <c r="C17434" t="s">
        <v>84</v>
      </c>
      <c r="D17434" t="s">
        <v>203</v>
      </c>
      <c r="E17434" t="s">
        <v>142</v>
      </c>
      <c r="G17434" s="87">
        <v>18400</v>
      </c>
      <c r="H17434" s="87">
        <v>17734.93975903614</v>
      </c>
    </row>
    <row r="17435" spans="1:8" x14ac:dyDescent="0.3">
      <c r="A17435" t="s">
        <v>43</v>
      </c>
      <c r="B17435" t="s">
        <v>53</v>
      </c>
      <c r="C17435" t="s">
        <v>84</v>
      </c>
      <c r="D17435" t="s">
        <v>203</v>
      </c>
      <c r="E17435" t="s">
        <v>143</v>
      </c>
      <c r="G17435" s="87">
        <v>18400</v>
      </c>
      <c r="H17435" s="87">
        <v>18215.46060678206</v>
      </c>
    </row>
    <row r="17436" spans="1:8" x14ac:dyDescent="0.3">
      <c r="A17436" t="s">
        <v>43</v>
      </c>
      <c r="B17436" t="s">
        <v>53</v>
      </c>
      <c r="C17436" t="s">
        <v>84</v>
      </c>
      <c r="D17436" t="s">
        <v>203</v>
      </c>
      <c r="E17436" t="s">
        <v>141</v>
      </c>
      <c r="G17436" s="87">
        <v>18400</v>
      </c>
      <c r="H17436" s="87">
        <v>0</v>
      </c>
    </row>
    <row r="17437" spans="1:8" x14ac:dyDescent="0.3">
      <c r="A17437" t="s">
        <v>43</v>
      </c>
      <c r="B17437" t="s">
        <v>53</v>
      </c>
      <c r="C17437" t="s">
        <v>84</v>
      </c>
      <c r="D17437" t="s">
        <v>203</v>
      </c>
      <c r="E17437" t="s">
        <v>205</v>
      </c>
      <c r="G17437" s="87">
        <v>18400</v>
      </c>
      <c r="H17437" s="87">
        <v>10393.785714906</v>
      </c>
    </row>
    <row r="17438" spans="1:8" x14ac:dyDescent="0.3">
      <c r="A17438" t="s">
        <v>43</v>
      </c>
      <c r="B17438" t="s">
        <v>53</v>
      </c>
      <c r="C17438" t="s">
        <v>84</v>
      </c>
      <c r="D17438" t="s">
        <v>206</v>
      </c>
      <c r="E17438" t="s">
        <v>207</v>
      </c>
      <c r="G17438" s="87">
        <v>18400</v>
      </c>
      <c r="H17438" s="87">
        <v>19504</v>
      </c>
    </row>
    <row r="17439" spans="1:8" x14ac:dyDescent="0.3">
      <c r="A17439" t="s">
        <v>43</v>
      </c>
      <c r="B17439" t="s">
        <v>53</v>
      </c>
      <c r="C17439" t="s">
        <v>84</v>
      </c>
      <c r="D17439" t="s">
        <v>206</v>
      </c>
      <c r="E17439" t="s">
        <v>208</v>
      </c>
      <c r="G17439" s="87">
        <v>18400</v>
      </c>
      <c r="H17439" s="87">
        <v>19483.759999999998</v>
      </c>
    </row>
    <row r="17440" spans="1:8" x14ac:dyDescent="0.3">
      <c r="A17440" t="s">
        <v>43</v>
      </c>
      <c r="B17440" t="s">
        <v>53</v>
      </c>
      <c r="C17440" t="s">
        <v>84</v>
      </c>
      <c r="D17440" t="s">
        <v>206</v>
      </c>
      <c r="E17440" t="s">
        <v>209</v>
      </c>
      <c r="G17440" s="87">
        <v>18400</v>
      </c>
      <c r="H17440" s="87">
        <v>16890.924872355939</v>
      </c>
    </row>
    <row r="17441" spans="1:8" x14ac:dyDescent="0.3">
      <c r="A17441" t="s">
        <v>43</v>
      </c>
      <c r="B17441" t="s">
        <v>53</v>
      </c>
      <c r="C17441" t="s">
        <v>84</v>
      </c>
      <c r="D17441" t="s">
        <v>210</v>
      </c>
      <c r="E17441" t="s">
        <v>211</v>
      </c>
      <c r="G17441" s="87">
        <v>18400</v>
      </c>
      <c r="H17441" s="87">
        <v>16928</v>
      </c>
    </row>
    <row r="17442" spans="1:8" x14ac:dyDescent="0.3">
      <c r="A17442" t="s">
        <v>43</v>
      </c>
      <c r="B17442" t="s">
        <v>53</v>
      </c>
      <c r="C17442" t="s">
        <v>84</v>
      </c>
      <c r="D17442" t="s">
        <v>210</v>
      </c>
      <c r="E17442" t="s">
        <v>212</v>
      </c>
      <c r="G17442" s="87">
        <v>18400</v>
      </c>
      <c r="H17442" s="87">
        <v>16744</v>
      </c>
    </row>
    <row r="17443" spans="1:8" x14ac:dyDescent="0.3">
      <c r="A17443" t="s">
        <v>43</v>
      </c>
      <c r="B17443" t="s">
        <v>53</v>
      </c>
      <c r="C17443" t="s">
        <v>84</v>
      </c>
      <c r="D17443" t="s">
        <v>210</v>
      </c>
      <c r="E17443" t="s">
        <v>213</v>
      </c>
      <c r="G17443" s="87">
        <v>18400</v>
      </c>
      <c r="H17443" s="87">
        <v>17112</v>
      </c>
    </row>
    <row r="17444" spans="1:8" x14ac:dyDescent="0.3">
      <c r="A17444" t="s">
        <v>43</v>
      </c>
      <c r="B17444" t="s">
        <v>53</v>
      </c>
      <c r="C17444" t="s">
        <v>84</v>
      </c>
      <c r="D17444" t="s">
        <v>214</v>
      </c>
      <c r="E17444" t="s">
        <v>215</v>
      </c>
      <c r="F17444" s="88">
        <v>46388</v>
      </c>
      <c r="G17444" s="87">
        <v>1533.333333333333</v>
      </c>
      <c r="H17444" s="87">
        <v>120.8881314115051</v>
      </c>
    </row>
    <row r="17445" spans="1:8" x14ac:dyDescent="0.3">
      <c r="A17445" t="s">
        <v>43</v>
      </c>
      <c r="B17445" t="s">
        <v>53</v>
      </c>
      <c r="C17445" t="s">
        <v>84</v>
      </c>
      <c r="D17445" t="s">
        <v>214</v>
      </c>
      <c r="E17445" t="s">
        <v>216</v>
      </c>
      <c r="F17445" s="88">
        <v>46388</v>
      </c>
      <c r="G17445" s="87">
        <v>1533.333333333333</v>
      </c>
      <c r="H17445" s="87">
        <v>92.000000000000071</v>
      </c>
    </row>
    <row r="17446" spans="1:8" x14ac:dyDescent="0.3">
      <c r="A17446" t="s">
        <v>43</v>
      </c>
      <c r="B17446" t="s">
        <v>53</v>
      </c>
      <c r="C17446" t="s">
        <v>84</v>
      </c>
      <c r="D17446" t="s">
        <v>214</v>
      </c>
      <c r="E17446" t="s">
        <v>217</v>
      </c>
      <c r="F17446" s="88">
        <v>46388</v>
      </c>
      <c r="G17446" s="87">
        <v>1533.333333333333</v>
      </c>
      <c r="H17446" s="87">
        <v>27.252954161797319</v>
      </c>
    </row>
    <row r="17447" spans="1:8" x14ac:dyDescent="0.3">
      <c r="A17447" t="s">
        <v>43</v>
      </c>
      <c r="B17447" t="s">
        <v>53</v>
      </c>
      <c r="C17447" t="s">
        <v>84</v>
      </c>
      <c r="D17447" t="s">
        <v>214</v>
      </c>
      <c r="E17447" t="s">
        <v>215</v>
      </c>
      <c r="F17447" s="88">
        <v>46419</v>
      </c>
      <c r="G17447" s="87">
        <v>1533.333333333333</v>
      </c>
      <c r="H17447" s="87">
        <v>120.846693086318</v>
      </c>
    </row>
    <row r="17448" spans="1:8" x14ac:dyDescent="0.3">
      <c r="A17448" t="s">
        <v>43</v>
      </c>
      <c r="B17448" t="s">
        <v>53</v>
      </c>
      <c r="C17448" t="s">
        <v>84</v>
      </c>
      <c r="D17448" t="s">
        <v>214</v>
      </c>
      <c r="E17448" t="s">
        <v>216</v>
      </c>
      <c r="F17448" s="88">
        <v>46419</v>
      </c>
      <c r="G17448" s="87">
        <v>1533.333333333333</v>
      </c>
      <c r="H17448" s="87">
        <v>92.000000000000071</v>
      </c>
    </row>
    <row r="17449" spans="1:8" x14ac:dyDescent="0.3">
      <c r="A17449" t="s">
        <v>43</v>
      </c>
      <c r="B17449" t="s">
        <v>53</v>
      </c>
      <c r="C17449" t="s">
        <v>84</v>
      </c>
      <c r="D17449" t="s">
        <v>214</v>
      </c>
      <c r="E17449" t="s">
        <v>217</v>
      </c>
      <c r="F17449" s="88">
        <v>46419</v>
      </c>
      <c r="G17449" s="87">
        <v>1533.333333333333</v>
      </c>
      <c r="H17449" s="87">
        <v>27.213861402186591</v>
      </c>
    </row>
    <row r="17450" spans="1:8" x14ac:dyDescent="0.3">
      <c r="A17450" t="s">
        <v>43</v>
      </c>
      <c r="B17450" t="s">
        <v>53</v>
      </c>
      <c r="C17450" t="s">
        <v>84</v>
      </c>
      <c r="D17450" t="s">
        <v>214</v>
      </c>
      <c r="E17450" t="s">
        <v>215</v>
      </c>
      <c r="F17450" s="88">
        <v>46447</v>
      </c>
      <c r="G17450" s="87">
        <v>1533.333333333333</v>
      </c>
      <c r="H17450" s="87">
        <v>120.8053734725258</v>
      </c>
    </row>
    <row r="17451" spans="1:8" x14ac:dyDescent="0.3">
      <c r="A17451" t="s">
        <v>43</v>
      </c>
      <c r="B17451" t="s">
        <v>53</v>
      </c>
      <c r="C17451" t="s">
        <v>84</v>
      </c>
      <c r="D17451" t="s">
        <v>214</v>
      </c>
      <c r="E17451" t="s">
        <v>216</v>
      </c>
      <c r="F17451" s="88">
        <v>46447</v>
      </c>
      <c r="G17451" s="87">
        <v>1533.333333333333</v>
      </c>
      <c r="H17451" s="87">
        <v>92.000000000000071</v>
      </c>
    </row>
    <row r="17452" spans="1:8" x14ac:dyDescent="0.3">
      <c r="A17452" t="s">
        <v>43</v>
      </c>
      <c r="B17452" t="s">
        <v>53</v>
      </c>
      <c r="C17452" t="s">
        <v>84</v>
      </c>
      <c r="D17452" t="s">
        <v>214</v>
      </c>
      <c r="E17452" t="s">
        <v>217</v>
      </c>
      <c r="F17452" s="88">
        <v>46447</v>
      </c>
      <c r="G17452" s="87">
        <v>1533.333333333333</v>
      </c>
      <c r="H17452" s="87">
        <v>27.174880634458258</v>
      </c>
    </row>
    <row r="17453" spans="1:8" x14ac:dyDescent="0.3">
      <c r="A17453" t="s">
        <v>43</v>
      </c>
      <c r="B17453" t="s">
        <v>53</v>
      </c>
      <c r="C17453" t="s">
        <v>84</v>
      </c>
      <c r="D17453" t="s">
        <v>214</v>
      </c>
      <c r="E17453" t="s">
        <v>215</v>
      </c>
      <c r="F17453" s="88">
        <v>46478</v>
      </c>
      <c r="G17453" s="87">
        <v>1533.333333333333</v>
      </c>
      <c r="H17453" s="87">
        <v>120.7627774680212</v>
      </c>
    </row>
    <row r="17454" spans="1:8" x14ac:dyDescent="0.3">
      <c r="A17454" t="s">
        <v>43</v>
      </c>
      <c r="B17454" t="s">
        <v>53</v>
      </c>
      <c r="C17454" t="s">
        <v>84</v>
      </c>
      <c r="D17454" t="s">
        <v>214</v>
      </c>
      <c r="E17454" t="s">
        <v>216</v>
      </c>
      <c r="F17454" s="88">
        <v>46478</v>
      </c>
      <c r="G17454" s="87">
        <v>1533.333333333333</v>
      </c>
      <c r="H17454" s="87">
        <v>92.000000000000071</v>
      </c>
    </row>
    <row r="17455" spans="1:8" x14ac:dyDescent="0.3">
      <c r="A17455" t="s">
        <v>43</v>
      </c>
      <c r="B17455" t="s">
        <v>53</v>
      </c>
      <c r="C17455" t="s">
        <v>84</v>
      </c>
      <c r="D17455" t="s">
        <v>214</v>
      </c>
      <c r="E17455" t="s">
        <v>217</v>
      </c>
      <c r="F17455" s="88">
        <v>46478</v>
      </c>
      <c r="G17455" s="87">
        <v>1533.333333333333</v>
      </c>
      <c r="H17455" s="87">
        <v>27.134695724548241</v>
      </c>
    </row>
    <row r="17456" spans="1:8" x14ac:dyDescent="0.3">
      <c r="A17456" t="s">
        <v>43</v>
      </c>
      <c r="B17456" t="s">
        <v>53</v>
      </c>
      <c r="C17456" t="s">
        <v>84</v>
      </c>
      <c r="D17456" t="s">
        <v>214</v>
      </c>
      <c r="E17456" t="s">
        <v>215</v>
      </c>
      <c r="F17456" s="88">
        <v>46508</v>
      </c>
      <c r="G17456" s="87">
        <v>1533.333333333333</v>
      </c>
      <c r="H17456" s="87">
        <v>120.7203072553576</v>
      </c>
    </row>
    <row r="17457" spans="1:8" x14ac:dyDescent="0.3">
      <c r="A17457" t="s">
        <v>43</v>
      </c>
      <c r="B17457" t="s">
        <v>53</v>
      </c>
      <c r="C17457" t="s">
        <v>84</v>
      </c>
      <c r="D17457" t="s">
        <v>214</v>
      </c>
      <c r="E17457" t="s">
        <v>216</v>
      </c>
      <c r="F17457" s="88">
        <v>46508</v>
      </c>
      <c r="G17457" s="87">
        <v>1533.333333333333</v>
      </c>
      <c r="H17457" s="87">
        <v>92.000000000000071</v>
      </c>
    </row>
    <row r="17458" spans="1:8" x14ac:dyDescent="0.3">
      <c r="A17458" t="s">
        <v>43</v>
      </c>
      <c r="B17458" t="s">
        <v>53</v>
      </c>
      <c r="C17458" t="s">
        <v>84</v>
      </c>
      <c r="D17458" t="s">
        <v>214</v>
      </c>
      <c r="E17458" t="s">
        <v>217</v>
      </c>
      <c r="F17458" s="88">
        <v>46508</v>
      </c>
      <c r="G17458" s="87">
        <v>1533.333333333333</v>
      </c>
      <c r="H17458" s="87">
        <v>27.094629486186381</v>
      </c>
    </row>
    <row r="17459" spans="1:8" x14ac:dyDescent="0.3">
      <c r="A17459" t="s">
        <v>43</v>
      </c>
      <c r="B17459" t="s">
        <v>53</v>
      </c>
      <c r="C17459" t="s">
        <v>84</v>
      </c>
      <c r="D17459" t="s">
        <v>214</v>
      </c>
      <c r="E17459" t="s">
        <v>215</v>
      </c>
      <c r="F17459" s="88">
        <v>46539</v>
      </c>
      <c r="G17459" s="87">
        <v>1533.333333333333</v>
      </c>
      <c r="H17459" s="87">
        <v>120.67796227813631</v>
      </c>
    </row>
    <row r="17460" spans="1:8" x14ac:dyDescent="0.3">
      <c r="A17460" t="s">
        <v>43</v>
      </c>
      <c r="B17460" t="s">
        <v>53</v>
      </c>
      <c r="C17460" t="s">
        <v>84</v>
      </c>
      <c r="D17460" t="s">
        <v>214</v>
      </c>
      <c r="E17460" t="s">
        <v>216</v>
      </c>
      <c r="F17460" s="88">
        <v>46539</v>
      </c>
      <c r="G17460" s="87">
        <v>1533.333333333333</v>
      </c>
      <c r="H17460" s="87">
        <v>92.000000000000071</v>
      </c>
    </row>
    <row r="17461" spans="1:8" x14ac:dyDescent="0.3">
      <c r="A17461" t="s">
        <v>43</v>
      </c>
      <c r="B17461" t="s">
        <v>53</v>
      </c>
      <c r="C17461" t="s">
        <v>84</v>
      </c>
      <c r="D17461" t="s">
        <v>214</v>
      </c>
      <c r="E17461" t="s">
        <v>217</v>
      </c>
      <c r="F17461" s="88">
        <v>46539</v>
      </c>
      <c r="G17461" s="87">
        <v>1533.333333333333</v>
      </c>
      <c r="H17461" s="87">
        <v>27.05468139446814</v>
      </c>
    </row>
    <row r="17462" spans="1:8" x14ac:dyDescent="0.3">
      <c r="A17462" t="s">
        <v>43</v>
      </c>
      <c r="B17462" t="s">
        <v>53</v>
      </c>
      <c r="C17462" t="s">
        <v>84</v>
      </c>
      <c r="D17462" t="s">
        <v>214</v>
      </c>
      <c r="E17462" t="s">
        <v>215</v>
      </c>
      <c r="F17462" s="88">
        <v>46569</v>
      </c>
      <c r="G17462" s="87">
        <v>1533.333333333333</v>
      </c>
      <c r="H17462" s="87">
        <v>120.6357419832346</v>
      </c>
    </row>
    <row r="17463" spans="1:8" x14ac:dyDescent="0.3">
      <c r="A17463" t="s">
        <v>43</v>
      </c>
      <c r="B17463" t="s">
        <v>53</v>
      </c>
      <c r="C17463" t="s">
        <v>84</v>
      </c>
      <c r="D17463" t="s">
        <v>214</v>
      </c>
      <c r="E17463" t="s">
        <v>216</v>
      </c>
      <c r="F17463" s="88">
        <v>46569</v>
      </c>
      <c r="G17463" s="87">
        <v>1533.333333333333</v>
      </c>
      <c r="H17463" s="87">
        <v>92.000000000000071</v>
      </c>
    </row>
    <row r="17464" spans="1:8" x14ac:dyDescent="0.3">
      <c r="A17464" t="s">
        <v>43</v>
      </c>
      <c r="B17464" t="s">
        <v>53</v>
      </c>
      <c r="C17464" t="s">
        <v>84</v>
      </c>
      <c r="D17464" t="s">
        <v>214</v>
      </c>
      <c r="E17464" t="s">
        <v>217</v>
      </c>
      <c r="F17464" s="88">
        <v>46569</v>
      </c>
      <c r="G17464" s="87">
        <v>1533.333333333333</v>
      </c>
      <c r="H17464" s="87">
        <v>27.014850927579719</v>
      </c>
    </row>
    <row r="17465" spans="1:8" x14ac:dyDescent="0.3">
      <c r="A17465" t="s">
        <v>43</v>
      </c>
      <c r="B17465" t="s">
        <v>53</v>
      </c>
      <c r="C17465" t="s">
        <v>84</v>
      </c>
      <c r="D17465" t="s">
        <v>214</v>
      </c>
      <c r="E17465" t="s">
        <v>215</v>
      </c>
      <c r="F17465" s="88">
        <v>46600</v>
      </c>
      <c r="G17465" s="87">
        <v>1533.333333333333</v>
      </c>
      <c r="H17465" s="87">
        <v>120.5929567508515</v>
      </c>
    </row>
    <row r="17466" spans="1:8" x14ac:dyDescent="0.3">
      <c r="A17466" t="s">
        <v>43</v>
      </c>
      <c r="B17466" t="s">
        <v>53</v>
      </c>
      <c r="C17466" t="s">
        <v>84</v>
      </c>
      <c r="D17466" t="s">
        <v>214</v>
      </c>
      <c r="E17466" t="s">
        <v>216</v>
      </c>
      <c r="F17466" s="88">
        <v>46600</v>
      </c>
      <c r="G17466" s="87">
        <v>1533.333333333333</v>
      </c>
      <c r="H17466" s="87">
        <v>92.000000000000071</v>
      </c>
    </row>
    <row r="17467" spans="1:8" x14ac:dyDescent="0.3">
      <c r="A17467" t="s">
        <v>43</v>
      </c>
      <c r="B17467" t="s">
        <v>53</v>
      </c>
      <c r="C17467" t="s">
        <v>84</v>
      </c>
      <c r="D17467" t="s">
        <v>214</v>
      </c>
      <c r="E17467" t="s">
        <v>217</v>
      </c>
      <c r="F17467" s="88">
        <v>46600</v>
      </c>
      <c r="G17467" s="87">
        <v>1533.333333333333</v>
      </c>
      <c r="H17467" s="87">
        <v>26.97448750080332</v>
      </c>
    </row>
    <row r="17468" spans="1:8" x14ac:dyDescent="0.3">
      <c r="A17468" t="s">
        <v>43</v>
      </c>
      <c r="B17468" t="s">
        <v>53</v>
      </c>
      <c r="C17468" t="s">
        <v>84</v>
      </c>
      <c r="D17468" t="s">
        <v>214</v>
      </c>
      <c r="E17468" t="s">
        <v>215</v>
      </c>
      <c r="F17468" s="88">
        <v>46631</v>
      </c>
      <c r="G17468" s="87">
        <v>1533.333333333333</v>
      </c>
      <c r="H17468" s="87">
        <v>120.55098619566721</v>
      </c>
    </row>
    <row r="17469" spans="1:8" x14ac:dyDescent="0.3">
      <c r="A17469" t="s">
        <v>43</v>
      </c>
      <c r="B17469" t="s">
        <v>53</v>
      </c>
      <c r="C17469" t="s">
        <v>84</v>
      </c>
      <c r="D17469" t="s">
        <v>214</v>
      </c>
      <c r="E17469" t="s">
        <v>216</v>
      </c>
      <c r="F17469" s="88">
        <v>46631</v>
      </c>
      <c r="G17469" s="87">
        <v>1533.333333333333</v>
      </c>
      <c r="H17469" s="87">
        <v>92.000000000000071</v>
      </c>
    </row>
    <row r="17470" spans="1:8" x14ac:dyDescent="0.3">
      <c r="A17470" t="s">
        <v>43</v>
      </c>
      <c r="B17470" t="s">
        <v>53</v>
      </c>
      <c r="C17470" t="s">
        <v>84</v>
      </c>
      <c r="D17470" t="s">
        <v>214</v>
      </c>
      <c r="E17470" t="s">
        <v>217</v>
      </c>
      <c r="F17470" s="88">
        <v>46631</v>
      </c>
      <c r="G17470" s="87">
        <v>1533.333333333333</v>
      </c>
      <c r="H17470" s="87">
        <v>26.934892637421669</v>
      </c>
    </row>
    <row r="17471" spans="1:8" x14ac:dyDescent="0.3">
      <c r="A17471" t="s">
        <v>43</v>
      </c>
      <c r="B17471" t="s">
        <v>53</v>
      </c>
      <c r="C17471" t="s">
        <v>84</v>
      </c>
      <c r="D17471" t="s">
        <v>214</v>
      </c>
      <c r="E17471" t="s">
        <v>215</v>
      </c>
      <c r="F17471" s="88">
        <v>46661</v>
      </c>
      <c r="G17471" s="87">
        <v>1533.333333333333</v>
      </c>
      <c r="H17471" s="87">
        <v>89.304563730436911</v>
      </c>
    </row>
    <row r="17472" spans="1:8" x14ac:dyDescent="0.3">
      <c r="A17472" t="s">
        <v>43</v>
      </c>
      <c r="B17472" t="s">
        <v>53</v>
      </c>
      <c r="C17472" t="s">
        <v>84</v>
      </c>
      <c r="D17472" t="s">
        <v>214</v>
      </c>
      <c r="E17472" t="s">
        <v>216</v>
      </c>
      <c r="F17472" s="88">
        <v>46661</v>
      </c>
      <c r="G17472" s="87">
        <v>1533.333333333333</v>
      </c>
      <c r="H17472" s="87">
        <v>61.333333333333393</v>
      </c>
    </row>
    <row r="17473" spans="1:8" x14ac:dyDescent="0.3">
      <c r="A17473" t="s">
        <v>43</v>
      </c>
      <c r="B17473" t="s">
        <v>53</v>
      </c>
      <c r="C17473" t="s">
        <v>84</v>
      </c>
      <c r="D17473" t="s">
        <v>214</v>
      </c>
      <c r="E17473" t="s">
        <v>217</v>
      </c>
      <c r="F17473" s="88">
        <v>46661</v>
      </c>
      <c r="G17473" s="87">
        <v>1533.333333333333</v>
      </c>
      <c r="H17473" s="87">
        <v>26.895413843368829</v>
      </c>
    </row>
    <row r="17474" spans="1:8" x14ac:dyDescent="0.3">
      <c r="A17474" t="s">
        <v>43</v>
      </c>
      <c r="B17474" t="s">
        <v>53</v>
      </c>
      <c r="C17474" t="s">
        <v>84</v>
      </c>
      <c r="D17474" t="s">
        <v>214</v>
      </c>
      <c r="E17474" t="s">
        <v>215</v>
      </c>
      <c r="F17474" s="88">
        <v>46692</v>
      </c>
      <c r="G17474" s="87">
        <v>1533.333333333333</v>
      </c>
      <c r="H17474" s="87">
        <v>89.263625966713604</v>
      </c>
    </row>
    <row r="17475" spans="1:8" x14ac:dyDescent="0.3">
      <c r="A17475" t="s">
        <v>43</v>
      </c>
      <c r="B17475" t="s">
        <v>53</v>
      </c>
      <c r="C17475" t="s">
        <v>84</v>
      </c>
      <c r="D17475" t="s">
        <v>214</v>
      </c>
      <c r="E17475" t="s">
        <v>216</v>
      </c>
      <c r="F17475" s="88">
        <v>46692</v>
      </c>
      <c r="G17475" s="87">
        <v>1533.333333333333</v>
      </c>
      <c r="H17475" s="87">
        <v>61.333333333333393</v>
      </c>
    </row>
    <row r="17476" spans="1:8" x14ac:dyDescent="0.3">
      <c r="A17476" t="s">
        <v>43</v>
      </c>
      <c r="B17476" t="s">
        <v>53</v>
      </c>
      <c r="C17476" t="s">
        <v>84</v>
      </c>
      <c r="D17476" t="s">
        <v>214</v>
      </c>
      <c r="E17476" t="s">
        <v>217</v>
      </c>
      <c r="F17476" s="88">
        <v>46692</v>
      </c>
      <c r="G17476" s="87">
        <v>1533.333333333333</v>
      </c>
      <c r="H17476" s="87">
        <v>26.856050609019459</v>
      </c>
    </row>
    <row r="17477" spans="1:8" x14ac:dyDescent="0.3">
      <c r="A17477" t="s">
        <v>43</v>
      </c>
      <c r="B17477" t="s">
        <v>53</v>
      </c>
      <c r="C17477" t="s">
        <v>84</v>
      </c>
      <c r="D17477" t="s">
        <v>214</v>
      </c>
      <c r="E17477" t="s">
        <v>215</v>
      </c>
      <c r="F17477" s="88">
        <v>46722</v>
      </c>
      <c r="G17477" s="87">
        <v>1533.333333333333</v>
      </c>
      <c r="H17477" s="87">
        <v>89.222807858169347</v>
      </c>
    </row>
    <row r="17478" spans="1:8" x14ac:dyDescent="0.3">
      <c r="A17478" t="s">
        <v>43</v>
      </c>
      <c r="B17478" t="s">
        <v>53</v>
      </c>
      <c r="C17478" t="s">
        <v>84</v>
      </c>
      <c r="D17478" t="s">
        <v>214</v>
      </c>
      <c r="E17478" t="s">
        <v>216</v>
      </c>
      <c r="F17478" s="88">
        <v>46722</v>
      </c>
      <c r="G17478" s="87">
        <v>1533.333333333333</v>
      </c>
      <c r="H17478" s="87">
        <v>61.333333333333393</v>
      </c>
    </row>
    <row r="17479" spans="1:8" x14ac:dyDescent="0.3">
      <c r="A17479" t="s">
        <v>43</v>
      </c>
      <c r="B17479" t="s">
        <v>53</v>
      </c>
      <c r="C17479" t="s">
        <v>84</v>
      </c>
      <c r="D17479" t="s">
        <v>214</v>
      </c>
      <c r="E17479" t="s">
        <v>217</v>
      </c>
      <c r="F17479" s="88">
        <v>46722</v>
      </c>
      <c r="G17479" s="87">
        <v>1533.333333333333</v>
      </c>
      <c r="H17479" s="87">
        <v>26.816802427726959</v>
      </c>
    </row>
    <row r="17480" spans="1:8" x14ac:dyDescent="0.3">
      <c r="A17480" t="s">
        <v>43</v>
      </c>
      <c r="B17480" t="s">
        <v>53</v>
      </c>
      <c r="C17480" t="s">
        <v>89</v>
      </c>
      <c r="D17480" t="s">
        <v>198</v>
      </c>
      <c r="E17480" t="s">
        <v>135</v>
      </c>
      <c r="G17480" s="87">
        <v>15200</v>
      </c>
      <c r="H17480" s="87">
        <v>8755.1999999999989</v>
      </c>
    </row>
    <row r="17481" spans="1:8" x14ac:dyDescent="0.3">
      <c r="A17481" t="s">
        <v>43</v>
      </c>
      <c r="B17481" t="s">
        <v>53</v>
      </c>
      <c r="C17481" t="s">
        <v>89</v>
      </c>
      <c r="D17481" t="s">
        <v>198</v>
      </c>
      <c r="E17481" t="s">
        <v>199</v>
      </c>
      <c r="G17481" s="87">
        <v>15200</v>
      </c>
      <c r="H17481" s="87">
        <v>15233.187772925759</v>
      </c>
    </row>
    <row r="17482" spans="1:8" x14ac:dyDescent="0.3">
      <c r="A17482" t="s">
        <v>43</v>
      </c>
      <c r="B17482" t="s">
        <v>53</v>
      </c>
      <c r="C17482" t="s">
        <v>89</v>
      </c>
      <c r="D17482" t="s">
        <v>198</v>
      </c>
      <c r="E17482" t="s">
        <v>200</v>
      </c>
      <c r="G17482" s="87">
        <v>15200</v>
      </c>
      <c r="H17482" s="87">
        <v>15367.03296703297</v>
      </c>
    </row>
    <row r="17483" spans="1:8" x14ac:dyDescent="0.3">
      <c r="A17483" t="s">
        <v>43</v>
      </c>
      <c r="B17483" t="s">
        <v>53</v>
      </c>
      <c r="C17483" t="s">
        <v>89</v>
      </c>
      <c r="D17483" t="s">
        <v>198</v>
      </c>
      <c r="E17483" t="s">
        <v>201</v>
      </c>
      <c r="G17483" s="87">
        <v>15200</v>
      </c>
      <c r="H17483" s="87">
        <v>15200</v>
      </c>
    </row>
    <row r="17484" spans="1:8" x14ac:dyDescent="0.3">
      <c r="A17484" t="s">
        <v>43</v>
      </c>
      <c r="B17484" t="s">
        <v>53</v>
      </c>
      <c r="C17484" t="s">
        <v>89</v>
      </c>
      <c r="D17484" t="s">
        <v>198</v>
      </c>
      <c r="E17484" t="s">
        <v>202</v>
      </c>
      <c r="G17484" s="87">
        <v>15200</v>
      </c>
      <c r="H17484" s="87">
        <v>8870.7372138778264</v>
      </c>
    </row>
    <row r="17485" spans="1:8" x14ac:dyDescent="0.3">
      <c r="A17485" t="s">
        <v>43</v>
      </c>
      <c r="B17485" t="s">
        <v>53</v>
      </c>
      <c r="C17485" t="s">
        <v>89</v>
      </c>
      <c r="D17485" t="s">
        <v>198</v>
      </c>
      <c r="E17485" t="s">
        <v>139</v>
      </c>
      <c r="G17485" s="87">
        <v>15200</v>
      </c>
      <c r="H17485" s="87">
        <v>9348</v>
      </c>
    </row>
    <row r="17486" spans="1:8" x14ac:dyDescent="0.3">
      <c r="A17486" t="s">
        <v>43</v>
      </c>
      <c r="B17486" t="s">
        <v>53</v>
      </c>
      <c r="C17486" t="s">
        <v>89</v>
      </c>
      <c r="D17486" t="s">
        <v>198</v>
      </c>
      <c r="E17486" t="s">
        <v>65</v>
      </c>
      <c r="G17486" s="87">
        <v>15200</v>
      </c>
      <c r="H17486" s="87">
        <v>8870.7372138778264</v>
      </c>
    </row>
    <row r="17487" spans="1:8" x14ac:dyDescent="0.3">
      <c r="A17487" t="s">
        <v>43</v>
      </c>
      <c r="B17487" t="s">
        <v>53</v>
      </c>
      <c r="C17487" t="s">
        <v>89</v>
      </c>
      <c r="D17487" t="s">
        <v>203</v>
      </c>
      <c r="E17487" t="s">
        <v>204</v>
      </c>
      <c r="G17487" s="87">
        <v>15200</v>
      </c>
      <c r="H17487" s="87">
        <v>8851.4109890109885</v>
      </c>
    </row>
    <row r="17488" spans="1:8" x14ac:dyDescent="0.3">
      <c r="A17488" t="s">
        <v>43</v>
      </c>
      <c r="B17488" t="s">
        <v>53</v>
      </c>
      <c r="C17488" t="s">
        <v>89</v>
      </c>
      <c r="D17488" t="s">
        <v>203</v>
      </c>
      <c r="E17488" t="s">
        <v>142</v>
      </c>
      <c r="G17488" s="87">
        <v>15200</v>
      </c>
      <c r="H17488" s="87">
        <v>15200</v>
      </c>
    </row>
    <row r="17489" spans="1:8" x14ac:dyDescent="0.3">
      <c r="A17489" t="s">
        <v>43</v>
      </c>
      <c r="B17489" t="s">
        <v>53</v>
      </c>
      <c r="C17489" t="s">
        <v>89</v>
      </c>
      <c r="D17489" t="s">
        <v>203</v>
      </c>
      <c r="E17489" t="s">
        <v>143</v>
      </c>
      <c r="G17489" s="87">
        <v>15200</v>
      </c>
      <c r="H17489" s="87">
        <v>15367.03296703297</v>
      </c>
    </row>
    <row r="17490" spans="1:8" x14ac:dyDescent="0.3">
      <c r="A17490" t="s">
        <v>43</v>
      </c>
      <c r="B17490" t="s">
        <v>53</v>
      </c>
      <c r="C17490" t="s">
        <v>89</v>
      </c>
      <c r="D17490" t="s">
        <v>203</v>
      </c>
      <c r="E17490" t="s">
        <v>141</v>
      </c>
      <c r="G17490" s="87">
        <v>15200</v>
      </c>
      <c r="H17490" s="87">
        <v>0</v>
      </c>
    </row>
    <row r="17491" spans="1:8" x14ac:dyDescent="0.3">
      <c r="A17491" t="s">
        <v>43</v>
      </c>
      <c r="B17491" t="s">
        <v>53</v>
      </c>
      <c r="C17491" t="s">
        <v>89</v>
      </c>
      <c r="D17491" t="s">
        <v>203</v>
      </c>
      <c r="E17491" t="s">
        <v>205</v>
      </c>
      <c r="G17491" s="87">
        <v>15200</v>
      </c>
      <c r="H17491" s="87">
        <v>8851.4109890109885</v>
      </c>
    </row>
    <row r="17492" spans="1:8" x14ac:dyDescent="0.3">
      <c r="A17492" t="s">
        <v>43</v>
      </c>
      <c r="B17492" t="s">
        <v>53</v>
      </c>
      <c r="C17492" t="s">
        <v>89</v>
      </c>
      <c r="D17492" t="s">
        <v>206</v>
      </c>
      <c r="E17492" t="s">
        <v>207</v>
      </c>
      <c r="G17492" s="87">
        <v>15200</v>
      </c>
      <c r="H17492" s="87">
        <v>15504</v>
      </c>
    </row>
    <row r="17493" spans="1:8" x14ac:dyDescent="0.3">
      <c r="A17493" t="s">
        <v>43</v>
      </c>
      <c r="B17493" t="s">
        <v>53</v>
      </c>
      <c r="C17493" t="s">
        <v>89</v>
      </c>
      <c r="D17493" t="s">
        <v>206</v>
      </c>
      <c r="E17493" t="s">
        <v>208</v>
      </c>
      <c r="G17493" s="87">
        <v>15200</v>
      </c>
      <c r="H17493" s="87">
        <v>15470.222222222221</v>
      </c>
    </row>
    <row r="17494" spans="1:8" x14ac:dyDescent="0.3">
      <c r="A17494" t="s">
        <v>43</v>
      </c>
      <c r="B17494" t="s">
        <v>53</v>
      </c>
      <c r="C17494" t="s">
        <v>89</v>
      </c>
      <c r="D17494" t="s">
        <v>206</v>
      </c>
      <c r="E17494" t="s">
        <v>209</v>
      </c>
      <c r="G17494" s="87">
        <v>15200</v>
      </c>
      <c r="H17494" s="87">
        <v>13832</v>
      </c>
    </row>
    <row r="17495" spans="1:8" x14ac:dyDescent="0.3">
      <c r="A17495" t="s">
        <v>43</v>
      </c>
      <c r="B17495" t="s">
        <v>53</v>
      </c>
      <c r="C17495" t="s">
        <v>89</v>
      </c>
      <c r="D17495" t="s">
        <v>210</v>
      </c>
      <c r="E17495" t="s">
        <v>211</v>
      </c>
      <c r="G17495" s="87">
        <v>15200</v>
      </c>
      <c r="H17495" s="87">
        <v>13984</v>
      </c>
    </row>
    <row r="17496" spans="1:8" x14ac:dyDescent="0.3">
      <c r="A17496" t="s">
        <v>43</v>
      </c>
      <c r="B17496" t="s">
        <v>53</v>
      </c>
      <c r="C17496" t="s">
        <v>89</v>
      </c>
      <c r="D17496" t="s">
        <v>210</v>
      </c>
      <c r="E17496" t="s">
        <v>212</v>
      </c>
      <c r="G17496" s="87">
        <v>15200</v>
      </c>
      <c r="H17496" s="87">
        <v>13832</v>
      </c>
    </row>
    <row r="17497" spans="1:8" x14ac:dyDescent="0.3">
      <c r="A17497" t="s">
        <v>43</v>
      </c>
      <c r="B17497" t="s">
        <v>53</v>
      </c>
      <c r="C17497" t="s">
        <v>89</v>
      </c>
      <c r="D17497" t="s">
        <v>210</v>
      </c>
      <c r="E17497" t="s">
        <v>213</v>
      </c>
      <c r="G17497" s="87">
        <v>15200</v>
      </c>
      <c r="H17497" s="87">
        <v>13832</v>
      </c>
    </row>
    <row r="17498" spans="1:8" x14ac:dyDescent="0.3">
      <c r="A17498" t="s">
        <v>43</v>
      </c>
      <c r="B17498" t="s">
        <v>53</v>
      </c>
      <c r="C17498" t="s">
        <v>89</v>
      </c>
      <c r="D17498" t="s">
        <v>214</v>
      </c>
      <c r="E17498" t="s">
        <v>215</v>
      </c>
      <c r="F17498" s="88">
        <v>46388</v>
      </c>
      <c r="G17498" s="87">
        <v>1266.666666666667</v>
      </c>
      <c r="H17498" s="87">
        <v>25.333333333333361</v>
      </c>
    </row>
    <row r="17499" spans="1:8" x14ac:dyDescent="0.3">
      <c r="A17499" t="s">
        <v>43</v>
      </c>
      <c r="B17499" t="s">
        <v>53</v>
      </c>
      <c r="C17499" t="s">
        <v>89</v>
      </c>
      <c r="D17499" t="s">
        <v>214</v>
      </c>
      <c r="E17499" t="s">
        <v>216</v>
      </c>
      <c r="F17499" s="88">
        <v>46388</v>
      </c>
      <c r="G17499" s="87">
        <v>1266.666666666667</v>
      </c>
      <c r="H17499" s="87">
        <v>25.333333333333361</v>
      </c>
    </row>
    <row r="17500" spans="1:8" x14ac:dyDescent="0.3">
      <c r="A17500" t="s">
        <v>43</v>
      </c>
      <c r="B17500" t="s">
        <v>53</v>
      </c>
      <c r="C17500" t="s">
        <v>89</v>
      </c>
      <c r="D17500" t="s">
        <v>214</v>
      </c>
      <c r="E17500" t="s">
        <v>217</v>
      </c>
      <c r="F17500" s="88">
        <v>46388</v>
      </c>
      <c r="G17500" s="87">
        <v>1266.666666666667</v>
      </c>
      <c r="H17500" s="87">
        <v>0</v>
      </c>
    </row>
    <row r="17501" spans="1:8" x14ac:dyDescent="0.3">
      <c r="A17501" t="s">
        <v>43</v>
      </c>
      <c r="B17501" t="s">
        <v>53</v>
      </c>
      <c r="C17501" t="s">
        <v>89</v>
      </c>
      <c r="D17501" t="s">
        <v>214</v>
      </c>
      <c r="E17501" t="s">
        <v>215</v>
      </c>
      <c r="F17501" s="88">
        <v>46419</v>
      </c>
      <c r="G17501" s="87">
        <v>1266.666666666667</v>
      </c>
      <c r="H17501" s="87">
        <v>25.333333333333361</v>
      </c>
    </row>
    <row r="17502" spans="1:8" x14ac:dyDescent="0.3">
      <c r="A17502" t="s">
        <v>43</v>
      </c>
      <c r="B17502" t="s">
        <v>53</v>
      </c>
      <c r="C17502" t="s">
        <v>89</v>
      </c>
      <c r="D17502" t="s">
        <v>214</v>
      </c>
      <c r="E17502" t="s">
        <v>216</v>
      </c>
      <c r="F17502" s="88">
        <v>46419</v>
      </c>
      <c r="G17502" s="87">
        <v>1266.666666666667</v>
      </c>
      <c r="H17502" s="87">
        <v>25.333333333333361</v>
      </c>
    </row>
    <row r="17503" spans="1:8" x14ac:dyDescent="0.3">
      <c r="A17503" t="s">
        <v>43</v>
      </c>
      <c r="B17503" t="s">
        <v>53</v>
      </c>
      <c r="C17503" t="s">
        <v>89</v>
      </c>
      <c r="D17503" t="s">
        <v>214</v>
      </c>
      <c r="E17503" t="s">
        <v>217</v>
      </c>
      <c r="F17503" s="88">
        <v>46419</v>
      </c>
      <c r="G17503" s="87">
        <v>1266.666666666667</v>
      </c>
      <c r="H17503" s="87">
        <v>0</v>
      </c>
    </row>
    <row r="17504" spans="1:8" x14ac:dyDescent="0.3">
      <c r="A17504" t="s">
        <v>43</v>
      </c>
      <c r="B17504" t="s">
        <v>53</v>
      </c>
      <c r="C17504" t="s">
        <v>89</v>
      </c>
      <c r="D17504" t="s">
        <v>214</v>
      </c>
      <c r="E17504" t="s">
        <v>215</v>
      </c>
      <c r="F17504" s="88">
        <v>46447</v>
      </c>
      <c r="G17504" s="87">
        <v>1266.666666666667</v>
      </c>
      <c r="H17504" s="87">
        <v>25.333333333333361</v>
      </c>
    </row>
    <row r="17505" spans="1:8" x14ac:dyDescent="0.3">
      <c r="A17505" t="s">
        <v>43</v>
      </c>
      <c r="B17505" t="s">
        <v>53</v>
      </c>
      <c r="C17505" t="s">
        <v>89</v>
      </c>
      <c r="D17505" t="s">
        <v>214</v>
      </c>
      <c r="E17505" t="s">
        <v>216</v>
      </c>
      <c r="F17505" s="88">
        <v>46447</v>
      </c>
      <c r="G17505" s="87">
        <v>1266.666666666667</v>
      </c>
      <c r="H17505" s="87">
        <v>25.333333333333361</v>
      </c>
    </row>
    <row r="17506" spans="1:8" x14ac:dyDescent="0.3">
      <c r="A17506" t="s">
        <v>43</v>
      </c>
      <c r="B17506" t="s">
        <v>53</v>
      </c>
      <c r="C17506" t="s">
        <v>89</v>
      </c>
      <c r="D17506" t="s">
        <v>214</v>
      </c>
      <c r="E17506" t="s">
        <v>217</v>
      </c>
      <c r="F17506" s="88">
        <v>46447</v>
      </c>
      <c r="G17506" s="87">
        <v>1266.666666666667</v>
      </c>
      <c r="H17506" s="87">
        <v>0</v>
      </c>
    </row>
    <row r="17507" spans="1:8" x14ac:dyDescent="0.3">
      <c r="A17507" t="s">
        <v>43</v>
      </c>
      <c r="B17507" t="s">
        <v>53</v>
      </c>
      <c r="C17507" t="s">
        <v>89</v>
      </c>
      <c r="D17507" t="s">
        <v>214</v>
      </c>
      <c r="E17507" t="s">
        <v>215</v>
      </c>
      <c r="F17507" s="88">
        <v>46478</v>
      </c>
      <c r="G17507" s="87">
        <v>1266.666666666667</v>
      </c>
      <c r="H17507" s="87">
        <v>25.333333333333361</v>
      </c>
    </row>
    <row r="17508" spans="1:8" x14ac:dyDescent="0.3">
      <c r="A17508" t="s">
        <v>43</v>
      </c>
      <c r="B17508" t="s">
        <v>53</v>
      </c>
      <c r="C17508" t="s">
        <v>89</v>
      </c>
      <c r="D17508" t="s">
        <v>214</v>
      </c>
      <c r="E17508" t="s">
        <v>216</v>
      </c>
      <c r="F17508" s="88">
        <v>46478</v>
      </c>
      <c r="G17508" s="87">
        <v>1266.666666666667</v>
      </c>
      <c r="H17508" s="87">
        <v>25.333333333333361</v>
      </c>
    </row>
    <row r="17509" spans="1:8" x14ac:dyDescent="0.3">
      <c r="A17509" t="s">
        <v>43</v>
      </c>
      <c r="B17509" t="s">
        <v>53</v>
      </c>
      <c r="C17509" t="s">
        <v>89</v>
      </c>
      <c r="D17509" t="s">
        <v>214</v>
      </c>
      <c r="E17509" t="s">
        <v>217</v>
      </c>
      <c r="F17509" s="88">
        <v>46478</v>
      </c>
      <c r="G17509" s="87">
        <v>1266.666666666667</v>
      </c>
      <c r="H17509" s="87">
        <v>0</v>
      </c>
    </row>
    <row r="17510" spans="1:8" x14ac:dyDescent="0.3">
      <c r="A17510" t="s">
        <v>43</v>
      </c>
      <c r="B17510" t="s">
        <v>53</v>
      </c>
      <c r="C17510" t="s">
        <v>89</v>
      </c>
      <c r="D17510" t="s">
        <v>214</v>
      </c>
      <c r="E17510" t="s">
        <v>215</v>
      </c>
      <c r="F17510" s="88">
        <v>46508</v>
      </c>
      <c r="G17510" s="87">
        <v>1266.666666666667</v>
      </c>
      <c r="H17510" s="87">
        <v>25.333333333333361</v>
      </c>
    </row>
    <row r="17511" spans="1:8" x14ac:dyDescent="0.3">
      <c r="A17511" t="s">
        <v>43</v>
      </c>
      <c r="B17511" t="s">
        <v>53</v>
      </c>
      <c r="C17511" t="s">
        <v>89</v>
      </c>
      <c r="D17511" t="s">
        <v>214</v>
      </c>
      <c r="E17511" t="s">
        <v>216</v>
      </c>
      <c r="F17511" s="88">
        <v>46508</v>
      </c>
      <c r="G17511" s="87">
        <v>1266.666666666667</v>
      </c>
      <c r="H17511" s="87">
        <v>25.333333333333361</v>
      </c>
    </row>
    <row r="17512" spans="1:8" x14ac:dyDescent="0.3">
      <c r="A17512" t="s">
        <v>43</v>
      </c>
      <c r="B17512" t="s">
        <v>53</v>
      </c>
      <c r="C17512" t="s">
        <v>89</v>
      </c>
      <c r="D17512" t="s">
        <v>214</v>
      </c>
      <c r="E17512" t="s">
        <v>217</v>
      </c>
      <c r="F17512" s="88">
        <v>46508</v>
      </c>
      <c r="G17512" s="87">
        <v>1266.666666666667</v>
      </c>
      <c r="H17512" s="87">
        <v>0</v>
      </c>
    </row>
    <row r="17513" spans="1:8" x14ac:dyDescent="0.3">
      <c r="A17513" t="s">
        <v>43</v>
      </c>
      <c r="B17513" t="s">
        <v>53</v>
      </c>
      <c r="C17513" t="s">
        <v>89</v>
      </c>
      <c r="D17513" t="s">
        <v>214</v>
      </c>
      <c r="E17513" t="s">
        <v>215</v>
      </c>
      <c r="F17513" s="88">
        <v>46539</v>
      </c>
      <c r="G17513" s="87">
        <v>1266.666666666667</v>
      </c>
      <c r="H17513" s="87">
        <v>25.333333333333361</v>
      </c>
    </row>
    <row r="17514" spans="1:8" x14ac:dyDescent="0.3">
      <c r="A17514" t="s">
        <v>43</v>
      </c>
      <c r="B17514" t="s">
        <v>53</v>
      </c>
      <c r="C17514" t="s">
        <v>89</v>
      </c>
      <c r="D17514" t="s">
        <v>214</v>
      </c>
      <c r="E17514" t="s">
        <v>216</v>
      </c>
      <c r="F17514" s="88">
        <v>46539</v>
      </c>
      <c r="G17514" s="87">
        <v>1266.666666666667</v>
      </c>
      <c r="H17514" s="87">
        <v>25.333333333333361</v>
      </c>
    </row>
    <row r="17515" spans="1:8" x14ac:dyDescent="0.3">
      <c r="A17515" t="s">
        <v>43</v>
      </c>
      <c r="B17515" t="s">
        <v>53</v>
      </c>
      <c r="C17515" t="s">
        <v>89</v>
      </c>
      <c r="D17515" t="s">
        <v>214</v>
      </c>
      <c r="E17515" t="s">
        <v>217</v>
      </c>
      <c r="F17515" s="88">
        <v>46539</v>
      </c>
      <c r="G17515" s="87">
        <v>1266.666666666667</v>
      </c>
      <c r="H17515" s="87">
        <v>0</v>
      </c>
    </row>
    <row r="17516" spans="1:8" x14ac:dyDescent="0.3">
      <c r="A17516" t="s">
        <v>43</v>
      </c>
      <c r="B17516" t="s">
        <v>53</v>
      </c>
      <c r="C17516" t="s">
        <v>89</v>
      </c>
      <c r="D17516" t="s">
        <v>214</v>
      </c>
      <c r="E17516" t="s">
        <v>215</v>
      </c>
      <c r="F17516" s="88">
        <v>46569</v>
      </c>
      <c r="G17516" s="87">
        <v>1266.666666666667</v>
      </c>
      <c r="H17516" s="87">
        <v>25.333333333333361</v>
      </c>
    </row>
    <row r="17517" spans="1:8" x14ac:dyDescent="0.3">
      <c r="A17517" t="s">
        <v>43</v>
      </c>
      <c r="B17517" t="s">
        <v>53</v>
      </c>
      <c r="C17517" t="s">
        <v>89</v>
      </c>
      <c r="D17517" t="s">
        <v>214</v>
      </c>
      <c r="E17517" t="s">
        <v>216</v>
      </c>
      <c r="F17517" s="88">
        <v>46569</v>
      </c>
      <c r="G17517" s="87">
        <v>1266.666666666667</v>
      </c>
      <c r="H17517" s="87">
        <v>25.333333333333361</v>
      </c>
    </row>
    <row r="17518" spans="1:8" x14ac:dyDescent="0.3">
      <c r="A17518" t="s">
        <v>43</v>
      </c>
      <c r="B17518" t="s">
        <v>53</v>
      </c>
      <c r="C17518" t="s">
        <v>89</v>
      </c>
      <c r="D17518" t="s">
        <v>214</v>
      </c>
      <c r="E17518" t="s">
        <v>217</v>
      </c>
      <c r="F17518" s="88">
        <v>46569</v>
      </c>
      <c r="G17518" s="87">
        <v>1266.666666666667</v>
      </c>
      <c r="H17518" s="87">
        <v>0</v>
      </c>
    </row>
    <row r="17519" spans="1:8" x14ac:dyDescent="0.3">
      <c r="A17519" t="s">
        <v>43</v>
      </c>
      <c r="B17519" t="s">
        <v>53</v>
      </c>
      <c r="C17519" t="s">
        <v>89</v>
      </c>
      <c r="D17519" t="s">
        <v>214</v>
      </c>
      <c r="E17519" t="s">
        <v>215</v>
      </c>
      <c r="F17519" s="88">
        <v>46600</v>
      </c>
      <c r="G17519" s="87">
        <v>1266.666666666667</v>
      </c>
      <c r="H17519" s="87">
        <v>25.333333333333361</v>
      </c>
    </row>
    <row r="17520" spans="1:8" x14ac:dyDescent="0.3">
      <c r="A17520" t="s">
        <v>43</v>
      </c>
      <c r="B17520" t="s">
        <v>53</v>
      </c>
      <c r="C17520" t="s">
        <v>89</v>
      </c>
      <c r="D17520" t="s">
        <v>214</v>
      </c>
      <c r="E17520" t="s">
        <v>216</v>
      </c>
      <c r="F17520" s="88">
        <v>46600</v>
      </c>
      <c r="G17520" s="87">
        <v>1266.666666666667</v>
      </c>
      <c r="H17520" s="87">
        <v>25.333333333333361</v>
      </c>
    </row>
    <row r="17521" spans="1:8" x14ac:dyDescent="0.3">
      <c r="A17521" t="s">
        <v>43</v>
      </c>
      <c r="B17521" t="s">
        <v>53</v>
      </c>
      <c r="C17521" t="s">
        <v>89</v>
      </c>
      <c r="D17521" t="s">
        <v>214</v>
      </c>
      <c r="E17521" t="s">
        <v>217</v>
      </c>
      <c r="F17521" s="88">
        <v>46600</v>
      </c>
      <c r="G17521" s="87">
        <v>1266.666666666667</v>
      </c>
      <c r="H17521" s="87">
        <v>0</v>
      </c>
    </row>
    <row r="17522" spans="1:8" x14ac:dyDescent="0.3">
      <c r="A17522" t="s">
        <v>43</v>
      </c>
      <c r="B17522" t="s">
        <v>53</v>
      </c>
      <c r="C17522" t="s">
        <v>89</v>
      </c>
      <c r="D17522" t="s">
        <v>214</v>
      </c>
      <c r="E17522" t="s">
        <v>215</v>
      </c>
      <c r="F17522" s="88">
        <v>46631</v>
      </c>
      <c r="G17522" s="87">
        <v>1266.666666666667</v>
      </c>
      <c r="H17522" s="87">
        <v>25.333333333333361</v>
      </c>
    </row>
    <row r="17523" spans="1:8" x14ac:dyDescent="0.3">
      <c r="A17523" t="s">
        <v>43</v>
      </c>
      <c r="B17523" t="s">
        <v>53</v>
      </c>
      <c r="C17523" t="s">
        <v>89</v>
      </c>
      <c r="D17523" t="s">
        <v>214</v>
      </c>
      <c r="E17523" t="s">
        <v>216</v>
      </c>
      <c r="F17523" s="88">
        <v>46631</v>
      </c>
      <c r="G17523" s="87">
        <v>1266.666666666667</v>
      </c>
      <c r="H17523" s="87">
        <v>25.333333333333361</v>
      </c>
    </row>
    <row r="17524" spans="1:8" x14ac:dyDescent="0.3">
      <c r="A17524" t="s">
        <v>43</v>
      </c>
      <c r="B17524" t="s">
        <v>53</v>
      </c>
      <c r="C17524" t="s">
        <v>89</v>
      </c>
      <c r="D17524" t="s">
        <v>214</v>
      </c>
      <c r="E17524" t="s">
        <v>217</v>
      </c>
      <c r="F17524" s="88">
        <v>46631</v>
      </c>
      <c r="G17524" s="87">
        <v>1266.666666666667</v>
      </c>
      <c r="H17524" s="87">
        <v>0</v>
      </c>
    </row>
    <row r="17525" spans="1:8" x14ac:dyDescent="0.3">
      <c r="A17525" t="s">
        <v>43</v>
      </c>
      <c r="B17525" t="s">
        <v>53</v>
      </c>
      <c r="C17525" t="s">
        <v>89</v>
      </c>
      <c r="D17525" t="s">
        <v>214</v>
      </c>
      <c r="E17525" t="s">
        <v>215</v>
      </c>
      <c r="F17525" s="88">
        <v>46661</v>
      </c>
      <c r="G17525" s="87">
        <v>1266.666666666667</v>
      </c>
      <c r="H17525" s="87">
        <v>25.333333333333361</v>
      </c>
    </row>
    <row r="17526" spans="1:8" x14ac:dyDescent="0.3">
      <c r="A17526" t="s">
        <v>43</v>
      </c>
      <c r="B17526" t="s">
        <v>53</v>
      </c>
      <c r="C17526" t="s">
        <v>89</v>
      </c>
      <c r="D17526" t="s">
        <v>214</v>
      </c>
      <c r="E17526" t="s">
        <v>216</v>
      </c>
      <c r="F17526" s="88">
        <v>46661</v>
      </c>
      <c r="G17526" s="87">
        <v>1266.666666666667</v>
      </c>
      <c r="H17526" s="87">
        <v>25.333333333333361</v>
      </c>
    </row>
    <row r="17527" spans="1:8" x14ac:dyDescent="0.3">
      <c r="A17527" t="s">
        <v>43</v>
      </c>
      <c r="B17527" t="s">
        <v>53</v>
      </c>
      <c r="C17527" t="s">
        <v>89</v>
      </c>
      <c r="D17527" t="s">
        <v>214</v>
      </c>
      <c r="E17527" t="s">
        <v>217</v>
      </c>
      <c r="F17527" s="88">
        <v>46661</v>
      </c>
      <c r="G17527" s="87">
        <v>1266.666666666667</v>
      </c>
      <c r="H17527" s="87">
        <v>0</v>
      </c>
    </row>
    <row r="17528" spans="1:8" x14ac:dyDescent="0.3">
      <c r="A17528" t="s">
        <v>43</v>
      </c>
      <c r="B17528" t="s">
        <v>53</v>
      </c>
      <c r="C17528" t="s">
        <v>89</v>
      </c>
      <c r="D17528" t="s">
        <v>214</v>
      </c>
      <c r="E17528" t="s">
        <v>215</v>
      </c>
      <c r="F17528" s="88">
        <v>46692</v>
      </c>
      <c r="G17528" s="87">
        <v>1266.666666666667</v>
      </c>
      <c r="H17528" s="87">
        <v>0</v>
      </c>
    </row>
    <row r="17529" spans="1:8" x14ac:dyDescent="0.3">
      <c r="A17529" t="s">
        <v>43</v>
      </c>
      <c r="B17529" t="s">
        <v>53</v>
      </c>
      <c r="C17529" t="s">
        <v>89</v>
      </c>
      <c r="D17529" t="s">
        <v>214</v>
      </c>
      <c r="E17529" t="s">
        <v>216</v>
      </c>
      <c r="F17529" s="88">
        <v>46692</v>
      </c>
      <c r="G17529" s="87">
        <v>1266.666666666667</v>
      </c>
      <c r="H17529" s="87">
        <v>0</v>
      </c>
    </row>
    <row r="17530" spans="1:8" x14ac:dyDescent="0.3">
      <c r="A17530" t="s">
        <v>43</v>
      </c>
      <c r="B17530" t="s">
        <v>53</v>
      </c>
      <c r="C17530" t="s">
        <v>89</v>
      </c>
      <c r="D17530" t="s">
        <v>214</v>
      </c>
      <c r="E17530" t="s">
        <v>217</v>
      </c>
      <c r="F17530" s="88">
        <v>46692</v>
      </c>
      <c r="G17530" s="87">
        <v>1266.666666666667</v>
      </c>
      <c r="H17530" s="87">
        <v>0</v>
      </c>
    </row>
    <row r="17531" spans="1:8" x14ac:dyDescent="0.3">
      <c r="A17531" t="s">
        <v>43</v>
      </c>
      <c r="B17531" t="s">
        <v>53</v>
      </c>
      <c r="C17531" t="s">
        <v>89</v>
      </c>
      <c r="D17531" t="s">
        <v>214</v>
      </c>
      <c r="E17531" t="s">
        <v>215</v>
      </c>
      <c r="F17531" s="88">
        <v>46722</v>
      </c>
      <c r="G17531" s="87">
        <v>1266.666666666667</v>
      </c>
      <c r="H17531" s="87">
        <v>0</v>
      </c>
    </row>
    <row r="17532" spans="1:8" x14ac:dyDescent="0.3">
      <c r="A17532" t="s">
        <v>43</v>
      </c>
      <c r="B17532" t="s">
        <v>53</v>
      </c>
      <c r="C17532" t="s">
        <v>89</v>
      </c>
      <c r="D17532" t="s">
        <v>214</v>
      </c>
      <c r="E17532" t="s">
        <v>216</v>
      </c>
      <c r="F17532" s="88">
        <v>46722</v>
      </c>
      <c r="G17532" s="87">
        <v>1266.666666666667</v>
      </c>
      <c r="H17532" s="87">
        <v>0</v>
      </c>
    </row>
    <row r="17533" spans="1:8" x14ac:dyDescent="0.3">
      <c r="A17533" t="s">
        <v>43</v>
      </c>
      <c r="B17533" t="s">
        <v>53</v>
      </c>
      <c r="C17533" t="s">
        <v>89</v>
      </c>
      <c r="D17533" t="s">
        <v>214</v>
      </c>
      <c r="E17533" t="s">
        <v>217</v>
      </c>
      <c r="F17533" s="88">
        <v>46722</v>
      </c>
      <c r="G17533" s="87">
        <v>1266.666666666667</v>
      </c>
      <c r="H17533" s="87">
        <v>0</v>
      </c>
    </row>
    <row r="17534" spans="1:8" x14ac:dyDescent="0.3">
      <c r="A17534" t="s">
        <v>43</v>
      </c>
      <c r="B17534" t="s">
        <v>53</v>
      </c>
      <c r="C17534" t="s">
        <v>91</v>
      </c>
      <c r="D17534" t="s">
        <v>198</v>
      </c>
      <c r="E17534" t="s">
        <v>135</v>
      </c>
      <c r="G17534" s="87">
        <v>12000</v>
      </c>
      <c r="H17534" s="87">
        <v>6720.0000000000009</v>
      </c>
    </row>
    <row r="17535" spans="1:8" x14ac:dyDescent="0.3">
      <c r="A17535" t="s">
        <v>43</v>
      </c>
      <c r="B17535" t="s">
        <v>53</v>
      </c>
      <c r="C17535" t="s">
        <v>91</v>
      </c>
      <c r="D17535" t="s">
        <v>198</v>
      </c>
      <c r="E17535" t="s">
        <v>199</v>
      </c>
      <c r="G17535" s="87">
        <v>12000</v>
      </c>
      <c r="H17535" s="87">
        <v>12000</v>
      </c>
    </row>
    <row r="17536" spans="1:8" x14ac:dyDescent="0.3">
      <c r="A17536" t="s">
        <v>43</v>
      </c>
      <c r="B17536" t="s">
        <v>53</v>
      </c>
      <c r="C17536" t="s">
        <v>91</v>
      </c>
      <c r="D17536" t="s">
        <v>198</v>
      </c>
      <c r="E17536" t="s">
        <v>200</v>
      </c>
      <c r="G17536" s="87">
        <v>12000</v>
      </c>
      <c r="H17536" s="87">
        <v>12052.549304165161</v>
      </c>
    </row>
    <row r="17537" spans="1:8" x14ac:dyDescent="0.3">
      <c r="A17537" t="s">
        <v>43</v>
      </c>
      <c r="B17537" t="s">
        <v>53</v>
      </c>
      <c r="C17537" t="s">
        <v>91</v>
      </c>
      <c r="D17537" t="s">
        <v>198</v>
      </c>
      <c r="E17537" t="s">
        <v>201</v>
      </c>
      <c r="G17537" s="87">
        <v>12000</v>
      </c>
      <c r="H17537" s="87">
        <v>12000</v>
      </c>
    </row>
    <row r="17538" spans="1:8" x14ac:dyDescent="0.3">
      <c r="A17538" t="s">
        <v>43</v>
      </c>
      <c r="B17538" t="s">
        <v>53</v>
      </c>
      <c r="C17538" t="s">
        <v>91</v>
      </c>
      <c r="D17538" t="s">
        <v>198</v>
      </c>
      <c r="E17538" t="s">
        <v>202</v>
      </c>
      <c r="G17538" s="87">
        <v>12000</v>
      </c>
      <c r="H17538" s="87">
        <v>6749.4276103324901</v>
      </c>
    </row>
    <row r="17539" spans="1:8" x14ac:dyDescent="0.3">
      <c r="A17539" t="s">
        <v>43</v>
      </c>
      <c r="B17539" t="s">
        <v>53</v>
      </c>
      <c r="C17539" t="s">
        <v>91</v>
      </c>
      <c r="D17539" t="s">
        <v>198</v>
      </c>
      <c r="E17539" t="s">
        <v>139</v>
      </c>
      <c r="G17539" s="87">
        <v>12000</v>
      </c>
      <c r="H17539" s="87">
        <v>7620</v>
      </c>
    </row>
    <row r="17540" spans="1:8" x14ac:dyDescent="0.3">
      <c r="A17540" t="s">
        <v>43</v>
      </c>
      <c r="B17540" t="s">
        <v>53</v>
      </c>
      <c r="C17540" t="s">
        <v>91</v>
      </c>
      <c r="D17540" t="s">
        <v>198</v>
      </c>
      <c r="E17540" t="s">
        <v>65</v>
      </c>
      <c r="G17540" s="87">
        <v>12000</v>
      </c>
      <c r="H17540" s="87">
        <v>6749.4276103324901</v>
      </c>
    </row>
    <row r="17541" spans="1:8" x14ac:dyDescent="0.3">
      <c r="A17541" t="s">
        <v>43</v>
      </c>
      <c r="B17541" t="s">
        <v>53</v>
      </c>
      <c r="C17541" t="s">
        <v>91</v>
      </c>
      <c r="D17541" t="s">
        <v>203</v>
      </c>
      <c r="E17541" t="s">
        <v>204</v>
      </c>
      <c r="G17541" s="87">
        <v>12000</v>
      </c>
      <c r="H17541" s="87">
        <v>6687.3603351542124</v>
      </c>
    </row>
    <row r="17542" spans="1:8" x14ac:dyDescent="0.3">
      <c r="A17542" t="s">
        <v>43</v>
      </c>
      <c r="B17542" t="s">
        <v>53</v>
      </c>
      <c r="C17542" t="s">
        <v>91</v>
      </c>
      <c r="D17542" t="s">
        <v>203</v>
      </c>
      <c r="E17542" t="s">
        <v>142</v>
      </c>
      <c r="G17542" s="87">
        <v>12000</v>
      </c>
      <c r="H17542" s="87">
        <v>12000</v>
      </c>
    </row>
    <row r="17543" spans="1:8" x14ac:dyDescent="0.3">
      <c r="A17543" t="s">
        <v>43</v>
      </c>
      <c r="B17543" t="s">
        <v>53</v>
      </c>
      <c r="C17543" t="s">
        <v>91</v>
      </c>
      <c r="D17543" t="s">
        <v>203</v>
      </c>
      <c r="E17543" t="s">
        <v>143</v>
      </c>
      <c r="G17543" s="87">
        <v>12000</v>
      </c>
      <c r="H17543" s="87">
        <v>11941.71488420395</v>
      </c>
    </row>
    <row r="17544" spans="1:8" x14ac:dyDescent="0.3">
      <c r="A17544" t="s">
        <v>43</v>
      </c>
      <c r="B17544" t="s">
        <v>53</v>
      </c>
      <c r="C17544" t="s">
        <v>91</v>
      </c>
      <c r="D17544" t="s">
        <v>203</v>
      </c>
      <c r="E17544" t="s">
        <v>141</v>
      </c>
      <c r="G17544" s="87">
        <v>12000</v>
      </c>
      <c r="H17544" s="87">
        <v>0</v>
      </c>
    </row>
    <row r="17545" spans="1:8" x14ac:dyDescent="0.3">
      <c r="A17545" t="s">
        <v>43</v>
      </c>
      <c r="B17545" t="s">
        <v>53</v>
      </c>
      <c r="C17545" t="s">
        <v>91</v>
      </c>
      <c r="D17545" t="s">
        <v>203</v>
      </c>
      <c r="E17545" t="s">
        <v>205</v>
      </c>
      <c r="G17545" s="87">
        <v>12000</v>
      </c>
      <c r="H17545" s="87">
        <v>6687.3603351542124</v>
      </c>
    </row>
    <row r="17546" spans="1:8" x14ac:dyDescent="0.3">
      <c r="A17546" t="s">
        <v>43</v>
      </c>
      <c r="B17546" t="s">
        <v>53</v>
      </c>
      <c r="C17546" t="s">
        <v>91</v>
      </c>
      <c r="D17546" t="s">
        <v>206</v>
      </c>
      <c r="E17546" t="s">
        <v>207</v>
      </c>
      <c r="G17546" s="87">
        <v>12000</v>
      </c>
      <c r="H17546" s="87">
        <v>12000</v>
      </c>
    </row>
    <row r="17547" spans="1:8" x14ac:dyDescent="0.3">
      <c r="A17547" t="s">
        <v>43</v>
      </c>
      <c r="B17547" t="s">
        <v>53</v>
      </c>
      <c r="C17547" t="s">
        <v>91</v>
      </c>
      <c r="D17547" t="s">
        <v>206</v>
      </c>
      <c r="E17547" t="s">
        <v>208</v>
      </c>
      <c r="G17547" s="87">
        <v>12000</v>
      </c>
      <c r="H17547" s="87">
        <v>12000</v>
      </c>
    </row>
    <row r="17548" spans="1:8" x14ac:dyDescent="0.3">
      <c r="A17548" t="s">
        <v>43</v>
      </c>
      <c r="B17548" t="s">
        <v>53</v>
      </c>
      <c r="C17548" t="s">
        <v>91</v>
      </c>
      <c r="D17548" t="s">
        <v>206</v>
      </c>
      <c r="E17548" t="s">
        <v>209</v>
      </c>
      <c r="G17548" s="87">
        <v>12000</v>
      </c>
      <c r="H17548" s="87">
        <v>10991.86542669584</v>
      </c>
    </row>
    <row r="17549" spans="1:8" x14ac:dyDescent="0.3">
      <c r="A17549" t="s">
        <v>43</v>
      </c>
      <c r="B17549" t="s">
        <v>53</v>
      </c>
      <c r="C17549" t="s">
        <v>91</v>
      </c>
      <c r="D17549" t="s">
        <v>210</v>
      </c>
      <c r="E17549" t="s">
        <v>211</v>
      </c>
      <c r="G17549" s="87">
        <v>12000</v>
      </c>
      <c r="H17549" s="87">
        <v>11040</v>
      </c>
    </row>
    <row r="17550" spans="1:8" x14ac:dyDescent="0.3">
      <c r="A17550" t="s">
        <v>43</v>
      </c>
      <c r="B17550" t="s">
        <v>53</v>
      </c>
      <c r="C17550" t="s">
        <v>91</v>
      </c>
      <c r="D17550" t="s">
        <v>210</v>
      </c>
      <c r="E17550" t="s">
        <v>212</v>
      </c>
      <c r="G17550" s="87">
        <v>12000</v>
      </c>
      <c r="H17550" s="87">
        <v>10920</v>
      </c>
    </row>
    <row r="17551" spans="1:8" x14ac:dyDescent="0.3">
      <c r="A17551" t="s">
        <v>43</v>
      </c>
      <c r="B17551" t="s">
        <v>53</v>
      </c>
      <c r="C17551" t="s">
        <v>91</v>
      </c>
      <c r="D17551" t="s">
        <v>210</v>
      </c>
      <c r="E17551" t="s">
        <v>213</v>
      </c>
      <c r="G17551" s="87">
        <v>12000</v>
      </c>
      <c r="H17551" s="87">
        <v>11100</v>
      </c>
    </row>
    <row r="17552" spans="1:8" x14ac:dyDescent="0.3">
      <c r="A17552" t="s">
        <v>43</v>
      </c>
      <c r="B17552" t="s">
        <v>53</v>
      </c>
      <c r="C17552" t="s">
        <v>91</v>
      </c>
      <c r="D17552" t="s">
        <v>214</v>
      </c>
      <c r="E17552" t="s">
        <v>215</v>
      </c>
      <c r="F17552" s="88">
        <v>46388</v>
      </c>
      <c r="G17552" s="87">
        <v>1000</v>
      </c>
      <c r="H17552" s="87">
        <v>13.28859304745666</v>
      </c>
    </row>
    <row r="17553" spans="1:8" x14ac:dyDescent="0.3">
      <c r="A17553" t="s">
        <v>43</v>
      </c>
      <c r="B17553" t="s">
        <v>53</v>
      </c>
      <c r="C17553" t="s">
        <v>91</v>
      </c>
      <c r="D17553" t="s">
        <v>214</v>
      </c>
      <c r="E17553" t="s">
        <v>216</v>
      </c>
      <c r="F17553" s="88">
        <v>46388</v>
      </c>
      <c r="G17553" s="87">
        <v>1000</v>
      </c>
      <c r="H17553" s="87">
        <v>0</v>
      </c>
    </row>
    <row r="17554" spans="1:8" x14ac:dyDescent="0.3">
      <c r="A17554" t="s">
        <v>43</v>
      </c>
      <c r="B17554" t="s">
        <v>53</v>
      </c>
      <c r="C17554" t="s">
        <v>91</v>
      </c>
      <c r="D17554" t="s">
        <v>214</v>
      </c>
      <c r="E17554" t="s">
        <v>217</v>
      </c>
      <c r="F17554" s="88">
        <v>46388</v>
      </c>
      <c r="G17554" s="87">
        <v>1000</v>
      </c>
      <c r="H17554" s="87">
        <v>13.28859304745666</v>
      </c>
    </row>
    <row r="17555" spans="1:8" x14ac:dyDescent="0.3">
      <c r="A17555" t="s">
        <v>43</v>
      </c>
      <c r="B17555" t="s">
        <v>53</v>
      </c>
      <c r="C17555" t="s">
        <v>91</v>
      </c>
      <c r="D17555" t="s">
        <v>214</v>
      </c>
      <c r="E17555" t="s">
        <v>215</v>
      </c>
      <c r="F17555" s="88">
        <v>46419</v>
      </c>
      <c r="G17555" s="87">
        <v>1000</v>
      </c>
      <c r="H17555" s="87">
        <v>13.274336283185971</v>
      </c>
    </row>
    <row r="17556" spans="1:8" x14ac:dyDescent="0.3">
      <c r="A17556" t="s">
        <v>43</v>
      </c>
      <c r="B17556" t="s">
        <v>53</v>
      </c>
      <c r="C17556" t="s">
        <v>91</v>
      </c>
      <c r="D17556" t="s">
        <v>214</v>
      </c>
      <c r="E17556" t="s">
        <v>216</v>
      </c>
      <c r="F17556" s="88">
        <v>46419</v>
      </c>
      <c r="G17556" s="87">
        <v>1000</v>
      </c>
      <c r="H17556" s="87">
        <v>0</v>
      </c>
    </row>
    <row r="17557" spans="1:8" x14ac:dyDescent="0.3">
      <c r="A17557" t="s">
        <v>43</v>
      </c>
      <c r="B17557" t="s">
        <v>53</v>
      </c>
      <c r="C17557" t="s">
        <v>91</v>
      </c>
      <c r="D17557" t="s">
        <v>214</v>
      </c>
      <c r="E17557" t="s">
        <v>217</v>
      </c>
      <c r="F17557" s="88">
        <v>46419</v>
      </c>
      <c r="G17557" s="87">
        <v>1000</v>
      </c>
      <c r="H17557" s="87">
        <v>13.274336283185971</v>
      </c>
    </row>
    <row r="17558" spans="1:8" x14ac:dyDescent="0.3">
      <c r="A17558" t="s">
        <v>43</v>
      </c>
      <c r="B17558" t="s">
        <v>53</v>
      </c>
      <c r="C17558" t="s">
        <v>91</v>
      </c>
      <c r="D17558" t="s">
        <v>214</v>
      </c>
      <c r="E17558" t="s">
        <v>215</v>
      </c>
      <c r="F17558" s="88">
        <v>46447</v>
      </c>
      <c r="G17558" s="87">
        <v>1000</v>
      </c>
      <c r="H17558" s="87">
        <v>13.260110077078171</v>
      </c>
    </row>
    <row r="17559" spans="1:8" x14ac:dyDescent="0.3">
      <c r="A17559" t="s">
        <v>43</v>
      </c>
      <c r="B17559" t="s">
        <v>53</v>
      </c>
      <c r="C17559" t="s">
        <v>91</v>
      </c>
      <c r="D17559" t="s">
        <v>214</v>
      </c>
      <c r="E17559" t="s">
        <v>216</v>
      </c>
      <c r="F17559" s="88">
        <v>46447</v>
      </c>
      <c r="G17559" s="87">
        <v>1000</v>
      </c>
      <c r="H17559" s="87">
        <v>0</v>
      </c>
    </row>
    <row r="17560" spans="1:8" x14ac:dyDescent="0.3">
      <c r="A17560" t="s">
        <v>43</v>
      </c>
      <c r="B17560" t="s">
        <v>53</v>
      </c>
      <c r="C17560" t="s">
        <v>91</v>
      </c>
      <c r="D17560" t="s">
        <v>214</v>
      </c>
      <c r="E17560" t="s">
        <v>217</v>
      </c>
      <c r="F17560" s="88">
        <v>46447</v>
      </c>
      <c r="G17560" s="87">
        <v>1000</v>
      </c>
      <c r="H17560" s="87">
        <v>13.260110077078171</v>
      </c>
    </row>
    <row r="17561" spans="1:8" x14ac:dyDescent="0.3">
      <c r="A17561" t="s">
        <v>43</v>
      </c>
      <c r="B17561" t="s">
        <v>53</v>
      </c>
      <c r="C17561" t="s">
        <v>91</v>
      </c>
      <c r="D17561" t="s">
        <v>214</v>
      </c>
      <c r="E17561" t="s">
        <v>215</v>
      </c>
      <c r="F17561" s="88">
        <v>46478</v>
      </c>
      <c r="G17561" s="87">
        <v>1000</v>
      </c>
      <c r="H17561" s="87">
        <v>13.24543365186903</v>
      </c>
    </row>
    <row r="17562" spans="1:8" x14ac:dyDescent="0.3">
      <c r="A17562" t="s">
        <v>43</v>
      </c>
      <c r="B17562" t="s">
        <v>53</v>
      </c>
      <c r="C17562" t="s">
        <v>91</v>
      </c>
      <c r="D17562" t="s">
        <v>214</v>
      </c>
      <c r="E17562" t="s">
        <v>216</v>
      </c>
      <c r="F17562" s="88">
        <v>46478</v>
      </c>
      <c r="G17562" s="87">
        <v>1000</v>
      </c>
      <c r="H17562" s="87">
        <v>0</v>
      </c>
    </row>
    <row r="17563" spans="1:8" x14ac:dyDescent="0.3">
      <c r="A17563" t="s">
        <v>43</v>
      </c>
      <c r="B17563" t="s">
        <v>53</v>
      </c>
      <c r="C17563" t="s">
        <v>91</v>
      </c>
      <c r="D17563" t="s">
        <v>214</v>
      </c>
      <c r="E17563" t="s">
        <v>217</v>
      </c>
      <c r="F17563" s="88">
        <v>46478</v>
      </c>
      <c r="G17563" s="87">
        <v>1000</v>
      </c>
      <c r="H17563" s="87">
        <v>13.24543365186903</v>
      </c>
    </row>
    <row r="17564" spans="1:8" x14ac:dyDescent="0.3">
      <c r="A17564" t="s">
        <v>43</v>
      </c>
      <c r="B17564" t="s">
        <v>53</v>
      </c>
      <c r="C17564" t="s">
        <v>91</v>
      </c>
      <c r="D17564" t="s">
        <v>214</v>
      </c>
      <c r="E17564" t="s">
        <v>215</v>
      </c>
      <c r="F17564" s="88">
        <v>46508</v>
      </c>
      <c r="G17564" s="87">
        <v>1000</v>
      </c>
      <c r="H17564" s="87">
        <v>13.23078967877578</v>
      </c>
    </row>
    <row r="17565" spans="1:8" x14ac:dyDescent="0.3">
      <c r="A17565" t="s">
        <v>43</v>
      </c>
      <c r="B17565" t="s">
        <v>53</v>
      </c>
      <c r="C17565" t="s">
        <v>91</v>
      </c>
      <c r="D17565" t="s">
        <v>214</v>
      </c>
      <c r="E17565" t="s">
        <v>216</v>
      </c>
      <c r="F17565" s="88">
        <v>46508</v>
      </c>
      <c r="G17565" s="87">
        <v>1000</v>
      </c>
      <c r="H17565" s="87">
        <v>0</v>
      </c>
    </row>
    <row r="17566" spans="1:8" x14ac:dyDescent="0.3">
      <c r="A17566" t="s">
        <v>43</v>
      </c>
      <c r="B17566" t="s">
        <v>53</v>
      </c>
      <c r="C17566" t="s">
        <v>91</v>
      </c>
      <c r="D17566" t="s">
        <v>214</v>
      </c>
      <c r="E17566" t="s">
        <v>217</v>
      </c>
      <c r="F17566" s="88">
        <v>46508</v>
      </c>
      <c r="G17566" s="87">
        <v>1000</v>
      </c>
      <c r="H17566" s="87">
        <v>13.23078967877578</v>
      </c>
    </row>
    <row r="17567" spans="1:8" x14ac:dyDescent="0.3">
      <c r="A17567" t="s">
        <v>43</v>
      </c>
      <c r="B17567" t="s">
        <v>53</v>
      </c>
      <c r="C17567" t="s">
        <v>91</v>
      </c>
      <c r="D17567" t="s">
        <v>214</v>
      </c>
      <c r="E17567" t="s">
        <v>215</v>
      </c>
      <c r="F17567" s="88">
        <v>46539</v>
      </c>
      <c r="G17567" s="87">
        <v>1000</v>
      </c>
      <c r="H17567" s="87">
        <v>13.21617805028175</v>
      </c>
    </row>
    <row r="17568" spans="1:8" x14ac:dyDescent="0.3">
      <c r="A17568" t="s">
        <v>43</v>
      </c>
      <c r="B17568" t="s">
        <v>53</v>
      </c>
      <c r="C17568" t="s">
        <v>91</v>
      </c>
      <c r="D17568" t="s">
        <v>214</v>
      </c>
      <c r="E17568" t="s">
        <v>216</v>
      </c>
      <c r="F17568" s="88">
        <v>46539</v>
      </c>
      <c r="G17568" s="87">
        <v>1000</v>
      </c>
      <c r="H17568" s="87">
        <v>0</v>
      </c>
    </row>
    <row r="17569" spans="1:8" x14ac:dyDescent="0.3">
      <c r="A17569" t="s">
        <v>43</v>
      </c>
      <c r="B17569" t="s">
        <v>53</v>
      </c>
      <c r="C17569" t="s">
        <v>91</v>
      </c>
      <c r="D17569" t="s">
        <v>214</v>
      </c>
      <c r="E17569" t="s">
        <v>217</v>
      </c>
      <c r="F17569" s="88">
        <v>46539</v>
      </c>
      <c r="G17569" s="87">
        <v>1000</v>
      </c>
      <c r="H17569" s="87">
        <v>13.21617805028175</v>
      </c>
    </row>
    <row r="17570" spans="1:8" x14ac:dyDescent="0.3">
      <c r="A17570" t="s">
        <v>43</v>
      </c>
      <c r="B17570" t="s">
        <v>53</v>
      </c>
      <c r="C17570" t="s">
        <v>91</v>
      </c>
      <c r="D17570" t="s">
        <v>214</v>
      </c>
      <c r="E17570" t="s">
        <v>215</v>
      </c>
      <c r="F17570" s="88">
        <v>46569</v>
      </c>
      <c r="G17570" s="87">
        <v>1000</v>
      </c>
      <c r="H17570" s="87">
        <v>13.20159865934456</v>
      </c>
    </row>
    <row r="17571" spans="1:8" x14ac:dyDescent="0.3">
      <c r="A17571" t="s">
        <v>43</v>
      </c>
      <c r="B17571" t="s">
        <v>53</v>
      </c>
      <c r="C17571" t="s">
        <v>91</v>
      </c>
      <c r="D17571" t="s">
        <v>214</v>
      </c>
      <c r="E17571" t="s">
        <v>216</v>
      </c>
      <c r="F17571" s="88">
        <v>46569</v>
      </c>
      <c r="G17571" s="87">
        <v>1000</v>
      </c>
      <c r="H17571" s="87">
        <v>0</v>
      </c>
    </row>
    <row r="17572" spans="1:8" x14ac:dyDescent="0.3">
      <c r="A17572" t="s">
        <v>43</v>
      </c>
      <c r="B17572" t="s">
        <v>53</v>
      </c>
      <c r="C17572" t="s">
        <v>91</v>
      </c>
      <c r="D17572" t="s">
        <v>214</v>
      </c>
      <c r="E17572" t="s">
        <v>217</v>
      </c>
      <c r="F17572" s="88">
        <v>46569</v>
      </c>
      <c r="G17572" s="87">
        <v>1000</v>
      </c>
      <c r="H17572" s="87">
        <v>13.20159865934456</v>
      </c>
    </row>
    <row r="17573" spans="1:8" x14ac:dyDescent="0.3">
      <c r="A17573" t="s">
        <v>43</v>
      </c>
      <c r="B17573" t="s">
        <v>53</v>
      </c>
      <c r="C17573" t="s">
        <v>91</v>
      </c>
      <c r="D17573" t="s">
        <v>214</v>
      </c>
      <c r="E17573" t="s">
        <v>215</v>
      </c>
      <c r="F17573" s="88">
        <v>46600</v>
      </c>
      <c r="G17573" s="87">
        <v>1000</v>
      </c>
      <c r="H17573" s="87">
        <v>13.18681318681336</v>
      </c>
    </row>
    <row r="17574" spans="1:8" x14ac:dyDescent="0.3">
      <c r="A17574" t="s">
        <v>43</v>
      </c>
      <c r="B17574" t="s">
        <v>53</v>
      </c>
      <c r="C17574" t="s">
        <v>91</v>
      </c>
      <c r="D17574" t="s">
        <v>214</v>
      </c>
      <c r="E17574" t="s">
        <v>216</v>
      </c>
      <c r="F17574" s="88">
        <v>46600</v>
      </c>
      <c r="G17574" s="87">
        <v>1000</v>
      </c>
      <c r="H17574" s="87">
        <v>0</v>
      </c>
    </row>
    <row r="17575" spans="1:8" x14ac:dyDescent="0.3">
      <c r="A17575" t="s">
        <v>43</v>
      </c>
      <c r="B17575" t="s">
        <v>53</v>
      </c>
      <c r="C17575" t="s">
        <v>91</v>
      </c>
      <c r="D17575" t="s">
        <v>214</v>
      </c>
      <c r="E17575" t="s">
        <v>217</v>
      </c>
      <c r="F17575" s="88">
        <v>46600</v>
      </c>
      <c r="G17575" s="87">
        <v>1000</v>
      </c>
      <c r="H17575" s="87">
        <v>13.18681318681336</v>
      </c>
    </row>
    <row r="17576" spans="1:8" x14ac:dyDescent="0.3">
      <c r="A17576" t="s">
        <v>43</v>
      </c>
      <c r="B17576" t="s">
        <v>53</v>
      </c>
      <c r="C17576" t="s">
        <v>91</v>
      </c>
      <c r="D17576" t="s">
        <v>214</v>
      </c>
      <c r="E17576" t="s">
        <v>215</v>
      </c>
      <c r="F17576" s="88">
        <v>46631</v>
      </c>
      <c r="G17576" s="87">
        <v>1000</v>
      </c>
      <c r="H17576" s="87">
        <v>13.172298475862879</v>
      </c>
    </row>
    <row r="17577" spans="1:8" x14ac:dyDescent="0.3">
      <c r="A17577" t="s">
        <v>43</v>
      </c>
      <c r="B17577" t="s">
        <v>53</v>
      </c>
      <c r="C17577" t="s">
        <v>91</v>
      </c>
      <c r="D17577" t="s">
        <v>214</v>
      </c>
      <c r="E17577" t="s">
        <v>216</v>
      </c>
      <c r="F17577" s="88">
        <v>46631</v>
      </c>
      <c r="G17577" s="87">
        <v>1000</v>
      </c>
      <c r="H17577" s="87">
        <v>0</v>
      </c>
    </row>
    <row r="17578" spans="1:8" x14ac:dyDescent="0.3">
      <c r="A17578" t="s">
        <v>43</v>
      </c>
      <c r="B17578" t="s">
        <v>53</v>
      </c>
      <c r="C17578" t="s">
        <v>91</v>
      </c>
      <c r="D17578" t="s">
        <v>214</v>
      </c>
      <c r="E17578" t="s">
        <v>217</v>
      </c>
      <c r="F17578" s="88">
        <v>46631</v>
      </c>
      <c r="G17578" s="87">
        <v>1000</v>
      </c>
      <c r="H17578" s="87">
        <v>13.172298475862879</v>
      </c>
    </row>
    <row r="17579" spans="1:8" x14ac:dyDescent="0.3">
      <c r="A17579" t="s">
        <v>43</v>
      </c>
      <c r="B17579" t="s">
        <v>53</v>
      </c>
      <c r="C17579" t="s">
        <v>91</v>
      </c>
      <c r="D17579" t="s">
        <v>214</v>
      </c>
      <c r="E17579" t="s">
        <v>215</v>
      </c>
      <c r="F17579" s="88">
        <v>46661</v>
      </c>
      <c r="G17579" s="87">
        <v>1000</v>
      </c>
      <c r="H17579" s="87">
        <v>13.157815682433901</v>
      </c>
    </row>
    <row r="17580" spans="1:8" x14ac:dyDescent="0.3">
      <c r="A17580" t="s">
        <v>43</v>
      </c>
      <c r="B17580" t="s">
        <v>53</v>
      </c>
      <c r="C17580" t="s">
        <v>91</v>
      </c>
      <c r="D17580" t="s">
        <v>214</v>
      </c>
      <c r="E17580" t="s">
        <v>216</v>
      </c>
      <c r="F17580" s="88">
        <v>46661</v>
      </c>
      <c r="G17580" s="87">
        <v>1000</v>
      </c>
      <c r="H17580" s="87">
        <v>0</v>
      </c>
    </row>
    <row r="17581" spans="1:8" x14ac:dyDescent="0.3">
      <c r="A17581" t="s">
        <v>43</v>
      </c>
      <c r="B17581" t="s">
        <v>53</v>
      </c>
      <c r="C17581" t="s">
        <v>91</v>
      </c>
      <c r="D17581" t="s">
        <v>214</v>
      </c>
      <c r="E17581" t="s">
        <v>217</v>
      </c>
      <c r="F17581" s="88">
        <v>46661</v>
      </c>
      <c r="G17581" s="87">
        <v>1000</v>
      </c>
      <c r="H17581" s="87">
        <v>13.157815682433901</v>
      </c>
    </row>
    <row r="17582" spans="1:8" x14ac:dyDescent="0.3">
      <c r="A17582" t="s">
        <v>43</v>
      </c>
      <c r="B17582" t="s">
        <v>53</v>
      </c>
      <c r="C17582" t="s">
        <v>91</v>
      </c>
      <c r="D17582" t="s">
        <v>214</v>
      </c>
      <c r="E17582" t="s">
        <v>215</v>
      </c>
      <c r="F17582" s="88">
        <v>46692</v>
      </c>
      <c r="G17582" s="87">
        <v>1000</v>
      </c>
      <c r="H17582" s="87">
        <v>13.14336470136346</v>
      </c>
    </row>
    <row r="17583" spans="1:8" x14ac:dyDescent="0.3">
      <c r="A17583" t="s">
        <v>43</v>
      </c>
      <c r="B17583" t="s">
        <v>53</v>
      </c>
      <c r="C17583" t="s">
        <v>91</v>
      </c>
      <c r="D17583" t="s">
        <v>214</v>
      </c>
      <c r="E17583" t="s">
        <v>216</v>
      </c>
      <c r="F17583" s="88">
        <v>46692</v>
      </c>
      <c r="G17583" s="87">
        <v>1000</v>
      </c>
      <c r="H17583" s="87">
        <v>0</v>
      </c>
    </row>
    <row r="17584" spans="1:8" x14ac:dyDescent="0.3">
      <c r="A17584" t="s">
        <v>43</v>
      </c>
      <c r="B17584" t="s">
        <v>53</v>
      </c>
      <c r="C17584" t="s">
        <v>91</v>
      </c>
      <c r="D17584" t="s">
        <v>214</v>
      </c>
      <c r="E17584" t="s">
        <v>217</v>
      </c>
      <c r="F17584" s="88">
        <v>46692</v>
      </c>
      <c r="G17584" s="87">
        <v>1000</v>
      </c>
      <c r="H17584" s="87">
        <v>13.14336470136346</v>
      </c>
    </row>
    <row r="17585" spans="1:8" x14ac:dyDescent="0.3">
      <c r="A17585" t="s">
        <v>43</v>
      </c>
      <c r="B17585" t="s">
        <v>53</v>
      </c>
      <c r="C17585" t="s">
        <v>91</v>
      </c>
      <c r="D17585" t="s">
        <v>214</v>
      </c>
      <c r="E17585" t="s">
        <v>215</v>
      </c>
      <c r="F17585" s="88">
        <v>46722</v>
      </c>
      <c r="G17585" s="87">
        <v>1000</v>
      </c>
      <c r="H17585" s="87">
        <v>13.12894542794951</v>
      </c>
    </row>
    <row r="17586" spans="1:8" x14ac:dyDescent="0.3">
      <c r="A17586" t="s">
        <v>43</v>
      </c>
      <c r="B17586" t="s">
        <v>53</v>
      </c>
      <c r="C17586" t="s">
        <v>91</v>
      </c>
      <c r="D17586" t="s">
        <v>214</v>
      </c>
      <c r="E17586" t="s">
        <v>216</v>
      </c>
      <c r="F17586" s="88">
        <v>46722</v>
      </c>
      <c r="G17586" s="87">
        <v>1000</v>
      </c>
      <c r="H17586" s="87">
        <v>0</v>
      </c>
    </row>
    <row r="17587" spans="1:8" x14ac:dyDescent="0.3">
      <c r="A17587" t="s">
        <v>43</v>
      </c>
      <c r="B17587" t="s">
        <v>53</v>
      </c>
      <c r="C17587" t="s">
        <v>91</v>
      </c>
      <c r="D17587" t="s">
        <v>214</v>
      </c>
      <c r="E17587" t="s">
        <v>217</v>
      </c>
      <c r="F17587" s="88">
        <v>46722</v>
      </c>
      <c r="G17587" s="87">
        <v>1000</v>
      </c>
      <c r="H17587" s="87">
        <v>13.12894542794951</v>
      </c>
    </row>
    <row r="17588" spans="1:8" x14ac:dyDescent="0.3">
      <c r="A17588" t="s">
        <v>43</v>
      </c>
      <c r="B17588" t="s">
        <v>53</v>
      </c>
      <c r="C17588" t="s">
        <v>93</v>
      </c>
      <c r="D17588" t="s">
        <v>198</v>
      </c>
      <c r="E17588" t="s">
        <v>135</v>
      </c>
      <c r="G17588" s="87">
        <v>8800</v>
      </c>
      <c r="H17588" s="87">
        <v>5174.3999999999996</v>
      </c>
    </row>
    <row r="17589" spans="1:8" x14ac:dyDescent="0.3">
      <c r="A17589" t="s">
        <v>43</v>
      </c>
      <c r="B17589" t="s">
        <v>53</v>
      </c>
      <c r="C17589" t="s">
        <v>93</v>
      </c>
      <c r="D17589" t="s">
        <v>198</v>
      </c>
      <c r="E17589" t="s">
        <v>199</v>
      </c>
      <c r="G17589" s="87">
        <v>8800</v>
      </c>
      <c r="H17589" s="87">
        <v>8800.0000000000018</v>
      </c>
    </row>
    <row r="17590" spans="1:8" x14ac:dyDescent="0.3">
      <c r="A17590" t="s">
        <v>43</v>
      </c>
      <c r="B17590" t="s">
        <v>53</v>
      </c>
      <c r="C17590" t="s">
        <v>93</v>
      </c>
      <c r="D17590" t="s">
        <v>198</v>
      </c>
      <c r="E17590" t="s">
        <v>200</v>
      </c>
      <c r="G17590" s="87">
        <v>8800</v>
      </c>
      <c r="H17590" s="87">
        <v>8916.2628520878388</v>
      </c>
    </row>
    <row r="17591" spans="1:8" x14ac:dyDescent="0.3">
      <c r="A17591" t="s">
        <v>43</v>
      </c>
      <c r="B17591" t="s">
        <v>53</v>
      </c>
      <c r="C17591" t="s">
        <v>93</v>
      </c>
      <c r="D17591" t="s">
        <v>198</v>
      </c>
      <c r="E17591" t="s">
        <v>201</v>
      </c>
      <c r="G17591" s="87">
        <v>8800</v>
      </c>
      <c r="H17591" s="87">
        <v>8800</v>
      </c>
    </row>
    <row r="17592" spans="1:8" x14ac:dyDescent="0.3">
      <c r="A17592" t="s">
        <v>43</v>
      </c>
      <c r="B17592" t="s">
        <v>53</v>
      </c>
      <c r="C17592" t="s">
        <v>93</v>
      </c>
      <c r="D17592" t="s">
        <v>198</v>
      </c>
      <c r="E17592" t="s">
        <v>202</v>
      </c>
      <c r="G17592" s="87">
        <v>8800</v>
      </c>
      <c r="H17592" s="87">
        <v>5242.7625570276496</v>
      </c>
    </row>
    <row r="17593" spans="1:8" x14ac:dyDescent="0.3">
      <c r="A17593" t="s">
        <v>43</v>
      </c>
      <c r="B17593" t="s">
        <v>53</v>
      </c>
      <c r="C17593" t="s">
        <v>93</v>
      </c>
      <c r="D17593" t="s">
        <v>198</v>
      </c>
      <c r="E17593" t="s">
        <v>139</v>
      </c>
      <c r="G17593" s="87">
        <v>8800</v>
      </c>
      <c r="H17593" s="87">
        <v>5764</v>
      </c>
    </row>
    <row r="17594" spans="1:8" x14ac:dyDescent="0.3">
      <c r="A17594" t="s">
        <v>43</v>
      </c>
      <c r="B17594" t="s">
        <v>53</v>
      </c>
      <c r="C17594" t="s">
        <v>93</v>
      </c>
      <c r="D17594" t="s">
        <v>198</v>
      </c>
      <c r="E17594" t="s">
        <v>65</v>
      </c>
      <c r="G17594" s="87">
        <v>8800</v>
      </c>
      <c r="H17594" s="87">
        <v>5242.7625570276496</v>
      </c>
    </row>
    <row r="17595" spans="1:8" x14ac:dyDescent="0.3">
      <c r="A17595" t="s">
        <v>43</v>
      </c>
      <c r="B17595" t="s">
        <v>53</v>
      </c>
      <c r="C17595" t="s">
        <v>93</v>
      </c>
      <c r="D17595" t="s">
        <v>203</v>
      </c>
      <c r="E17595" t="s">
        <v>204</v>
      </c>
      <c r="G17595" s="87">
        <v>8800</v>
      </c>
      <c r="H17595" s="87">
        <v>5259.1762742787932</v>
      </c>
    </row>
    <row r="17596" spans="1:8" x14ac:dyDescent="0.3">
      <c r="A17596" t="s">
        <v>43</v>
      </c>
      <c r="B17596" t="s">
        <v>53</v>
      </c>
      <c r="C17596" t="s">
        <v>93</v>
      </c>
      <c r="D17596" t="s">
        <v>203</v>
      </c>
      <c r="E17596" t="s">
        <v>142</v>
      </c>
      <c r="G17596" s="87">
        <v>8800</v>
      </c>
      <c r="H17596" s="87">
        <v>8800.0000000000018</v>
      </c>
    </row>
    <row r="17597" spans="1:8" x14ac:dyDescent="0.3">
      <c r="A17597" t="s">
        <v>43</v>
      </c>
      <c r="B17597" t="s">
        <v>53</v>
      </c>
      <c r="C17597" t="s">
        <v>93</v>
      </c>
      <c r="D17597" t="s">
        <v>203</v>
      </c>
      <c r="E17597" t="s">
        <v>143</v>
      </c>
      <c r="G17597" s="87">
        <v>8800</v>
      </c>
      <c r="H17597" s="87">
        <v>8944.1773372088301</v>
      </c>
    </row>
    <row r="17598" spans="1:8" x14ac:dyDescent="0.3">
      <c r="A17598" t="s">
        <v>43</v>
      </c>
      <c r="B17598" t="s">
        <v>53</v>
      </c>
      <c r="C17598" t="s">
        <v>93</v>
      </c>
      <c r="D17598" t="s">
        <v>203</v>
      </c>
      <c r="E17598" t="s">
        <v>141</v>
      </c>
      <c r="G17598" s="87">
        <v>8800</v>
      </c>
      <c r="H17598" s="87">
        <v>0</v>
      </c>
    </row>
    <row r="17599" spans="1:8" x14ac:dyDescent="0.3">
      <c r="A17599" t="s">
        <v>43</v>
      </c>
      <c r="B17599" t="s">
        <v>53</v>
      </c>
      <c r="C17599" t="s">
        <v>93</v>
      </c>
      <c r="D17599" t="s">
        <v>203</v>
      </c>
      <c r="E17599" t="s">
        <v>205</v>
      </c>
      <c r="G17599" s="87">
        <v>8800</v>
      </c>
      <c r="H17599" s="87">
        <v>5259.1762742787932</v>
      </c>
    </row>
    <row r="17600" spans="1:8" x14ac:dyDescent="0.3">
      <c r="A17600" t="s">
        <v>43</v>
      </c>
      <c r="B17600" t="s">
        <v>53</v>
      </c>
      <c r="C17600" t="s">
        <v>93</v>
      </c>
      <c r="D17600" t="s">
        <v>206</v>
      </c>
      <c r="E17600" t="s">
        <v>207</v>
      </c>
      <c r="G17600" s="87">
        <v>8800</v>
      </c>
      <c r="H17600" s="87">
        <v>9152</v>
      </c>
    </row>
    <row r="17601" spans="1:8" x14ac:dyDescent="0.3">
      <c r="A17601" t="s">
        <v>43</v>
      </c>
      <c r="B17601" t="s">
        <v>53</v>
      </c>
      <c r="C17601" t="s">
        <v>93</v>
      </c>
      <c r="D17601" t="s">
        <v>206</v>
      </c>
      <c r="E17601" t="s">
        <v>208</v>
      </c>
      <c r="G17601" s="87">
        <v>8800</v>
      </c>
      <c r="H17601" s="87">
        <v>9151.9999999999982</v>
      </c>
    </row>
    <row r="17602" spans="1:8" x14ac:dyDescent="0.3">
      <c r="A17602" t="s">
        <v>43</v>
      </c>
      <c r="B17602" t="s">
        <v>53</v>
      </c>
      <c r="C17602" t="s">
        <v>93</v>
      </c>
      <c r="D17602" t="s">
        <v>206</v>
      </c>
      <c r="E17602" t="s">
        <v>209</v>
      </c>
      <c r="G17602" s="87">
        <v>8800</v>
      </c>
      <c r="H17602" s="87">
        <v>7990.4328956965719</v>
      </c>
    </row>
    <row r="17603" spans="1:8" x14ac:dyDescent="0.3">
      <c r="A17603" t="s">
        <v>43</v>
      </c>
      <c r="B17603" t="s">
        <v>53</v>
      </c>
      <c r="C17603" t="s">
        <v>93</v>
      </c>
      <c r="D17603" t="s">
        <v>210</v>
      </c>
      <c r="E17603" t="s">
        <v>211</v>
      </c>
      <c r="G17603" s="87">
        <v>8800</v>
      </c>
      <c r="H17603" s="87">
        <v>8096</v>
      </c>
    </row>
    <row r="17604" spans="1:8" x14ac:dyDescent="0.3">
      <c r="A17604" t="s">
        <v>43</v>
      </c>
      <c r="B17604" t="s">
        <v>53</v>
      </c>
      <c r="C17604" t="s">
        <v>93</v>
      </c>
      <c r="D17604" t="s">
        <v>210</v>
      </c>
      <c r="E17604" t="s">
        <v>212</v>
      </c>
      <c r="G17604" s="87">
        <v>8800</v>
      </c>
      <c r="H17604" s="87">
        <v>8008</v>
      </c>
    </row>
    <row r="17605" spans="1:8" x14ac:dyDescent="0.3">
      <c r="A17605" t="s">
        <v>43</v>
      </c>
      <c r="B17605" t="s">
        <v>53</v>
      </c>
      <c r="C17605" t="s">
        <v>93</v>
      </c>
      <c r="D17605" t="s">
        <v>210</v>
      </c>
      <c r="E17605" t="s">
        <v>213</v>
      </c>
      <c r="G17605" s="87">
        <v>8800</v>
      </c>
      <c r="H17605" s="87">
        <v>7964</v>
      </c>
    </row>
    <row r="17606" spans="1:8" x14ac:dyDescent="0.3">
      <c r="A17606" t="s">
        <v>43</v>
      </c>
      <c r="B17606" t="s">
        <v>53</v>
      </c>
      <c r="C17606" t="s">
        <v>93</v>
      </c>
      <c r="D17606" t="s">
        <v>214</v>
      </c>
      <c r="E17606" t="s">
        <v>215</v>
      </c>
      <c r="F17606" s="88">
        <v>46388</v>
      </c>
      <c r="G17606" s="87">
        <v>733.33333333333337</v>
      </c>
      <c r="H17606" s="87">
        <v>-3.2082207159965281</v>
      </c>
    </row>
    <row r="17607" spans="1:8" x14ac:dyDescent="0.3">
      <c r="A17607" t="s">
        <v>43</v>
      </c>
      <c r="B17607" t="s">
        <v>53</v>
      </c>
      <c r="C17607" t="s">
        <v>93</v>
      </c>
      <c r="D17607" t="s">
        <v>214</v>
      </c>
      <c r="E17607" t="s">
        <v>216</v>
      </c>
      <c r="F17607" s="88">
        <v>46388</v>
      </c>
      <c r="G17607" s="87">
        <v>733.33333333333337</v>
      </c>
      <c r="H17607" s="87">
        <v>0</v>
      </c>
    </row>
    <row r="17608" spans="1:8" x14ac:dyDescent="0.3">
      <c r="A17608" t="s">
        <v>43</v>
      </c>
      <c r="B17608" t="s">
        <v>53</v>
      </c>
      <c r="C17608" t="s">
        <v>93</v>
      </c>
      <c r="D17608" t="s">
        <v>214</v>
      </c>
      <c r="E17608" t="s">
        <v>217</v>
      </c>
      <c r="F17608" s="88">
        <v>46388</v>
      </c>
      <c r="G17608" s="87">
        <v>733.33333333333337</v>
      </c>
      <c r="H17608" s="87">
        <v>-3.2082207159965281</v>
      </c>
    </row>
    <row r="17609" spans="1:8" x14ac:dyDescent="0.3">
      <c r="A17609" t="s">
        <v>43</v>
      </c>
      <c r="B17609" t="s">
        <v>53</v>
      </c>
      <c r="C17609" t="s">
        <v>93</v>
      </c>
      <c r="D17609" t="s">
        <v>214</v>
      </c>
      <c r="E17609" t="s">
        <v>215</v>
      </c>
      <c r="F17609" s="88">
        <v>46419</v>
      </c>
      <c r="G17609" s="87">
        <v>733.33333333333337</v>
      </c>
      <c r="H17609" s="87">
        <v>-3.209355491075343</v>
      </c>
    </row>
    <row r="17610" spans="1:8" x14ac:dyDescent="0.3">
      <c r="A17610" t="s">
        <v>43</v>
      </c>
      <c r="B17610" t="s">
        <v>53</v>
      </c>
      <c r="C17610" t="s">
        <v>93</v>
      </c>
      <c r="D17610" t="s">
        <v>214</v>
      </c>
      <c r="E17610" t="s">
        <v>216</v>
      </c>
      <c r="F17610" s="88">
        <v>46419</v>
      </c>
      <c r="G17610" s="87">
        <v>733.33333333333337</v>
      </c>
      <c r="H17610" s="87">
        <v>0</v>
      </c>
    </row>
    <row r="17611" spans="1:8" x14ac:dyDescent="0.3">
      <c r="A17611" t="s">
        <v>43</v>
      </c>
      <c r="B17611" t="s">
        <v>53</v>
      </c>
      <c r="C17611" t="s">
        <v>93</v>
      </c>
      <c r="D17611" t="s">
        <v>214</v>
      </c>
      <c r="E17611" t="s">
        <v>217</v>
      </c>
      <c r="F17611" s="88">
        <v>46419</v>
      </c>
      <c r="G17611" s="87">
        <v>733.33333333333337</v>
      </c>
      <c r="H17611" s="87">
        <v>-3.209355491075343</v>
      </c>
    </row>
    <row r="17612" spans="1:8" x14ac:dyDescent="0.3">
      <c r="A17612" t="s">
        <v>43</v>
      </c>
      <c r="B17612" t="s">
        <v>53</v>
      </c>
      <c r="C17612" t="s">
        <v>93</v>
      </c>
      <c r="D17612" t="s">
        <v>214</v>
      </c>
      <c r="E17612" t="s">
        <v>215</v>
      </c>
      <c r="F17612" s="88">
        <v>46447</v>
      </c>
      <c r="G17612" s="87">
        <v>733.33333333333337</v>
      </c>
      <c r="H17612" s="87">
        <v>-3.210491069197456</v>
      </c>
    </row>
    <row r="17613" spans="1:8" x14ac:dyDescent="0.3">
      <c r="A17613" t="s">
        <v>43</v>
      </c>
      <c r="B17613" t="s">
        <v>53</v>
      </c>
      <c r="C17613" t="s">
        <v>93</v>
      </c>
      <c r="D17613" t="s">
        <v>214</v>
      </c>
      <c r="E17613" t="s">
        <v>216</v>
      </c>
      <c r="F17613" s="88">
        <v>46447</v>
      </c>
      <c r="G17613" s="87">
        <v>733.33333333333337</v>
      </c>
      <c r="H17613" s="87">
        <v>0</v>
      </c>
    </row>
    <row r="17614" spans="1:8" x14ac:dyDescent="0.3">
      <c r="A17614" t="s">
        <v>43</v>
      </c>
      <c r="B17614" t="s">
        <v>53</v>
      </c>
      <c r="C17614" t="s">
        <v>93</v>
      </c>
      <c r="D17614" t="s">
        <v>214</v>
      </c>
      <c r="E17614" t="s">
        <v>217</v>
      </c>
      <c r="F17614" s="88">
        <v>46447</v>
      </c>
      <c r="G17614" s="87">
        <v>733.33333333333337</v>
      </c>
      <c r="H17614" s="87">
        <v>-3.210491069197456</v>
      </c>
    </row>
    <row r="17615" spans="1:8" x14ac:dyDescent="0.3">
      <c r="A17615" t="s">
        <v>43</v>
      </c>
      <c r="B17615" t="s">
        <v>53</v>
      </c>
      <c r="C17615" t="s">
        <v>93</v>
      </c>
      <c r="D17615" t="s">
        <v>214</v>
      </c>
      <c r="E17615" t="s">
        <v>215</v>
      </c>
      <c r="F17615" s="88">
        <v>46478</v>
      </c>
      <c r="G17615" s="87">
        <v>733.33333333333337</v>
      </c>
      <c r="H17615" s="87">
        <v>-3.2116659867373438</v>
      </c>
    </row>
    <row r="17616" spans="1:8" x14ac:dyDescent="0.3">
      <c r="A17616" t="s">
        <v>43</v>
      </c>
      <c r="B17616" t="s">
        <v>53</v>
      </c>
      <c r="C17616" t="s">
        <v>93</v>
      </c>
      <c r="D17616" t="s">
        <v>214</v>
      </c>
      <c r="E17616" t="s">
        <v>216</v>
      </c>
      <c r="F17616" s="88">
        <v>46478</v>
      </c>
      <c r="G17616" s="87">
        <v>733.33333333333337</v>
      </c>
      <c r="H17616" s="87">
        <v>0</v>
      </c>
    </row>
    <row r="17617" spans="1:8" x14ac:dyDescent="0.3">
      <c r="A17617" t="s">
        <v>43</v>
      </c>
      <c r="B17617" t="s">
        <v>53</v>
      </c>
      <c r="C17617" t="s">
        <v>93</v>
      </c>
      <c r="D17617" t="s">
        <v>214</v>
      </c>
      <c r="E17617" t="s">
        <v>217</v>
      </c>
      <c r="F17617" s="88">
        <v>46478</v>
      </c>
      <c r="G17617" s="87">
        <v>733.33333333333337</v>
      </c>
      <c r="H17617" s="87">
        <v>-3.2116659867373438</v>
      </c>
    </row>
    <row r="17618" spans="1:8" x14ac:dyDescent="0.3">
      <c r="A17618" t="s">
        <v>43</v>
      </c>
      <c r="B17618" t="s">
        <v>53</v>
      </c>
      <c r="C17618" t="s">
        <v>93</v>
      </c>
      <c r="D17618" t="s">
        <v>214</v>
      </c>
      <c r="E17618" t="s">
        <v>215</v>
      </c>
      <c r="F17618" s="88">
        <v>46508</v>
      </c>
      <c r="G17618" s="87">
        <v>733.33333333333337</v>
      </c>
      <c r="H17618" s="87">
        <v>-3.2128417645423069</v>
      </c>
    </row>
    <row r="17619" spans="1:8" x14ac:dyDescent="0.3">
      <c r="A17619" t="s">
        <v>43</v>
      </c>
      <c r="B17619" t="s">
        <v>53</v>
      </c>
      <c r="C17619" t="s">
        <v>93</v>
      </c>
      <c r="D17619" t="s">
        <v>214</v>
      </c>
      <c r="E17619" t="s">
        <v>216</v>
      </c>
      <c r="F17619" s="88">
        <v>46508</v>
      </c>
      <c r="G17619" s="87">
        <v>733.33333333333337</v>
      </c>
      <c r="H17619" s="87">
        <v>0</v>
      </c>
    </row>
    <row r="17620" spans="1:8" x14ac:dyDescent="0.3">
      <c r="A17620" t="s">
        <v>43</v>
      </c>
      <c r="B17620" t="s">
        <v>53</v>
      </c>
      <c r="C17620" t="s">
        <v>93</v>
      </c>
      <c r="D17620" t="s">
        <v>214</v>
      </c>
      <c r="E17620" t="s">
        <v>217</v>
      </c>
      <c r="F17620" s="88">
        <v>46508</v>
      </c>
      <c r="G17620" s="87">
        <v>733.33333333333337</v>
      </c>
      <c r="H17620" s="87">
        <v>-3.2128417645423069</v>
      </c>
    </row>
    <row r="17621" spans="1:8" x14ac:dyDescent="0.3">
      <c r="A17621" t="s">
        <v>43</v>
      </c>
      <c r="B17621" t="s">
        <v>53</v>
      </c>
      <c r="C17621" t="s">
        <v>93</v>
      </c>
      <c r="D17621" t="s">
        <v>214</v>
      </c>
      <c r="E17621" t="s">
        <v>215</v>
      </c>
      <c r="F17621" s="88">
        <v>46539</v>
      </c>
      <c r="G17621" s="87">
        <v>733.33333333333337</v>
      </c>
      <c r="H17621" s="87">
        <v>-3.2140184035574251</v>
      </c>
    </row>
    <row r="17622" spans="1:8" x14ac:dyDescent="0.3">
      <c r="A17622" t="s">
        <v>43</v>
      </c>
      <c r="B17622" t="s">
        <v>53</v>
      </c>
      <c r="C17622" t="s">
        <v>93</v>
      </c>
      <c r="D17622" t="s">
        <v>214</v>
      </c>
      <c r="E17622" t="s">
        <v>216</v>
      </c>
      <c r="F17622" s="88">
        <v>46539</v>
      </c>
      <c r="G17622" s="87">
        <v>733.33333333333337</v>
      </c>
      <c r="H17622" s="87">
        <v>0</v>
      </c>
    </row>
    <row r="17623" spans="1:8" x14ac:dyDescent="0.3">
      <c r="A17623" t="s">
        <v>43</v>
      </c>
      <c r="B17623" t="s">
        <v>53</v>
      </c>
      <c r="C17623" t="s">
        <v>93</v>
      </c>
      <c r="D17623" t="s">
        <v>214</v>
      </c>
      <c r="E17623" t="s">
        <v>217</v>
      </c>
      <c r="F17623" s="88">
        <v>46539</v>
      </c>
      <c r="G17623" s="87">
        <v>733.33333333333337</v>
      </c>
      <c r="H17623" s="87">
        <v>-3.2140184035574251</v>
      </c>
    </row>
    <row r="17624" spans="1:8" x14ac:dyDescent="0.3">
      <c r="A17624" t="s">
        <v>43</v>
      </c>
      <c r="B17624" t="s">
        <v>53</v>
      </c>
      <c r="C17624" t="s">
        <v>93</v>
      </c>
      <c r="D17624" t="s">
        <v>214</v>
      </c>
      <c r="E17624" t="s">
        <v>215</v>
      </c>
      <c r="F17624" s="88">
        <v>46569</v>
      </c>
      <c r="G17624" s="87">
        <v>733.33333333333337</v>
      </c>
      <c r="H17624" s="87">
        <v>-3.2151959047293248</v>
      </c>
    </row>
    <row r="17625" spans="1:8" x14ac:dyDescent="0.3">
      <c r="A17625" t="s">
        <v>43</v>
      </c>
      <c r="B17625" t="s">
        <v>53</v>
      </c>
      <c r="C17625" t="s">
        <v>93</v>
      </c>
      <c r="D17625" t="s">
        <v>214</v>
      </c>
      <c r="E17625" t="s">
        <v>216</v>
      </c>
      <c r="F17625" s="88">
        <v>46569</v>
      </c>
      <c r="G17625" s="87">
        <v>733.33333333333337</v>
      </c>
      <c r="H17625" s="87">
        <v>0</v>
      </c>
    </row>
    <row r="17626" spans="1:8" x14ac:dyDescent="0.3">
      <c r="A17626" t="s">
        <v>43</v>
      </c>
      <c r="B17626" t="s">
        <v>53</v>
      </c>
      <c r="C17626" t="s">
        <v>93</v>
      </c>
      <c r="D17626" t="s">
        <v>214</v>
      </c>
      <c r="E17626" t="s">
        <v>217</v>
      </c>
      <c r="F17626" s="88">
        <v>46569</v>
      </c>
      <c r="G17626" s="87">
        <v>733.33333333333337</v>
      </c>
      <c r="H17626" s="87">
        <v>-3.2151959047293248</v>
      </c>
    </row>
    <row r="17627" spans="1:8" x14ac:dyDescent="0.3">
      <c r="A17627" t="s">
        <v>43</v>
      </c>
      <c r="B17627" t="s">
        <v>53</v>
      </c>
      <c r="C17627" t="s">
        <v>93</v>
      </c>
      <c r="D17627" t="s">
        <v>214</v>
      </c>
      <c r="E17627" t="s">
        <v>215</v>
      </c>
      <c r="F17627" s="88">
        <v>46600</v>
      </c>
      <c r="G17627" s="87">
        <v>733.33333333333337</v>
      </c>
      <c r="H17627" s="87">
        <v>-3.216393593648907</v>
      </c>
    </row>
    <row r="17628" spans="1:8" x14ac:dyDescent="0.3">
      <c r="A17628" t="s">
        <v>43</v>
      </c>
      <c r="B17628" t="s">
        <v>53</v>
      </c>
      <c r="C17628" t="s">
        <v>93</v>
      </c>
      <c r="D17628" t="s">
        <v>214</v>
      </c>
      <c r="E17628" t="s">
        <v>216</v>
      </c>
      <c r="F17628" s="88">
        <v>46600</v>
      </c>
      <c r="G17628" s="87">
        <v>733.33333333333337</v>
      </c>
      <c r="H17628" s="87">
        <v>0</v>
      </c>
    </row>
    <row r="17629" spans="1:8" x14ac:dyDescent="0.3">
      <c r="A17629" t="s">
        <v>43</v>
      </c>
      <c r="B17629" t="s">
        <v>53</v>
      </c>
      <c r="C17629" t="s">
        <v>93</v>
      </c>
      <c r="D17629" t="s">
        <v>214</v>
      </c>
      <c r="E17629" t="s">
        <v>217</v>
      </c>
      <c r="F17629" s="88">
        <v>46600</v>
      </c>
      <c r="G17629" s="87">
        <v>733.33333333333337</v>
      </c>
      <c r="H17629" s="87">
        <v>-3.216393593648907</v>
      </c>
    </row>
    <row r="17630" spans="1:8" x14ac:dyDescent="0.3">
      <c r="A17630" t="s">
        <v>43</v>
      </c>
      <c r="B17630" t="s">
        <v>53</v>
      </c>
      <c r="C17630" t="s">
        <v>93</v>
      </c>
      <c r="D17630" t="s">
        <v>214</v>
      </c>
      <c r="E17630" t="s">
        <v>215</v>
      </c>
      <c r="F17630" s="88">
        <v>46631</v>
      </c>
      <c r="G17630" s="87">
        <v>733.33333333333337</v>
      </c>
      <c r="H17630" s="87">
        <v>-3.217572836152264</v>
      </c>
    </row>
    <row r="17631" spans="1:8" x14ac:dyDescent="0.3">
      <c r="A17631" t="s">
        <v>43</v>
      </c>
      <c r="B17631" t="s">
        <v>53</v>
      </c>
      <c r="C17631" t="s">
        <v>93</v>
      </c>
      <c r="D17631" t="s">
        <v>214</v>
      </c>
      <c r="E17631" t="s">
        <v>216</v>
      </c>
      <c r="F17631" s="88">
        <v>46631</v>
      </c>
      <c r="G17631" s="87">
        <v>733.33333333333337</v>
      </c>
      <c r="H17631" s="87">
        <v>0</v>
      </c>
    </row>
    <row r="17632" spans="1:8" x14ac:dyDescent="0.3">
      <c r="A17632" t="s">
        <v>43</v>
      </c>
      <c r="B17632" t="s">
        <v>53</v>
      </c>
      <c r="C17632" t="s">
        <v>93</v>
      </c>
      <c r="D17632" t="s">
        <v>214</v>
      </c>
      <c r="E17632" t="s">
        <v>217</v>
      </c>
      <c r="F17632" s="88">
        <v>46631</v>
      </c>
      <c r="G17632" s="87">
        <v>733.33333333333337</v>
      </c>
      <c r="H17632" s="87">
        <v>-3.217572836152264</v>
      </c>
    </row>
    <row r="17633" spans="1:8" x14ac:dyDescent="0.3">
      <c r="A17633" t="s">
        <v>43</v>
      </c>
      <c r="B17633" t="s">
        <v>53</v>
      </c>
      <c r="C17633" t="s">
        <v>93</v>
      </c>
      <c r="D17633" t="s">
        <v>214</v>
      </c>
      <c r="E17633" t="s">
        <v>215</v>
      </c>
      <c r="F17633" s="88">
        <v>46661</v>
      </c>
      <c r="G17633" s="87">
        <v>733.33333333333337</v>
      </c>
      <c r="H17633" s="87">
        <v>-3.2187529436758182</v>
      </c>
    </row>
    <row r="17634" spans="1:8" x14ac:dyDescent="0.3">
      <c r="A17634" t="s">
        <v>43</v>
      </c>
      <c r="B17634" t="s">
        <v>53</v>
      </c>
      <c r="C17634" t="s">
        <v>93</v>
      </c>
      <c r="D17634" t="s">
        <v>214</v>
      </c>
      <c r="E17634" t="s">
        <v>216</v>
      </c>
      <c r="F17634" s="88">
        <v>46661</v>
      </c>
      <c r="G17634" s="87">
        <v>733.33333333333337</v>
      </c>
      <c r="H17634" s="87">
        <v>0</v>
      </c>
    </row>
    <row r="17635" spans="1:8" x14ac:dyDescent="0.3">
      <c r="A17635" t="s">
        <v>43</v>
      </c>
      <c r="B17635" t="s">
        <v>53</v>
      </c>
      <c r="C17635" t="s">
        <v>93</v>
      </c>
      <c r="D17635" t="s">
        <v>214</v>
      </c>
      <c r="E17635" t="s">
        <v>217</v>
      </c>
      <c r="F17635" s="88">
        <v>46661</v>
      </c>
      <c r="G17635" s="87">
        <v>733.33333333333337</v>
      </c>
      <c r="H17635" s="87">
        <v>-3.2187529436758182</v>
      </c>
    </row>
    <row r="17636" spans="1:8" x14ac:dyDescent="0.3">
      <c r="A17636" t="s">
        <v>43</v>
      </c>
      <c r="B17636" t="s">
        <v>53</v>
      </c>
      <c r="C17636" t="s">
        <v>93</v>
      </c>
      <c r="D17636" t="s">
        <v>214</v>
      </c>
      <c r="E17636" t="s">
        <v>215</v>
      </c>
      <c r="F17636" s="88">
        <v>46692</v>
      </c>
      <c r="G17636" s="87">
        <v>733.33333333333337</v>
      </c>
      <c r="H17636" s="87">
        <v>-3.219933917171895</v>
      </c>
    </row>
    <row r="17637" spans="1:8" x14ac:dyDescent="0.3">
      <c r="A17637" t="s">
        <v>43</v>
      </c>
      <c r="B17637" t="s">
        <v>53</v>
      </c>
      <c r="C17637" t="s">
        <v>93</v>
      </c>
      <c r="D17637" t="s">
        <v>214</v>
      </c>
      <c r="E17637" t="s">
        <v>216</v>
      </c>
      <c r="F17637" s="88">
        <v>46692</v>
      </c>
      <c r="G17637" s="87">
        <v>733.33333333333337</v>
      </c>
      <c r="H17637" s="87">
        <v>0</v>
      </c>
    </row>
    <row r="17638" spans="1:8" x14ac:dyDescent="0.3">
      <c r="A17638" t="s">
        <v>43</v>
      </c>
      <c r="B17638" t="s">
        <v>53</v>
      </c>
      <c r="C17638" t="s">
        <v>93</v>
      </c>
      <c r="D17638" t="s">
        <v>214</v>
      </c>
      <c r="E17638" t="s">
        <v>217</v>
      </c>
      <c r="F17638" s="88">
        <v>46692</v>
      </c>
      <c r="G17638" s="87">
        <v>733.33333333333337</v>
      </c>
      <c r="H17638" s="87">
        <v>-3.219933917171895</v>
      </c>
    </row>
    <row r="17639" spans="1:8" x14ac:dyDescent="0.3">
      <c r="A17639" t="s">
        <v>43</v>
      </c>
      <c r="B17639" t="s">
        <v>53</v>
      </c>
      <c r="C17639" t="s">
        <v>93</v>
      </c>
      <c r="D17639" t="s">
        <v>214</v>
      </c>
      <c r="E17639" t="s">
        <v>215</v>
      </c>
      <c r="F17639" s="88">
        <v>46722</v>
      </c>
      <c r="G17639" s="87">
        <v>733.33333333333337</v>
      </c>
      <c r="H17639" s="87">
        <v>-3.221115757593962</v>
      </c>
    </row>
    <row r="17640" spans="1:8" x14ac:dyDescent="0.3">
      <c r="A17640" t="s">
        <v>43</v>
      </c>
      <c r="B17640" t="s">
        <v>53</v>
      </c>
      <c r="C17640" t="s">
        <v>93</v>
      </c>
      <c r="D17640" t="s">
        <v>214</v>
      </c>
      <c r="E17640" t="s">
        <v>216</v>
      </c>
      <c r="F17640" s="88">
        <v>46722</v>
      </c>
      <c r="G17640" s="87">
        <v>733.33333333333337</v>
      </c>
      <c r="H17640" s="87">
        <v>0</v>
      </c>
    </row>
    <row r="17641" spans="1:8" x14ac:dyDescent="0.3">
      <c r="A17641" t="s">
        <v>43</v>
      </c>
      <c r="B17641" t="s">
        <v>53</v>
      </c>
      <c r="C17641" t="s">
        <v>93</v>
      </c>
      <c r="D17641" t="s">
        <v>214</v>
      </c>
      <c r="E17641" t="s">
        <v>217</v>
      </c>
      <c r="F17641" s="88">
        <v>46722</v>
      </c>
      <c r="G17641" s="87">
        <v>733.33333333333337</v>
      </c>
      <c r="H17641" s="87">
        <v>-3.221115757593962</v>
      </c>
    </row>
    <row r="17642" spans="1:8" x14ac:dyDescent="0.3">
      <c r="A17642" t="s">
        <v>43</v>
      </c>
      <c r="B17642" t="s">
        <v>53</v>
      </c>
      <c r="C17642" t="s">
        <v>95</v>
      </c>
      <c r="D17642" t="s">
        <v>198</v>
      </c>
      <c r="E17642" t="s">
        <v>135</v>
      </c>
      <c r="G17642" s="87">
        <v>19200</v>
      </c>
      <c r="H17642" s="87">
        <v>10982.4</v>
      </c>
    </row>
    <row r="17643" spans="1:8" x14ac:dyDescent="0.3">
      <c r="A17643" t="s">
        <v>43</v>
      </c>
      <c r="B17643" t="s">
        <v>53</v>
      </c>
      <c r="C17643" t="s">
        <v>95</v>
      </c>
      <c r="D17643" t="s">
        <v>198</v>
      </c>
      <c r="E17643" t="s">
        <v>199</v>
      </c>
      <c r="G17643" s="87">
        <v>19200</v>
      </c>
      <c r="H17643" s="87">
        <v>18823.52941176471</v>
      </c>
    </row>
    <row r="17644" spans="1:8" x14ac:dyDescent="0.3">
      <c r="A17644" t="s">
        <v>43</v>
      </c>
      <c r="B17644" t="s">
        <v>53</v>
      </c>
      <c r="C17644" t="s">
        <v>95</v>
      </c>
      <c r="D17644" t="s">
        <v>198</v>
      </c>
      <c r="E17644" t="s">
        <v>200</v>
      </c>
      <c r="G17644" s="87">
        <v>19200</v>
      </c>
      <c r="H17644" s="87">
        <v>19326.197470839441</v>
      </c>
    </row>
    <row r="17645" spans="1:8" x14ac:dyDescent="0.3">
      <c r="A17645" t="s">
        <v>43</v>
      </c>
      <c r="B17645" t="s">
        <v>53</v>
      </c>
      <c r="C17645" t="s">
        <v>95</v>
      </c>
      <c r="D17645" t="s">
        <v>198</v>
      </c>
      <c r="E17645" t="s">
        <v>201</v>
      </c>
      <c r="G17645" s="87">
        <v>19200</v>
      </c>
      <c r="H17645" s="87">
        <v>19200</v>
      </c>
    </row>
    <row r="17646" spans="1:8" x14ac:dyDescent="0.3">
      <c r="A17646" t="s">
        <v>43</v>
      </c>
      <c r="B17646" t="s">
        <v>53</v>
      </c>
      <c r="C17646" t="s">
        <v>95</v>
      </c>
      <c r="D17646" t="s">
        <v>198</v>
      </c>
      <c r="E17646" t="s">
        <v>202</v>
      </c>
      <c r="G17646" s="87">
        <v>19200</v>
      </c>
      <c r="H17646" s="87">
        <v>10837.828385608</v>
      </c>
    </row>
    <row r="17647" spans="1:8" x14ac:dyDescent="0.3">
      <c r="A17647" t="s">
        <v>43</v>
      </c>
      <c r="B17647" t="s">
        <v>53</v>
      </c>
      <c r="C17647" t="s">
        <v>95</v>
      </c>
      <c r="D17647" t="s">
        <v>198</v>
      </c>
      <c r="E17647" t="s">
        <v>139</v>
      </c>
      <c r="G17647" s="87">
        <v>19200</v>
      </c>
      <c r="H17647" s="87">
        <v>12000</v>
      </c>
    </row>
    <row r="17648" spans="1:8" x14ac:dyDescent="0.3">
      <c r="A17648" t="s">
        <v>43</v>
      </c>
      <c r="B17648" t="s">
        <v>53</v>
      </c>
      <c r="C17648" t="s">
        <v>95</v>
      </c>
      <c r="D17648" t="s">
        <v>198</v>
      </c>
      <c r="E17648" t="s">
        <v>65</v>
      </c>
      <c r="G17648" s="87">
        <v>19200</v>
      </c>
      <c r="H17648" s="87">
        <v>10837.828385608</v>
      </c>
    </row>
    <row r="17649" spans="1:8" x14ac:dyDescent="0.3">
      <c r="A17649" t="s">
        <v>43</v>
      </c>
      <c r="B17649" t="s">
        <v>53</v>
      </c>
      <c r="C17649" t="s">
        <v>95</v>
      </c>
      <c r="D17649" t="s">
        <v>203</v>
      </c>
      <c r="E17649" t="s">
        <v>204</v>
      </c>
      <c r="G17649" s="87">
        <v>19200</v>
      </c>
      <c r="H17649" s="87">
        <v>10563.90148213017</v>
      </c>
    </row>
    <row r="17650" spans="1:8" x14ac:dyDescent="0.3">
      <c r="A17650" t="s">
        <v>43</v>
      </c>
      <c r="B17650" t="s">
        <v>53</v>
      </c>
      <c r="C17650" t="s">
        <v>95</v>
      </c>
      <c r="D17650" t="s">
        <v>203</v>
      </c>
      <c r="E17650" t="s">
        <v>142</v>
      </c>
      <c r="G17650" s="87">
        <v>19200</v>
      </c>
      <c r="H17650" s="87">
        <v>18461.538461538461</v>
      </c>
    </row>
    <row r="17651" spans="1:8" x14ac:dyDescent="0.3">
      <c r="A17651" t="s">
        <v>43</v>
      </c>
      <c r="B17651" t="s">
        <v>53</v>
      </c>
      <c r="C17651" t="s">
        <v>95</v>
      </c>
      <c r="D17651" t="s">
        <v>203</v>
      </c>
      <c r="E17651" t="s">
        <v>143</v>
      </c>
      <c r="G17651" s="87">
        <v>19200</v>
      </c>
      <c r="H17651" s="87">
        <v>19207.09360387304</v>
      </c>
    </row>
    <row r="17652" spans="1:8" x14ac:dyDescent="0.3">
      <c r="A17652" t="s">
        <v>43</v>
      </c>
      <c r="B17652" t="s">
        <v>53</v>
      </c>
      <c r="C17652" t="s">
        <v>95</v>
      </c>
      <c r="D17652" t="s">
        <v>203</v>
      </c>
      <c r="E17652" t="s">
        <v>141</v>
      </c>
      <c r="G17652" s="87">
        <v>19200</v>
      </c>
      <c r="H17652" s="87">
        <v>0</v>
      </c>
    </row>
    <row r="17653" spans="1:8" x14ac:dyDescent="0.3">
      <c r="A17653" t="s">
        <v>43</v>
      </c>
      <c r="B17653" t="s">
        <v>53</v>
      </c>
      <c r="C17653" t="s">
        <v>95</v>
      </c>
      <c r="D17653" t="s">
        <v>203</v>
      </c>
      <c r="E17653" t="s">
        <v>205</v>
      </c>
      <c r="G17653" s="87">
        <v>19200</v>
      </c>
      <c r="H17653" s="87">
        <v>10563.90148213017</v>
      </c>
    </row>
    <row r="17654" spans="1:8" x14ac:dyDescent="0.3">
      <c r="A17654" t="s">
        <v>43</v>
      </c>
      <c r="B17654" t="s">
        <v>53</v>
      </c>
      <c r="C17654" t="s">
        <v>95</v>
      </c>
      <c r="D17654" t="s">
        <v>206</v>
      </c>
      <c r="E17654" t="s">
        <v>207</v>
      </c>
      <c r="G17654" s="87">
        <v>19200</v>
      </c>
      <c r="H17654" s="87">
        <v>20160</v>
      </c>
    </row>
    <row r="17655" spans="1:8" x14ac:dyDescent="0.3">
      <c r="A17655" t="s">
        <v>43</v>
      </c>
      <c r="B17655" t="s">
        <v>53</v>
      </c>
      <c r="C17655" t="s">
        <v>95</v>
      </c>
      <c r="D17655" t="s">
        <v>206</v>
      </c>
      <c r="E17655" t="s">
        <v>208</v>
      </c>
      <c r="G17655" s="87">
        <v>19200</v>
      </c>
      <c r="H17655" s="87">
        <v>20563.2</v>
      </c>
    </row>
    <row r="17656" spans="1:8" x14ac:dyDescent="0.3">
      <c r="A17656" t="s">
        <v>43</v>
      </c>
      <c r="B17656" t="s">
        <v>53</v>
      </c>
      <c r="C17656" t="s">
        <v>95</v>
      </c>
      <c r="D17656" t="s">
        <v>206</v>
      </c>
      <c r="E17656" t="s">
        <v>209</v>
      </c>
      <c r="G17656" s="87">
        <v>19200</v>
      </c>
      <c r="H17656" s="87">
        <v>17548.656455142231</v>
      </c>
    </row>
    <row r="17657" spans="1:8" x14ac:dyDescent="0.3">
      <c r="A17657" t="s">
        <v>43</v>
      </c>
      <c r="B17657" t="s">
        <v>53</v>
      </c>
      <c r="C17657" t="s">
        <v>95</v>
      </c>
      <c r="D17657" t="s">
        <v>210</v>
      </c>
      <c r="E17657" t="s">
        <v>211</v>
      </c>
      <c r="G17657" s="87">
        <v>19200</v>
      </c>
      <c r="H17657" s="87">
        <v>17664</v>
      </c>
    </row>
    <row r="17658" spans="1:8" x14ac:dyDescent="0.3">
      <c r="A17658" t="s">
        <v>43</v>
      </c>
      <c r="B17658" t="s">
        <v>53</v>
      </c>
      <c r="C17658" t="s">
        <v>95</v>
      </c>
      <c r="D17658" t="s">
        <v>210</v>
      </c>
      <c r="E17658" t="s">
        <v>212</v>
      </c>
      <c r="G17658" s="87">
        <v>19200</v>
      </c>
      <c r="H17658" s="87">
        <v>17472</v>
      </c>
    </row>
    <row r="17659" spans="1:8" x14ac:dyDescent="0.3">
      <c r="A17659" t="s">
        <v>43</v>
      </c>
      <c r="B17659" t="s">
        <v>53</v>
      </c>
      <c r="C17659" t="s">
        <v>95</v>
      </c>
      <c r="D17659" t="s">
        <v>210</v>
      </c>
      <c r="E17659" t="s">
        <v>213</v>
      </c>
      <c r="G17659" s="87">
        <v>19200</v>
      </c>
      <c r="H17659" s="87">
        <v>17664</v>
      </c>
    </row>
    <row r="17660" spans="1:8" x14ac:dyDescent="0.3">
      <c r="A17660" t="s">
        <v>43</v>
      </c>
      <c r="B17660" t="s">
        <v>53</v>
      </c>
      <c r="C17660" t="s">
        <v>95</v>
      </c>
      <c r="D17660" t="s">
        <v>214</v>
      </c>
      <c r="E17660" t="s">
        <v>215</v>
      </c>
      <c r="F17660" s="88">
        <v>46388</v>
      </c>
      <c r="G17660" s="87">
        <v>1600</v>
      </c>
      <c r="H17660" s="87">
        <v>94.836859870068935</v>
      </c>
    </row>
    <row r="17661" spans="1:8" x14ac:dyDescent="0.3">
      <c r="A17661" t="s">
        <v>43</v>
      </c>
      <c r="B17661" t="s">
        <v>53</v>
      </c>
      <c r="C17661" t="s">
        <v>95</v>
      </c>
      <c r="D17661" t="s">
        <v>214</v>
      </c>
      <c r="E17661" t="s">
        <v>216</v>
      </c>
      <c r="F17661" s="88">
        <v>46388</v>
      </c>
      <c r="G17661" s="87">
        <v>1600</v>
      </c>
      <c r="H17661" s="87">
        <v>80.000000000000071</v>
      </c>
    </row>
    <row r="17662" spans="1:8" x14ac:dyDescent="0.3">
      <c r="A17662" t="s">
        <v>43</v>
      </c>
      <c r="B17662" t="s">
        <v>53</v>
      </c>
      <c r="C17662" t="s">
        <v>95</v>
      </c>
      <c r="D17662" t="s">
        <v>214</v>
      </c>
      <c r="E17662" t="s">
        <v>217</v>
      </c>
      <c r="F17662" s="88">
        <v>46388</v>
      </c>
      <c r="G17662" s="87">
        <v>1600</v>
      </c>
      <c r="H17662" s="87">
        <v>14.13034273339875</v>
      </c>
    </row>
    <row r="17663" spans="1:8" x14ac:dyDescent="0.3">
      <c r="A17663" t="s">
        <v>43</v>
      </c>
      <c r="B17663" t="s">
        <v>53</v>
      </c>
      <c r="C17663" t="s">
        <v>95</v>
      </c>
      <c r="D17663" t="s">
        <v>214</v>
      </c>
      <c r="E17663" t="s">
        <v>215</v>
      </c>
      <c r="F17663" s="88">
        <v>46419</v>
      </c>
      <c r="G17663" s="87">
        <v>1600</v>
      </c>
      <c r="H17663" s="87">
        <v>14.120264029594409</v>
      </c>
    </row>
    <row r="17664" spans="1:8" x14ac:dyDescent="0.3">
      <c r="A17664" t="s">
        <v>43</v>
      </c>
      <c r="B17664" t="s">
        <v>53</v>
      </c>
      <c r="C17664" t="s">
        <v>95</v>
      </c>
      <c r="D17664" t="s">
        <v>214</v>
      </c>
      <c r="E17664" t="s">
        <v>216</v>
      </c>
      <c r="F17664" s="88">
        <v>46419</v>
      </c>
      <c r="G17664" s="87">
        <v>1600</v>
      </c>
      <c r="H17664" s="87">
        <v>0</v>
      </c>
    </row>
    <row r="17665" spans="1:8" x14ac:dyDescent="0.3">
      <c r="A17665" t="s">
        <v>43</v>
      </c>
      <c r="B17665" t="s">
        <v>53</v>
      </c>
      <c r="C17665" t="s">
        <v>95</v>
      </c>
      <c r="D17665" t="s">
        <v>214</v>
      </c>
      <c r="E17665" t="s">
        <v>217</v>
      </c>
      <c r="F17665" s="88">
        <v>46419</v>
      </c>
      <c r="G17665" s="87">
        <v>1600</v>
      </c>
      <c r="H17665" s="87">
        <v>14.120264029594409</v>
      </c>
    </row>
    <row r="17666" spans="1:8" x14ac:dyDescent="0.3">
      <c r="A17666" t="s">
        <v>43</v>
      </c>
      <c r="B17666" t="s">
        <v>53</v>
      </c>
      <c r="C17666" t="s">
        <v>95</v>
      </c>
      <c r="D17666" t="s">
        <v>214</v>
      </c>
      <c r="E17666" t="s">
        <v>215</v>
      </c>
      <c r="F17666" s="88">
        <v>46447</v>
      </c>
      <c r="G17666" s="87">
        <v>1600</v>
      </c>
      <c r="H17666" s="87">
        <v>14.11019969315142</v>
      </c>
    </row>
    <row r="17667" spans="1:8" x14ac:dyDescent="0.3">
      <c r="A17667" t="s">
        <v>43</v>
      </c>
      <c r="B17667" t="s">
        <v>53</v>
      </c>
      <c r="C17667" t="s">
        <v>95</v>
      </c>
      <c r="D17667" t="s">
        <v>214</v>
      </c>
      <c r="E17667" t="s">
        <v>216</v>
      </c>
      <c r="F17667" s="88">
        <v>46447</v>
      </c>
      <c r="G17667" s="87">
        <v>1600</v>
      </c>
      <c r="H17667" s="87">
        <v>0</v>
      </c>
    </row>
    <row r="17668" spans="1:8" x14ac:dyDescent="0.3">
      <c r="A17668" t="s">
        <v>43</v>
      </c>
      <c r="B17668" t="s">
        <v>53</v>
      </c>
      <c r="C17668" t="s">
        <v>95</v>
      </c>
      <c r="D17668" t="s">
        <v>214</v>
      </c>
      <c r="E17668" t="s">
        <v>217</v>
      </c>
      <c r="F17668" s="88">
        <v>46447</v>
      </c>
      <c r="G17668" s="87">
        <v>1600</v>
      </c>
      <c r="H17668" s="87">
        <v>14.11019969315142</v>
      </c>
    </row>
    <row r="17669" spans="1:8" x14ac:dyDescent="0.3">
      <c r="A17669" t="s">
        <v>43</v>
      </c>
      <c r="B17669" t="s">
        <v>53</v>
      </c>
      <c r="C17669" t="s">
        <v>95</v>
      </c>
      <c r="D17669" t="s">
        <v>214</v>
      </c>
      <c r="E17669" t="s">
        <v>215</v>
      </c>
      <c r="F17669" s="88">
        <v>46478</v>
      </c>
      <c r="G17669" s="87">
        <v>1600</v>
      </c>
      <c r="H17669" s="87">
        <v>78.663801636929875</v>
      </c>
    </row>
    <row r="17670" spans="1:8" x14ac:dyDescent="0.3">
      <c r="A17670" t="s">
        <v>43</v>
      </c>
      <c r="B17670" t="s">
        <v>53</v>
      </c>
      <c r="C17670" t="s">
        <v>95</v>
      </c>
      <c r="D17670" t="s">
        <v>214</v>
      </c>
      <c r="E17670" t="s">
        <v>216</v>
      </c>
      <c r="F17670" s="88">
        <v>46478</v>
      </c>
      <c r="G17670" s="87">
        <v>1600</v>
      </c>
      <c r="H17670" s="87">
        <v>64.000000000000057</v>
      </c>
    </row>
    <row r="17671" spans="1:8" x14ac:dyDescent="0.3">
      <c r="A17671" t="s">
        <v>43</v>
      </c>
      <c r="B17671" t="s">
        <v>53</v>
      </c>
      <c r="C17671" t="s">
        <v>95</v>
      </c>
      <c r="D17671" t="s">
        <v>214</v>
      </c>
      <c r="E17671" t="s">
        <v>217</v>
      </c>
      <c r="F17671" s="88">
        <v>46478</v>
      </c>
      <c r="G17671" s="87">
        <v>1600</v>
      </c>
      <c r="H17671" s="87">
        <v>14.09980926627874</v>
      </c>
    </row>
    <row r="17672" spans="1:8" x14ac:dyDescent="0.3">
      <c r="A17672" t="s">
        <v>43</v>
      </c>
      <c r="B17672" t="s">
        <v>53</v>
      </c>
      <c r="C17672" t="s">
        <v>95</v>
      </c>
      <c r="D17672" t="s">
        <v>214</v>
      </c>
      <c r="E17672" t="s">
        <v>215</v>
      </c>
      <c r="F17672" s="88">
        <v>46508</v>
      </c>
      <c r="G17672" s="87">
        <v>1600</v>
      </c>
      <c r="H17672" s="87">
        <v>78.653011495916658</v>
      </c>
    </row>
    <row r="17673" spans="1:8" x14ac:dyDescent="0.3">
      <c r="A17673" t="s">
        <v>43</v>
      </c>
      <c r="B17673" t="s">
        <v>53</v>
      </c>
      <c r="C17673" t="s">
        <v>95</v>
      </c>
      <c r="D17673" t="s">
        <v>214</v>
      </c>
      <c r="E17673" t="s">
        <v>216</v>
      </c>
      <c r="F17673" s="88">
        <v>46508</v>
      </c>
      <c r="G17673" s="87">
        <v>1600</v>
      </c>
      <c r="H17673" s="87">
        <v>64.000000000000057</v>
      </c>
    </row>
    <row r="17674" spans="1:8" x14ac:dyDescent="0.3">
      <c r="A17674" t="s">
        <v>43</v>
      </c>
      <c r="B17674" t="s">
        <v>53</v>
      </c>
      <c r="C17674" t="s">
        <v>95</v>
      </c>
      <c r="D17674" t="s">
        <v>214</v>
      </c>
      <c r="E17674" t="s">
        <v>217</v>
      </c>
      <c r="F17674" s="88">
        <v>46508</v>
      </c>
      <c r="G17674" s="87">
        <v>1600</v>
      </c>
      <c r="H17674" s="87">
        <v>14.08943413068897</v>
      </c>
    </row>
    <row r="17675" spans="1:8" x14ac:dyDescent="0.3">
      <c r="A17675" t="s">
        <v>43</v>
      </c>
      <c r="B17675" t="s">
        <v>53</v>
      </c>
      <c r="C17675" t="s">
        <v>95</v>
      </c>
      <c r="D17675" t="s">
        <v>214</v>
      </c>
      <c r="E17675" t="s">
        <v>215</v>
      </c>
      <c r="F17675" s="88">
        <v>46539</v>
      </c>
      <c r="G17675" s="87">
        <v>1600</v>
      </c>
      <c r="H17675" s="87">
        <v>78.642237222758027</v>
      </c>
    </row>
    <row r="17676" spans="1:8" x14ac:dyDescent="0.3">
      <c r="A17676" t="s">
        <v>43</v>
      </c>
      <c r="B17676" t="s">
        <v>53</v>
      </c>
      <c r="C17676" t="s">
        <v>95</v>
      </c>
      <c r="D17676" t="s">
        <v>214</v>
      </c>
      <c r="E17676" t="s">
        <v>216</v>
      </c>
      <c r="F17676" s="88">
        <v>46539</v>
      </c>
      <c r="G17676" s="87">
        <v>1600</v>
      </c>
      <c r="H17676" s="87">
        <v>64.000000000000057</v>
      </c>
    </row>
    <row r="17677" spans="1:8" x14ac:dyDescent="0.3">
      <c r="A17677" t="s">
        <v>43</v>
      </c>
      <c r="B17677" t="s">
        <v>53</v>
      </c>
      <c r="C17677" t="s">
        <v>95</v>
      </c>
      <c r="D17677" t="s">
        <v>214</v>
      </c>
      <c r="E17677" t="s">
        <v>217</v>
      </c>
      <c r="F17677" s="88">
        <v>46539</v>
      </c>
      <c r="G17677" s="87">
        <v>1600</v>
      </c>
      <c r="H17677" s="87">
        <v>14.079074252651941</v>
      </c>
    </row>
    <row r="17678" spans="1:8" x14ac:dyDescent="0.3">
      <c r="A17678" t="s">
        <v>43</v>
      </c>
      <c r="B17678" t="s">
        <v>53</v>
      </c>
      <c r="C17678" t="s">
        <v>95</v>
      </c>
      <c r="D17678" t="s">
        <v>214</v>
      </c>
      <c r="E17678" t="s">
        <v>215</v>
      </c>
      <c r="F17678" s="88">
        <v>46569</v>
      </c>
      <c r="G17678" s="87">
        <v>1600</v>
      </c>
      <c r="H17678" s="87">
        <v>78.631478782476449</v>
      </c>
    </row>
    <row r="17679" spans="1:8" x14ac:dyDescent="0.3">
      <c r="A17679" t="s">
        <v>43</v>
      </c>
      <c r="B17679" t="s">
        <v>53</v>
      </c>
      <c r="C17679" t="s">
        <v>95</v>
      </c>
      <c r="D17679" t="s">
        <v>214</v>
      </c>
      <c r="E17679" t="s">
        <v>216</v>
      </c>
      <c r="F17679" s="88">
        <v>46569</v>
      </c>
      <c r="G17679" s="87">
        <v>1600</v>
      </c>
      <c r="H17679" s="87">
        <v>64.000000000000057</v>
      </c>
    </row>
    <row r="17680" spans="1:8" x14ac:dyDescent="0.3">
      <c r="A17680" t="s">
        <v>43</v>
      </c>
      <c r="B17680" t="s">
        <v>53</v>
      </c>
      <c r="C17680" t="s">
        <v>95</v>
      </c>
      <c r="D17680" t="s">
        <v>214</v>
      </c>
      <c r="E17680" t="s">
        <v>217</v>
      </c>
      <c r="F17680" s="88">
        <v>46569</v>
      </c>
      <c r="G17680" s="87">
        <v>1600</v>
      </c>
      <c r="H17680" s="87">
        <v>14.06872959853516</v>
      </c>
    </row>
    <row r="17681" spans="1:8" x14ac:dyDescent="0.3">
      <c r="A17681" t="s">
        <v>43</v>
      </c>
      <c r="B17681" t="s">
        <v>53</v>
      </c>
      <c r="C17681" t="s">
        <v>95</v>
      </c>
      <c r="D17681" t="s">
        <v>214</v>
      </c>
      <c r="E17681" t="s">
        <v>215</v>
      </c>
      <c r="F17681" s="88">
        <v>46600</v>
      </c>
      <c r="G17681" s="87">
        <v>1600</v>
      </c>
      <c r="H17681" s="87">
        <v>78.620560162729092</v>
      </c>
    </row>
    <row r="17682" spans="1:8" x14ac:dyDescent="0.3">
      <c r="A17682" t="s">
        <v>43</v>
      </c>
      <c r="B17682" t="s">
        <v>53</v>
      </c>
      <c r="C17682" t="s">
        <v>95</v>
      </c>
      <c r="D17682" t="s">
        <v>214</v>
      </c>
      <c r="E17682" t="s">
        <v>216</v>
      </c>
      <c r="F17682" s="88">
        <v>46600</v>
      </c>
      <c r="G17682" s="87">
        <v>1600</v>
      </c>
      <c r="H17682" s="87">
        <v>64.000000000000057</v>
      </c>
    </row>
    <row r="17683" spans="1:8" x14ac:dyDescent="0.3">
      <c r="A17683" t="s">
        <v>43</v>
      </c>
      <c r="B17683" t="s">
        <v>53</v>
      </c>
      <c r="C17683" t="s">
        <v>95</v>
      </c>
      <c r="D17683" t="s">
        <v>214</v>
      </c>
      <c r="E17683" t="s">
        <v>217</v>
      </c>
      <c r="F17683" s="88">
        <v>46600</v>
      </c>
      <c r="G17683" s="87">
        <v>1600</v>
      </c>
      <c r="H17683" s="87">
        <v>14.058230925700951</v>
      </c>
    </row>
    <row r="17684" spans="1:8" x14ac:dyDescent="0.3">
      <c r="A17684" t="s">
        <v>43</v>
      </c>
      <c r="B17684" t="s">
        <v>53</v>
      </c>
      <c r="C17684" t="s">
        <v>95</v>
      </c>
      <c r="D17684" t="s">
        <v>214</v>
      </c>
      <c r="E17684" t="s">
        <v>215</v>
      </c>
      <c r="F17684" s="88">
        <v>46631</v>
      </c>
      <c r="G17684" s="87">
        <v>1600</v>
      </c>
      <c r="H17684" s="87">
        <v>78.609833541807106</v>
      </c>
    </row>
    <row r="17685" spans="1:8" x14ac:dyDescent="0.3">
      <c r="A17685" t="s">
        <v>43</v>
      </c>
      <c r="B17685" t="s">
        <v>53</v>
      </c>
      <c r="C17685" t="s">
        <v>95</v>
      </c>
      <c r="D17685" t="s">
        <v>214</v>
      </c>
      <c r="E17685" t="s">
        <v>216</v>
      </c>
      <c r="F17685" s="88">
        <v>46631</v>
      </c>
      <c r="G17685" s="87">
        <v>1600</v>
      </c>
      <c r="H17685" s="87">
        <v>64.000000000000057</v>
      </c>
    </row>
    <row r="17686" spans="1:8" x14ac:dyDescent="0.3">
      <c r="A17686" t="s">
        <v>43</v>
      </c>
      <c r="B17686" t="s">
        <v>53</v>
      </c>
      <c r="C17686" t="s">
        <v>95</v>
      </c>
      <c r="D17686" t="s">
        <v>214</v>
      </c>
      <c r="E17686" t="s">
        <v>217</v>
      </c>
      <c r="F17686" s="88">
        <v>46631</v>
      </c>
      <c r="G17686" s="87">
        <v>1600</v>
      </c>
      <c r="H17686" s="87">
        <v>14.04791686712201</v>
      </c>
    </row>
    <row r="17687" spans="1:8" x14ac:dyDescent="0.3">
      <c r="A17687" t="s">
        <v>43</v>
      </c>
      <c r="B17687" t="s">
        <v>53</v>
      </c>
      <c r="C17687" t="s">
        <v>95</v>
      </c>
      <c r="D17687" t="s">
        <v>214</v>
      </c>
      <c r="E17687" t="s">
        <v>215</v>
      </c>
      <c r="F17687" s="88">
        <v>46661</v>
      </c>
      <c r="G17687" s="87">
        <v>1600</v>
      </c>
      <c r="H17687" s="87">
        <v>78.599122648879671</v>
      </c>
    </row>
    <row r="17688" spans="1:8" x14ac:dyDescent="0.3">
      <c r="A17688" t="s">
        <v>43</v>
      </c>
      <c r="B17688" t="s">
        <v>53</v>
      </c>
      <c r="C17688" t="s">
        <v>95</v>
      </c>
      <c r="D17688" t="s">
        <v>214</v>
      </c>
      <c r="E17688" t="s">
        <v>216</v>
      </c>
      <c r="F17688" s="88">
        <v>46661</v>
      </c>
      <c r="G17688" s="87">
        <v>1600</v>
      </c>
      <c r="H17688" s="87">
        <v>64.000000000000057</v>
      </c>
    </row>
    <row r="17689" spans="1:8" x14ac:dyDescent="0.3">
      <c r="A17689" t="s">
        <v>43</v>
      </c>
      <c r="B17689" t="s">
        <v>53</v>
      </c>
      <c r="C17689" t="s">
        <v>95</v>
      </c>
      <c r="D17689" t="s">
        <v>214</v>
      </c>
      <c r="E17689" t="s">
        <v>217</v>
      </c>
      <c r="F17689" s="88">
        <v>46661</v>
      </c>
      <c r="G17689" s="87">
        <v>1600</v>
      </c>
      <c r="H17689" s="87">
        <v>14.03761793161493</v>
      </c>
    </row>
    <row r="17690" spans="1:8" x14ac:dyDescent="0.3">
      <c r="A17690" t="s">
        <v>43</v>
      </c>
      <c r="B17690" t="s">
        <v>53</v>
      </c>
      <c r="C17690" t="s">
        <v>95</v>
      </c>
      <c r="D17690" t="s">
        <v>214</v>
      </c>
      <c r="E17690" t="s">
        <v>215</v>
      </c>
      <c r="F17690" s="88">
        <v>46692</v>
      </c>
      <c r="G17690" s="87">
        <v>1600</v>
      </c>
      <c r="H17690" s="87">
        <v>78.588427449378884</v>
      </c>
    </row>
    <row r="17691" spans="1:8" x14ac:dyDescent="0.3">
      <c r="A17691" t="s">
        <v>43</v>
      </c>
      <c r="B17691" t="s">
        <v>53</v>
      </c>
      <c r="C17691" t="s">
        <v>95</v>
      </c>
      <c r="D17691" t="s">
        <v>214</v>
      </c>
      <c r="E17691" t="s">
        <v>216</v>
      </c>
      <c r="F17691" s="88">
        <v>46692</v>
      </c>
      <c r="G17691" s="87">
        <v>1600</v>
      </c>
      <c r="H17691" s="87">
        <v>64.000000000000057</v>
      </c>
    </row>
    <row r="17692" spans="1:8" x14ac:dyDescent="0.3">
      <c r="A17692" t="s">
        <v>43</v>
      </c>
      <c r="B17692" t="s">
        <v>53</v>
      </c>
      <c r="C17692" t="s">
        <v>95</v>
      </c>
      <c r="D17692" t="s">
        <v>214</v>
      </c>
      <c r="E17692" t="s">
        <v>217</v>
      </c>
      <c r="F17692" s="88">
        <v>46692</v>
      </c>
      <c r="G17692" s="87">
        <v>1600</v>
      </c>
      <c r="H17692" s="87">
        <v>14.027334085941231</v>
      </c>
    </row>
    <row r="17693" spans="1:8" x14ac:dyDescent="0.3">
      <c r="A17693" t="s">
        <v>43</v>
      </c>
      <c r="B17693" t="s">
        <v>53</v>
      </c>
      <c r="C17693" t="s">
        <v>95</v>
      </c>
      <c r="D17693" t="s">
        <v>214</v>
      </c>
      <c r="E17693" t="s">
        <v>215</v>
      </c>
      <c r="F17693" s="88">
        <v>46722</v>
      </c>
      <c r="G17693" s="87">
        <v>1600</v>
      </c>
      <c r="H17693" s="87">
        <v>78.577747908841289</v>
      </c>
    </row>
    <row r="17694" spans="1:8" x14ac:dyDescent="0.3">
      <c r="A17694" t="s">
        <v>43</v>
      </c>
      <c r="B17694" t="s">
        <v>53</v>
      </c>
      <c r="C17694" t="s">
        <v>95</v>
      </c>
      <c r="D17694" t="s">
        <v>214</v>
      </c>
      <c r="E17694" t="s">
        <v>216</v>
      </c>
      <c r="F17694" s="88">
        <v>46722</v>
      </c>
      <c r="G17694" s="87">
        <v>1600</v>
      </c>
      <c r="H17694" s="87">
        <v>64.000000000000057</v>
      </c>
    </row>
    <row r="17695" spans="1:8" x14ac:dyDescent="0.3">
      <c r="A17695" t="s">
        <v>43</v>
      </c>
      <c r="B17695" t="s">
        <v>53</v>
      </c>
      <c r="C17695" t="s">
        <v>95</v>
      </c>
      <c r="D17695" t="s">
        <v>214</v>
      </c>
      <c r="E17695" t="s">
        <v>217</v>
      </c>
      <c r="F17695" s="88">
        <v>46722</v>
      </c>
      <c r="G17695" s="87">
        <v>1600</v>
      </c>
      <c r="H17695" s="87">
        <v>14.017065296962629</v>
      </c>
    </row>
    <row r="17696" spans="1:8" x14ac:dyDescent="0.3">
      <c r="A17696" t="s">
        <v>43</v>
      </c>
      <c r="B17696" t="s">
        <v>53</v>
      </c>
      <c r="C17696" t="s">
        <v>98</v>
      </c>
      <c r="D17696" t="s">
        <v>198</v>
      </c>
      <c r="E17696" t="s">
        <v>135</v>
      </c>
      <c r="G17696" s="87">
        <v>16000</v>
      </c>
      <c r="H17696" s="87">
        <v>9600</v>
      </c>
    </row>
    <row r="17697" spans="1:8" x14ac:dyDescent="0.3">
      <c r="A17697" t="s">
        <v>43</v>
      </c>
      <c r="B17697" t="s">
        <v>53</v>
      </c>
      <c r="C17697" t="s">
        <v>98</v>
      </c>
      <c r="D17697" t="s">
        <v>198</v>
      </c>
      <c r="E17697" t="s">
        <v>199</v>
      </c>
      <c r="G17697" s="87">
        <v>16000</v>
      </c>
      <c r="H17697" s="87">
        <v>16000</v>
      </c>
    </row>
    <row r="17698" spans="1:8" x14ac:dyDescent="0.3">
      <c r="A17698" t="s">
        <v>43</v>
      </c>
      <c r="B17698" t="s">
        <v>53</v>
      </c>
      <c r="C17698" t="s">
        <v>98</v>
      </c>
      <c r="D17698" t="s">
        <v>198</v>
      </c>
      <c r="E17698" t="s">
        <v>200</v>
      </c>
      <c r="G17698" s="87">
        <v>16000</v>
      </c>
      <c r="H17698" s="87">
        <v>16247.106547289</v>
      </c>
    </row>
    <row r="17699" spans="1:8" x14ac:dyDescent="0.3">
      <c r="A17699" t="s">
        <v>43</v>
      </c>
      <c r="B17699" t="s">
        <v>53</v>
      </c>
      <c r="C17699" t="s">
        <v>98</v>
      </c>
      <c r="D17699" t="s">
        <v>198</v>
      </c>
      <c r="E17699" t="s">
        <v>201</v>
      </c>
      <c r="G17699" s="87">
        <v>16000</v>
      </c>
      <c r="H17699" s="87">
        <v>16000</v>
      </c>
    </row>
    <row r="17700" spans="1:8" x14ac:dyDescent="0.3">
      <c r="A17700" t="s">
        <v>43</v>
      </c>
      <c r="B17700" t="s">
        <v>53</v>
      </c>
      <c r="C17700" t="s">
        <v>98</v>
      </c>
      <c r="D17700" t="s">
        <v>198</v>
      </c>
      <c r="E17700" t="s">
        <v>202</v>
      </c>
      <c r="G17700" s="87">
        <v>16000</v>
      </c>
      <c r="H17700" s="87">
        <v>9748.263928373397</v>
      </c>
    </row>
    <row r="17701" spans="1:8" x14ac:dyDescent="0.3">
      <c r="A17701" t="s">
        <v>43</v>
      </c>
      <c r="B17701" t="s">
        <v>53</v>
      </c>
      <c r="C17701" t="s">
        <v>98</v>
      </c>
      <c r="D17701" t="s">
        <v>198</v>
      </c>
      <c r="E17701" t="s">
        <v>139</v>
      </c>
      <c r="G17701" s="87">
        <v>16000</v>
      </c>
      <c r="H17701" s="87">
        <v>10320</v>
      </c>
    </row>
    <row r="17702" spans="1:8" x14ac:dyDescent="0.3">
      <c r="A17702" t="s">
        <v>43</v>
      </c>
      <c r="B17702" t="s">
        <v>53</v>
      </c>
      <c r="C17702" t="s">
        <v>98</v>
      </c>
      <c r="D17702" t="s">
        <v>198</v>
      </c>
      <c r="E17702" t="s">
        <v>65</v>
      </c>
      <c r="G17702" s="87">
        <v>16000</v>
      </c>
      <c r="H17702" s="87">
        <v>9748.263928373397</v>
      </c>
    </row>
    <row r="17703" spans="1:8" x14ac:dyDescent="0.3">
      <c r="A17703" t="s">
        <v>43</v>
      </c>
      <c r="B17703" t="s">
        <v>53</v>
      </c>
      <c r="C17703" t="s">
        <v>98</v>
      </c>
      <c r="D17703" t="s">
        <v>203</v>
      </c>
      <c r="E17703" t="s">
        <v>204</v>
      </c>
      <c r="G17703" s="87">
        <v>16000</v>
      </c>
      <c r="H17703" s="87">
        <v>9809.6299111757126</v>
      </c>
    </row>
    <row r="17704" spans="1:8" x14ac:dyDescent="0.3">
      <c r="A17704" t="s">
        <v>43</v>
      </c>
      <c r="B17704" t="s">
        <v>53</v>
      </c>
      <c r="C17704" t="s">
        <v>98</v>
      </c>
      <c r="D17704" t="s">
        <v>203</v>
      </c>
      <c r="E17704" t="s">
        <v>142</v>
      </c>
      <c r="G17704" s="87">
        <v>16000</v>
      </c>
      <c r="H17704" s="87">
        <v>16000</v>
      </c>
    </row>
    <row r="17705" spans="1:8" x14ac:dyDescent="0.3">
      <c r="A17705" t="s">
        <v>43</v>
      </c>
      <c r="B17705" t="s">
        <v>53</v>
      </c>
      <c r="C17705" t="s">
        <v>98</v>
      </c>
      <c r="D17705" t="s">
        <v>203</v>
      </c>
      <c r="E17705" t="s">
        <v>143</v>
      </c>
      <c r="G17705" s="87">
        <v>16000</v>
      </c>
      <c r="H17705" s="87">
        <v>16349.383185292851</v>
      </c>
    </row>
    <row r="17706" spans="1:8" x14ac:dyDescent="0.3">
      <c r="A17706" t="s">
        <v>43</v>
      </c>
      <c r="B17706" t="s">
        <v>53</v>
      </c>
      <c r="C17706" t="s">
        <v>98</v>
      </c>
      <c r="D17706" t="s">
        <v>203</v>
      </c>
      <c r="E17706" t="s">
        <v>141</v>
      </c>
      <c r="G17706" s="87">
        <v>16000</v>
      </c>
      <c r="H17706" s="87">
        <v>0</v>
      </c>
    </row>
    <row r="17707" spans="1:8" x14ac:dyDescent="0.3">
      <c r="A17707" t="s">
        <v>43</v>
      </c>
      <c r="B17707" t="s">
        <v>53</v>
      </c>
      <c r="C17707" t="s">
        <v>98</v>
      </c>
      <c r="D17707" t="s">
        <v>203</v>
      </c>
      <c r="E17707" t="s">
        <v>205</v>
      </c>
      <c r="G17707" s="87">
        <v>16000</v>
      </c>
      <c r="H17707" s="87">
        <v>9809.6299111757126</v>
      </c>
    </row>
    <row r="17708" spans="1:8" x14ac:dyDescent="0.3">
      <c r="A17708" t="s">
        <v>43</v>
      </c>
      <c r="B17708" t="s">
        <v>53</v>
      </c>
      <c r="C17708" t="s">
        <v>98</v>
      </c>
      <c r="D17708" t="s">
        <v>206</v>
      </c>
      <c r="E17708" t="s">
        <v>207</v>
      </c>
      <c r="G17708" s="87">
        <v>16000</v>
      </c>
      <c r="H17708" s="87">
        <v>16000</v>
      </c>
    </row>
    <row r="17709" spans="1:8" x14ac:dyDescent="0.3">
      <c r="A17709" t="s">
        <v>43</v>
      </c>
      <c r="B17709" t="s">
        <v>53</v>
      </c>
      <c r="C17709" t="s">
        <v>98</v>
      </c>
      <c r="D17709" t="s">
        <v>206</v>
      </c>
      <c r="E17709" t="s">
        <v>208</v>
      </c>
      <c r="G17709" s="87">
        <v>16000</v>
      </c>
      <c r="H17709" s="87">
        <v>16000</v>
      </c>
    </row>
    <row r="17710" spans="1:8" x14ac:dyDescent="0.3">
      <c r="A17710" t="s">
        <v>43</v>
      </c>
      <c r="B17710" t="s">
        <v>53</v>
      </c>
      <c r="C17710" t="s">
        <v>98</v>
      </c>
      <c r="D17710" t="s">
        <v>206</v>
      </c>
      <c r="E17710" t="s">
        <v>209</v>
      </c>
      <c r="G17710" s="87">
        <v>16000</v>
      </c>
      <c r="H17710" s="87">
        <v>14496.11962071481</v>
      </c>
    </row>
    <row r="17711" spans="1:8" x14ac:dyDescent="0.3">
      <c r="A17711" t="s">
        <v>43</v>
      </c>
      <c r="B17711" t="s">
        <v>53</v>
      </c>
      <c r="C17711" t="s">
        <v>98</v>
      </c>
      <c r="D17711" t="s">
        <v>210</v>
      </c>
      <c r="E17711" t="s">
        <v>211</v>
      </c>
      <c r="G17711" s="87">
        <v>16000</v>
      </c>
      <c r="H17711" s="87">
        <v>14720</v>
      </c>
    </row>
    <row r="17712" spans="1:8" x14ac:dyDescent="0.3">
      <c r="A17712" t="s">
        <v>43</v>
      </c>
      <c r="B17712" t="s">
        <v>53</v>
      </c>
      <c r="C17712" t="s">
        <v>98</v>
      </c>
      <c r="D17712" t="s">
        <v>210</v>
      </c>
      <c r="E17712" t="s">
        <v>212</v>
      </c>
      <c r="G17712" s="87">
        <v>16000</v>
      </c>
      <c r="H17712" s="87">
        <v>14560</v>
      </c>
    </row>
    <row r="17713" spans="1:8" x14ac:dyDescent="0.3">
      <c r="A17713" t="s">
        <v>43</v>
      </c>
      <c r="B17713" t="s">
        <v>53</v>
      </c>
      <c r="C17713" t="s">
        <v>98</v>
      </c>
      <c r="D17713" t="s">
        <v>210</v>
      </c>
      <c r="E17713" t="s">
        <v>213</v>
      </c>
      <c r="G17713" s="87">
        <v>16000</v>
      </c>
      <c r="H17713" s="87">
        <v>14400</v>
      </c>
    </row>
    <row r="17714" spans="1:8" x14ac:dyDescent="0.3">
      <c r="A17714" t="s">
        <v>43</v>
      </c>
      <c r="B17714" t="s">
        <v>53</v>
      </c>
      <c r="C17714" t="s">
        <v>98</v>
      </c>
      <c r="D17714" t="s">
        <v>214</v>
      </c>
      <c r="E17714" t="s">
        <v>215</v>
      </c>
      <c r="F17714" s="88">
        <v>46388</v>
      </c>
      <c r="G17714" s="87">
        <v>1333.333333333333</v>
      </c>
      <c r="H17714" s="87">
        <v>-11.63036161662016</v>
      </c>
    </row>
    <row r="17715" spans="1:8" x14ac:dyDescent="0.3">
      <c r="A17715" t="s">
        <v>43</v>
      </c>
      <c r="B17715" t="s">
        <v>53</v>
      </c>
      <c r="C17715" t="s">
        <v>98</v>
      </c>
      <c r="D17715" t="s">
        <v>214</v>
      </c>
      <c r="E17715" t="s">
        <v>216</v>
      </c>
      <c r="F17715" s="88">
        <v>46388</v>
      </c>
      <c r="G17715" s="87">
        <v>1333.333333333333</v>
      </c>
      <c r="H17715" s="87">
        <v>0</v>
      </c>
    </row>
    <row r="17716" spans="1:8" x14ac:dyDescent="0.3">
      <c r="A17716" t="s">
        <v>43</v>
      </c>
      <c r="B17716" t="s">
        <v>53</v>
      </c>
      <c r="C17716" t="s">
        <v>98</v>
      </c>
      <c r="D17716" t="s">
        <v>214</v>
      </c>
      <c r="E17716" t="s">
        <v>217</v>
      </c>
      <c r="F17716" s="88">
        <v>46388</v>
      </c>
      <c r="G17716" s="87">
        <v>1333.333333333333</v>
      </c>
      <c r="H17716" s="87">
        <v>-11.63036161662016</v>
      </c>
    </row>
    <row r="17717" spans="1:8" x14ac:dyDescent="0.3">
      <c r="A17717" t="s">
        <v>43</v>
      </c>
      <c r="B17717" t="s">
        <v>53</v>
      </c>
      <c r="C17717" t="s">
        <v>98</v>
      </c>
      <c r="D17717" t="s">
        <v>214</v>
      </c>
      <c r="E17717" t="s">
        <v>215</v>
      </c>
      <c r="F17717" s="88">
        <v>46419</v>
      </c>
      <c r="G17717" s="87">
        <v>1333.333333333333</v>
      </c>
      <c r="H17717" s="87">
        <v>-11.63856670253886</v>
      </c>
    </row>
    <row r="17718" spans="1:8" x14ac:dyDescent="0.3">
      <c r="A17718" t="s">
        <v>43</v>
      </c>
      <c r="B17718" t="s">
        <v>53</v>
      </c>
      <c r="C17718" t="s">
        <v>98</v>
      </c>
      <c r="D17718" t="s">
        <v>214</v>
      </c>
      <c r="E17718" t="s">
        <v>216</v>
      </c>
      <c r="F17718" s="88">
        <v>46419</v>
      </c>
      <c r="G17718" s="87">
        <v>1333.333333333333</v>
      </c>
      <c r="H17718" s="87">
        <v>0</v>
      </c>
    </row>
    <row r="17719" spans="1:8" x14ac:dyDescent="0.3">
      <c r="A17719" t="s">
        <v>43</v>
      </c>
      <c r="B17719" t="s">
        <v>53</v>
      </c>
      <c r="C17719" t="s">
        <v>98</v>
      </c>
      <c r="D17719" t="s">
        <v>214</v>
      </c>
      <c r="E17719" t="s">
        <v>217</v>
      </c>
      <c r="F17719" s="88">
        <v>46419</v>
      </c>
      <c r="G17719" s="87">
        <v>1333.333333333333</v>
      </c>
      <c r="H17719" s="87">
        <v>-11.63856670253886</v>
      </c>
    </row>
    <row r="17720" spans="1:8" x14ac:dyDescent="0.3">
      <c r="A17720" t="s">
        <v>43</v>
      </c>
      <c r="B17720" t="s">
        <v>53</v>
      </c>
      <c r="C17720" t="s">
        <v>98</v>
      </c>
      <c r="D17720" t="s">
        <v>214</v>
      </c>
      <c r="E17720" t="s">
        <v>215</v>
      </c>
      <c r="F17720" s="88">
        <v>46447</v>
      </c>
      <c r="G17720" s="87">
        <v>1333.333333333333</v>
      </c>
      <c r="H17720" s="87">
        <v>-11.64678337381778</v>
      </c>
    </row>
    <row r="17721" spans="1:8" x14ac:dyDescent="0.3">
      <c r="A17721" t="s">
        <v>43</v>
      </c>
      <c r="B17721" t="s">
        <v>53</v>
      </c>
      <c r="C17721" t="s">
        <v>98</v>
      </c>
      <c r="D17721" t="s">
        <v>214</v>
      </c>
      <c r="E17721" t="s">
        <v>216</v>
      </c>
      <c r="F17721" s="88">
        <v>46447</v>
      </c>
      <c r="G17721" s="87">
        <v>1333.333333333333</v>
      </c>
      <c r="H17721" s="87">
        <v>0</v>
      </c>
    </row>
    <row r="17722" spans="1:8" x14ac:dyDescent="0.3">
      <c r="A17722" t="s">
        <v>43</v>
      </c>
      <c r="B17722" t="s">
        <v>53</v>
      </c>
      <c r="C17722" t="s">
        <v>98</v>
      </c>
      <c r="D17722" t="s">
        <v>214</v>
      </c>
      <c r="E17722" t="s">
        <v>217</v>
      </c>
      <c r="F17722" s="88">
        <v>46447</v>
      </c>
      <c r="G17722" s="87">
        <v>1333.333333333333</v>
      </c>
      <c r="H17722" s="87">
        <v>-11.64678337381778</v>
      </c>
    </row>
    <row r="17723" spans="1:8" x14ac:dyDescent="0.3">
      <c r="A17723" t="s">
        <v>43</v>
      </c>
      <c r="B17723" t="s">
        <v>53</v>
      </c>
      <c r="C17723" t="s">
        <v>98</v>
      </c>
      <c r="D17723" t="s">
        <v>214</v>
      </c>
      <c r="E17723" t="s">
        <v>215</v>
      </c>
      <c r="F17723" s="88">
        <v>46478</v>
      </c>
      <c r="G17723" s="87">
        <v>1333.333333333333</v>
      </c>
      <c r="H17723" s="87">
        <v>-11.65529078353892</v>
      </c>
    </row>
    <row r="17724" spans="1:8" x14ac:dyDescent="0.3">
      <c r="A17724" t="s">
        <v>43</v>
      </c>
      <c r="B17724" t="s">
        <v>53</v>
      </c>
      <c r="C17724" t="s">
        <v>98</v>
      </c>
      <c r="D17724" t="s">
        <v>214</v>
      </c>
      <c r="E17724" t="s">
        <v>216</v>
      </c>
      <c r="F17724" s="88">
        <v>46478</v>
      </c>
      <c r="G17724" s="87">
        <v>1333.333333333333</v>
      </c>
      <c r="H17724" s="87">
        <v>0</v>
      </c>
    </row>
    <row r="17725" spans="1:8" x14ac:dyDescent="0.3">
      <c r="A17725" t="s">
        <v>43</v>
      </c>
      <c r="B17725" t="s">
        <v>53</v>
      </c>
      <c r="C17725" t="s">
        <v>98</v>
      </c>
      <c r="D17725" t="s">
        <v>214</v>
      </c>
      <c r="E17725" t="s">
        <v>217</v>
      </c>
      <c r="F17725" s="88">
        <v>46478</v>
      </c>
      <c r="G17725" s="87">
        <v>1333.333333333333</v>
      </c>
      <c r="H17725" s="87">
        <v>-11.65529078353892</v>
      </c>
    </row>
    <row r="17726" spans="1:8" x14ac:dyDescent="0.3">
      <c r="A17726" t="s">
        <v>43</v>
      </c>
      <c r="B17726" t="s">
        <v>53</v>
      </c>
      <c r="C17726" t="s">
        <v>98</v>
      </c>
      <c r="D17726" t="s">
        <v>214</v>
      </c>
      <c r="E17726" t="s">
        <v>215</v>
      </c>
      <c r="F17726" s="88">
        <v>46508</v>
      </c>
      <c r="G17726" s="87">
        <v>1333.333333333333</v>
      </c>
      <c r="H17726" s="87">
        <v>-11.663810630844351</v>
      </c>
    </row>
    <row r="17727" spans="1:8" x14ac:dyDescent="0.3">
      <c r="A17727" t="s">
        <v>43</v>
      </c>
      <c r="B17727" t="s">
        <v>53</v>
      </c>
      <c r="C17727" t="s">
        <v>98</v>
      </c>
      <c r="D17727" t="s">
        <v>214</v>
      </c>
      <c r="E17727" t="s">
        <v>216</v>
      </c>
      <c r="F17727" s="88">
        <v>46508</v>
      </c>
      <c r="G17727" s="87">
        <v>1333.333333333333</v>
      </c>
      <c r="H17727" s="87">
        <v>0</v>
      </c>
    </row>
    <row r="17728" spans="1:8" x14ac:dyDescent="0.3">
      <c r="A17728" t="s">
        <v>43</v>
      </c>
      <c r="B17728" t="s">
        <v>53</v>
      </c>
      <c r="C17728" t="s">
        <v>98</v>
      </c>
      <c r="D17728" t="s">
        <v>214</v>
      </c>
      <c r="E17728" t="s">
        <v>217</v>
      </c>
      <c r="F17728" s="88">
        <v>46508</v>
      </c>
      <c r="G17728" s="87">
        <v>1333.333333333333</v>
      </c>
      <c r="H17728" s="87">
        <v>-11.663810630844351</v>
      </c>
    </row>
    <row r="17729" spans="1:8" x14ac:dyDescent="0.3">
      <c r="A17729" t="s">
        <v>43</v>
      </c>
      <c r="B17729" t="s">
        <v>53</v>
      </c>
      <c r="C17729" t="s">
        <v>98</v>
      </c>
      <c r="D17729" t="s">
        <v>214</v>
      </c>
      <c r="E17729" t="s">
        <v>215</v>
      </c>
      <c r="F17729" s="88">
        <v>46539</v>
      </c>
      <c r="G17729" s="87">
        <v>1333.333333333333</v>
      </c>
      <c r="H17729" s="87">
        <v>-11.672342943029291</v>
      </c>
    </row>
    <row r="17730" spans="1:8" x14ac:dyDescent="0.3">
      <c r="A17730" t="s">
        <v>43</v>
      </c>
      <c r="B17730" t="s">
        <v>53</v>
      </c>
      <c r="C17730" t="s">
        <v>98</v>
      </c>
      <c r="D17730" t="s">
        <v>214</v>
      </c>
      <c r="E17730" t="s">
        <v>216</v>
      </c>
      <c r="F17730" s="88">
        <v>46539</v>
      </c>
      <c r="G17730" s="87">
        <v>1333.333333333333</v>
      </c>
      <c r="H17730" s="87">
        <v>0</v>
      </c>
    </row>
    <row r="17731" spans="1:8" x14ac:dyDescent="0.3">
      <c r="A17731" t="s">
        <v>43</v>
      </c>
      <c r="B17731" t="s">
        <v>53</v>
      </c>
      <c r="C17731" t="s">
        <v>98</v>
      </c>
      <c r="D17731" t="s">
        <v>214</v>
      </c>
      <c r="E17731" t="s">
        <v>217</v>
      </c>
      <c r="F17731" s="88">
        <v>46539</v>
      </c>
      <c r="G17731" s="87">
        <v>1333.333333333333</v>
      </c>
      <c r="H17731" s="87">
        <v>-11.672342943029291</v>
      </c>
    </row>
    <row r="17732" spans="1:8" x14ac:dyDescent="0.3">
      <c r="A17732" t="s">
        <v>43</v>
      </c>
      <c r="B17732" t="s">
        <v>53</v>
      </c>
      <c r="C17732" t="s">
        <v>98</v>
      </c>
      <c r="D17732" t="s">
        <v>214</v>
      </c>
      <c r="E17732" t="s">
        <v>215</v>
      </c>
      <c r="F17732" s="88">
        <v>46569</v>
      </c>
      <c r="G17732" s="87">
        <v>1333.333333333333</v>
      </c>
      <c r="H17732" s="87">
        <v>-11.680887747468709</v>
      </c>
    </row>
    <row r="17733" spans="1:8" x14ac:dyDescent="0.3">
      <c r="A17733" t="s">
        <v>43</v>
      </c>
      <c r="B17733" t="s">
        <v>53</v>
      </c>
      <c r="C17733" t="s">
        <v>98</v>
      </c>
      <c r="D17733" t="s">
        <v>214</v>
      </c>
      <c r="E17733" t="s">
        <v>216</v>
      </c>
      <c r="F17733" s="88">
        <v>46569</v>
      </c>
      <c r="G17733" s="87">
        <v>1333.333333333333</v>
      </c>
      <c r="H17733" s="87">
        <v>0</v>
      </c>
    </row>
    <row r="17734" spans="1:8" x14ac:dyDescent="0.3">
      <c r="A17734" t="s">
        <v>43</v>
      </c>
      <c r="B17734" t="s">
        <v>53</v>
      </c>
      <c r="C17734" t="s">
        <v>98</v>
      </c>
      <c r="D17734" t="s">
        <v>214</v>
      </c>
      <c r="E17734" t="s">
        <v>217</v>
      </c>
      <c r="F17734" s="88">
        <v>46569</v>
      </c>
      <c r="G17734" s="87">
        <v>1333.333333333333</v>
      </c>
      <c r="H17734" s="87">
        <v>-11.680887747468709</v>
      </c>
    </row>
    <row r="17735" spans="1:8" x14ac:dyDescent="0.3">
      <c r="A17735" t="s">
        <v>43</v>
      </c>
      <c r="B17735" t="s">
        <v>53</v>
      </c>
      <c r="C17735" t="s">
        <v>98</v>
      </c>
      <c r="D17735" t="s">
        <v>214</v>
      </c>
      <c r="E17735" t="s">
        <v>215</v>
      </c>
      <c r="F17735" s="88">
        <v>46600</v>
      </c>
      <c r="G17735" s="87">
        <v>1333.333333333333</v>
      </c>
      <c r="H17735" s="87">
        <v>-11.689585460077369</v>
      </c>
    </row>
    <row r="17736" spans="1:8" x14ac:dyDescent="0.3">
      <c r="A17736" t="s">
        <v>43</v>
      </c>
      <c r="B17736" t="s">
        <v>53</v>
      </c>
      <c r="C17736" t="s">
        <v>98</v>
      </c>
      <c r="D17736" t="s">
        <v>214</v>
      </c>
      <c r="E17736" t="s">
        <v>216</v>
      </c>
      <c r="F17736" s="88">
        <v>46600</v>
      </c>
      <c r="G17736" s="87">
        <v>1333.333333333333</v>
      </c>
      <c r="H17736" s="87">
        <v>0</v>
      </c>
    </row>
    <row r="17737" spans="1:8" x14ac:dyDescent="0.3">
      <c r="A17737" t="s">
        <v>43</v>
      </c>
      <c r="B17737" t="s">
        <v>53</v>
      </c>
      <c r="C17737" t="s">
        <v>98</v>
      </c>
      <c r="D17737" t="s">
        <v>214</v>
      </c>
      <c r="E17737" t="s">
        <v>217</v>
      </c>
      <c r="F17737" s="88">
        <v>46600</v>
      </c>
      <c r="G17737" s="87">
        <v>1333.333333333333</v>
      </c>
      <c r="H17737" s="87">
        <v>-11.689585460077369</v>
      </c>
    </row>
    <row r="17738" spans="1:8" x14ac:dyDescent="0.3">
      <c r="A17738" t="s">
        <v>43</v>
      </c>
      <c r="B17738" t="s">
        <v>53</v>
      </c>
      <c r="C17738" t="s">
        <v>98</v>
      </c>
      <c r="D17738" t="s">
        <v>214</v>
      </c>
      <c r="E17738" t="s">
        <v>215</v>
      </c>
      <c r="F17738" s="88">
        <v>46631</v>
      </c>
      <c r="G17738" s="87">
        <v>1333.333333333333</v>
      </c>
      <c r="H17738" s="87">
        <v>-11.69815553739406</v>
      </c>
    </row>
    <row r="17739" spans="1:8" x14ac:dyDescent="0.3">
      <c r="A17739" t="s">
        <v>43</v>
      </c>
      <c r="B17739" t="s">
        <v>53</v>
      </c>
      <c r="C17739" t="s">
        <v>98</v>
      </c>
      <c r="D17739" t="s">
        <v>214</v>
      </c>
      <c r="E17739" t="s">
        <v>216</v>
      </c>
      <c r="F17739" s="88">
        <v>46631</v>
      </c>
      <c r="G17739" s="87">
        <v>1333.333333333333</v>
      </c>
      <c r="H17739" s="87">
        <v>0</v>
      </c>
    </row>
    <row r="17740" spans="1:8" x14ac:dyDescent="0.3">
      <c r="A17740" t="s">
        <v>43</v>
      </c>
      <c r="B17740" t="s">
        <v>53</v>
      </c>
      <c r="C17740" t="s">
        <v>98</v>
      </c>
      <c r="D17740" t="s">
        <v>214</v>
      </c>
      <c r="E17740" t="s">
        <v>217</v>
      </c>
      <c r="F17740" s="88">
        <v>46631</v>
      </c>
      <c r="G17740" s="87">
        <v>1333.333333333333</v>
      </c>
      <c r="H17740" s="87">
        <v>-11.69815553739406</v>
      </c>
    </row>
    <row r="17741" spans="1:8" x14ac:dyDescent="0.3">
      <c r="A17741" t="s">
        <v>43</v>
      </c>
      <c r="B17741" t="s">
        <v>53</v>
      </c>
      <c r="C17741" t="s">
        <v>98</v>
      </c>
      <c r="D17741" t="s">
        <v>214</v>
      </c>
      <c r="E17741" t="s">
        <v>215</v>
      </c>
      <c r="F17741" s="88">
        <v>46661</v>
      </c>
      <c r="G17741" s="87">
        <v>1333.333333333333</v>
      </c>
      <c r="H17741" s="87">
        <v>-11.70673819002606</v>
      </c>
    </row>
    <row r="17742" spans="1:8" x14ac:dyDescent="0.3">
      <c r="A17742" t="s">
        <v>43</v>
      </c>
      <c r="B17742" t="s">
        <v>53</v>
      </c>
      <c r="C17742" t="s">
        <v>98</v>
      </c>
      <c r="D17742" t="s">
        <v>214</v>
      </c>
      <c r="E17742" t="s">
        <v>216</v>
      </c>
      <c r="F17742" s="88">
        <v>46661</v>
      </c>
      <c r="G17742" s="87">
        <v>1333.333333333333</v>
      </c>
      <c r="H17742" s="87">
        <v>0</v>
      </c>
    </row>
    <row r="17743" spans="1:8" x14ac:dyDescent="0.3">
      <c r="A17743" t="s">
        <v>43</v>
      </c>
      <c r="B17743" t="s">
        <v>53</v>
      </c>
      <c r="C17743" t="s">
        <v>98</v>
      </c>
      <c r="D17743" t="s">
        <v>214</v>
      </c>
      <c r="E17743" t="s">
        <v>217</v>
      </c>
      <c r="F17743" s="88">
        <v>46661</v>
      </c>
      <c r="G17743" s="87">
        <v>1333.333333333333</v>
      </c>
      <c r="H17743" s="87">
        <v>-11.70673819002606</v>
      </c>
    </row>
    <row r="17744" spans="1:8" x14ac:dyDescent="0.3">
      <c r="A17744" t="s">
        <v>43</v>
      </c>
      <c r="B17744" t="s">
        <v>53</v>
      </c>
      <c r="C17744" t="s">
        <v>98</v>
      </c>
      <c r="D17744" t="s">
        <v>214</v>
      </c>
      <c r="E17744" t="s">
        <v>215</v>
      </c>
      <c r="F17744" s="88">
        <v>46692</v>
      </c>
      <c r="G17744" s="87">
        <v>1333.333333333333</v>
      </c>
      <c r="H17744" s="87">
        <v>-11.715333445672099</v>
      </c>
    </row>
    <row r="17745" spans="1:8" x14ac:dyDescent="0.3">
      <c r="A17745" t="s">
        <v>43</v>
      </c>
      <c r="B17745" t="s">
        <v>53</v>
      </c>
      <c r="C17745" t="s">
        <v>98</v>
      </c>
      <c r="D17745" t="s">
        <v>214</v>
      </c>
      <c r="E17745" t="s">
        <v>216</v>
      </c>
      <c r="F17745" s="88">
        <v>46692</v>
      </c>
      <c r="G17745" s="87">
        <v>1333.333333333333</v>
      </c>
      <c r="H17745" s="87">
        <v>0</v>
      </c>
    </row>
    <row r="17746" spans="1:8" x14ac:dyDescent="0.3">
      <c r="A17746" t="s">
        <v>43</v>
      </c>
      <c r="B17746" t="s">
        <v>53</v>
      </c>
      <c r="C17746" t="s">
        <v>98</v>
      </c>
      <c r="D17746" t="s">
        <v>214</v>
      </c>
      <c r="E17746" t="s">
        <v>217</v>
      </c>
      <c r="F17746" s="88">
        <v>46692</v>
      </c>
      <c r="G17746" s="87">
        <v>1333.333333333333</v>
      </c>
      <c r="H17746" s="87">
        <v>-11.715333445672099</v>
      </c>
    </row>
    <row r="17747" spans="1:8" x14ac:dyDescent="0.3">
      <c r="A17747" t="s">
        <v>43</v>
      </c>
      <c r="B17747" t="s">
        <v>53</v>
      </c>
      <c r="C17747" t="s">
        <v>98</v>
      </c>
      <c r="D17747" t="s">
        <v>214</v>
      </c>
      <c r="E17747" t="s">
        <v>215</v>
      </c>
      <c r="F17747" s="88">
        <v>46722</v>
      </c>
      <c r="G17747" s="87">
        <v>1333.333333333333</v>
      </c>
      <c r="H17747" s="87">
        <v>-11.723941332112931</v>
      </c>
    </row>
    <row r="17748" spans="1:8" x14ac:dyDescent="0.3">
      <c r="A17748" t="s">
        <v>43</v>
      </c>
      <c r="B17748" t="s">
        <v>53</v>
      </c>
      <c r="C17748" t="s">
        <v>98</v>
      </c>
      <c r="D17748" t="s">
        <v>214</v>
      </c>
      <c r="E17748" t="s">
        <v>216</v>
      </c>
      <c r="F17748" s="88">
        <v>46722</v>
      </c>
      <c r="G17748" s="87">
        <v>1333.333333333333</v>
      </c>
      <c r="H17748" s="87">
        <v>0</v>
      </c>
    </row>
    <row r="17749" spans="1:8" x14ac:dyDescent="0.3">
      <c r="A17749" t="s">
        <v>43</v>
      </c>
      <c r="B17749" t="s">
        <v>53</v>
      </c>
      <c r="C17749" t="s">
        <v>98</v>
      </c>
      <c r="D17749" t="s">
        <v>214</v>
      </c>
      <c r="E17749" t="s">
        <v>217</v>
      </c>
      <c r="F17749" s="88">
        <v>46722</v>
      </c>
      <c r="G17749" s="87">
        <v>1333.333333333333</v>
      </c>
      <c r="H17749" s="87">
        <v>-11.723941332112931</v>
      </c>
    </row>
    <row r="17750" spans="1:8" x14ac:dyDescent="0.3">
      <c r="A17750" t="s">
        <v>43</v>
      </c>
      <c r="B17750" t="s">
        <v>53</v>
      </c>
      <c r="C17750" t="s">
        <v>100</v>
      </c>
      <c r="D17750" t="s">
        <v>198</v>
      </c>
      <c r="E17750" t="s">
        <v>135</v>
      </c>
      <c r="G17750" s="87">
        <v>12800</v>
      </c>
      <c r="H17750" s="87">
        <v>7475.2</v>
      </c>
    </row>
    <row r="17751" spans="1:8" x14ac:dyDescent="0.3">
      <c r="A17751" t="s">
        <v>43</v>
      </c>
      <c r="B17751" t="s">
        <v>53</v>
      </c>
      <c r="C17751" t="s">
        <v>100</v>
      </c>
      <c r="D17751" t="s">
        <v>198</v>
      </c>
      <c r="E17751" t="s">
        <v>199</v>
      </c>
      <c r="G17751" s="87">
        <v>12800</v>
      </c>
      <c r="H17751" s="87">
        <v>12800</v>
      </c>
    </row>
    <row r="17752" spans="1:8" x14ac:dyDescent="0.3">
      <c r="A17752" t="s">
        <v>43</v>
      </c>
      <c r="B17752" t="s">
        <v>53</v>
      </c>
      <c r="C17752" t="s">
        <v>100</v>
      </c>
      <c r="D17752" t="s">
        <v>198</v>
      </c>
      <c r="E17752" t="s">
        <v>200</v>
      </c>
      <c r="G17752" s="87">
        <v>12800</v>
      </c>
      <c r="H17752" s="87">
        <v>12912.333627418389</v>
      </c>
    </row>
    <row r="17753" spans="1:8" x14ac:dyDescent="0.3">
      <c r="A17753" t="s">
        <v>43</v>
      </c>
      <c r="B17753" t="s">
        <v>53</v>
      </c>
      <c r="C17753" t="s">
        <v>100</v>
      </c>
      <c r="D17753" t="s">
        <v>198</v>
      </c>
      <c r="E17753" t="s">
        <v>201</v>
      </c>
      <c r="G17753" s="87">
        <v>12800</v>
      </c>
      <c r="H17753" s="87">
        <v>12800</v>
      </c>
    </row>
    <row r="17754" spans="1:8" x14ac:dyDescent="0.3">
      <c r="A17754" t="s">
        <v>43</v>
      </c>
      <c r="B17754" t="s">
        <v>53</v>
      </c>
      <c r="C17754" t="s">
        <v>100</v>
      </c>
      <c r="D17754" t="s">
        <v>198</v>
      </c>
      <c r="E17754" t="s">
        <v>202</v>
      </c>
      <c r="G17754" s="87">
        <v>12800</v>
      </c>
      <c r="H17754" s="87">
        <v>7540.8028384123372</v>
      </c>
    </row>
    <row r="17755" spans="1:8" x14ac:dyDescent="0.3">
      <c r="A17755" t="s">
        <v>43</v>
      </c>
      <c r="B17755" t="s">
        <v>53</v>
      </c>
      <c r="C17755" t="s">
        <v>100</v>
      </c>
      <c r="D17755" t="s">
        <v>198</v>
      </c>
      <c r="E17755" t="s">
        <v>139</v>
      </c>
      <c r="G17755" s="87">
        <v>12800</v>
      </c>
      <c r="H17755" s="87">
        <v>7872</v>
      </c>
    </row>
    <row r="17756" spans="1:8" x14ac:dyDescent="0.3">
      <c r="A17756" t="s">
        <v>43</v>
      </c>
      <c r="B17756" t="s">
        <v>53</v>
      </c>
      <c r="C17756" t="s">
        <v>100</v>
      </c>
      <c r="D17756" t="s">
        <v>198</v>
      </c>
      <c r="E17756" t="s">
        <v>65</v>
      </c>
      <c r="G17756" s="87">
        <v>12800</v>
      </c>
      <c r="H17756" s="87">
        <v>7540.8028384123372</v>
      </c>
    </row>
    <row r="17757" spans="1:8" x14ac:dyDescent="0.3">
      <c r="A17757" t="s">
        <v>43</v>
      </c>
      <c r="B17757" t="s">
        <v>53</v>
      </c>
      <c r="C17757" t="s">
        <v>100</v>
      </c>
      <c r="D17757" t="s">
        <v>203</v>
      </c>
      <c r="E17757" t="s">
        <v>204</v>
      </c>
      <c r="G17757" s="87">
        <v>12800</v>
      </c>
      <c r="H17757" s="87">
        <v>7517.4438521313004</v>
      </c>
    </row>
    <row r="17758" spans="1:8" x14ac:dyDescent="0.3">
      <c r="A17758" t="s">
        <v>43</v>
      </c>
      <c r="B17758" t="s">
        <v>53</v>
      </c>
      <c r="C17758" t="s">
        <v>100</v>
      </c>
      <c r="D17758" t="s">
        <v>203</v>
      </c>
      <c r="E17758" t="s">
        <v>142</v>
      </c>
      <c r="G17758" s="87">
        <v>12800</v>
      </c>
      <c r="H17758" s="87">
        <v>12800</v>
      </c>
    </row>
    <row r="17759" spans="1:8" x14ac:dyDescent="0.3">
      <c r="A17759" t="s">
        <v>43</v>
      </c>
      <c r="B17759" t="s">
        <v>53</v>
      </c>
      <c r="C17759" t="s">
        <v>100</v>
      </c>
      <c r="D17759" t="s">
        <v>203</v>
      </c>
      <c r="E17759" t="s">
        <v>143</v>
      </c>
      <c r="G17759" s="87">
        <v>12800</v>
      </c>
      <c r="H17759" s="87">
        <v>12872.33536323853</v>
      </c>
    </row>
    <row r="17760" spans="1:8" x14ac:dyDescent="0.3">
      <c r="A17760" t="s">
        <v>43</v>
      </c>
      <c r="B17760" t="s">
        <v>53</v>
      </c>
      <c r="C17760" t="s">
        <v>100</v>
      </c>
      <c r="D17760" t="s">
        <v>203</v>
      </c>
      <c r="E17760" t="s">
        <v>141</v>
      </c>
      <c r="G17760" s="87">
        <v>12800</v>
      </c>
      <c r="H17760" s="87">
        <v>0</v>
      </c>
    </row>
    <row r="17761" spans="1:8" x14ac:dyDescent="0.3">
      <c r="A17761" t="s">
        <v>43</v>
      </c>
      <c r="B17761" t="s">
        <v>53</v>
      </c>
      <c r="C17761" t="s">
        <v>100</v>
      </c>
      <c r="D17761" t="s">
        <v>203</v>
      </c>
      <c r="E17761" t="s">
        <v>205</v>
      </c>
      <c r="G17761" s="87">
        <v>12800</v>
      </c>
      <c r="H17761" s="87">
        <v>7517.4438521313004</v>
      </c>
    </row>
    <row r="17762" spans="1:8" x14ac:dyDescent="0.3">
      <c r="A17762" t="s">
        <v>43</v>
      </c>
      <c r="B17762" t="s">
        <v>53</v>
      </c>
      <c r="C17762" t="s">
        <v>100</v>
      </c>
      <c r="D17762" t="s">
        <v>206</v>
      </c>
      <c r="E17762" t="s">
        <v>207</v>
      </c>
      <c r="G17762" s="87">
        <v>12800</v>
      </c>
      <c r="H17762" s="87">
        <v>13056</v>
      </c>
    </row>
    <row r="17763" spans="1:8" x14ac:dyDescent="0.3">
      <c r="A17763" t="s">
        <v>43</v>
      </c>
      <c r="B17763" t="s">
        <v>53</v>
      </c>
      <c r="C17763" t="s">
        <v>100</v>
      </c>
      <c r="D17763" t="s">
        <v>206</v>
      </c>
      <c r="E17763" t="s">
        <v>208</v>
      </c>
      <c r="G17763" s="87">
        <v>12800</v>
      </c>
      <c r="H17763" s="87">
        <v>13056</v>
      </c>
    </row>
    <row r="17764" spans="1:8" x14ac:dyDescent="0.3">
      <c r="A17764" t="s">
        <v>43</v>
      </c>
      <c r="B17764" t="s">
        <v>53</v>
      </c>
      <c r="C17764" t="s">
        <v>100</v>
      </c>
      <c r="D17764" t="s">
        <v>206</v>
      </c>
      <c r="E17764" t="s">
        <v>209</v>
      </c>
      <c r="G17764" s="87">
        <v>12800</v>
      </c>
      <c r="H17764" s="87">
        <v>11673.552151714081</v>
      </c>
    </row>
    <row r="17765" spans="1:8" x14ac:dyDescent="0.3">
      <c r="A17765" t="s">
        <v>43</v>
      </c>
      <c r="B17765" t="s">
        <v>53</v>
      </c>
      <c r="C17765" t="s">
        <v>100</v>
      </c>
      <c r="D17765" t="s">
        <v>210</v>
      </c>
      <c r="E17765" t="s">
        <v>211</v>
      </c>
      <c r="G17765" s="87">
        <v>12800</v>
      </c>
      <c r="H17765" s="87">
        <v>11776</v>
      </c>
    </row>
    <row r="17766" spans="1:8" x14ac:dyDescent="0.3">
      <c r="A17766" t="s">
        <v>43</v>
      </c>
      <c r="B17766" t="s">
        <v>53</v>
      </c>
      <c r="C17766" t="s">
        <v>100</v>
      </c>
      <c r="D17766" t="s">
        <v>210</v>
      </c>
      <c r="E17766" t="s">
        <v>212</v>
      </c>
      <c r="G17766" s="87">
        <v>12800</v>
      </c>
      <c r="H17766" s="87">
        <v>11648</v>
      </c>
    </row>
    <row r="17767" spans="1:8" x14ac:dyDescent="0.3">
      <c r="A17767" t="s">
        <v>43</v>
      </c>
      <c r="B17767" t="s">
        <v>53</v>
      </c>
      <c r="C17767" t="s">
        <v>100</v>
      </c>
      <c r="D17767" t="s">
        <v>210</v>
      </c>
      <c r="E17767" t="s">
        <v>213</v>
      </c>
      <c r="G17767" s="87">
        <v>12800</v>
      </c>
      <c r="H17767" s="87">
        <v>11712</v>
      </c>
    </row>
    <row r="17768" spans="1:8" x14ac:dyDescent="0.3">
      <c r="A17768" t="s">
        <v>43</v>
      </c>
      <c r="B17768" t="s">
        <v>53</v>
      </c>
      <c r="C17768" t="s">
        <v>100</v>
      </c>
      <c r="D17768" t="s">
        <v>214</v>
      </c>
      <c r="E17768" t="s">
        <v>215</v>
      </c>
      <c r="F17768" s="88">
        <v>46388</v>
      </c>
      <c r="G17768" s="87">
        <v>1066.666666666667</v>
      </c>
      <c r="H17768" s="87">
        <v>26.122729894934579</v>
      </c>
    </row>
    <row r="17769" spans="1:8" x14ac:dyDescent="0.3">
      <c r="A17769" t="s">
        <v>43</v>
      </c>
      <c r="B17769" t="s">
        <v>53</v>
      </c>
      <c r="C17769" t="s">
        <v>100</v>
      </c>
      <c r="D17769" t="s">
        <v>214</v>
      </c>
      <c r="E17769" t="s">
        <v>216</v>
      </c>
      <c r="F17769" s="88">
        <v>46388</v>
      </c>
      <c r="G17769" s="87">
        <v>1066.666666666667</v>
      </c>
      <c r="H17769" s="87">
        <v>21.33333333333335</v>
      </c>
    </row>
    <row r="17770" spans="1:8" x14ac:dyDescent="0.3">
      <c r="A17770" t="s">
        <v>43</v>
      </c>
      <c r="B17770" t="s">
        <v>53</v>
      </c>
      <c r="C17770" t="s">
        <v>100</v>
      </c>
      <c r="D17770" t="s">
        <v>214</v>
      </c>
      <c r="E17770" t="s">
        <v>217</v>
      </c>
      <c r="F17770" s="88">
        <v>46388</v>
      </c>
      <c r="G17770" s="87">
        <v>1066.666666666667</v>
      </c>
      <c r="H17770" s="87">
        <v>4.6954868250992376</v>
      </c>
    </row>
    <row r="17771" spans="1:8" x14ac:dyDescent="0.3">
      <c r="A17771" t="s">
        <v>43</v>
      </c>
      <c r="B17771" t="s">
        <v>53</v>
      </c>
      <c r="C17771" t="s">
        <v>100</v>
      </c>
      <c r="D17771" t="s">
        <v>214</v>
      </c>
      <c r="E17771" t="s">
        <v>215</v>
      </c>
      <c r="F17771" s="88">
        <v>46419</v>
      </c>
      <c r="G17771" s="87">
        <v>1066.666666666667</v>
      </c>
      <c r="H17771" s="87">
        <v>26.121026531317661</v>
      </c>
    </row>
    <row r="17772" spans="1:8" x14ac:dyDescent="0.3">
      <c r="A17772" t="s">
        <v>43</v>
      </c>
      <c r="B17772" t="s">
        <v>53</v>
      </c>
      <c r="C17772" t="s">
        <v>100</v>
      </c>
      <c r="D17772" t="s">
        <v>214</v>
      </c>
      <c r="E17772" t="s">
        <v>216</v>
      </c>
      <c r="F17772" s="88">
        <v>46419</v>
      </c>
      <c r="G17772" s="87">
        <v>1066.666666666667</v>
      </c>
      <c r="H17772" s="87">
        <v>21.33333333333335</v>
      </c>
    </row>
    <row r="17773" spans="1:8" x14ac:dyDescent="0.3">
      <c r="A17773" t="s">
        <v>43</v>
      </c>
      <c r="B17773" t="s">
        <v>53</v>
      </c>
      <c r="C17773" t="s">
        <v>100</v>
      </c>
      <c r="D17773" t="s">
        <v>214</v>
      </c>
      <c r="E17773" t="s">
        <v>217</v>
      </c>
      <c r="F17773" s="88">
        <v>46419</v>
      </c>
      <c r="G17773" s="87">
        <v>1066.666666666667</v>
      </c>
      <c r="H17773" s="87">
        <v>4.6938168607688624</v>
      </c>
    </row>
    <row r="17774" spans="1:8" x14ac:dyDescent="0.3">
      <c r="A17774" t="s">
        <v>43</v>
      </c>
      <c r="B17774" t="s">
        <v>53</v>
      </c>
      <c r="C17774" t="s">
        <v>100</v>
      </c>
      <c r="D17774" t="s">
        <v>214</v>
      </c>
      <c r="E17774" t="s">
        <v>215</v>
      </c>
      <c r="F17774" s="88">
        <v>46447</v>
      </c>
      <c r="G17774" s="87">
        <v>1066.666666666667</v>
      </c>
      <c r="H17774" s="87">
        <v>26.119324378882901</v>
      </c>
    </row>
    <row r="17775" spans="1:8" x14ac:dyDescent="0.3">
      <c r="A17775" t="s">
        <v>43</v>
      </c>
      <c r="B17775" t="s">
        <v>53</v>
      </c>
      <c r="C17775" t="s">
        <v>100</v>
      </c>
      <c r="D17775" t="s">
        <v>214</v>
      </c>
      <c r="E17775" t="s">
        <v>216</v>
      </c>
      <c r="F17775" s="88">
        <v>46447</v>
      </c>
      <c r="G17775" s="87">
        <v>1066.666666666667</v>
      </c>
      <c r="H17775" s="87">
        <v>21.33333333333335</v>
      </c>
    </row>
    <row r="17776" spans="1:8" x14ac:dyDescent="0.3">
      <c r="A17776" t="s">
        <v>43</v>
      </c>
      <c r="B17776" t="s">
        <v>53</v>
      </c>
      <c r="C17776" t="s">
        <v>100</v>
      </c>
      <c r="D17776" t="s">
        <v>214</v>
      </c>
      <c r="E17776" t="s">
        <v>217</v>
      </c>
      <c r="F17776" s="88">
        <v>46447</v>
      </c>
      <c r="G17776" s="87">
        <v>1066.666666666667</v>
      </c>
      <c r="H17776" s="87">
        <v>4.6921480838721648</v>
      </c>
    </row>
    <row r="17777" spans="1:8" x14ac:dyDescent="0.3">
      <c r="A17777" t="s">
        <v>43</v>
      </c>
      <c r="B17777" t="s">
        <v>53</v>
      </c>
      <c r="C17777" t="s">
        <v>100</v>
      </c>
      <c r="D17777" t="s">
        <v>214</v>
      </c>
      <c r="E17777" t="s">
        <v>215</v>
      </c>
      <c r="F17777" s="88">
        <v>46478</v>
      </c>
      <c r="G17777" s="87">
        <v>1066.666666666667</v>
      </c>
      <c r="H17777" s="87">
        <v>4.6904239854148013</v>
      </c>
    </row>
    <row r="17778" spans="1:8" x14ac:dyDescent="0.3">
      <c r="A17778" t="s">
        <v>43</v>
      </c>
      <c r="B17778" t="s">
        <v>53</v>
      </c>
      <c r="C17778" t="s">
        <v>100</v>
      </c>
      <c r="D17778" t="s">
        <v>214</v>
      </c>
      <c r="E17778" t="s">
        <v>216</v>
      </c>
      <c r="F17778" s="88">
        <v>46478</v>
      </c>
      <c r="G17778" s="87">
        <v>1066.666666666667</v>
      </c>
      <c r="H17778" s="87">
        <v>0</v>
      </c>
    </row>
    <row r="17779" spans="1:8" x14ac:dyDescent="0.3">
      <c r="A17779" t="s">
        <v>43</v>
      </c>
      <c r="B17779" t="s">
        <v>53</v>
      </c>
      <c r="C17779" t="s">
        <v>100</v>
      </c>
      <c r="D17779" t="s">
        <v>214</v>
      </c>
      <c r="E17779" t="s">
        <v>217</v>
      </c>
      <c r="F17779" s="88">
        <v>46478</v>
      </c>
      <c r="G17779" s="87">
        <v>1066.666666666667</v>
      </c>
      <c r="H17779" s="87">
        <v>4.6904239854148013</v>
      </c>
    </row>
    <row r="17780" spans="1:8" x14ac:dyDescent="0.3">
      <c r="A17780" t="s">
        <v>43</v>
      </c>
      <c r="B17780" t="s">
        <v>53</v>
      </c>
      <c r="C17780" t="s">
        <v>100</v>
      </c>
      <c r="D17780" t="s">
        <v>214</v>
      </c>
      <c r="E17780" t="s">
        <v>215</v>
      </c>
      <c r="F17780" s="88">
        <v>46508</v>
      </c>
      <c r="G17780" s="87">
        <v>1066.666666666667</v>
      </c>
      <c r="H17780" s="87">
        <v>4.6887011535088643</v>
      </c>
    </row>
    <row r="17781" spans="1:8" x14ac:dyDescent="0.3">
      <c r="A17781" t="s">
        <v>43</v>
      </c>
      <c r="B17781" t="s">
        <v>53</v>
      </c>
      <c r="C17781" t="s">
        <v>100</v>
      </c>
      <c r="D17781" t="s">
        <v>214</v>
      </c>
      <c r="E17781" t="s">
        <v>216</v>
      </c>
      <c r="F17781" s="88">
        <v>46508</v>
      </c>
      <c r="G17781" s="87">
        <v>1066.666666666667</v>
      </c>
      <c r="H17781" s="87">
        <v>0</v>
      </c>
    </row>
    <row r="17782" spans="1:8" x14ac:dyDescent="0.3">
      <c r="A17782" t="s">
        <v>43</v>
      </c>
      <c r="B17782" t="s">
        <v>53</v>
      </c>
      <c r="C17782" t="s">
        <v>100</v>
      </c>
      <c r="D17782" t="s">
        <v>214</v>
      </c>
      <c r="E17782" t="s">
        <v>217</v>
      </c>
      <c r="F17782" s="88">
        <v>46508</v>
      </c>
      <c r="G17782" s="87">
        <v>1066.666666666667</v>
      </c>
      <c r="H17782" s="87">
        <v>4.6887011535088643</v>
      </c>
    </row>
    <row r="17783" spans="1:8" x14ac:dyDescent="0.3">
      <c r="A17783" t="s">
        <v>43</v>
      </c>
      <c r="B17783" t="s">
        <v>53</v>
      </c>
      <c r="C17783" t="s">
        <v>100</v>
      </c>
      <c r="D17783" t="s">
        <v>214</v>
      </c>
      <c r="E17783" t="s">
        <v>215</v>
      </c>
      <c r="F17783" s="88">
        <v>46539</v>
      </c>
      <c r="G17783" s="87">
        <v>1066.666666666667</v>
      </c>
      <c r="H17783" s="87">
        <v>4.6869795867593211</v>
      </c>
    </row>
    <row r="17784" spans="1:8" x14ac:dyDescent="0.3">
      <c r="A17784" t="s">
        <v>43</v>
      </c>
      <c r="B17784" t="s">
        <v>53</v>
      </c>
      <c r="C17784" t="s">
        <v>100</v>
      </c>
      <c r="D17784" t="s">
        <v>214</v>
      </c>
      <c r="E17784" t="s">
        <v>216</v>
      </c>
      <c r="F17784" s="88">
        <v>46539</v>
      </c>
      <c r="G17784" s="87">
        <v>1066.666666666667</v>
      </c>
      <c r="H17784" s="87">
        <v>0</v>
      </c>
    </row>
    <row r="17785" spans="1:8" x14ac:dyDescent="0.3">
      <c r="A17785" t="s">
        <v>43</v>
      </c>
      <c r="B17785" t="s">
        <v>53</v>
      </c>
      <c r="C17785" t="s">
        <v>100</v>
      </c>
      <c r="D17785" t="s">
        <v>214</v>
      </c>
      <c r="E17785" t="s">
        <v>217</v>
      </c>
      <c r="F17785" s="88">
        <v>46539</v>
      </c>
      <c r="G17785" s="87">
        <v>1066.666666666667</v>
      </c>
      <c r="H17785" s="87">
        <v>4.6869795867593211</v>
      </c>
    </row>
    <row r="17786" spans="1:8" x14ac:dyDescent="0.3">
      <c r="A17786" t="s">
        <v>43</v>
      </c>
      <c r="B17786" t="s">
        <v>53</v>
      </c>
      <c r="C17786" t="s">
        <v>100</v>
      </c>
      <c r="D17786" t="s">
        <v>214</v>
      </c>
      <c r="E17786" t="s">
        <v>215</v>
      </c>
      <c r="F17786" s="88">
        <v>46569</v>
      </c>
      <c r="G17786" s="87">
        <v>1066.666666666667</v>
      </c>
      <c r="H17786" s="87">
        <v>4.6852592837730356</v>
      </c>
    </row>
    <row r="17787" spans="1:8" x14ac:dyDescent="0.3">
      <c r="A17787" t="s">
        <v>43</v>
      </c>
      <c r="B17787" t="s">
        <v>53</v>
      </c>
      <c r="C17787" t="s">
        <v>100</v>
      </c>
      <c r="D17787" t="s">
        <v>214</v>
      </c>
      <c r="E17787" t="s">
        <v>216</v>
      </c>
      <c r="F17787" s="88">
        <v>46569</v>
      </c>
      <c r="G17787" s="87">
        <v>1066.666666666667</v>
      </c>
      <c r="H17787" s="87">
        <v>0</v>
      </c>
    </row>
    <row r="17788" spans="1:8" x14ac:dyDescent="0.3">
      <c r="A17788" t="s">
        <v>43</v>
      </c>
      <c r="B17788" t="s">
        <v>53</v>
      </c>
      <c r="C17788" t="s">
        <v>100</v>
      </c>
      <c r="D17788" t="s">
        <v>214</v>
      </c>
      <c r="E17788" t="s">
        <v>217</v>
      </c>
      <c r="F17788" s="88">
        <v>46569</v>
      </c>
      <c r="G17788" s="87">
        <v>1066.666666666667</v>
      </c>
      <c r="H17788" s="87">
        <v>4.6852592837730356</v>
      </c>
    </row>
    <row r="17789" spans="1:8" x14ac:dyDescent="0.3">
      <c r="A17789" t="s">
        <v>43</v>
      </c>
      <c r="B17789" t="s">
        <v>53</v>
      </c>
      <c r="C17789" t="s">
        <v>100</v>
      </c>
      <c r="D17789" t="s">
        <v>214</v>
      </c>
      <c r="E17789" t="s">
        <v>215</v>
      </c>
      <c r="F17789" s="88">
        <v>46600</v>
      </c>
      <c r="G17789" s="87">
        <v>1066.666666666667</v>
      </c>
      <c r="H17789" s="87">
        <v>4.6835120726745094</v>
      </c>
    </row>
    <row r="17790" spans="1:8" x14ac:dyDescent="0.3">
      <c r="A17790" t="s">
        <v>43</v>
      </c>
      <c r="B17790" t="s">
        <v>53</v>
      </c>
      <c r="C17790" t="s">
        <v>100</v>
      </c>
      <c r="D17790" t="s">
        <v>214</v>
      </c>
      <c r="E17790" t="s">
        <v>216</v>
      </c>
      <c r="F17790" s="88">
        <v>46600</v>
      </c>
      <c r="G17790" s="87">
        <v>1066.666666666667</v>
      </c>
      <c r="H17790" s="87">
        <v>0</v>
      </c>
    </row>
    <row r="17791" spans="1:8" x14ac:dyDescent="0.3">
      <c r="A17791" t="s">
        <v>43</v>
      </c>
      <c r="B17791" t="s">
        <v>53</v>
      </c>
      <c r="C17791" t="s">
        <v>100</v>
      </c>
      <c r="D17791" t="s">
        <v>214</v>
      </c>
      <c r="E17791" t="s">
        <v>217</v>
      </c>
      <c r="F17791" s="88">
        <v>46600</v>
      </c>
      <c r="G17791" s="87">
        <v>1066.666666666667</v>
      </c>
      <c r="H17791" s="87">
        <v>4.6835120726745094</v>
      </c>
    </row>
    <row r="17792" spans="1:8" x14ac:dyDescent="0.3">
      <c r="A17792" t="s">
        <v>43</v>
      </c>
      <c r="B17792" t="s">
        <v>53</v>
      </c>
      <c r="C17792" t="s">
        <v>100</v>
      </c>
      <c r="D17792" t="s">
        <v>214</v>
      </c>
      <c r="E17792" t="s">
        <v>215</v>
      </c>
      <c r="F17792" s="88">
        <v>46631</v>
      </c>
      <c r="G17792" s="87">
        <v>1066.666666666667</v>
      </c>
      <c r="H17792" s="87">
        <v>4.6817943137043017</v>
      </c>
    </row>
    <row r="17793" spans="1:8" x14ac:dyDescent="0.3">
      <c r="A17793" t="s">
        <v>43</v>
      </c>
      <c r="B17793" t="s">
        <v>53</v>
      </c>
      <c r="C17793" t="s">
        <v>100</v>
      </c>
      <c r="D17793" t="s">
        <v>214</v>
      </c>
      <c r="E17793" t="s">
        <v>216</v>
      </c>
      <c r="F17793" s="88">
        <v>46631</v>
      </c>
      <c r="G17793" s="87">
        <v>1066.666666666667</v>
      </c>
      <c r="H17793" s="87">
        <v>0</v>
      </c>
    </row>
    <row r="17794" spans="1:8" x14ac:dyDescent="0.3">
      <c r="A17794" t="s">
        <v>43</v>
      </c>
      <c r="B17794" t="s">
        <v>53</v>
      </c>
      <c r="C17794" t="s">
        <v>100</v>
      </c>
      <c r="D17794" t="s">
        <v>214</v>
      </c>
      <c r="E17794" t="s">
        <v>217</v>
      </c>
      <c r="F17794" s="88">
        <v>46631</v>
      </c>
      <c r="G17794" s="87">
        <v>1066.666666666667</v>
      </c>
      <c r="H17794" s="87">
        <v>4.6817943137043017</v>
      </c>
    </row>
    <row r="17795" spans="1:8" x14ac:dyDescent="0.3">
      <c r="A17795" t="s">
        <v>43</v>
      </c>
      <c r="B17795" t="s">
        <v>53</v>
      </c>
      <c r="C17795" t="s">
        <v>100</v>
      </c>
      <c r="D17795" t="s">
        <v>214</v>
      </c>
      <c r="E17795" t="s">
        <v>215</v>
      </c>
      <c r="F17795" s="88">
        <v>46661</v>
      </c>
      <c r="G17795" s="87">
        <v>1066.666666666667</v>
      </c>
      <c r="H17795" s="87">
        <v>4.680077814307519</v>
      </c>
    </row>
    <row r="17796" spans="1:8" x14ac:dyDescent="0.3">
      <c r="A17796" t="s">
        <v>43</v>
      </c>
      <c r="B17796" t="s">
        <v>53</v>
      </c>
      <c r="C17796" t="s">
        <v>100</v>
      </c>
      <c r="D17796" t="s">
        <v>214</v>
      </c>
      <c r="E17796" t="s">
        <v>216</v>
      </c>
      <c r="F17796" s="88">
        <v>46661</v>
      </c>
      <c r="G17796" s="87">
        <v>1066.666666666667</v>
      </c>
      <c r="H17796" s="87">
        <v>0</v>
      </c>
    </row>
    <row r="17797" spans="1:8" x14ac:dyDescent="0.3">
      <c r="A17797" t="s">
        <v>43</v>
      </c>
      <c r="B17797" t="s">
        <v>53</v>
      </c>
      <c r="C17797" t="s">
        <v>100</v>
      </c>
      <c r="D17797" t="s">
        <v>214</v>
      </c>
      <c r="E17797" t="s">
        <v>217</v>
      </c>
      <c r="F17797" s="88">
        <v>46661</v>
      </c>
      <c r="G17797" s="87">
        <v>1066.666666666667</v>
      </c>
      <c r="H17797" s="87">
        <v>4.680077814307519</v>
      </c>
    </row>
    <row r="17798" spans="1:8" x14ac:dyDescent="0.3">
      <c r="A17798" t="s">
        <v>43</v>
      </c>
      <c r="B17798" t="s">
        <v>53</v>
      </c>
      <c r="C17798" t="s">
        <v>100</v>
      </c>
      <c r="D17798" t="s">
        <v>214</v>
      </c>
      <c r="E17798" t="s">
        <v>215</v>
      </c>
      <c r="F17798" s="88">
        <v>46692</v>
      </c>
      <c r="G17798" s="87">
        <v>1066.666666666667</v>
      </c>
      <c r="H17798" s="87">
        <v>4.6783625730993119</v>
      </c>
    </row>
    <row r="17799" spans="1:8" x14ac:dyDescent="0.3">
      <c r="A17799" t="s">
        <v>43</v>
      </c>
      <c r="B17799" t="s">
        <v>53</v>
      </c>
      <c r="C17799" t="s">
        <v>100</v>
      </c>
      <c r="D17799" t="s">
        <v>214</v>
      </c>
      <c r="E17799" t="s">
        <v>216</v>
      </c>
      <c r="F17799" s="88">
        <v>46692</v>
      </c>
      <c r="G17799" s="87">
        <v>1066.666666666667</v>
      </c>
      <c r="H17799" s="87">
        <v>0</v>
      </c>
    </row>
    <row r="17800" spans="1:8" x14ac:dyDescent="0.3">
      <c r="A17800" t="s">
        <v>43</v>
      </c>
      <c r="B17800" t="s">
        <v>53</v>
      </c>
      <c r="C17800" t="s">
        <v>100</v>
      </c>
      <c r="D17800" t="s">
        <v>214</v>
      </c>
      <c r="E17800" t="s">
        <v>217</v>
      </c>
      <c r="F17800" s="88">
        <v>46692</v>
      </c>
      <c r="G17800" s="87">
        <v>1066.666666666667</v>
      </c>
      <c r="H17800" s="87">
        <v>4.6783625730993119</v>
      </c>
    </row>
    <row r="17801" spans="1:8" x14ac:dyDescent="0.3">
      <c r="A17801" t="s">
        <v>43</v>
      </c>
      <c r="B17801" t="s">
        <v>53</v>
      </c>
      <c r="C17801" t="s">
        <v>100</v>
      </c>
      <c r="D17801" t="s">
        <v>214</v>
      </c>
      <c r="E17801" t="s">
        <v>215</v>
      </c>
      <c r="F17801" s="88">
        <v>46722</v>
      </c>
      <c r="G17801" s="87">
        <v>1066.666666666667</v>
      </c>
      <c r="H17801" s="87">
        <v>4.6766485886971996</v>
      </c>
    </row>
    <row r="17802" spans="1:8" x14ac:dyDescent="0.3">
      <c r="A17802" t="s">
        <v>43</v>
      </c>
      <c r="B17802" t="s">
        <v>53</v>
      </c>
      <c r="C17802" t="s">
        <v>100</v>
      </c>
      <c r="D17802" t="s">
        <v>214</v>
      </c>
      <c r="E17802" t="s">
        <v>216</v>
      </c>
      <c r="F17802" s="88">
        <v>46722</v>
      </c>
      <c r="G17802" s="87">
        <v>1066.666666666667</v>
      </c>
      <c r="H17802" s="87">
        <v>0</v>
      </c>
    </row>
    <row r="17803" spans="1:8" x14ac:dyDescent="0.3">
      <c r="A17803" t="s">
        <v>43</v>
      </c>
      <c r="B17803" t="s">
        <v>53</v>
      </c>
      <c r="C17803" t="s">
        <v>100</v>
      </c>
      <c r="D17803" t="s">
        <v>214</v>
      </c>
      <c r="E17803" t="s">
        <v>217</v>
      </c>
      <c r="F17803" s="88">
        <v>46722</v>
      </c>
      <c r="G17803" s="87">
        <v>1066.666666666667</v>
      </c>
      <c r="H17803" s="87">
        <v>4.6766485886971996</v>
      </c>
    </row>
    <row r="17804" spans="1:8" x14ac:dyDescent="0.3">
      <c r="A17804" t="s">
        <v>43</v>
      </c>
      <c r="B17804" t="s">
        <v>53</v>
      </c>
      <c r="C17804" t="s">
        <v>102</v>
      </c>
      <c r="D17804" t="s">
        <v>198</v>
      </c>
      <c r="E17804" t="s">
        <v>135</v>
      </c>
      <c r="G17804" s="87">
        <v>9600</v>
      </c>
      <c r="H17804" s="87">
        <v>5452.7999999999993</v>
      </c>
    </row>
    <row r="17805" spans="1:8" x14ac:dyDescent="0.3">
      <c r="A17805" t="s">
        <v>43</v>
      </c>
      <c r="B17805" t="s">
        <v>53</v>
      </c>
      <c r="C17805" t="s">
        <v>102</v>
      </c>
      <c r="D17805" t="s">
        <v>198</v>
      </c>
      <c r="E17805" t="s">
        <v>199</v>
      </c>
      <c r="G17805" s="87">
        <v>9600</v>
      </c>
      <c r="H17805" s="87">
        <v>9600</v>
      </c>
    </row>
    <row r="17806" spans="1:8" x14ac:dyDescent="0.3">
      <c r="A17806" t="s">
        <v>43</v>
      </c>
      <c r="B17806" t="s">
        <v>53</v>
      </c>
      <c r="C17806" t="s">
        <v>102</v>
      </c>
      <c r="D17806" t="s">
        <v>198</v>
      </c>
      <c r="E17806" t="s">
        <v>200</v>
      </c>
      <c r="G17806" s="87">
        <v>9600</v>
      </c>
      <c r="H17806" s="87">
        <v>9621.0717428484604</v>
      </c>
    </row>
    <row r="17807" spans="1:8" x14ac:dyDescent="0.3">
      <c r="A17807" t="s">
        <v>43</v>
      </c>
      <c r="B17807" t="s">
        <v>53</v>
      </c>
      <c r="C17807" t="s">
        <v>102</v>
      </c>
      <c r="D17807" t="s">
        <v>198</v>
      </c>
      <c r="E17807" t="s">
        <v>201</v>
      </c>
      <c r="G17807" s="87">
        <v>9600</v>
      </c>
      <c r="H17807" s="87">
        <v>9600</v>
      </c>
    </row>
    <row r="17808" spans="1:8" x14ac:dyDescent="0.3">
      <c r="A17808" t="s">
        <v>43</v>
      </c>
      <c r="B17808" t="s">
        <v>53</v>
      </c>
      <c r="C17808" t="s">
        <v>102</v>
      </c>
      <c r="D17808" t="s">
        <v>198</v>
      </c>
      <c r="E17808" t="s">
        <v>202</v>
      </c>
      <c r="G17808" s="87">
        <v>9600</v>
      </c>
      <c r="H17808" s="87">
        <v>5464.7687499379253</v>
      </c>
    </row>
    <row r="17809" spans="1:8" x14ac:dyDescent="0.3">
      <c r="A17809" t="s">
        <v>43</v>
      </c>
      <c r="B17809" t="s">
        <v>53</v>
      </c>
      <c r="C17809" t="s">
        <v>102</v>
      </c>
      <c r="D17809" t="s">
        <v>198</v>
      </c>
      <c r="E17809" t="s">
        <v>139</v>
      </c>
      <c r="G17809" s="87">
        <v>9600</v>
      </c>
      <c r="H17809" s="87">
        <v>6096</v>
      </c>
    </row>
    <row r="17810" spans="1:8" x14ac:dyDescent="0.3">
      <c r="A17810" t="s">
        <v>43</v>
      </c>
      <c r="B17810" t="s">
        <v>53</v>
      </c>
      <c r="C17810" t="s">
        <v>102</v>
      </c>
      <c r="D17810" t="s">
        <v>198</v>
      </c>
      <c r="E17810" t="s">
        <v>65</v>
      </c>
      <c r="G17810" s="87">
        <v>9600</v>
      </c>
      <c r="H17810" s="87">
        <v>5464.7687499379253</v>
      </c>
    </row>
    <row r="17811" spans="1:8" x14ac:dyDescent="0.3">
      <c r="A17811" t="s">
        <v>43</v>
      </c>
      <c r="B17811" t="s">
        <v>53</v>
      </c>
      <c r="C17811" t="s">
        <v>102</v>
      </c>
      <c r="D17811" t="s">
        <v>203</v>
      </c>
      <c r="E17811" t="s">
        <v>204</v>
      </c>
      <c r="G17811" s="87">
        <v>9600</v>
      </c>
      <c r="H17811" s="87">
        <v>5398.1121519924554</v>
      </c>
    </row>
    <row r="17812" spans="1:8" x14ac:dyDescent="0.3">
      <c r="A17812" t="s">
        <v>43</v>
      </c>
      <c r="B17812" t="s">
        <v>53</v>
      </c>
      <c r="C17812" t="s">
        <v>102</v>
      </c>
      <c r="D17812" t="s">
        <v>203</v>
      </c>
      <c r="E17812" t="s">
        <v>142</v>
      </c>
      <c r="G17812" s="87">
        <v>9600</v>
      </c>
      <c r="H17812" s="87">
        <v>9600</v>
      </c>
    </row>
    <row r="17813" spans="1:8" x14ac:dyDescent="0.3">
      <c r="A17813" t="s">
        <v>43</v>
      </c>
      <c r="B17813" t="s">
        <v>53</v>
      </c>
      <c r="C17813" t="s">
        <v>102</v>
      </c>
      <c r="D17813" t="s">
        <v>203</v>
      </c>
      <c r="E17813" t="s">
        <v>143</v>
      </c>
      <c r="G17813" s="87">
        <v>9600</v>
      </c>
      <c r="H17813" s="87">
        <v>9503.7185774515074</v>
      </c>
    </row>
    <row r="17814" spans="1:8" x14ac:dyDescent="0.3">
      <c r="A17814" t="s">
        <v>43</v>
      </c>
      <c r="B17814" t="s">
        <v>53</v>
      </c>
      <c r="C17814" t="s">
        <v>102</v>
      </c>
      <c r="D17814" t="s">
        <v>203</v>
      </c>
      <c r="E17814" t="s">
        <v>141</v>
      </c>
      <c r="G17814" s="87">
        <v>9600</v>
      </c>
      <c r="H17814" s="87">
        <v>0</v>
      </c>
    </row>
    <row r="17815" spans="1:8" x14ac:dyDescent="0.3">
      <c r="A17815" t="s">
        <v>43</v>
      </c>
      <c r="B17815" t="s">
        <v>53</v>
      </c>
      <c r="C17815" t="s">
        <v>102</v>
      </c>
      <c r="D17815" t="s">
        <v>203</v>
      </c>
      <c r="E17815" t="s">
        <v>205</v>
      </c>
      <c r="G17815" s="87">
        <v>9600</v>
      </c>
      <c r="H17815" s="87">
        <v>5398.1121519924554</v>
      </c>
    </row>
    <row r="17816" spans="1:8" x14ac:dyDescent="0.3">
      <c r="A17816" t="s">
        <v>43</v>
      </c>
      <c r="B17816" t="s">
        <v>53</v>
      </c>
      <c r="C17816" t="s">
        <v>102</v>
      </c>
      <c r="D17816" t="s">
        <v>206</v>
      </c>
      <c r="E17816" t="s">
        <v>207</v>
      </c>
      <c r="G17816" s="87">
        <v>9600</v>
      </c>
      <c r="H17816" s="87">
        <v>9888</v>
      </c>
    </row>
    <row r="17817" spans="1:8" x14ac:dyDescent="0.3">
      <c r="A17817" t="s">
        <v>43</v>
      </c>
      <c r="B17817" t="s">
        <v>53</v>
      </c>
      <c r="C17817" t="s">
        <v>102</v>
      </c>
      <c r="D17817" t="s">
        <v>206</v>
      </c>
      <c r="E17817" t="s">
        <v>208</v>
      </c>
      <c r="G17817" s="87">
        <v>9600</v>
      </c>
      <c r="H17817" s="87">
        <v>9888</v>
      </c>
    </row>
    <row r="17818" spans="1:8" x14ac:dyDescent="0.3">
      <c r="A17818" t="s">
        <v>43</v>
      </c>
      <c r="B17818" t="s">
        <v>53</v>
      </c>
      <c r="C17818" t="s">
        <v>102</v>
      </c>
      <c r="D17818" t="s">
        <v>206</v>
      </c>
      <c r="E17818" t="s">
        <v>209</v>
      </c>
      <c r="G17818" s="87">
        <v>9600</v>
      </c>
      <c r="H17818" s="87">
        <v>8812.6564551422307</v>
      </c>
    </row>
    <row r="17819" spans="1:8" x14ac:dyDescent="0.3">
      <c r="A17819" t="s">
        <v>43</v>
      </c>
      <c r="B17819" t="s">
        <v>53</v>
      </c>
      <c r="C17819" t="s">
        <v>102</v>
      </c>
      <c r="D17819" t="s">
        <v>210</v>
      </c>
      <c r="E17819" t="s">
        <v>211</v>
      </c>
      <c r="G17819" s="87">
        <v>9600</v>
      </c>
      <c r="H17819" s="87">
        <v>8832</v>
      </c>
    </row>
    <row r="17820" spans="1:8" x14ac:dyDescent="0.3">
      <c r="A17820" t="s">
        <v>43</v>
      </c>
      <c r="B17820" t="s">
        <v>53</v>
      </c>
      <c r="C17820" t="s">
        <v>102</v>
      </c>
      <c r="D17820" t="s">
        <v>210</v>
      </c>
      <c r="E17820" t="s">
        <v>212</v>
      </c>
      <c r="G17820" s="87">
        <v>9600</v>
      </c>
      <c r="H17820" s="87">
        <v>8736</v>
      </c>
    </row>
    <row r="17821" spans="1:8" x14ac:dyDescent="0.3">
      <c r="A17821" t="s">
        <v>43</v>
      </c>
      <c r="B17821" t="s">
        <v>53</v>
      </c>
      <c r="C17821" t="s">
        <v>102</v>
      </c>
      <c r="D17821" t="s">
        <v>210</v>
      </c>
      <c r="E17821" t="s">
        <v>213</v>
      </c>
      <c r="G17821" s="87">
        <v>9600</v>
      </c>
      <c r="H17821" s="87">
        <v>8928</v>
      </c>
    </row>
    <row r="17822" spans="1:8" x14ac:dyDescent="0.3">
      <c r="A17822" t="s">
        <v>43</v>
      </c>
      <c r="B17822" t="s">
        <v>53</v>
      </c>
      <c r="C17822" t="s">
        <v>102</v>
      </c>
      <c r="D17822" t="s">
        <v>214</v>
      </c>
      <c r="E17822" t="s">
        <v>215</v>
      </c>
      <c r="F17822" s="88">
        <v>46388</v>
      </c>
      <c r="G17822" s="87">
        <v>800</v>
      </c>
      <c r="H17822" s="87">
        <v>38.645500584339842</v>
      </c>
    </row>
    <row r="17823" spans="1:8" x14ac:dyDescent="0.3">
      <c r="A17823" t="s">
        <v>43</v>
      </c>
      <c r="B17823" t="s">
        <v>53</v>
      </c>
      <c r="C17823" t="s">
        <v>102</v>
      </c>
      <c r="D17823" t="s">
        <v>214</v>
      </c>
      <c r="E17823" t="s">
        <v>216</v>
      </c>
      <c r="F17823" s="88">
        <v>46388</v>
      </c>
      <c r="G17823" s="87">
        <v>800</v>
      </c>
      <c r="H17823" s="87">
        <v>24.000000000000021</v>
      </c>
    </row>
    <row r="17824" spans="1:8" x14ac:dyDescent="0.3">
      <c r="A17824" t="s">
        <v>43</v>
      </c>
      <c r="B17824" t="s">
        <v>53</v>
      </c>
      <c r="C17824" t="s">
        <v>102</v>
      </c>
      <c r="D17824" t="s">
        <v>214</v>
      </c>
      <c r="E17824" t="s">
        <v>217</v>
      </c>
      <c r="F17824" s="88">
        <v>46388</v>
      </c>
      <c r="G17824" s="87">
        <v>800</v>
      </c>
      <c r="H17824" s="87">
        <v>14.21893260615512</v>
      </c>
    </row>
    <row r="17825" spans="1:8" x14ac:dyDescent="0.3">
      <c r="A17825" t="s">
        <v>43</v>
      </c>
      <c r="B17825" t="s">
        <v>53</v>
      </c>
      <c r="C17825" t="s">
        <v>102</v>
      </c>
      <c r="D17825" t="s">
        <v>214</v>
      </c>
      <c r="E17825" t="s">
        <v>215</v>
      </c>
      <c r="F17825" s="88">
        <v>46419</v>
      </c>
      <c r="G17825" s="87">
        <v>800</v>
      </c>
      <c r="H17825" s="87">
        <v>38.624492475262073</v>
      </c>
    </row>
    <row r="17826" spans="1:8" x14ac:dyDescent="0.3">
      <c r="A17826" t="s">
        <v>43</v>
      </c>
      <c r="B17826" t="s">
        <v>53</v>
      </c>
      <c r="C17826" t="s">
        <v>102</v>
      </c>
      <c r="D17826" t="s">
        <v>214</v>
      </c>
      <c r="E17826" t="s">
        <v>216</v>
      </c>
      <c r="F17826" s="88">
        <v>46419</v>
      </c>
      <c r="G17826" s="87">
        <v>800</v>
      </c>
      <c r="H17826" s="87">
        <v>24.000000000000021</v>
      </c>
    </row>
    <row r="17827" spans="1:8" x14ac:dyDescent="0.3">
      <c r="A17827" t="s">
        <v>43</v>
      </c>
      <c r="B17827" t="s">
        <v>53</v>
      </c>
      <c r="C17827" t="s">
        <v>102</v>
      </c>
      <c r="D17827" t="s">
        <v>214</v>
      </c>
      <c r="E17827" t="s">
        <v>217</v>
      </c>
      <c r="F17827" s="88">
        <v>46419</v>
      </c>
      <c r="G17827" s="87">
        <v>800</v>
      </c>
      <c r="H17827" s="87">
        <v>14.198536383749531</v>
      </c>
    </row>
    <row r="17828" spans="1:8" x14ac:dyDescent="0.3">
      <c r="A17828" t="s">
        <v>43</v>
      </c>
      <c r="B17828" t="s">
        <v>53</v>
      </c>
      <c r="C17828" t="s">
        <v>102</v>
      </c>
      <c r="D17828" t="s">
        <v>214</v>
      </c>
      <c r="E17828" t="s">
        <v>215</v>
      </c>
      <c r="F17828" s="88">
        <v>46447</v>
      </c>
      <c r="G17828" s="87">
        <v>800</v>
      </c>
      <c r="H17828" s="87">
        <v>38.603544549648028</v>
      </c>
    </row>
    <row r="17829" spans="1:8" x14ac:dyDescent="0.3">
      <c r="A17829" t="s">
        <v>43</v>
      </c>
      <c r="B17829" t="s">
        <v>53</v>
      </c>
      <c r="C17829" t="s">
        <v>102</v>
      </c>
      <c r="D17829" t="s">
        <v>214</v>
      </c>
      <c r="E17829" t="s">
        <v>216</v>
      </c>
      <c r="F17829" s="88">
        <v>46447</v>
      </c>
      <c r="G17829" s="87">
        <v>800</v>
      </c>
      <c r="H17829" s="87">
        <v>24.000000000000021</v>
      </c>
    </row>
    <row r="17830" spans="1:8" x14ac:dyDescent="0.3">
      <c r="A17830" t="s">
        <v>43</v>
      </c>
      <c r="B17830" t="s">
        <v>53</v>
      </c>
      <c r="C17830" t="s">
        <v>102</v>
      </c>
      <c r="D17830" t="s">
        <v>214</v>
      </c>
      <c r="E17830" t="s">
        <v>217</v>
      </c>
      <c r="F17830" s="88">
        <v>46447</v>
      </c>
      <c r="G17830" s="87">
        <v>800</v>
      </c>
      <c r="H17830" s="87">
        <v>14.17819859189127</v>
      </c>
    </row>
    <row r="17831" spans="1:8" x14ac:dyDescent="0.3">
      <c r="A17831" t="s">
        <v>43</v>
      </c>
      <c r="B17831" t="s">
        <v>53</v>
      </c>
      <c r="C17831" t="s">
        <v>102</v>
      </c>
      <c r="D17831" t="s">
        <v>214</v>
      </c>
      <c r="E17831" t="s">
        <v>215</v>
      </c>
      <c r="F17831" s="88">
        <v>46478</v>
      </c>
      <c r="G17831" s="87">
        <v>800</v>
      </c>
      <c r="H17831" s="87">
        <v>38.581949528496303</v>
      </c>
    </row>
    <row r="17832" spans="1:8" x14ac:dyDescent="0.3">
      <c r="A17832" t="s">
        <v>43</v>
      </c>
      <c r="B17832" t="s">
        <v>53</v>
      </c>
      <c r="C17832" t="s">
        <v>102</v>
      </c>
      <c r="D17832" t="s">
        <v>214</v>
      </c>
      <c r="E17832" t="s">
        <v>216</v>
      </c>
      <c r="F17832" s="88">
        <v>46478</v>
      </c>
      <c r="G17832" s="87">
        <v>800</v>
      </c>
      <c r="H17832" s="87">
        <v>24.000000000000021</v>
      </c>
    </row>
    <row r="17833" spans="1:8" x14ac:dyDescent="0.3">
      <c r="A17833" t="s">
        <v>43</v>
      </c>
      <c r="B17833" t="s">
        <v>53</v>
      </c>
      <c r="C17833" t="s">
        <v>102</v>
      </c>
      <c r="D17833" t="s">
        <v>214</v>
      </c>
      <c r="E17833" t="s">
        <v>217</v>
      </c>
      <c r="F17833" s="88">
        <v>46478</v>
      </c>
      <c r="G17833" s="87">
        <v>800</v>
      </c>
      <c r="H17833" s="87">
        <v>14.157232551938209</v>
      </c>
    </row>
    <row r="17834" spans="1:8" x14ac:dyDescent="0.3">
      <c r="A17834" t="s">
        <v>43</v>
      </c>
      <c r="B17834" t="s">
        <v>53</v>
      </c>
      <c r="C17834" t="s">
        <v>102</v>
      </c>
      <c r="D17834" t="s">
        <v>214</v>
      </c>
      <c r="E17834" t="s">
        <v>215</v>
      </c>
      <c r="F17834" s="88">
        <v>46508</v>
      </c>
      <c r="G17834" s="87">
        <v>800</v>
      </c>
      <c r="H17834" s="87">
        <v>14.13632842757551</v>
      </c>
    </row>
    <row r="17835" spans="1:8" x14ac:dyDescent="0.3">
      <c r="A17835" t="s">
        <v>43</v>
      </c>
      <c r="B17835" t="s">
        <v>53</v>
      </c>
      <c r="C17835" t="s">
        <v>102</v>
      </c>
      <c r="D17835" t="s">
        <v>214</v>
      </c>
      <c r="E17835" t="s">
        <v>216</v>
      </c>
      <c r="F17835" s="88">
        <v>46508</v>
      </c>
      <c r="G17835" s="87">
        <v>800</v>
      </c>
      <c r="H17835" s="87">
        <v>0</v>
      </c>
    </row>
    <row r="17836" spans="1:8" x14ac:dyDescent="0.3">
      <c r="A17836" t="s">
        <v>43</v>
      </c>
      <c r="B17836" t="s">
        <v>53</v>
      </c>
      <c r="C17836" t="s">
        <v>102</v>
      </c>
      <c r="D17836" t="s">
        <v>214</v>
      </c>
      <c r="E17836" t="s">
        <v>217</v>
      </c>
      <c r="F17836" s="88">
        <v>46508</v>
      </c>
      <c r="G17836" s="87">
        <v>800</v>
      </c>
      <c r="H17836" s="87">
        <v>14.13632842757551</v>
      </c>
    </row>
    <row r="17837" spans="1:8" x14ac:dyDescent="0.3">
      <c r="A17837" t="s">
        <v>43</v>
      </c>
      <c r="B17837" t="s">
        <v>53</v>
      </c>
      <c r="C17837" t="s">
        <v>102</v>
      </c>
      <c r="D17837" t="s">
        <v>214</v>
      </c>
      <c r="E17837" t="s">
        <v>215</v>
      </c>
      <c r="F17837" s="88">
        <v>46539</v>
      </c>
      <c r="G17837" s="87">
        <v>800</v>
      </c>
      <c r="H17837" s="87">
        <v>14.1154859449399</v>
      </c>
    </row>
    <row r="17838" spans="1:8" x14ac:dyDescent="0.3">
      <c r="A17838" t="s">
        <v>43</v>
      </c>
      <c r="B17838" t="s">
        <v>53</v>
      </c>
      <c r="C17838" t="s">
        <v>102</v>
      </c>
      <c r="D17838" t="s">
        <v>214</v>
      </c>
      <c r="E17838" t="s">
        <v>216</v>
      </c>
      <c r="F17838" s="88">
        <v>46539</v>
      </c>
      <c r="G17838" s="87">
        <v>800</v>
      </c>
      <c r="H17838" s="87">
        <v>0</v>
      </c>
    </row>
    <row r="17839" spans="1:8" x14ac:dyDescent="0.3">
      <c r="A17839" t="s">
        <v>43</v>
      </c>
      <c r="B17839" t="s">
        <v>53</v>
      </c>
      <c r="C17839" t="s">
        <v>102</v>
      </c>
      <c r="D17839" t="s">
        <v>214</v>
      </c>
      <c r="E17839" t="s">
        <v>217</v>
      </c>
      <c r="F17839" s="88">
        <v>46539</v>
      </c>
      <c r="G17839" s="87">
        <v>800</v>
      </c>
      <c r="H17839" s="87">
        <v>14.1154859449399</v>
      </c>
    </row>
    <row r="17840" spans="1:8" x14ac:dyDescent="0.3">
      <c r="A17840" t="s">
        <v>43</v>
      </c>
      <c r="B17840" t="s">
        <v>53</v>
      </c>
      <c r="C17840" t="s">
        <v>102</v>
      </c>
      <c r="D17840" t="s">
        <v>214</v>
      </c>
      <c r="E17840" t="s">
        <v>215</v>
      </c>
      <c r="F17840" s="88">
        <v>46569</v>
      </c>
      <c r="G17840" s="87">
        <v>800</v>
      </c>
      <c r="H17840" s="87">
        <v>14.094704831780721</v>
      </c>
    </row>
    <row r="17841" spans="1:8" x14ac:dyDescent="0.3">
      <c r="A17841" t="s">
        <v>43</v>
      </c>
      <c r="B17841" t="s">
        <v>53</v>
      </c>
      <c r="C17841" t="s">
        <v>102</v>
      </c>
      <c r="D17841" t="s">
        <v>214</v>
      </c>
      <c r="E17841" t="s">
        <v>216</v>
      </c>
      <c r="F17841" s="88">
        <v>46569</v>
      </c>
      <c r="G17841" s="87">
        <v>800</v>
      </c>
      <c r="H17841" s="87">
        <v>0</v>
      </c>
    </row>
    <row r="17842" spans="1:8" x14ac:dyDescent="0.3">
      <c r="A17842" t="s">
        <v>43</v>
      </c>
      <c r="B17842" t="s">
        <v>53</v>
      </c>
      <c r="C17842" t="s">
        <v>102</v>
      </c>
      <c r="D17842" t="s">
        <v>214</v>
      </c>
      <c r="E17842" t="s">
        <v>217</v>
      </c>
      <c r="F17842" s="88">
        <v>46569</v>
      </c>
      <c r="G17842" s="87">
        <v>800</v>
      </c>
      <c r="H17842" s="87">
        <v>14.094704831780721</v>
      </c>
    </row>
    <row r="17843" spans="1:8" x14ac:dyDescent="0.3">
      <c r="A17843" t="s">
        <v>43</v>
      </c>
      <c r="B17843" t="s">
        <v>53</v>
      </c>
      <c r="C17843" t="s">
        <v>102</v>
      </c>
      <c r="D17843" t="s">
        <v>214</v>
      </c>
      <c r="E17843" t="s">
        <v>215</v>
      </c>
      <c r="F17843" s="88">
        <v>46600</v>
      </c>
      <c r="G17843" s="87">
        <v>800</v>
      </c>
      <c r="H17843" s="87">
        <v>14.07364565259304</v>
      </c>
    </row>
    <row r="17844" spans="1:8" x14ac:dyDescent="0.3">
      <c r="A17844" t="s">
        <v>43</v>
      </c>
      <c r="B17844" t="s">
        <v>53</v>
      </c>
      <c r="C17844" t="s">
        <v>102</v>
      </c>
      <c r="D17844" t="s">
        <v>214</v>
      </c>
      <c r="E17844" t="s">
        <v>216</v>
      </c>
      <c r="F17844" s="88">
        <v>46600</v>
      </c>
      <c r="G17844" s="87">
        <v>800</v>
      </c>
      <c r="H17844" s="87">
        <v>0</v>
      </c>
    </row>
    <row r="17845" spans="1:8" x14ac:dyDescent="0.3">
      <c r="A17845" t="s">
        <v>43</v>
      </c>
      <c r="B17845" t="s">
        <v>53</v>
      </c>
      <c r="C17845" t="s">
        <v>102</v>
      </c>
      <c r="D17845" t="s">
        <v>214</v>
      </c>
      <c r="E17845" t="s">
        <v>217</v>
      </c>
      <c r="F17845" s="88">
        <v>46600</v>
      </c>
      <c r="G17845" s="87">
        <v>800</v>
      </c>
      <c r="H17845" s="87">
        <v>14.07364565259304</v>
      </c>
    </row>
    <row r="17846" spans="1:8" x14ac:dyDescent="0.3">
      <c r="A17846" t="s">
        <v>43</v>
      </c>
      <c r="B17846" t="s">
        <v>53</v>
      </c>
      <c r="C17846" t="s">
        <v>102</v>
      </c>
      <c r="D17846" t="s">
        <v>214</v>
      </c>
      <c r="E17846" t="s">
        <v>215</v>
      </c>
      <c r="F17846" s="88">
        <v>46631</v>
      </c>
      <c r="G17846" s="87">
        <v>800</v>
      </c>
      <c r="H17846" s="87">
        <v>14.05298746300261</v>
      </c>
    </row>
    <row r="17847" spans="1:8" x14ac:dyDescent="0.3">
      <c r="A17847" t="s">
        <v>43</v>
      </c>
      <c r="B17847" t="s">
        <v>53</v>
      </c>
      <c r="C17847" t="s">
        <v>102</v>
      </c>
      <c r="D17847" t="s">
        <v>214</v>
      </c>
      <c r="E17847" t="s">
        <v>216</v>
      </c>
      <c r="F17847" s="88">
        <v>46631</v>
      </c>
      <c r="G17847" s="87">
        <v>800</v>
      </c>
      <c r="H17847" s="87">
        <v>0</v>
      </c>
    </row>
    <row r="17848" spans="1:8" x14ac:dyDescent="0.3">
      <c r="A17848" t="s">
        <v>43</v>
      </c>
      <c r="B17848" t="s">
        <v>53</v>
      </c>
      <c r="C17848" t="s">
        <v>102</v>
      </c>
      <c r="D17848" t="s">
        <v>214</v>
      </c>
      <c r="E17848" t="s">
        <v>217</v>
      </c>
      <c r="F17848" s="88">
        <v>46631</v>
      </c>
      <c r="G17848" s="87">
        <v>800</v>
      </c>
      <c r="H17848" s="87">
        <v>14.05298746300261</v>
      </c>
    </row>
    <row r="17849" spans="1:8" x14ac:dyDescent="0.3">
      <c r="A17849" t="s">
        <v>43</v>
      </c>
      <c r="B17849" t="s">
        <v>53</v>
      </c>
      <c r="C17849" t="s">
        <v>102</v>
      </c>
      <c r="D17849" t="s">
        <v>214</v>
      </c>
      <c r="E17849" t="s">
        <v>215</v>
      </c>
      <c r="F17849" s="88">
        <v>46661</v>
      </c>
      <c r="G17849" s="87">
        <v>800</v>
      </c>
      <c r="H17849" s="87">
        <v>14.03238983132287</v>
      </c>
    </row>
    <row r="17850" spans="1:8" x14ac:dyDescent="0.3">
      <c r="A17850" t="s">
        <v>43</v>
      </c>
      <c r="B17850" t="s">
        <v>53</v>
      </c>
      <c r="C17850" t="s">
        <v>102</v>
      </c>
      <c r="D17850" t="s">
        <v>214</v>
      </c>
      <c r="E17850" t="s">
        <v>216</v>
      </c>
      <c r="F17850" s="88">
        <v>46661</v>
      </c>
      <c r="G17850" s="87">
        <v>800</v>
      </c>
      <c r="H17850" s="87">
        <v>0</v>
      </c>
    </row>
    <row r="17851" spans="1:8" x14ac:dyDescent="0.3">
      <c r="A17851" t="s">
        <v>43</v>
      </c>
      <c r="B17851" t="s">
        <v>53</v>
      </c>
      <c r="C17851" t="s">
        <v>102</v>
      </c>
      <c r="D17851" t="s">
        <v>214</v>
      </c>
      <c r="E17851" t="s">
        <v>217</v>
      </c>
      <c r="F17851" s="88">
        <v>46661</v>
      </c>
      <c r="G17851" s="87">
        <v>800</v>
      </c>
      <c r="H17851" s="87">
        <v>14.03238983132287</v>
      </c>
    </row>
    <row r="17852" spans="1:8" x14ac:dyDescent="0.3">
      <c r="A17852" t="s">
        <v>43</v>
      </c>
      <c r="B17852" t="s">
        <v>53</v>
      </c>
      <c r="C17852" t="s">
        <v>102</v>
      </c>
      <c r="D17852" t="s">
        <v>214</v>
      </c>
      <c r="E17852" t="s">
        <v>215</v>
      </c>
      <c r="F17852" s="88">
        <v>46692</v>
      </c>
      <c r="G17852" s="87">
        <v>800</v>
      </c>
      <c r="H17852" s="87">
        <v>14.011852491662321</v>
      </c>
    </row>
    <row r="17853" spans="1:8" x14ac:dyDescent="0.3">
      <c r="A17853" t="s">
        <v>43</v>
      </c>
      <c r="B17853" t="s">
        <v>53</v>
      </c>
      <c r="C17853" t="s">
        <v>102</v>
      </c>
      <c r="D17853" t="s">
        <v>214</v>
      </c>
      <c r="E17853" t="s">
        <v>216</v>
      </c>
      <c r="F17853" s="88">
        <v>46692</v>
      </c>
      <c r="G17853" s="87">
        <v>800</v>
      </c>
      <c r="H17853" s="87">
        <v>0</v>
      </c>
    </row>
    <row r="17854" spans="1:8" x14ac:dyDescent="0.3">
      <c r="A17854" t="s">
        <v>43</v>
      </c>
      <c r="B17854" t="s">
        <v>53</v>
      </c>
      <c r="C17854" t="s">
        <v>102</v>
      </c>
      <c r="D17854" t="s">
        <v>214</v>
      </c>
      <c r="E17854" t="s">
        <v>217</v>
      </c>
      <c r="F17854" s="88">
        <v>46692</v>
      </c>
      <c r="G17854" s="87">
        <v>800</v>
      </c>
      <c r="H17854" s="87">
        <v>14.011852491662321</v>
      </c>
    </row>
    <row r="17855" spans="1:8" x14ac:dyDescent="0.3">
      <c r="A17855" t="s">
        <v>43</v>
      </c>
      <c r="B17855" t="s">
        <v>53</v>
      </c>
      <c r="C17855" t="s">
        <v>102</v>
      </c>
      <c r="D17855" t="s">
        <v>214</v>
      </c>
      <c r="E17855" t="s">
        <v>215</v>
      </c>
      <c r="F17855" s="88">
        <v>46722</v>
      </c>
      <c r="G17855" s="87">
        <v>800</v>
      </c>
      <c r="H17855" s="87">
        <v>13.991375179683629</v>
      </c>
    </row>
    <row r="17856" spans="1:8" x14ac:dyDescent="0.3">
      <c r="A17856" t="s">
        <v>43</v>
      </c>
      <c r="B17856" t="s">
        <v>53</v>
      </c>
      <c r="C17856" t="s">
        <v>102</v>
      </c>
      <c r="D17856" t="s">
        <v>214</v>
      </c>
      <c r="E17856" t="s">
        <v>216</v>
      </c>
      <c r="F17856" s="88">
        <v>46722</v>
      </c>
      <c r="G17856" s="87">
        <v>800</v>
      </c>
      <c r="H17856" s="87">
        <v>0</v>
      </c>
    </row>
    <row r="17857" spans="1:8" x14ac:dyDescent="0.3">
      <c r="A17857" t="s">
        <v>43</v>
      </c>
      <c r="B17857" t="s">
        <v>53</v>
      </c>
      <c r="C17857" t="s">
        <v>102</v>
      </c>
      <c r="D17857" t="s">
        <v>214</v>
      </c>
      <c r="E17857" t="s">
        <v>217</v>
      </c>
      <c r="F17857" s="88">
        <v>46722</v>
      </c>
      <c r="G17857" s="87">
        <v>800</v>
      </c>
      <c r="H17857" s="87">
        <v>13.991375179683629</v>
      </c>
    </row>
    <row r="17858" spans="1:8" x14ac:dyDescent="0.3">
      <c r="A17858" t="s">
        <v>43</v>
      </c>
      <c r="B17858" t="s">
        <v>53</v>
      </c>
      <c r="C17858" t="s">
        <v>103</v>
      </c>
      <c r="D17858" t="s">
        <v>198</v>
      </c>
      <c r="E17858" t="s">
        <v>135</v>
      </c>
      <c r="G17858" s="87">
        <v>6400</v>
      </c>
      <c r="H17858" s="87">
        <v>3814.4</v>
      </c>
    </row>
    <row r="17859" spans="1:8" x14ac:dyDescent="0.3">
      <c r="A17859" t="s">
        <v>43</v>
      </c>
      <c r="B17859" t="s">
        <v>53</v>
      </c>
      <c r="C17859" t="s">
        <v>103</v>
      </c>
      <c r="D17859" t="s">
        <v>198</v>
      </c>
      <c r="E17859" t="s">
        <v>199</v>
      </c>
      <c r="G17859" s="87">
        <v>6400</v>
      </c>
      <c r="H17859" s="87">
        <v>6355.8620689655172</v>
      </c>
    </row>
    <row r="17860" spans="1:8" x14ac:dyDescent="0.3">
      <c r="A17860" t="s">
        <v>43</v>
      </c>
      <c r="B17860" t="s">
        <v>53</v>
      </c>
      <c r="C17860" t="s">
        <v>103</v>
      </c>
      <c r="D17860" t="s">
        <v>198</v>
      </c>
      <c r="E17860" t="s">
        <v>200</v>
      </c>
      <c r="G17860" s="87">
        <v>6400</v>
      </c>
      <c r="H17860" s="87">
        <v>6470.3296703296719</v>
      </c>
    </row>
    <row r="17861" spans="1:8" x14ac:dyDescent="0.3">
      <c r="A17861" t="s">
        <v>43</v>
      </c>
      <c r="B17861" t="s">
        <v>53</v>
      </c>
      <c r="C17861" t="s">
        <v>103</v>
      </c>
      <c r="D17861" t="s">
        <v>198</v>
      </c>
      <c r="E17861" t="s">
        <v>201</v>
      </c>
      <c r="G17861" s="87">
        <v>6400</v>
      </c>
      <c r="H17861" s="87">
        <v>6400</v>
      </c>
    </row>
    <row r="17862" spans="1:8" x14ac:dyDescent="0.3">
      <c r="A17862" t="s">
        <v>43</v>
      </c>
      <c r="B17862" t="s">
        <v>53</v>
      </c>
      <c r="C17862" t="s">
        <v>103</v>
      </c>
      <c r="D17862" t="s">
        <v>198</v>
      </c>
      <c r="E17862" t="s">
        <v>202</v>
      </c>
      <c r="G17862" s="87">
        <v>6400</v>
      </c>
      <c r="H17862" s="87">
        <v>3829.7211974232669</v>
      </c>
    </row>
    <row r="17863" spans="1:8" x14ac:dyDescent="0.3">
      <c r="A17863" t="s">
        <v>43</v>
      </c>
      <c r="B17863" t="s">
        <v>53</v>
      </c>
      <c r="C17863" t="s">
        <v>103</v>
      </c>
      <c r="D17863" t="s">
        <v>198</v>
      </c>
      <c r="E17863" t="s">
        <v>139</v>
      </c>
      <c r="G17863" s="87">
        <v>6400</v>
      </c>
      <c r="H17863" s="87">
        <v>4192</v>
      </c>
    </row>
    <row r="17864" spans="1:8" x14ac:dyDescent="0.3">
      <c r="A17864" t="s">
        <v>43</v>
      </c>
      <c r="B17864" t="s">
        <v>53</v>
      </c>
      <c r="C17864" t="s">
        <v>103</v>
      </c>
      <c r="D17864" t="s">
        <v>198</v>
      </c>
      <c r="E17864" t="s">
        <v>65</v>
      </c>
      <c r="G17864" s="87">
        <v>6400</v>
      </c>
      <c r="H17864" s="87">
        <v>3829.7211974232669</v>
      </c>
    </row>
    <row r="17865" spans="1:8" x14ac:dyDescent="0.3">
      <c r="A17865" t="s">
        <v>43</v>
      </c>
      <c r="B17865" t="s">
        <v>53</v>
      </c>
      <c r="C17865" t="s">
        <v>103</v>
      </c>
      <c r="D17865" t="s">
        <v>203</v>
      </c>
      <c r="E17865" t="s">
        <v>204</v>
      </c>
      <c r="G17865" s="87">
        <v>6400</v>
      </c>
      <c r="H17865" s="87">
        <v>3708.9872670743639</v>
      </c>
    </row>
    <row r="17866" spans="1:8" x14ac:dyDescent="0.3">
      <c r="A17866" t="s">
        <v>43</v>
      </c>
      <c r="B17866" t="s">
        <v>53</v>
      </c>
      <c r="C17866" t="s">
        <v>103</v>
      </c>
      <c r="D17866" t="s">
        <v>203</v>
      </c>
      <c r="E17866" t="s">
        <v>142</v>
      </c>
      <c r="G17866" s="87">
        <v>6400</v>
      </c>
      <c r="H17866" s="87">
        <v>6155.4902484638014</v>
      </c>
    </row>
    <row r="17867" spans="1:8" x14ac:dyDescent="0.3">
      <c r="A17867" t="s">
        <v>43</v>
      </c>
      <c r="B17867" t="s">
        <v>53</v>
      </c>
      <c r="C17867" t="s">
        <v>103</v>
      </c>
      <c r="D17867" t="s">
        <v>203</v>
      </c>
      <c r="E17867" t="s">
        <v>143</v>
      </c>
      <c r="G17867" s="87">
        <v>6400</v>
      </c>
      <c r="H17867" s="87">
        <v>6470.3296703296719</v>
      </c>
    </row>
    <row r="17868" spans="1:8" x14ac:dyDescent="0.3">
      <c r="A17868" t="s">
        <v>43</v>
      </c>
      <c r="B17868" t="s">
        <v>53</v>
      </c>
      <c r="C17868" t="s">
        <v>103</v>
      </c>
      <c r="D17868" t="s">
        <v>203</v>
      </c>
      <c r="E17868" t="s">
        <v>141</v>
      </c>
      <c r="G17868" s="87">
        <v>6400</v>
      </c>
      <c r="H17868" s="87">
        <v>0</v>
      </c>
    </row>
    <row r="17869" spans="1:8" x14ac:dyDescent="0.3">
      <c r="A17869" t="s">
        <v>43</v>
      </c>
      <c r="B17869" t="s">
        <v>53</v>
      </c>
      <c r="C17869" t="s">
        <v>103</v>
      </c>
      <c r="D17869" t="s">
        <v>203</v>
      </c>
      <c r="E17869" t="s">
        <v>205</v>
      </c>
      <c r="G17869" s="87">
        <v>6400</v>
      </c>
      <c r="H17869" s="87">
        <v>3708.9872670743639</v>
      </c>
    </row>
    <row r="17870" spans="1:8" x14ac:dyDescent="0.3">
      <c r="A17870" t="s">
        <v>43</v>
      </c>
      <c r="B17870" t="s">
        <v>53</v>
      </c>
      <c r="C17870" t="s">
        <v>103</v>
      </c>
      <c r="D17870" t="s">
        <v>206</v>
      </c>
      <c r="E17870" t="s">
        <v>207</v>
      </c>
      <c r="G17870" s="87">
        <v>6400</v>
      </c>
      <c r="H17870" s="87">
        <v>6400</v>
      </c>
    </row>
    <row r="17871" spans="1:8" x14ac:dyDescent="0.3">
      <c r="A17871" t="s">
        <v>43</v>
      </c>
      <c r="B17871" t="s">
        <v>53</v>
      </c>
      <c r="C17871" t="s">
        <v>103</v>
      </c>
      <c r="D17871" t="s">
        <v>206</v>
      </c>
      <c r="E17871" t="s">
        <v>208</v>
      </c>
      <c r="G17871" s="87">
        <v>6400</v>
      </c>
      <c r="H17871" s="87">
        <v>6444.4444444444443</v>
      </c>
    </row>
    <row r="17872" spans="1:8" x14ac:dyDescent="0.3">
      <c r="A17872" t="s">
        <v>43</v>
      </c>
      <c r="B17872" t="s">
        <v>53</v>
      </c>
      <c r="C17872" t="s">
        <v>103</v>
      </c>
      <c r="D17872" t="s">
        <v>206</v>
      </c>
      <c r="E17872" t="s">
        <v>209</v>
      </c>
      <c r="G17872" s="87">
        <v>6400</v>
      </c>
      <c r="H17872" s="87">
        <v>5823.9999999999991</v>
      </c>
    </row>
    <row r="17873" spans="1:8" x14ac:dyDescent="0.3">
      <c r="A17873" t="s">
        <v>43</v>
      </c>
      <c r="B17873" t="s">
        <v>53</v>
      </c>
      <c r="C17873" t="s">
        <v>103</v>
      </c>
      <c r="D17873" t="s">
        <v>210</v>
      </c>
      <c r="E17873" t="s">
        <v>211</v>
      </c>
      <c r="G17873" s="87">
        <v>6400</v>
      </c>
      <c r="H17873" s="87">
        <v>5888</v>
      </c>
    </row>
    <row r="17874" spans="1:8" x14ac:dyDescent="0.3">
      <c r="A17874" t="s">
        <v>43</v>
      </c>
      <c r="B17874" t="s">
        <v>53</v>
      </c>
      <c r="C17874" t="s">
        <v>103</v>
      </c>
      <c r="D17874" t="s">
        <v>210</v>
      </c>
      <c r="E17874" t="s">
        <v>212</v>
      </c>
      <c r="G17874" s="87">
        <v>6400</v>
      </c>
      <c r="H17874" s="87">
        <v>5824</v>
      </c>
    </row>
    <row r="17875" spans="1:8" x14ac:dyDescent="0.3">
      <c r="A17875" t="s">
        <v>43</v>
      </c>
      <c r="B17875" t="s">
        <v>53</v>
      </c>
      <c r="C17875" t="s">
        <v>103</v>
      </c>
      <c r="D17875" t="s">
        <v>210</v>
      </c>
      <c r="E17875" t="s">
        <v>213</v>
      </c>
      <c r="G17875" s="87">
        <v>6400</v>
      </c>
      <c r="H17875" s="87">
        <v>5824</v>
      </c>
    </row>
    <row r="17876" spans="1:8" x14ac:dyDescent="0.3">
      <c r="A17876" t="s">
        <v>43</v>
      </c>
      <c r="B17876" t="s">
        <v>53</v>
      </c>
      <c r="C17876" t="s">
        <v>103</v>
      </c>
      <c r="D17876" t="s">
        <v>214</v>
      </c>
      <c r="E17876" t="s">
        <v>215</v>
      </c>
      <c r="F17876" s="88">
        <v>46388</v>
      </c>
      <c r="G17876" s="87">
        <v>533.33333333333337</v>
      </c>
      <c r="H17876" s="87">
        <v>0</v>
      </c>
    </row>
    <row r="17877" spans="1:8" x14ac:dyDescent="0.3">
      <c r="A17877" t="s">
        <v>43</v>
      </c>
      <c r="B17877" t="s">
        <v>53</v>
      </c>
      <c r="C17877" t="s">
        <v>103</v>
      </c>
      <c r="D17877" t="s">
        <v>214</v>
      </c>
      <c r="E17877" t="s">
        <v>216</v>
      </c>
      <c r="F17877" s="88">
        <v>46388</v>
      </c>
      <c r="G17877" s="87">
        <v>533.33333333333337</v>
      </c>
      <c r="H17877" s="87">
        <v>0</v>
      </c>
    </row>
    <row r="17878" spans="1:8" x14ac:dyDescent="0.3">
      <c r="A17878" t="s">
        <v>43</v>
      </c>
      <c r="B17878" t="s">
        <v>53</v>
      </c>
      <c r="C17878" t="s">
        <v>103</v>
      </c>
      <c r="D17878" t="s">
        <v>214</v>
      </c>
      <c r="E17878" t="s">
        <v>217</v>
      </c>
      <c r="F17878" s="88">
        <v>46388</v>
      </c>
      <c r="G17878" s="87">
        <v>533.33333333333337</v>
      </c>
      <c r="H17878" s="87">
        <v>0</v>
      </c>
    </row>
    <row r="17879" spans="1:8" x14ac:dyDescent="0.3">
      <c r="A17879" t="s">
        <v>43</v>
      </c>
      <c r="B17879" t="s">
        <v>53</v>
      </c>
      <c r="C17879" t="s">
        <v>103</v>
      </c>
      <c r="D17879" t="s">
        <v>214</v>
      </c>
      <c r="E17879" t="s">
        <v>215</v>
      </c>
      <c r="F17879" s="88">
        <v>46419</v>
      </c>
      <c r="G17879" s="87">
        <v>533.33333333333337</v>
      </c>
      <c r="H17879" s="87">
        <v>0</v>
      </c>
    </row>
    <row r="17880" spans="1:8" x14ac:dyDescent="0.3">
      <c r="A17880" t="s">
        <v>43</v>
      </c>
      <c r="B17880" t="s">
        <v>53</v>
      </c>
      <c r="C17880" t="s">
        <v>103</v>
      </c>
      <c r="D17880" t="s">
        <v>214</v>
      </c>
      <c r="E17880" t="s">
        <v>216</v>
      </c>
      <c r="F17880" s="88">
        <v>46419</v>
      </c>
      <c r="G17880" s="87">
        <v>533.33333333333337</v>
      </c>
      <c r="H17880" s="87">
        <v>0</v>
      </c>
    </row>
    <row r="17881" spans="1:8" x14ac:dyDescent="0.3">
      <c r="A17881" t="s">
        <v>43</v>
      </c>
      <c r="B17881" t="s">
        <v>53</v>
      </c>
      <c r="C17881" t="s">
        <v>103</v>
      </c>
      <c r="D17881" t="s">
        <v>214</v>
      </c>
      <c r="E17881" t="s">
        <v>217</v>
      </c>
      <c r="F17881" s="88">
        <v>46419</v>
      </c>
      <c r="G17881" s="87">
        <v>533.33333333333337</v>
      </c>
      <c r="H17881" s="87">
        <v>0</v>
      </c>
    </row>
    <row r="17882" spans="1:8" x14ac:dyDescent="0.3">
      <c r="A17882" t="s">
        <v>43</v>
      </c>
      <c r="B17882" t="s">
        <v>53</v>
      </c>
      <c r="C17882" t="s">
        <v>103</v>
      </c>
      <c r="D17882" t="s">
        <v>214</v>
      </c>
      <c r="E17882" t="s">
        <v>215</v>
      </c>
      <c r="F17882" s="88">
        <v>46447</v>
      </c>
      <c r="G17882" s="87">
        <v>533.33333333333337</v>
      </c>
      <c r="H17882" s="87">
        <v>0</v>
      </c>
    </row>
    <row r="17883" spans="1:8" x14ac:dyDescent="0.3">
      <c r="A17883" t="s">
        <v>43</v>
      </c>
      <c r="B17883" t="s">
        <v>53</v>
      </c>
      <c r="C17883" t="s">
        <v>103</v>
      </c>
      <c r="D17883" t="s">
        <v>214</v>
      </c>
      <c r="E17883" t="s">
        <v>216</v>
      </c>
      <c r="F17883" s="88">
        <v>46447</v>
      </c>
      <c r="G17883" s="87">
        <v>533.33333333333337</v>
      </c>
      <c r="H17883" s="87">
        <v>0</v>
      </c>
    </row>
    <row r="17884" spans="1:8" x14ac:dyDescent="0.3">
      <c r="A17884" t="s">
        <v>43</v>
      </c>
      <c r="B17884" t="s">
        <v>53</v>
      </c>
      <c r="C17884" t="s">
        <v>103</v>
      </c>
      <c r="D17884" t="s">
        <v>214</v>
      </c>
      <c r="E17884" t="s">
        <v>217</v>
      </c>
      <c r="F17884" s="88">
        <v>46447</v>
      </c>
      <c r="G17884" s="87">
        <v>533.33333333333337</v>
      </c>
      <c r="H17884" s="87">
        <v>0</v>
      </c>
    </row>
    <row r="17885" spans="1:8" x14ac:dyDescent="0.3">
      <c r="A17885" t="s">
        <v>43</v>
      </c>
      <c r="B17885" t="s">
        <v>53</v>
      </c>
      <c r="C17885" t="s">
        <v>103</v>
      </c>
      <c r="D17885" t="s">
        <v>214</v>
      </c>
      <c r="E17885" t="s">
        <v>215</v>
      </c>
      <c r="F17885" s="88">
        <v>46478</v>
      </c>
      <c r="G17885" s="87">
        <v>533.33333333333337</v>
      </c>
      <c r="H17885" s="87">
        <v>0</v>
      </c>
    </row>
    <row r="17886" spans="1:8" x14ac:dyDescent="0.3">
      <c r="A17886" t="s">
        <v>43</v>
      </c>
      <c r="B17886" t="s">
        <v>53</v>
      </c>
      <c r="C17886" t="s">
        <v>103</v>
      </c>
      <c r="D17886" t="s">
        <v>214</v>
      </c>
      <c r="E17886" t="s">
        <v>216</v>
      </c>
      <c r="F17886" s="88">
        <v>46478</v>
      </c>
      <c r="G17886" s="87">
        <v>533.33333333333337</v>
      </c>
      <c r="H17886" s="87">
        <v>0</v>
      </c>
    </row>
    <row r="17887" spans="1:8" x14ac:dyDescent="0.3">
      <c r="A17887" t="s">
        <v>43</v>
      </c>
      <c r="B17887" t="s">
        <v>53</v>
      </c>
      <c r="C17887" t="s">
        <v>103</v>
      </c>
      <c r="D17887" t="s">
        <v>214</v>
      </c>
      <c r="E17887" t="s">
        <v>217</v>
      </c>
      <c r="F17887" s="88">
        <v>46478</v>
      </c>
      <c r="G17887" s="87">
        <v>533.33333333333337</v>
      </c>
      <c r="H17887" s="87">
        <v>0</v>
      </c>
    </row>
    <row r="17888" spans="1:8" x14ac:dyDescent="0.3">
      <c r="A17888" t="s">
        <v>43</v>
      </c>
      <c r="B17888" t="s">
        <v>53</v>
      </c>
      <c r="C17888" t="s">
        <v>103</v>
      </c>
      <c r="D17888" t="s">
        <v>214</v>
      </c>
      <c r="E17888" t="s">
        <v>215</v>
      </c>
      <c r="F17888" s="88">
        <v>46508</v>
      </c>
      <c r="G17888" s="87">
        <v>533.33333333333337</v>
      </c>
      <c r="H17888" s="87">
        <v>0</v>
      </c>
    </row>
    <row r="17889" spans="1:8" x14ac:dyDescent="0.3">
      <c r="A17889" t="s">
        <v>43</v>
      </c>
      <c r="B17889" t="s">
        <v>53</v>
      </c>
      <c r="C17889" t="s">
        <v>103</v>
      </c>
      <c r="D17889" t="s">
        <v>214</v>
      </c>
      <c r="E17889" t="s">
        <v>216</v>
      </c>
      <c r="F17889" s="88">
        <v>46508</v>
      </c>
      <c r="G17889" s="87">
        <v>533.33333333333337</v>
      </c>
      <c r="H17889" s="87">
        <v>0</v>
      </c>
    </row>
    <row r="17890" spans="1:8" x14ac:dyDescent="0.3">
      <c r="A17890" t="s">
        <v>43</v>
      </c>
      <c r="B17890" t="s">
        <v>53</v>
      </c>
      <c r="C17890" t="s">
        <v>103</v>
      </c>
      <c r="D17890" t="s">
        <v>214</v>
      </c>
      <c r="E17890" t="s">
        <v>217</v>
      </c>
      <c r="F17890" s="88">
        <v>46508</v>
      </c>
      <c r="G17890" s="87">
        <v>533.33333333333337</v>
      </c>
      <c r="H17890" s="87">
        <v>0</v>
      </c>
    </row>
    <row r="17891" spans="1:8" x14ac:dyDescent="0.3">
      <c r="A17891" t="s">
        <v>43</v>
      </c>
      <c r="B17891" t="s">
        <v>53</v>
      </c>
      <c r="C17891" t="s">
        <v>103</v>
      </c>
      <c r="D17891" t="s">
        <v>214</v>
      </c>
      <c r="E17891" t="s">
        <v>215</v>
      </c>
      <c r="F17891" s="88">
        <v>46539</v>
      </c>
      <c r="G17891" s="87">
        <v>533.33333333333337</v>
      </c>
      <c r="H17891" s="87">
        <v>0</v>
      </c>
    </row>
    <row r="17892" spans="1:8" x14ac:dyDescent="0.3">
      <c r="A17892" t="s">
        <v>43</v>
      </c>
      <c r="B17892" t="s">
        <v>53</v>
      </c>
      <c r="C17892" t="s">
        <v>103</v>
      </c>
      <c r="D17892" t="s">
        <v>214</v>
      </c>
      <c r="E17892" t="s">
        <v>216</v>
      </c>
      <c r="F17892" s="88">
        <v>46539</v>
      </c>
      <c r="G17892" s="87">
        <v>533.33333333333337</v>
      </c>
      <c r="H17892" s="87">
        <v>0</v>
      </c>
    </row>
    <row r="17893" spans="1:8" x14ac:dyDescent="0.3">
      <c r="A17893" t="s">
        <v>43</v>
      </c>
      <c r="B17893" t="s">
        <v>53</v>
      </c>
      <c r="C17893" t="s">
        <v>103</v>
      </c>
      <c r="D17893" t="s">
        <v>214</v>
      </c>
      <c r="E17893" t="s">
        <v>217</v>
      </c>
      <c r="F17893" s="88">
        <v>46539</v>
      </c>
      <c r="G17893" s="87">
        <v>533.33333333333337</v>
      </c>
      <c r="H17893" s="87">
        <v>0</v>
      </c>
    </row>
    <row r="17894" spans="1:8" x14ac:dyDescent="0.3">
      <c r="A17894" t="s">
        <v>43</v>
      </c>
      <c r="B17894" t="s">
        <v>53</v>
      </c>
      <c r="C17894" t="s">
        <v>103</v>
      </c>
      <c r="D17894" t="s">
        <v>214</v>
      </c>
      <c r="E17894" t="s">
        <v>215</v>
      </c>
      <c r="F17894" s="88">
        <v>46569</v>
      </c>
      <c r="G17894" s="87">
        <v>533.33333333333337</v>
      </c>
      <c r="H17894" s="87">
        <v>0</v>
      </c>
    </row>
    <row r="17895" spans="1:8" x14ac:dyDescent="0.3">
      <c r="A17895" t="s">
        <v>43</v>
      </c>
      <c r="B17895" t="s">
        <v>53</v>
      </c>
      <c r="C17895" t="s">
        <v>103</v>
      </c>
      <c r="D17895" t="s">
        <v>214</v>
      </c>
      <c r="E17895" t="s">
        <v>216</v>
      </c>
      <c r="F17895" s="88">
        <v>46569</v>
      </c>
      <c r="G17895" s="87">
        <v>533.33333333333337</v>
      </c>
      <c r="H17895" s="87">
        <v>0</v>
      </c>
    </row>
    <row r="17896" spans="1:8" x14ac:dyDescent="0.3">
      <c r="A17896" t="s">
        <v>43</v>
      </c>
      <c r="B17896" t="s">
        <v>53</v>
      </c>
      <c r="C17896" t="s">
        <v>103</v>
      </c>
      <c r="D17896" t="s">
        <v>214</v>
      </c>
      <c r="E17896" t="s">
        <v>217</v>
      </c>
      <c r="F17896" s="88">
        <v>46569</v>
      </c>
      <c r="G17896" s="87">
        <v>533.33333333333337</v>
      </c>
      <c r="H17896" s="87">
        <v>0</v>
      </c>
    </row>
    <row r="17897" spans="1:8" x14ac:dyDescent="0.3">
      <c r="A17897" t="s">
        <v>43</v>
      </c>
      <c r="B17897" t="s">
        <v>53</v>
      </c>
      <c r="C17897" t="s">
        <v>103</v>
      </c>
      <c r="D17897" t="s">
        <v>214</v>
      </c>
      <c r="E17897" t="s">
        <v>215</v>
      </c>
      <c r="F17897" s="88">
        <v>46600</v>
      </c>
      <c r="G17897" s="87">
        <v>533.33333333333337</v>
      </c>
      <c r="H17897" s="87">
        <v>21.33333333333335</v>
      </c>
    </row>
    <row r="17898" spans="1:8" x14ac:dyDescent="0.3">
      <c r="A17898" t="s">
        <v>43</v>
      </c>
      <c r="B17898" t="s">
        <v>53</v>
      </c>
      <c r="C17898" t="s">
        <v>103</v>
      </c>
      <c r="D17898" t="s">
        <v>214</v>
      </c>
      <c r="E17898" t="s">
        <v>216</v>
      </c>
      <c r="F17898" s="88">
        <v>46600</v>
      </c>
      <c r="G17898" s="87">
        <v>533.33333333333337</v>
      </c>
      <c r="H17898" s="87">
        <v>21.33333333333335</v>
      </c>
    </row>
    <row r="17899" spans="1:8" x14ac:dyDescent="0.3">
      <c r="A17899" t="s">
        <v>43</v>
      </c>
      <c r="B17899" t="s">
        <v>53</v>
      </c>
      <c r="C17899" t="s">
        <v>103</v>
      </c>
      <c r="D17899" t="s">
        <v>214</v>
      </c>
      <c r="E17899" t="s">
        <v>217</v>
      </c>
      <c r="F17899" s="88">
        <v>46600</v>
      </c>
      <c r="G17899" s="87">
        <v>533.33333333333337</v>
      </c>
      <c r="H17899" s="87">
        <v>0</v>
      </c>
    </row>
    <row r="17900" spans="1:8" x14ac:dyDescent="0.3">
      <c r="A17900" t="s">
        <v>43</v>
      </c>
      <c r="B17900" t="s">
        <v>53</v>
      </c>
      <c r="C17900" t="s">
        <v>103</v>
      </c>
      <c r="D17900" t="s">
        <v>214</v>
      </c>
      <c r="E17900" t="s">
        <v>215</v>
      </c>
      <c r="F17900" s="88">
        <v>46631</v>
      </c>
      <c r="G17900" s="87">
        <v>533.33333333333337</v>
      </c>
      <c r="H17900" s="87">
        <v>21.33333333333335</v>
      </c>
    </row>
    <row r="17901" spans="1:8" x14ac:dyDescent="0.3">
      <c r="A17901" t="s">
        <v>43</v>
      </c>
      <c r="B17901" t="s">
        <v>53</v>
      </c>
      <c r="C17901" t="s">
        <v>103</v>
      </c>
      <c r="D17901" t="s">
        <v>214</v>
      </c>
      <c r="E17901" t="s">
        <v>216</v>
      </c>
      <c r="F17901" s="88">
        <v>46631</v>
      </c>
      <c r="G17901" s="87">
        <v>533.33333333333337</v>
      </c>
      <c r="H17901" s="87">
        <v>21.33333333333335</v>
      </c>
    </row>
    <row r="17902" spans="1:8" x14ac:dyDescent="0.3">
      <c r="A17902" t="s">
        <v>43</v>
      </c>
      <c r="B17902" t="s">
        <v>53</v>
      </c>
      <c r="C17902" t="s">
        <v>103</v>
      </c>
      <c r="D17902" t="s">
        <v>214</v>
      </c>
      <c r="E17902" t="s">
        <v>217</v>
      </c>
      <c r="F17902" s="88">
        <v>46631</v>
      </c>
      <c r="G17902" s="87">
        <v>533.33333333333337</v>
      </c>
      <c r="H17902" s="87">
        <v>0</v>
      </c>
    </row>
    <row r="17903" spans="1:8" x14ac:dyDescent="0.3">
      <c r="A17903" t="s">
        <v>43</v>
      </c>
      <c r="B17903" t="s">
        <v>53</v>
      </c>
      <c r="C17903" t="s">
        <v>103</v>
      </c>
      <c r="D17903" t="s">
        <v>214</v>
      </c>
      <c r="E17903" t="s">
        <v>215</v>
      </c>
      <c r="F17903" s="88">
        <v>46661</v>
      </c>
      <c r="G17903" s="87">
        <v>533.33333333333337</v>
      </c>
      <c r="H17903" s="87">
        <v>21.33333333333335</v>
      </c>
    </row>
    <row r="17904" spans="1:8" x14ac:dyDescent="0.3">
      <c r="A17904" t="s">
        <v>43</v>
      </c>
      <c r="B17904" t="s">
        <v>53</v>
      </c>
      <c r="C17904" t="s">
        <v>103</v>
      </c>
      <c r="D17904" t="s">
        <v>214</v>
      </c>
      <c r="E17904" t="s">
        <v>216</v>
      </c>
      <c r="F17904" s="88">
        <v>46661</v>
      </c>
      <c r="G17904" s="87">
        <v>533.33333333333337</v>
      </c>
      <c r="H17904" s="87">
        <v>21.33333333333335</v>
      </c>
    </row>
    <row r="17905" spans="1:8" x14ac:dyDescent="0.3">
      <c r="A17905" t="s">
        <v>43</v>
      </c>
      <c r="B17905" t="s">
        <v>53</v>
      </c>
      <c r="C17905" t="s">
        <v>103</v>
      </c>
      <c r="D17905" t="s">
        <v>214</v>
      </c>
      <c r="E17905" t="s">
        <v>217</v>
      </c>
      <c r="F17905" s="88">
        <v>46661</v>
      </c>
      <c r="G17905" s="87">
        <v>533.33333333333337</v>
      </c>
      <c r="H17905" s="87">
        <v>0</v>
      </c>
    </row>
    <row r="17906" spans="1:8" x14ac:dyDescent="0.3">
      <c r="A17906" t="s">
        <v>43</v>
      </c>
      <c r="B17906" t="s">
        <v>53</v>
      </c>
      <c r="C17906" t="s">
        <v>103</v>
      </c>
      <c r="D17906" t="s">
        <v>214</v>
      </c>
      <c r="E17906" t="s">
        <v>215</v>
      </c>
      <c r="F17906" s="88">
        <v>46692</v>
      </c>
      <c r="G17906" s="87">
        <v>533.33333333333337</v>
      </c>
      <c r="H17906" s="87">
        <v>21.33333333333335</v>
      </c>
    </row>
    <row r="17907" spans="1:8" x14ac:dyDescent="0.3">
      <c r="A17907" t="s">
        <v>43</v>
      </c>
      <c r="B17907" t="s">
        <v>53</v>
      </c>
      <c r="C17907" t="s">
        <v>103</v>
      </c>
      <c r="D17907" t="s">
        <v>214</v>
      </c>
      <c r="E17907" t="s">
        <v>216</v>
      </c>
      <c r="F17907" s="88">
        <v>46692</v>
      </c>
      <c r="G17907" s="87">
        <v>533.33333333333337</v>
      </c>
      <c r="H17907" s="87">
        <v>21.33333333333335</v>
      </c>
    </row>
    <row r="17908" spans="1:8" x14ac:dyDescent="0.3">
      <c r="A17908" t="s">
        <v>43</v>
      </c>
      <c r="B17908" t="s">
        <v>53</v>
      </c>
      <c r="C17908" t="s">
        <v>103</v>
      </c>
      <c r="D17908" t="s">
        <v>214</v>
      </c>
      <c r="E17908" t="s">
        <v>217</v>
      </c>
      <c r="F17908" s="88">
        <v>46692</v>
      </c>
      <c r="G17908" s="87">
        <v>533.33333333333337</v>
      </c>
      <c r="H17908" s="87">
        <v>0</v>
      </c>
    </row>
    <row r="17909" spans="1:8" x14ac:dyDescent="0.3">
      <c r="A17909" t="s">
        <v>43</v>
      </c>
      <c r="B17909" t="s">
        <v>53</v>
      </c>
      <c r="C17909" t="s">
        <v>103</v>
      </c>
      <c r="D17909" t="s">
        <v>214</v>
      </c>
      <c r="E17909" t="s">
        <v>215</v>
      </c>
      <c r="F17909" s="88">
        <v>46722</v>
      </c>
      <c r="G17909" s="87">
        <v>533.33333333333337</v>
      </c>
      <c r="H17909" s="87">
        <v>21.33333333333335</v>
      </c>
    </row>
    <row r="17910" spans="1:8" x14ac:dyDescent="0.3">
      <c r="A17910" t="s">
        <v>43</v>
      </c>
      <c r="B17910" t="s">
        <v>53</v>
      </c>
      <c r="C17910" t="s">
        <v>103</v>
      </c>
      <c r="D17910" t="s">
        <v>214</v>
      </c>
      <c r="E17910" t="s">
        <v>216</v>
      </c>
      <c r="F17910" s="88">
        <v>46722</v>
      </c>
      <c r="G17910" s="87">
        <v>533.33333333333337</v>
      </c>
      <c r="H17910" s="87">
        <v>21.33333333333335</v>
      </c>
    </row>
    <row r="17911" spans="1:8" x14ac:dyDescent="0.3">
      <c r="A17911" t="s">
        <v>43</v>
      </c>
      <c r="B17911" t="s">
        <v>53</v>
      </c>
      <c r="C17911" t="s">
        <v>103</v>
      </c>
      <c r="D17911" t="s">
        <v>214</v>
      </c>
      <c r="E17911" t="s">
        <v>217</v>
      </c>
      <c r="F17911" s="88">
        <v>46722</v>
      </c>
      <c r="G17911" s="87">
        <v>533.33333333333337</v>
      </c>
      <c r="H17911" s="87">
        <v>0</v>
      </c>
    </row>
    <row r="17912" spans="1:8" x14ac:dyDescent="0.3">
      <c r="A17912" t="s">
        <v>43</v>
      </c>
      <c r="B17912" t="s">
        <v>53</v>
      </c>
      <c r="C17912" t="s">
        <v>105</v>
      </c>
      <c r="D17912" t="s">
        <v>198</v>
      </c>
      <c r="E17912" t="s">
        <v>135</v>
      </c>
      <c r="G17912" s="87">
        <v>16800</v>
      </c>
      <c r="H17912" s="87">
        <v>9744</v>
      </c>
    </row>
    <row r="17913" spans="1:8" x14ac:dyDescent="0.3">
      <c r="A17913" t="s">
        <v>43</v>
      </c>
      <c r="B17913" t="s">
        <v>53</v>
      </c>
      <c r="C17913" t="s">
        <v>105</v>
      </c>
      <c r="D17913" t="s">
        <v>198</v>
      </c>
      <c r="E17913" t="s">
        <v>199</v>
      </c>
      <c r="G17913" s="87">
        <v>16800</v>
      </c>
      <c r="H17913" s="87">
        <v>16800</v>
      </c>
    </row>
    <row r="17914" spans="1:8" x14ac:dyDescent="0.3">
      <c r="A17914" t="s">
        <v>43</v>
      </c>
      <c r="B17914" t="s">
        <v>53</v>
      </c>
      <c r="C17914" t="s">
        <v>105</v>
      </c>
      <c r="D17914" t="s">
        <v>198</v>
      </c>
      <c r="E17914" t="s">
        <v>200</v>
      </c>
      <c r="G17914" s="87">
        <v>16800</v>
      </c>
      <c r="H17914" s="87">
        <v>16873.569025831221</v>
      </c>
    </row>
    <row r="17915" spans="1:8" x14ac:dyDescent="0.3">
      <c r="A17915" t="s">
        <v>43</v>
      </c>
      <c r="B17915" t="s">
        <v>53</v>
      </c>
      <c r="C17915" t="s">
        <v>105</v>
      </c>
      <c r="D17915" t="s">
        <v>198</v>
      </c>
      <c r="E17915" t="s">
        <v>201</v>
      </c>
      <c r="G17915" s="87">
        <v>16800</v>
      </c>
      <c r="H17915" s="87">
        <v>16800</v>
      </c>
    </row>
    <row r="17916" spans="1:8" x14ac:dyDescent="0.3">
      <c r="A17916" t="s">
        <v>43</v>
      </c>
      <c r="B17916" t="s">
        <v>53</v>
      </c>
      <c r="C17916" t="s">
        <v>105</v>
      </c>
      <c r="D17916" t="s">
        <v>198</v>
      </c>
      <c r="E17916" t="s">
        <v>202</v>
      </c>
      <c r="G17916" s="87">
        <v>16800</v>
      </c>
      <c r="H17916" s="87">
        <v>9786.6700349821094</v>
      </c>
    </row>
    <row r="17917" spans="1:8" x14ac:dyDescent="0.3">
      <c r="A17917" t="s">
        <v>43</v>
      </c>
      <c r="B17917" t="s">
        <v>53</v>
      </c>
      <c r="C17917" t="s">
        <v>105</v>
      </c>
      <c r="D17917" t="s">
        <v>198</v>
      </c>
      <c r="E17917" t="s">
        <v>139</v>
      </c>
      <c r="G17917" s="87">
        <v>16800</v>
      </c>
      <c r="H17917" s="87">
        <v>10500</v>
      </c>
    </row>
    <row r="17918" spans="1:8" x14ac:dyDescent="0.3">
      <c r="A17918" t="s">
        <v>43</v>
      </c>
      <c r="B17918" t="s">
        <v>53</v>
      </c>
      <c r="C17918" t="s">
        <v>105</v>
      </c>
      <c r="D17918" t="s">
        <v>198</v>
      </c>
      <c r="E17918" t="s">
        <v>65</v>
      </c>
      <c r="G17918" s="87">
        <v>16800</v>
      </c>
      <c r="H17918" s="87">
        <v>9786.6700349821094</v>
      </c>
    </row>
    <row r="17919" spans="1:8" x14ac:dyDescent="0.3">
      <c r="A17919" t="s">
        <v>43</v>
      </c>
      <c r="B17919" t="s">
        <v>53</v>
      </c>
      <c r="C17919" t="s">
        <v>105</v>
      </c>
      <c r="D17919" t="s">
        <v>203</v>
      </c>
      <c r="E17919" t="s">
        <v>204</v>
      </c>
      <c r="G17919" s="87">
        <v>16800</v>
      </c>
      <c r="H17919" s="87">
        <v>9696.6724859736078</v>
      </c>
    </row>
    <row r="17920" spans="1:8" x14ac:dyDescent="0.3">
      <c r="A17920" t="s">
        <v>43</v>
      </c>
      <c r="B17920" t="s">
        <v>53</v>
      </c>
      <c r="C17920" t="s">
        <v>105</v>
      </c>
      <c r="D17920" t="s">
        <v>203</v>
      </c>
      <c r="E17920" t="s">
        <v>142</v>
      </c>
      <c r="G17920" s="87">
        <v>16800</v>
      </c>
      <c r="H17920" s="87">
        <v>16800</v>
      </c>
    </row>
    <row r="17921" spans="1:8" x14ac:dyDescent="0.3">
      <c r="A17921" t="s">
        <v>43</v>
      </c>
      <c r="B17921" t="s">
        <v>53</v>
      </c>
      <c r="C17921" t="s">
        <v>105</v>
      </c>
      <c r="D17921" t="s">
        <v>203</v>
      </c>
      <c r="E17921" t="s">
        <v>143</v>
      </c>
      <c r="G17921" s="87">
        <v>16800</v>
      </c>
      <c r="H17921" s="87">
        <v>16718.400837885529</v>
      </c>
    </row>
    <row r="17922" spans="1:8" x14ac:dyDescent="0.3">
      <c r="A17922" t="s">
        <v>43</v>
      </c>
      <c r="B17922" t="s">
        <v>53</v>
      </c>
      <c r="C17922" t="s">
        <v>105</v>
      </c>
      <c r="D17922" t="s">
        <v>203</v>
      </c>
      <c r="E17922" t="s">
        <v>141</v>
      </c>
      <c r="G17922" s="87">
        <v>16800</v>
      </c>
      <c r="H17922" s="87">
        <v>0</v>
      </c>
    </row>
    <row r="17923" spans="1:8" x14ac:dyDescent="0.3">
      <c r="A17923" t="s">
        <v>43</v>
      </c>
      <c r="B17923" t="s">
        <v>53</v>
      </c>
      <c r="C17923" t="s">
        <v>105</v>
      </c>
      <c r="D17923" t="s">
        <v>203</v>
      </c>
      <c r="E17923" t="s">
        <v>205</v>
      </c>
      <c r="G17923" s="87">
        <v>16800</v>
      </c>
      <c r="H17923" s="87">
        <v>9696.6724859736078</v>
      </c>
    </row>
    <row r="17924" spans="1:8" x14ac:dyDescent="0.3">
      <c r="A17924" t="s">
        <v>43</v>
      </c>
      <c r="B17924" t="s">
        <v>53</v>
      </c>
      <c r="C17924" t="s">
        <v>105</v>
      </c>
      <c r="D17924" t="s">
        <v>206</v>
      </c>
      <c r="E17924" t="s">
        <v>207</v>
      </c>
      <c r="G17924" s="87">
        <v>16800</v>
      </c>
      <c r="H17924" s="87">
        <v>17640</v>
      </c>
    </row>
    <row r="17925" spans="1:8" x14ac:dyDescent="0.3">
      <c r="A17925" t="s">
        <v>43</v>
      </c>
      <c r="B17925" t="s">
        <v>53</v>
      </c>
      <c r="C17925" t="s">
        <v>105</v>
      </c>
      <c r="D17925" t="s">
        <v>206</v>
      </c>
      <c r="E17925" t="s">
        <v>208</v>
      </c>
      <c r="G17925" s="87">
        <v>16800</v>
      </c>
      <c r="H17925" s="87">
        <v>17640</v>
      </c>
    </row>
    <row r="17926" spans="1:8" x14ac:dyDescent="0.3">
      <c r="A17926" t="s">
        <v>43</v>
      </c>
      <c r="B17926" t="s">
        <v>53</v>
      </c>
      <c r="C17926" t="s">
        <v>105</v>
      </c>
      <c r="D17926" t="s">
        <v>206</v>
      </c>
      <c r="E17926" t="s">
        <v>209</v>
      </c>
      <c r="G17926" s="87">
        <v>16800</v>
      </c>
      <c r="H17926" s="87">
        <v>15388.61159737418</v>
      </c>
    </row>
    <row r="17927" spans="1:8" x14ac:dyDescent="0.3">
      <c r="A17927" t="s">
        <v>43</v>
      </c>
      <c r="B17927" t="s">
        <v>53</v>
      </c>
      <c r="C17927" t="s">
        <v>105</v>
      </c>
      <c r="D17927" t="s">
        <v>210</v>
      </c>
      <c r="E17927" t="s">
        <v>211</v>
      </c>
      <c r="G17927" s="87">
        <v>16800</v>
      </c>
      <c r="H17927" s="87">
        <v>15456</v>
      </c>
    </row>
    <row r="17928" spans="1:8" x14ac:dyDescent="0.3">
      <c r="A17928" t="s">
        <v>43</v>
      </c>
      <c r="B17928" t="s">
        <v>53</v>
      </c>
      <c r="C17928" t="s">
        <v>105</v>
      </c>
      <c r="D17928" t="s">
        <v>210</v>
      </c>
      <c r="E17928" t="s">
        <v>212</v>
      </c>
      <c r="G17928" s="87">
        <v>16800</v>
      </c>
      <c r="H17928" s="87">
        <v>15288</v>
      </c>
    </row>
    <row r="17929" spans="1:8" x14ac:dyDescent="0.3">
      <c r="A17929" t="s">
        <v>43</v>
      </c>
      <c r="B17929" t="s">
        <v>53</v>
      </c>
      <c r="C17929" t="s">
        <v>105</v>
      </c>
      <c r="D17929" t="s">
        <v>210</v>
      </c>
      <c r="E17929" t="s">
        <v>213</v>
      </c>
      <c r="G17929" s="87">
        <v>16800</v>
      </c>
      <c r="H17929" s="87">
        <v>15540</v>
      </c>
    </row>
    <row r="17930" spans="1:8" x14ac:dyDescent="0.3">
      <c r="A17930" t="s">
        <v>43</v>
      </c>
      <c r="B17930" t="s">
        <v>53</v>
      </c>
      <c r="C17930" t="s">
        <v>105</v>
      </c>
      <c r="D17930" t="s">
        <v>214</v>
      </c>
      <c r="E17930" t="s">
        <v>215</v>
      </c>
      <c r="F17930" s="88">
        <v>46388</v>
      </c>
      <c r="G17930" s="87">
        <v>1400</v>
      </c>
      <c r="H17930" s="87">
        <v>89.534231779761299</v>
      </c>
    </row>
    <row r="17931" spans="1:8" x14ac:dyDescent="0.3">
      <c r="A17931" t="s">
        <v>43</v>
      </c>
      <c r="B17931" t="s">
        <v>53</v>
      </c>
      <c r="C17931" t="s">
        <v>105</v>
      </c>
      <c r="D17931" t="s">
        <v>214</v>
      </c>
      <c r="E17931" t="s">
        <v>216</v>
      </c>
      <c r="F17931" s="88">
        <v>46388</v>
      </c>
      <c r="G17931" s="87">
        <v>1400</v>
      </c>
      <c r="H17931" s="87">
        <v>70.000000000000057</v>
      </c>
    </row>
    <row r="17932" spans="1:8" x14ac:dyDescent="0.3">
      <c r="A17932" t="s">
        <v>43</v>
      </c>
      <c r="B17932" t="s">
        <v>53</v>
      </c>
      <c r="C17932" t="s">
        <v>105</v>
      </c>
      <c r="D17932" t="s">
        <v>214</v>
      </c>
      <c r="E17932" t="s">
        <v>217</v>
      </c>
      <c r="F17932" s="88">
        <v>46388</v>
      </c>
      <c r="G17932" s="87">
        <v>1400</v>
      </c>
      <c r="H17932" s="87">
        <v>18.604030266439331</v>
      </c>
    </row>
    <row r="17933" spans="1:8" x14ac:dyDescent="0.3">
      <c r="A17933" t="s">
        <v>43</v>
      </c>
      <c r="B17933" t="s">
        <v>53</v>
      </c>
      <c r="C17933" t="s">
        <v>105</v>
      </c>
      <c r="D17933" t="s">
        <v>214</v>
      </c>
      <c r="E17933" t="s">
        <v>215</v>
      </c>
      <c r="F17933" s="88">
        <v>46419</v>
      </c>
      <c r="G17933" s="87">
        <v>1400</v>
      </c>
      <c r="H17933" s="87">
        <v>89.513274336283331</v>
      </c>
    </row>
    <row r="17934" spans="1:8" x14ac:dyDescent="0.3">
      <c r="A17934" t="s">
        <v>43</v>
      </c>
      <c r="B17934" t="s">
        <v>53</v>
      </c>
      <c r="C17934" t="s">
        <v>105</v>
      </c>
      <c r="D17934" t="s">
        <v>214</v>
      </c>
      <c r="E17934" t="s">
        <v>216</v>
      </c>
      <c r="F17934" s="88">
        <v>46419</v>
      </c>
      <c r="G17934" s="87">
        <v>1400</v>
      </c>
      <c r="H17934" s="87">
        <v>70.000000000000057</v>
      </c>
    </row>
    <row r="17935" spans="1:8" x14ac:dyDescent="0.3">
      <c r="A17935" t="s">
        <v>43</v>
      </c>
      <c r="B17935" t="s">
        <v>53</v>
      </c>
      <c r="C17935" t="s">
        <v>105</v>
      </c>
      <c r="D17935" t="s">
        <v>214</v>
      </c>
      <c r="E17935" t="s">
        <v>217</v>
      </c>
      <c r="F17935" s="88">
        <v>46419</v>
      </c>
      <c r="G17935" s="87">
        <v>1400</v>
      </c>
      <c r="H17935" s="87">
        <v>18.58407079646036</v>
      </c>
    </row>
    <row r="17936" spans="1:8" x14ac:dyDescent="0.3">
      <c r="A17936" t="s">
        <v>43</v>
      </c>
      <c r="B17936" t="s">
        <v>53</v>
      </c>
      <c r="C17936" t="s">
        <v>105</v>
      </c>
      <c r="D17936" t="s">
        <v>214</v>
      </c>
      <c r="E17936" t="s">
        <v>215</v>
      </c>
      <c r="F17936" s="88">
        <v>46447</v>
      </c>
      <c r="G17936" s="87">
        <v>1400</v>
      </c>
      <c r="H17936" s="87">
        <v>89.492361813304953</v>
      </c>
    </row>
    <row r="17937" spans="1:8" x14ac:dyDescent="0.3">
      <c r="A17937" t="s">
        <v>43</v>
      </c>
      <c r="B17937" t="s">
        <v>53</v>
      </c>
      <c r="C17937" t="s">
        <v>105</v>
      </c>
      <c r="D17937" t="s">
        <v>214</v>
      </c>
      <c r="E17937" t="s">
        <v>216</v>
      </c>
      <c r="F17937" s="88">
        <v>46447</v>
      </c>
      <c r="G17937" s="87">
        <v>1400</v>
      </c>
      <c r="H17937" s="87">
        <v>70.000000000000057</v>
      </c>
    </row>
    <row r="17938" spans="1:8" x14ac:dyDescent="0.3">
      <c r="A17938" t="s">
        <v>43</v>
      </c>
      <c r="B17938" t="s">
        <v>53</v>
      </c>
      <c r="C17938" t="s">
        <v>105</v>
      </c>
      <c r="D17938" t="s">
        <v>214</v>
      </c>
      <c r="E17938" t="s">
        <v>217</v>
      </c>
      <c r="F17938" s="88">
        <v>46447</v>
      </c>
      <c r="G17938" s="87">
        <v>1400</v>
      </c>
      <c r="H17938" s="87">
        <v>18.564154107909442</v>
      </c>
    </row>
    <row r="17939" spans="1:8" x14ac:dyDescent="0.3">
      <c r="A17939" t="s">
        <v>43</v>
      </c>
      <c r="B17939" t="s">
        <v>53</v>
      </c>
      <c r="C17939" t="s">
        <v>105</v>
      </c>
      <c r="D17939" t="s">
        <v>214</v>
      </c>
      <c r="E17939" t="s">
        <v>215</v>
      </c>
      <c r="F17939" s="88">
        <v>46478</v>
      </c>
      <c r="G17939" s="87">
        <v>1400</v>
      </c>
      <c r="H17939" s="87">
        <v>89.470787468247565</v>
      </c>
    </row>
    <row r="17940" spans="1:8" x14ac:dyDescent="0.3">
      <c r="A17940" t="s">
        <v>43</v>
      </c>
      <c r="B17940" t="s">
        <v>53</v>
      </c>
      <c r="C17940" t="s">
        <v>105</v>
      </c>
      <c r="D17940" t="s">
        <v>214</v>
      </c>
      <c r="E17940" t="s">
        <v>216</v>
      </c>
      <c r="F17940" s="88">
        <v>46478</v>
      </c>
      <c r="G17940" s="87">
        <v>1400</v>
      </c>
      <c r="H17940" s="87">
        <v>70.000000000000057</v>
      </c>
    </row>
    <row r="17941" spans="1:8" x14ac:dyDescent="0.3">
      <c r="A17941" t="s">
        <v>43</v>
      </c>
      <c r="B17941" t="s">
        <v>53</v>
      </c>
      <c r="C17941" t="s">
        <v>105</v>
      </c>
      <c r="D17941" t="s">
        <v>214</v>
      </c>
      <c r="E17941" t="s">
        <v>217</v>
      </c>
      <c r="F17941" s="88">
        <v>46478</v>
      </c>
      <c r="G17941" s="87">
        <v>1400</v>
      </c>
      <c r="H17941" s="87">
        <v>18.543607112616641</v>
      </c>
    </row>
    <row r="17942" spans="1:8" x14ac:dyDescent="0.3">
      <c r="A17942" t="s">
        <v>43</v>
      </c>
      <c r="B17942" t="s">
        <v>53</v>
      </c>
      <c r="C17942" t="s">
        <v>105</v>
      </c>
      <c r="D17942" t="s">
        <v>214</v>
      </c>
      <c r="E17942" t="s">
        <v>215</v>
      </c>
      <c r="F17942" s="88">
        <v>46508</v>
      </c>
      <c r="G17942" s="87">
        <v>1400</v>
      </c>
      <c r="H17942" s="87">
        <v>89.449260827800586</v>
      </c>
    </row>
    <row r="17943" spans="1:8" x14ac:dyDescent="0.3">
      <c r="A17943" t="s">
        <v>43</v>
      </c>
      <c r="B17943" t="s">
        <v>53</v>
      </c>
      <c r="C17943" t="s">
        <v>105</v>
      </c>
      <c r="D17943" t="s">
        <v>214</v>
      </c>
      <c r="E17943" t="s">
        <v>216</v>
      </c>
      <c r="F17943" s="88">
        <v>46508</v>
      </c>
      <c r="G17943" s="87">
        <v>1400</v>
      </c>
      <c r="H17943" s="87">
        <v>70.000000000000057</v>
      </c>
    </row>
    <row r="17944" spans="1:8" x14ac:dyDescent="0.3">
      <c r="A17944" t="s">
        <v>43</v>
      </c>
      <c r="B17944" t="s">
        <v>53</v>
      </c>
      <c r="C17944" t="s">
        <v>105</v>
      </c>
      <c r="D17944" t="s">
        <v>214</v>
      </c>
      <c r="E17944" t="s">
        <v>217</v>
      </c>
      <c r="F17944" s="88">
        <v>46508</v>
      </c>
      <c r="G17944" s="87">
        <v>1400</v>
      </c>
      <c r="H17944" s="87">
        <v>18.52310555028609</v>
      </c>
    </row>
    <row r="17945" spans="1:8" x14ac:dyDescent="0.3">
      <c r="A17945" t="s">
        <v>43</v>
      </c>
      <c r="B17945" t="s">
        <v>53</v>
      </c>
      <c r="C17945" t="s">
        <v>105</v>
      </c>
      <c r="D17945" t="s">
        <v>214</v>
      </c>
      <c r="E17945" t="s">
        <v>215</v>
      </c>
      <c r="F17945" s="88">
        <v>46539</v>
      </c>
      <c r="G17945" s="87">
        <v>1400</v>
      </c>
      <c r="H17945" s="87">
        <v>89.427781733914372</v>
      </c>
    </row>
    <row r="17946" spans="1:8" x14ac:dyDescent="0.3">
      <c r="A17946" t="s">
        <v>43</v>
      </c>
      <c r="B17946" t="s">
        <v>53</v>
      </c>
      <c r="C17946" t="s">
        <v>105</v>
      </c>
      <c r="D17946" t="s">
        <v>214</v>
      </c>
      <c r="E17946" t="s">
        <v>216</v>
      </c>
      <c r="F17946" s="88">
        <v>46539</v>
      </c>
      <c r="G17946" s="87">
        <v>1400</v>
      </c>
      <c r="H17946" s="87">
        <v>70.000000000000057</v>
      </c>
    </row>
    <row r="17947" spans="1:8" x14ac:dyDescent="0.3">
      <c r="A17947" t="s">
        <v>43</v>
      </c>
      <c r="B17947" t="s">
        <v>53</v>
      </c>
      <c r="C17947" t="s">
        <v>105</v>
      </c>
      <c r="D17947" t="s">
        <v>214</v>
      </c>
      <c r="E17947" t="s">
        <v>217</v>
      </c>
      <c r="F17947" s="88">
        <v>46539</v>
      </c>
      <c r="G17947" s="87">
        <v>1400</v>
      </c>
      <c r="H17947" s="87">
        <v>18.502649270394439</v>
      </c>
    </row>
    <row r="17948" spans="1:8" x14ac:dyDescent="0.3">
      <c r="A17948" t="s">
        <v>43</v>
      </c>
      <c r="B17948" t="s">
        <v>53</v>
      </c>
      <c r="C17948" t="s">
        <v>105</v>
      </c>
      <c r="D17948" t="s">
        <v>214</v>
      </c>
      <c r="E17948" t="s">
        <v>215</v>
      </c>
      <c r="F17948" s="88">
        <v>46569</v>
      </c>
      <c r="G17948" s="87">
        <v>1400</v>
      </c>
      <c r="H17948" s="87">
        <v>18.482238123082379</v>
      </c>
    </row>
    <row r="17949" spans="1:8" x14ac:dyDescent="0.3">
      <c r="A17949" t="s">
        <v>43</v>
      </c>
      <c r="B17949" t="s">
        <v>53</v>
      </c>
      <c r="C17949" t="s">
        <v>105</v>
      </c>
      <c r="D17949" t="s">
        <v>214</v>
      </c>
      <c r="E17949" t="s">
        <v>216</v>
      </c>
      <c r="F17949" s="88">
        <v>46569</v>
      </c>
      <c r="G17949" s="87">
        <v>1400</v>
      </c>
      <c r="H17949" s="87">
        <v>0</v>
      </c>
    </row>
    <row r="17950" spans="1:8" x14ac:dyDescent="0.3">
      <c r="A17950" t="s">
        <v>43</v>
      </c>
      <c r="B17950" t="s">
        <v>53</v>
      </c>
      <c r="C17950" t="s">
        <v>105</v>
      </c>
      <c r="D17950" t="s">
        <v>214</v>
      </c>
      <c r="E17950" t="s">
        <v>217</v>
      </c>
      <c r="F17950" s="88">
        <v>46569</v>
      </c>
      <c r="G17950" s="87">
        <v>1400</v>
      </c>
      <c r="H17950" s="87">
        <v>18.482238123082379</v>
      </c>
    </row>
    <row r="17951" spans="1:8" x14ac:dyDescent="0.3">
      <c r="A17951" t="s">
        <v>43</v>
      </c>
      <c r="B17951" t="s">
        <v>53</v>
      </c>
      <c r="C17951" t="s">
        <v>105</v>
      </c>
      <c r="D17951" t="s">
        <v>214</v>
      </c>
      <c r="E17951" t="s">
        <v>215</v>
      </c>
      <c r="F17951" s="88">
        <v>46600</v>
      </c>
      <c r="G17951" s="87">
        <v>1400</v>
      </c>
      <c r="H17951" s="87">
        <v>18.461538461538709</v>
      </c>
    </row>
    <row r="17952" spans="1:8" x14ac:dyDescent="0.3">
      <c r="A17952" t="s">
        <v>43</v>
      </c>
      <c r="B17952" t="s">
        <v>53</v>
      </c>
      <c r="C17952" t="s">
        <v>105</v>
      </c>
      <c r="D17952" t="s">
        <v>214</v>
      </c>
      <c r="E17952" t="s">
        <v>216</v>
      </c>
      <c r="F17952" s="88">
        <v>46600</v>
      </c>
      <c r="G17952" s="87">
        <v>1400</v>
      </c>
      <c r="H17952" s="87">
        <v>0</v>
      </c>
    </row>
    <row r="17953" spans="1:8" x14ac:dyDescent="0.3">
      <c r="A17953" t="s">
        <v>43</v>
      </c>
      <c r="B17953" t="s">
        <v>53</v>
      </c>
      <c r="C17953" t="s">
        <v>105</v>
      </c>
      <c r="D17953" t="s">
        <v>214</v>
      </c>
      <c r="E17953" t="s">
        <v>217</v>
      </c>
      <c r="F17953" s="88">
        <v>46600</v>
      </c>
      <c r="G17953" s="87">
        <v>1400</v>
      </c>
      <c r="H17953" s="87">
        <v>18.461538461538709</v>
      </c>
    </row>
    <row r="17954" spans="1:8" x14ac:dyDescent="0.3">
      <c r="A17954" t="s">
        <v>43</v>
      </c>
      <c r="B17954" t="s">
        <v>53</v>
      </c>
      <c r="C17954" t="s">
        <v>105</v>
      </c>
      <c r="D17954" t="s">
        <v>214</v>
      </c>
      <c r="E17954" t="s">
        <v>215</v>
      </c>
      <c r="F17954" s="88">
        <v>46631</v>
      </c>
      <c r="G17954" s="87">
        <v>1400</v>
      </c>
      <c r="H17954" s="87">
        <v>18.441217866208031</v>
      </c>
    </row>
    <row r="17955" spans="1:8" x14ac:dyDescent="0.3">
      <c r="A17955" t="s">
        <v>43</v>
      </c>
      <c r="B17955" t="s">
        <v>53</v>
      </c>
      <c r="C17955" t="s">
        <v>105</v>
      </c>
      <c r="D17955" t="s">
        <v>214</v>
      </c>
      <c r="E17955" t="s">
        <v>216</v>
      </c>
      <c r="F17955" s="88">
        <v>46631</v>
      </c>
      <c r="G17955" s="87">
        <v>1400</v>
      </c>
      <c r="H17955" s="87">
        <v>0</v>
      </c>
    </row>
    <row r="17956" spans="1:8" x14ac:dyDescent="0.3">
      <c r="A17956" t="s">
        <v>43</v>
      </c>
      <c r="B17956" t="s">
        <v>53</v>
      </c>
      <c r="C17956" t="s">
        <v>105</v>
      </c>
      <c r="D17956" t="s">
        <v>214</v>
      </c>
      <c r="E17956" t="s">
        <v>217</v>
      </c>
      <c r="F17956" s="88">
        <v>46631</v>
      </c>
      <c r="G17956" s="87">
        <v>1400</v>
      </c>
      <c r="H17956" s="87">
        <v>18.441217866208031</v>
      </c>
    </row>
    <row r="17957" spans="1:8" x14ac:dyDescent="0.3">
      <c r="A17957" t="s">
        <v>43</v>
      </c>
      <c r="B17957" t="s">
        <v>53</v>
      </c>
      <c r="C17957" t="s">
        <v>105</v>
      </c>
      <c r="D17957" t="s">
        <v>214</v>
      </c>
      <c r="E17957" t="s">
        <v>215</v>
      </c>
      <c r="F17957" s="88">
        <v>46661</v>
      </c>
      <c r="G17957" s="87">
        <v>1400</v>
      </c>
      <c r="H17957" s="87">
        <v>18.420941955407461</v>
      </c>
    </row>
    <row r="17958" spans="1:8" x14ac:dyDescent="0.3">
      <c r="A17958" t="s">
        <v>43</v>
      </c>
      <c r="B17958" t="s">
        <v>53</v>
      </c>
      <c r="C17958" t="s">
        <v>105</v>
      </c>
      <c r="D17958" t="s">
        <v>214</v>
      </c>
      <c r="E17958" t="s">
        <v>216</v>
      </c>
      <c r="F17958" s="88">
        <v>46661</v>
      </c>
      <c r="G17958" s="87">
        <v>1400</v>
      </c>
      <c r="H17958" s="87">
        <v>0</v>
      </c>
    </row>
    <row r="17959" spans="1:8" x14ac:dyDescent="0.3">
      <c r="A17959" t="s">
        <v>43</v>
      </c>
      <c r="B17959" t="s">
        <v>53</v>
      </c>
      <c r="C17959" t="s">
        <v>105</v>
      </c>
      <c r="D17959" t="s">
        <v>214</v>
      </c>
      <c r="E17959" t="s">
        <v>217</v>
      </c>
      <c r="F17959" s="88">
        <v>46661</v>
      </c>
      <c r="G17959" s="87">
        <v>1400</v>
      </c>
      <c r="H17959" s="87">
        <v>18.420941955407461</v>
      </c>
    </row>
    <row r="17960" spans="1:8" x14ac:dyDescent="0.3">
      <c r="A17960" t="s">
        <v>43</v>
      </c>
      <c r="B17960" t="s">
        <v>53</v>
      </c>
      <c r="C17960" t="s">
        <v>105</v>
      </c>
      <c r="D17960" t="s">
        <v>214</v>
      </c>
      <c r="E17960" t="s">
        <v>215</v>
      </c>
      <c r="F17960" s="88">
        <v>46692</v>
      </c>
      <c r="G17960" s="87">
        <v>1400</v>
      </c>
      <c r="H17960" s="87">
        <v>18.400710581908839</v>
      </c>
    </row>
    <row r="17961" spans="1:8" x14ac:dyDescent="0.3">
      <c r="A17961" t="s">
        <v>43</v>
      </c>
      <c r="B17961" t="s">
        <v>53</v>
      </c>
      <c r="C17961" t="s">
        <v>105</v>
      </c>
      <c r="D17961" t="s">
        <v>214</v>
      </c>
      <c r="E17961" t="s">
        <v>216</v>
      </c>
      <c r="F17961" s="88">
        <v>46692</v>
      </c>
      <c r="G17961" s="87">
        <v>1400</v>
      </c>
      <c r="H17961" s="87">
        <v>0</v>
      </c>
    </row>
    <row r="17962" spans="1:8" x14ac:dyDescent="0.3">
      <c r="A17962" t="s">
        <v>43</v>
      </c>
      <c r="B17962" t="s">
        <v>53</v>
      </c>
      <c r="C17962" t="s">
        <v>105</v>
      </c>
      <c r="D17962" t="s">
        <v>214</v>
      </c>
      <c r="E17962" t="s">
        <v>217</v>
      </c>
      <c r="F17962" s="88">
        <v>46692</v>
      </c>
      <c r="G17962" s="87">
        <v>1400</v>
      </c>
      <c r="H17962" s="87">
        <v>18.400710581908839</v>
      </c>
    </row>
    <row r="17963" spans="1:8" x14ac:dyDescent="0.3">
      <c r="A17963" t="s">
        <v>43</v>
      </c>
      <c r="B17963" t="s">
        <v>53</v>
      </c>
      <c r="C17963" t="s">
        <v>105</v>
      </c>
      <c r="D17963" t="s">
        <v>214</v>
      </c>
      <c r="E17963" t="s">
        <v>215</v>
      </c>
      <c r="F17963" s="88">
        <v>46722</v>
      </c>
      <c r="G17963" s="87">
        <v>1400</v>
      </c>
      <c r="H17963" s="87">
        <v>18.380523599129319</v>
      </c>
    </row>
    <row r="17964" spans="1:8" x14ac:dyDescent="0.3">
      <c r="A17964" t="s">
        <v>43</v>
      </c>
      <c r="B17964" t="s">
        <v>53</v>
      </c>
      <c r="C17964" t="s">
        <v>105</v>
      </c>
      <c r="D17964" t="s">
        <v>214</v>
      </c>
      <c r="E17964" t="s">
        <v>216</v>
      </c>
      <c r="F17964" s="88">
        <v>46722</v>
      </c>
      <c r="G17964" s="87">
        <v>1400</v>
      </c>
      <c r="H17964" s="87">
        <v>0</v>
      </c>
    </row>
    <row r="17965" spans="1:8" x14ac:dyDescent="0.3">
      <c r="A17965" t="s">
        <v>43</v>
      </c>
      <c r="B17965" t="s">
        <v>53</v>
      </c>
      <c r="C17965" t="s">
        <v>105</v>
      </c>
      <c r="D17965" t="s">
        <v>214</v>
      </c>
      <c r="E17965" t="s">
        <v>217</v>
      </c>
      <c r="F17965" s="88">
        <v>46722</v>
      </c>
      <c r="G17965" s="87">
        <v>1400</v>
      </c>
      <c r="H17965" s="87">
        <v>18.380523599129319</v>
      </c>
    </row>
    <row r="17966" spans="1:8" x14ac:dyDescent="0.3">
      <c r="A17966" t="s">
        <v>43</v>
      </c>
      <c r="B17966" t="s">
        <v>53</v>
      </c>
      <c r="C17966" t="s">
        <v>106</v>
      </c>
      <c r="D17966" t="s">
        <v>198</v>
      </c>
      <c r="E17966" t="s">
        <v>135</v>
      </c>
      <c r="G17966" s="87">
        <v>13600</v>
      </c>
      <c r="H17966" s="87">
        <v>7670.4</v>
      </c>
    </row>
    <row r="17967" spans="1:8" x14ac:dyDescent="0.3">
      <c r="A17967" t="s">
        <v>43</v>
      </c>
      <c r="B17967" t="s">
        <v>53</v>
      </c>
      <c r="C17967" t="s">
        <v>106</v>
      </c>
      <c r="D17967" t="s">
        <v>198</v>
      </c>
      <c r="E17967" t="s">
        <v>199</v>
      </c>
      <c r="G17967" s="87">
        <v>13600</v>
      </c>
      <c r="H17967" s="87">
        <v>13605.348014156511</v>
      </c>
    </row>
    <row r="17968" spans="1:8" x14ac:dyDescent="0.3">
      <c r="A17968" t="s">
        <v>43</v>
      </c>
      <c r="B17968" t="s">
        <v>53</v>
      </c>
      <c r="C17968" t="s">
        <v>106</v>
      </c>
      <c r="D17968" t="s">
        <v>198</v>
      </c>
      <c r="E17968" t="s">
        <v>200</v>
      </c>
      <c r="G17968" s="87">
        <v>13600</v>
      </c>
      <c r="H17968" s="87">
        <v>13779.678953226659</v>
      </c>
    </row>
    <row r="17969" spans="1:8" x14ac:dyDescent="0.3">
      <c r="A17969" t="s">
        <v>43</v>
      </c>
      <c r="B17969" t="s">
        <v>53</v>
      </c>
      <c r="C17969" t="s">
        <v>106</v>
      </c>
      <c r="D17969" t="s">
        <v>198</v>
      </c>
      <c r="E17969" t="s">
        <v>201</v>
      </c>
      <c r="G17969" s="87">
        <v>13600</v>
      </c>
      <c r="H17969" s="87">
        <v>13600</v>
      </c>
    </row>
    <row r="17970" spans="1:8" x14ac:dyDescent="0.3">
      <c r="A17970" t="s">
        <v>43</v>
      </c>
      <c r="B17970" t="s">
        <v>53</v>
      </c>
      <c r="C17970" t="s">
        <v>106</v>
      </c>
      <c r="D17970" t="s">
        <v>198</v>
      </c>
      <c r="E17970" t="s">
        <v>202</v>
      </c>
      <c r="G17970" s="87">
        <v>13600</v>
      </c>
      <c r="H17970" s="87">
        <v>7774.7950597533854</v>
      </c>
    </row>
    <row r="17971" spans="1:8" x14ac:dyDescent="0.3">
      <c r="A17971" t="s">
        <v>43</v>
      </c>
      <c r="B17971" t="s">
        <v>53</v>
      </c>
      <c r="C17971" t="s">
        <v>106</v>
      </c>
      <c r="D17971" t="s">
        <v>198</v>
      </c>
      <c r="E17971" t="s">
        <v>139</v>
      </c>
      <c r="G17971" s="87">
        <v>13600</v>
      </c>
      <c r="H17971" s="87">
        <v>8772</v>
      </c>
    </row>
    <row r="17972" spans="1:8" x14ac:dyDescent="0.3">
      <c r="A17972" t="s">
        <v>43</v>
      </c>
      <c r="B17972" t="s">
        <v>53</v>
      </c>
      <c r="C17972" t="s">
        <v>106</v>
      </c>
      <c r="D17972" t="s">
        <v>198</v>
      </c>
      <c r="E17972" t="s">
        <v>65</v>
      </c>
      <c r="G17972" s="87">
        <v>13600</v>
      </c>
      <c r="H17972" s="87">
        <v>7774.7950597533854</v>
      </c>
    </row>
    <row r="17973" spans="1:8" x14ac:dyDescent="0.3">
      <c r="A17973" t="s">
        <v>43</v>
      </c>
      <c r="B17973" t="s">
        <v>53</v>
      </c>
      <c r="C17973" t="s">
        <v>106</v>
      </c>
      <c r="D17973" t="s">
        <v>203</v>
      </c>
      <c r="E17973" t="s">
        <v>204</v>
      </c>
      <c r="G17973" s="87">
        <v>13600</v>
      </c>
      <c r="H17973" s="87">
        <v>7796.0702099234777</v>
      </c>
    </row>
    <row r="17974" spans="1:8" x14ac:dyDescent="0.3">
      <c r="A17974" t="s">
        <v>43</v>
      </c>
      <c r="B17974" t="s">
        <v>53</v>
      </c>
      <c r="C17974" t="s">
        <v>106</v>
      </c>
      <c r="D17974" t="s">
        <v>203</v>
      </c>
      <c r="E17974" t="s">
        <v>142</v>
      </c>
      <c r="G17974" s="87">
        <v>13600</v>
      </c>
      <c r="H17974" s="87">
        <v>13600</v>
      </c>
    </row>
    <row r="17975" spans="1:8" x14ac:dyDescent="0.3">
      <c r="A17975" t="s">
        <v>43</v>
      </c>
      <c r="B17975" t="s">
        <v>53</v>
      </c>
      <c r="C17975" t="s">
        <v>106</v>
      </c>
      <c r="D17975" t="s">
        <v>203</v>
      </c>
      <c r="E17975" t="s">
        <v>143</v>
      </c>
      <c r="G17975" s="87">
        <v>13600</v>
      </c>
      <c r="H17975" s="87">
        <v>13822.81952114092</v>
      </c>
    </row>
    <row r="17976" spans="1:8" x14ac:dyDescent="0.3">
      <c r="A17976" t="s">
        <v>43</v>
      </c>
      <c r="B17976" t="s">
        <v>53</v>
      </c>
      <c r="C17976" t="s">
        <v>106</v>
      </c>
      <c r="D17976" t="s">
        <v>203</v>
      </c>
      <c r="E17976" t="s">
        <v>141</v>
      </c>
      <c r="G17976" s="87">
        <v>13600</v>
      </c>
      <c r="H17976" s="87">
        <v>0</v>
      </c>
    </row>
    <row r="17977" spans="1:8" x14ac:dyDescent="0.3">
      <c r="A17977" t="s">
        <v>43</v>
      </c>
      <c r="B17977" t="s">
        <v>53</v>
      </c>
      <c r="C17977" t="s">
        <v>106</v>
      </c>
      <c r="D17977" t="s">
        <v>203</v>
      </c>
      <c r="E17977" t="s">
        <v>205</v>
      </c>
      <c r="G17977" s="87">
        <v>13600</v>
      </c>
      <c r="H17977" s="87">
        <v>7796.0702099234777</v>
      </c>
    </row>
    <row r="17978" spans="1:8" x14ac:dyDescent="0.3">
      <c r="A17978" t="s">
        <v>43</v>
      </c>
      <c r="B17978" t="s">
        <v>53</v>
      </c>
      <c r="C17978" t="s">
        <v>106</v>
      </c>
      <c r="D17978" t="s">
        <v>206</v>
      </c>
      <c r="E17978" t="s">
        <v>207</v>
      </c>
      <c r="G17978" s="87">
        <v>13600</v>
      </c>
      <c r="H17978" s="87">
        <v>14416</v>
      </c>
    </row>
    <row r="17979" spans="1:8" x14ac:dyDescent="0.3">
      <c r="A17979" t="s">
        <v>43</v>
      </c>
      <c r="B17979" t="s">
        <v>53</v>
      </c>
      <c r="C17979" t="s">
        <v>106</v>
      </c>
      <c r="D17979" t="s">
        <v>206</v>
      </c>
      <c r="E17979" t="s">
        <v>208</v>
      </c>
      <c r="G17979" s="87">
        <v>13600</v>
      </c>
      <c r="H17979" s="87">
        <v>14410.333333333339</v>
      </c>
    </row>
    <row r="17980" spans="1:8" x14ac:dyDescent="0.3">
      <c r="A17980" t="s">
        <v>43</v>
      </c>
      <c r="B17980" t="s">
        <v>53</v>
      </c>
      <c r="C17980" t="s">
        <v>106</v>
      </c>
      <c r="D17980" t="s">
        <v>206</v>
      </c>
      <c r="E17980" t="s">
        <v>209</v>
      </c>
      <c r="G17980" s="87">
        <v>13600</v>
      </c>
      <c r="H17980" s="87">
        <v>12348.85083880379</v>
      </c>
    </row>
    <row r="17981" spans="1:8" x14ac:dyDescent="0.3">
      <c r="A17981" t="s">
        <v>43</v>
      </c>
      <c r="B17981" t="s">
        <v>53</v>
      </c>
      <c r="C17981" t="s">
        <v>106</v>
      </c>
      <c r="D17981" t="s">
        <v>210</v>
      </c>
      <c r="E17981" t="s">
        <v>211</v>
      </c>
      <c r="G17981" s="87">
        <v>13600</v>
      </c>
      <c r="H17981" s="87">
        <v>12512</v>
      </c>
    </row>
    <row r="17982" spans="1:8" x14ac:dyDescent="0.3">
      <c r="A17982" t="s">
        <v>43</v>
      </c>
      <c r="B17982" t="s">
        <v>53</v>
      </c>
      <c r="C17982" t="s">
        <v>106</v>
      </c>
      <c r="D17982" t="s">
        <v>210</v>
      </c>
      <c r="E17982" t="s">
        <v>212</v>
      </c>
      <c r="G17982" s="87">
        <v>13600</v>
      </c>
      <c r="H17982" s="87">
        <v>12376</v>
      </c>
    </row>
    <row r="17983" spans="1:8" x14ac:dyDescent="0.3">
      <c r="A17983" t="s">
        <v>43</v>
      </c>
      <c r="B17983" t="s">
        <v>53</v>
      </c>
      <c r="C17983" t="s">
        <v>106</v>
      </c>
      <c r="D17983" t="s">
        <v>210</v>
      </c>
      <c r="E17983" t="s">
        <v>213</v>
      </c>
      <c r="G17983" s="87">
        <v>13600</v>
      </c>
      <c r="H17983" s="87">
        <v>12308</v>
      </c>
    </row>
    <row r="17984" spans="1:8" x14ac:dyDescent="0.3">
      <c r="A17984" t="s">
        <v>43</v>
      </c>
      <c r="B17984" t="s">
        <v>53</v>
      </c>
      <c r="C17984" t="s">
        <v>106</v>
      </c>
      <c r="D17984" t="s">
        <v>214</v>
      </c>
      <c r="E17984" t="s">
        <v>215</v>
      </c>
      <c r="F17984" s="88">
        <v>46388</v>
      </c>
      <c r="G17984" s="87">
        <v>1133.333333333333</v>
      </c>
      <c r="H17984" s="87">
        <v>62.7443511543404</v>
      </c>
    </row>
    <row r="17985" spans="1:8" x14ac:dyDescent="0.3">
      <c r="A17985" t="s">
        <v>43</v>
      </c>
      <c r="B17985" t="s">
        <v>53</v>
      </c>
      <c r="C17985" t="s">
        <v>106</v>
      </c>
      <c r="D17985" t="s">
        <v>214</v>
      </c>
      <c r="E17985" t="s">
        <v>216</v>
      </c>
      <c r="F17985" s="88">
        <v>46388</v>
      </c>
      <c r="G17985" s="87">
        <v>1133.333333333333</v>
      </c>
      <c r="H17985" s="87">
        <v>68.000000000000057</v>
      </c>
    </row>
    <row r="17986" spans="1:8" x14ac:dyDescent="0.3">
      <c r="A17986" t="s">
        <v>43</v>
      </c>
      <c r="B17986" t="s">
        <v>53</v>
      </c>
      <c r="C17986" t="s">
        <v>106</v>
      </c>
      <c r="D17986" t="s">
        <v>214</v>
      </c>
      <c r="E17986" t="s">
        <v>217</v>
      </c>
      <c r="F17986" s="88">
        <v>46388</v>
      </c>
      <c r="G17986" s="87">
        <v>1133.333333333333</v>
      </c>
      <c r="H17986" s="87">
        <v>-4.958159288358269</v>
      </c>
    </row>
    <row r="17987" spans="1:8" x14ac:dyDescent="0.3">
      <c r="A17987" t="s">
        <v>43</v>
      </c>
      <c r="B17987" t="s">
        <v>53</v>
      </c>
      <c r="C17987" t="s">
        <v>106</v>
      </c>
      <c r="D17987" t="s">
        <v>214</v>
      </c>
      <c r="E17987" t="s">
        <v>215</v>
      </c>
      <c r="F17987" s="88">
        <v>46419</v>
      </c>
      <c r="G17987" s="87">
        <v>1133.333333333333</v>
      </c>
      <c r="H17987" s="87">
        <v>62.742492186438433</v>
      </c>
    </row>
    <row r="17988" spans="1:8" x14ac:dyDescent="0.3">
      <c r="A17988" t="s">
        <v>43</v>
      </c>
      <c r="B17988" t="s">
        <v>53</v>
      </c>
      <c r="C17988" t="s">
        <v>106</v>
      </c>
      <c r="D17988" t="s">
        <v>214</v>
      </c>
      <c r="E17988" t="s">
        <v>216</v>
      </c>
      <c r="F17988" s="88">
        <v>46419</v>
      </c>
      <c r="G17988" s="87">
        <v>1133.333333333333</v>
      </c>
      <c r="H17988" s="87">
        <v>68.000000000000057</v>
      </c>
    </row>
    <row r="17989" spans="1:8" x14ac:dyDescent="0.3">
      <c r="A17989" t="s">
        <v>43</v>
      </c>
      <c r="B17989" t="s">
        <v>53</v>
      </c>
      <c r="C17989" t="s">
        <v>106</v>
      </c>
      <c r="D17989" t="s">
        <v>214</v>
      </c>
      <c r="E17989" t="s">
        <v>217</v>
      </c>
      <c r="F17989" s="88">
        <v>46419</v>
      </c>
      <c r="G17989" s="87">
        <v>1133.333333333333</v>
      </c>
      <c r="H17989" s="87">
        <v>-4.959913031661892</v>
      </c>
    </row>
    <row r="17990" spans="1:8" x14ac:dyDescent="0.3">
      <c r="A17990" t="s">
        <v>43</v>
      </c>
      <c r="B17990" t="s">
        <v>53</v>
      </c>
      <c r="C17990" t="s">
        <v>106</v>
      </c>
      <c r="D17990" t="s">
        <v>214</v>
      </c>
      <c r="E17990" t="s">
        <v>215</v>
      </c>
      <c r="F17990" s="88">
        <v>46447</v>
      </c>
      <c r="G17990" s="87">
        <v>1133.333333333333</v>
      </c>
      <c r="H17990" s="87">
        <v>62.74063190300577</v>
      </c>
    </row>
    <row r="17991" spans="1:8" x14ac:dyDescent="0.3">
      <c r="A17991" t="s">
        <v>43</v>
      </c>
      <c r="B17991" t="s">
        <v>53</v>
      </c>
      <c r="C17991" t="s">
        <v>106</v>
      </c>
      <c r="D17991" t="s">
        <v>214</v>
      </c>
      <c r="E17991" t="s">
        <v>216</v>
      </c>
      <c r="F17991" s="88">
        <v>46447</v>
      </c>
      <c r="G17991" s="87">
        <v>1133.333333333333</v>
      </c>
      <c r="H17991" s="87">
        <v>68.000000000000057</v>
      </c>
    </row>
    <row r="17992" spans="1:8" x14ac:dyDescent="0.3">
      <c r="A17992" t="s">
        <v>43</v>
      </c>
      <c r="B17992" t="s">
        <v>53</v>
      </c>
      <c r="C17992" t="s">
        <v>106</v>
      </c>
      <c r="D17992" t="s">
        <v>214</v>
      </c>
      <c r="E17992" t="s">
        <v>217</v>
      </c>
      <c r="F17992" s="88">
        <v>46447</v>
      </c>
      <c r="G17992" s="87">
        <v>1133.333333333333</v>
      </c>
      <c r="H17992" s="87">
        <v>-4.9616680160324309</v>
      </c>
    </row>
    <row r="17993" spans="1:8" x14ac:dyDescent="0.3">
      <c r="A17993" t="s">
        <v>43</v>
      </c>
      <c r="B17993" t="s">
        <v>53</v>
      </c>
      <c r="C17993" t="s">
        <v>106</v>
      </c>
      <c r="D17993" t="s">
        <v>214</v>
      </c>
      <c r="E17993" t="s">
        <v>215</v>
      </c>
      <c r="F17993" s="88">
        <v>46478</v>
      </c>
      <c r="G17993" s="87">
        <v>1133.333333333333</v>
      </c>
      <c r="H17993" s="87">
        <v>62.7387071744539</v>
      </c>
    </row>
    <row r="17994" spans="1:8" x14ac:dyDescent="0.3">
      <c r="A17994" t="s">
        <v>43</v>
      </c>
      <c r="B17994" t="s">
        <v>53</v>
      </c>
      <c r="C17994" t="s">
        <v>106</v>
      </c>
      <c r="D17994" t="s">
        <v>214</v>
      </c>
      <c r="E17994" t="s">
        <v>216</v>
      </c>
      <c r="F17994" s="88">
        <v>46478</v>
      </c>
      <c r="G17994" s="87">
        <v>1133.333333333333</v>
      </c>
      <c r="H17994" s="87">
        <v>68.000000000000057</v>
      </c>
    </row>
    <row r="17995" spans="1:8" x14ac:dyDescent="0.3">
      <c r="A17995" t="s">
        <v>43</v>
      </c>
      <c r="B17995" t="s">
        <v>53</v>
      </c>
      <c r="C17995" t="s">
        <v>106</v>
      </c>
      <c r="D17995" t="s">
        <v>214</v>
      </c>
      <c r="E17995" t="s">
        <v>217</v>
      </c>
      <c r="F17995" s="88">
        <v>46478</v>
      </c>
      <c r="G17995" s="87">
        <v>1133.333333333333</v>
      </c>
      <c r="H17995" s="87">
        <v>-4.9634837976849866</v>
      </c>
    </row>
    <row r="17996" spans="1:8" x14ac:dyDescent="0.3">
      <c r="A17996" t="s">
        <v>43</v>
      </c>
      <c r="B17996" t="s">
        <v>53</v>
      </c>
      <c r="C17996" t="s">
        <v>106</v>
      </c>
      <c r="D17996" t="s">
        <v>214</v>
      </c>
      <c r="E17996" t="s">
        <v>215</v>
      </c>
      <c r="F17996" s="88">
        <v>46508</v>
      </c>
      <c r="G17996" s="87">
        <v>1133.333333333333</v>
      </c>
      <c r="H17996" s="87">
        <v>62.736781036631747</v>
      </c>
    </row>
    <row r="17997" spans="1:8" x14ac:dyDescent="0.3">
      <c r="A17997" t="s">
        <v>43</v>
      </c>
      <c r="B17997" t="s">
        <v>53</v>
      </c>
      <c r="C17997" t="s">
        <v>106</v>
      </c>
      <c r="D17997" t="s">
        <v>214</v>
      </c>
      <c r="E17997" t="s">
        <v>216</v>
      </c>
      <c r="F17997" s="88">
        <v>46508</v>
      </c>
      <c r="G17997" s="87">
        <v>1133.333333333333</v>
      </c>
      <c r="H17997" s="87">
        <v>68.000000000000057</v>
      </c>
    </row>
    <row r="17998" spans="1:8" x14ac:dyDescent="0.3">
      <c r="A17998" t="s">
        <v>43</v>
      </c>
      <c r="B17998" t="s">
        <v>53</v>
      </c>
      <c r="C17998" t="s">
        <v>106</v>
      </c>
      <c r="D17998" t="s">
        <v>214</v>
      </c>
      <c r="E17998" t="s">
        <v>217</v>
      </c>
      <c r="F17998" s="88">
        <v>46508</v>
      </c>
      <c r="G17998" s="87">
        <v>1133.333333333333</v>
      </c>
      <c r="H17998" s="87">
        <v>-4.9653009088381106</v>
      </c>
    </row>
    <row r="17999" spans="1:8" x14ac:dyDescent="0.3">
      <c r="A17999" t="s">
        <v>43</v>
      </c>
      <c r="B17999" t="s">
        <v>53</v>
      </c>
      <c r="C17999" t="s">
        <v>106</v>
      </c>
      <c r="D17999" t="s">
        <v>214</v>
      </c>
      <c r="E17999" t="s">
        <v>215</v>
      </c>
      <c r="F17999" s="88">
        <v>46539</v>
      </c>
      <c r="G17999" s="87">
        <v>1133.333333333333</v>
      </c>
      <c r="H17999" s="87">
        <v>62.734853487990428</v>
      </c>
    </row>
    <row r="18000" spans="1:8" x14ac:dyDescent="0.3">
      <c r="A18000" t="s">
        <v>43</v>
      </c>
      <c r="B18000" t="s">
        <v>53</v>
      </c>
      <c r="C18000" t="s">
        <v>106</v>
      </c>
      <c r="D18000" t="s">
        <v>214</v>
      </c>
      <c r="E18000" t="s">
        <v>216</v>
      </c>
      <c r="F18000" s="88">
        <v>46539</v>
      </c>
      <c r="G18000" s="87">
        <v>1133.333333333333</v>
      </c>
      <c r="H18000" s="87">
        <v>68.000000000000057</v>
      </c>
    </row>
    <row r="18001" spans="1:8" x14ac:dyDescent="0.3">
      <c r="A18001" t="s">
        <v>43</v>
      </c>
      <c r="B18001" t="s">
        <v>53</v>
      </c>
      <c r="C18001" t="s">
        <v>106</v>
      </c>
      <c r="D18001" t="s">
        <v>214</v>
      </c>
      <c r="E18001" t="s">
        <v>217</v>
      </c>
      <c r="F18001" s="88">
        <v>46539</v>
      </c>
      <c r="G18001" s="87">
        <v>1133.333333333333</v>
      </c>
      <c r="H18001" s="87">
        <v>-4.967119350952383</v>
      </c>
    </row>
    <row r="18002" spans="1:8" x14ac:dyDescent="0.3">
      <c r="A18002" t="s">
        <v>43</v>
      </c>
      <c r="B18002" t="s">
        <v>53</v>
      </c>
      <c r="C18002" t="s">
        <v>106</v>
      </c>
      <c r="D18002" t="s">
        <v>214</v>
      </c>
      <c r="E18002" t="s">
        <v>215</v>
      </c>
      <c r="F18002" s="88">
        <v>46569</v>
      </c>
      <c r="G18002" s="87">
        <v>1133.333333333333</v>
      </c>
      <c r="H18002" s="87">
        <v>62.732924526979772</v>
      </c>
    </row>
    <row r="18003" spans="1:8" x14ac:dyDescent="0.3">
      <c r="A18003" t="s">
        <v>43</v>
      </c>
      <c r="B18003" t="s">
        <v>53</v>
      </c>
      <c r="C18003" t="s">
        <v>106</v>
      </c>
      <c r="D18003" t="s">
        <v>214</v>
      </c>
      <c r="E18003" t="s">
        <v>216</v>
      </c>
      <c r="F18003" s="88">
        <v>46569</v>
      </c>
      <c r="G18003" s="87">
        <v>1133.333333333333</v>
      </c>
      <c r="H18003" s="87">
        <v>68.000000000000057</v>
      </c>
    </row>
    <row r="18004" spans="1:8" x14ac:dyDescent="0.3">
      <c r="A18004" t="s">
        <v>43</v>
      </c>
      <c r="B18004" t="s">
        <v>53</v>
      </c>
      <c r="C18004" t="s">
        <v>106</v>
      </c>
      <c r="D18004" t="s">
        <v>214</v>
      </c>
      <c r="E18004" t="s">
        <v>217</v>
      </c>
      <c r="F18004" s="88">
        <v>46569</v>
      </c>
      <c r="G18004" s="87">
        <v>1133.333333333333</v>
      </c>
      <c r="H18004" s="87">
        <v>-4.9689391254907749</v>
      </c>
    </row>
    <row r="18005" spans="1:8" x14ac:dyDescent="0.3">
      <c r="A18005" t="s">
        <v>43</v>
      </c>
      <c r="B18005" t="s">
        <v>53</v>
      </c>
      <c r="C18005" t="s">
        <v>106</v>
      </c>
      <c r="D18005" t="s">
        <v>214</v>
      </c>
      <c r="E18005" t="s">
        <v>215</v>
      </c>
      <c r="F18005" s="88">
        <v>46600</v>
      </c>
      <c r="G18005" s="87">
        <v>1133.333333333333</v>
      </c>
      <c r="H18005" s="87">
        <v>-4.9707900992755816</v>
      </c>
    </row>
    <row r="18006" spans="1:8" x14ac:dyDescent="0.3">
      <c r="A18006" t="s">
        <v>43</v>
      </c>
      <c r="B18006" t="s">
        <v>53</v>
      </c>
      <c r="C18006" t="s">
        <v>106</v>
      </c>
      <c r="D18006" t="s">
        <v>214</v>
      </c>
      <c r="E18006" t="s">
        <v>216</v>
      </c>
      <c r="F18006" s="88">
        <v>46600</v>
      </c>
      <c r="G18006" s="87">
        <v>1133.333333333333</v>
      </c>
      <c r="H18006" s="87">
        <v>0</v>
      </c>
    </row>
    <row r="18007" spans="1:8" x14ac:dyDescent="0.3">
      <c r="A18007" t="s">
        <v>43</v>
      </c>
      <c r="B18007" t="s">
        <v>53</v>
      </c>
      <c r="C18007" t="s">
        <v>106</v>
      </c>
      <c r="D18007" t="s">
        <v>214</v>
      </c>
      <c r="E18007" t="s">
        <v>217</v>
      </c>
      <c r="F18007" s="88">
        <v>46600</v>
      </c>
      <c r="G18007" s="87">
        <v>1133.333333333333</v>
      </c>
      <c r="H18007" s="87">
        <v>-4.9707900992755816</v>
      </c>
    </row>
    <row r="18008" spans="1:8" x14ac:dyDescent="0.3">
      <c r="A18008" t="s">
        <v>43</v>
      </c>
      <c r="B18008" t="s">
        <v>53</v>
      </c>
      <c r="C18008" t="s">
        <v>106</v>
      </c>
      <c r="D18008" t="s">
        <v>214</v>
      </c>
      <c r="E18008" t="s">
        <v>215</v>
      </c>
      <c r="F18008" s="88">
        <v>46631</v>
      </c>
      <c r="G18008" s="87">
        <v>1133.333333333333</v>
      </c>
      <c r="H18008" s="87">
        <v>-4.9726125649625894</v>
      </c>
    </row>
    <row r="18009" spans="1:8" x14ac:dyDescent="0.3">
      <c r="A18009" t="s">
        <v>43</v>
      </c>
      <c r="B18009" t="s">
        <v>53</v>
      </c>
      <c r="C18009" t="s">
        <v>106</v>
      </c>
      <c r="D18009" t="s">
        <v>214</v>
      </c>
      <c r="E18009" t="s">
        <v>216</v>
      </c>
      <c r="F18009" s="88">
        <v>46631</v>
      </c>
      <c r="G18009" s="87">
        <v>1133.333333333333</v>
      </c>
      <c r="H18009" s="87">
        <v>0</v>
      </c>
    </row>
    <row r="18010" spans="1:8" x14ac:dyDescent="0.3">
      <c r="A18010" t="s">
        <v>43</v>
      </c>
      <c r="B18010" t="s">
        <v>53</v>
      </c>
      <c r="C18010" t="s">
        <v>106</v>
      </c>
      <c r="D18010" t="s">
        <v>214</v>
      </c>
      <c r="E18010" t="s">
        <v>217</v>
      </c>
      <c r="F18010" s="88">
        <v>46631</v>
      </c>
      <c r="G18010" s="87">
        <v>1133.333333333333</v>
      </c>
      <c r="H18010" s="87">
        <v>-4.9726125649625894</v>
      </c>
    </row>
    <row r="18011" spans="1:8" x14ac:dyDescent="0.3">
      <c r="A18011" t="s">
        <v>43</v>
      </c>
      <c r="B18011" t="s">
        <v>53</v>
      </c>
      <c r="C18011" t="s">
        <v>106</v>
      </c>
      <c r="D18011" t="s">
        <v>214</v>
      </c>
      <c r="E18011" t="s">
        <v>215</v>
      </c>
      <c r="F18011" s="88">
        <v>46661</v>
      </c>
      <c r="G18011" s="87">
        <v>1133.333333333333</v>
      </c>
      <c r="H18011" s="87">
        <v>-4.9744363674989911</v>
      </c>
    </row>
    <row r="18012" spans="1:8" x14ac:dyDescent="0.3">
      <c r="A18012" t="s">
        <v>43</v>
      </c>
      <c r="B18012" t="s">
        <v>53</v>
      </c>
      <c r="C18012" t="s">
        <v>106</v>
      </c>
      <c r="D18012" t="s">
        <v>214</v>
      </c>
      <c r="E18012" t="s">
        <v>216</v>
      </c>
      <c r="F18012" s="88">
        <v>46661</v>
      </c>
      <c r="G18012" s="87">
        <v>1133.333333333333</v>
      </c>
      <c r="H18012" s="87">
        <v>0</v>
      </c>
    </row>
    <row r="18013" spans="1:8" x14ac:dyDescent="0.3">
      <c r="A18013" t="s">
        <v>43</v>
      </c>
      <c r="B18013" t="s">
        <v>53</v>
      </c>
      <c r="C18013" t="s">
        <v>106</v>
      </c>
      <c r="D18013" t="s">
        <v>214</v>
      </c>
      <c r="E18013" t="s">
        <v>217</v>
      </c>
      <c r="F18013" s="88">
        <v>46661</v>
      </c>
      <c r="G18013" s="87">
        <v>1133.333333333333</v>
      </c>
      <c r="H18013" s="87">
        <v>-4.9744363674989911</v>
      </c>
    </row>
    <row r="18014" spans="1:8" x14ac:dyDescent="0.3">
      <c r="A18014" t="s">
        <v>43</v>
      </c>
      <c r="B18014" t="s">
        <v>53</v>
      </c>
      <c r="C18014" t="s">
        <v>106</v>
      </c>
      <c r="D18014" t="s">
        <v>214</v>
      </c>
      <c r="E18014" t="s">
        <v>215</v>
      </c>
      <c r="F18014" s="88">
        <v>46692</v>
      </c>
      <c r="G18014" s="87">
        <v>1133.333333333333</v>
      </c>
      <c r="H18014" s="87">
        <v>-4.976261508356564</v>
      </c>
    </row>
    <row r="18015" spans="1:8" x14ac:dyDescent="0.3">
      <c r="A18015" t="s">
        <v>43</v>
      </c>
      <c r="B18015" t="s">
        <v>53</v>
      </c>
      <c r="C18015" t="s">
        <v>106</v>
      </c>
      <c r="D18015" t="s">
        <v>214</v>
      </c>
      <c r="E18015" t="s">
        <v>216</v>
      </c>
      <c r="F18015" s="88">
        <v>46692</v>
      </c>
      <c r="G18015" s="87">
        <v>1133.333333333333</v>
      </c>
      <c r="H18015" s="87">
        <v>0</v>
      </c>
    </row>
    <row r="18016" spans="1:8" x14ac:dyDescent="0.3">
      <c r="A18016" t="s">
        <v>43</v>
      </c>
      <c r="B18016" t="s">
        <v>53</v>
      </c>
      <c r="C18016" t="s">
        <v>106</v>
      </c>
      <c r="D18016" t="s">
        <v>214</v>
      </c>
      <c r="E18016" t="s">
        <v>217</v>
      </c>
      <c r="F18016" s="88">
        <v>46692</v>
      </c>
      <c r="G18016" s="87">
        <v>1133.333333333333</v>
      </c>
      <c r="H18016" s="87">
        <v>-4.976261508356564</v>
      </c>
    </row>
    <row r="18017" spans="1:8" x14ac:dyDescent="0.3">
      <c r="A18017" t="s">
        <v>43</v>
      </c>
      <c r="B18017" t="s">
        <v>53</v>
      </c>
      <c r="C18017" t="s">
        <v>106</v>
      </c>
      <c r="D18017" t="s">
        <v>214</v>
      </c>
      <c r="E18017" t="s">
        <v>215</v>
      </c>
      <c r="F18017" s="88">
        <v>46722</v>
      </c>
      <c r="G18017" s="87">
        <v>1133.333333333333</v>
      </c>
      <c r="H18017" s="87">
        <v>-4.9780879890088503</v>
      </c>
    </row>
    <row r="18018" spans="1:8" x14ac:dyDescent="0.3">
      <c r="A18018" t="s">
        <v>43</v>
      </c>
      <c r="B18018" t="s">
        <v>53</v>
      </c>
      <c r="C18018" t="s">
        <v>106</v>
      </c>
      <c r="D18018" t="s">
        <v>214</v>
      </c>
      <c r="E18018" t="s">
        <v>216</v>
      </c>
      <c r="F18018" s="88">
        <v>46722</v>
      </c>
      <c r="G18018" s="87">
        <v>1133.333333333333</v>
      </c>
      <c r="H18018" s="87">
        <v>0</v>
      </c>
    </row>
    <row r="18019" spans="1:8" x14ac:dyDescent="0.3">
      <c r="A18019" t="s">
        <v>43</v>
      </c>
      <c r="B18019" t="s">
        <v>53</v>
      </c>
      <c r="C18019" t="s">
        <v>106</v>
      </c>
      <c r="D18019" t="s">
        <v>214</v>
      </c>
      <c r="E18019" t="s">
        <v>217</v>
      </c>
      <c r="F18019" s="88">
        <v>46722</v>
      </c>
      <c r="G18019" s="87">
        <v>1133.333333333333</v>
      </c>
      <c r="H18019" s="87">
        <v>-4.9780879890088503</v>
      </c>
    </row>
    <row r="18020" spans="1:8" x14ac:dyDescent="0.3">
      <c r="A18020" t="s">
        <v>43</v>
      </c>
      <c r="B18020" t="s">
        <v>53</v>
      </c>
      <c r="C18020" t="s">
        <v>107</v>
      </c>
      <c r="D18020" t="s">
        <v>198</v>
      </c>
      <c r="E18020" t="s">
        <v>135</v>
      </c>
      <c r="G18020" s="87">
        <v>10400</v>
      </c>
      <c r="H18020" s="87">
        <v>6156.7999999999993</v>
      </c>
    </row>
    <row r="18021" spans="1:8" x14ac:dyDescent="0.3">
      <c r="A18021" t="s">
        <v>43</v>
      </c>
      <c r="B18021" t="s">
        <v>53</v>
      </c>
      <c r="C18021" t="s">
        <v>107</v>
      </c>
      <c r="D18021" t="s">
        <v>198</v>
      </c>
      <c r="E18021" t="s">
        <v>199</v>
      </c>
      <c r="G18021" s="87">
        <v>10400</v>
      </c>
      <c r="H18021" s="87">
        <v>10400</v>
      </c>
    </row>
    <row r="18022" spans="1:8" x14ac:dyDescent="0.3">
      <c r="A18022" t="s">
        <v>43</v>
      </c>
      <c r="B18022" t="s">
        <v>53</v>
      </c>
      <c r="C18022" t="s">
        <v>107</v>
      </c>
      <c r="D18022" t="s">
        <v>198</v>
      </c>
      <c r="E18022" t="s">
        <v>200</v>
      </c>
      <c r="G18022" s="87">
        <v>10400</v>
      </c>
      <c r="H18022" s="87">
        <v>10468.356963371371</v>
      </c>
    </row>
    <row r="18023" spans="1:8" x14ac:dyDescent="0.3">
      <c r="A18023" t="s">
        <v>43</v>
      </c>
      <c r="B18023" t="s">
        <v>53</v>
      </c>
      <c r="C18023" t="s">
        <v>107</v>
      </c>
      <c r="D18023" t="s">
        <v>198</v>
      </c>
      <c r="E18023" t="s">
        <v>201</v>
      </c>
      <c r="G18023" s="87">
        <v>10400</v>
      </c>
      <c r="H18023" s="87">
        <v>10400</v>
      </c>
    </row>
    <row r="18024" spans="1:8" x14ac:dyDescent="0.3">
      <c r="A18024" t="s">
        <v>43</v>
      </c>
      <c r="B18024" t="s">
        <v>53</v>
      </c>
      <c r="C18024" t="s">
        <v>107</v>
      </c>
      <c r="D18024" t="s">
        <v>198</v>
      </c>
      <c r="E18024" t="s">
        <v>202</v>
      </c>
      <c r="G18024" s="87">
        <v>10400</v>
      </c>
      <c r="H18024" s="87">
        <v>6197.2673223158481</v>
      </c>
    </row>
    <row r="18025" spans="1:8" x14ac:dyDescent="0.3">
      <c r="A18025" t="s">
        <v>43</v>
      </c>
      <c r="B18025" t="s">
        <v>53</v>
      </c>
      <c r="C18025" t="s">
        <v>107</v>
      </c>
      <c r="D18025" t="s">
        <v>198</v>
      </c>
      <c r="E18025" t="s">
        <v>139</v>
      </c>
      <c r="G18025" s="87">
        <v>10400</v>
      </c>
      <c r="H18025" s="87">
        <v>6396</v>
      </c>
    </row>
    <row r="18026" spans="1:8" x14ac:dyDescent="0.3">
      <c r="A18026" t="s">
        <v>43</v>
      </c>
      <c r="B18026" t="s">
        <v>53</v>
      </c>
      <c r="C18026" t="s">
        <v>107</v>
      </c>
      <c r="D18026" t="s">
        <v>198</v>
      </c>
      <c r="E18026" t="s">
        <v>65</v>
      </c>
      <c r="G18026" s="87">
        <v>10400</v>
      </c>
      <c r="H18026" s="87">
        <v>6197.2673223158481</v>
      </c>
    </row>
    <row r="18027" spans="1:8" x14ac:dyDescent="0.3">
      <c r="A18027" t="s">
        <v>43</v>
      </c>
      <c r="B18027" t="s">
        <v>53</v>
      </c>
      <c r="C18027" t="s">
        <v>107</v>
      </c>
      <c r="D18027" t="s">
        <v>203</v>
      </c>
      <c r="E18027" t="s">
        <v>204</v>
      </c>
      <c r="G18027" s="87">
        <v>10400</v>
      </c>
      <c r="H18027" s="87">
        <v>6159.0746823086201</v>
      </c>
    </row>
    <row r="18028" spans="1:8" x14ac:dyDescent="0.3">
      <c r="A18028" t="s">
        <v>43</v>
      </c>
      <c r="B18028" t="s">
        <v>53</v>
      </c>
      <c r="C18028" t="s">
        <v>107</v>
      </c>
      <c r="D18028" t="s">
        <v>203</v>
      </c>
      <c r="E18028" t="s">
        <v>142</v>
      </c>
      <c r="G18028" s="87">
        <v>10400</v>
      </c>
      <c r="H18028" s="87">
        <v>10400</v>
      </c>
    </row>
    <row r="18029" spans="1:8" x14ac:dyDescent="0.3">
      <c r="A18029" t="s">
        <v>43</v>
      </c>
      <c r="B18029" t="s">
        <v>53</v>
      </c>
      <c r="C18029" t="s">
        <v>107</v>
      </c>
      <c r="D18029" t="s">
        <v>203</v>
      </c>
      <c r="E18029" t="s">
        <v>143</v>
      </c>
      <c r="G18029" s="87">
        <v>10400</v>
      </c>
      <c r="H18029" s="87">
        <v>10403.842368764561</v>
      </c>
    </row>
    <row r="18030" spans="1:8" x14ac:dyDescent="0.3">
      <c r="A18030" t="s">
        <v>43</v>
      </c>
      <c r="B18030" t="s">
        <v>53</v>
      </c>
      <c r="C18030" t="s">
        <v>107</v>
      </c>
      <c r="D18030" t="s">
        <v>203</v>
      </c>
      <c r="E18030" t="s">
        <v>141</v>
      </c>
      <c r="G18030" s="87">
        <v>10400</v>
      </c>
      <c r="H18030" s="87">
        <v>0</v>
      </c>
    </row>
    <row r="18031" spans="1:8" x14ac:dyDescent="0.3">
      <c r="A18031" t="s">
        <v>43</v>
      </c>
      <c r="B18031" t="s">
        <v>53</v>
      </c>
      <c r="C18031" t="s">
        <v>107</v>
      </c>
      <c r="D18031" t="s">
        <v>203</v>
      </c>
      <c r="E18031" t="s">
        <v>205</v>
      </c>
      <c r="G18031" s="87">
        <v>10400</v>
      </c>
      <c r="H18031" s="87">
        <v>6159.0746823086201</v>
      </c>
    </row>
    <row r="18032" spans="1:8" x14ac:dyDescent="0.3">
      <c r="A18032" t="s">
        <v>43</v>
      </c>
      <c r="B18032" t="s">
        <v>53</v>
      </c>
      <c r="C18032" t="s">
        <v>107</v>
      </c>
      <c r="D18032" t="s">
        <v>206</v>
      </c>
      <c r="E18032" t="s">
        <v>207</v>
      </c>
      <c r="G18032" s="87">
        <v>10400</v>
      </c>
      <c r="H18032" s="87">
        <v>10400</v>
      </c>
    </row>
    <row r="18033" spans="1:8" x14ac:dyDescent="0.3">
      <c r="A18033" t="s">
        <v>43</v>
      </c>
      <c r="B18033" t="s">
        <v>53</v>
      </c>
      <c r="C18033" t="s">
        <v>107</v>
      </c>
      <c r="D18033" t="s">
        <v>206</v>
      </c>
      <c r="E18033" t="s">
        <v>208</v>
      </c>
      <c r="G18033" s="87">
        <v>10400</v>
      </c>
      <c r="H18033" s="87">
        <v>10400</v>
      </c>
    </row>
    <row r="18034" spans="1:8" x14ac:dyDescent="0.3">
      <c r="A18034" t="s">
        <v>43</v>
      </c>
      <c r="B18034" t="s">
        <v>53</v>
      </c>
      <c r="C18034" t="s">
        <v>107</v>
      </c>
      <c r="D18034" t="s">
        <v>206</v>
      </c>
      <c r="E18034" t="s">
        <v>209</v>
      </c>
      <c r="G18034" s="87">
        <v>10400</v>
      </c>
      <c r="H18034" s="87">
        <v>9505.5222465353745</v>
      </c>
    </row>
    <row r="18035" spans="1:8" x14ac:dyDescent="0.3">
      <c r="A18035" t="s">
        <v>43</v>
      </c>
      <c r="B18035" t="s">
        <v>53</v>
      </c>
      <c r="C18035" t="s">
        <v>107</v>
      </c>
      <c r="D18035" t="s">
        <v>210</v>
      </c>
      <c r="E18035" t="s">
        <v>211</v>
      </c>
      <c r="G18035" s="87">
        <v>10400</v>
      </c>
      <c r="H18035" s="87">
        <v>9568</v>
      </c>
    </row>
    <row r="18036" spans="1:8" x14ac:dyDescent="0.3">
      <c r="A18036" t="s">
        <v>43</v>
      </c>
      <c r="B18036" t="s">
        <v>53</v>
      </c>
      <c r="C18036" t="s">
        <v>107</v>
      </c>
      <c r="D18036" t="s">
        <v>210</v>
      </c>
      <c r="E18036" t="s">
        <v>212</v>
      </c>
      <c r="G18036" s="87">
        <v>10400</v>
      </c>
      <c r="H18036" s="87">
        <v>9464</v>
      </c>
    </row>
    <row r="18037" spans="1:8" x14ac:dyDescent="0.3">
      <c r="A18037" t="s">
        <v>43</v>
      </c>
      <c r="B18037" t="s">
        <v>53</v>
      </c>
      <c r="C18037" t="s">
        <v>107</v>
      </c>
      <c r="D18037" t="s">
        <v>210</v>
      </c>
      <c r="E18037" t="s">
        <v>213</v>
      </c>
      <c r="G18037" s="87">
        <v>10400</v>
      </c>
      <c r="H18037" s="87">
        <v>9568</v>
      </c>
    </row>
    <row r="18038" spans="1:8" x14ac:dyDescent="0.3">
      <c r="A18038" t="s">
        <v>43</v>
      </c>
      <c r="B18038" t="s">
        <v>53</v>
      </c>
      <c r="C18038" t="s">
        <v>107</v>
      </c>
      <c r="D18038" t="s">
        <v>214</v>
      </c>
      <c r="E18038" t="s">
        <v>215</v>
      </c>
      <c r="F18038" s="88">
        <v>46388</v>
      </c>
      <c r="G18038" s="87">
        <v>866.66666666666663</v>
      </c>
      <c r="H18038" s="87">
        <v>7.6539356472576552</v>
      </c>
    </row>
    <row r="18039" spans="1:8" x14ac:dyDescent="0.3">
      <c r="A18039" t="s">
        <v>43</v>
      </c>
      <c r="B18039" t="s">
        <v>53</v>
      </c>
      <c r="C18039" t="s">
        <v>107</v>
      </c>
      <c r="D18039" t="s">
        <v>214</v>
      </c>
      <c r="E18039" t="s">
        <v>216</v>
      </c>
      <c r="F18039" s="88">
        <v>46388</v>
      </c>
      <c r="G18039" s="87">
        <v>866.66666666666663</v>
      </c>
      <c r="H18039" s="87">
        <v>0</v>
      </c>
    </row>
    <row r="18040" spans="1:8" x14ac:dyDescent="0.3">
      <c r="A18040" t="s">
        <v>43</v>
      </c>
      <c r="B18040" t="s">
        <v>53</v>
      </c>
      <c r="C18040" t="s">
        <v>107</v>
      </c>
      <c r="D18040" t="s">
        <v>214</v>
      </c>
      <c r="E18040" t="s">
        <v>217</v>
      </c>
      <c r="F18040" s="88">
        <v>46388</v>
      </c>
      <c r="G18040" s="87">
        <v>866.66666666666663</v>
      </c>
      <c r="H18040" s="87">
        <v>7.6539356472576552</v>
      </c>
    </row>
    <row r="18041" spans="1:8" x14ac:dyDescent="0.3">
      <c r="A18041" t="s">
        <v>43</v>
      </c>
      <c r="B18041" t="s">
        <v>53</v>
      </c>
      <c r="C18041" t="s">
        <v>107</v>
      </c>
      <c r="D18041" t="s">
        <v>214</v>
      </c>
      <c r="E18041" t="s">
        <v>215</v>
      </c>
      <c r="F18041" s="88">
        <v>46419</v>
      </c>
      <c r="G18041" s="87">
        <v>866.66666666666663</v>
      </c>
      <c r="H18041" s="87">
        <v>7.6484763493636381</v>
      </c>
    </row>
    <row r="18042" spans="1:8" x14ac:dyDescent="0.3">
      <c r="A18042" t="s">
        <v>43</v>
      </c>
      <c r="B18042" t="s">
        <v>53</v>
      </c>
      <c r="C18042" t="s">
        <v>107</v>
      </c>
      <c r="D18042" t="s">
        <v>214</v>
      </c>
      <c r="E18042" t="s">
        <v>216</v>
      </c>
      <c r="F18042" s="88">
        <v>46419</v>
      </c>
      <c r="G18042" s="87">
        <v>866.66666666666663</v>
      </c>
      <c r="H18042" s="87">
        <v>0</v>
      </c>
    </row>
    <row r="18043" spans="1:8" x14ac:dyDescent="0.3">
      <c r="A18043" t="s">
        <v>43</v>
      </c>
      <c r="B18043" t="s">
        <v>53</v>
      </c>
      <c r="C18043" t="s">
        <v>107</v>
      </c>
      <c r="D18043" t="s">
        <v>214</v>
      </c>
      <c r="E18043" t="s">
        <v>217</v>
      </c>
      <c r="F18043" s="88">
        <v>46419</v>
      </c>
      <c r="G18043" s="87">
        <v>866.66666666666663</v>
      </c>
      <c r="H18043" s="87">
        <v>7.6484763493636381</v>
      </c>
    </row>
    <row r="18044" spans="1:8" x14ac:dyDescent="0.3">
      <c r="A18044" t="s">
        <v>43</v>
      </c>
      <c r="B18044" t="s">
        <v>53</v>
      </c>
      <c r="C18044" t="s">
        <v>107</v>
      </c>
      <c r="D18044" t="s">
        <v>214</v>
      </c>
      <c r="E18044" t="s">
        <v>215</v>
      </c>
      <c r="F18044" s="88">
        <v>46447</v>
      </c>
      <c r="G18044" s="87">
        <v>866.66666666666663</v>
      </c>
      <c r="H18044" s="87">
        <v>7.6430248337903492</v>
      </c>
    </row>
    <row r="18045" spans="1:8" x14ac:dyDescent="0.3">
      <c r="A18045" t="s">
        <v>43</v>
      </c>
      <c r="B18045" t="s">
        <v>53</v>
      </c>
      <c r="C18045" t="s">
        <v>107</v>
      </c>
      <c r="D18045" t="s">
        <v>214</v>
      </c>
      <c r="E18045" t="s">
        <v>216</v>
      </c>
      <c r="F18045" s="88">
        <v>46447</v>
      </c>
      <c r="G18045" s="87">
        <v>866.66666666666663</v>
      </c>
      <c r="H18045" s="87">
        <v>0</v>
      </c>
    </row>
    <row r="18046" spans="1:8" x14ac:dyDescent="0.3">
      <c r="A18046" t="s">
        <v>43</v>
      </c>
      <c r="B18046" t="s">
        <v>53</v>
      </c>
      <c r="C18046" t="s">
        <v>107</v>
      </c>
      <c r="D18046" t="s">
        <v>214</v>
      </c>
      <c r="E18046" t="s">
        <v>217</v>
      </c>
      <c r="F18046" s="88">
        <v>46447</v>
      </c>
      <c r="G18046" s="87">
        <v>866.66666666666663</v>
      </c>
      <c r="H18046" s="87">
        <v>7.6430248337903492</v>
      </c>
    </row>
    <row r="18047" spans="1:8" x14ac:dyDescent="0.3">
      <c r="A18047" t="s">
        <v>43</v>
      </c>
      <c r="B18047" t="s">
        <v>53</v>
      </c>
      <c r="C18047" t="s">
        <v>107</v>
      </c>
      <c r="D18047" t="s">
        <v>214</v>
      </c>
      <c r="E18047" t="s">
        <v>215</v>
      </c>
      <c r="F18047" s="88">
        <v>46478</v>
      </c>
      <c r="G18047" s="87">
        <v>866.66666666666663</v>
      </c>
      <c r="H18047" s="87">
        <v>7.6373966859009839</v>
      </c>
    </row>
    <row r="18048" spans="1:8" x14ac:dyDescent="0.3">
      <c r="A18048" t="s">
        <v>43</v>
      </c>
      <c r="B18048" t="s">
        <v>53</v>
      </c>
      <c r="C18048" t="s">
        <v>107</v>
      </c>
      <c r="D18048" t="s">
        <v>214</v>
      </c>
      <c r="E18048" t="s">
        <v>216</v>
      </c>
      <c r="F18048" s="88">
        <v>46478</v>
      </c>
      <c r="G18048" s="87">
        <v>866.66666666666663</v>
      </c>
      <c r="H18048" s="87">
        <v>0</v>
      </c>
    </row>
    <row r="18049" spans="1:8" x14ac:dyDescent="0.3">
      <c r="A18049" t="s">
        <v>43</v>
      </c>
      <c r="B18049" t="s">
        <v>53</v>
      </c>
      <c r="C18049" t="s">
        <v>107</v>
      </c>
      <c r="D18049" t="s">
        <v>214</v>
      </c>
      <c r="E18049" t="s">
        <v>217</v>
      </c>
      <c r="F18049" s="88">
        <v>46478</v>
      </c>
      <c r="G18049" s="87">
        <v>866.66666666666663</v>
      </c>
      <c r="H18049" s="87">
        <v>7.6373966859009839</v>
      </c>
    </row>
    <row r="18050" spans="1:8" x14ac:dyDescent="0.3">
      <c r="A18050" t="s">
        <v>43</v>
      </c>
      <c r="B18050" t="s">
        <v>53</v>
      </c>
      <c r="C18050" t="s">
        <v>107</v>
      </c>
      <c r="D18050" t="s">
        <v>214</v>
      </c>
      <c r="E18050" t="s">
        <v>215</v>
      </c>
      <c r="F18050" s="88">
        <v>46508</v>
      </c>
      <c r="G18050" s="87">
        <v>866.66666666666663</v>
      </c>
      <c r="H18050" s="87">
        <v>7.6317768207898604</v>
      </c>
    </row>
    <row r="18051" spans="1:8" x14ac:dyDescent="0.3">
      <c r="A18051" t="s">
        <v>43</v>
      </c>
      <c r="B18051" t="s">
        <v>53</v>
      </c>
      <c r="C18051" t="s">
        <v>107</v>
      </c>
      <c r="D18051" t="s">
        <v>214</v>
      </c>
      <c r="E18051" t="s">
        <v>216</v>
      </c>
      <c r="F18051" s="88">
        <v>46508</v>
      </c>
      <c r="G18051" s="87">
        <v>866.66666666666663</v>
      </c>
      <c r="H18051" s="87">
        <v>0</v>
      </c>
    </row>
    <row r="18052" spans="1:8" x14ac:dyDescent="0.3">
      <c r="A18052" t="s">
        <v>43</v>
      </c>
      <c r="B18052" t="s">
        <v>53</v>
      </c>
      <c r="C18052" t="s">
        <v>107</v>
      </c>
      <c r="D18052" t="s">
        <v>214</v>
      </c>
      <c r="E18052" t="s">
        <v>217</v>
      </c>
      <c r="F18052" s="88">
        <v>46508</v>
      </c>
      <c r="G18052" s="87">
        <v>866.66666666666663</v>
      </c>
      <c r="H18052" s="87">
        <v>7.6317768207898604</v>
      </c>
    </row>
    <row r="18053" spans="1:8" x14ac:dyDescent="0.3">
      <c r="A18053" t="s">
        <v>43</v>
      </c>
      <c r="B18053" t="s">
        <v>53</v>
      </c>
      <c r="C18053" t="s">
        <v>107</v>
      </c>
      <c r="D18053" t="s">
        <v>214</v>
      </c>
      <c r="E18053" t="s">
        <v>215</v>
      </c>
      <c r="F18053" s="88">
        <v>46539</v>
      </c>
      <c r="G18053" s="87">
        <v>866.66666666666663</v>
      </c>
      <c r="H18053" s="87">
        <v>7.6261652201864649</v>
      </c>
    </row>
    <row r="18054" spans="1:8" x14ac:dyDescent="0.3">
      <c r="A18054" t="s">
        <v>43</v>
      </c>
      <c r="B18054" t="s">
        <v>53</v>
      </c>
      <c r="C18054" t="s">
        <v>107</v>
      </c>
      <c r="D18054" t="s">
        <v>214</v>
      </c>
      <c r="E18054" t="s">
        <v>216</v>
      </c>
      <c r="F18054" s="88">
        <v>46539</v>
      </c>
      <c r="G18054" s="87">
        <v>866.66666666666663</v>
      </c>
      <c r="H18054" s="87">
        <v>0</v>
      </c>
    </row>
    <row r="18055" spans="1:8" x14ac:dyDescent="0.3">
      <c r="A18055" t="s">
        <v>43</v>
      </c>
      <c r="B18055" t="s">
        <v>53</v>
      </c>
      <c r="C18055" t="s">
        <v>107</v>
      </c>
      <c r="D18055" t="s">
        <v>214</v>
      </c>
      <c r="E18055" t="s">
        <v>217</v>
      </c>
      <c r="F18055" s="88">
        <v>46539</v>
      </c>
      <c r="G18055" s="87">
        <v>866.66666666666663</v>
      </c>
      <c r="H18055" s="87">
        <v>7.6261652201864649</v>
      </c>
    </row>
    <row r="18056" spans="1:8" x14ac:dyDescent="0.3">
      <c r="A18056" t="s">
        <v>43</v>
      </c>
      <c r="B18056" t="s">
        <v>53</v>
      </c>
      <c r="C18056" t="s">
        <v>107</v>
      </c>
      <c r="D18056" t="s">
        <v>214</v>
      </c>
      <c r="E18056" t="s">
        <v>215</v>
      </c>
      <c r="F18056" s="88">
        <v>46569</v>
      </c>
      <c r="G18056" s="87">
        <v>866.66666666666663</v>
      </c>
      <c r="H18056" s="87">
        <v>7.6205618658732099</v>
      </c>
    </row>
    <row r="18057" spans="1:8" x14ac:dyDescent="0.3">
      <c r="A18057" t="s">
        <v>43</v>
      </c>
      <c r="B18057" t="s">
        <v>53</v>
      </c>
      <c r="C18057" t="s">
        <v>107</v>
      </c>
      <c r="D18057" t="s">
        <v>214</v>
      </c>
      <c r="E18057" t="s">
        <v>216</v>
      </c>
      <c r="F18057" s="88">
        <v>46569</v>
      </c>
      <c r="G18057" s="87">
        <v>866.66666666666663</v>
      </c>
      <c r="H18057" s="87">
        <v>0</v>
      </c>
    </row>
    <row r="18058" spans="1:8" x14ac:dyDescent="0.3">
      <c r="A18058" t="s">
        <v>43</v>
      </c>
      <c r="B18058" t="s">
        <v>53</v>
      </c>
      <c r="C18058" t="s">
        <v>107</v>
      </c>
      <c r="D18058" t="s">
        <v>214</v>
      </c>
      <c r="E18058" t="s">
        <v>217</v>
      </c>
      <c r="F18058" s="88">
        <v>46569</v>
      </c>
      <c r="G18058" s="87">
        <v>866.66666666666663</v>
      </c>
      <c r="H18058" s="87">
        <v>7.6205618658732099</v>
      </c>
    </row>
    <row r="18059" spans="1:8" x14ac:dyDescent="0.3">
      <c r="A18059" t="s">
        <v>43</v>
      </c>
      <c r="B18059" t="s">
        <v>53</v>
      </c>
      <c r="C18059" t="s">
        <v>107</v>
      </c>
      <c r="D18059" t="s">
        <v>214</v>
      </c>
      <c r="E18059" t="s">
        <v>215</v>
      </c>
      <c r="F18059" s="88">
        <v>46600</v>
      </c>
      <c r="G18059" s="87">
        <v>866.66666666666663</v>
      </c>
      <c r="H18059" s="87">
        <v>7.6148750847546829</v>
      </c>
    </row>
    <row r="18060" spans="1:8" x14ac:dyDescent="0.3">
      <c r="A18060" t="s">
        <v>43</v>
      </c>
      <c r="B18060" t="s">
        <v>53</v>
      </c>
      <c r="C18060" t="s">
        <v>107</v>
      </c>
      <c r="D18060" t="s">
        <v>214</v>
      </c>
      <c r="E18060" t="s">
        <v>216</v>
      </c>
      <c r="F18060" s="88">
        <v>46600</v>
      </c>
      <c r="G18060" s="87">
        <v>866.66666666666663</v>
      </c>
      <c r="H18060" s="87">
        <v>0</v>
      </c>
    </row>
    <row r="18061" spans="1:8" x14ac:dyDescent="0.3">
      <c r="A18061" t="s">
        <v>43</v>
      </c>
      <c r="B18061" t="s">
        <v>53</v>
      </c>
      <c r="C18061" t="s">
        <v>107</v>
      </c>
      <c r="D18061" t="s">
        <v>214</v>
      </c>
      <c r="E18061" t="s">
        <v>217</v>
      </c>
      <c r="F18061" s="88">
        <v>46600</v>
      </c>
      <c r="G18061" s="87">
        <v>866.66666666666663</v>
      </c>
      <c r="H18061" s="87">
        <v>7.6148750847546829</v>
      </c>
    </row>
    <row r="18062" spans="1:8" x14ac:dyDescent="0.3">
      <c r="A18062" t="s">
        <v>43</v>
      </c>
      <c r="B18062" t="s">
        <v>53</v>
      </c>
      <c r="C18062" t="s">
        <v>107</v>
      </c>
      <c r="D18062" t="s">
        <v>214</v>
      </c>
      <c r="E18062" t="s">
        <v>215</v>
      </c>
      <c r="F18062" s="88">
        <v>46631</v>
      </c>
      <c r="G18062" s="87">
        <v>866.66666666666663</v>
      </c>
      <c r="H18062" s="87">
        <v>7.6092883030244227</v>
      </c>
    </row>
    <row r="18063" spans="1:8" x14ac:dyDescent="0.3">
      <c r="A18063" t="s">
        <v>43</v>
      </c>
      <c r="B18063" t="s">
        <v>53</v>
      </c>
      <c r="C18063" t="s">
        <v>107</v>
      </c>
      <c r="D18063" t="s">
        <v>214</v>
      </c>
      <c r="E18063" t="s">
        <v>216</v>
      </c>
      <c r="F18063" s="88">
        <v>46631</v>
      </c>
      <c r="G18063" s="87">
        <v>866.66666666666663</v>
      </c>
      <c r="H18063" s="87">
        <v>0</v>
      </c>
    </row>
    <row r="18064" spans="1:8" x14ac:dyDescent="0.3">
      <c r="A18064" t="s">
        <v>43</v>
      </c>
      <c r="B18064" t="s">
        <v>53</v>
      </c>
      <c r="C18064" t="s">
        <v>107</v>
      </c>
      <c r="D18064" t="s">
        <v>214</v>
      </c>
      <c r="E18064" t="s">
        <v>217</v>
      </c>
      <c r="F18064" s="88">
        <v>46631</v>
      </c>
      <c r="G18064" s="87">
        <v>866.66666666666663</v>
      </c>
      <c r="H18064" s="87">
        <v>7.6092883030244227</v>
      </c>
    </row>
    <row r="18065" spans="1:8" x14ac:dyDescent="0.3">
      <c r="A18065" t="s">
        <v>43</v>
      </c>
      <c r="B18065" t="s">
        <v>53</v>
      </c>
      <c r="C18065" t="s">
        <v>107</v>
      </c>
      <c r="D18065" t="s">
        <v>214</v>
      </c>
      <c r="E18065" t="s">
        <v>215</v>
      </c>
      <c r="F18065" s="88">
        <v>46661</v>
      </c>
      <c r="G18065" s="87">
        <v>866.66666666666663</v>
      </c>
      <c r="H18065" s="87">
        <v>7.6037097129580884</v>
      </c>
    </row>
    <row r="18066" spans="1:8" x14ac:dyDescent="0.3">
      <c r="A18066" t="s">
        <v>43</v>
      </c>
      <c r="B18066" t="s">
        <v>53</v>
      </c>
      <c r="C18066" t="s">
        <v>107</v>
      </c>
      <c r="D18066" t="s">
        <v>214</v>
      </c>
      <c r="E18066" t="s">
        <v>216</v>
      </c>
      <c r="F18066" s="88">
        <v>46661</v>
      </c>
      <c r="G18066" s="87">
        <v>866.66666666666663</v>
      </c>
      <c r="H18066" s="87">
        <v>0</v>
      </c>
    </row>
    <row r="18067" spans="1:8" x14ac:dyDescent="0.3">
      <c r="A18067" t="s">
        <v>43</v>
      </c>
      <c r="B18067" t="s">
        <v>53</v>
      </c>
      <c r="C18067" t="s">
        <v>107</v>
      </c>
      <c r="D18067" t="s">
        <v>214</v>
      </c>
      <c r="E18067" t="s">
        <v>217</v>
      </c>
      <c r="F18067" s="88">
        <v>46661</v>
      </c>
      <c r="G18067" s="87">
        <v>866.66666666666663</v>
      </c>
      <c r="H18067" s="87">
        <v>7.6037097129580884</v>
      </c>
    </row>
    <row r="18068" spans="1:8" x14ac:dyDescent="0.3">
      <c r="A18068" t="s">
        <v>43</v>
      </c>
      <c r="B18068" t="s">
        <v>53</v>
      </c>
      <c r="C18068" t="s">
        <v>107</v>
      </c>
      <c r="D18068" t="s">
        <v>214</v>
      </c>
      <c r="E18068" t="s">
        <v>215</v>
      </c>
      <c r="F18068" s="88">
        <v>46692</v>
      </c>
      <c r="G18068" s="87">
        <v>866.66666666666663</v>
      </c>
      <c r="H18068" s="87">
        <v>7.5981392965515013</v>
      </c>
    </row>
    <row r="18069" spans="1:8" x14ac:dyDescent="0.3">
      <c r="A18069" t="s">
        <v>43</v>
      </c>
      <c r="B18069" t="s">
        <v>53</v>
      </c>
      <c r="C18069" t="s">
        <v>107</v>
      </c>
      <c r="D18069" t="s">
        <v>214</v>
      </c>
      <c r="E18069" t="s">
        <v>216</v>
      </c>
      <c r="F18069" s="88">
        <v>46692</v>
      </c>
      <c r="G18069" s="87">
        <v>866.66666666666663</v>
      </c>
      <c r="H18069" s="87">
        <v>0</v>
      </c>
    </row>
    <row r="18070" spans="1:8" x14ac:dyDescent="0.3">
      <c r="A18070" t="s">
        <v>43</v>
      </c>
      <c r="B18070" t="s">
        <v>53</v>
      </c>
      <c r="C18070" t="s">
        <v>107</v>
      </c>
      <c r="D18070" t="s">
        <v>214</v>
      </c>
      <c r="E18070" t="s">
        <v>217</v>
      </c>
      <c r="F18070" s="88">
        <v>46692</v>
      </c>
      <c r="G18070" s="87">
        <v>866.66666666666663</v>
      </c>
      <c r="H18070" s="87">
        <v>7.5981392965515013</v>
      </c>
    </row>
    <row r="18071" spans="1:8" x14ac:dyDescent="0.3">
      <c r="A18071" t="s">
        <v>43</v>
      </c>
      <c r="B18071" t="s">
        <v>53</v>
      </c>
      <c r="C18071" t="s">
        <v>107</v>
      </c>
      <c r="D18071" t="s">
        <v>214</v>
      </c>
      <c r="E18071" t="s">
        <v>215</v>
      </c>
      <c r="F18071" s="88">
        <v>46722</v>
      </c>
      <c r="G18071" s="87">
        <v>866.66666666666663</v>
      </c>
      <c r="H18071" s="87">
        <v>7.592577035854756</v>
      </c>
    </row>
    <row r="18072" spans="1:8" x14ac:dyDescent="0.3">
      <c r="A18072" t="s">
        <v>43</v>
      </c>
      <c r="B18072" t="s">
        <v>53</v>
      </c>
      <c r="C18072" t="s">
        <v>107</v>
      </c>
      <c r="D18072" t="s">
        <v>214</v>
      </c>
      <c r="E18072" t="s">
        <v>216</v>
      </c>
      <c r="F18072" s="88">
        <v>46722</v>
      </c>
      <c r="G18072" s="87">
        <v>866.66666666666663</v>
      </c>
      <c r="H18072" s="87">
        <v>0</v>
      </c>
    </row>
    <row r="18073" spans="1:8" x14ac:dyDescent="0.3">
      <c r="A18073" t="s">
        <v>43</v>
      </c>
      <c r="B18073" t="s">
        <v>53</v>
      </c>
      <c r="C18073" t="s">
        <v>107</v>
      </c>
      <c r="D18073" t="s">
        <v>214</v>
      </c>
      <c r="E18073" t="s">
        <v>217</v>
      </c>
      <c r="F18073" s="88">
        <v>46722</v>
      </c>
      <c r="G18073" s="87">
        <v>866.66666666666663</v>
      </c>
      <c r="H18073" s="87">
        <v>7.592577035854756</v>
      </c>
    </row>
    <row r="18074" spans="1:8" x14ac:dyDescent="0.3">
      <c r="A18074" t="s">
        <v>43</v>
      </c>
      <c r="B18074" t="s">
        <v>56</v>
      </c>
      <c r="C18074" t="s">
        <v>54</v>
      </c>
      <c r="D18074" t="s">
        <v>198</v>
      </c>
      <c r="E18074" t="s">
        <v>135</v>
      </c>
      <c r="G18074" s="87">
        <v>7200</v>
      </c>
      <c r="H18074" s="87">
        <v>4147.2</v>
      </c>
    </row>
    <row r="18075" spans="1:8" x14ac:dyDescent="0.3">
      <c r="A18075" t="s">
        <v>43</v>
      </c>
      <c r="B18075" t="s">
        <v>56</v>
      </c>
      <c r="C18075" t="s">
        <v>54</v>
      </c>
      <c r="D18075" t="s">
        <v>198</v>
      </c>
      <c r="E18075" t="s">
        <v>199</v>
      </c>
      <c r="G18075" s="87">
        <v>7200</v>
      </c>
      <c r="H18075" s="87">
        <v>7025.4438663940427</v>
      </c>
    </row>
    <row r="18076" spans="1:8" x14ac:dyDescent="0.3">
      <c r="A18076" t="s">
        <v>43</v>
      </c>
      <c r="B18076" t="s">
        <v>56</v>
      </c>
      <c r="C18076" t="s">
        <v>54</v>
      </c>
      <c r="D18076" t="s">
        <v>198</v>
      </c>
      <c r="E18076" t="s">
        <v>200</v>
      </c>
      <c r="G18076" s="87">
        <v>7200</v>
      </c>
      <c r="H18076" s="87">
        <v>7311.1979462800482</v>
      </c>
    </row>
    <row r="18077" spans="1:8" x14ac:dyDescent="0.3">
      <c r="A18077" t="s">
        <v>43</v>
      </c>
      <c r="B18077" t="s">
        <v>56</v>
      </c>
      <c r="C18077" t="s">
        <v>54</v>
      </c>
      <c r="D18077" t="s">
        <v>198</v>
      </c>
      <c r="E18077" t="s">
        <v>201</v>
      </c>
      <c r="G18077" s="87">
        <v>7200</v>
      </c>
      <c r="H18077" s="87">
        <v>7200</v>
      </c>
    </row>
    <row r="18078" spans="1:8" x14ac:dyDescent="0.3">
      <c r="A18078" t="s">
        <v>43</v>
      </c>
      <c r="B18078" t="s">
        <v>56</v>
      </c>
      <c r="C18078" t="s">
        <v>54</v>
      </c>
      <c r="D18078" t="s">
        <v>198</v>
      </c>
      <c r="E18078" t="s">
        <v>202</v>
      </c>
      <c r="G18078" s="87">
        <v>7200</v>
      </c>
      <c r="H18078" s="87">
        <v>4109.1528614148701</v>
      </c>
    </row>
    <row r="18079" spans="1:8" x14ac:dyDescent="0.3">
      <c r="A18079" t="s">
        <v>43</v>
      </c>
      <c r="B18079" t="s">
        <v>56</v>
      </c>
      <c r="C18079" t="s">
        <v>54</v>
      </c>
      <c r="D18079" t="s">
        <v>198</v>
      </c>
      <c r="E18079" t="s">
        <v>139</v>
      </c>
      <c r="G18079" s="87">
        <v>7200</v>
      </c>
      <c r="H18079" s="87">
        <v>4572</v>
      </c>
    </row>
    <row r="18080" spans="1:8" x14ac:dyDescent="0.3">
      <c r="A18080" t="s">
        <v>43</v>
      </c>
      <c r="B18080" t="s">
        <v>56</v>
      </c>
      <c r="C18080" t="s">
        <v>54</v>
      </c>
      <c r="D18080" t="s">
        <v>198</v>
      </c>
      <c r="E18080" t="s">
        <v>65</v>
      </c>
      <c r="G18080" s="87">
        <v>7200</v>
      </c>
      <c r="H18080" s="87">
        <v>4109.1528614148701</v>
      </c>
    </row>
    <row r="18081" spans="1:8" x14ac:dyDescent="0.3">
      <c r="A18081" t="s">
        <v>43</v>
      </c>
      <c r="B18081" t="s">
        <v>56</v>
      </c>
      <c r="C18081" t="s">
        <v>54</v>
      </c>
      <c r="D18081" t="s">
        <v>203</v>
      </c>
      <c r="E18081" t="s">
        <v>204</v>
      </c>
      <c r="G18081" s="87">
        <v>7200</v>
      </c>
      <c r="H18081" s="87">
        <v>4074.769347719141</v>
      </c>
    </row>
    <row r="18082" spans="1:8" x14ac:dyDescent="0.3">
      <c r="A18082" t="s">
        <v>43</v>
      </c>
      <c r="B18082" t="s">
        <v>56</v>
      </c>
      <c r="C18082" t="s">
        <v>54</v>
      </c>
      <c r="D18082" t="s">
        <v>203</v>
      </c>
      <c r="E18082" t="s">
        <v>142</v>
      </c>
      <c r="G18082" s="87">
        <v>7200</v>
      </c>
      <c r="H18082" s="87">
        <v>6923.076923076921</v>
      </c>
    </row>
    <row r="18083" spans="1:8" x14ac:dyDescent="0.3">
      <c r="A18083" t="s">
        <v>43</v>
      </c>
      <c r="B18083" t="s">
        <v>56</v>
      </c>
      <c r="C18083" t="s">
        <v>54</v>
      </c>
      <c r="D18083" t="s">
        <v>203</v>
      </c>
      <c r="E18083" t="s">
        <v>143</v>
      </c>
      <c r="G18083" s="87">
        <v>7200</v>
      </c>
      <c r="H18083" s="87">
        <v>7357.2224333817849</v>
      </c>
    </row>
    <row r="18084" spans="1:8" x14ac:dyDescent="0.3">
      <c r="A18084" t="s">
        <v>43</v>
      </c>
      <c r="B18084" t="s">
        <v>56</v>
      </c>
      <c r="C18084" t="s">
        <v>54</v>
      </c>
      <c r="D18084" t="s">
        <v>203</v>
      </c>
      <c r="E18084" t="s">
        <v>141</v>
      </c>
      <c r="G18084" s="87">
        <v>7200</v>
      </c>
      <c r="H18084" s="87">
        <v>0</v>
      </c>
    </row>
    <row r="18085" spans="1:8" x14ac:dyDescent="0.3">
      <c r="A18085" t="s">
        <v>43</v>
      </c>
      <c r="B18085" t="s">
        <v>56</v>
      </c>
      <c r="C18085" t="s">
        <v>54</v>
      </c>
      <c r="D18085" t="s">
        <v>203</v>
      </c>
      <c r="E18085" t="s">
        <v>205</v>
      </c>
      <c r="G18085" s="87">
        <v>7200</v>
      </c>
      <c r="H18085" s="87">
        <v>4074.769347719141</v>
      </c>
    </row>
    <row r="18086" spans="1:8" x14ac:dyDescent="0.3">
      <c r="A18086" t="s">
        <v>43</v>
      </c>
      <c r="B18086" t="s">
        <v>56</v>
      </c>
      <c r="C18086" t="s">
        <v>54</v>
      </c>
      <c r="D18086" t="s">
        <v>206</v>
      </c>
      <c r="E18086" t="s">
        <v>207</v>
      </c>
      <c r="G18086" s="87">
        <v>7200</v>
      </c>
      <c r="H18086" s="87">
        <v>7416</v>
      </c>
    </row>
    <row r="18087" spans="1:8" x14ac:dyDescent="0.3">
      <c r="A18087" t="s">
        <v>43</v>
      </c>
      <c r="B18087" t="s">
        <v>56</v>
      </c>
      <c r="C18087" t="s">
        <v>54</v>
      </c>
      <c r="D18087" t="s">
        <v>206</v>
      </c>
      <c r="E18087" t="s">
        <v>208</v>
      </c>
      <c r="G18087" s="87">
        <v>7200</v>
      </c>
      <c r="H18087" s="87">
        <v>7600.260000000002</v>
      </c>
    </row>
    <row r="18088" spans="1:8" x14ac:dyDescent="0.3">
      <c r="A18088" t="s">
        <v>43</v>
      </c>
      <c r="B18088" t="s">
        <v>56</v>
      </c>
      <c r="C18088" t="s">
        <v>54</v>
      </c>
      <c r="D18088" t="s">
        <v>206</v>
      </c>
      <c r="E18088" t="s">
        <v>209</v>
      </c>
      <c r="G18088" s="87">
        <v>7200</v>
      </c>
      <c r="H18088" s="87">
        <v>6523.253829321663</v>
      </c>
    </row>
    <row r="18089" spans="1:8" x14ac:dyDescent="0.3">
      <c r="A18089" t="s">
        <v>43</v>
      </c>
      <c r="B18089" t="s">
        <v>56</v>
      </c>
      <c r="C18089" t="s">
        <v>54</v>
      </c>
      <c r="D18089" t="s">
        <v>210</v>
      </c>
      <c r="E18089" t="s">
        <v>211</v>
      </c>
      <c r="G18089" s="87">
        <v>7200</v>
      </c>
      <c r="H18089" s="87">
        <v>6624</v>
      </c>
    </row>
    <row r="18090" spans="1:8" x14ac:dyDescent="0.3">
      <c r="A18090" t="s">
        <v>43</v>
      </c>
      <c r="B18090" t="s">
        <v>56</v>
      </c>
      <c r="C18090" t="s">
        <v>54</v>
      </c>
      <c r="D18090" t="s">
        <v>210</v>
      </c>
      <c r="E18090" t="s">
        <v>212</v>
      </c>
      <c r="G18090" s="87">
        <v>7200</v>
      </c>
      <c r="H18090" s="87">
        <v>6552</v>
      </c>
    </row>
    <row r="18091" spans="1:8" x14ac:dyDescent="0.3">
      <c r="A18091" t="s">
        <v>43</v>
      </c>
      <c r="B18091" t="s">
        <v>56</v>
      </c>
      <c r="C18091" t="s">
        <v>54</v>
      </c>
      <c r="D18091" t="s">
        <v>210</v>
      </c>
      <c r="E18091" t="s">
        <v>213</v>
      </c>
      <c r="G18091" s="87">
        <v>7200</v>
      </c>
      <c r="H18091" s="87">
        <v>6480</v>
      </c>
    </row>
    <row r="18092" spans="1:8" x14ac:dyDescent="0.3">
      <c r="A18092" t="s">
        <v>43</v>
      </c>
      <c r="B18092" t="s">
        <v>56</v>
      </c>
      <c r="C18092" t="s">
        <v>54</v>
      </c>
      <c r="D18092" t="s">
        <v>214</v>
      </c>
      <c r="E18092" t="s">
        <v>215</v>
      </c>
      <c r="F18092" s="88">
        <v>46388</v>
      </c>
      <c r="G18092" s="87">
        <v>600</v>
      </c>
      <c r="H18092" s="87">
        <v>12.60932739069656</v>
      </c>
    </row>
    <row r="18093" spans="1:8" x14ac:dyDescent="0.3">
      <c r="A18093" t="s">
        <v>43</v>
      </c>
      <c r="B18093" t="s">
        <v>56</v>
      </c>
      <c r="C18093" t="s">
        <v>54</v>
      </c>
      <c r="D18093" t="s">
        <v>214</v>
      </c>
      <c r="E18093" t="s">
        <v>216</v>
      </c>
      <c r="F18093" s="88">
        <v>46388</v>
      </c>
      <c r="G18093" s="87">
        <v>600</v>
      </c>
      <c r="H18093" s="87">
        <v>18.000000000000011</v>
      </c>
    </row>
    <row r="18094" spans="1:8" x14ac:dyDescent="0.3">
      <c r="A18094" t="s">
        <v>43</v>
      </c>
      <c r="B18094" t="s">
        <v>56</v>
      </c>
      <c r="C18094" t="s">
        <v>54</v>
      </c>
      <c r="D18094" t="s">
        <v>214</v>
      </c>
      <c r="E18094" t="s">
        <v>217</v>
      </c>
      <c r="F18094" s="88">
        <v>46388</v>
      </c>
      <c r="G18094" s="87">
        <v>600</v>
      </c>
      <c r="H18094" s="87">
        <v>-5.2336627274790706</v>
      </c>
    </row>
    <row r="18095" spans="1:8" x14ac:dyDescent="0.3">
      <c r="A18095" t="s">
        <v>43</v>
      </c>
      <c r="B18095" t="s">
        <v>56</v>
      </c>
      <c r="C18095" t="s">
        <v>54</v>
      </c>
      <c r="D18095" t="s">
        <v>214</v>
      </c>
      <c r="E18095" t="s">
        <v>215</v>
      </c>
      <c r="F18095" s="88">
        <v>46419</v>
      </c>
      <c r="G18095" s="87">
        <v>600</v>
      </c>
      <c r="H18095" s="87">
        <v>37.109745306708319</v>
      </c>
    </row>
    <row r="18096" spans="1:8" x14ac:dyDescent="0.3">
      <c r="A18096" t="s">
        <v>43</v>
      </c>
      <c r="B18096" t="s">
        <v>56</v>
      </c>
      <c r="C18096" t="s">
        <v>54</v>
      </c>
      <c r="D18096" t="s">
        <v>214</v>
      </c>
      <c r="E18096" t="s">
        <v>216</v>
      </c>
      <c r="F18096" s="88">
        <v>46419</v>
      </c>
      <c r="G18096" s="87">
        <v>600</v>
      </c>
      <c r="H18096" s="87">
        <v>42.720000000000091</v>
      </c>
    </row>
    <row r="18097" spans="1:8" x14ac:dyDescent="0.3">
      <c r="A18097" t="s">
        <v>43</v>
      </c>
      <c r="B18097" t="s">
        <v>56</v>
      </c>
      <c r="C18097" t="s">
        <v>54</v>
      </c>
      <c r="D18097" t="s">
        <v>214</v>
      </c>
      <c r="E18097" t="s">
        <v>217</v>
      </c>
      <c r="F18097" s="88">
        <v>46419</v>
      </c>
      <c r="G18097" s="87">
        <v>600</v>
      </c>
      <c r="H18097" s="87">
        <v>-5.2373550161424864</v>
      </c>
    </row>
    <row r="18098" spans="1:8" x14ac:dyDescent="0.3">
      <c r="A18098" t="s">
        <v>43</v>
      </c>
      <c r="B18098" t="s">
        <v>56</v>
      </c>
      <c r="C18098" t="s">
        <v>54</v>
      </c>
      <c r="D18098" t="s">
        <v>214</v>
      </c>
      <c r="E18098" t="s">
        <v>215</v>
      </c>
      <c r="F18098" s="88">
        <v>46447</v>
      </c>
      <c r="G18098" s="87">
        <v>600</v>
      </c>
      <c r="H18098" s="87">
        <v>37.105784542484919</v>
      </c>
    </row>
    <row r="18099" spans="1:8" x14ac:dyDescent="0.3">
      <c r="A18099" t="s">
        <v>43</v>
      </c>
      <c r="B18099" t="s">
        <v>56</v>
      </c>
      <c r="C18099" t="s">
        <v>54</v>
      </c>
      <c r="D18099" t="s">
        <v>214</v>
      </c>
      <c r="E18099" t="s">
        <v>216</v>
      </c>
      <c r="F18099" s="88">
        <v>46447</v>
      </c>
      <c r="G18099" s="87">
        <v>600</v>
      </c>
      <c r="H18099" s="87">
        <v>42.720000000000091</v>
      </c>
    </row>
    <row r="18100" spans="1:8" x14ac:dyDescent="0.3">
      <c r="A18100" t="s">
        <v>43</v>
      </c>
      <c r="B18100" t="s">
        <v>56</v>
      </c>
      <c r="C18100" t="s">
        <v>54</v>
      </c>
      <c r="D18100" t="s">
        <v>214</v>
      </c>
      <c r="E18100" t="s">
        <v>217</v>
      </c>
      <c r="F18100" s="88">
        <v>46447</v>
      </c>
      <c r="G18100" s="87">
        <v>600</v>
      </c>
      <c r="H18100" s="87">
        <v>-5.2410525182180034</v>
      </c>
    </row>
    <row r="18101" spans="1:8" x14ac:dyDescent="0.3">
      <c r="A18101" t="s">
        <v>43</v>
      </c>
      <c r="B18101" t="s">
        <v>56</v>
      </c>
      <c r="C18101" t="s">
        <v>54</v>
      </c>
      <c r="D18101" t="s">
        <v>214</v>
      </c>
      <c r="E18101" t="s">
        <v>215</v>
      </c>
      <c r="F18101" s="88">
        <v>46478</v>
      </c>
      <c r="G18101" s="87">
        <v>600</v>
      </c>
      <c r="H18101" s="87">
        <v>37.101683630703029</v>
      </c>
    </row>
    <row r="18102" spans="1:8" x14ac:dyDescent="0.3">
      <c r="A18102" t="s">
        <v>43</v>
      </c>
      <c r="B18102" t="s">
        <v>56</v>
      </c>
      <c r="C18102" t="s">
        <v>54</v>
      </c>
      <c r="D18102" t="s">
        <v>214</v>
      </c>
      <c r="E18102" t="s">
        <v>216</v>
      </c>
      <c r="F18102" s="88">
        <v>46478</v>
      </c>
      <c r="G18102" s="87">
        <v>600</v>
      </c>
      <c r="H18102" s="87">
        <v>42.720000000000091</v>
      </c>
    </row>
    <row r="18103" spans="1:8" x14ac:dyDescent="0.3">
      <c r="A18103" t="s">
        <v>43</v>
      </c>
      <c r="B18103" t="s">
        <v>56</v>
      </c>
      <c r="C18103" t="s">
        <v>54</v>
      </c>
      <c r="D18103" t="s">
        <v>214</v>
      </c>
      <c r="E18103" t="s">
        <v>217</v>
      </c>
      <c r="F18103" s="88">
        <v>46478</v>
      </c>
      <c r="G18103" s="87">
        <v>600</v>
      </c>
      <c r="H18103" s="87">
        <v>-5.244880852592515</v>
      </c>
    </row>
    <row r="18104" spans="1:8" x14ac:dyDescent="0.3">
      <c r="A18104" t="s">
        <v>43</v>
      </c>
      <c r="B18104" t="s">
        <v>56</v>
      </c>
      <c r="C18104" t="s">
        <v>54</v>
      </c>
      <c r="D18104" t="s">
        <v>214</v>
      </c>
      <c r="E18104" t="s">
        <v>215</v>
      </c>
      <c r="F18104" s="88">
        <v>46508</v>
      </c>
      <c r="G18104" s="87">
        <v>600</v>
      </c>
      <c r="H18104" s="87">
        <v>37.097576723507913</v>
      </c>
    </row>
    <row r="18105" spans="1:8" x14ac:dyDescent="0.3">
      <c r="A18105" t="s">
        <v>43</v>
      </c>
      <c r="B18105" t="s">
        <v>56</v>
      </c>
      <c r="C18105" t="s">
        <v>54</v>
      </c>
      <c r="D18105" t="s">
        <v>214</v>
      </c>
      <c r="E18105" t="s">
        <v>216</v>
      </c>
      <c r="F18105" s="88">
        <v>46508</v>
      </c>
      <c r="G18105" s="87">
        <v>600</v>
      </c>
      <c r="H18105" s="87">
        <v>42.720000000000091</v>
      </c>
    </row>
    <row r="18106" spans="1:8" x14ac:dyDescent="0.3">
      <c r="A18106" t="s">
        <v>43</v>
      </c>
      <c r="B18106" t="s">
        <v>56</v>
      </c>
      <c r="C18106" t="s">
        <v>54</v>
      </c>
      <c r="D18106" t="s">
        <v>214</v>
      </c>
      <c r="E18106" t="s">
        <v>217</v>
      </c>
      <c r="F18106" s="88">
        <v>46508</v>
      </c>
      <c r="G18106" s="87">
        <v>600</v>
      </c>
      <c r="H18106" s="87">
        <v>-5.2487147838799597</v>
      </c>
    </row>
    <row r="18107" spans="1:8" x14ac:dyDescent="0.3">
      <c r="A18107" t="s">
        <v>43</v>
      </c>
      <c r="B18107" t="s">
        <v>56</v>
      </c>
      <c r="C18107" t="s">
        <v>54</v>
      </c>
      <c r="D18107" t="s">
        <v>214</v>
      </c>
      <c r="E18107" t="s">
        <v>215</v>
      </c>
      <c r="F18107" s="88">
        <v>46539</v>
      </c>
      <c r="G18107" s="87">
        <v>600</v>
      </c>
      <c r="H18107" s="87">
        <v>37.093463807742211</v>
      </c>
    </row>
    <row r="18108" spans="1:8" x14ac:dyDescent="0.3">
      <c r="A18108" t="s">
        <v>43</v>
      </c>
      <c r="B18108" t="s">
        <v>56</v>
      </c>
      <c r="C18108" t="s">
        <v>54</v>
      </c>
      <c r="D18108" t="s">
        <v>214</v>
      </c>
      <c r="E18108" t="s">
        <v>216</v>
      </c>
      <c r="F18108" s="88">
        <v>46539</v>
      </c>
      <c r="G18108" s="87">
        <v>600</v>
      </c>
      <c r="H18108" s="87">
        <v>42.720000000000091</v>
      </c>
    </row>
    <row r="18109" spans="1:8" x14ac:dyDescent="0.3">
      <c r="A18109" t="s">
        <v>43</v>
      </c>
      <c r="B18109" t="s">
        <v>56</v>
      </c>
      <c r="C18109" t="s">
        <v>54</v>
      </c>
      <c r="D18109" t="s">
        <v>214</v>
      </c>
      <c r="E18109" t="s">
        <v>217</v>
      </c>
      <c r="F18109" s="88">
        <v>46539</v>
      </c>
      <c r="G18109" s="87">
        <v>600</v>
      </c>
      <c r="H18109" s="87">
        <v>-5.2525543243631789</v>
      </c>
    </row>
    <row r="18110" spans="1:8" x14ac:dyDescent="0.3">
      <c r="A18110" t="s">
        <v>43</v>
      </c>
      <c r="B18110" t="s">
        <v>56</v>
      </c>
      <c r="C18110" t="s">
        <v>54</v>
      </c>
      <c r="D18110" t="s">
        <v>214</v>
      </c>
      <c r="E18110" t="s">
        <v>215</v>
      </c>
      <c r="F18110" s="88">
        <v>46569</v>
      </c>
      <c r="G18110" s="87">
        <v>600</v>
      </c>
      <c r="H18110" s="87">
        <v>37.089344870210233</v>
      </c>
    </row>
    <row r="18111" spans="1:8" x14ac:dyDescent="0.3">
      <c r="A18111" t="s">
        <v>43</v>
      </c>
      <c r="B18111" t="s">
        <v>56</v>
      </c>
      <c r="C18111" t="s">
        <v>54</v>
      </c>
      <c r="D18111" t="s">
        <v>214</v>
      </c>
      <c r="E18111" t="s">
        <v>216</v>
      </c>
      <c r="F18111" s="88">
        <v>46569</v>
      </c>
      <c r="G18111" s="87">
        <v>600</v>
      </c>
      <c r="H18111" s="87">
        <v>42.720000000000091</v>
      </c>
    </row>
    <row r="18112" spans="1:8" x14ac:dyDescent="0.3">
      <c r="A18112" t="s">
        <v>43</v>
      </c>
      <c r="B18112" t="s">
        <v>56</v>
      </c>
      <c r="C18112" t="s">
        <v>54</v>
      </c>
      <c r="D18112" t="s">
        <v>214</v>
      </c>
      <c r="E18112" t="s">
        <v>217</v>
      </c>
      <c r="F18112" s="88">
        <v>46569</v>
      </c>
      <c r="G18112" s="87">
        <v>600</v>
      </c>
      <c r="H18112" s="87">
        <v>-5.2563994863609187</v>
      </c>
    </row>
    <row r="18113" spans="1:8" x14ac:dyDescent="0.3">
      <c r="A18113" t="s">
        <v>43</v>
      </c>
      <c r="B18113" t="s">
        <v>56</v>
      </c>
      <c r="C18113" t="s">
        <v>54</v>
      </c>
      <c r="D18113" t="s">
        <v>214</v>
      </c>
      <c r="E18113" t="s">
        <v>215</v>
      </c>
      <c r="F18113" s="88">
        <v>46600</v>
      </c>
      <c r="G18113" s="87">
        <v>600</v>
      </c>
      <c r="H18113" s="87">
        <v>37.085152224824427</v>
      </c>
    </row>
    <row r="18114" spans="1:8" x14ac:dyDescent="0.3">
      <c r="A18114" t="s">
        <v>43</v>
      </c>
      <c r="B18114" t="s">
        <v>56</v>
      </c>
      <c r="C18114" t="s">
        <v>54</v>
      </c>
      <c r="D18114" t="s">
        <v>214</v>
      </c>
      <c r="E18114" t="s">
        <v>216</v>
      </c>
      <c r="F18114" s="88">
        <v>46600</v>
      </c>
      <c r="G18114" s="87">
        <v>600</v>
      </c>
      <c r="H18114" s="87">
        <v>42.720000000000091</v>
      </c>
    </row>
    <row r="18115" spans="1:8" x14ac:dyDescent="0.3">
      <c r="A18115" t="s">
        <v>43</v>
      </c>
      <c r="B18115" t="s">
        <v>56</v>
      </c>
      <c r="C18115" t="s">
        <v>54</v>
      </c>
      <c r="D18115" t="s">
        <v>214</v>
      </c>
      <c r="E18115" t="s">
        <v>217</v>
      </c>
      <c r="F18115" s="88">
        <v>46600</v>
      </c>
      <c r="G18115" s="87">
        <v>600</v>
      </c>
      <c r="H18115" s="87">
        <v>-5.2603134570348153</v>
      </c>
    </row>
    <row r="18116" spans="1:8" x14ac:dyDescent="0.3">
      <c r="A18116" t="s">
        <v>43</v>
      </c>
      <c r="B18116" t="s">
        <v>56</v>
      </c>
      <c r="C18116" t="s">
        <v>54</v>
      </c>
      <c r="D18116" t="s">
        <v>214</v>
      </c>
      <c r="E18116" t="s">
        <v>215</v>
      </c>
      <c r="F18116" s="88">
        <v>46631</v>
      </c>
      <c r="G18116" s="87">
        <v>600</v>
      </c>
      <c r="H18116" s="87">
        <v>37.081021104754662</v>
      </c>
    </row>
    <row r="18117" spans="1:8" x14ac:dyDescent="0.3">
      <c r="A18117" t="s">
        <v>43</v>
      </c>
      <c r="B18117" t="s">
        <v>56</v>
      </c>
      <c r="C18117" t="s">
        <v>54</v>
      </c>
      <c r="D18117" t="s">
        <v>214</v>
      </c>
      <c r="E18117" t="s">
        <v>216</v>
      </c>
      <c r="F18117" s="88">
        <v>46631</v>
      </c>
      <c r="G18117" s="87">
        <v>600</v>
      </c>
      <c r="H18117" s="87">
        <v>42.720000000000091</v>
      </c>
    </row>
    <row r="18118" spans="1:8" x14ac:dyDescent="0.3">
      <c r="A18118" t="s">
        <v>43</v>
      </c>
      <c r="B18118" t="s">
        <v>56</v>
      </c>
      <c r="C18118" t="s">
        <v>54</v>
      </c>
      <c r="D18118" t="s">
        <v>214</v>
      </c>
      <c r="E18118" t="s">
        <v>217</v>
      </c>
      <c r="F18118" s="88">
        <v>46631</v>
      </c>
      <c r="G18118" s="87">
        <v>600</v>
      </c>
      <c r="H18118" s="87">
        <v>-5.2641699918273277</v>
      </c>
    </row>
    <row r="18119" spans="1:8" x14ac:dyDescent="0.3">
      <c r="A18119" t="s">
        <v>43</v>
      </c>
      <c r="B18119" t="s">
        <v>56</v>
      </c>
      <c r="C18119" t="s">
        <v>54</v>
      </c>
      <c r="D18119" t="s">
        <v>214</v>
      </c>
      <c r="E18119" t="s">
        <v>215</v>
      </c>
      <c r="F18119" s="88">
        <v>46661</v>
      </c>
      <c r="G18119" s="87">
        <v>600</v>
      </c>
      <c r="H18119" s="87">
        <v>18.521246527067792</v>
      </c>
    </row>
    <row r="18120" spans="1:8" x14ac:dyDescent="0.3">
      <c r="A18120" t="s">
        <v>43</v>
      </c>
      <c r="B18120" t="s">
        <v>56</v>
      </c>
      <c r="C18120" t="s">
        <v>54</v>
      </c>
      <c r="D18120" t="s">
        <v>214</v>
      </c>
      <c r="E18120" t="s">
        <v>216</v>
      </c>
      <c r="F18120" s="88">
        <v>46661</v>
      </c>
      <c r="G18120" s="87">
        <v>600</v>
      </c>
      <c r="H18120" s="87">
        <v>24.000000000000021</v>
      </c>
    </row>
    <row r="18121" spans="1:8" x14ac:dyDescent="0.3">
      <c r="A18121" t="s">
        <v>43</v>
      </c>
      <c r="B18121" t="s">
        <v>56</v>
      </c>
      <c r="C18121" t="s">
        <v>54</v>
      </c>
      <c r="D18121" t="s">
        <v>214</v>
      </c>
      <c r="E18121" t="s">
        <v>217</v>
      </c>
      <c r="F18121" s="88">
        <v>46661</v>
      </c>
      <c r="G18121" s="87">
        <v>600</v>
      </c>
      <c r="H18121" s="87">
        <v>-5.2680321855117276</v>
      </c>
    </row>
    <row r="18122" spans="1:8" x14ac:dyDescent="0.3">
      <c r="A18122" t="s">
        <v>43</v>
      </c>
      <c r="B18122" t="s">
        <v>56</v>
      </c>
      <c r="C18122" t="s">
        <v>54</v>
      </c>
      <c r="D18122" t="s">
        <v>214</v>
      </c>
      <c r="E18122" t="s">
        <v>215</v>
      </c>
      <c r="F18122" s="88">
        <v>46692</v>
      </c>
      <c r="G18122" s="87">
        <v>600</v>
      </c>
      <c r="H18122" s="87">
        <v>18.517223947425482</v>
      </c>
    </row>
    <row r="18123" spans="1:8" x14ac:dyDescent="0.3">
      <c r="A18123" t="s">
        <v>43</v>
      </c>
      <c r="B18123" t="s">
        <v>56</v>
      </c>
      <c r="C18123" t="s">
        <v>54</v>
      </c>
      <c r="D18123" t="s">
        <v>214</v>
      </c>
      <c r="E18123" t="s">
        <v>216</v>
      </c>
      <c r="F18123" s="88">
        <v>46692</v>
      </c>
      <c r="G18123" s="87">
        <v>600</v>
      </c>
      <c r="H18123" s="87">
        <v>24.000000000000021</v>
      </c>
    </row>
    <row r="18124" spans="1:8" x14ac:dyDescent="0.3">
      <c r="A18124" t="s">
        <v>43</v>
      </c>
      <c r="B18124" t="s">
        <v>56</v>
      </c>
      <c r="C18124" t="s">
        <v>54</v>
      </c>
      <c r="D18124" t="s">
        <v>214</v>
      </c>
      <c r="E18124" t="s">
        <v>217</v>
      </c>
      <c r="F18124" s="88">
        <v>46692</v>
      </c>
      <c r="G18124" s="87">
        <v>600</v>
      </c>
      <c r="H18124" s="87">
        <v>-5.2719000505524471</v>
      </c>
    </row>
    <row r="18125" spans="1:8" x14ac:dyDescent="0.3">
      <c r="A18125" t="s">
        <v>43</v>
      </c>
      <c r="B18125" t="s">
        <v>56</v>
      </c>
      <c r="C18125" t="s">
        <v>54</v>
      </c>
      <c r="D18125" t="s">
        <v>214</v>
      </c>
      <c r="E18125" t="s">
        <v>215</v>
      </c>
      <c r="F18125" s="88">
        <v>46722</v>
      </c>
      <c r="G18125" s="87">
        <v>600</v>
      </c>
      <c r="H18125" s="87">
        <v>18.513195456571111</v>
      </c>
    </row>
    <row r="18126" spans="1:8" x14ac:dyDescent="0.3">
      <c r="A18126" t="s">
        <v>43</v>
      </c>
      <c r="B18126" t="s">
        <v>56</v>
      </c>
      <c r="C18126" t="s">
        <v>54</v>
      </c>
      <c r="D18126" t="s">
        <v>214</v>
      </c>
      <c r="E18126" t="s">
        <v>216</v>
      </c>
      <c r="F18126" s="88">
        <v>46722</v>
      </c>
      <c r="G18126" s="87">
        <v>600</v>
      </c>
      <c r="H18126" s="87">
        <v>24.000000000000021</v>
      </c>
    </row>
    <row r="18127" spans="1:8" x14ac:dyDescent="0.3">
      <c r="A18127" t="s">
        <v>43</v>
      </c>
      <c r="B18127" t="s">
        <v>56</v>
      </c>
      <c r="C18127" t="s">
        <v>54</v>
      </c>
      <c r="D18127" t="s">
        <v>214</v>
      </c>
      <c r="E18127" t="s">
        <v>217</v>
      </c>
      <c r="F18127" s="88">
        <v>46722</v>
      </c>
      <c r="G18127" s="87">
        <v>600</v>
      </c>
      <c r="H18127" s="87">
        <v>-5.275773599450817</v>
      </c>
    </row>
    <row r="18128" spans="1:8" x14ac:dyDescent="0.3">
      <c r="A18128" t="s">
        <v>43</v>
      </c>
      <c r="B18128" t="s">
        <v>56</v>
      </c>
      <c r="C18128" t="s">
        <v>57</v>
      </c>
      <c r="D18128" t="s">
        <v>198</v>
      </c>
      <c r="E18128" t="s">
        <v>135</v>
      </c>
      <c r="G18128" s="87">
        <v>17600</v>
      </c>
      <c r="H18128" s="87">
        <v>9856.0000000000018</v>
      </c>
    </row>
    <row r="18129" spans="1:8" x14ac:dyDescent="0.3">
      <c r="A18129" t="s">
        <v>43</v>
      </c>
      <c r="B18129" t="s">
        <v>56</v>
      </c>
      <c r="C18129" t="s">
        <v>57</v>
      </c>
      <c r="D18129" t="s">
        <v>198</v>
      </c>
      <c r="E18129" t="s">
        <v>199</v>
      </c>
      <c r="G18129" s="87">
        <v>17600</v>
      </c>
      <c r="H18129" s="87">
        <v>17675.5364806867</v>
      </c>
    </row>
    <row r="18130" spans="1:8" x14ac:dyDescent="0.3">
      <c r="A18130" t="s">
        <v>43</v>
      </c>
      <c r="B18130" t="s">
        <v>56</v>
      </c>
      <c r="C18130" t="s">
        <v>57</v>
      </c>
      <c r="D18130" t="s">
        <v>198</v>
      </c>
      <c r="E18130" t="s">
        <v>200</v>
      </c>
      <c r="G18130" s="87">
        <v>17600</v>
      </c>
      <c r="H18130" s="87">
        <v>17754.458737700279</v>
      </c>
    </row>
    <row r="18131" spans="1:8" x14ac:dyDescent="0.3">
      <c r="A18131" t="s">
        <v>43</v>
      </c>
      <c r="B18131" t="s">
        <v>56</v>
      </c>
      <c r="C18131" t="s">
        <v>57</v>
      </c>
      <c r="D18131" t="s">
        <v>198</v>
      </c>
      <c r="E18131" t="s">
        <v>201</v>
      </c>
      <c r="G18131" s="87">
        <v>17600</v>
      </c>
      <c r="H18131" s="87">
        <v>17600</v>
      </c>
    </row>
    <row r="18132" spans="1:8" x14ac:dyDescent="0.3">
      <c r="A18132" t="s">
        <v>43</v>
      </c>
      <c r="B18132" t="s">
        <v>56</v>
      </c>
      <c r="C18132" t="s">
        <v>57</v>
      </c>
      <c r="D18132" t="s">
        <v>198</v>
      </c>
      <c r="E18132" t="s">
        <v>202</v>
      </c>
      <c r="G18132" s="87">
        <v>17600</v>
      </c>
      <c r="H18132" s="87">
        <v>9985.1685535976249</v>
      </c>
    </row>
    <row r="18133" spans="1:8" x14ac:dyDescent="0.3">
      <c r="A18133" t="s">
        <v>43</v>
      </c>
      <c r="B18133" t="s">
        <v>56</v>
      </c>
      <c r="C18133" t="s">
        <v>57</v>
      </c>
      <c r="D18133" t="s">
        <v>198</v>
      </c>
      <c r="E18133" t="s">
        <v>139</v>
      </c>
      <c r="G18133" s="87">
        <v>17600</v>
      </c>
      <c r="H18133" s="87">
        <v>11528</v>
      </c>
    </row>
    <row r="18134" spans="1:8" x14ac:dyDescent="0.3">
      <c r="A18134" t="s">
        <v>43</v>
      </c>
      <c r="B18134" t="s">
        <v>56</v>
      </c>
      <c r="C18134" t="s">
        <v>57</v>
      </c>
      <c r="D18134" t="s">
        <v>198</v>
      </c>
      <c r="E18134" t="s">
        <v>65</v>
      </c>
      <c r="G18134" s="87">
        <v>17600</v>
      </c>
      <c r="H18134" s="87">
        <v>9985.1685535976249</v>
      </c>
    </row>
    <row r="18135" spans="1:8" x14ac:dyDescent="0.3">
      <c r="A18135" t="s">
        <v>43</v>
      </c>
      <c r="B18135" t="s">
        <v>56</v>
      </c>
      <c r="C18135" t="s">
        <v>57</v>
      </c>
      <c r="D18135" t="s">
        <v>203</v>
      </c>
      <c r="E18135" t="s">
        <v>204</v>
      </c>
      <c r="G18135" s="87">
        <v>17600</v>
      </c>
      <c r="H18135" s="87">
        <v>10010.81521199061</v>
      </c>
    </row>
    <row r="18136" spans="1:8" x14ac:dyDescent="0.3">
      <c r="A18136" t="s">
        <v>43</v>
      </c>
      <c r="B18136" t="s">
        <v>56</v>
      </c>
      <c r="C18136" t="s">
        <v>57</v>
      </c>
      <c r="D18136" t="s">
        <v>203</v>
      </c>
      <c r="E18136" t="s">
        <v>142</v>
      </c>
      <c r="G18136" s="87">
        <v>17600</v>
      </c>
      <c r="H18136" s="87">
        <v>17600</v>
      </c>
    </row>
    <row r="18137" spans="1:8" x14ac:dyDescent="0.3">
      <c r="A18137" t="s">
        <v>43</v>
      </c>
      <c r="B18137" t="s">
        <v>56</v>
      </c>
      <c r="C18137" t="s">
        <v>57</v>
      </c>
      <c r="D18137" t="s">
        <v>203</v>
      </c>
      <c r="E18137" t="s">
        <v>143</v>
      </c>
      <c r="G18137" s="87">
        <v>17600</v>
      </c>
      <c r="H18137" s="87">
        <v>17699.461124452981</v>
      </c>
    </row>
    <row r="18138" spans="1:8" x14ac:dyDescent="0.3">
      <c r="A18138" t="s">
        <v>43</v>
      </c>
      <c r="B18138" t="s">
        <v>56</v>
      </c>
      <c r="C18138" t="s">
        <v>57</v>
      </c>
      <c r="D18138" t="s">
        <v>203</v>
      </c>
      <c r="E18138" t="s">
        <v>141</v>
      </c>
      <c r="G18138" s="87">
        <v>17600</v>
      </c>
      <c r="H18138" s="87">
        <v>176</v>
      </c>
    </row>
    <row r="18139" spans="1:8" x14ac:dyDescent="0.3">
      <c r="A18139" t="s">
        <v>43</v>
      </c>
      <c r="B18139" t="s">
        <v>56</v>
      </c>
      <c r="C18139" t="s">
        <v>57</v>
      </c>
      <c r="D18139" t="s">
        <v>203</v>
      </c>
      <c r="E18139" t="s">
        <v>205</v>
      </c>
      <c r="G18139" s="87">
        <v>17600</v>
      </c>
      <c r="H18139" s="87">
        <v>10010.81521199061</v>
      </c>
    </row>
    <row r="18140" spans="1:8" x14ac:dyDescent="0.3">
      <c r="A18140" t="s">
        <v>43</v>
      </c>
      <c r="B18140" t="s">
        <v>56</v>
      </c>
      <c r="C18140" t="s">
        <v>57</v>
      </c>
      <c r="D18140" t="s">
        <v>206</v>
      </c>
      <c r="E18140" t="s">
        <v>207</v>
      </c>
      <c r="G18140" s="87">
        <v>17600</v>
      </c>
      <c r="H18140" s="87">
        <v>18304</v>
      </c>
    </row>
    <row r="18141" spans="1:8" x14ac:dyDescent="0.3">
      <c r="A18141" t="s">
        <v>43</v>
      </c>
      <c r="B18141" t="s">
        <v>56</v>
      </c>
      <c r="C18141" t="s">
        <v>57</v>
      </c>
      <c r="D18141" t="s">
        <v>206</v>
      </c>
      <c r="E18141" t="s">
        <v>208</v>
      </c>
      <c r="G18141" s="87">
        <v>17600</v>
      </c>
      <c r="H18141" s="87">
        <v>18225.77777777777</v>
      </c>
    </row>
    <row r="18142" spans="1:8" x14ac:dyDescent="0.3">
      <c r="A18142" t="s">
        <v>43</v>
      </c>
      <c r="B18142" t="s">
        <v>56</v>
      </c>
      <c r="C18142" t="s">
        <v>57</v>
      </c>
      <c r="D18142" t="s">
        <v>206</v>
      </c>
      <c r="E18142" t="s">
        <v>209</v>
      </c>
      <c r="G18142" s="87">
        <v>17600</v>
      </c>
      <c r="H18142" s="87">
        <v>16051.13420860686</v>
      </c>
    </row>
    <row r="18143" spans="1:8" x14ac:dyDescent="0.3">
      <c r="A18143" t="s">
        <v>43</v>
      </c>
      <c r="B18143" t="s">
        <v>56</v>
      </c>
      <c r="C18143" t="s">
        <v>57</v>
      </c>
      <c r="D18143" t="s">
        <v>210</v>
      </c>
      <c r="E18143" t="s">
        <v>211</v>
      </c>
      <c r="G18143" s="87">
        <v>17600</v>
      </c>
      <c r="H18143" s="87">
        <v>16192</v>
      </c>
    </row>
    <row r="18144" spans="1:8" x14ac:dyDescent="0.3">
      <c r="A18144" t="s">
        <v>43</v>
      </c>
      <c r="B18144" t="s">
        <v>56</v>
      </c>
      <c r="C18144" t="s">
        <v>57</v>
      </c>
      <c r="D18144" t="s">
        <v>210</v>
      </c>
      <c r="E18144" t="s">
        <v>212</v>
      </c>
      <c r="G18144" s="87">
        <v>17600</v>
      </c>
      <c r="H18144" s="87">
        <v>16016</v>
      </c>
    </row>
    <row r="18145" spans="1:8" x14ac:dyDescent="0.3">
      <c r="A18145" t="s">
        <v>43</v>
      </c>
      <c r="B18145" t="s">
        <v>56</v>
      </c>
      <c r="C18145" t="s">
        <v>57</v>
      </c>
      <c r="D18145" t="s">
        <v>210</v>
      </c>
      <c r="E18145" t="s">
        <v>213</v>
      </c>
      <c r="G18145" s="87">
        <v>17600</v>
      </c>
      <c r="H18145" s="87">
        <v>16104</v>
      </c>
    </row>
    <row r="18146" spans="1:8" x14ac:dyDescent="0.3">
      <c r="A18146" t="s">
        <v>43</v>
      </c>
      <c r="B18146" t="s">
        <v>56</v>
      </c>
      <c r="C18146" t="s">
        <v>57</v>
      </c>
      <c r="D18146" t="s">
        <v>214</v>
      </c>
      <c r="E18146" t="s">
        <v>215</v>
      </c>
      <c r="F18146" s="88">
        <v>46388</v>
      </c>
      <c r="G18146" s="87">
        <v>1466.666666666667</v>
      </c>
      <c r="H18146" s="87">
        <v>65.381212826558638</v>
      </c>
    </row>
    <row r="18147" spans="1:8" x14ac:dyDescent="0.3">
      <c r="A18147" t="s">
        <v>43</v>
      </c>
      <c r="B18147" t="s">
        <v>56</v>
      </c>
      <c r="C18147" t="s">
        <v>57</v>
      </c>
      <c r="D18147" t="s">
        <v>214</v>
      </c>
      <c r="E18147" t="s">
        <v>216</v>
      </c>
      <c r="F18147" s="88">
        <v>46388</v>
      </c>
      <c r="G18147" s="87">
        <v>1466.666666666667</v>
      </c>
      <c r="H18147" s="87">
        <v>58.666666666666721</v>
      </c>
    </row>
    <row r="18148" spans="1:8" x14ac:dyDescent="0.3">
      <c r="A18148" t="s">
        <v>43</v>
      </c>
      <c r="B18148" t="s">
        <v>56</v>
      </c>
      <c r="C18148" t="s">
        <v>57</v>
      </c>
      <c r="D18148" t="s">
        <v>214</v>
      </c>
      <c r="E18148" t="s">
        <v>217</v>
      </c>
      <c r="F18148" s="88">
        <v>46388</v>
      </c>
      <c r="G18148" s="87">
        <v>1466.666666666667</v>
      </c>
      <c r="H18148" s="87">
        <v>6.4562943845114518</v>
      </c>
    </row>
    <row r="18149" spans="1:8" x14ac:dyDescent="0.3">
      <c r="A18149" t="s">
        <v>43</v>
      </c>
      <c r="B18149" t="s">
        <v>56</v>
      </c>
      <c r="C18149" t="s">
        <v>57</v>
      </c>
      <c r="D18149" t="s">
        <v>214</v>
      </c>
      <c r="E18149" t="s">
        <v>215</v>
      </c>
      <c r="F18149" s="88">
        <v>46419</v>
      </c>
      <c r="G18149" s="87">
        <v>1466.666666666667</v>
      </c>
      <c r="H18149" s="87">
        <v>65.378824777566066</v>
      </c>
    </row>
    <row r="18150" spans="1:8" x14ac:dyDescent="0.3">
      <c r="A18150" t="s">
        <v>43</v>
      </c>
      <c r="B18150" t="s">
        <v>56</v>
      </c>
      <c r="C18150" t="s">
        <v>57</v>
      </c>
      <c r="D18150" t="s">
        <v>214</v>
      </c>
      <c r="E18150" t="s">
        <v>216</v>
      </c>
      <c r="F18150" s="88">
        <v>46419</v>
      </c>
      <c r="G18150" s="87">
        <v>1466.666666666667</v>
      </c>
      <c r="H18150" s="87">
        <v>58.666666666666721</v>
      </c>
    </row>
    <row r="18151" spans="1:8" x14ac:dyDescent="0.3">
      <c r="A18151" t="s">
        <v>43</v>
      </c>
      <c r="B18151" t="s">
        <v>56</v>
      </c>
      <c r="C18151" t="s">
        <v>57</v>
      </c>
      <c r="D18151" t="s">
        <v>214</v>
      </c>
      <c r="E18151" t="s">
        <v>217</v>
      </c>
      <c r="F18151" s="88">
        <v>46419</v>
      </c>
      <c r="G18151" s="87">
        <v>1466.666666666667</v>
      </c>
      <c r="H18151" s="87">
        <v>6.4539981835571858</v>
      </c>
    </row>
    <row r="18152" spans="1:8" x14ac:dyDescent="0.3">
      <c r="A18152" t="s">
        <v>43</v>
      </c>
      <c r="B18152" t="s">
        <v>56</v>
      </c>
      <c r="C18152" t="s">
        <v>57</v>
      </c>
      <c r="D18152" t="s">
        <v>214</v>
      </c>
      <c r="E18152" t="s">
        <v>215</v>
      </c>
      <c r="F18152" s="88">
        <v>46447</v>
      </c>
      <c r="G18152" s="87">
        <v>1466.666666666667</v>
      </c>
      <c r="H18152" s="87">
        <v>65.376438426604068</v>
      </c>
    </row>
    <row r="18153" spans="1:8" x14ac:dyDescent="0.3">
      <c r="A18153" t="s">
        <v>43</v>
      </c>
      <c r="B18153" t="s">
        <v>56</v>
      </c>
      <c r="C18153" t="s">
        <v>57</v>
      </c>
      <c r="D18153" t="s">
        <v>214</v>
      </c>
      <c r="E18153" t="s">
        <v>216</v>
      </c>
      <c r="F18153" s="88">
        <v>46447</v>
      </c>
      <c r="G18153" s="87">
        <v>1466.666666666667</v>
      </c>
      <c r="H18153" s="87">
        <v>58.666666666666721</v>
      </c>
    </row>
    <row r="18154" spans="1:8" x14ac:dyDescent="0.3">
      <c r="A18154" t="s">
        <v>43</v>
      </c>
      <c r="B18154" t="s">
        <v>56</v>
      </c>
      <c r="C18154" t="s">
        <v>57</v>
      </c>
      <c r="D18154" t="s">
        <v>214</v>
      </c>
      <c r="E18154" t="s">
        <v>217</v>
      </c>
      <c r="F18154" s="88">
        <v>46447</v>
      </c>
      <c r="G18154" s="87">
        <v>1466.666666666667</v>
      </c>
      <c r="H18154" s="87">
        <v>6.4517036153242264</v>
      </c>
    </row>
    <row r="18155" spans="1:8" x14ac:dyDescent="0.3">
      <c r="A18155" t="s">
        <v>43</v>
      </c>
      <c r="B18155" t="s">
        <v>56</v>
      </c>
      <c r="C18155" t="s">
        <v>57</v>
      </c>
      <c r="D18155" t="s">
        <v>214</v>
      </c>
      <c r="E18155" t="s">
        <v>215</v>
      </c>
      <c r="F18155" s="88">
        <v>46478</v>
      </c>
      <c r="G18155" s="87">
        <v>1466.666666666667</v>
      </c>
      <c r="H18155" s="87">
        <v>65.373972965809998</v>
      </c>
    </row>
    <row r="18156" spans="1:8" x14ac:dyDescent="0.3">
      <c r="A18156" t="s">
        <v>43</v>
      </c>
      <c r="B18156" t="s">
        <v>56</v>
      </c>
      <c r="C18156" t="s">
        <v>57</v>
      </c>
      <c r="D18156" t="s">
        <v>214</v>
      </c>
      <c r="E18156" t="s">
        <v>216</v>
      </c>
      <c r="F18156" s="88">
        <v>46478</v>
      </c>
      <c r="G18156" s="87">
        <v>1466.666666666667</v>
      </c>
      <c r="H18156" s="87">
        <v>58.666666666666721</v>
      </c>
    </row>
    <row r="18157" spans="1:8" x14ac:dyDescent="0.3">
      <c r="A18157" t="s">
        <v>43</v>
      </c>
      <c r="B18157" t="s">
        <v>56</v>
      </c>
      <c r="C18157" t="s">
        <v>57</v>
      </c>
      <c r="D18157" t="s">
        <v>214</v>
      </c>
      <c r="E18157" t="s">
        <v>217</v>
      </c>
      <c r="F18157" s="88">
        <v>46478</v>
      </c>
      <c r="G18157" s="87">
        <v>1466.666666666667</v>
      </c>
      <c r="H18157" s="87">
        <v>6.4493329799453516</v>
      </c>
    </row>
    <row r="18158" spans="1:8" x14ac:dyDescent="0.3">
      <c r="A18158" t="s">
        <v>43</v>
      </c>
      <c r="B18158" t="s">
        <v>56</v>
      </c>
      <c r="C18158" t="s">
        <v>57</v>
      </c>
      <c r="D18158" t="s">
        <v>214</v>
      </c>
      <c r="E18158" t="s">
        <v>215</v>
      </c>
      <c r="F18158" s="88">
        <v>46508</v>
      </c>
      <c r="G18158" s="87">
        <v>1466.666666666667</v>
      </c>
      <c r="H18158" s="87">
        <v>65.371509316184301</v>
      </c>
    </row>
    <row r="18159" spans="1:8" x14ac:dyDescent="0.3">
      <c r="A18159" t="s">
        <v>43</v>
      </c>
      <c r="B18159" t="s">
        <v>56</v>
      </c>
      <c r="C18159" t="s">
        <v>57</v>
      </c>
      <c r="D18159" t="s">
        <v>214</v>
      </c>
      <c r="E18159" t="s">
        <v>216</v>
      </c>
      <c r="F18159" s="88">
        <v>46508</v>
      </c>
      <c r="G18159" s="87">
        <v>1466.666666666667</v>
      </c>
      <c r="H18159" s="87">
        <v>58.666666666666721</v>
      </c>
    </row>
    <row r="18160" spans="1:8" x14ac:dyDescent="0.3">
      <c r="A18160" t="s">
        <v>43</v>
      </c>
      <c r="B18160" t="s">
        <v>56</v>
      </c>
      <c r="C18160" t="s">
        <v>57</v>
      </c>
      <c r="D18160" t="s">
        <v>214</v>
      </c>
      <c r="E18160" t="s">
        <v>217</v>
      </c>
      <c r="F18160" s="88">
        <v>46508</v>
      </c>
      <c r="G18160" s="87">
        <v>1466.666666666667</v>
      </c>
      <c r="H18160" s="87">
        <v>6.4469640860746882</v>
      </c>
    </row>
    <row r="18161" spans="1:8" x14ac:dyDescent="0.3">
      <c r="A18161" t="s">
        <v>43</v>
      </c>
      <c r="B18161" t="s">
        <v>56</v>
      </c>
      <c r="C18161" t="s">
        <v>57</v>
      </c>
      <c r="D18161" t="s">
        <v>214</v>
      </c>
      <c r="E18161" t="s">
        <v>215</v>
      </c>
      <c r="F18161" s="88">
        <v>46539</v>
      </c>
      <c r="G18161" s="87">
        <v>1466.666666666667</v>
      </c>
      <c r="H18161" s="87">
        <v>65.3690474757326</v>
      </c>
    </row>
    <row r="18162" spans="1:8" x14ac:dyDescent="0.3">
      <c r="A18162" t="s">
        <v>43</v>
      </c>
      <c r="B18162" t="s">
        <v>56</v>
      </c>
      <c r="C18162" t="s">
        <v>57</v>
      </c>
      <c r="D18162" t="s">
        <v>214</v>
      </c>
      <c r="E18162" t="s">
        <v>216</v>
      </c>
      <c r="F18162" s="88">
        <v>46539</v>
      </c>
      <c r="G18162" s="87">
        <v>1466.666666666667</v>
      </c>
      <c r="H18162" s="87">
        <v>58.666666666666721</v>
      </c>
    </row>
    <row r="18163" spans="1:8" x14ac:dyDescent="0.3">
      <c r="A18163" t="s">
        <v>43</v>
      </c>
      <c r="B18163" t="s">
        <v>56</v>
      </c>
      <c r="C18163" t="s">
        <v>57</v>
      </c>
      <c r="D18163" t="s">
        <v>214</v>
      </c>
      <c r="E18163" t="s">
        <v>217</v>
      </c>
      <c r="F18163" s="88">
        <v>46539</v>
      </c>
      <c r="G18163" s="87">
        <v>1466.666666666667</v>
      </c>
      <c r="H18163" s="87">
        <v>6.4445969317940666</v>
      </c>
    </row>
    <row r="18164" spans="1:8" x14ac:dyDescent="0.3">
      <c r="A18164" t="s">
        <v>43</v>
      </c>
      <c r="B18164" t="s">
        <v>56</v>
      </c>
      <c r="C18164" t="s">
        <v>57</v>
      </c>
      <c r="D18164" t="s">
        <v>214</v>
      </c>
      <c r="E18164" t="s">
        <v>215</v>
      </c>
      <c r="F18164" s="88">
        <v>46569</v>
      </c>
      <c r="G18164" s="87">
        <v>1466.666666666667</v>
      </c>
      <c r="H18164" s="87">
        <v>65.366587442462148</v>
      </c>
    </row>
    <row r="18165" spans="1:8" x14ac:dyDescent="0.3">
      <c r="A18165" t="s">
        <v>43</v>
      </c>
      <c r="B18165" t="s">
        <v>56</v>
      </c>
      <c r="C18165" t="s">
        <v>57</v>
      </c>
      <c r="D18165" t="s">
        <v>214</v>
      </c>
      <c r="E18165" t="s">
        <v>216</v>
      </c>
      <c r="F18165" s="88">
        <v>46569</v>
      </c>
      <c r="G18165" s="87">
        <v>1466.666666666667</v>
      </c>
      <c r="H18165" s="87">
        <v>58.666666666666721</v>
      </c>
    </row>
    <row r="18166" spans="1:8" x14ac:dyDescent="0.3">
      <c r="A18166" t="s">
        <v>43</v>
      </c>
      <c r="B18166" t="s">
        <v>56</v>
      </c>
      <c r="C18166" t="s">
        <v>57</v>
      </c>
      <c r="D18166" t="s">
        <v>214</v>
      </c>
      <c r="E18166" t="s">
        <v>217</v>
      </c>
      <c r="F18166" s="88">
        <v>46569</v>
      </c>
      <c r="G18166" s="87">
        <v>1466.666666666667</v>
      </c>
      <c r="H18166" s="87">
        <v>6.4422315151879239</v>
      </c>
    </row>
    <row r="18167" spans="1:8" x14ac:dyDescent="0.3">
      <c r="A18167" t="s">
        <v>43</v>
      </c>
      <c r="B18167" t="s">
        <v>56</v>
      </c>
      <c r="C18167" t="s">
        <v>57</v>
      </c>
      <c r="D18167" t="s">
        <v>214</v>
      </c>
      <c r="E18167" t="s">
        <v>215</v>
      </c>
      <c r="F18167" s="88">
        <v>46600</v>
      </c>
      <c r="G18167" s="87">
        <v>1466.666666666667</v>
      </c>
      <c r="H18167" s="87">
        <v>65.364088930591237</v>
      </c>
    </row>
    <row r="18168" spans="1:8" x14ac:dyDescent="0.3">
      <c r="A18168" t="s">
        <v>43</v>
      </c>
      <c r="B18168" t="s">
        <v>56</v>
      </c>
      <c r="C18168" t="s">
        <v>57</v>
      </c>
      <c r="D18168" t="s">
        <v>214</v>
      </c>
      <c r="E18168" t="s">
        <v>216</v>
      </c>
      <c r="F18168" s="88">
        <v>46600</v>
      </c>
      <c r="G18168" s="87">
        <v>1466.666666666667</v>
      </c>
      <c r="H18168" s="87">
        <v>58.666666666666721</v>
      </c>
    </row>
    <row r="18169" spans="1:8" x14ac:dyDescent="0.3">
      <c r="A18169" t="s">
        <v>43</v>
      </c>
      <c r="B18169" t="s">
        <v>56</v>
      </c>
      <c r="C18169" t="s">
        <v>57</v>
      </c>
      <c r="D18169" t="s">
        <v>214</v>
      </c>
      <c r="E18169" t="s">
        <v>217</v>
      </c>
      <c r="F18169" s="88">
        <v>46600</v>
      </c>
      <c r="G18169" s="87">
        <v>1466.666666666667</v>
      </c>
      <c r="H18169" s="87">
        <v>6.439829099927449</v>
      </c>
    </row>
    <row r="18170" spans="1:8" x14ac:dyDescent="0.3">
      <c r="A18170" t="s">
        <v>43</v>
      </c>
      <c r="B18170" t="s">
        <v>56</v>
      </c>
      <c r="C18170" t="s">
        <v>57</v>
      </c>
      <c r="D18170" t="s">
        <v>214</v>
      </c>
      <c r="E18170" t="s">
        <v>215</v>
      </c>
      <c r="F18170" s="88">
        <v>46631</v>
      </c>
      <c r="G18170" s="87">
        <v>1466.666666666667</v>
      </c>
      <c r="H18170" s="87">
        <v>65.361632535263738</v>
      </c>
    </row>
    <row r="18171" spans="1:8" x14ac:dyDescent="0.3">
      <c r="A18171" t="s">
        <v>43</v>
      </c>
      <c r="B18171" t="s">
        <v>56</v>
      </c>
      <c r="C18171" t="s">
        <v>57</v>
      </c>
      <c r="D18171" t="s">
        <v>214</v>
      </c>
      <c r="E18171" t="s">
        <v>216</v>
      </c>
      <c r="F18171" s="88">
        <v>46631</v>
      </c>
      <c r="G18171" s="87">
        <v>1466.666666666667</v>
      </c>
      <c r="H18171" s="87">
        <v>58.666666666666721</v>
      </c>
    </row>
    <row r="18172" spans="1:8" x14ac:dyDescent="0.3">
      <c r="A18172" t="s">
        <v>43</v>
      </c>
      <c r="B18172" t="s">
        <v>56</v>
      </c>
      <c r="C18172" t="s">
        <v>57</v>
      </c>
      <c r="D18172" t="s">
        <v>214</v>
      </c>
      <c r="E18172" t="s">
        <v>217</v>
      </c>
      <c r="F18172" s="88">
        <v>46631</v>
      </c>
      <c r="G18172" s="87">
        <v>1466.666666666667</v>
      </c>
      <c r="H18172" s="87">
        <v>6.4374671813434148</v>
      </c>
    </row>
    <row r="18173" spans="1:8" x14ac:dyDescent="0.3">
      <c r="A18173" t="s">
        <v>43</v>
      </c>
      <c r="B18173" t="s">
        <v>56</v>
      </c>
      <c r="C18173" t="s">
        <v>57</v>
      </c>
      <c r="D18173" t="s">
        <v>214</v>
      </c>
      <c r="E18173" t="s">
        <v>215</v>
      </c>
      <c r="F18173" s="88">
        <v>46661</v>
      </c>
      <c r="G18173" s="87">
        <v>1466.666666666667</v>
      </c>
      <c r="H18173" s="87">
        <v>65.359177941126546</v>
      </c>
    </row>
    <row r="18174" spans="1:8" x14ac:dyDescent="0.3">
      <c r="A18174" t="s">
        <v>43</v>
      </c>
      <c r="B18174" t="s">
        <v>56</v>
      </c>
      <c r="C18174" t="s">
        <v>57</v>
      </c>
      <c r="D18174" t="s">
        <v>214</v>
      </c>
      <c r="E18174" t="s">
        <v>216</v>
      </c>
      <c r="F18174" s="88">
        <v>46661</v>
      </c>
      <c r="G18174" s="87">
        <v>1466.666666666667</v>
      </c>
      <c r="H18174" s="87">
        <v>58.666666666666721</v>
      </c>
    </row>
    <row r="18175" spans="1:8" x14ac:dyDescent="0.3">
      <c r="A18175" t="s">
        <v>43</v>
      </c>
      <c r="B18175" t="s">
        <v>56</v>
      </c>
      <c r="C18175" t="s">
        <v>57</v>
      </c>
      <c r="D18175" t="s">
        <v>214</v>
      </c>
      <c r="E18175" t="s">
        <v>217</v>
      </c>
      <c r="F18175" s="88">
        <v>46661</v>
      </c>
      <c r="G18175" s="87">
        <v>1466.666666666667</v>
      </c>
      <c r="H18175" s="87">
        <v>6.4351069946728394</v>
      </c>
    </row>
    <row r="18176" spans="1:8" x14ac:dyDescent="0.3">
      <c r="A18176" t="s">
        <v>43</v>
      </c>
      <c r="B18176" t="s">
        <v>56</v>
      </c>
      <c r="C18176" t="s">
        <v>57</v>
      </c>
      <c r="D18176" t="s">
        <v>214</v>
      </c>
      <c r="E18176" t="s">
        <v>215</v>
      </c>
      <c r="F18176" s="88">
        <v>46692</v>
      </c>
      <c r="G18176" s="87">
        <v>1466.666666666667</v>
      </c>
      <c r="H18176" s="87">
        <v>6.4327485380115537</v>
      </c>
    </row>
    <row r="18177" spans="1:8" x14ac:dyDescent="0.3">
      <c r="A18177" t="s">
        <v>43</v>
      </c>
      <c r="B18177" t="s">
        <v>56</v>
      </c>
      <c r="C18177" t="s">
        <v>57</v>
      </c>
      <c r="D18177" t="s">
        <v>214</v>
      </c>
      <c r="E18177" t="s">
        <v>216</v>
      </c>
      <c r="F18177" s="88">
        <v>46692</v>
      </c>
      <c r="G18177" s="87">
        <v>1466.666666666667</v>
      </c>
      <c r="H18177" s="87">
        <v>0</v>
      </c>
    </row>
    <row r="18178" spans="1:8" x14ac:dyDescent="0.3">
      <c r="A18178" t="s">
        <v>43</v>
      </c>
      <c r="B18178" t="s">
        <v>56</v>
      </c>
      <c r="C18178" t="s">
        <v>57</v>
      </c>
      <c r="D18178" t="s">
        <v>214</v>
      </c>
      <c r="E18178" t="s">
        <v>217</v>
      </c>
      <c r="F18178" s="88">
        <v>46692</v>
      </c>
      <c r="G18178" s="87">
        <v>1466.666666666667</v>
      </c>
      <c r="H18178" s="87">
        <v>6.4327485380115537</v>
      </c>
    </row>
    <row r="18179" spans="1:8" x14ac:dyDescent="0.3">
      <c r="A18179" t="s">
        <v>43</v>
      </c>
      <c r="B18179" t="s">
        <v>56</v>
      </c>
      <c r="C18179" t="s">
        <v>57</v>
      </c>
      <c r="D18179" t="s">
        <v>214</v>
      </c>
      <c r="E18179" t="s">
        <v>215</v>
      </c>
      <c r="F18179" s="88">
        <v>46722</v>
      </c>
      <c r="G18179" s="87">
        <v>1466.666666666667</v>
      </c>
      <c r="H18179" s="87">
        <v>6.4303918094586514</v>
      </c>
    </row>
    <row r="18180" spans="1:8" x14ac:dyDescent="0.3">
      <c r="A18180" t="s">
        <v>43</v>
      </c>
      <c r="B18180" t="s">
        <v>56</v>
      </c>
      <c r="C18180" t="s">
        <v>57</v>
      </c>
      <c r="D18180" t="s">
        <v>214</v>
      </c>
      <c r="E18180" t="s">
        <v>216</v>
      </c>
      <c r="F18180" s="88">
        <v>46722</v>
      </c>
      <c r="G18180" s="87">
        <v>1466.666666666667</v>
      </c>
      <c r="H18180" s="87">
        <v>0</v>
      </c>
    </row>
    <row r="18181" spans="1:8" x14ac:dyDescent="0.3">
      <c r="A18181" t="s">
        <v>43</v>
      </c>
      <c r="B18181" t="s">
        <v>56</v>
      </c>
      <c r="C18181" t="s">
        <v>57</v>
      </c>
      <c r="D18181" t="s">
        <v>214</v>
      </c>
      <c r="E18181" t="s">
        <v>217</v>
      </c>
      <c r="F18181" s="88">
        <v>46722</v>
      </c>
      <c r="G18181" s="87">
        <v>1466.666666666667</v>
      </c>
      <c r="H18181" s="87">
        <v>6.4303918094586514</v>
      </c>
    </row>
    <row r="18182" spans="1:8" x14ac:dyDescent="0.3">
      <c r="A18182" t="s">
        <v>43</v>
      </c>
      <c r="B18182" t="s">
        <v>56</v>
      </c>
      <c r="C18182" t="s">
        <v>59</v>
      </c>
      <c r="D18182" t="s">
        <v>198</v>
      </c>
      <c r="E18182" t="s">
        <v>135</v>
      </c>
      <c r="G18182" s="87">
        <v>14400</v>
      </c>
      <c r="H18182" s="87">
        <v>8467.1999999999989</v>
      </c>
    </row>
    <row r="18183" spans="1:8" x14ac:dyDescent="0.3">
      <c r="A18183" t="s">
        <v>43</v>
      </c>
      <c r="B18183" t="s">
        <v>56</v>
      </c>
      <c r="C18183" t="s">
        <v>59</v>
      </c>
      <c r="D18183" t="s">
        <v>198</v>
      </c>
      <c r="E18183" t="s">
        <v>199</v>
      </c>
      <c r="G18183" s="87">
        <v>14400</v>
      </c>
      <c r="H18183" s="87">
        <v>14238.09903516466</v>
      </c>
    </row>
    <row r="18184" spans="1:8" x14ac:dyDescent="0.3">
      <c r="A18184" t="s">
        <v>43</v>
      </c>
      <c r="B18184" t="s">
        <v>56</v>
      </c>
      <c r="C18184" t="s">
        <v>59</v>
      </c>
      <c r="D18184" t="s">
        <v>198</v>
      </c>
      <c r="E18184" t="s">
        <v>200</v>
      </c>
      <c r="G18184" s="87">
        <v>14400</v>
      </c>
      <c r="H18184" s="87">
        <v>14243.012105545429</v>
      </c>
    </row>
    <row r="18185" spans="1:8" x14ac:dyDescent="0.3">
      <c r="A18185" t="s">
        <v>43</v>
      </c>
      <c r="B18185" t="s">
        <v>56</v>
      </c>
      <c r="C18185" t="s">
        <v>59</v>
      </c>
      <c r="D18185" t="s">
        <v>198</v>
      </c>
      <c r="E18185" t="s">
        <v>201</v>
      </c>
      <c r="G18185" s="87">
        <v>14400</v>
      </c>
      <c r="H18185" s="87">
        <v>14688</v>
      </c>
    </row>
    <row r="18186" spans="1:8" x14ac:dyDescent="0.3">
      <c r="A18186" t="s">
        <v>43</v>
      </c>
      <c r="B18186" t="s">
        <v>56</v>
      </c>
      <c r="C18186" t="s">
        <v>59</v>
      </c>
      <c r="D18186" t="s">
        <v>198</v>
      </c>
      <c r="E18186" t="s">
        <v>202</v>
      </c>
      <c r="G18186" s="87">
        <v>14400</v>
      </c>
      <c r="H18186" s="87">
        <v>8446.3458146265748</v>
      </c>
    </row>
    <row r="18187" spans="1:8" x14ac:dyDescent="0.3">
      <c r="A18187" t="s">
        <v>43</v>
      </c>
      <c r="B18187" t="s">
        <v>56</v>
      </c>
      <c r="C18187" t="s">
        <v>59</v>
      </c>
      <c r="D18187" t="s">
        <v>198</v>
      </c>
      <c r="E18187" t="s">
        <v>139</v>
      </c>
      <c r="G18187" s="87">
        <v>14400</v>
      </c>
      <c r="H18187" s="87">
        <v>9000</v>
      </c>
    </row>
    <row r="18188" spans="1:8" x14ac:dyDescent="0.3">
      <c r="A18188" t="s">
        <v>43</v>
      </c>
      <c r="B18188" t="s">
        <v>56</v>
      </c>
      <c r="C18188" t="s">
        <v>59</v>
      </c>
      <c r="D18188" t="s">
        <v>198</v>
      </c>
      <c r="E18188" t="s">
        <v>65</v>
      </c>
      <c r="G18188" s="87">
        <v>14400</v>
      </c>
      <c r="H18188" s="87">
        <v>8446.3458146265748</v>
      </c>
    </row>
    <row r="18189" spans="1:8" x14ac:dyDescent="0.3">
      <c r="A18189" t="s">
        <v>43</v>
      </c>
      <c r="B18189" t="s">
        <v>56</v>
      </c>
      <c r="C18189" t="s">
        <v>59</v>
      </c>
      <c r="D18189" t="s">
        <v>203</v>
      </c>
      <c r="E18189" t="s">
        <v>204</v>
      </c>
      <c r="G18189" s="87">
        <v>14400</v>
      </c>
      <c r="H18189" s="87">
        <v>8137.5120883697336</v>
      </c>
    </row>
    <row r="18190" spans="1:8" x14ac:dyDescent="0.3">
      <c r="A18190" t="s">
        <v>43</v>
      </c>
      <c r="B18190" t="s">
        <v>56</v>
      </c>
      <c r="C18190" t="s">
        <v>59</v>
      </c>
      <c r="D18190" t="s">
        <v>203</v>
      </c>
      <c r="E18190" t="s">
        <v>142</v>
      </c>
      <c r="G18190" s="87">
        <v>14400</v>
      </c>
      <c r="H18190" s="87">
        <v>13980.58252427184</v>
      </c>
    </row>
    <row r="18191" spans="1:8" x14ac:dyDescent="0.3">
      <c r="A18191" t="s">
        <v>43</v>
      </c>
      <c r="B18191" t="s">
        <v>56</v>
      </c>
      <c r="C18191" t="s">
        <v>59</v>
      </c>
      <c r="D18191" t="s">
        <v>203</v>
      </c>
      <c r="E18191" t="s">
        <v>143</v>
      </c>
      <c r="G18191" s="87">
        <v>14400</v>
      </c>
      <c r="H18191" s="87">
        <v>13974.98574599978</v>
      </c>
    </row>
    <row r="18192" spans="1:8" x14ac:dyDescent="0.3">
      <c r="A18192" t="s">
        <v>43</v>
      </c>
      <c r="B18192" t="s">
        <v>56</v>
      </c>
      <c r="C18192" t="s">
        <v>59</v>
      </c>
      <c r="D18192" t="s">
        <v>203</v>
      </c>
      <c r="E18192" t="s">
        <v>141</v>
      </c>
      <c r="G18192" s="87">
        <v>14400</v>
      </c>
      <c r="H18192" s="87">
        <v>0</v>
      </c>
    </row>
    <row r="18193" spans="1:8" x14ac:dyDescent="0.3">
      <c r="A18193" t="s">
        <v>43</v>
      </c>
      <c r="B18193" t="s">
        <v>56</v>
      </c>
      <c r="C18193" t="s">
        <v>59</v>
      </c>
      <c r="D18193" t="s">
        <v>203</v>
      </c>
      <c r="E18193" t="s">
        <v>205</v>
      </c>
      <c r="G18193" s="87">
        <v>14400</v>
      </c>
      <c r="H18193" s="87">
        <v>8137.5120883697336</v>
      </c>
    </row>
    <row r="18194" spans="1:8" x14ac:dyDescent="0.3">
      <c r="A18194" t="s">
        <v>43</v>
      </c>
      <c r="B18194" t="s">
        <v>56</v>
      </c>
      <c r="C18194" t="s">
        <v>59</v>
      </c>
      <c r="D18194" t="s">
        <v>206</v>
      </c>
      <c r="E18194" t="s">
        <v>207</v>
      </c>
      <c r="G18194" s="87">
        <v>14400</v>
      </c>
      <c r="H18194" s="87">
        <v>15120</v>
      </c>
    </row>
    <row r="18195" spans="1:8" x14ac:dyDescent="0.3">
      <c r="A18195" t="s">
        <v>43</v>
      </c>
      <c r="B18195" t="s">
        <v>56</v>
      </c>
      <c r="C18195" t="s">
        <v>59</v>
      </c>
      <c r="D18195" t="s">
        <v>206</v>
      </c>
      <c r="E18195" t="s">
        <v>208</v>
      </c>
      <c r="G18195" s="87">
        <v>14400</v>
      </c>
      <c r="H18195" s="87">
        <v>15291.929032258069</v>
      </c>
    </row>
    <row r="18196" spans="1:8" x14ac:dyDescent="0.3">
      <c r="A18196" t="s">
        <v>43</v>
      </c>
      <c r="B18196" t="s">
        <v>56</v>
      </c>
      <c r="C18196" t="s">
        <v>59</v>
      </c>
      <c r="D18196" t="s">
        <v>206</v>
      </c>
      <c r="E18196" t="s">
        <v>209</v>
      </c>
      <c r="G18196" s="87">
        <v>14400</v>
      </c>
      <c r="H18196" s="87">
        <v>13394.020772173921</v>
      </c>
    </row>
    <row r="18197" spans="1:8" x14ac:dyDescent="0.3">
      <c r="A18197" t="s">
        <v>43</v>
      </c>
      <c r="B18197" t="s">
        <v>56</v>
      </c>
      <c r="C18197" t="s">
        <v>59</v>
      </c>
      <c r="D18197" t="s">
        <v>210</v>
      </c>
      <c r="E18197" t="s">
        <v>211</v>
      </c>
      <c r="G18197" s="87">
        <v>14400</v>
      </c>
      <c r="H18197" s="87">
        <v>13248</v>
      </c>
    </row>
    <row r="18198" spans="1:8" x14ac:dyDescent="0.3">
      <c r="A18198" t="s">
        <v>43</v>
      </c>
      <c r="B18198" t="s">
        <v>56</v>
      </c>
      <c r="C18198" t="s">
        <v>59</v>
      </c>
      <c r="D18198" t="s">
        <v>210</v>
      </c>
      <c r="E18198" t="s">
        <v>212</v>
      </c>
      <c r="G18198" s="87">
        <v>14400</v>
      </c>
      <c r="H18198" s="87">
        <v>13104</v>
      </c>
    </row>
    <row r="18199" spans="1:8" x14ac:dyDescent="0.3">
      <c r="A18199" t="s">
        <v>43</v>
      </c>
      <c r="B18199" t="s">
        <v>56</v>
      </c>
      <c r="C18199" t="s">
        <v>59</v>
      </c>
      <c r="D18199" t="s">
        <v>210</v>
      </c>
      <c r="E18199" t="s">
        <v>213</v>
      </c>
      <c r="G18199" s="87">
        <v>14400</v>
      </c>
      <c r="H18199" s="87">
        <v>13392</v>
      </c>
    </row>
    <row r="18200" spans="1:8" x14ac:dyDescent="0.3">
      <c r="A18200" t="s">
        <v>43</v>
      </c>
      <c r="B18200" t="s">
        <v>56</v>
      </c>
      <c r="C18200" t="s">
        <v>59</v>
      </c>
      <c r="D18200" t="s">
        <v>214</v>
      </c>
      <c r="E18200" t="s">
        <v>215</v>
      </c>
      <c r="F18200" s="88">
        <v>46388</v>
      </c>
      <c r="G18200" s="87">
        <v>1200</v>
      </c>
      <c r="H18200" s="87">
        <v>114.2695175303471</v>
      </c>
    </row>
    <row r="18201" spans="1:8" x14ac:dyDescent="0.3">
      <c r="A18201" t="s">
        <v>43</v>
      </c>
      <c r="B18201" t="s">
        <v>56</v>
      </c>
      <c r="C18201" t="s">
        <v>59</v>
      </c>
      <c r="D18201" t="s">
        <v>214</v>
      </c>
      <c r="E18201" t="s">
        <v>216</v>
      </c>
      <c r="F18201" s="88">
        <v>46388</v>
      </c>
      <c r="G18201" s="87">
        <v>1200</v>
      </c>
      <c r="H18201" s="87">
        <v>60.000000000000057</v>
      </c>
    </row>
    <row r="18202" spans="1:8" x14ac:dyDescent="0.3">
      <c r="A18202" t="s">
        <v>43</v>
      </c>
      <c r="B18202" t="s">
        <v>56</v>
      </c>
      <c r="C18202" t="s">
        <v>59</v>
      </c>
      <c r="D18202" t="s">
        <v>214</v>
      </c>
      <c r="E18202" t="s">
        <v>217</v>
      </c>
      <c r="F18202" s="88">
        <v>46388</v>
      </c>
      <c r="G18202" s="87">
        <v>1200</v>
      </c>
      <c r="H18202" s="87">
        <v>51.685254790806653</v>
      </c>
    </row>
    <row r="18203" spans="1:8" x14ac:dyDescent="0.3">
      <c r="A18203" t="s">
        <v>43</v>
      </c>
      <c r="B18203" t="s">
        <v>56</v>
      </c>
      <c r="C18203" t="s">
        <v>59</v>
      </c>
      <c r="D18203" t="s">
        <v>214</v>
      </c>
      <c r="E18203" t="s">
        <v>215</v>
      </c>
      <c r="F18203" s="88">
        <v>46419</v>
      </c>
      <c r="G18203" s="87">
        <v>1200</v>
      </c>
      <c r="H18203" s="87">
        <v>109.5088408644401</v>
      </c>
    </row>
    <row r="18204" spans="1:8" x14ac:dyDescent="0.3">
      <c r="A18204" t="s">
        <v>43</v>
      </c>
      <c r="B18204" t="s">
        <v>56</v>
      </c>
      <c r="C18204" t="s">
        <v>59</v>
      </c>
      <c r="D18204" t="s">
        <v>214</v>
      </c>
      <c r="E18204" t="s">
        <v>216</v>
      </c>
      <c r="F18204" s="88">
        <v>46419</v>
      </c>
      <c r="G18204" s="87">
        <v>1200</v>
      </c>
      <c r="H18204" s="87">
        <v>60.000000000000057</v>
      </c>
    </row>
    <row r="18205" spans="1:8" x14ac:dyDescent="0.3">
      <c r="A18205" t="s">
        <v>43</v>
      </c>
      <c r="B18205" t="s">
        <v>56</v>
      </c>
      <c r="C18205" t="s">
        <v>59</v>
      </c>
      <c r="D18205" t="s">
        <v>214</v>
      </c>
      <c r="E18205" t="s">
        <v>217</v>
      </c>
      <c r="F18205" s="88">
        <v>46419</v>
      </c>
      <c r="G18205" s="87">
        <v>1200</v>
      </c>
      <c r="H18205" s="87">
        <v>47.151277013752413</v>
      </c>
    </row>
    <row r="18206" spans="1:8" x14ac:dyDescent="0.3">
      <c r="A18206" t="s">
        <v>43</v>
      </c>
      <c r="B18206" t="s">
        <v>56</v>
      </c>
      <c r="C18206" t="s">
        <v>59</v>
      </c>
      <c r="D18206" t="s">
        <v>214</v>
      </c>
      <c r="E18206" t="s">
        <v>215</v>
      </c>
      <c r="F18206" s="88">
        <v>46447</v>
      </c>
      <c r="G18206" s="87">
        <v>1200</v>
      </c>
      <c r="H18206" s="87">
        <v>130.87817948247391</v>
      </c>
    </row>
    <row r="18207" spans="1:8" x14ac:dyDescent="0.3">
      <c r="A18207" t="s">
        <v>43</v>
      </c>
      <c r="B18207" t="s">
        <v>56</v>
      </c>
      <c r="C18207" t="s">
        <v>59</v>
      </c>
      <c r="D18207" t="s">
        <v>214</v>
      </c>
      <c r="E18207" t="s">
        <v>216</v>
      </c>
      <c r="F18207" s="88">
        <v>46447</v>
      </c>
      <c r="G18207" s="87">
        <v>1200</v>
      </c>
      <c r="H18207" s="87">
        <v>60.000000000000057</v>
      </c>
    </row>
    <row r="18208" spans="1:8" x14ac:dyDescent="0.3">
      <c r="A18208" t="s">
        <v>43</v>
      </c>
      <c r="B18208" t="s">
        <v>56</v>
      </c>
      <c r="C18208" t="s">
        <v>59</v>
      </c>
      <c r="D18208" t="s">
        <v>214</v>
      </c>
      <c r="E18208" t="s">
        <v>217</v>
      </c>
      <c r="F18208" s="88">
        <v>46447</v>
      </c>
      <c r="G18208" s="87">
        <v>1200</v>
      </c>
      <c r="H18208" s="87">
        <v>67.503028078546464</v>
      </c>
    </row>
    <row r="18209" spans="1:8" x14ac:dyDescent="0.3">
      <c r="A18209" t="s">
        <v>43</v>
      </c>
      <c r="B18209" t="s">
        <v>56</v>
      </c>
      <c r="C18209" t="s">
        <v>59</v>
      </c>
      <c r="D18209" t="s">
        <v>214</v>
      </c>
      <c r="E18209" t="s">
        <v>215</v>
      </c>
      <c r="F18209" s="88">
        <v>46478</v>
      </c>
      <c r="G18209" s="87">
        <v>1200</v>
      </c>
      <c r="H18209" s="87">
        <v>62.79083373963914</v>
      </c>
    </row>
    <row r="18210" spans="1:8" x14ac:dyDescent="0.3">
      <c r="A18210" t="s">
        <v>43</v>
      </c>
      <c r="B18210" t="s">
        <v>56</v>
      </c>
      <c r="C18210" t="s">
        <v>59</v>
      </c>
      <c r="D18210" t="s">
        <v>214</v>
      </c>
      <c r="E18210" t="s">
        <v>216</v>
      </c>
      <c r="F18210" s="88">
        <v>46478</v>
      </c>
      <c r="G18210" s="87">
        <v>1200</v>
      </c>
      <c r="H18210" s="87">
        <v>0</v>
      </c>
    </row>
    <row r="18211" spans="1:8" x14ac:dyDescent="0.3">
      <c r="A18211" t="s">
        <v>43</v>
      </c>
      <c r="B18211" t="s">
        <v>56</v>
      </c>
      <c r="C18211" t="s">
        <v>59</v>
      </c>
      <c r="D18211" t="s">
        <v>214</v>
      </c>
      <c r="E18211" t="s">
        <v>217</v>
      </c>
      <c r="F18211" s="88">
        <v>46478</v>
      </c>
      <c r="G18211" s="87">
        <v>1200</v>
      </c>
      <c r="H18211" s="87">
        <v>62.79083373963914</v>
      </c>
    </row>
    <row r="18212" spans="1:8" x14ac:dyDescent="0.3">
      <c r="A18212" t="s">
        <v>43</v>
      </c>
      <c r="B18212" t="s">
        <v>56</v>
      </c>
      <c r="C18212" t="s">
        <v>59</v>
      </c>
      <c r="D18212" t="s">
        <v>214</v>
      </c>
      <c r="E18212" t="s">
        <v>215</v>
      </c>
      <c r="F18212" s="88">
        <v>46508</v>
      </c>
      <c r="G18212" s="87">
        <v>1200</v>
      </c>
      <c r="H18212" s="87">
        <v>78.811543721439392</v>
      </c>
    </row>
    <row r="18213" spans="1:8" x14ac:dyDescent="0.3">
      <c r="A18213" t="s">
        <v>43</v>
      </c>
      <c r="B18213" t="s">
        <v>56</v>
      </c>
      <c r="C18213" t="s">
        <v>59</v>
      </c>
      <c r="D18213" t="s">
        <v>214</v>
      </c>
      <c r="E18213" t="s">
        <v>216</v>
      </c>
      <c r="F18213" s="88">
        <v>46508</v>
      </c>
      <c r="G18213" s="87">
        <v>1200</v>
      </c>
      <c r="H18213" s="87">
        <v>19.741935483870861</v>
      </c>
    </row>
    <row r="18214" spans="1:8" x14ac:dyDescent="0.3">
      <c r="A18214" t="s">
        <v>43</v>
      </c>
      <c r="B18214" t="s">
        <v>56</v>
      </c>
      <c r="C18214" t="s">
        <v>59</v>
      </c>
      <c r="D18214" t="s">
        <v>214</v>
      </c>
      <c r="E18214" t="s">
        <v>217</v>
      </c>
      <c r="F18214" s="88">
        <v>46508</v>
      </c>
      <c r="G18214" s="87">
        <v>1200</v>
      </c>
      <c r="H18214" s="87">
        <v>58.11354666342821</v>
      </c>
    </row>
    <row r="18215" spans="1:8" x14ac:dyDescent="0.3">
      <c r="A18215" t="s">
        <v>43</v>
      </c>
      <c r="B18215" t="s">
        <v>56</v>
      </c>
      <c r="C18215" t="s">
        <v>59</v>
      </c>
      <c r="D18215" t="s">
        <v>214</v>
      </c>
      <c r="E18215" t="s">
        <v>215</v>
      </c>
      <c r="F18215" s="88">
        <v>46539</v>
      </c>
      <c r="G18215" s="87">
        <v>1200</v>
      </c>
      <c r="H18215" s="87">
        <v>91.074903811252568</v>
      </c>
    </row>
    <row r="18216" spans="1:8" x14ac:dyDescent="0.3">
      <c r="A18216" t="s">
        <v>43</v>
      </c>
      <c r="B18216" t="s">
        <v>56</v>
      </c>
      <c r="C18216" t="s">
        <v>59</v>
      </c>
      <c r="D18216" t="s">
        <v>214</v>
      </c>
      <c r="E18216" t="s">
        <v>216</v>
      </c>
      <c r="F18216" s="88">
        <v>46539</v>
      </c>
      <c r="G18216" s="87">
        <v>1200</v>
      </c>
      <c r="H18216" s="87">
        <v>36.000000000000028</v>
      </c>
    </row>
    <row r="18217" spans="1:8" x14ac:dyDescent="0.3">
      <c r="A18217" t="s">
        <v>43</v>
      </c>
      <c r="B18217" t="s">
        <v>56</v>
      </c>
      <c r="C18217" t="s">
        <v>59</v>
      </c>
      <c r="D18217" t="s">
        <v>214</v>
      </c>
      <c r="E18217" t="s">
        <v>217</v>
      </c>
      <c r="F18217" s="88">
        <v>46539</v>
      </c>
      <c r="G18217" s="87">
        <v>1200</v>
      </c>
      <c r="H18217" s="87">
        <v>53.470780399274183</v>
      </c>
    </row>
    <row r="18218" spans="1:8" x14ac:dyDescent="0.3">
      <c r="A18218" t="s">
        <v>43</v>
      </c>
      <c r="B18218" t="s">
        <v>56</v>
      </c>
      <c r="C18218" t="s">
        <v>59</v>
      </c>
      <c r="D18218" t="s">
        <v>214</v>
      </c>
      <c r="E18218" t="s">
        <v>215</v>
      </c>
      <c r="F18218" s="88">
        <v>46569</v>
      </c>
      <c r="G18218" s="87">
        <v>1200</v>
      </c>
      <c r="H18218" s="87">
        <v>86.328018805376587</v>
      </c>
    </row>
    <row r="18219" spans="1:8" x14ac:dyDescent="0.3">
      <c r="A18219" t="s">
        <v>43</v>
      </c>
      <c r="B18219" t="s">
        <v>56</v>
      </c>
      <c r="C18219" t="s">
        <v>59</v>
      </c>
      <c r="D18219" t="s">
        <v>214</v>
      </c>
      <c r="E18219" t="s">
        <v>216</v>
      </c>
      <c r="F18219" s="88">
        <v>46569</v>
      </c>
      <c r="G18219" s="87">
        <v>1200</v>
      </c>
      <c r="H18219" s="87">
        <v>36.000000000000028</v>
      </c>
    </row>
    <row r="18220" spans="1:8" x14ac:dyDescent="0.3">
      <c r="A18220" t="s">
        <v>43</v>
      </c>
      <c r="B18220" t="s">
        <v>56</v>
      </c>
      <c r="C18220" t="s">
        <v>59</v>
      </c>
      <c r="D18220" t="s">
        <v>214</v>
      </c>
      <c r="E18220" t="s">
        <v>217</v>
      </c>
      <c r="F18220" s="88">
        <v>46569</v>
      </c>
      <c r="G18220" s="87">
        <v>1200</v>
      </c>
      <c r="H18220" s="87">
        <v>48.862154179977153</v>
      </c>
    </row>
    <row r="18221" spans="1:8" x14ac:dyDescent="0.3">
      <c r="A18221" t="s">
        <v>43</v>
      </c>
      <c r="B18221" t="s">
        <v>56</v>
      </c>
      <c r="C18221" t="s">
        <v>59</v>
      </c>
      <c r="D18221" t="s">
        <v>214</v>
      </c>
      <c r="E18221" t="s">
        <v>215</v>
      </c>
      <c r="F18221" s="88">
        <v>46600</v>
      </c>
      <c r="G18221" s="87">
        <v>1200</v>
      </c>
      <c r="H18221" s="87">
        <v>81.538951540263042</v>
      </c>
    </row>
    <row r="18222" spans="1:8" x14ac:dyDescent="0.3">
      <c r="A18222" t="s">
        <v>43</v>
      </c>
      <c r="B18222" t="s">
        <v>56</v>
      </c>
      <c r="C18222" t="s">
        <v>59</v>
      </c>
      <c r="D18222" t="s">
        <v>214</v>
      </c>
      <c r="E18222" t="s">
        <v>216</v>
      </c>
      <c r="F18222" s="88">
        <v>46600</v>
      </c>
      <c r="G18222" s="87">
        <v>1200</v>
      </c>
      <c r="H18222" s="87">
        <v>36.000000000000028</v>
      </c>
    </row>
    <row r="18223" spans="1:8" x14ac:dyDescent="0.3">
      <c r="A18223" t="s">
        <v>43</v>
      </c>
      <c r="B18223" t="s">
        <v>56</v>
      </c>
      <c r="C18223" t="s">
        <v>59</v>
      </c>
      <c r="D18223" t="s">
        <v>214</v>
      </c>
      <c r="E18223" t="s">
        <v>217</v>
      </c>
      <c r="F18223" s="88">
        <v>46600</v>
      </c>
      <c r="G18223" s="87">
        <v>1200</v>
      </c>
      <c r="H18223" s="87">
        <v>44.212574310935082</v>
      </c>
    </row>
    <row r="18224" spans="1:8" x14ac:dyDescent="0.3">
      <c r="A18224" t="s">
        <v>43</v>
      </c>
      <c r="B18224" t="s">
        <v>56</v>
      </c>
      <c r="C18224" t="s">
        <v>59</v>
      </c>
      <c r="D18224" t="s">
        <v>214</v>
      </c>
      <c r="E18224" t="s">
        <v>215</v>
      </c>
      <c r="F18224" s="88">
        <v>46631</v>
      </c>
      <c r="G18224" s="87">
        <v>1200</v>
      </c>
      <c r="H18224" s="87">
        <v>90.26885100394901</v>
      </c>
    </row>
    <row r="18225" spans="1:8" x14ac:dyDescent="0.3">
      <c r="A18225" t="s">
        <v>43</v>
      </c>
      <c r="B18225" t="s">
        <v>56</v>
      </c>
      <c r="C18225" t="s">
        <v>59</v>
      </c>
      <c r="D18225" t="s">
        <v>214</v>
      </c>
      <c r="E18225" t="s">
        <v>216</v>
      </c>
      <c r="F18225" s="88">
        <v>46631</v>
      </c>
      <c r="G18225" s="87">
        <v>1200</v>
      </c>
      <c r="H18225" s="87">
        <v>36.000000000000028</v>
      </c>
    </row>
    <row r="18226" spans="1:8" x14ac:dyDescent="0.3">
      <c r="A18226" t="s">
        <v>43</v>
      </c>
      <c r="B18226" t="s">
        <v>56</v>
      </c>
      <c r="C18226" t="s">
        <v>59</v>
      </c>
      <c r="D18226" t="s">
        <v>214</v>
      </c>
      <c r="E18226" t="s">
        <v>217</v>
      </c>
      <c r="F18226" s="88">
        <v>46631</v>
      </c>
      <c r="G18226" s="87">
        <v>1200</v>
      </c>
      <c r="H18226" s="87">
        <v>52.688204858202781</v>
      </c>
    </row>
    <row r="18227" spans="1:8" x14ac:dyDescent="0.3">
      <c r="A18227" t="s">
        <v>43</v>
      </c>
      <c r="B18227" t="s">
        <v>56</v>
      </c>
      <c r="C18227" t="s">
        <v>59</v>
      </c>
      <c r="D18227" t="s">
        <v>214</v>
      </c>
      <c r="E18227" t="s">
        <v>215</v>
      </c>
      <c r="F18227" s="88">
        <v>46661</v>
      </c>
      <c r="G18227" s="87">
        <v>1200</v>
      </c>
      <c r="H18227" s="87">
        <v>85.576964273025439</v>
      </c>
    </row>
    <row r="18228" spans="1:8" x14ac:dyDescent="0.3">
      <c r="A18228" t="s">
        <v>43</v>
      </c>
      <c r="B18228" t="s">
        <v>56</v>
      </c>
      <c r="C18228" t="s">
        <v>59</v>
      </c>
      <c r="D18228" t="s">
        <v>214</v>
      </c>
      <c r="E18228" t="s">
        <v>216</v>
      </c>
      <c r="F18228" s="88">
        <v>46661</v>
      </c>
      <c r="G18228" s="87">
        <v>1200</v>
      </c>
      <c r="H18228" s="87">
        <v>36.000000000000028</v>
      </c>
    </row>
    <row r="18229" spans="1:8" x14ac:dyDescent="0.3">
      <c r="A18229" t="s">
        <v>43</v>
      </c>
      <c r="B18229" t="s">
        <v>56</v>
      </c>
      <c r="C18229" t="s">
        <v>59</v>
      </c>
      <c r="D18229" t="s">
        <v>214</v>
      </c>
      <c r="E18229" t="s">
        <v>217</v>
      </c>
      <c r="F18229" s="88">
        <v>46661</v>
      </c>
      <c r="G18229" s="87">
        <v>1200</v>
      </c>
      <c r="H18229" s="87">
        <v>48.132975022354699</v>
      </c>
    </row>
    <row r="18230" spans="1:8" x14ac:dyDescent="0.3">
      <c r="A18230" t="s">
        <v>43</v>
      </c>
      <c r="B18230" t="s">
        <v>56</v>
      </c>
      <c r="C18230" t="s">
        <v>59</v>
      </c>
      <c r="D18230" t="s">
        <v>214</v>
      </c>
      <c r="E18230" t="s">
        <v>215</v>
      </c>
      <c r="F18230" s="88">
        <v>46692</v>
      </c>
      <c r="G18230" s="87">
        <v>1200</v>
      </c>
      <c r="H18230" s="87">
        <v>80.919076721311441</v>
      </c>
    </row>
    <row r="18231" spans="1:8" x14ac:dyDescent="0.3">
      <c r="A18231" t="s">
        <v>43</v>
      </c>
      <c r="B18231" t="s">
        <v>56</v>
      </c>
      <c r="C18231" t="s">
        <v>59</v>
      </c>
      <c r="D18231" t="s">
        <v>214</v>
      </c>
      <c r="E18231" t="s">
        <v>216</v>
      </c>
      <c r="F18231" s="88">
        <v>46692</v>
      </c>
      <c r="G18231" s="87">
        <v>1200</v>
      </c>
      <c r="H18231" s="87">
        <v>36.000000000000028</v>
      </c>
    </row>
    <row r="18232" spans="1:8" x14ac:dyDescent="0.3">
      <c r="A18232" t="s">
        <v>43</v>
      </c>
      <c r="B18232" t="s">
        <v>56</v>
      </c>
      <c r="C18232" t="s">
        <v>59</v>
      </c>
      <c r="D18232" t="s">
        <v>214</v>
      </c>
      <c r="E18232" t="s">
        <v>217</v>
      </c>
      <c r="F18232" s="88">
        <v>46692</v>
      </c>
      <c r="G18232" s="87">
        <v>1200</v>
      </c>
      <c r="H18232" s="87">
        <v>43.610754098360623</v>
      </c>
    </row>
    <row r="18233" spans="1:8" x14ac:dyDescent="0.3">
      <c r="A18233" t="s">
        <v>43</v>
      </c>
      <c r="B18233" t="s">
        <v>56</v>
      </c>
      <c r="C18233" t="s">
        <v>59</v>
      </c>
      <c r="D18233" t="s">
        <v>214</v>
      </c>
      <c r="E18233" t="s">
        <v>215</v>
      </c>
      <c r="F18233" s="88">
        <v>46722</v>
      </c>
      <c r="G18233" s="87">
        <v>1200</v>
      </c>
      <c r="H18233" s="87">
        <v>76.294820126649739</v>
      </c>
    </row>
    <row r="18234" spans="1:8" x14ac:dyDescent="0.3">
      <c r="A18234" t="s">
        <v>43</v>
      </c>
      <c r="B18234" t="s">
        <v>56</v>
      </c>
      <c r="C18234" t="s">
        <v>59</v>
      </c>
      <c r="D18234" t="s">
        <v>214</v>
      </c>
      <c r="E18234" t="s">
        <v>216</v>
      </c>
      <c r="F18234" s="88">
        <v>46722</v>
      </c>
      <c r="G18234" s="87">
        <v>1200</v>
      </c>
      <c r="H18234" s="87">
        <v>36.000000000000028</v>
      </c>
    </row>
    <row r="18235" spans="1:8" x14ac:dyDescent="0.3">
      <c r="A18235" t="s">
        <v>43</v>
      </c>
      <c r="B18235" t="s">
        <v>56</v>
      </c>
      <c r="C18235" t="s">
        <v>59</v>
      </c>
      <c r="D18235" t="s">
        <v>214</v>
      </c>
      <c r="E18235" t="s">
        <v>217</v>
      </c>
      <c r="F18235" s="88">
        <v>46722</v>
      </c>
      <c r="G18235" s="87">
        <v>1200</v>
      </c>
      <c r="H18235" s="87">
        <v>39.121184588980199</v>
      </c>
    </row>
    <row r="18236" spans="1:8" x14ac:dyDescent="0.3">
      <c r="A18236" t="s">
        <v>43</v>
      </c>
      <c r="B18236" t="s">
        <v>56</v>
      </c>
      <c r="C18236" t="s">
        <v>61</v>
      </c>
      <c r="D18236" t="s">
        <v>198</v>
      </c>
      <c r="E18236" t="s">
        <v>135</v>
      </c>
      <c r="G18236" s="87">
        <v>11200</v>
      </c>
      <c r="H18236" s="87">
        <v>6406.4</v>
      </c>
    </row>
    <row r="18237" spans="1:8" x14ac:dyDescent="0.3">
      <c r="A18237" t="s">
        <v>43</v>
      </c>
      <c r="B18237" t="s">
        <v>56</v>
      </c>
      <c r="C18237" t="s">
        <v>61</v>
      </c>
      <c r="D18237" t="s">
        <v>198</v>
      </c>
      <c r="E18237" t="s">
        <v>199</v>
      </c>
      <c r="G18237" s="87">
        <v>11200</v>
      </c>
      <c r="H18237" s="87">
        <v>10944.229307661681</v>
      </c>
    </row>
    <row r="18238" spans="1:8" x14ac:dyDescent="0.3">
      <c r="A18238" t="s">
        <v>43</v>
      </c>
      <c r="B18238" t="s">
        <v>56</v>
      </c>
      <c r="C18238" t="s">
        <v>61</v>
      </c>
      <c r="D18238" t="s">
        <v>198</v>
      </c>
      <c r="E18238" t="s">
        <v>200</v>
      </c>
      <c r="G18238" s="87">
        <v>11200</v>
      </c>
      <c r="H18238" s="87">
        <v>11323.076923076929</v>
      </c>
    </row>
    <row r="18239" spans="1:8" x14ac:dyDescent="0.3">
      <c r="A18239" t="s">
        <v>43</v>
      </c>
      <c r="B18239" t="s">
        <v>56</v>
      </c>
      <c r="C18239" t="s">
        <v>61</v>
      </c>
      <c r="D18239" t="s">
        <v>198</v>
      </c>
      <c r="E18239" t="s">
        <v>201</v>
      </c>
      <c r="G18239" s="87">
        <v>11200</v>
      </c>
      <c r="H18239" s="87">
        <v>11200</v>
      </c>
    </row>
    <row r="18240" spans="1:8" x14ac:dyDescent="0.3">
      <c r="A18240" t="s">
        <v>43</v>
      </c>
      <c r="B18240" t="s">
        <v>56</v>
      </c>
      <c r="C18240" t="s">
        <v>61</v>
      </c>
      <c r="D18240" t="s">
        <v>198</v>
      </c>
      <c r="E18240" t="s">
        <v>202</v>
      </c>
      <c r="G18240" s="87">
        <v>11200</v>
      </c>
      <c r="H18240" s="87">
        <v>6328.8914624877862</v>
      </c>
    </row>
    <row r="18241" spans="1:8" x14ac:dyDescent="0.3">
      <c r="A18241" t="s">
        <v>43</v>
      </c>
      <c r="B18241" t="s">
        <v>56</v>
      </c>
      <c r="C18241" t="s">
        <v>61</v>
      </c>
      <c r="D18241" t="s">
        <v>198</v>
      </c>
      <c r="E18241" t="s">
        <v>139</v>
      </c>
      <c r="G18241" s="87">
        <v>11200</v>
      </c>
      <c r="H18241" s="87">
        <v>7224</v>
      </c>
    </row>
    <row r="18242" spans="1:8" x14ac:dyDescent="0.3">
      <c r="A18242" t="s">
        <v>43</v>
      </c>
      <c r="B18242" t="s">
        <v>56</v>
      </c>
      <c r="C18242" t="s">
        <v>61</v>
      </c>
      <c r="D18242" t="s">
        <v>198</v>
      </c>
      <c r="E18242" t="s">
        <v>65</v>
      </c>
      <c r="G18242" s="87">
        <v>11200</v>
      </c>
      <c r="H18242" s="87">
        <v>6328.8914624877862</v>
      </c>
    </row>
    <row r="18243" spans="1:8" x14ac:dyDescent="0.3">
      <c r="A18243" t="s">
        <v>43</v>
      </c>
      <c r="B18243" t="s">
        <v>56</v>
      </c>
      <c r="C18243" t="s">
        <v>61</v>
      </c>
      <c r="D18243" t="s">
        <v>203</v>
      </c>
      <c r="E18243" t="s">
        <v>204</v>
      </c>
      <c r="G18243" s="87">
        <v>11200</v>
      </c>
      <c r="H18243" s="87">
        <v>6180.1526717557263</v>
      </c>
    </row>
    <row r="18244" spans="1:8" x14ac:dyDescent="0.3">
      <c r="A18244" t="s">
        <v>43</v>
      </c>
      <c r="B18244" t="s">
        <v>56</v>
      </c>
      <c r="C18244" t="s">
        <v>61</v>
      </c>
      <c r="D18244" t="s">
        <v>203</v>
      </c>
      <c r="E18244" t="s">
        <v>142</v>
      </c>
      <c r="G18244" s="87">
        <v>11200</v>
      </c>
      <c r="H18244" s="87">
        <v>10687.022900763361</v>
      </c>
    </row>
    <row r="18245" spans="1:8" x14ac:dyDescent="0.3">
      <c r="A18245" t="s">
        <v>43</v>
      </c>
      <c r="B18245" t="s">
        <v>56</v>
      </c>
      <c r="C18245" t="s">
        <v>61</v>
      </c>
      <c r="D18245" t="s">
        <v>203</v>
      </c>
      <c r="E18245" t="s">
        <v>143</v>
      </c>
      <c r="G18245" s="87">
        <v>11200</v>
      </c>
      <c r="H18245" s="87">
        <v>11323.076923076929</v>
      </c>
    </row>
    <row r="18246" spans="1:8" x14ac:dyDescent="0.3">
      <c r="A18246" t="s">
        <v>43</v>
      </c>
      <c r="B18246" t="s">
        <v>56</v>
      </c>
      <c r="C18246" t="s">
        <v>61</v>
      </c>
      <c r="D18246" t="s">
        <v>203</v>
      </c>
      <c r="E18246" t="s">
        <v>141</v>
      </c>
      <c r="G18246" s="87">
        <v>11200</v>
      </c>
      <c r="H18246" s="87">
        <v>0</v>
      </c>
    </row>
    <row r="18247" spans="1:8" x14ac:dyDescent="0.3">
      <c r="A18247" t="s">
        <v>43</v>
      </c>
      <c r="B18247" t="s">
        <v>56</v>
      </c>
      <c r="C18247" t="s">
        <v>61</v>
      </c>
      <c r="D18247" t="s">
        <v>203</v>
      </c>
      <c r="E18247" t="s">
        <v>205</v>
      </c>
      <c r="G18247" s="87">
        <v>11200</v>
      </c>
      <c r="H18247" s="87">
        <v>6180.1526717557263</v>
      </c>
    </row>
    <row r="18248" spans="1:8" x14ac:dyDescent="0.3">
      <c r="A18248" t="s">
        <v>43</v>
      </c>
      <c r="B18248" t="s">
        <v>56</v>
      </c>
      <c r="C18248" t="s">
        <v>61</v>
      </c>
      <c r="D18248" t="s">
        <v>206</v>
      </c>
      <c r="E18248" t="s">
        <v>207</v>
      </c>
      <c r="G18248" s="87">
        <v>11200</v>
      </c>
      <c r="H18248" s="87">
        <v>12096</v>
      </c>
    </row>
    <row r="18249" spans="1:8" x14ac:dyDescent="0.3">
      <c r="A18249" t="s">
        <v>43</v>
      </c>
      <c r="B18249" t="s">
        <v>56</v>
      </c>
      <c r="C18249" t="s">
        <v>61</v>
      </c>
      <c r="D18249" t="s">
        <v>206</v>
      </c>
      <c r="E18249" t="s">
        <v>208</v>
      </c>
      <c r="G18249" s="87">
        <v>11200</v>
      </c>
      <c r="H18249" s="87">
        <v>12378.688</v>
      </c>
    </row>
    <row r="18250" spans="1:8" x14ac:dyDescent="0.3">
      <c r="A18250" t="s">
        <v>43</v>
      </c>
      <c r="B18250" t="s">
        <v>56</v>
      </c>
      <c r="C18250" t="s">
        <v>61</v>
      </c>
      <c r="D18250" t="s">
        <v>206</v>
      </c>
      <c r="E18250" t="s">
        <v>209</v>
      </c>
      <c r="G18250" s="87">
        <v>11200</v>
      </c>
      <c r="H18250" s="87">
        <v>10192</v>
      </c>
    </row>
    <row r="18251" spans="1:8" x14ac:dyDescent="0.3">
      <c r="A18251" t="s">
        <v>43</v>
      </c>
      <c r="B18251" t="s">
        <v>56</v>
      </c>
      <c r="C18251" t="s">
        <v>61</v>
      </c>
      <c r="D18251" t="s">
        <v>210</v>
      </c>
      <c r="E18251" t="s">
        <v>211</v>
      </c>
      <c r="G18251" s="87">
        <v>11200</v>
      </c>
      <c r="H18251" s="87">
        <v>10304</v>
      </c>
    </row>
    <row r="18252" spans="1:8" x14ac:dyDescent="0.3">
      <c r="A18252" t="s">
        <v>43</v>
      </c>
      <c r="B18252" t="s">
        <v>56</v>
      </c>
      <c r="C18252" t="s">
        <v>61</v>
      </c>
      <c r="D18252" t="s">
        <v>210</v>
      </c>
      <c r="E18252" t="s">
        <v>212</v>
      </c>
      <c r="G18252" s="87">
        <v>11200</v>
      </c>
      <c r="H18252" s="87">
        <v>10192</v>
      </c>
    </row>
    <row r="18253" spans="1:8" x14ac:dyDescent="0.3">
      <c r="A18253" t="s">
        <v>43</v>
      </c>
      <c r="B18253" t="s">
        <v>56</v>
      </c>
      <c r="C18253" t="s">
        <v>61</v>
      </c>
      <c r="D18253" t="s">
        <v>210</v>
      </c>
      <c r="E18253" t="s">
        <v>213</v>
      </c>
      <c r="G18253" s="87">
        <v>11200</v>
      </c>
      <c r="H18253" s="87">
        <v>10192</v>
      </c>
    </row>
    <row r="18254" spans="1:8" x14ac:dyDescent="0.3">
      <c r="A18254" t="s">
        <v>43</v>
      </c>
      <c r="B18254" t="s">
        <v>56</v>
      </c>
      <c r="C18254" t="s">
        <v>61</v>
      </c>
      <c r="D18254" t="s">
        <v>214</v>
      </c>
      <c r="E18254" t="s">
        <v>215</v>
      </c>
      <c r="F18254" s="88">
        <v>46388</v>
      </c>
      <c r="G18254" s="87">
        <v>933.33333333333337</v>
      </c>
      <c r="H18254" s="87">
        <v>74.666666666666742</v>
      </c>
    </row>
    <row r="18255" spans="1:8" x14ac:dyDescent="0.3">
      <c r="A18255" t="s">
        <v>43</v>
      </c>
      <c r="B18255" t="s">
        <v>56</v>
      </c>
      <c r="C18255" t="s">
        <v>61</v>
      </c>
      <c r="D18255" t="s">
        <v>214</v>
      </c>
      <c r="E18255" t="s">
        <v>216</v>
      </c>
      <c r="F18255" s="88">
        <v>46388</v>
      </c>
      <c r="G18255" s="87">
        <v>933.33333333333337</v>
      </c>
      <c r="H18255" s="87">
        <v>74.666666666666742</v>
      </c>
    </row>
    <row r="18256" spans="1:8" x14ac:dyDescent="0.3">
      <c r="A18256" t="s">
        <v>43</v>
      </c>
      <c r="B18256" t="s">
        <v>56</v>
      </c>
      <c r="C18256" t="s">
        <v>61</v>
      </c>
      <c r="D18256" t="s">
        <v>214</v>
      </c>
      <c r="E18256" t="s">
        <v>217</v>
      </c>
      <c r="F18256" s="88">
        <v>46388</v>
      </c>
      <c r="G18256" s="87">
        <v>933.33333333333337</v>
      </c>
      <c r="H18256" s="87">
        <v>0</v>
      </c>
    </row>
    <row r="18257" spans="1:8" x14ac:dyDescent="0.3">
      <c r="A18257" t="s">
        <v>43</v>
      </c>
      <c r="B18257" t="s">
        <v>56</v>
      </c>
      <c r="C18257" t="s">
        <v>61</v>
      </c>
      <c r="D18257" t="s">
        <v>214</v>
      </c>
      <c r="E18257" t="s">
        <v>215</v>
      </c>
      <c r="F18257" s="88">
        <v>46419</v>
      </c>
      <c r="G18257" s="87">
        <v>933.33333333333337</v>
      </c>
      <c r="H18257" s="87">
        <v>74.666666666666742</v>
      </c>
    </row>
    <row r="18258" spans="1:8" x14ac:dyDescent="0.3">
      <c r="A18258" t="s">
        <v>43</v>
      </c>
      <c r="B18258" t="s">
        <v>56</v>
      </c>
      <c r="C18258" t="s">
        <v>61</v>
      </c>
      <c r="D18258" t="s">
        <v>214</v>
      </c>
      <c r="E18258" t="s">
        <v>216</v>
      </c>
      <c r="F18258" s="88">
        <v>46419</v>
      </c>
      <c r="G18258" s="87">
        <v>933.33333333333337</v>
      </c>
      <c r="H18258" s="87">
        <v>74.666666666666742</v>
      </c>
    </row>
    <row r="18259" spans="1:8" x14ac:dyDescent="0.3">
      <c r="A18259" t="s">
        <v>43</v>
      </c>
      <c r="B18259" t="s">
        <v>56</v>
      </c>
      <c r="C18259" t="s">
        <v>61</v>
      </c>
      <c r="D18259" t="s">
        <v>214</v>
      </c>
      <c r="E18259" t="s">
        <v>217</v>
      </c>
      <c r="F18259" s="88">
        <v>46419</v>
      </c>
      <c r="G18259" s="87">
        <v>933.33333333333337</v>
      </c>
      <c r="H18259" s="87">
        <v>0</v>
      </c>
    </row>
    <row r="18260" spans="1:8" x14ac:dyDescent="0.3">
      <c r="A18260" t="s">
        <v>43</v>
      </c>
      <c r="B18260" t="s">
        <v>56</v>
      </c>
      <c r="C18260" t="s">
        <v>61</v>
      </c>
      <c r="D18260" t="s">
        <v>214</v>
      </c>
      <c r="E18260" t="s">
        <v>215</v>
      </c>
      <c r="F18260" s="88">
        <v>46447</v>
      </c>
      <c r="G18260" s="87">
        <v>933.33333333333337</v>
      </c>
      <c r="H18260" s="87">
        <v>123.0506666666668</v>
      </c>
    </row>
    <row r="18261" spans="1:8" x14ac:dyDescent="0.3">
      <c r="A18261" t="s">
        <v>43</v>
      </c>
      <c r="B18261" t="s">
        <v>56</v>
      </c>
      <c r="C18261" t="s">
        <v>61</v>
      </c>
      <c r="D18261" t="s">
        <v>214</v>
      </c>
      <c r="E18261" t="s">
        <v>216</v>
      </c>
      <c r="F18261" s="88">
        <v>46447</v>
      </c>
      <c r="G18261" s="87">
        <v>933.33333333333337</v>
      </c>
      <c r="H18261" s="87">
        <v>123.0506666666668</v>
      </c>
    </row>
    <row r="18262" spans="1:8" x14ac:dyDescent="0.3">
      <c r="A18262" t="s">
        <v>43</v>
      </c>
      <c r="B18262" t="s">
        <v>56</v>
      </c>
      <c r="C18262" t="s">
        <v>61</v>
      </c>
      <c r="D18262" t="s">
        <v>214</v>
      </c>
      <c r="E18262" t="s">
        <v>217</v>
      </c>
      <c r="F18262" s="88">
        <v>46447</v>
      </c>
      <c r="G18262" s="87">
        <v>933.33333333333337</v>
      </c>
      <c r="H18262" s="87">
        <v>0</v>
      </c>
    </row>
    <row r="18263" spans="1:8" x14ac:dyDescent="0.3">
      <c r="A18263" t="s">
        <v>43</v>
      </c>
      <c r="B18263" t="s">
        <v>56</v>
      </c>
      <c r="C18263" t="s">
        <v>61</v>
      </c>
      <c r="D18263" t="s">
        <v>214</v>
      </c>
      <c r="E18263" t="s">
        <v>215</v>
      </c>
      <c r="F18263" s="88">
        <v>46478</v>
      </c>
      <c r="G18263" s="87">
        <v>933.33333333333337</v>
      </c>
      <c r="H18263" s="87">
        <v>123.0506666666668</v>
      </c>
    </row>
    <row r="18264" spans="1:8" x14ac:dyDescent="0.3">
      <c r="A18264" t="s">
        <v>43</v>
      </c>
      <c r="B18264" t="s">
        <v>56</v>
      </c>
      <c r="C18264" t="s">
        <v>61</v>
      </c>
      <c r="D18264" t="s">
        <v>214</v>
      </c>
      <c r="E18264" t="s">
        <v>216</v>
      </c>
      <c r="F18264" s="88">
        <v>46478</v>
      </c>
      <c r="G18264" s="87">
        <v>933.33333333333337</v>
      </c>
      <c r="H18264" s="87">
        <v>123.0506666666668</v>
      </c>
    </row>
    <row r="18265" spans="1:8" x14ac:dyDescent="0.3">
      <c r="A18265" t="s">
        <v>43</v>
      </c>
      <c r="B18265" t="s">
        <v>56</v>
      </c>
      <c r="C18265" t="s">
        <v>61</v>
      </c>
      <c r="D18265" t="s">
        <v>214</v>
      </c>
      <c r="E18265" t="s">
        <v>217</v>
      </c>
      <c r="F18265" s="88">
        <v>46478</v>
      </c>
      <c r="G18265" s="87">
        <v>933.33333333333337</v>
      </c>
      <c r="H18265" s="87">
        <v>0</v>
      </c>
    </row>
    <row r="18266" spans="1:8" x14ac:dyDescent="0.3">
      <c r="A18266" t="s">
        <v>43</v>
      </c>
      <c r="B18266" t="s">
        <v>56</v>
      </c>
      <c r="C18266" t="s">
        <v>61</v>
      </c>
      <c r="D18266" t="s">
        <v>214</v>
      </c>
      <c r="E18266" t="s">
        <v>215</v>
      </c>
      <c r="F18266" s="88">
        <v>46508</v>
      </c>
      <c r="G18266" s="87">
        <v>933.33333333333337</v>
      </c>
      <c r="H18266" s="87">
        <v>123.0506666666668</v>
      </c>
    </row>
    <row r="18267" spans="1:8" x14ac:dyDescent="0.3">
      <c r="A18267" t="s">
        <v>43</v>
      </c>
      <c r="B18267" t="s">
        <v>56</v>
      </c>
      <c r="C18267" t="s">
        <v>61</v>
      </c>
      <c r="D18267" t="s">
        <v>214</v>
      </c>
      <c r="E18267" t="s">
        <v>216</v>
      </c>
      <c r="F18267" s="88">
        <v>46508</v>
      </c>
      <c r="G18267" s="87">
        <v>933.33333333333337</v>
      </c>
      <c r="H18267" s="87">
        <v>123.0506666666668</v>
      </c>
    </row>
    <row r="18268" spans="1:8" x14ac:dyDescent="0.3">
      <c r="A18268" t="s">
        <v>43</v>
      </c>
      <c r="B18268" t="s">
        <v>56</v>
      </c>
      <c r="C18268" t="s">
        <v>61</v>
      </c>
      <c r="D18268" t="s">
        <v>214</v>
      </c>
      <c r="E18268" t="s">
        <v>217</v>
      </c>
      <c r="F18268" s="88">
        <v>46508</v>
      </c>
      <c r="G18268" s="87">
        <v>933.33333333333337</v>
      </c>
      <c r="H18268" s="87">
        <v>0</v>
      </c>
    </row>
    <row r="18269" spans="1:8" x14ac:dyDescent="0.3">
      <c r="A18269" t="s">
        <v>43</v>
      </c>
      <c r="B18269" t="s">
        <v>56</v>
      </c>
      <c r="C18269" t="s">
        <v>61</v>
      </c>
      <c r="D18269" t="s">
        <v>214</v>
      </c>
      <c r="E18269" t="s">
        <v>215</v>
      </c>
      <c r="F18269" s="88">
        <v>46539</v>
      </c>
      <c r="G18269" s="87">
        <v>933.33333333333337</v>
      </c>
      <c r="H18269" s="87">
        <v>123.0506666666668</v>
      </c>
    </row>
    <row r="18270" spans="1:8" x14ac:dyDescent="0.3">
      <c r="A18270" t="s">
        <v>43</v>
      </c>
      <c r="B18270" t="s">
        <v>56</v>
      </c>
      <c r="C18270" t="s">
        <v>61</v>
      </c>
      <c r="D18270" t="s">
        <v>214</v>
      </c>
      <c r="E18270" t="s">
        <v>216</v>
      </c>
      <c r="F18270" s="88">
        <v>46539</v>
      </c>
      <c r="G18270" s="87">
        <v>933.33333333333337</v>
      </c>
      <c r="H18270" s="87">
        <v>123.0506666666668</v>
      </c>
    </row>
    <row r="18271" spans="1:8" x14ac:dyDescent="0.3">
      <c r="A18271" t="s">
        <v>43</v>
      </c>
      <c r="B18271" t="s">
        <v>56</v>
      </c>
      <c r="C18271" t="s">
        <v>61</v>
      </c>
      <c r="D18271" t="s">
        <v>214</v>
      </c>
      <c r="E18271" t="s">
        <v>217</v>
      </c>
      <c r="F18271" s="88">
        <v>46539</v>
      </c>
      <c r="G18271" s="87">
        <v>933.33333333333337</v>
      </c>
      <c r="H18271" s="87">
        <v>0</v>
      </c>
    </row>
    <row r="18272" spans="1:8" x14ac:dyDescent="0.3">
      <c r="A18272" t="s">
        <v>43</v>
      </c>
      <c r="B18272" t="s">
        <v>56</v>
      </c>
      <c r="C18272" t="s">
        <v>61</v>
      </c>
      <c r="D18272" t="s">
        <v>214</v>
      </c>
      <c r="E18272" t="s">
        <v>215</v>
      </c>
      <c r="F18272" s="88">
        <v>46569</v>
      </c>
      <c r="G18272" s="87">
        <v>933.33333333333337</v>
      </c>
      <c r="H18272" s="87">
        <v>123.0506666666668</v>
      </c>
    </row>
    <row r="18273" spans="1:8" x14ac:dyDescent="0.3">
      <c r="A18273" t="s">
        <v>43</v>
      </c>
      <c r="B18273" t="s">
        <v>56</v>
      </c>
      <c r="C18273" t="s">
        <v>61</v>
      </c>
      <c r="D18273" t="s">
        <v>214</v>
      </c>
      <c r="E18273" t="s">
        <v>216</v>
      </c>
      <c r="F18273" s="88">
        <v>46569</v>
      </c>
      <c r="G18273" s="87">
        <v>933.33333333333337</v>
      </c>
      <c r="H18273" s="87">
        <v>123.0506666666668</v>
      </c>
    </row>
    <row r="18274" spans="1:8" x14ac:dyDescent="0.3">
      <c r="A18274" t="s">
        <v>43</v>
      </c>
      <c r="B18274" t="s">
        <v>56</v>
      </c>
      <c r="C18274" t="s">
        <v>61</v>
      </c>
      <c r="D18274" t="s">
        <v>214</v>
      </c>
      <c r="E18274" t="s">
        <v>217</v>
      </c>
      <c r="F18274" s="88">
        <v>46569</v>
      </c>
      <c r="G18274" s="87">
        <v>933.33333333333337</v>
      </c>
      <c r="H18274" s="87">
        <v>0</v>
      </c>
    </row>
    <row r="18275" spans="1:8" x14ac:dyDescent="0.3">
      <c r="A18275" t="s">
        <v>43</v>
      </c>
      <c r="B18275" t="s">
        <v>56</v>
      </c>
      <c r="C18275" t="s">
        <v>61</v>
      </c>
      <c r="D18275" t="s">
        <v>214</v>
      </c>
      <c r="E18275" t="s">
        <v>215</v>
      </c>
      <c r="F18275" s="88">
        <v>46600</v>
      </c>
      <c r="G18275" s="87">
        <v>933.33333333333337</v>
      </c>
      <c r="H18275" s="87">
        <v>123.0506666666668</v>
      </c>
    </row>
    <row r="18276" spans="1:8" x14ac:dyDescent="0.3">
      <c r="A18276" t="s">
        <v>43</v>
      </c>
      <c r="B18276" t="s">
        <v>56</v>
      </c>
      <c r="C18276" t="s">
        <v>61</v>
      </c>
      <c r="D18276" t="s">
        <v>214</v>
      </c>
      <c r="E18276" t="s">
        <v>216</v>
      </c>
      <c r="F18276" s="88">
        <v>46600</v>
      </c>
      <c r="G18276" s="87">
        <v>933.33333333333337</v>
      </c>
      <c r="H18276" s="87">
        <v>123.0506666666668</v>
      </c>
    </row>
    <row r="18277" spans="1:8" x14ac:dyDescent="0.3">
      <c r="A18277" t="s">
        <v>43</v>
      </c>
      <c r="B18277" t="s">
        <v>56</v>
      </c>
      <c r="C18277" t="s">
        <v>61</v>
      </c>
      <c r="D18277" t="s">
        <v>214</v>
      </c>
      <c r="E18277" t="s">
        <v>217</v>
      </c>
      <c r="F18277" s="88">
        <v>46600</v>
      </c>
      <c r="G18277" s="87">
        <v>933.33333333333337</v>
      </c>
      <c r="H18277" s="87">
        <v>0</v>
      </c>
    </row>
    <row r="18278" spans="1:8" x14ac:dyDescent="0.3">
      <c r="A18278" t="s">
        <v>43</v>
      </c>
      <c r="B18278" t="s">
        <v>56</v>
      </c>
      <c r="C18278" t="s">
        <v>61</v>
      </c>
      <c r="D18278" t="s">
        <v>214</v>
      </c>
      <c r="E18278" t="s">
        <v>215</v>
      </c>
      <c r="F18278" s="88">
        <v>46631</v>
      </c>
      <c r="G18278" s="87">
        <v>933.33333333333337</v>
      </c>
      <c r="H18278" s="87">
        <v>123.0506666666668</v>
      </c>
    </row>
    <row r="18279" spans="1:8" x14ac:dyDescent="0.3">
      <c r="A18279" t="s">
        <v>43</v>
      </c>
      <c r="B18279" t="s">
        <v>56</v>
      </c>
      <c r="C18279" t="s">
        <v>61</v>
      </c>
      <c r="D18279" t="s">
        <v>214</v>
      </c>
      <c r="E18279" t="s">
        <v>216</v>
      </c>
      <c r="F18279" s="88">
        <v>46631</v>
      </c>
      <c r="G18279" s="87">
        <v>933.33333333333337</v>
      </c>
      <c r="H18279" s="87">
        <v>123.0506666666668</v>
      </c>
    </row>
    <row r="18280" spans="1:8" x14ac:dyDescent="0.3">
      <c r="A18280" t="s">
        <v>43</v>
      </c>
      <c r="B18280" t="s">
        <v>56</v>
      </c>
      <c r="C18280" t="s">
        <v>61</v>
      </c>
      <c r="D18280" t="s">
        <v>214</v>
      </c>
      <c r="E18280" t="s">
        <v>217</v>
      </c>
      <c r="F18280" s="88">
        <v>46631</v>
      </c>
      <c r="G18280" s="87">
        <v>933.33333333333337</v>
      </c>
      <c r="H18280" s="87">
        <v>0</v>
      </c>
    </row>
    <row r="18281" spans="1:8" x14ac:dyDescent="0.3">
      <c r="A18281" t="s">
        <v>43</v>
      </c>
      <c r="B18281" t="s">
        <v>56</v>
      </c>
      <c r="C18281" t="s">
        <v>61</v>
      </c>
      <c r="D18281" t="s">
        <v>214</v>
      </c>
      <c r="E18281" t="s">
        <v>215</v>
      </c>
      <c r="F18281" s="88">
        <v>46661</v>
      </c>
      <c r="G18281" s="87">
        <v>933.33333333333337</v>
      </c>
      <c r="H18281" s="87">
        <v>44.80000000000004</v>
      </c>
    </row>
    <row r="18282" spans="1:8" x14ac:dyDescent="0.3">
      <c r="A18282" t="s">
        <v>43</v>
      </c>
      <c r="B18282" t="s">
        <v>56</v>
      </c>
      <c r="C18282" t="s">
        <v>61</v>
      </c>
      <c r="D18282" t="s">
        <v>214</v>
      </c>
      <c r="E18282" t="s">
        <v>216</v>
      </c>
      <c r="F18282" s="88">
        <v>46661</v>
      </c>
      <c r="G18282" s="87">
        <v>933.33333333333337</v>
      </c>
      <c r="H18282" s="87">
        <v>44.80000000000004</v>
      </c>
    </row>
    <row r="18283" spans="1:8" x14ac:dyDescent="0.3">
      <c r="A18283" t="s">
        <v>43</v>
      </c>
      <c r="B18283" t="s">
        <v>56</v>
      </c>
      <c r="C18283" t="s">
        <v>61</v>
      </c>
      <c r="D18283" t="s">
        <v>214</v>
      </c>
      <c r="E18283" t="s">
        <v>217</v>
      </c>
      <c r="F18283" s="88">
        <v>46661</v>
      </c>
      <c r="G18283" s="87">
        <v>933.33333333333337</v>
      </c>
      <c r="H18283" s="87">
        <v>0</v>
      </c>
    </row>
    <row r="18284" spans="1:8" x14ac:dyDescent="0.3">
      <c r="A18284" t="s">
        <v>43</v>
      </c>
      <c r="B18284" t="s">
        <v>56</v>
      </c>
      <c r="C18284" t="s">
        <v>61</v>
      </c>
      <c r="D18284" t="s">
        <v>214</v>
      </c>
      <c r="E18284" t="s">
        <v>215</v>
      </c>
      <c r="F18284" s="88">
        <v>46692</v>
      </c>
      <c r="G18284" s="87">
        <v>933.33333333333337</v>
      </c>
      <c r="H18284" s="87">
        <v>44.80000000000004</v>
      </c>
    </row>
    <row r="18285" spans="1:8" x14ac:dyDescent="0.3">
      <c r="A18285" t="s">
        <v>43</v>
      </c>
      <c r="B18285" t="s">
        <v>56</v>
      </c>
      <c r="C18285" t="s">
        <v>61</v>
      </c>
      <c r="D18285" t="s">
        <v>214</v>
      </c>
      <c r="E18285" t="s">
        <v>216</v>
      </c>
      <c r="F18285" s="88">
        <v>46692</v>
      </c>
      <c r="G18285" s="87">
        <v>933.33333333333337</v>
      </c>
      <c r="H18285" s="87">
        <v>44.80000000000004</v>
      </c>
    </row>
    <row r="18286" spans="1:8" x14ac:dyDescent="0.3">
      <c r="A18286" t="s">
        <v>43</v>
      </c>
      <c r="B18286" t="s">
        <v>56</v>
      </c>
      <c r="C18286" t="s">
        <v>61</v>
      </c>
      <c r="D18286" t="s">
        <v>214</v>
      </c>
      <c r="E18286" t="s">
        <v>217</v>
      </c>
      <c r="F18286" s="88">
        <v>46692</v>
      </c>
      <c r="G18286" s="87">
        <v>933.33333333333337</v>
      </c>
      <c r="H18286" s="87">
        <v>0</v>
      </c>
    </row>
    <row r="18287" spans="1:8" x14ac:dyDescent="0.3">
      <c r="A18287" t="s">
        <v>43</v>
      </c>
      <c r="B18287" t="s">
        <v>56</v>
      </c>
      <c r="C18287" t="s">
        <v>61</v>
      </c>
      <c r="D18287" t="s">
        <v>214</v>
      </c>
      <c r="E18287" t="s">
        <v>215</v>
      </c>
      <c r="F18287" s="88">
        <v>46722</v>
      </c>
      <c r="G18287" s="87">
        <v>933.33333333333337</v>
      </c>
      <c r="H18287" s="87">
        <v>44.80000000000004</v>
      </c>
    </row>
    <row r="18288" spans="1:8" x14ac:dyDescent="0.3">
      <c r="A18288" t="s">
        <v>43</v>
      </c>
      <c r="B18288" t="s">
        <v>56</v>
      </c>
      <c r="C18288" t="s">
        <v>61</v>
      </c>
      <c r="D18288" t="s">
        <v>214</v>
      </c>
      <c r="E18288" t="s">
        <v>216</v>
      </c>
      <c r="F18288" s="88">
        <v>46722</v>
      </c>
      <c r="G18288" s="87">
        <v>933.33333333333337</v>
      </c>
      <c r="H18288" s="87">
        <v>44.80000000000004</v>
      </c>
    </row>
    <row r="18289" spans="1:8" x14ac:dyDescent="0.3">
      <c r="A18289" t="s">
        <v>43</v>
      </c>
      <c r="B18289" t="s">
        <v>56</v>
      </c>
      <c r="C18289" t="s">
        <v>61</v>
      </c>
      <c r="D18289" t="s">
        <v>214</v>
      </c>
      <c r="E18289" t="s">
        <v>217</v>
      </c>
      <c r="F18289" s="88">
        <v>46722</v>
      </c>
      <c r="G18289" s="87">
        <v>933.33333333333337</v>
      </c>
      <c r="H18289" s="87">
        <v>0</v>
      </c>
    </row>
    <row r="18290" spans="1:8" x14ac:dyDescent="0.3">
      <c r="A18290" t="s">
        <v>43</v>
      </c>
      <c r="B18290" t="s">
        <v>56</v>
      </c>
      <c r="C18290" t="s">
        <v>68</v>
      </c>
      <c r="D18290" t="s">
        <v>198</v>
      </c>
      <c r="E18290" t="s">
        <v>135</v>
      </c>
      <c r="G18290" s="87">
        <v>8000</v>
      </c>
      <c r="H18290" s="87">
        <v>4800</v>
      </c>
    </row>
    <row r="18291" spans="1:8" x14ac:dyDescent="0.3">
      <c r="A18291" t="s">
        <v>43</v>
      </c>
      <c r="B18291" t="s">
        <v>56</v>
      </c>
      <c r="C18291" t="s">
        <v>68</v>
      </c>
      <c r="D18291" t="s">
        <v>198</v>
      </c>
      <c r="E18291" t="s">
        <v>199</v>
      </c>
      <c r="G18291" s="87">
        <v>8000</v>
      </c>
      <c r="H18291" s="87">
        <v>7894.7368421052624</v>
      </c>
    </row>
    <row r="18292" spans="1:8" x14ac:dyDescent="0.3">
      <c r="A18292" t="s">
        <v>43</v>
      </c>
      <c r="B18292" t="s">
        <v>56</v>
      </c>
      <c r="C18292" t="s">
        <v>68</v>
      </c>
      <c r="D18292" t="s">
        <v>198</v>
      </c>
      <c r="E18292" t="s">
        <v>200</v>
      </c>
      <c r="G18292" s="87">
        <v>8000</v>
      </c>
      <c r="H18292" s="87">
        <v>8035.0328694434393</v>
      </c>
    </row>
    <row r="18293" spans="1:8" x14ac:dyDescent="0.3">
      <c r="A18293" t="s">
        <v>43</v>
      </c>
      <c r="B18293" t="s">
        <v>56</v>
      </c>
      <c r="C18293" t="s">
        <v>68</v>
      </c>
      <c r="D18293" t="s">
        <v>198</v>
      </c>
      <c r="E18293" t="s">
        <v>201</v>
      </c>
      <c r="G18293" s="87">
        <v>8000</v>
      </c>
      <c r="H18293" s="87">
        <v>8000</v>
      </c>
    </row>
    <row r="18294" spans="1:8" x14ac:dyDescent="0.3">
      <c r="A18294" t="s">
        <v>43</v>
      </c>
      <c r="B18294" t="s">
        <v>56</v>
      </c>
      <c r="C18294" t="s">
        <v>68</v>
      </c>
      <c r="D18294" t="s">
        <v>198</v>
      </c>
      <c r="E18294" t="s">
        <v>202</v>
      </c>
      <c r="G18294" s="87">
        <v>8000</v>
      </c>
      <c r="H18294" s="87">
        <v>4757.585251644141</v>
      </c>
    </row>
    <row r="18295" spans="1:8" x14ac:dyDescent="0.3">
      <c r="A18295" t="s">
        <v>43</v>
      </c>
      <c r="B18295" t="s">
        <v>56</v>
      </c>
      <c r="C18295" t="s">
        <v>68</v>
      </c>
      <c r="D18295" t="s">
        <v>198</v>
      </c>
      <c r="E18295" t="s">
        <v>139</v>
      </c>
      <c r="G18295" s="87">
        <v>8000</v>
      </c>
      <c r="H18295" s="87">
        <v>4920</v>
      </c>
    </row>
    <row r="18296" spans="1:8" x14ac:dyDescent="0.3">
      <c r="A18296" t="s">
        <v>43</v>
      </c>
      <c r="B18296" t="s">
        <v>56</v>
      </c>
      <c r="C18296" t="s">
        <v>68</v>
      </c>
      <c r="D18296" t="s">
        <v>198</v>
      </c>
      <c r="E18296" t="s">
        <v>65</v>
      </c>
      <c r="G18296" s="87">
        <v>8000</v>
      </c>
      <c r="H18296" s="87">
        <v>4757.585251644141</v>
      </c>
    </row>
    <row r="18297" spans="1:8" x14ac:dyDescent="0.3">
      <c r="A18297" t="s">
        <v>43</v>
      </c>
      <c r="B18297" t="s">
        <v>56</v>
      </c>
      <c r="C18297" t="s">
        <v>68</v>
      </c>
      <c r="D18297" t="s">
        <v>203</v>
      </c>
      <c r="E18297" t="s">
        <v>204</v>
      </c>
      <c r="G18297" s="87">
        <v>8000</v>
      </c>
      <c r="H18297" s="87">
        <v>4592.967263155364</v>
      </c>
    </row>
    <row r="18298" spans="1:8" x14ac:dyDescent="0.3">
      <c r="A18298" t="s">
        <v>43</v>
      </c>
      <c r="B18298" t="s">
        <v>56</v>
      </c>
      <c r="C18298" t="s">
        <v>68</v>
      </c>
      <c r="D18298" t="s">
        <v>203</v>
      </c>
      <c r="E18298" t="s">
        <v>142</v>
      </c>
      <c r="G18298" s="87">
        <v>8000</v>
      </c>
      <c r="H18298" s="87">
        <v>7692.3076923076906</v>
      </c>
    </row>
    <row r="18299" spans="1:8" x14ac:dyDescent="0.3">
      <c r="A18299" t="s">
        <v>43</v>
      </c>
      <c r="B18299" t="s">
        <v>56</v>
      </c>
      <c r="C18299" t="s">
        <v>68</v>
      </c>
      <c r="D18299" t="s">
        <v>203</v>
      </c>
      <c r="E18299" t="s">
        <v>143</v>
      </c>
      <c r="G18299" s="87">
        <v>8000</v>
      </c>
      <c r="H18299" s="87">
        <v>7961.1432561359661</v>
      </c>
    </row>
    <row r="18300" spans="1:8" x14ac:dyDescent="0.3">
      <c r="A18300" t="s">
        <v>43</v>
      </c>
      <c r="B18300" t="s">
        <v>56</v>
      </c>
      <c r="C18300" t="s">
        <v>68</v>
      </c>
      <c r="D18300" t="s">
        <v>203</v>
      </c>
      <c r="E18300" t="s">
        <v>141</v>
      </c>
      <c r="G18300" s="87">
        <v>8000</v>
      </c>
      <c r="H18300" s="87">
        <v>0</v>
      </c>
    </row>
    <row r="18301" spans="1:8" x14ac:dyDescent="0.3">
      <c r="A18301" t="s">
        <v>43</v>
      </c>
      <c r="B18301" t="s">
        <v>56</v>
      </c>
      <c r="C18301" t="s">
        <v>68</v>
      </c>
      <c r="D18301" t="s">
        <v>203</v>
      </c>
      <c r="E18301" t="s">
        <v>205</v>
      </c>
      <c r="G18301" s="87">
        <v>8000</v>
      </c>
      <c r="H18301" s="87">
        <v>4592.967263155364</v>
      </c>
    </row>
    <row r="18302" spans="1:8" x14ac:dyDescent="0.3">
      <c r="A18302" t="s">
        <v>43</v>
      </c>
      <c r="B18302" t="s">
        <v>56</v>
      </c>
      <c r="C18302" t="s">
        <v>68</v>
      </c>
      <c r="D18302" t="s">
        <v>206</v>
      </c>
      <c r="E18302" t="s">
        <v>207</v>
      </c>
      <c r="G18302" s="87">
        <v>8000</v>
      </c>
      <c r="H18302" s="87">
        <v>8160</v>
      </c>
    </row>
    <row r="18303" spans="1:8" x14ac:dyDescent="0.3">
      <c r="A18303" t="s">
        <v>43</v>
      </c>
      <c r="B18303" t="s">
        <v>56</v>
      </c>
      <c r="C18303" t="s">
        <v>68</v>
      </c>
      <c r="D18303" t="s">
        <v>206</v>
      </c>
      <c r="E18303" t="s">
        <v>208</v>
      </c>
      <c r="G18303" s="87">
        <v>8000</v>
      </c>
      <c r="H18303" s="87">
        <v>8268.8000000000011</v>
      </c>
    </row>
    <row r="18304" spans="1:8" x14ac:dyDescent="0.3">
      <c r="A18304" t="s">
        <v>43</v>
      </c>
      <c r="B18304" t="s">
        <v>56</v>
      </c>
      <c r="C18304" t="s">
        <v>68</v>
      </c>
      <c r="D18304" t="s">
        <v>206</v>
      </c>
      <c r="E18304" t="s">
        <v>209</v>
      </c>
      <c r="G18304" s="87">
        <v>8000</v>
      </c>
      <c r="H18304" s="87">
        <v>7327.9102844638937</v>
      </c>
    </row>
    <row r="18305" spans="1:8" x14ac:dyDescent="0.3">
      <c r="A18305" t="s">
        <v>43</v>
      </c>
      <c r="B18305" t="s">
        <v>56</v>
      </c>
      <c r="C18305" t="s">
        <v>68</v>
      </c>
      <c r="D18305" t="s">
        <v>210</v>
      </c>
      <c r="E18305" t="s">
        <v>211</v>
      </c>
      <c r="G18305" s="87">
        <v>8000</v>
      </c>
      <c r="H18305" s="87">
        <v>7360</v>
      </c>
    </row>
    <row r="18306" spans="1:8" x14ac:dyDescent="0.3">
      <c r="A18306" t="s">
        <v>43</v>
      </c>
      <c r="B18306" t="s">
        <v>56</v>
      </c>
      <c r="C18306" t="s">
        <v>68</v>
      </c>
      <c r="D18306" t="s">
        <v>210</v>
      </c>
      <c r="E18306" t="s">
        <v>212</v>
      </c>
      <c r="G18306" s="87">
        <v>8000</v>
      </c>
      <c r="H18306" s="87">
        <v>7280</v>
      </c>
    </row>
    <row r="18307" spans="1:8" x14ac:dyDescent="0.3">
      <c r="A18307" t="s">
        <v>43</v>
      </c>
      <c r="B18307" t="s">
        <v>56</v>
      </c>
      <c r="C18307" t="s">
        <v>68</v>
      </c>
      <c r="D18307" t="s">
        <v>210</v>
      </c>
      <c r="E18307" t="s">
        <v>213</v>
      </c>
      <c r="G18307" s="87">
        <v>8000</v>
      </c>
      <c r="H18307" s="87">
        <v>7400</v>
      </c>
    </row>
    <row r="18308" spans="1:8" x14ac:dyDescent="0.3">
      <c r="A18308" t="s">
        <v>43</v>
      </c>
      <c r="B18308" t="s">
        <v>56</v>
      </c>
      <c r="C18308" t="s">
        <v>68</v>
      </c>
      <c r="D18308" t="s">
        <v>214</v>
      </c>
      <c r="E18308" t="s">
        <v>215</v>
      </c>
      <c r="F18308" s="88">
        <v>46388</v>
      </c>
      <c r="G18308" s="87">
        <v>666.66666666666663</v>
      </c>
      <c r="H18308" s="87">
        <v>22.369576605603861</v>
      </c>
    </row>
    <row r="18309" spans="1:8" x14ac:dyDescent="0.3">
      <c r="A18309" t="s">
        <v>43</v>
      </c>
      <c r="B18309" t="s">
        <v>56</v>
      </c>
      <c r="C18309" t="s">
        <v>68</v>
      </c>
      <c r="D18309" t="s">
        <v>214</v>
      </c>
      <c r="E18309" t="s">
        <v>216</v>
      </c>
      <c r="F18309" s="88">
        <v>46388</v>
      </c>
      <c r="G18309" s="87">
        <v>666.66666666666663</v>
      </c>
      <c r="H18309" s="87">
        <v>13.333333333333339</v>
      </c>
    </row>
    <row r="18310" spans="1:8" x14ac:dyDescent="0.3">
      <c r="A18310" t="s">
        <v>43</v>
      </c>
      <c r="B18310" t="s">
        <v>56</v>
      </c>
      <c r="C18310" t="s">
        <v>68</v>
      </c>
      <c r="D18310" t="s">
        <v>214</v>
      </c>
      <c r="E18310" t="s">
        <v>217</v>
      </c>
      <c r="F18310" s="88">
        <v>46388</v>
      </c>
      <c r="G18310" s="87">
        <v>666.66666666666663</v>
      </c>
      <c r="H18310" s="87">
        <v>8.8590620316377766</v>
      </c>
    </row>
    <row r="18311" spans="1:8" x14ac:dyDescent="0.3">
      <c r="A18311" t="s">
        <v>43</v>
      </c>
      <c r="B18311" t="s">
        <v>56</v>
      </c>
      <c r="C18311" t="s">
        <v>68</v>
      </c>
      <c r="D18311" t="s">
        <v>214</v>
      </c>
      <c r="E18311" t="s">
        <v>215</v>
      </c>
      <c r="F18311" s="88">
        <v>46419</v>
      </c>
      <c r="G18311" s="87">
        <v>666.66666666666663</v>
      </c>
      <c r="H18311" s="87">
        <v>8.8495575221239804</v>
      </c>
    </row>
    <row r="18312" spans="1:8" x14ac:dyDescent="0.3">
      <c r="A18312" t="s">
        <v>43</v>
      </c>
      <c r="B18312" t="s">
        <v>56</v>
      </c>
      <c r="C18312" t="s">
        <v>68</v>
      </c>
      <c r="D18312" t="s">
        <v>214</v>
      </c>
      <c r="E18312" t="s">
        <v>216</v>
      </c>
      <c r="F18312" s="88">
        <v>46419</v>
      </c>
      <c r="G18312" s="87">
        <v>666.66666666666663</v>
      </c>
      <c r="H18312" s="87">
        <v>0</v>
      </c>
    </row>
    <row r="18313" spans="1:8" x14ac:dyDescent="0.3">
      <c r="A18313" t="s">
        <v>43</v>
      </c>
      <c r="B18313" t="s">
        <v>56</v>
      </c>
      <c r="C18313" t="s">
        <v>68</v>
      </c>
      <c r="D18313" t="s">
        <v>214</v>
      </c>
      <c r="E18313" t="s">
        <v>217</v>
      </c>
      <c r="F18313" s="88">
        <v>46419</v>
      </c>
      <c r="G18313" s="87">
        <v>666.66666666666663</v>
      </c>
      <c r="H18313" s="87">
        <v>8.8495575221239804</v>
      </c>
    </row>
    <row r="18314" spans="1:8" x14ac:dyDescent="0.3">
      <c r="A18314" t="s">
        <v>43</v>
      </c>
      <c r="B18314" t="s">
        <v>56</v>
      </c>
      <c r="C18314" t="s">
        <v>68</v>
      </c>
      <c r="D18314" t="s">
        <v>214</v>
      </c>
      <c r="E18314" t="s">
        <v>215</v>
      </c>
      <c r="F18314" s="88">
        <v>46447</v>
      </c>
      <c r="G18314" s="87">
        <v>666.66666666666663</v>
      </c>
      <c r="H18314" s="87">
        <v>8.840073384718778</v>
      </c>
    </row>
    <row r="18315" spans="1:8" x14ac:dyDescent="0.3">
      <c r="A18315" t="s">
        <v>43</v>
      </c>
      <c r="B18315" t="s">
        <v>56</v>
      </c>
      <c r="C18315" t="s">
        <v>68</v>
      </c>
      <c r="D18315" t="s">
        <v>214</v>
      </c>
      <c r="E18315" t="s">
        <v>216</v>
      </c>
      <c r="F18315" s="88">
        <v>46447</v>
      </c>
      <c r="G18315" s="87">
        <v>666.66666666666663</v>
      </c>
      <c r="H18315" s="87">
        <v>0</v>
      </c>
    </row>
    <row r="18316" spans="1:8" x14ac:dyDescent="0.3">
      <c r="A18316" t="s">
        <v>43</v>
      </c>
      <c r="B18316" t="s">
        <v>56</v>
      </c>
      <c r="C18316" t="s">
        <v>68</v>
      </c>
      <c r="D18316" t="s">
        <v>214</v>
      </c>
      <c r="E18316" t="s">
        <v>217</v>
      </c>
      <c r="F18316" s="88">
        <v>46447</v>
      </c>
      <c r="G18316" s="87">
        <v>666.66666666666663</v>
      </c>
      <c r="H18316" s="87">
        <v>8.840073384718778</v>
      </c>
    </row>
    <row r="18317" spans="1:8" x14ac:dyDescent="0.3">
      <c r="A18317" t="s">
        <v>43</v>
      </c>
      <c r="B18317" t="s">
        <v>56</v>
      </c>
      <c r="C18317" t="s">
        <v>68</v>
      </c>
      <c r="D18317" t="s">
        <v>214</v>
      </c>
      <c r="E18317" t="s">
        <v>215</v>
      </c>
      <c r="F18317" s="88">
        <v>46478</v>
      </c>
      <c r="G18317" s="87">
        <v>666.66666666666663</v>
      </c>
      <c r="H18317" s="87">
        <v>8.8302891012460201</v>
      </c>
    </row>
    <row r="18318" spans="1:8" x14ac:dyDescent="0.3">
      <c r="A18318" t="s">
        <v>43</v>
      </c>
      <c r="B18318" t="s">
        <v>56</v>
      </c>
      <c r="C18318" t="s">
        <v>68</v>
      </c>
      <c r="D18318" t="s">
        <v>214</v>
      </c>
      <c r="E18318" t="s">
        <v>216</v>
      </c>
      <c r="F18318" s="88">
        <v>46478</v>
      </c>
      <c r="G18318" s="87">
        <v>666.66666666666663</v>
      </c>
      <c r="H18318" s="87">
        <v>0</v>
      </c>
    </row>
    <row r="18319" spans="1:8" x14ac:dyDescent="0.3">
      <c r="A18319" t="s">
        <v>43</v>
      </c>
      <c r="B18319" t="s">
        <v>56</v>
      </c>
      <c r="C18319" t="s">
        <v>68</v>
      </c>
      <c r="D18319" t="s">
        <v>214</v>
      </c>
      <c r="E18319" t="s">
        <v>217</v>
      </c>
      <c r="F18319" s="88">
        <v>46478</v>
      </c>
      <c r="G18319" s="87">
        <v>666.66666666666663</v>
      </c>
      <c r="H18319" s="87">
        <v>8.8302891012460201</v>
      </c>
    </row>
    <row r="18320" spans="1:8" x14ac:dyDescent="0.3">
      <c r="A18320" t="s">
        <v>43</v>
      </c>
      <c r="B18320" t="s">
        <v>56</v>
      </c>
      <c r="C18320" t="s">
        <v>68</v>
      </c>
      <c r="D18320" t="s">
        <v>214</v>
      </c>
      <c r="E18320" t="s">
        <v>215</v>
      </c>
      <c r="F18320" s="88">
        <v>46508</v>
      </c>
      <c r="G18320" s="87">
        <v>666.66666666666663</v>
      </c>
      <c r="H18320" s="87">
        <v>8.8205264525171856</v>
      </c>
    </row>
    <row r="18321" spans="1:8" x14ac:dyDescent="0.3">
      <c r="A18321" t="s">
        <v>43</v>
      </c>
      <c r="B18321" t="s">
        <v>56</v>
      </c>
      <c r="C18321" t="s">
        <v>68</v>
      </c>
      <c r="D18321" t="s">
        <v>214</v>
      </c>
      <c r="E18321" t="s">
        <v>216</v>
      </c>
      <c r="F18321" s="88">
        <v>46508</v>
      </c>
      <c r="G18321" s="87">
        <v>666.66666666666663</v>
      </c>
      <c r="H18321" s="87">
        <v>0</v>
      </c>
    </row>
    <row r="18322" spans="1:8" x14ac:dyDescent="0.3">
      <c r="A18322" t="s">
        <v>43</v>
      </c>
      <c r="B18322" t="s">
        <v>56</v>
      </c>
      <c r="C18322" t="s">
        <v>68</v>
      </c>
      <c r="D18322" t="s">
        <v>214</v>
      </c>
      <c r="E18322" t="s">
        <v>217</v>
      </c>
      <c r="F18322" s="88">
        <v>46508</v>
      </c>
      <c r="G18322" s="87">
        <v>666.66666666666663</v>
      </c>
      <c r="H18322" s="87">
        <v>8.8205264525171856</v>
      </c>
    </row>
    <row r="18323" spans="1:8" x14ac:dyDescent="0.3">
      <c r="A18323" t="s">
        <v>43</v>
      </c>
      <c r="B18323" t="s">
        <v>56</v>
      </c>
      <c r="C18323" t="s">
        <v>68</v>
      </c>
      <c r="D18323" t="s">
        <v>214</v>
      </c>
      <c r="E18323" t="s">
        <v>215</v>
      </c>
      <c r="F18323" s="88">
        <v>46539</v>
      </c>
      <c r="G18323" s="87">
        <v>666.66666666666663</v>
      </c>
      <c r="H18323" s="87">
        <v>35.829883448195297</v>
      </c>
    </row>
    <row r="18324" spans="1:8" x14ac:dyDescent="0.3">
      <c r="A18324" t="s">
        <v>43</v>
      </c>
      <c r="B18324" t="s">
        <v>56</v>
      </c>
      <c r="C18324" t="s">
        <v>68</v>
      </c>
      <c r="D18324" t="s">
        <v>214</v>
      </c>
      <c r="E18324" t="s">
        <v>216</v>
      </c>
      <c r="F18324" s="88">
        <v>46539</v>
      </c>
      <c r="G18324" s="87">
        <v>666.66666666666663</v>
      </c>
      <c r="H18324" s="87">
        <v>26.666666666666689</v>
      </c>
    </row>
    <row r="18325" spans="1:8" x14ac:dyDescent="0.3">
      <c r="A18325" t="s">
        <v>43</v>
      </c>
      <c r="B18325" t="s">
        <v>56</v>
      </c>
      <c r="C18325" t="s">
        <v>68</v>
      </c>
      <c r="D18325" t="s">
        <v>214</v>
      </c>
      <c r="E18325" t="s">
        <v>217</v>
      </c>
      <c r="F18325" s="88">
        <v>46539</v>
      </c>
      <c r="G18325" s="87">
        <v>666.66666666666663</v>
      </c>
      <c r="H18325" s="87">
        <v>8.8107853668544962</v>
      </c>
    </row>
    <row r="18326" spans="1:8" x14ac:dyDescent="0.3">
      <c r="A18326" t="s">
        <v>43</v>
      </c>
      <c r="B18326" t="s">
        <v>56</v>
      </c>
      <c r="C18326" t="s">
        <v>68</v>
      </c>
      <c r="D18326" t="s">
        <v>214</v>
      </c>
      <c r="E18326" t="s">
        <v>215</v>
      </c>
      <c r="F18326" s="88">
        <v>46569</v>
      </c>
      <c r="G18326" s="87">
        <v>666.66666666666663</v>
      </c>
      <c r="H18326" s="87">
        <v>35.819775070478947</v>
      </c>
    </row>
    <row r="18327" spans="1:8" x14ac:dyDescent="0.3">
      <c r="A18327" t="s">
        <v>43</v>
      </c>
      <c r="B18327" t="s">
        <v>56</v>
      </c>
      <c r="C18327" t="s">
        <v>68</v>
      </c>
      <c r="D18327" t="s">
        <v>214</v>
      </c>
      <c r="E18327" t="s">
        <v>216</v>
      </c>
      <c r="F18327" s="88">
        <v>46569</v>
      </c>
      <c r="G18327" s="87">
        <v>666.66666666666663</v>
      </c>
      <c r="H18327" s="87">
        <v>26.666666666666689</v>
      </c>
    </row>
    <row r="18328" spans="1:8" x14ac:dyDescent="0.3">
      <c r="A18328" t="s">
        <v>43</v>
      </c>
      <c r="B18328" t="s">
        <v>56</v>
      </c>
      <c r="C18328" t="s">
        <v>68</v>
      </c>
      <c r="D18328" t="s">
        <v>214</v>
      </c>
      <c r="E18328" t="s">
        <v>217</v>
      </c>
      <c r="F18328" s="88">
        <v>46569</v>
      </c>
      <c r="G18328" s="87">
        <v>666.66666666666663</v>
      </c>
      <c r="H18328" s="87">
        <v>8.8010657728963722</v>
      </c>
    </row>
    <row r="18329" spans="1:8" x14ac:dyDescent="0.3">
      <c r="A18329" t="s">
        <v>43</v>
      </c>
      <c r="B18329" t="s">
        <v>56</v>
      </c>
      <c r="C18329" t="s">
        <v>68</v>
      </c>
      <c r="D18329" t="s">
        <v>214</v>
      </c>
      <c r="E18329" t="s">
        <v>215</v>
      </c>
      <c r="F18329" s="88">
        <v>46600</v>
      </c>
      <c r="G18329" s="87">
        <v>666.66666666666663</v>
      </c>
      <c r="H18329" s="87">
        <v>35.809523809523881</v>
      </c>
    </row>
    <row r="18330" spans="1:8" x14ac:dyDescent="0.3">
      <c r="A18330" t="s">
        <v>43</v>
      </c>
      <c r="B18330" t="s">
        <v>56</v>
      </c>
      <c r="C18330" t="s">
        <v>68</v>
      </c>
      <c r="D18330" t="s">
        <v>214</v>
      </c>
      <c r="E18330" t="s">
        <v>216</v>
      </c>
      <c r="F18330" s="88">
        <v>46600</v>
      </c>
      <c r="G18330" s="87">
        <v>666.66666666666663</v>
      </c>
      <c r="H18330" s="87">
        <v>26.666666666666689</v>
      </c>
    </row>
    <row r="18331" spans="1:8" x14ac:dyDescent="0.3">
      <c r="A18331" t="s">
        <v>43</v>
      </c>
      <c r="B18331" t="s">
        <v>56</v>
      </c>
      <c r="C18331" t="s">
        <v>68</v>
      </c>
      <c r="D18331" t="s">
        <v>214</v>
      </c>
      <c r="E18331" t="s">
        <v>217</v>
      </c>
      <c r="F18331" s="88">
        <v>46600</v>
      </c>
      <c r="G18331" s="87">
        <v>666.66666666666663</v>
      </c>
      <c r="H18331" s="87">
        <v>8.7912087912089074</v>
      </c>
    </row>
    <row r="18332" spans="1:8" x14ac:dyDescent="0.3">
      <c r="A18332" t="s">
        <v>43</v>
      </c>
      <c r="B18332" t="s">
        <v>56</v>
      </c>
      <c r="C18332" t="s">
        <v>68</v>
      </c>
      <c r="D18332" t="s">
        <v>214</v>
      </c>
      <c r="E18332" t="s">
        <v>215</v>
      </c>
      <c r="F18332" s="88">
        <v>46631</v>
      </c>
      <c r="G18332" s="87">
        <v>666.66666666666663</v>
      </c>
      <c r="H18332" s="87">
        <v>35.799460276598232</v>
      </c>
    </row>
    <row r="18333" spans="1:8" x14ac:dyDescent="0.3">
      <c r="A18333" t="s">
        <v>43</v>
      </c>
      <c r="B18333" t="s">
        <v>56</v>
      </c>
      <c r="C18333" t="s">
        <v>68</v>
      </c>
      <c r="D18333" t="s">
        <v>214</v>
      </c>
      <c r="E18333" t="s">
        <v>216</v>
      </c>
      <c r="F18333" s="88">
        <v>46631</v>
      </c>
      <c r="G18333" s="87">
        <v>666.66666666666663</v>
      </c>
      <c r="H18333" s="87">
        <v>26.666666666666689</v>
      </c>
    </row>
    <row r="18334" spans="1:8" x14ac:dyDescent="0.3">
      <c r="A18334" t="s">
        <v>43</v>
      </c>
      <c r="B18334" t="s">
        <v>56</v>
      </c>
      <c r="C18334" t="s">
        <v>68</v>
      </c>
      <c r="D18334" t="s">
        <v>214</v>
      </c>
      <c r="E18334" t="s">
        <v>217</v>
      </c>
      <c r="F18334" s="88">
        <v>46631</v>
      </c>
      <c r="G18334" s="87">
        <v>666.66666666666663</v>
      </c>
      <c r="H18334" s="87">
        <v>8.7815323172419166</v>
      </c>
    </row>
    <row r="18335" spans="1:8" x14ac:dyDescent="0.3">
      <c r="A18335" t="s">
        <v>43</v>
      </c>
      <c r="B18335" t="s">
        <v>56</v>
      </c>
      <c r="C18335" t="s">
        <v>68</v>
      </c>
      <c r="D18335" t="s">
        <v>214</v>
      </c>
      <c r="E18335" t="s">
        <v>215</v>
      </c>
      <c r="F18335" s="88">
        <v>46661</v>
      </c>
      <c r="G18335" s="87">
        <v>666.66666666666663</v>
      </c>
      <c r="H18335" s="87">
        <v>35.789418873154233</v>
      </c>
    </row>
    <row r="18336" spans="1:8" x14ac:dyDescent="0.3">
      <c r="A18336" t="s">
        <v>43</v>
      </c>
      <c r="B18336" t="s">
        <v>56</v>
      </c>
      <c r="C18336" t="s">
        <v>68</v>
      </c>
      <c r="D18336" t="s">
        <v>214</v>
      </c>
      <c r="E18336" t="s">
        <v>216</v>
      </c>
      <c r="F18336" s="88">
        <v>46661</v>
      </c>
      <c r="G18336" s="87">
        <v>666.66666666666663</v>
      </c>
      <c r="H18336" s="87">
        <v>26.666666666666689</v>
      </c>
    </row>
    <row r="18337" spans="1:8" x14ac:dyDescent="0.3">
      <c r="A18337" t="s">
        <v>43</v>
      </c>
      <c r="B18337" t="s">
        <v>56</v>
      </c>
      <c r="C18337" t="s">
        <v>68</v>
      </c>
      <c r="D18337" t="s">
        <v>214</v>
      </c>
      <c r="E18337" t="s">
        <v>217</v>
      </c>
      <c r="F18337" s="88">
        <v>46661</v>
      </c>
      <c r="G18337" s="87">
        <v>666.66666666666663</v>
      </c>
      <c r="H18337" s="87">
        <v>8.7718771216226017</v>
      </c>
    </row>
    <row r="18338" spans="1:8" x14ac:dyDescent="0.3">
      <c r="A18338" t="s">
        <v>43</v>
      </c>
      <c r="B18338" t="s">
        <v>56</v>
      </c>
      <c r="C18338" t="s">
        <v>68</v>
      </c>
      <c r="D18338" t="s">
        <v>214</v>
      </c>
      <c r="E18338" t="s">
        <v>215</v>
      </c>
      <c r="F18338" s="88">
        <v>46692</v>
      </c>
      <c r="G18338" s="87">
        <v>666.66666666666663</v>
      </c>
      <c r="H18338" s="87">
        <v>35.779399526278659</v>
      </c>
    </row>
    <row r="18339" spans="1:8" x14ac:dyDescent="0.3">
      <c r="A18339" t="s">
        <v>43</v>
      </c>
      <c r="B18339" t="s">
        <v>56</v>
      </c>
      <c r="C18339" t="s">
        <v>68</v>
      </c>
      <c r="D18339" t="s">
        <v>214</v>
      </c>
      <c r="E18339" t="s">
        <v>216</v>
      </c>
      <c r="F18339" s="88">
        <v>46692</v>
      </c>
      <c r="G18339" s="87">
        <v>666.66666666666663</v>
      </c>
      <c r="H18339" s="87">
        <v>26.666666666666689</v>
      </c>
    </row>
    <row r="18340" spans="1:8" x14ac:dyDescent="0.3">
      <c r="A18340" t="s">
        <v>43</v>
      </c>
      <c r="B18340" t="s">
        <v>56</v>
      </c>
      <c r="C18340" t="s">
        <v>68</v>
      </c>
      <c r="D18340" t="s">
        <v>214</v>
      </c>
      <c r="E18340" t="s">
        <v>217</v>
      </c>
      <c r="F18340" s="88">
        <v>46692</v>
      </c>
      <c r="G18340" s="87">
        <v>666.66666666666663</v>
      </c>
      <c r="H18340" s="87">
        <v>8.7622431342423042</v>
      </c>
    </row>
    <row r="18341" spans="1:8" x14ac:dyDescent="0.3">
      <c r="A18341" t="s">
        <v>43</v>
      </c>
      <c r="B18341" t="s">
        <v>56</v>
      </c>
      <c r="C18341" t="s">
        <v>68</v>
      </c>
      <c r="D18341" t="s">
        <v>214</v>
      </c>
      <c r="E18341" t="s">
        <v>215</v>
      </c>
      <c r="F18341" s="88">
        <v>46722</v>
      </c>
      <c r="G18341" s="87">
        <v>666.66666666666663</v>
      </c>
      <c r="H18341" s="87">
        <v>35.769402163378317</v>
      </c>
    </row>
    <row r="18342" spans="1:8" x14ac:dyDescent="0.3">
      <c r="A18342" t="s">
        <v>43</v>
      </c>
      <c r="B18342" t="s">
        <v>56</v>
      </c>
      <c r="C18342" t="s">
        <v>68</v>
      </c>
      <c r="D18342" t="s">
        <v>214</v>
      </c>
      <c r="E18342" t="s">
        <v>216</v>
      </c>
      <c r="F18342" s="88">
        <v>46722</v>
      </c>
      <c r="G18342" s="87">
        <v>666.66666666666663</v>
      </c>
      <c r="H18342" s="87">
        <v>26.666666666666689</v>
      </c>
    </row>
    <row r="18343" spans="1:8" x14ac:dyDescent="0.3">
      <c r="A18343" t="s">
        <v>43</v>
      </c>
      <c r="B18343" t="s">
        <v>56</v>
      </c>
      <c r="C18343" t="s">
        <v>68</v>
      </c>
      <c r="D18343" t="s">
        <v>214</v>
      </c>
      <c r="E18343" t="s">
        <v>217</v>
      </c>
      <c r="F18343" s="88">
        <v>46722</v>
      </c>
      <c r="G18343" s="87">
        <v>666.66666666666663</v>
      </c>
      <c r="H18343" s="87">
        <v>8.7526302852996736</v>
      </c>
    </row>
    <row r="18344" spans="1:8" x14ac:dyDescent="0.3">
      <c r="A18344" t="s">
        <v>43</v>
      </c>
      <c r="B18344" t="s">
        <v>56</v>
      </c>
      <c r="C18344" t="s">
        <v>69</v>
      </c>
      <c r="D18344" t="s">
        <v>198</v>
      </c>
      <c r="E18344" t="s">
        <v>135</v>
      </c>
      <c r="G18344" s="87">
        <v>18400</v>
      </c>
      <c r="H18344" s="87">
        <v>10745.6</v>
      </c>
    </row>
    <row r="18345" spans="1:8" x14ac:dyDescent="0.3">
      <c r="A18345" t="s">
        <v>43</v>
      </c>
      <c r="B18345" t="s">
        <v>56</v>
      </c>
      <c r="C18345" t="s">
        <v>69</v>
      </c>
      <c r="D18345" t="s">
        <v>198</v>
      </c>
      <c r="E18345" t="s">
        <v>199</v>
      </c>
      <c r="G18345" s="87">
        <v>18400</v>
      </c>
      <c r="H18345" s="87">
        <v>18400</v>
      </c>
    </row>
    <row r="18346" spans="1:8" x14ac:dyDescent="0.3">
      <c r="A18346" t="s">
        <v>43</v>
      </c>
      <c r="B18346" t="s">
        <v>56</v>
      </c>
      <c r="C18346" t="s">
        <v>69</v>
      </c>
      <c r="D18346" t="s">
        <v>198</v>
      </c>
      <c r="E18346" t="s">
        <v>200</v>
      </c>
      <c r="G18346" s="87">
        <v>18400</v>
      </c>
      <c r="H18346" s="87">
        <v>18643.09505436548</v>
      </c>
    </row>
    <row r="18347" spans="1:8" x14ac:dyDescent="0.3">
      <c r="A18347" t="s">
        <v>43</v>
      </c>
      <c r="B18347" t="s">
        <v>56</v>
      </c>
      <c r="C18347" t="s">
        <v>69</v>
      </c>
      <c r="D18347" t="s">
        <v>198</v>
      </c>
      <c r="E18347" t="s">
        <v>201</v>
      </c>
      <c r="G18347" s="87">
        <v>18400</v>
      </c>
      <c r="H18347" s="87">
        <v>18400</v>
      </c>
    </row>
    <row r="18348" spans="1:8" x14ac:dyDescent="0.3">
      <c r="A18348" t="s">
        <v>43</v>
      </c>
      <c r="B18348" t="s">
        <v>56</v>
      </c>
      <c r="C18348" t="s">
        <v>69</v>
      </c>
      <c r="D18348" t="s">
        <v>198</v>
      </c>
      <c r="E18348" t="s">
        <v>202</v>
      </c>
      <c r="G18348" s="87">
        <v>18400</v>
      </c>
      <c r="H18348" s="87">
        <v>10887.567511749439</v>
      </c>
    </row>
    <row r="18349" spans="1:8" x14ac:dyDescent="0.3">
      <c r="A18349" t="s">
        <v>43</v>
      </c>
      <c r="B18349" t="s">
        <v>56</v>
      </c>
      <c r="C18349" t="s">
        <v>69</v>
      </c>
      <c r="D18349" t="s">
        <v>198</v>
      </c>
      <c r="E18349" t="s">
        <v>139</v>
      </c>
      <c r="G18349" s="87">
        <v>18400</v>
      </c>
      <c r="H18349" s="87">
        <v>11684</v>
      </c>
    </row>
    <row r="18350" spans="1:8" x14ac:dyDescent="0.3">
      <c r="A18350" t="s">
        <v>43</v>
      </c>
      <c r="B18350" t="s">
        <v>56</v>
      </c>
      <c r="C18350" t="s">
        <v>69</v>
      </c>
      <c r="D18350" t="s">
        <v>198</v>
      </c>
      <c r="E18350" t="s">
        <v>65</v>
      </c>
      <c r="G18350" s="87">
        <v>18400</v>
      </c>
      <c r="H18350" s="87">
        <v>10887.567511749439</v>
      </c>
    </row>
    <row r="18351" spans="1:8" x14ac:dyDescent="0.3">
      <c r="A18351" t="s">
        <v>43</v>
      </c>
      <c r="B18351" t="s">
        <v>56</v>
      </c>
      <c r="C18351" t="s">
        <v>69</v>
      </c>
      <c r="D18351" t="s">
        <v>203</v>
      </c>
      <c r="E18351" t="s">
        <v>204</v>
      </c>
      <c r="G18351" s="87">
        <v>18400</v>
      </c>
      <c r="H18351" s="87">
        <v>10921.653635762639</v>
      </c>
    </row>
    <row r="18352" spans="1:8" x14ac:dyDescent="0.3">
      <c r="A18352" t="s">
        <v>43</v>
      </c>
      <c r="B18352" t="s">
        <v>56</v>
      </c>
      <c r="C18352" t="s">
        <v>69</v>
      </c>
      <c r="D18352" t="s">
        <v>203</v>
      </c>
      <c r="E18352" t="s">
        <v>142</v>
      </c>
      <c r="G18352" s="87">
        <v>18400</v>
      </c>
      <c r="H18352" s="87">
        <v>18400</v>
      </c>
    </row>
    <row r="18353" spans="1:8" x14ac:dyDescent="0.3">
      <c r="A18353" t="s">
        <v>43</v>
      </c>
      <c r="B18353" t="s">
        <v>56</v>
      </c>
      <c r="C18353" t="s">
        <v>69</v>
      </c>
      <c r="D18353" t="s">
        <v>203</v>
      </c>
      <c r="E18353" t="s">
        <v>143</v>
      </c>
      <c r="G18353" s="87">
        <v>18400</v>
      </c>
      <c r="H18353" s="87">
        <v>18701.461705073008</v>
      </c>
    </row>
    <row r="18354" spans="1:8" x14ac:dyDescent="0.3">
      <c r="A18354" t="s">
        <v>43</v>
      </c>
      <c r="B18354" t="s">
        <v>56</v>
      </c>
      <c r="C18354" t="s">
        <v>69</v>
      </c>
      <c r="D18354" t="s">
        <v>203</v>
      </c>
      <c r="E18354" t="s">
        <v>141</v>
      </c>
      <c r="G18354" s="87">
        <v>18400</v>
      </c>
      <c r="H18354" s="87">
        <v>0</v>
      </c>
    </row>
    <row r="18355" spans="1:8" x14ac:dyDescent="0.3">
      <c r="A18355" t="s">
        <v>43</v>
      </c>
      <c r="B18355" t="s">
        <v>56</v>
      </c>
      <c r="C18355" t="s">
        <v>69</v>
      </c>
      <c r="D18355" t="s">
        <v>203</v>
      </c>
      <c r="E18355" t="s">
        <v>205</v>
      </c>
      <c r="G18355" s="87">
        <v>18400</v>
      </c>
      <c r="H18355" s="87">
        <v>10921.653635762639</v>
      </c>
    </row>
    <row r="18356" spans="1:8" x14ac:dyDescent="0.3">
      <c r="A18356" t="s">
        <v>43</v>
      </c>
      <c r="B18356" t="s">
        <v>56</v>
      </c>
      <c r="C18356" t="s">
        <v>69</v>
      </c>
      <c r="D18356" t="s">
        <v>206</v>
      </c>
      <c r="E18356" t="s">
        <v>207</v>
      </c>
      <c r="G18356" s="87">
        <v>18400</v>
      </c>
      <c r="H18356" s="87">
        <v>18400</v>
      </c>
    </row>
    <row r="18357" spans="1:8" x14ac:dyDescent="0.3">
      <c r="A18357" t="s">
        <v>43</v>
      </c>
      <c r="B18357" t="s">
        <v>56</v>
      </c>
      <c r="C18357" t="s">
        <v>69</v>
      </c>
      <c r="D18357" t="s">
        <v>206</v>
      </c>
      <c r="E18357" t="s">
        <v>208</v>
      </c>
      <c r="G18357" s="87">
        <v>18400</v>
      </c>
      <c r="H18357" s="87">
        <v>18400</v>
      </c>
    </row>
    <row r="18358" spans="1:8" x14ac:dyDescent="0.3">
      <c r="A18358" t="s">
        <v>43</v>
      </c>
      <c r="B18358" t="s">
        <v>56</v>
      </c>
      <c r="C18358" t="s">
        <v>69</v>
      </c>
      <c r="D18358" t="s">
        <v>206</v>
      </c>
      <c r="E18358" t="s">
        <v>209</v>
      </c>
      <c r="G18358" s="87">
        <v>18400</v>
      </c>
      <c r="H18358" s="87">
        <v>16707.268781911011</v>
      </c>
    </row>
    <row r="18359" spans="1:8" x14ac:dyDescent="0.3">
      <c r="A18359" t="s">
        <v>43</v>
      </c>
      <c r="B18359" t="s">
        <v>56</v>
      </c>
      <c r="C18359" t="s">
        <v>69</v>
      </c>
      <c r="D18359" t="s">
        <v>210</v>
      </c>
      <c r="E18359" t="s">
        <v>211</v>
      </c>
      <c r="G18359" s="87">
        <v>18400</v>
      </c>
      <c r="H18359" s="87">
        <v>16928</v>
      </c>
    </row>
    <row r="18360" spans="1:8" x14ac:dyDescent="0.3">
      <c r="A18360" t="s">
        <v>43</v>
      </c>
      <c r="B18360" t="s">
        <v>56</v>
      </c>
      <c r="C18360" t="s">
        <v>69</v>
      </c>
      <c r="D18360" t="s">
        <v>210</v>
      </c>
      <c r="E18360" t="s">
        <v>212</v>
      </c>
      <c r="G18360" s="87">
        <v>18400</v>
      </c>
      <c r="H18360" s="87">
        <v>16744</v>
      </c>
    </row>
    <row r="18361" spans="1:8" x14ac:dyDescent="0.3">
      <c r="A18361" t="s">
        <v>43</v>
      </c>
      <c r="B18361" t="s">
        <v>56</v>
      </c>
      <c r="C18361" t="s">
        <v>69</v>
      </c>
      <c r="D18361" t="s">
        <v>210</v>
      </c>
      <c r="E18361" t="s">
        <v>213</v>
      </c>
      <c r="G18361" s="87">
        <v>18400</v>
      </c>
      <c r="H18361" s="87">
        <v>16652</v>
      </c>
    </row>
    <row r="18362" spans="1:8" x14ac:dyDescent="0.3">
      <c r="A18362" t="s">
        <v>43</v>
      </c>
      <c r="B18362" t="s">
        <v>56</v>
      </c>
      <c r="C18362" t="s">
        <v>69</v>
      </c>
      <c r="D18362" t="s">
        <v>214</v>
      </c>
      <c r="E18362" t="s">
        <v>215</v>
      </c>
      <c r="F18362" s="88">
        <v>46388</v>
      </c>
      <c r="G18362" s="87">
        <v>1533.333333333333</v>
      </c>
      <c r="H18362" s="87">
        <v>-6.7080978607200112</v>
      </c>
    </row>
    <row r="18363" spans="1:8" x14ac:dyDescent="0.3">
      <c r="A18363" t="s">
        <v>43</v>
      </c>
      <c r="B18363" t="s">
        <v>56</v>
      </c>
      <c r="C18363" t="s">
        <v>69</v>
      </c>
      <c r="D18363" t="s">
        <v>214</v>
      </c>
      <c r="E18363" t="s">
        <v>216</v>
      </c>
      <c r="F18363" s="88">
        <v>46388</v>
      </c>
      <c r="G18363" s="87">
        <v>1533.333333333333</v>
      </c>
      <c r="H18363" s="87">
        <v>0</v>
      </c>
    </row>
    <row r="18364" spans="1:8" x14ac:dyDescent="0.3">
      <c r="A18364" t="s">
        <v>43</v>
      </c>
      <c r="B18364" t="s">
        <v>56</v>
      </c>
      <c r="C18364" t="s">
        <v>69</v>
      </c>
      <c r="D18364" t="s">
        <v>214</v>
      </c>
      <c r="E18364" t="s">
        <v>217</v>
      </c>
      <c r="F18364" s="88">
        <v>46388</v>
      </c>
      <c r="G18364" s="87">
        <v>1533.333333333333</v>
      </c>
      <c r="H18364" s="87">
        <v>-6.7080978607200112</v>
      </c>
    </row>
    <row r="18365" spans="1:8" x14ac:dyDescent="0.3">
      <c r="A18365" t="s">
        <v>43</v>
      </c>
      <c r="B18365" t="s">
        <v>56</v>
      </c>
      <c r="C18365" t="s">
        <v>69</v>
      </c>
      <c r="D18365" t="s">
        <v>214</v>
      </c>
      <c r="E18365" t="s">
        <v>215</v>
      </c>
      <c r="F18365" s="88">
        <v>46419</v>
      </c>
      <c r="G18365" s="87">
        <v>1533.333333333333</v>
      </c>
      <c r="H18365" s="87">
        <v>-6.7104705722484423</v>
      </c>
    </row>
    <row r="18366" spans="1:8" x14ac:dyDescent="0.3">
      <c r="A18366" t="s">
        <v>43</v>
      </c>
      <c r="B18366" t="s">
        <v>56</v>
      </c>
      <c r="C18366" t="s">
        <v>69</v>
      </c>
      <c r="D18366" t="s">
        <v>214</v>
      </c>
      <c r="E18366" t="s">
        <v>216</v>
      </c>
      <c r="F18366" s="88">
        <v>46419</v>
      </c>
      <c r="G18366" s="87">
        <v>1533.333333333333</v>
      </c>
      <c r="H18366" s="87">
        <v>0</v>
      </c>
    </row>
    <row r="18367" spans="1:8" x14ac:dyDescent="0.3">
      <c r="A18367" t="s">
        <v>43</v>
      </c>
      <c r="B18367" t="s">
        <v>56</v>
      </c>
      <c r="C18367" t="s">
        <v>69</v>
      </c>
      <c r="D18367" t="s">
        <v>214</v>
      </c>
      <c r="E18367" t="s">
        <v>217</v>
      </c>
      <c r="F18367" s="88">
        <v>46419</v>
      </c>
      <c r="G18367" s="87">
        <v>1533.333333333333</v>
      </c>
      <c r="H18367" s="87">
        <v>-6.7104705722484423</v>
      </c>
    </row>
    <row r="18368" spans="1:8" x14ac:dyDescent="0.3">
      <c r="A18368" t="s">
        <v>43</v>
      </c>
      <c r="B18368" t="s">
        <v>56</v>
      </c>
      <c r="C18368" t="s">
        <v>69</v>
      </c>
      <c r="D18368" t="s">
        <v>214</v>
      </c>
      <c r="E18368" t="s">
        <v>215</v>
      </c>
      <c r="F18368" s="88">
        <v>46447</v>
      </c>
      <c r="G18368" s="87">
        <v>1533.333333333333</v>
      </c>
      <c r="H18368" s="87">
        <v>-6.7128449628674067</v>
      </c>
    </row>
    <row r="18369" spans="1:8" x14ac:dyDescent="0.3">
      <c r="A18369" t="s">
        <v>43</v>
      </c>
      <c r="B18369" t="s">
        <v>56</v>
      </c>
      <c r="C18369" t="s">
        <v>69</v>
      </c>
      <c r="D18369" t="s">
        <v>214</v>
      </c>
      <c r="E18369" t="s">
        <v>216</v>
      </c>
      <c r="F18369" s="88">
        <v>46447</v>
      </c>
      <c r="G18369" s="87">
        <v>1533.333333333333</v>
      </c>
      <c r="H18369" s="87">
        <v>0</v>
      </c>
    </row>
    <row r="18370" spans="1:8" x14ac:dyDescent="0.3">
      <c r="A18370" t="s">
        <v>43</v>
      </c>
      <c r="B18370" t="s">
        <v>56</v>
      </c>
      <c r="C18370" t="s">
        <v>69</v>
      </c>
      <c r="D18370" t="s">
        <v>214</v>
      </c>
      <c r="E18370" t="s">
        <v>217</v>
      </c>
      <c r="F18370" s="88">
        <v>46447</v>
      </c>
      <c r="G18370" s="87">
        <v>1533.333333333333</v>
      </c>
      <c r="H18370" s="87">
        <v>-6.7128449628674067</v>
      </c>
    </row>
    <row r="18371" spans="1:8" x14ac:dyDescent="0.3">
      <c r="A18371" t="s">
        <v>43</v>
      </c>
      <c r="B18371" t="s">
        <v>56</v>
      </c>
      <c r="C18371" t="s">
        <v>69</v>
      </c>
      <c r="D18371" t="s">
        <v>214</v>
      </c>
      <c r="E18371" t="s">
        <v>215</v>
      </c>
      <c r="F18371" s="88">
        <v>46478</v>
      </c>
      <c r="G18371" s="87">
        <v>1533.333333333333</v>
      </c>
      <c r="H18371" s="87">
        <v>-6.7153016086326289</v>
      </c>
    </row>
    <row r="18372" spans="1:8" x14ac:dyDescent="0.3">
      <c r="A18372" t="s">
        <v>43</v>
      </c>
      <c r="B18372" t="s">
        <v>56</v>
      </c>
      <c r="C18372" t="s">
        <v>69</v>
      </c>
      <c r="D18372" t="s">
        <v>214</v>
      </c>
      <c r="E18372" t="s">
        <v>216</v>
      </c>
      <c r="F18372" s="88">
        <v>46478</v>
      </c>
      <c r="G18372" s="87">
        <v>1533.333333333333</v>
      </c>
      <c r="H18372" s="87">
        <v>0</v>
      </c>
    </row>
    <row r="18373" spans="1:8" x14ac:dyDescent="0.3">
      <c r="A18373" t="s">
        <v>43</v>
      </c>
      <c r="B18373" t="s">
        <v>56</v>
      </c>
      <c r="C18373" t="s">
        <v>69</v>
      </c>
      <c r="D18373" t="s">
        <v>214</v>
      </c>
      <c r="E18373" t="s">
        <v>217</v>
      </c>
      <c r="F18373" s="88">
        <v>46478</v>
      </c>
      <c r="G18373" s="87">
        <v>1533.333333333333</v>
      </c>
      <c r="H18373" s="87">
        <v>-6.7153016086326289</v>
      </c>
    </row>
    <row r="18374" spans="1:8" x14ac:dyDescent="0.3">
      <c r="A18374" t="s">
        <v>43</v>
      </c>
      <c r="B18374" t="s">
        <v>56</v>
      </c>
      <c r="C18374" t="s">
        <v>69</v>
      </c>
      <c r="D18374" t="s">
        <v>214</v>
      </c>
      <c r="E18374" t="s">
        <v>215</v>
      </c>
      <c r="F18374" s="88">
        <v>46508</v>
      </c>
      <c r="G18374" s="87">
        <v>1533.333333333333</v>
      </c>
      <c r="H18374" s="87">
        <v>-6.7177600531339143</v>
      </c>
    </row>
    <row r="18375" spans="1:8" x14ac:dyDescent="0.3">
      <c r="A18375" t="s">
        <v>43</v>
      </c>
      <c r="B18375" t="s">
        <v>56</v>
      </c>
      <c r="C18375" t="s">
        <v>69</v>
      </c>
      <c r="D18375" t="s">
        <v>214</v>
      </c>
      <c r="E18375" t="s">
        <v>216</v>
      </c>
      <c r="F18375" s="88">
        <v>46508</v>
      </c>
      <c r="G18375" s="87">
        <v>1533.333333333333</v>
      </c>
      <c r="H18375" s="87">
        <v>0</v>
      </c>
    </row>
    <row r="18376" spans="1:8" x14ac:dyDescent="0.3">
      <c r="A18376" t="s">
        <v>43</v>
      </c>
      <c r="B18376" t="s">
        <v>56</v>
      </c>
      <c r="C18376" t="s">
        <v>69</v>
      </c>
      <c r="D18376" t="s">
        <v>214</v>
      </c>
      <c r="E18376" t="s">
        <v>217</v>
      </c>
      <c r="F18376" s="88">
        <v>46508</v>
      </c>
      <c r="G18376" s="87">
        <v>1533.333333333333</v>
      </c>
      <c r="H18376" s="87">
        <v>-6.7177600531339143</v>
      </c>
    </row>
    <row r="18377" spans="1:8" x14ac:dyDescent="0.3">
      <c r="A18377" t="s">
        <v>43</v>
      </c>
      <c r="B18377" t="s">
        <v>56</v>
      </c>
      <c r="C18377" t="s">
        <v>69</v>
      </c>
      <c r="D18377" t="s">
        <v>214</v>
      </c>
      <c r="E18377" t="s">
        <v>215</v>
      </c>
      <c r="F18377" s="88">
        <v>46539</v>
      </c>
      <c r="G18377" s="87">
        <v>1533.333333333333</v>
      </c>
      <c r="H18377" s="87">
        <v>-6.7202202983473418</v>
      </c>
    </row>
    <row r="18378" spans="1:8" x14ac:dyDescent="0.3">
      <c r="A18378" t="s">
        <v>43</v>
      </c>
      <c r="B18378" t="s">
        <v>56</v>
      </c>
      <c r="C18378" t="s">
        <v>69</v>
      </c>
      <c r="D18378" t="s">
        <v>214</v>
      </c>
      <c r="E18378" t="s">
        <v>216</v>
      </c>
      <c r="F18378" s="88">
        <v>46539</v>
      </c>
      <c r="G18378" s="87">
        <v>1533.333333333333</v>
      </c>
      <c r="H18378" s="87">
        <v>0</v>
      </c>
    </row>
    <row r="18379" spans="1:8" x14ac:dyDescent="0.3">
      <c r="A18379" t="s">
        <v>43</v>
      </c>
      <c r="B18379" t="s">
        <v>56</v>
      </c>
      <c r="C18379" t="s">
        <v>69</v>
      </c>
      <c r="D18379" t="s">
        <v>214</v>
      </c>
      <c r="E18379" t="s">
        <v>217</v>
      </c>
      <c r="F18379" s="88">
        <v>46539</v>
      </c>
      <c r="G18379" s="87">
        <v>1533.333333333333</v>
      </c>
      <c r="H18379" s="87">
        <v>-6.7202202983473418</v>
      </c>
    </row>
    <row r="18380" spans="1:8" x14ac:dyDescent="0.3">
      <c r="A18380" t="s">
        <v>43</v>
      </c>
      <c r="B18380" t="s">
        <v>56</v>
      </c>
      <c r="C18380" t="s">
        <v>69</v>
      </c>
      <c r="D18380" t="s">
        <v>214</v>
      </c>
      <c r="E18380" t="s">
        <v>215</v>
      </c>
      <c r="F18380" s="88">
        <v>46569</v>
      </c>
      <c r="G18380" s="87">
        <v>1533.333333333333</v>
      </c>
      <c r="H18380" s="87">
        <v>-6.7226823462522249</v>
      </c>
    </row>
    <row r="18381" spans="1:8" x14ac:dyDescent="0.3">
      <c r="A18381" t="s">
        <v>43</v>
      </c>
      <c r="B18381" t="s">
        <v>56</v>
      </c>
      <c r="C18381" t="s">
        <v>69</v>
      </c>
      <c r="D18381" t="s">
        <v>214</v>
      </c>
      <c r="E18381" t="s">
        <v>216</v>
      </c>
      <c r="F18381" s="88">
        <v>46569</v>
      </c>
      <c r="G18381" s="87">
        <v>1533.333333333333</v>
      </c>
      <c r="H18381" s="87">
        <v>0</v>
      </c>
    </row>
    <row r="18382" spans="1:8" x14ac:dyDescent="0.3">
      <c r="A18382" t="s">
        <v>43</v>
      </c>
      <c r="B18382" t="s">
        <v>56</v>
      </c>
      <c r="C18382" t="s">
        <v>69</v>
      </c>
      <c r="D18382" t="s">
        <v>214</v>
      </c>
      <c r="E18382" t="s">
        <v>217</v>
      </c>
      <c r="F18382" s="88">
        <v>46569</v>
      </c>
      <c r="G18382" s="87">
        <v>1533.333333333333</v>
      </c>
      <c r="H18382" s="87">
        <v>-6.7226823462522249</v>
      </c>
    </row>
    <row r="18383" spans="1:8" x14ac:dyDescent="0.3">
      <c r="A18383" t="s">
        <v>43</v>
      </c>
      <c r="B18383" t="s">
        <v>56</v>
      </c>
      <c r="C18383" t="s">
        <v>69</v>
      </c>
      <c r="D18383" t="s">
        <v>214</v>
      </c>
      <c r="E18383" t="s">
        <v>215</v>
      </c>
      <c r="F18383" s="88">
        <v>46600</v>
      </c>
      <c r="G18383" s="87">
        <v>1533.333333333333</v>
      </c>
      <c r="H18383" s="87">
        <v>-6.7251866049022588</v>
      </c>
    </row>
    <row r="18384" spans="1:8" x14ac:dyDescent="0.3">
      <c r="A18384" t="s">
        <v>43</v>
      </c>
      <c r="B18384" t="s">
        <v>56</v>
      </c>
      <c r="C18384" t="s">
        <v>69</v>
      </c>
      <c r="D18384" t="s">
        <v>214</v>
      </c>
      <c r="E18384" t="s">
        <v>216</v>
      </c>
      <c r="F18384" s="88">
        <v>46600</v>
      </c>
      <c r="G18384" s="87">
        <v>1533.333333333333</v>
      </c>
      <c r="H18384" s="87">
        <v>0</v>
      </c>
    </row>
    <row r="18385" spans="1:8" x14ac:dyDescent="0.3">
      <c r="A18385" t="s">
        <v>43</v>
      </c>
      <c r="B18385" t="s">
        <v>56</v>
      </c>
      <c r="C18385" t="s">
        <v>69</v>
      </c>
      <c r="D18385" t="s">
        <v>214</v>
      </c>
      <c r="E18385" t="s">
        <v>217</v>
      </c>
      <c r="F18385" s="88">
        <v>46600</v>
      </c>
      <c r="G18385" s="87">
        <v>1533.333333333333</v>
      </c>
      <c r="H18385" s="87">
        <v>-6.7251866049022588</v>
      </c>
    </row>
    <row r="18386" spans="1:8" x14ac:dyDescent="0.3">
      <c r="A18386" t="s">
        <v>43</v>
      </c>
      <c r="B18386" t="s">
        <v>56</v>
      </c>
      <c r="C18386" t="s">
        <v>69</v>
      </c>
      <c r="D18386" t="s">
        <v>214</v>
      </c>
      <c r="E18386" t="s">
        <v>215</v>
      </c>
      <c r="F18386" s="88">
        <v>46631</v>
      </c>
      <c r="G18386" s="87">
        <v>1533.333333333333</v>
      </c>
      <c r="H18386" s="87">
        <v>-6.7276522937729153</v>
      </c>
    </row>
    <row r="18387" spans="1:8" x14ac:dyDescent="0.3">
      <c r="A18387" t="s">
        <v>43</v>
      </c>
      <c r="B18387" t="s">
        <v>56</v>
      </c>
      <c r="C18387" t="s">
        <v>69</v>
      </c>
      <c r="D18387" t="s">
        <v>214</v>
      </c>
      <c r="E18387" t="s">
        <v>216</v>
      </c>
      <c r="F18387" s="88">
        <v>46631</v>
      </c>
      <c r="G18387" s="87">
        <v>1533.333333333333</v>
      </c>
      <c r="H18387" s="87">
        <v>0</v>
      </c>
    </row>
    <row r="18388" spans="1:8" x14ac:dyDescent="0.3">
      <c r="A18388" t="s">
        <v>43</v>
      </c>
      <c r="B18388" t="s">
        <v>56</v>
      </c>
      <c r="C18388" t="s">
        <v>69</v>
      </c>
      <c r="D18388" t="s">
        <v>214</v>
      </c>
      <c r="E18388" t="s">
        <v>217</v>
      </c>
      <c r="F18388" s="88">
        <v>46631</v>
      </c>
      <c r="G18388" s="87">
        <v>1533.333333333333</v>
      </c>
      <c r="H18388" s="87">
        <v>-6.7276522937729153</v>
      </c>
    </row>
    <row r="18389" spans="1:8" x14ac:dyDescent="0.3">
      <c r="A18389" t="s">
        <v>43</v>
      </c>
      <c r="B18389" t="s">
        <v>56</v>
      </c>
      <c r="C18389" t="s">
        <v>69</v>
      </c>
      <c r="D18389" t="s">
        <v>214</v>
      </c>
      <c r="E18389" t="s">
        <v>215</v>
      </c>
      <c r="F18389" s="88">
        <v>46661</v>
      </c>
      <c r="G18389" s="87">
        <v>1533.333333333333</v>
      </c>
      <c r="H18389" s="87">
        <v>-6.7301197913221644</v>
      </c>
    </row>
    <row r="18390" spans="1:8" x14ac:dyDescent="0.3">
      <c r="A18390" t="s">
        <v>43</v>
      </c>
      <c r="B18390" t="s">
        <v>56</v>
      </c>
      <c r="C18390" t="s">
        <v>69</v>
      </c>
      <c r="D18390" t="s">
        <v>214</v>
      </c>
      <c r="E18390" t="s">
        <v>216</v>
      </c>
      <c r="F18390" s="88">
        <v>46661</v>
      </c>
      <c r="G18390" s="87">
        <v>1533.333333333333</v>
      </c>
      <c r="H18390" s="87">
        <v>0</v>
      </c>
    </row>
    <row r="18391" spans="1:8" x14ac:dyDescent="0.3">
      <c r="A18391" t="s">
        <v>43</v>
      </c>
      <c r="B18391" t="s">
        <v>56</v>
      </c>
      <c r="C18391" t="s">
        <v>69</v>
      </c>
      <c r="D18391" t="s">
        <v>214</v>
      </c>
      <c r="E18391" t="s">
        <v>217</v>
      </c>
      <c r="F18391" s="88">
        <v>46661</v>
      </c>
      <c r="G18391" s="87">
        <v>1533.333333333333</v>
      </c>
      <c r="H18391" s="87">
        <v>-6.7301197913221644</v>
      </c>
    </row>
    <row r="18392" spans="1:8" x14ac:dyDescent="0.3">
      <c r="A18392" t="s">
        <v>43</v>
      </c>
      <c r="B18392" t="s">
        <v>56</v>
      </c>
      <c r="C18392" t="s">
        <v>69</v>
      </c>
      <c r="D18392" t="s">
        <v>214</v>
      </c>
      <c r="E18392" t="s">
        <v>215</v>
      </c>
      <c r="F18392" s="88">
        <v>46692</v>
      </c>
      <c r="G18392" s="87">
        <v>1533.333333333333</v>
      </c>
      <c r="H18392" s="87">
        <v>-6.7325890995412339</v>
      </c>
    </row>
    <row r="18393" spans="1:8" x14ac:dyDescent="0.3">
      <c r="A18393" t="s">
        <v>43</v>
      </c>
      <c r="B18393" t="s">
        <v>56</v>
      </c>
      <c r="C18393" t="s">
        <v>69</v>
      </c>
      <c r="D18393" t="s">
        <v>214</v>
      </c>
      <c r="E18393" t="s">
        <v>216</v>
      </c>
      <c r="F18393" s="88">
        <v>46692</v>
      </c>
      <c r="G18393" s="87">
        <v>1533.333333333333</v>
      </c>
      <c r="H18393" s="87">
        <v>0</v>
      </c>
    </row>
    <row r="18394" spans="1:8" x14ac:dyDescent="0.3">
      <c r="A18394" t="s">
        <v>43</v>
      </c>
      <c r="B18394" t="s">
        <v>56</v>
      </c>
      <c r="C18394" t="s">
        <v>69</v>
      </c>
      <c r="D18394" t="s">
        <v>214</v>
      </c>
      <c r="E18394" t="s">
        <v>217</v>
      </c>
      <c r="F18394" s="88">
        <v>46692</v>
      </c>
      <c r="G18394" s="87">
        <v>1533.333333333333</v>
      </c>
      <c r="H18394" s="87">
        <v>-6.7325890995412339</v>
      </c>
    </row>
    <row r="18395" spans="1:8" x14ac:dyDescent="0.3">
      <c r="A18395" t="s">
        <v>43</v>
      </c>
      <c r="B18395" t="s">
        <v>56</v>
      </c>
      <c r="C18395" t="s">
        <v>69</v>
      </c>
      <c r="D18395" t="s">
        <v>214</v>
      </c>
      <c r="E18395" t="s">
        <v>215</v>
      </c>
      <c r="F18395" s="88">
        <v>46722</v>
      </c>
      <c r="G18395" s="87">
        <v>1533.333333333333</v>
      </c>
      <c r="H18395" s="87">
        <v>-6.7350602204237386</v>
      </c>
    </row>
    <row r="18396" spans="1:8" x14ac:dyDescent="0.3">
      <c r="A18396" t="s">
        <v>43</v>
      </c>
      <c r="B18396" t="s">
        <v>56</v>
      </c>
      <c r="C18396" t="s">
        <v>69</v>
      </c>
      <c r="D18396" t="s">
        <v>214</v>
      </c>
      <c r="E18396" t="s">
        <v>216</v>
      </c>
      <c r="F18396" s="88">
        <v>46722</v>
      </c>
      <c r="G18396" s="87">
        <v>1533.333333333333</v>
      </c>
      <c r="H18396" s="87">
        <v>0</v>
      </c>
    </row>
    <row r="18397" spans="1:8" x14ac:dyDescent="0.3">
      <c r="A18397" t="s">
        <v>43</v>
      </c>
      <c r="B18397" t="s">
        <v>56</v>
      </c>
      <c r="C18397" t="s">
        <v>69</v>
      </c>
      <c r="D18397" t="s">
        <v>214</v>
      </c>
      <c r="E18397" t="s">
        <v>217</v>
      </c>
      <c r="F18397" s="88">
        <v>46722</v>
      </c>
      <c r="G18397" s="87">
        <v>1533.333333333333</v>
      </c>
      <c r="H18397" s="87">
        <v>-6.7350602204237386</v>
      </c>
    </row>
    <row r="18398" spans="1:8" x14ac:dyDescent="0.3">
      <c r="A18398" t="s">
        <v>43</v>
      </c>
      <c r="B18398" t="s">
        <v>56</v>
      </c>
      <c r="C18398" t="s">
        <v>76</v>
      </c>
      <c r="D18398" t="s">
        <v>198</v>
      </c>
      <c r="E18398" t="s">
        <v>135</v>
      </c>
      <c r="G18398" s="87">
        <v>15200</v>
      </c>
      <c r="H18398" s="87">
        <v>8633.5999999999985</v>
      </c>
    </row>
    <row r="18399" spans="1:8" x14ac:dyDescent="0.3">
      <c r="A18399" t="s">
        <v>43</v>
      </c>
      <c r="B18399" t="s">
        <v>56</v>
      </c>
      <c r="C18399" t="s">
        <v>76</v>
      </c>
      <c r="D18399" t="s">
        <v>198</v>
      </c>
      <c r="E18399" t="s">
        <v>199</v>
      </c>
      <c r="G18399" s="87">
        <v>15200</v>
      </c>
      <c r="H18399" s="87">
        <v>15200</v>
      </c>
    </row>
    <row r="18400" spans="1:8" x14ac:dyDescent="0.3">
      <c r="A18400" t="s">
        <v>43</v>
      </c>
      <c r="B18400" t="s">
        <v>56</v>
      </c>
      <c r="C18400" t="s">
        <v>76</v>
      </c>
      <c r="D18400" t="s">
        <v>198</v>
      </c>
      <c r="E18400" t="s">
        <v>200</v>
      </c>
      <c r="G18400" s="87">
        <v>15200</v>
      </c>
      <c r="H18400" s="87">
        <v>15299.906331081231</v>
      </c>
    </row>
    <row r="18401" spans="1:8" x14ac:dyDescent="0.3">
      <c r="A18401" t="s">
        <v>43</v>
      </c>
      <c r="B18401" t="s">
        <v>56</v>
      </c>
      <c r="C18401" t="s">
        <v>76</v>
      </c>
      <c r="D18401" t="s">
        <v>198</v>
      </c>
      <c r="E18401" t="s">
        <v>201</v>
      </c>
      <c r="G18401" s="87">
        <v>15200</v>
      </c>
      <c r="H18401" s="87">
        <v>15200</v>
      </c>
    </row>
    <row r="18402" spans="1:8" x14ac:dyDescent="0.3">
      <c r="A18402" t="s">
        <v>43</v>
      </c>
      <c r="B18402" t="s">
        <v>56</v>
      </c>
      <c r="C18402" t="s">
        <v>76</v>
      </c>
      <c r="D18402" t="s">
        <v>198</v>
      </c>
      <c r="E18402" t="s">
        <v>202</v>
      </c>
      <c r="G18402" s="87">
        <v>15200</v>
      </c>
      <c r="H18402" s="87">
        <v>8690.3467960541366</v>
      </c>
    </row>
    <row r="18403" spans="1:8" x14ac:dyDescent="0.3">
      <c r="A18403" t="s">
        <v>43</v>
      </c>
      <c r="B18403" t="s">
        <v>56</v>
      </c>
      <c r="C18403" t="s">
        <v>76</v>
      </c>
      <c r="D18403" t="s">
        <v>198</v>
      </c>
      <c r="E18403" t="s">
        <v>139</v>
      </c>
      <c r="G18403" s="87">
        <v>15200</v>
      </c>
      <c r="H18403" s="87">
        <v>9956</v>
      </c>
    </row>
    <row r="18404" spans="1:8" x14ac:dyDescent="0.3">
      <c r="A18404" t="s">
        <v>43</v>
      </c>
      <c r="B18404" t="s">
        <v>56</v>
      </c>
      <c r="C18404" t="s">
        <v>76</v>
      </c>
      <c r="D18404" t="s">
        <v>198</v>
      </c>
      <c r="E18404" t="s">
        <v>65</v>
      </c>
      <c r="G18404" s="87">
        <v>15200</v>
      </c>
      <c r="H18404" s="87">
        <v>8690.3467960541366</v>
      </c>
    </row>
    <row r="18405" spans="1:8" x14ac:dyDescent="0.3">
      <c r="A18405" t="s">
        <v>43</v>
      </c>
      <c r="B18405" t="s">
        <v>56</v>
      </c>
      <c r="C18405" t="s">
        <v>76</v>
      </c>
      <c r="D18405" t="s">
        <v>203</v>
      </c>
      <c r="E18405" t="s">
        <v>204</v>
      </c>
      <c r="G18405" s="87">
        <v>15200</v>
      </c>
      <c r="H18405" s="87">
        <v>8636.7897572082438</v>
      </c>
    </row>
    <row r="18406" spans="1:8" x14ac:dyDescent="0.3">
      <c r="A18406" t="s">
        <v>43</v>
      </c>
      <c r="B18406" t="s">
        <v>56</v>
      </c>
      <c r="C18406" t="s">
        <v>76</v>
      </c>
      <c r="D18406" t="s">
        <v>203</v>
      </c>
      <c r="E18406" t="s">
        <v>142</v>
      </c>
      <c r="G18406" s="87">
        <v>15200</v>
      </c>
      <c r="H18406" s="87">
        <v>15200</v>
      </c>
    </row>
    <row r="18407" spans="1:8" x14ac:dyDescent="0.3">
      <c r="A18407" t="s">
        <v>43</v>
      </c>
      <c r="B18407" t="s">
        <v>56</v>
      </c>
      <c r="C18407" t="s">
        <v>76</v>
      </c>
      <c r="D18407" t="s">
        <v>203</v>
      </c>
      <c r="E18407" t="s">
        <v>143</v>
      </c>
      <c r="G18407" s="87">
        <v>15200</v>
      </c>
      <c r="H18407" s="87">
        <v>15205.61576973282</v>
      </c>
    </row>
    <row r="18408" spans="1:8" x14ac:dyDescent="0.3">
      <c r="A18408" t="s">
        <v>43</v>
      </c>
      <c r="B18408" t="s">
        <v>56</v>
      </c>
      <c r="C18408" t="s">
        <v>76</v>
      </c>
      <c r="D18408" t="s">
        <v>203</v>
      </c>
      <c r="E18408" t="s">
        <v>141</v>
      </c>
      <c r="G18408" s="87">
        <v>15200</v>
      </c>
      <c r="H18408" s="87">
        <v>0</v>
      </c>
    </row>
    <row r="18409" spans="1:8" x14ac:dyDescent="0.3">
      <c r="A18409" t="s">
        <v>43</v>
      </c>
      <c r="B18409" t="s">
        <v>56</v>
      </c>
      <c r="C18409" t="s">
        <v>76</v>
      </c>
      <c r="D18409" t="s">
        <v>203</v>
      </c>
      <c r="E18409" t="s">
        <v>205</v>
      </c>
      <c r="G18409" s="87">
        <v>15200</v>
      </c>
      <c r="H18409" s="87">
        <v>8636.7897572082438</v>
      </c>
    </row>
    <row r="18410" spans="1:8" x14ac:dyDescent="0.3">
      <c r="A18410" t="s">
        <v>43</v>
      </c>
      <c r="B18410" t="s">
        <v>56</v>
      </c>
      <c r="C18410" t="s">
        <v>76</v>
      </c>
      <c r="D18410" t="s">
        <v>206</v>
      </c>
      <c r="E18410" t="s">
        <v>207</v>
      </c>
      <c r="G18410" s="87">
        <v>15200</v>
      </c>
      <c r="H18410" s="87">
        <v>15808</v>
      </c>
    </row>
    <row r="18411" spans="1:8" x14ac:dyDescent="0.3">
      <c r="A18411" t="s">
        <v>43</v>
      </c>
      <c r="B18411" t="s">
        <v>56</v>
      </c>
      <c r="C18411" t="s">
        <v>76</v>
      </c>
      <c r="D18411" t="s">
        <v>206</v>
      </c>
      <c r="E18411" t="s">
        <v>208</v>
      </c>
      <c r="G18411" s="87">
        <v>15200</v>
      </c>
      <c r="H18411" s="87">
        <v>15808</v>
      </c>
    </row>
    <row r="18412" spans="1:8" x14ac:dyDescent="0.3">
      <c r="A18412" t="s">
        <v>43</v>
      </c>
      <c r="B18412" t="s">
        <v>56</v>
      </c>
      <c r="C18412" t="s">
        <v>76</v>
      </c>
      <c r="D18412" t="s">
        <v>206</v>
      </c>
      <c r="E18412" t="s">
        <v>209</v>
      </c>
      <c r="G18412" s="87">
        <v>15200</v>
      </c>
      <c r="H18412" s="87">
        <v>13892.686360320929</v>
      </c>
    </row>
    <row r="18413" spans="1:8" x14ac:dyDescent="0.3">
      <c r="A18413" t="s">
        <v>43</v>
      </c>
      <c r="B18413" t="s">
        <v>56</v>
      </c>
      <c r="C18413" t="s">
        <v>76</v>
      </c>
      <c r="D18413" t="s">
        <v>210</v>
      </c>
      <c r="E18413" t="s">
        <v>211</v>
      </c>
      <c r="G18413" s="87">
        <v>15200</v>
      </c>
      <c r="H18413" s="87">
        <v>13984</v>
      </c>
    </row>
    <row r="18414" spans="1:8" x14ac:dyDescent="0.3">
      <c r="A18414" t="s">
        <v>43</v>
      </c>
      <c r="B18414" t="s">
        <v>56</v>
      </c>
      <c r="C18414" t="s">
        <v>76</v>
      </c>
      <c r="D18414" t="s">
        <v>210</v>
      </c>
      <c r="E18414" t="s">
        <v>212</v>
      </c>
      <c r="G18414" s="87">
        <v>15200</v>
      </c>
      <c r="H18414" s="87">
        <v>13832</v>
      </c>
    </row>
    <row r="18415" spans="1:8" x14ac:dyDescent="0.3">
      <c r="A18415" t="s">
        <v>43</v>
      </c>
      <c r="B18415" t="s">
        <v>56</v>
      </c>
      <c r="C18415" t="s">
        <v>76</v>
      </c>
      <c r="D18415" t="s">
        <v>210</v>
      </c>
      <c r="E18415" t="s">
        <v>213</v>
      </c>
      <c r="G18415" s="87">
        <v>15200</v>
      </c>
      <c r="H18415" s="87">
        <v>13984</v>
      </c>
    </row>
    <row r="18416" spans="1:8" x14ac:dyDescent="0.3">
      <c r="A18416" t="s">
        <v>43</v>
      </c>
      <c r="B18416" t="s">
        <v>56</v>
      </c>
      <c r="C18416" t="s">
        <v>76</v>
      </c>
      <c r="D18416" t="s">
        <v>214</v>
      </c>
      <c r="E18416" t="s">
        <v>215</v>
      </c>
      <c r="F18416" s="88">
        <v>46388</v>
      </c>
      <c r="G18416" s="87">
        <v>1266.666666666667</v>
      </c>
      <c r="H18416" s="87">
        <v>62.300648850498398</v>
      </c>
    </row>
    <row r="18417" spans="1:8" x14ac:dyDescent="0.3">
      <c r="A18417" t="s">
        <v>43</v>
      </c>
      <c r="B18417" t="s">
        <v>56</v>
      </c>
      <c r="C18417" t="s">
        <v>76</v>
      </c>
      <c r="D18417" t="s">
        <v>214</v>
      </c>
      <c r="E18417" t="s">
        <v>216</v>
      </c>
      <c r="F18417" s="88">
        <v>46388</v>
      </c>
      <c r="G18417" s="87">
        <v>1266.666666666667</v>
      </c>
      <c r="H18417" s="87">
        <v>50.666666666666707</v>
      </c>
    </row>
    <row r="18418" spans="1:8" x14ac:dyDescent="0.3">
      <c r="A18418" t="s">
        <v>43</v>
      </c>
      <c r="B18418" t="s">
        <v>56</v>
      </c>
      <c r="C18418" t="s">
        <v>76</v>
      </c>
      <c r="D18418" t="s">
        <v>214</v>
      </c>
      <c r="E18418" t="s">
        <v>217</v>
      </c>
      <c r="F18418" s="88">
        <v>46388</v>
      </c>
      <c r="G18418" s="87">
        <v>1266.666666666667</v>
      </c>
      <c r="H18418" s="87">
        <v>11.18652133060734</v>
      </c>
    </row>
    <row r="18419" spans="1:8" x14ac:dyDescent="0.3">
      <c r="A18419" t="s">
        <v>43</v>
      </c>
      <c r="B18419" t="s">
        <v>56</v>
      </c>
      <c r="C18419" t="s">
        <v>76</v>
      </c>
      <c r="D18419" t="s">
        <v>214</v>
      </c>
      <c r="E18419" t="s">
        <v>215</v>
      </c>
      <c r="F18419" s="88">
        <v>46419</v>
      </c>
      <c r="G18419" s="87">
        <v>1266.666666666667</v>
      </c>
      <c r="H18419" s="87">
        <v>62.292350717699343</v>
      </c>
    </row>
    <row r="18420" spans="1:8" x14ac:dyDescent="0.3">
      <c r="A18420" t="s">
        <v>43</v>
      </c>
      <c r="B18420" t="s">
        <v>56</v>
      </c>
      <c r="C18420" t="s">
        <v>76</v>
      </c>
      <c r="D18420" t="s">
        <v>214</v>
      </c>
      <c r="E18420" t="s">
        <v>216</v>
      </c>
      <c r="F18420" s="88">
        <v>46419</v>
      </c>
      <c r="G18420" s="87">
        <v>1266.666666666667</v>
      </c>
      <c r="H18420" s="87">
        <v>50.666666666666707</v>
      </c>
    </row>
    <row r="18421" spans="1:8" x14ac:dyDescent="0.3">
      <c r="A18421" t="s">
        <v>43</v>
      </c>
      <c r="B18421" t="s">
        <v>56</v>
      </c>
      <c r="C18421" t="s">
        <v>76</v>
      </c>
      <c r="D18421" t="s">
        <v>214</v>
      </c>
      <c r="E18421" t="s">
        <v>217</v>
      </c>
      <c r="F18421" s="88">
        <v>46419</v>
      </c>
      <c r="G18421" s="87">
        <v>1266.666666666667</v>
      </c>
      <c r="H18421" s="87">
        <v>11.17854235676224</v>
      </c>
    </row>
    <row r="18422" spans="1:8" x14ac:dyDescent="0.3">
      <c r="A18422" t="s">
        <v>43</v>
      </c>
      <c r="B18422" t="s">
        <v>56</v>
      </c>
      <c r="C18422" t="s">
        <v>76</v>
      </c>
      <c r="D18422" t="s">
        <v>214</v>
      </c>
      <c r="E18422" t="s">
        <v>215</v>
      </c>
      <c r="F18422" s="88">
        <v>46447</v>
      </c>
      <c r="G18422" s="87">
        <v>1266.666666666667</v>
      </c>
      <c r="H18422" s="87">
        <v>62.284064414028038</v>
      </c>
    </row>
    <row r="18423" spans="1:8" x14ac:dyDescent="0.3">
      <c r="A18423" t="s">
        <v>43</v>
      </c>
      <c r="B18423" t="s">
        <v>56</v>
      </c>
      <c r="C18423" t="s">
        <v>76</v>
      </c>
      <c r="D18423" t="s">
        <v>214</v>
      </c>
      <c r="E18423" t="s">
        <v>216</v>
      </c>
      <c r="F18423" s="88">
        <v>46447</v>
      </c>
      <c r="G18423" s="87">
        <v>1266.666666666667</v>
      </c>
      <c r="H18423" s="87">
        <v>50.666666666666707</v>
      </c>
    </row>
    <row r="18424" spans="1:8" x14ac:dyDescent="0.3">
      <c r="A18424" t="s">
        <v>43</v>
      </c>
      <c r="B18424" t="s">
        <v>56</v>
      </c>
      <c r="C18424" t="s">
        <v>76</v>
      </c>
      <c r="D18424" t="s">
        <v>214</v>
      </c>
      <c r="E18424" t="s">
        <v>217</v>
      </c>
      <c r="F18424" s="88">
        <v>46447</v>
      </c>
      <c r="G18424" s="87">
        <v>1266.666666666667</v>
      </c>
      <c r="H18424" s="87">
        <v>11.170574757078199</v>
      </c>
    </row>
    <row r="18425" spans="1:8" x14ac:dyDescent="0.3">
      <c r="A18425" t="s">
        <v>43</v>
      </c>
      <c r="B18425" t="s">
        <v>56</v>
      </c>
      <c r="C18425" t="s">
        <v>76</v>
      </c>
      <c r="D18425" t="s">
        <v>214</v>
      </c>
      <c r="E18425" t="s">
        <v>215</v>
      </c>
      <c r="F18425" s="88">
        <v>46478</v>
      </c>
      <c r="G18425" s="87">
        <v>1266.666666666667</v>
      </c>
      <c r="H18425" s="87">
        <v>11.16234900247067</v>
      </c>
    </row>
    <row r="18426" spans="1:8" x14ac:dyDescent="0.3">
      <c r="A18426" t="s">
        <v>43</v>
      </c>
      <c r="B18426" t="s">
        <v>56</v>
      </c>
      <c r="C18426" t="s">
        <v>76</v>
      </c>
      <c r="D18426" t="s">
        <v>214</v>
      </c>
      <c r="E18426" t="s">
        <v>216</v>
      </c>
      <c r="F18426" s="88">
        <v>46478</v>
      </c>
      <c r="G18426" s="87">
        <v>1266.666666666667</v>
      </c>
      <c r="H18426" s="87">
        <v>0</v>
      </c>
    </row>
    <row r="18427" spans="1:8" x14ac:dyDescent="0.3">
      <c r="A18427" t="s">
        <v>43</v>
      </c>
      <c r="B18427" t="s">
        <v>56</v>
      </c>
      <c r="C18427" t="s">
        <v>76</v>
      </c>
      <c r="D18427" t="s">
        <v>214</v>
      </c>
      <c r="E18427" t="s">
        <v>217</v>
      </c>
      <c r="F18427" s="88">
        <v>46478</v>
      </c>
      <c r="G18427" s="87">
        <v>1266.666666666667</v>
      </c>
      <c r="H18427" s="87">
        <v>11.16234900247067</v>
      </c>
    </row>
    <row r="18428" spans="1:8" x14ac:dyDescent="0.3">
      <c r="A18428" t="s">
        <v>43</v>
      </c>
      <c r="B18428" t="s">
        <v>56</v>
      </c>
      <c r="C18428" t="s">
        <v>76</v>
      </c>
      <c r="D18428" t="s">
        <v>214</v>
      </c>
      <c r="E18428" t="s">
        <v>215</v>
      </c>
      <c r="F18428" s="88">
        <v>46508</v>
      </c>
      <c r="G18428" s="87">
        <v>1266.666666666667</v>
      </c>
      <c r="H18428" s="87">
        <v>11.154135353462101</v>
      </c>
    </row>
    <row r="18429" spans="1:8" x14ac:dyDescent="0.3">
      <c r="A18429" t="s">
        <v>43</v>
      </c>
      <c r="B18429" t="s">
        <v>56</v>
      </c>
      <c r="C18429" t="s">
        <v>76</v>
      </c>
      <c r="D18429" t="s">
        <v>214</v>
      </c>
      <c r="E18429" t="s">
        <v>216</v>
      </c>
      <c r="F18429" s="88">
        <v>46508</v>
      </c>
      <c r="G18429" s="87">
        <v>1266.666666666667</v>
      </c>
      <c r="H18429" s="87">
        <v>0</v>
      </c>
    </row>
    <row r="18430" spans="1:8" x14ac:dyDescent="0.3">
      <c r="A18430" t="s">
        <v>43</v>
      </c>
      <c r="B18430" t="s">
        <v>56</v>
      </c>
      <c r="C18430" t="s">
        <v>76</v>
      </c>
      <c r="D18430" t="s">
        <v>214</v>
      </c>
      <c r="E18430" t="s">
        <v>217</v>
      </c>
      <c r="F18430" s="88">
        <v>46508</v>
      </c>
      <c r="G18430" s="87">
        <v>1266.666666666667</v>
      </c>
      <c r="H18430" s="87">
        <v>11.154135353462101</v>
      </c>
    </row>
    <row r="18431" spans="1:8" x14ac:dyDescent="0.3">
      <c r="A18431" t="s">
        <v>43</v>
      </c>
      <c r="B18431" t="s">
        <v>56</v>
      </c>
      <c r="C18431" t="s">
        <v>76</v>
      </c>
      <c r="D18431" t="s">
        <v>214</v>
      </c>
      <c r="E18431" t="s">
        <v>215</v>
      </c>
      <c r="F18431" s="88">
        <v>46539</v>
      </c>
      <c r="G18431" s="87">
        <v>1266.666666666667</v>
      </c>
      <c r="H18431" s="87">
        <v>11.145933783349451</v>
      </c>
    </row>
    <row r="18432" spans="1:8" x14ac:dyDescent="0.3">
      <c r="A18432" t="s">
        <v>43</v>
      </c>
      <c r="B18432" t="s">
        <v>56</v>
      </c>
      <c r="C18432" t="s">
        <v>76</v>
      </c>
      <c r="D18432" t="s">
        <v>214</v>
      </c>
      <c r="E18432" t="s">
        <v>216</v>
      </c>
      <c r="F18432" s="88">
        <v>46539</v>
      </c>
      <c r="G18432" s="87">
        <v>1266.666666666667</v>
      </c>
      <c r="H18432" s="87">
        <v>0</v>
      </c>
    </row>
    <row r="18433" spans="1:8" x14ac:dyDescent="0.3">
      <c r="A18433" t="s">
        <v>43</v>
      </c>
      <c r="B18433" t="s">
        <v>56</v>
      </c>
      <c r="C18433" t="s">
        <v>76</v>
      </c>
      <c r="D18433" t="s">
        <v>214</v>
      </c>
      <c r="E18433" t="s">
        <v>217</v>
      </c>
      <c r="F18433" s="88">
        <v>46539</v>
      </c>
      <c r="G18433" s="87">
        <v>1266.666666666667</v>
      </c>
      <c r="H18433" s="87">
        <v>11.145933783349451</v>
      </c>
    </row>
    <row r="18434" spans="1:8" x14ac:dyDescent="0.3">
      <c r="A18434" t="s">
        <v>43</v>
      </c>
      <c r="B18434" t="s">
        <v>56</v>
      </c>
      <c r="C18434" t="s">
        <v>76</v>
      </c>
      <c r="D18434" t="s">
        <v>214</v>
      </c>
      <c r="E18434" t="s">
        <v>215</v>
      </c>
      <c r="F18434" s="88">
        <v>46569</v>
      </c>
      <c r="G18434" s="87">
        <v>1266.666666666667</v>
      </c>
      <c r="H18434" s="87">
        <v>11.137744265506999</v>
      </c>
    </row>
    <row r="18435" spans="1:8" x14ac:dyDescent="0.3">
      <c r="A18435" t="s">
        <v>43</v>
      </c>
      <c r="B18435" t="s">
        <v>56</v>
      </c>
      <c r="C18435" t="s">
        <v>76</v>
      </c>
      <c r="D18435" t="s">
        <v>214</v>
      </c>
      <c r="E18435" t="s">
        <v>216</v>
      </c>
      <c r="F18435" s="88">
        <v>46569</v>
      </c>
      <c r="G18435" s="87">
        <v>1266.666666666667</v>
      </c>
      <c r="H18435" s="87">
        <v>0</v>
      </c>
    </row>
    <row r="18436" spans="1:8" x14ac:dyDescent="0.3">
      <c r="A18436" t="s">
        <v>43</v>
      </c>
      <c r="B18436" t="s">
        <v>56</v>
      </c>
      <c r="C18436" t="s">
        <v>76</v>
      </c>
      <c r="D18436" t="s">
        <v>214</v>
      </c>
      <c r="E18436" t="s">
        <v>217</v>
      </c>
      <c r="F18436" s="88">
        <v>46569</v>
      </c>
      <c r="G18436" s="87">
        <v>1266.666666666667</v>
      </c>
      <c r="H18436" s="87">
        <v>11.137744265506999</v>
      </c>
    </row>
    <row r="18437" spans="1:8" x14ac:dyDescent="0.3">
      <c r="A18437" t="s">
        <v>43</v>
      </c>
      <c r="B18437" t="s">
        <v>56</v>
      </c>
      <c r="C18437" t="s">
        <v>76</v>
      </c>
      <c r="D18437" t="s">
        <v>214</v>
      </c>
      <c r="E18437" t="s">
        <v>215</v>
      </c>
      <c r="F18437" s="88">
        <v>46600</v>
      </c>
      <c r="G18437" s="87">
        <v>1266.666666666667</v>
      </c>
      <c r="H18437" s="87">
        <v>11.12943281617992</v>
      </c>
    </row>
    <row r="18438" spans="1:8" x14ac:dyDescent="0.3">
      <c r="A18438" t="s">
        <v>43</v>
      </c>
      <c r="B18438" t="s">
        <v>56</v>
      </c>
      <c r="C18438" t="s">
        <v>76</v>
      </c>
      <c r="D18438" t="s">
        <v>214</v>
      </c>
      <c r="E18438" t="s">
        <v>216</v>
      </c>
      <c r="F18438" s="88">
        <v>46600</v>
      </c>
      <c r="G18438" s="87">
        <v>1266.666666666667</v>
      </c>
      <c r="H18438" s="87">
        <v>0</v>
      </c>
    </row>
    <row r="18439" spans="1:8" x14ac:dyDescent="0.3">
      <c r="A18439" t="s">
        <v>43</v>
      </c>
      <c r="B18439" t="s">
        <v>56</v>
      </c>
      <c r="C18439" t="s">
        <v>76</v>
      </c>
      <c r="D18439" t="s">
        <v>214</v>
      </c>
      <c r="E18439" t="s">
        <v>217</v>
      </c>
      <c r="F18439" s="88">
        <v>46600</v>
      </c>
      <c r="G18439" s="87">
        <v>1266.666666666667</v>
      </c>
      <c r="H18439" s="87">
        <v>11.12943281617992</v>
      </c>
    </row>
    <row r="18440" spans="1:8" x14ac:dyDescent="0.3">
      <c r="A18440" t="s">
        <v>43</v>
      </c>
      <c r="B18440" t="s">
        <v>56</v>
      </c>
      <c r="C18440" t="s">
        <v>76</v>
      </c>
      <c r="D18440" t="s">
        <v>214</v>
      </c>
      <c r="E18440" t="s">
        <v>215</v>
      </c>
      <c r="F18440" s="88">
        <v>46631</v>
      </c>
      <c r="G18440" s="87">
        <v>1266.666666666667</v>
      </c>
      <c r="H18440" s="87">
        <v>11.121267519804929</v>
      </c>
    </row>
    <row r="18441" spans="1:8" x14ac:dyDescent="0.3">
      <c r="A18441" t="s">
        <v>43</v>
      </c>
      <c r="B18441" t="s">
        <v>56</v>
      </c>
      <c r="C18441" t="s">
        <v>76</v>
      </c>
      <c r="D18441" t="s">
        <v>214</v>
      </c>
      <c r="E18441" t="s">
        <v>216</v>
      </c>
      <c r="F18441" s="88">
        <v>46631</v>
      </c>
      <c r="G18441" s="87">
        <v>1266.666666666667</v>
      </c>
      <c r="H18441" s="87">
        <v>0</v>
      </c>
    </row>
    <row r="18442" spans="1:8" x14ac:dyDescent="0.3">
      <c r="A18442" t="s">
        <v>43</v>
      </c>
      <c r="B18442" t="s">
        <v>56</v>
      </c>
      <c r="C18442" t="s">
        <v>76</v>
      </c>
      <c r="D18442" t="s">
        <v>214</v>
      </c>
      <c r="E18442" t="s">
        <v>217</v>
      </c>
      <c r="F18442" s="88">
        <v>46631</v>
      </c>
      <c r="G18442" s="87">
        <v>1266.666666666667</v>
      </c>
      <c r="H18442" s="87">
        <v>11.121267519804929</v>
      </c>
    </row>
    <row r="18443" spans="1:8" x14ac:dyDescent="0.3">
      <c r="A18443" t="s">
        <v>43</v>
      </c>
      <c r="B18443" t="s">
        <v>56</v>
      </c>
      <c r="C18443" t="s">
        <v>76</v>
      </c>
      <c r="D18443" t="s">
        <v>214</v>
      </c>
      <c r="E18443" t="s">
        <v>215</v>
      </c>
      <c r="F18443" s="88">
        <v>46661</v>
      </c>
      <c r="G18443" s="87">
        <v>1266.666666666667</v>
      </c>
      <c r="H18443" s="87">
        <v>11.11311419586182</v>
      </c>
    </row>
    <row r="18444" spans="1:8" x14ac:dyDescent="0.3">
      <c r="A18444" t="s">
        <v>43</v>
      </c>
      <c r="B18444" t="s">
        <v>56</v>
      </c>
      <c r="C18444" t="s">
        <v>76</v>
      </c>
      <c r="D18444" t="s">
        <v>214</v>
      </c>
      <c r="E18444" t="s">
        <v>216</v>
      </c>
      <c r="F18444" s="88">
        <v>46661</v>
      </c>
      <c r="G18444" s="87">
        <v>1266.666666666667</v>
      </c>
      <c r="H18444" s="87">
        <v>0</v>
      </c>
    </row>
    <row r="18445" spans="1:8" x14ac:dyDescent="0.3">
      <c r="A18445" t="s">
        <v>43</v>
      </c>
      <c r="B18445" t="s">
        <v>56</v>
      </c>
      <c r="C18445" t="s">
        <v>76</v>
      </c>
      <c r="D18445" t="s">
        <v>214</v>
      </c>
      <c r="E18445" t="s">
        <v>217</v>
      </c>
      <c r="F18445" s="88">
        <v>46661</v>
      </c>
      <c r="G18445" s="87">
        <v>1266.666666666667</v>
      </c>
      <c r="H18445" s="87">
        <v>11.11311419586182</v>
      </c>
    </row>
    <row r="18446" spans="1:8" x14ac:dyDescent="0.3">
      <c r="A18446" t="s">
        <v>43</v>
      </c>
      <c r="B18446" t="s">
        <v>56</v>
      </c>
      <c r="C18446" t="s">
        <v>76</v>
      </c>
      <c r="D18446" t="s">
        <v>214</v>
      </c>
      <c r="E18446" t="s">
        <v>215</v>
      </c>
      <c r="F18446" s="88">
        <v>46692</v>
      </c>
      <c r="G18446" s="87">
        <v>1266.666666666667</v>
      </c>
      <c r="H18446" s="87">
        <v>11.10497281803681</v>
      </c>
    </row>
    <row r="18447" spans="1:8" x14ac:dyDescent="0.3">
      <c r="A18447" t="s">
        <v>43</v>
      </c>
      <c r="B18447" t="s">
        <v>56</v>
      </c>
      <c r="C18447" t="s">
        <v>76</v>
      </c>
      <c r="D18447" t="s">
        <v>214</v>
      </c>
      <c r="E18447" t="s">
        <v>216</v>
      </c>
      <c r="F18447" s="88">
        <v>46692</v>
      </c>
      <c r="G18447" s="87">
        <v>1266.666666666667</v>
      </c>
      <c r="H18447" s="87">
        <v>0</v>
      </c>
    </row>
    <row r="18448" spans="1:8" x14ac:dyDescent="0.3">
      <c r="A18448" t="s">
        <v>43</v>
      </c>
      <c r="B18448" t="s">
        <v>56</v>
      </c>
      <c r="C18448" t="s">
        <v>76</v>
      </c>
      <c r="D18448" t="s">
        <v>214</v>
      </c>
      <c r="E18448" t="s">
        <v>217</v>
      </c>
      <c r="F18448" s="88">
        <v>46692</v>
      </c>
      <c r="G18448" s="87">
        <v>1266.666666666667</v>
      </c>
      <c r="H18448" s="87">
        <v>11.10497281803681</v>
      </c>
    </row>
    <row r="18449" spans="1:8" x14ac:dyDescent="0.3">
      <c r="A18449" t="s">
        <v>43</v>
      </c>
      <c r="B18449" t="s">
        <v>56</v>
      </c>
      <c r="C18449" t="s">
        <v>76</v>
      </c>
      <c r="D18449" t="s">
        <v>214</v>
      </c>
      <c r="E18449" t="s">
        <v>215</v>
      </c>
      <c r="F18449" s="88">
        <v>46722</v>
      </c>
      <c r="G18449" s="87">
        <v>1266.666666666667</v>
      </c>
      <c r="H18449" s="87">
        <v>11.096843360095409</v>
      </c>
    </row>
    <row r="18450" spans="1:8" x14ac:dyDescent="0.3">
      <c r="A18450" t="s">
        <v>43</v>
      </c>
      <c r="B18450" t="s">
        <v>56</v>
      </c>
      <c r="C18450" t="s">
        <v>76</v>
      </c>
      <c r="D18450" t="s">
        <v>214</v>
      </c>
      <c r="E18450" t="s">
        <v>216</v>
      </c>
      <c r="F18450" s="88">
        <v>46722</v>
      </c>
      <c r="G18450" s="87">
        <v>1266.666666666667</v>
      </c>
      <c r="H18450" s="87">
        <v>0</v>
      </c>
    </row>
    <row r="18451" spans="1:8" x14ac:dyDescent="0.3">
      <c r="A18451" t="s">
        <v>43</v>
      </c>
      <c r="B18451" t="s">
        <v>56</v>
      </c>
      <c r="C18451" t="s">
        <v>76</v>
      </c>
      <c r="D18451" t="s">
        <v>214</v>
      </c>
      <c r="E18451" t="s">
        <v>217</v>
      </c>
      <c r="F18451" s="88">
        <v>46722</v>
      </c>
      <c r="G18451" s="87">
        <v>1266.666666666667</v>
      </c>
      <c r="H18451" s="87">
        <v>11.096843360095409</v>
      </c>
    </row>
    <row r="18452" spans="1:8" x14ac:dyDescent="0.3">
      <c r="A18452" t="s">
        <v>43</v>
      </c>
      <c r="B18452" t="s">
        <v>56</v>
      </c>
      <c r="C18452" t="s">
        <v>77</v>
      </c>
      <c r="D18452" t="s">
        <v>198</v>
      </c>
      <c r="E18452" t="s">
        <v>135</v>
      </c>
      <c r="G18452" s="87">
        <v>12000</v>
      </c>
      <c r="H18452" s="87">
        <v>7152</v>
      </c>
    </row>
    <row r="18453" spans="1:8" x14ac:dyDescent="0.3">
      <c r="A18453" t="s">
        <v>43</v>
      </c>
      <c r="B18453" t="s">
        <v>56</v>
      </c>
      <c r="C18453" t="s">
        <v>77</v>
      </c>
      <c r="D18453" t="s">
        <v>198</v>
      </c>
      <c r="E18453" t="s">
        <v>199</v>
      </c>
      <c r="G18453" s="87">
        <v>12000</v>
      </c>
      <c r="H18453" s="87">
        <v>12000</v>
      </c>
    </row>
    <row r="18454" spans="1:8" x14ac:dyDescent="0.3">
      <c r="A18454" t="s">
        <v>43</v>
      </c>
      <c r="B18454" t="s">
        <v>56</v>
      </c>
      <c r="C18454" t="s">
        <v>77</v>
      </c>
      <c r="D18454" t="s">
        <v>198</v>
      </c>
      <c r="E18454" t="s">
        <v>200</v>
      </c>
      <c r="G18454" s="87">
        <v>12000</v>
      </c>
      <c r="H18454" s="87">
        <v>12185.329910466749</v>
      </c>
    </row>
    <row r="18455" spans="1:8" x14ac:dyDescent="0.3">
      <c r="A18455" t="s">
        <v>43</v>
      </c>
      <c r="B18455" t="s">
        <v>56</v>
      </c>
      <c r="C18455" t="s">
        <v>77</v>
      </c>
      <c r="D18455" t="s">
        <v>198</v>
      </c>
      <c r="E18455" t="s">
        <v>201</v>
      </c>
      <c r="G18455" s="87">
        <v>12000</v>
      </c>
      <c r="H18455" s="87">
        <v>12000</v>
      </c>
    </row>
    <row r="18456" spans="1:8" x14ac:dyDescent="0.3">
      <c r="A18456" t="s">
        <v>43</v>
      </c>
      <c r="B18456" t="s">
        <v>56</v>
      </c>
      <c r="C18456" t="s">
        <v>77</v>
      </c>
      <c r="D18456" t="s">
        <v>198</v>
      </c>
      <c r="E18456" t="s">
        <v>202</v>
      </c>
      <c r="G18456" s="87">
        <v>12000</v>
      </c>
      <c r="H18456" s="87">
        <v>7262.4566266381808</v>
      </c>
    </row>
    <row r="18457" spans="1:8" x14ac:dyDescent="0.3">
      <c r="A18457" t="s">
        <v>43</v>
      </c>
      <c r="B18457" t="s">
        <v>56</v>
      </c>
      <c r="C18457" t="s">
        <v>77</v>
      </c>
      <c r="D18457" t="s">
        <v>198</v>
      </c>
      <c r="E18457" t="s">
        <v>139</v>
      </c>
      <c r="G18457" s="87">
        <v>12000</v>
      </c>
      <c r="H18457" s="87">
        <v>7500</v>
      </c>
    </row>
    <row r="18458" spans="1:8" x14ac:dyDescent="0.3">
      <c r="A18458" t="s">
        <v>43</v>
      </c>
      <c r="B18458" t="s">
        <v>56</v>
      </c>
      <c r="C18458" t="s">
        <v>77</v>
      </c>
      <c r="D18458" t="s">
        <v>198</v>
      </c>
      <c r="E18458" t="s">
        <v>65</v>
      </c>
      <c r="G18458" s="87">
        <v>12000</v>
      </c>
      <c r="H18458" s="87">
        <v>7262.4566266381808</v>
      </c>
    </row>
    <row r="18459" spans="1:8" x14ac:dyDescent="0.3">
      <c r="A18459" t="s">
        <v>43</v>
      </c>
      <c r="B18459" t="s">
        <v>56</v>
      </c>
      <c r="C18459" t="s">
        <v>77</v>
      </c>
      <c r="D18459" t="s">
        <v>203</v>
      </c>
      <c r="E18459" t="s">
        <v>204</v>
      </c>
      <c r="G18459" s="87">
        <v>12000</v>
      </c>
      <c r="H18459" s="87">
        <v>7308.1742838259061</v>
      </c>
    </row>
    <row r="18460" spans="1:8" x14ac:dyDescent="0.3">
      <c r="A18460" t="s">
        <v>43</v>
      </c>
      <c r="B18460" t="s">
        <v>56</v>
      </c>
      <c r="C18460" t="s">
        <v>77</v>
      </c>
      <c r="D18460" t="s">
        <v>203</v>
      </c>
      <c r="E18460" t="s">
        <v>142</v>
      </c>
      <c r="G18460" s="87">
        <v>12000</v>
      </c>
      <c r="H18460" s="87">
        <v>12000</v>
      </c>
    </row>
    <row r="18461" spans="1:8" x14ac:dyDescent="0.3">
      <c r="A18461" t="s">
        <v>43</v>
      </c>
      <c r="B18461" t="s">
        <v>56</v>
      </c>
      <c r="C18461" t="s">
        <v>77</v>
      </c>
      <c r="D18461" t="s">
        <v>203</v>
      </c>
      <c r="E18461" t="s">
        <v>143</v>
      </c>
      <c r="G18461" s="87">
        <v>12000</v>
      </c>
      <c r="H18461" s="87">
        <v>12262.03738896964</v>
      </c>
    </row>
    <row r="18462" spans="1:8" x14ac:dyDescent="0.3">
      <c r="A18462" t="s">
        <v>43</v>
      </c>
      <c r="B18462" t="s">
        <v>56</v>
      </c>
      <c r="C18462" t="s">
        <v>77</v>
      </c>
      <c r="D18462" t="s">
        <v>203</v>
      </c>
      <c r="E18462" t="s">
        <v>141</v>
      </c>
      <c r="G18462" s="87">
        <v>12000</v>
      </c>
      <c r="H18462" s="87">
        <v>0</v>
      </c>
    </row>
    <row r="18463" spans="1:8" x14ac:dyDescent="0.3">
      <c r="A18463" t="s">
        <v>43</v>
      </c>
      <c r="B18463" t="s">
        <v>56</v>
      </c>
      <c r="C18463" t="s">
        <v>77</v>
      </c>
      <c r="D18463" t="s">
        <v>203</v>
      </c>
      <c r="E18463" t="s">
        <v>205</v>
      </c>
      <c r="G18463" s="87">
        <v>12000</v>
      </c>
      <c r="H18463" s="87">
        <v>7308.1742838259061</v>
      </c>
    </row>
    <row r="18464" spans="1:8" x14ac:dyDescent="0.3">
      <c r="A18464" t="s">
        <v>43</v>
      </c>
      <c r="B18464" t="s">
        <v>56</v>
      </c>
      <c r="C18464" t="s">
        <v>77</v>
      </c>
      <c r="D18464" t="s">
        <v>206</v>
      </c>
      <c r="E18464" t="s">
        <v>207</v>
      </c>
      <c r="G18464" s="87">
        <v>12000</v>
      </c>
      <c r="H18464" s="87">
        <v>12600</v>
      </c>
    </row>
    <row r="18465" spans="1:8" x14ac:dyDescent="0.3">
      <c r="A18465" t="s">
        <v>43</v>
      </c>
      <c r="B18465" t="s">
        <v>56</v>
      </c>
      <c r="C18465" t="s">
        <v>77</v>
      </c>
      <c r="D18465" t="s">
        <v>206</v>
      </c>
      <c r="E18465" t="s">
        <v>208</v>
      </c>
      <c r="G18465" s="87">
        <v>12000</v>
      </c>
      <c r="H18465" s="87">
        <v>12600</v>
      </c>
    </row>
    <row r="18466" spans="1:8" x14ac:dyDescent="0.3">
      <c r="A18466" t="s">
        <v>43</v>
      </c>
      <c r="B18466" t="s">
        <v>56</v>
      </c>
      <c r="C18466" t="s">
        <v>77</v>
      </c>
      <c r="D18466" t="s">
        <v>206</v>
      </c>
      <c r="E18466" t="s">
        <v>209</v>
      </c>
      <c r="G18466" s="87">
        <v>12000</v>
      </c>
      <c r="H18466" s="87">
        <v>10872.089715536111</v>
      </c>
    </row>
    <row r="18467" spans="1:8" x14ac:dyDescent="0.3">
      <c r="A18467" t="s">
        <v>43</v>
      </c>
      <c r="B18467" t="s">
        <v>56</v>
      </c>
      <c r="C18467" t="s">
        <v>77</v>
      </c>
      <c r="D18467" t="s">
        <v>210</v>
      </c>
      <c r="E18467" t="s">
        <v>211</v>
      </c>
      <c r="G18467" s="87">
        <v>12000</v>
      </c>
      <c r="H18467" s="87">
        <v>11040</v>
      </c>
    </row>
    <row r="18468" spans="1:8" x14ac:dyDescent="0.3">
      <c r="A18468" t="s">
        <v>43</v>
      </c>
      <c r="B18468" t="s">
        <v>56</v>
      </c>
      <c r="C18468" t="s">
        <v>77</v>
      </c>
      <c r="D18468" t="s">
        <v>210</v>
      </c>
      <c r="E18468" t="s">
        <v>212</v>
      </c>
      <c r="G18468" s="87">
        <v>12000</v>
      </c>
      <c r="H18468" s="87">
        <v>10920</v>
      </c>
    </row>
    <row r="18469" spans="1:8" x14ac:dyDescent="0.3">
      <c r="A18469" t="s">
        <v>43</v>
      </c>
      <c r="B18469" t="s">
        <v>56</v>
      </c>
      <c r="C18469" t="s">
        <v>77</v>
      </c>
      <c r="D18469" t="s">
        <v>210</v>
      </c>
      <c r="E18469" t="s">
        <v>213</v>
      </c>
      <c r="G18469" s="87">
        <v>12000</v>
      </c>
      <c r="H18469" s="87">
        <v>10800</v>
      </c>
    </row>
    <row r="18470" spans="1:8" x14ac:dyDescent="0.3">
      <c r="A18470" t="s">
        <v>43</v>
      </c>
      <c r="B18470" t="s">
        <v>56</v>
      </c>
      <c r="C18470" t="s">
        <v>77</v>
      </c>
      <c r="D18470" t="s">
        <v>214</v>
      </c>
      <c r="E18470" t="s">
        <v>215</v>
      </c>
      <c r="F18470" s="88">
        <v>46388</v>
      </c>
      <c r="G18470" s="87">
        <v>1000</v>
      </c>
      <c r="H18470" s="87">
        <v>40.841090226911618</v>
      </c>
    </row>
    <row r="18471" spans="1:8" x14ac:dyDescent="0.3">
      <c r="A18471" t="s">
        <v>43</v>
      </c>
      <c r="B18471" t="s">
        <v>56</v>
      </c>
      <c r="C18471" t="s">
        <v>77</v>
      </c>
      <c r="D18471" t="s">
        <v>214</v>
      </c>
      <c r="E18471" t="s">
        <v>216</v>
      </c>
      <c r="F18471" s="88">
        <v>46388</v>
      </c>
      <c r="G18471" s="87">
        <v>1000</v>
      </c>
      <c r="H18471" s="87">
        <v>50.000000000000043</v>
      </c>
    </row>
    <row r="18472" spans="1:8" x14ac:dyDescent="0.3">
      <c r="A18472" t="s">
        <v>43</v>
      </c>
      <c r="B18472" t="s">
        <v>56</v>
      </c>
      <c r="C18472" t="s">
        <v>77</v>
      </c>
      <c r="D18472" t="s">
        <v>214</v>
      </c>
      <c r="E18472" t="s">
        <v>217</v>
      </c>
      <c r="F18472" s="88">
        <v>46388</v>
      </c>
      <c r="G18472" s="87">
        <v>1000</v>
      </c>
      <c r="H18472" s="87">
        <v>-8.7227712124651191</v>
      </c>
    </row>
    <row r="18473" spans="1:8" x14ac:dyDescent="0.3">
      <c r="A18473" t="s">
        <v>43</v>
      </c>
      <c r="B18473" t="s">
        <v>56</v>
      </c>
      <c r="C18473" t="s">
        <v>77</v>
      </c>
      <c r="D18473" t="s">
        <v>214</v>
      </c>
      <c r="E18473" t="s">
        <v>215</v>
      </c>
      <c r="F18473" s="88">
        <v>46419</v>
      </c>
      <c r="G18473" s="87">
        <v>1000</v>
      </c>
      <c r="H18473" s="87">
        <v>40.834628721750697</v>
      </c>
    </row>
    <row r="18474" spans="1:8" x14ac:dyDescent="0.3">
      <c r="A18474" t="s">
        <v>43</v>
      </c>
      <c r="B18474" t="s">
        <v>56</v>
      </c>
      <c r="C18474" t="s">
        <v>77</v>
      </c>
      <c r="D18474" t="s">
        <v>214</v>
      </c>
      <c r="E18474" t="s">
        <v>216</v>
      </c>
      <c r="F18474" s="88">
        <v>46419</v>
      </c>
      <c r="G18474" s="87">
        <v>1000</v>
      </c>
      <c r="H18474" s="87">
        <v>50.000000000000043</v>
      </c>
    </row>
    <row r="18475" spans="1:8" x14ac:dyDescent="0.3">
      <c r="A18475" t="s">
        <v>43</v>
      </c>
      <c r="B18475" t="s">
        <v>56</v>
      </c>
      <c r="C18475" t="s">
        <v>77</v>
      </c>
      <c r="D18475" t="s">
        <v>214</v>
      </c>
      <c r="E18475" t="s">
        <v>217</v>
      </c>
      <c r="F18475" s="88">
        <v>46419</v>
      </c>
      <c r="G18475" s="87">
        <v>1000</v>
      </c>
      <c r="H18475" s="87">
        <v>-8.7289250269041432</v>
      </c>
    </row>
    <row r="18476" spans="1:8" x14ac:dyDescent="0.3">
      <c r="A18476" t="s">
        <v>43</v>
      </c>
      <c r="B18476" t="s">
        <v>56</v>
      </c>
      <c r="C18476" t="s">
        <v>77</v>
      </c>
      <c r="D18476" t="s">
        <v>214</v>
      </c>
      <c r="E18476" t="s">
        <v>215</v>
      </c>
      <c r="F18476" s="88">
        <v>46447</v>
      </c>
      <c r="G18476" s="87">
        <v>1000</v>
      </c>
      <c r="H18476" s="87">
        <v>40.828158093118461</v>
      </c>
    </row>
    <row r="18477" spans="1:8" x14ac:dyDescent="0.3">
      <c r="A18477" t="s">
        <v>43</v>
      </c>
      <c r="B18477" t="s">
        <v>56</v>
      </c>
      <c r="C18477" t="s">
        <v>77</v>
      </c>
      <c r="D18477" t="s">
        <v>214</v>
      </c>
      <c r="E18477" t="s">
        <v>216</v>
      </c>
      <c r="F18477" s="88">
        <v>46447</v>
      </c>
      <c r="G18477" s="87">
        <v>1000</v>
      </c>
      <c r="H18477" s="87">
        <v>50.000000000000043</v>
      </c>
    </row>
    <row r="18478" spans="1:8" x14ac:dyDescent="0.3">
      <c r="A18478" t="s">
        <v>43</v>
      </c>
      <c r="B18478" t="s">
        <v>56</v>
      </c>
      <c r="C18478" t="s">
        <v>77</v>
      </c>
      <c r="D18478" t="s">
        <v>214</v>
      </c>
      <c r="E18478" t="s">
        <v>217</v>
      </c>
      <c r="F18478" s="88">
        <v>46447</v>
      </c>
      <c r="G18478" s="87">
        <v>1000</v>
      </c>
      <c r="H18478" s="87">
        <v>-8.7350875303633391</v>
      </c>
    </row>
    <row r="18479" spans="1:8" x14ac:dyDescent="0.3">
      <c r="A18479" t="s">
        <v>43</v>
      </c>
      <c r="B18479" t="s">
        <v>56</v>
      </c>
      <c r="C18479" t="s">
        <v>77</v>
      </c>
      <c r="D18479" t="s">
        <v>214</v>
      </c>
      <c r="E18479" t="s">
        <v>215</v>
      </c>
      <c r="F18479" s="88">
        <v>46478</v>
      </c>
      <c r="G18479" s="87">
        <v>1000</v>
      </c>
      <c r="H18479" s="87">
        <v>40.82145850796315</v>
      </c>
    </row>
    <row r="18480" spans="1:8" x14ac:dyDescent="0.3">
      <c r="A18480" t="s">
        <v>43</v>
      </c>
      <c r="B18480" t="s">
        <v>56</v>
      </c>
      <c r="C18480" t="s">
        <v>77</v>
      </c>
      <c r="D18480" t="s">
        <v>214</v>
      </c>
      <c r="E18480" t="s">
        <v>216</v>
      </c>
      <c r="F18480" s="88">
        <v>46478</v>
      </c>
      <c r="G18480" s="87">
        <v>1000</v>
      </c>
      <c r="H18480" s="87">
        <v>50.000000000000043</v>
      </c>
    </row>
    <row r="18481" spans="1:8" x14ac:dyDescent="0.3">
      <c r="A18481" t="s">
        <v>43</v>
      </c>
      <c r="B18481" t="s">
        <v>56</v>
      </c>
      <c r="C18481" t="s">
        <v>77</v>
      </c>
      <c r="D18481" t="s">
        <v>214</v>
      </c>
      <c r="E18481" t="s">
        <v>217</v>
      </c>
      <c r="F18481" s="88">
        <v>46478</v>
      </c>
      <c r="G18481" s="87">
        <v>1000</v>
      </c>
      <c r="H18481" s="87">
        <v>-8.7414680876541908</v>
      </c>
    </row>
    <row r="18482" spans="1:8" x14ac:dyDescent="0.3">
      <c r="A18482" t="s">
        <v>43</v>
      </c>
      <c r="B18482" t="s">
        <v>56</v>
      </c>
      <c r="C18482" t="s">
        <v>77</v>
      </c>
      <c r="D18482" t="s">
        <v>214</v>
      </c>
      <c r="E18482" t="s">
        <v>215</v>
      </c>
      <c r="F18482" s="88">
        <v>46508</v>
      </c>
      <c r="G18482" s="87">
        <v>1000</v>
      </c>
      <c r="H18482" s="87">
        <v>-8.7478579731332662</v>
      </c>
    </row>
    <row r="18483" spans="1:8" x14ac:dyDescent="0.3">
      <c r="A18483" t="s">
        <v>43</v>
      </c>
      <c r="B18483" t="s">
        <v>56</v>
      </c>
      <c r="C18483" t="s">
        <v>77</v>
      </c>
      <c r="D18483" t="s">
        <v>214</v>
      </c>
      <c r="E18483" t="s">
        <v>216</v>
      </c>
      <c r="F18483" s="88">
        <v>46508</v>
      </c>
      <c r="G18483" s="87">
        <v>1000</v>
      </c>
      <c r="H18483" s="87">
        <v>0</v>
      </c>
    </row>
    <row r="18484" spans="1:8" x14ac:dyDescent="0.3">
      <c r="A18484" t="s">
        <v>43</v>
      </c>
      <c r="B18484" t="s">
        <v>56</v>
      </c>
      <c r="C18484" t="s">
        <v>77</v>
      </c>
      <c r="D18484" t="s">
        <v>214</v>
      </c>
      <c r="E18484" t="s">
        <v>217</v>
      </c>
      <c r="F18484" s="88">
        <v>46508</v>
      </c>
      <c r="G18484" s="87">
        <v>1000</v>
      </c>
      <c r="H18484" s="87">
        <v>-8.7478579731332662</v>
      </c>
    </row>
    <row r="18485" spans="1:8" x14ac:dyDescent="0.3">
      <c r="A18485" t="s">
        <v>43</v>
      </c>
      <c r="B18485" t="s">
        <v>56</v>
      </c>
      <c r="C18485" t="s">
        <v>77</v>
      </c>
      <c r="D18485" t="s">
        <v>214</v>
      </c>
      <c r="E18485" t="s">
        <v>215</v>
      </c>
      <c r="F18485" s="88">
        <v>46539</v>
      </c>
      <c r="G18485" s="87">
        <v>1000</v>
      </c>
      <c r="H18485" s="87">
        <v>-8.7542572072719658</v>
      </c>
    </row>
    <row r="18486" spans="1:8" x14ac:dyDescent="0.3">
      <c r="A18486" t="s">
        <v>43</v>
      </c>
      <c r="B18486" t="s">
        <v>56</v>
      </c>
      <c r="C18486" t="s">
        <v>77</v>
      </c>
      <c r="D18486" t="s">
        <v>214</v>
      </c>
      <c r="E18486" t="s">
        <v>216</v>
      </c>
      <c r="F18486" s="88">
        <v>46539</v>
      </c>
      <c r="G18486" s="87">
        <v>1000</v>
      </c>
      <c r="H18486" s="87">
        <v>0</v>
      </c>
    </row>
    <row r="18487" spans="1:8" x14ac:dyDescent="0.3">
      <c r="A18487" t="s">
        <v>43</v>
      </c>
      <c r="B18487" t="s">
        <v>56</v>
      </c>
      <c r="C18487" t="s">
        <v>77</v>
      </c>
      <c r="D18487" t="s">
        <v>214</v>
      </c>
      <c r="E18487" t="s">
        <v>217</v>
      </c>
      <c r="F18487" s="88">
        <v>46539</v>
      </c>
      <c r="G18487" s="87">
        <v>1000</v>
      </c>
      <c r="H18487" s="87">
        <v>-8.7542572072719658</v>
      </c>
    </row>
    <row r="18488" spans="1:8" x14ac:dyDescent="0.3">
      <c r="A18488" t="s">
        <v>43</v>
      </c>
      <c r="B18488" t="s">
        <v>56</v>
      </c>
      <c r="C18488" t="s">
        <v>77</v>
      </c>
      <c r="D18488" t="s">
        <v>214</v>
      </c>
      <c r="E18488" t="s">
        <v>215</v>
      </c>
      <c r="F18488" s="88">
        <v>46569</v>
      </c>
      <c r="G18488" s="87">
        <v>1000</v>
      </c>
      <c r="H18488" s="87">
        <v>-8.7606658106015303</v>
      </c>
    </row>
    <row r="18489" spans="1:8" x14ac:dyDescent="0.3">
      <c r="A18489" t="s">
        <v>43</v>
      </c>
      <c r="B18489" t="s">
        <v>56</v>
      </c>
      <c r="C18489" t="s">
        <v>77</v>
      </c>
      <c r="D18489" t="s">
        <v>214</v>
      </c>
      <c r="E18489" t="s">
        <v>216</v>
      </c>
      <c r="F18489" s="88">
        <v>46569</v>
      </c>
      <c r="G18489" s="87">
        <v>1000</v>
      </c>
      <c r="H18489" s="87">
        <v>0</v>
      </c>
    </row>
    <row r="18490" spans="1:8" x14ac:dyDescent="0.3">
      <c r="A18490" t="s">
        <v>43</v>
      </c>
      <c r="B18490" t="s">
        <v>56</v>
      </c>
      <c r="C18490" t="s">
        <v>77</v>
      </c>
      <c r="D18490" t="s">
        <v>214</v>
      </c>
      <c r="E18490" t="s">
        <v>217</v>
      </c>
      <c r="F18490" s="88">
        <v>46569</v>
      </c>
      <c r="G18490" s="87">
        <v>1000</v>
      </c>
      <c r="H18490" s="87">
        <v>-8.7606658106015303</v>
      </c>
    </row>
    <row r="18491" spans="1:8" x14ac:dyDescent="0.3">
      <c r="A18491" t="s">
        <v>43</v>
      </c>
      <c r="B18491" t="s">
        <v>56</v>
      </c>
      <c r="C18491" t="s">
        <v>77</v>
      </c>
      <c r="D18491" t="s">
        <v>214</v>
      </c>
      <c r="E18491" t="s">
        <v>215</v>
      </c>
      <c r="F18491" s="88">
        <v>46600</v>
      </c>
      <c r="G18491" s="87">
        <v>1000</v>
      </c>
      <c r="H18491" s="87">
        <v>-8.7671890950580256</v>
      </c>
    </row>
    <row r="18492" spans="1:8" x14ac:dyDescent="0.3">
      <c r="A18492" t="s">
        <v>43</v>
      </c>
      <c r="B18492" t="s">
        <v>56</v>
      </c>
      <c r="C18492" t="s">
        <v>77</v>
      </c>
      <c r="D18492" t="s">
        <v>214</v>
      </c>
      <c r="E18492" t="s">
        <v>216</v>
      </c>
      <c r="F18492" s="88">
        <v>46600</v>
      </c>
      <c r="G18492" s="87">
        <v>1000</v>
      </c>
      <c r="H18492" s="87">
        <v>0</v>
      </c>
    </row>
    <row r="18493" spans="1:8" x14ac:dyDescent="0.3">
      <c r="A18493" t="s">
        <v>43</v>
      </c>
      <c r="B18493" t="s">
        <v>56</v>
      </c>
      <c r="C18493" t="s">
        <v>77</v>
      </c>
      <c r="D18493" t="s">
        <v>214</v>
      </c>
      <c r="E18493" t="s">
        <v>217</v>
      </c>
      <c r="F18493" s="88">
        <v>46600</v>
      </c>
      <c r="G18493" s="87">
        <v>1000</v>
      </c>
      <c r="H18493" s="87">
        <v>-8.7671890950580256</v>
      </c>
    </row>
    <row r="18494" spans="1:8" x14ac:dyDescent="0.3">
      <c r="A18494" t="s">
        <v>43</v>
      </c>
      <c r="B18494" t="s">
        <v>56</v>
      </c>
      <c r="C18494" t="s">
        <v>77</v>
      </c>
      <c r="D18494" t="s">
        <v>214</v>
      </c>
      <c r="E18494" t="s">
        <v>215</v>
      </c>
      <c r="F18494" s="88">
        <v>46631</v>
      </c>
      <c r="G18494" s="87">
        <v>1000</v>
      </c>
      <c r="H18494" s="87">
        <v>-8.7736166530455471</v>
      </c>
    </row>
    <row r="18495" spans="1:8" x14ac:dyDescent="0.3">
      <c r="A18495" t="s">
        <v>43</v>
      </c>
      <c r="B18495" t="s">
        <v>56</v>
      </c>
      <c r="C18495" t="s">
        <v>77</v>
      </c>
      <c r="D18495" t="s">
        <v>214</v>
      </c>
      <c r="E18495" t="s">
        <v>216</v>
      </c>
      <c r="F18495" s="88">
        <v>46631</v>
      </c>
      <c r="G18495" s="87">
        <v>1000</v>
      </c>
      <c r="H18495" s="87">
        <v>0</v>
      </c>
    </row>
    <row r="18496" spans="1:8" x14ac:dyDescent="0.3">
      <c r="A18496" t="s">
        <v>43</v>
      </c>
      <c r="B18496" t="s">
        <v>56</v>
      </c>
      <c r="C18496" t="s">
        <v>77</v>
      </c>
      <c r="D18496" t="s">
        <v>214</v>
      </c>
      <c r="E18496" t="s">
        <v>217</v>
      </c>
      <c r="F18496" s="88">
        <v>46631</v>
      </c>
      <c r="G18496" s="87">
        <v>1000</v>
      </c>
      <c r="H18496" s="87">
        <v>-8.7736166530455471</v>
      </c>
    </row>
    <row r="18497" spans="1:8" x14ac:dyDescent="0.3">
      <c r="A18497" t="s">
        <v>43</v>
      </c>
      <c r="B18497" t="s">
        <v>56</v>
      </c>
      <c r="C18497" t="s">
        <v>77</v>
      </c>
      <c r="D18497" t="s">
        <v>214</v>
      </c>
      <c r="E18497" t="s">
        <v>215</v>
      </c>
      <c r="F18497" s="88">
        <v>46661</v>
      </c>
      <c r="G18497" s="87">
        <v>1000</v>
      </c>
      <c r="H18497" s="87">
        <v>-8.7800536425195475</v>
      </c>
    </row>
    <row r="18498" spans="1:8" x14ac:dyDescent="0.3">
      <c r="A18498" t="s">
        <v>43</v>
      </c>
      <c r="B18498" t="s">
        <v>56</v>
      </c>
      <c r="C18498" t="s">
        <v>77</v>
      </c>
      <c r="D18498" t="s">
        <v>214</v>
      </c>
      <c r="E18498" t="s">
        <v>216</v>
      </c>
      <c r="F18498" s="88">
        <v>46661</v>
      </c>
      <c r="G18498" s="87">
        <v>1000</v>
      </c>
      <c r="H18498" s="87">
        <v>0</v>
      </c>
    </row>
    <row r="18499" spans="1:8" x14ac:dyDescent="0.3">
      <c r="A18499" t="s">
        <v>43</v>
      </c>
      <c r="B18499" t="s">
        <v>56</v>
      </c>
      <c r="C18499" t="s">
        <v>77</v>
      </c>
      <c r="D18499" t="s">
        <v>214</v>
      </c>
      <c r="E18499" t="s">
        <v>217</v>
      </c>
      <c r="F18499" s="88">
        <v>46661</v>
      </c>
      <c r="G18499" s="87">
        <v>1000</v>
      </c>
      <c r="H18499" s="87">
        <v>-8.7800536425195475</v>
      </c>
    </row>
    <row r="18500" spans="1:8" x14ac:dyDescent="0.3">
      <c r="A18500" t="s">
        <v>43</v>
      </c>
      <c r="B18500" t="s">
        <v>56</v>
      </c>
      <c r="C18500" t="s">
        <v>77</v>
      </c>
      <c r="D18500" t="s">
        <v>214</v>
      </c>
      <c r="E18500" t="s">
        <v>215</v>
      </c>
      <c r="F18500" s="88">
        <v>46692</v>
      </c>
      <c r="G18500" s="87">
        <v>1000</v>
      </c>
      <c r="H18500" s="87">
        <v>-8.7865000842540795</v>
      </c>
    </row>
    <row r="18501" spans="1:8" x14ac:dyDescent="0.3">
      <c r="A18501" t="s">
        <v>43</v>
      </c>
      <c r="B18501" t="s">
        <v>56</v>
      </c>
      <c r="C18501" t="s">
        <v>77</v>
      </c>
      <c r="D18501" t="s">
        <v>214</v>
      </c>
      <c r="E18501" t="s">
        <v>216</v>
      </c>
      <c r="F18501" s="88">
        <v>46692</v>
      </c>
      <c r="G18501" s="87">
        <v>1000</v>
      </c>
      <c r="H18501" s="87">
        <v>0</v>
      </c>
    </row>
    <row r="18502" spans="1:8" x14ac:dyDescent="0.3">
      <c r="A18502" t="s">
        <v>43</v>
      </c>
      <c r="B18502" t="s">
        <v>56</v>
      </c>
      <c r="C18502" t="s">
        <v>77</v>
      </c>
      <c r="D18502" t="s">
        <v>214</v>
      </c>
      <c r="E18502" t="s">
        <v>217</v>
      </c>
      <c r="F18502" s="88">
        <v>46692</v>
      </c>
      <c r="G18502" s="87">
        <v>1000</v>
      </c>
      <c r="H18502" s="87">
        <v>-8.7865000842540795</v>
      </c>
    </row>
    <row r="18503" spans="1:8" x14ac:dyDescent="0.3">
      <c r="A18503" t="s">
        <v>43</v>
      </c>
      <c r="B18503" t="s">
        <v>56</v>
      </c>
      <c r="C18503" t="s">
        <v>77</v>
      </c>
      <c r="D18503" t="s">
        <v>214</v>
      </c>
      <c r="E18503" t="s">
        <v>215</v>
      </c>
      <c r="F18503" s="88">
        <v>46722</v>
      </c>
      <c r="G18503" s="87">
        <v>1000</v>
      </c>
      <c r="H18503" s="87">
        <v>-8.7929559990846951</v>
      </c>
    </row>
    <row r="18504" spans="1:8" x14ac:dyDescent="0.3">
      <c r="A18504" t="s">
        <v>43</v>
      </c>
      <c r="B18504" t="s">
        <v>56</v>
      </c>
      <c r="C18504" t="s">
        <v>77</v>
      </c>
      <c r="D18504" t="s">
        <v>214</v>
      </c>
      <c r="E18504" t="s">
        <v>216</v>
      </c>
      <c r="F18504" s="88">
        <v>46722</v>
      </c>
      <c r="G18504" s="87">
        <v>1000</v>
      </c>
      <c r="H18504" s="87">
        <v>0</v>
      </c>
    </row>
    <row r="18505" spans="1:8" x14ac:dyDescent="0.3">
      <c r="A18505" t="s">
        <v>43</v>
      </c>
      <c r="B18505" t="s">
        <v>56</v>
      </c>
      <c r="C18505" t="s">
        <v>77</v>
      </c>
      <c r="D18505" t="s">
        <v>214</v>
      </c>
      <c r="E18505" t="s">
        <v>217</v>
      </c>
      <c r="F18505" s="88">
        <v>46722</v>
      </c>
      <c r="G18505" s="87">
        <v>1000</v>
      </c>
      <c r="H18505" s="87">
        <v>-8.7929559990846951</v>
      </c>
    </row>
    <row r="18506" spans="1:8" x14ac:dyDescent="0.3">
      <c r="A18506" t="s">
        <v>43</v>
      </c>
      <c r="B18506" t="s">
        <v>56</v>
      </c>
      <c r="C18506" t="s">
        <v>78</v>
      </c>
      <c r="D18506" t="s">
        <v>198</v>
      </c>
      <c r="E18506" t="s">
        <v>135</v>
      </c>
      <c r="G18506" s="87">
        <v>8800</v>
      </c>
      <c r="H18506" s="87">
        <v>5104</v>
      </c>
    </row>
    <row r="18507" spans="1:8" x14ac:dyDescent="0.3">
      <c r="A18507" t="s">
        <v>43</v>
      </c>
      <c r="B18507" t="s">
        <v>56</v>
      </c>
      <c r="C18507" t="s">
        <v>78</v>
      </c>
      <c r="D18507" t="s">
        <v>198</v>
      </c>
      <c r="E18507" t="s">
        <v>199</v>
      </c>
      <c r="G18507" s="87">
        <v>8800</v>
      </c>
      <c r="H18507" s="87">
        <v>8778.0548628428933</v>
      </c>
    </row>
    <row r="18508" spans="1:8" x14ac:dyDescent="0.3">
      <c r="A18508" t="s">
        <v>43</v>
      </c>
      <c r="B18508" t="s">
        <v>56</v>
      </c>
      <c r="C18508" t="s">
        <v>78</v>
      </c>
      <c r="D18508" t="s">
        <v>198</v>
      </c>
      <c r="E18508" t="s">
        <v>200</v>
      </c>
      <c r="G18508" s="87">
        <v>8800</v>
      </c>
      <c r="H18508" s="87">
        <v>8877.2293688501413</v>
      </c>
    </row>
    <row r="18509" spans="1:8" x14ac:dyDescent="0.3">
      <c r="A18509" t="s">
        <v>43</v>
      </c>
      <c r="B18509" t="s">
        <v>56</v>
      </c>
      <c r="C18509" t="s">
        <v>78</v>
      </c>
      <c r="D18509" t="s">
        <v>198</v>
      </c>
      <c r="E18509" t="s">
        <v>201</v>
      </c>
      <c r="G18509" s="87">
        <v>8800</v>
      </c>
      <c r="H18509" s="87">
        <v>8800</v>
      </c>
    </row>
    <row r="18510" spans="1:8" x14ac:dyDescent="0.3">
      <c r="A18510" t="s">
        <v>43</v>
      </c>
      <c r="B18510" t="s">
        <v>56</v>
      </c>
      <c r="C18510" t="s">
        <v>78</v>
      </c>
      <c r="D18510" t="s">
        <v>198</v>
      </c>
      <c r="E18510" t="s">
        <v>202</v>
      </c>
      <c r="G18510" s="87">
        <v>8800</v>
      </c>
      <c r="H18510" s="87">
        <v>5135.9531510554434</v>
      </c>
    </row>
    <row r="18511" spans="1:8" x14ac:dyDescent="0.3">
      <c r="A18511" t="s">
        <v>43</v>
      </c>
      <c r="B18511" t="s">
        <v>56</v>
      </c>
      <c r="C18511" t="s">
        <v>78</v>
      </c>
      <c r="D18511" t="s">
        <v>198</v>
      </c>
      <c r="E18511" t="s">
        <v>139</v>
      </c>
      <c r="G18511" s="87">
        <v>8800</v>
      </c>
      <c r="H18511" s="87">
        <v>5676</v>
      </c>
    </row>
    <row r="18512" spans="1:8" x14ac:dyDescent="0.3">
      <c r="A18512" t="s">
        <v>43</v>
      </c>
      <c r="B18512" t="s">
        <v>56</v>
      </c>
      <c r="C18512" t="s">
        <v>78</v>
      </c>
      <c r="D18512" t="s">
        <v>198</v>
      </c>
      <c r="E18512" t="s">
        <v>65</v>
      </c>
      <c r="G18512" s="87">
        <v>8800</v>
      </c>
      <c r="H18512" s="87">
        <v>5135.9531510554434</v>
      </c>
    </row>
    <row r="18513" spans="1:8" x14ac:dyDescent="0.3">
      <c r="A18513" t="s">
        <v>43</v>
      </c>
      <c r="B18513" t="s">
        <v>56</v>
      </c>
      <c r="C18513" t="s">
        <v>78</v>
      </c>
      <c r="D18513" t="s">
        <v>203</v>
      </c>
      <c r="E18513" t="s">
        <v>204</v>
      </c>
      <c r="G18513" s="87">
        <v>8800</v>
      </c>
      <c r="H18513" s="87">
        <v>4947.3192540639666</v>
      </c>
    </row>
    <row r="18514" spans="1:8" x14ac:dyDescent="0.3">
      <c r="A18514" t="s">
        <v>43</v>
      </c>
      <c r="B18514" t="s">
        <v>56</v>
      </c>
      <c r="C18514" t="s">
        <v>78</v>
      </c>
      <c r="D18514" t="s">
        <v>203</v>
      </c>
      <c r="E18514" t="s">
        <v>142</v>
      </c>
      <c r="G18514" s="87">
        <v>8800</v>
      </c>
      <c r="H18514" s="87">
        <v>8481.9277108433744</v>
      </c>
    </row>
    <row r="18515" spans="1:8" x14ac:dyDescent="0.3">
      <c r="A18515" t="s">
        <v>43</v>
      </c>
      <c r="B18515" t="s">
        <v>56</v>
      </c>
      <c r="C18515" t="s">
        <v>78</v>
      </c>
      <c r="D18515" t="s">
        <v>203</v>
      </c>
      <c r="E18515" t="s">
        <v>143</v>
      </c>
      <c r="G18515" s="87">
        <v>8800</v>
      </c>
      <c r="H18515" s="87">
        <v>8849.7305622264903</v>
      </c>
    </row>
    <row r="18516" spans="1:8" x14ac:dyDescent="0.3">
      <c r="A18516" t="s">
        <v>43</v>
      </c>
      <c r="B18516" t="s">
        <v>56</v>
      </c>
      <c r="C18516" t="s">
        <v>78</v>
      </c>
      <c r="D18516" t="s">
        <v>203</v>
      </c>
      <c r="E18516" t="s">
        <v>141</v>
      </c>
      <c r="G18516" s="87">
        <v>8800</v>
      </c>
      <c r="H18516" s="87">
        <v>0</v>
      </c>
    </row>
    <row r="18517" spans="1:8" x14ac:dyDescent="0.3">
      <c r="A18517" t="s">
        <v>43</v>
      </c>
      <c r="B18517" t="s">
        <v>56</v>
      </c>
      <c r="C18517" t="s">
        <v>78</v>
      </c>
      <c r="D18517" t="s">
        <v>203</v>
      </c>
      <c r="E18517" t="s">
        <v>205</v>
      </c>
      <c r="G18517" s="87">
        <v>8800</v>
      </c>
      <c r="H18517" s="87">
        <v>4947.3192540639666</v>
      </c>
    </row>
    <row r="18518" spans="1:8" x14ac:dyDescent="0.3">
      <c r="A18518" t="s">
        <v>43</v>
      </c>
      <c r="B18518" t="s">
        <v>56</v>
      </c>
      <c r="C18518" t="s">
        <v>78</v>
      </c>
      <c r="D18518" t="s">
        <v>206</v>
      </c>
      <c r="E18518" t="s">
        <v>207</v>
      </c>
      <c r="G18518" s="87">
        <v>8800</v>
      </c>
      <c r="H18518" s="87">
        <v>8800</v>
      </c>
    </row>
    <row r="18519" spans="1:8" x14ac:dyDescent="0.3">
      <c r="A18519" t="s">
        <v>43</v>
      </c>
      <c r="B18519" t="s">
        <v>56</v>
      </c>
      <c r="C18519" t="s">
        <v>78</v>
      </c>
      <c r="D18519" t="s">
        <v>206</v>
      </c>
      <c r="E18519" t="s">
        <v>208</v>
      </c>
      <c r="G18519" s="87">
        <v>8800</v>
      </c>
      <c r="H18519" s="87">
        <v>8822</v>
      </c>
    </row>
    <row r="18520" spans="1:8" x14ac:dyDescent="0.3">
      <c r="A18520" t="s">
        <v>43</v>
      </c>
      <c r="B18520" t="s">
        <v>56</v>
      </c>
      <c r="C18520" t="s">
        <v>78</v>
      </c>
      <c r="D18520" t="s">
        <v>206</v>
      </c>
      <c r="E18520" t="s">
        <v>209</v>
      </c>
      <c r="G18520" s="87">
        <v>8800</v>
      </c>
      <c r="H18520" s="87">
        <v>8025.5671043034299</v>
      </c>
    </row>
    <row r="18521" spans="1:8" x14ac:dyDescent="0.3">
      <c r="A18521" t="s">
        <v>43</v>
      </c>
      <c r="B18521" t="s">
        <v>56</v>
      </c>
      <c r="C18521" t="s">
        <v>78</v>
      </c>
      <c r="D18521" t="s">
        <v>210</v>
      </c>
      <c r="E18521" t="s">
        <v>211</v>
      </c>
      <c r="G18521" s="87">
        <v>8800</v>
      </c>
      <c r="H18521" s="87">
        <v>8096</v>
      </c>
    </row>
    <row r="18522" spans="1:8" x14ac:dyDescent="0.3">
      <c r="A18522" t="s">
        <v>43</v>
      </c>
      <c r="B18522" t="s">
        <v>56</v>
      </c>
      <c r="C18522" t="s">
        <v>78</v>
      </c>
      <c r="D18522" t="s">
        <v>210</v>
      </c>
      <c r="E18522" t="s">
        <v>212</v>
      </c>
      <c r="G18522" s="87">
        <v>8800</v>
      </c>
      <c r="H18522" s="87">
        <v>8008</v>
      </c>
    </row>
    <row r="18523" spans="1:8" x14ac:dyDescent="0.3">
      <c r="A18523" t="s">
        <v>43</v>
      </c>
      <c r="B18523" t="s">
        <v>56</v>
      </c>
      <c r="C18523" t="s">
        <v>78</v>
      </c>
      <c r="D18523" t="s">
        <v>210</v>
      </c>
      <c r="E18523" t="s">
        <v>213</v>
      </c>
      <c r="G18523" s="87">
        <v>8800</v>
      </c>
      <c r="H18523" s="87">
        <v>8052</v>
      </c>
    </row>
    <row r="18524" spans="1:8" x14ac:dyDescent="0.3">
      <c r="A18524" t="s">
        <v>43</v>
      </c>
      <c r="B18524" t="s">
        <v>56</v>
      </c>
      <c r="C18524" t="s">
        <v>78</v>
      </c>
      <c r="D18524" t="s">
        <v>214</v>
      </c>
      <c r="E18524" t="s">
        <v>215</v>
      </c>
      <c r="F18524" s="88">
        <v>46388</v>
      </c>
      <c r="G18524" s="87">
        <v>733.33333333333337</v>
      </c>
      <c r="H18524" s="87">
        <v>3.2281471922557259</v>
      </c>
    </row>
    <row r="18525" spans="1:8" x14ac:dyDescent="0.3">
      <c r="A18525" t="s">
        <v>43</v>
      </c>
      <c r="B18525" t="s">
        <v>56</v>
      </c>
      <c r="C18525" t="s">
        <v>78</v>
      </c>
      <c r="D18525" t="s">
        <v>214</v>
      </c>
      <c r="E18525" t="s">
        <v>216</v>
      </c>
      <c r="F18525" s="88">
        <v>46388</v>
      </c>
      <c r="G18525" s="87">
        <v>733.33333333333337</v>
      </c>
      <c r="H18525" s="87">
        <v>0</v>
      </c>
    </row>
    <row r="18526" spans="1:8" x14ac:dyDescent="0.3">
      <c r="A18526" t="s">
        <v>43</v>
      </c>
      <c r="B18526" t="s">
        <v>56</v>
      </c>
      <c r="C18526" t="s">
        <v>78</v>
      </c>
      <c r="D18526" t="s">
        <v>214</v>
      </c>
      <c r="E18526" t="s">
        <v>217</v>
      </c>
      <c r="F18526" s="88">
        <v>46388</v>
      </c>
      <c r="G18526" s="87">
        <v>733.33333333333337</v>
      </c>
      <c r="H18526" s="87">
        <v>3.2281471922557259</v>
      </c>
    </row>
    <row r="18527" spans="1:8" x14ac:dyDescent="0.3">
      <c r="A18527" t="s">
        <v>43</v>
      </c>
      <c r="B18527" t="s">
        <v>56</v>
      </c>
      <c r="C18527" t="s">
        <v>78</v>
      </c>
      <c r="D18527" t="s">
        <v>214</v>
      </c>
      <c r="E18527" t="s">
        <v>215</v>
      </c>
      <c r="F18527" s="88">
        <v>46419</v>
      </c>
      <c r="G18527" s="87">
        <v>733.33333333333337</v>
      </c>
      <c r="H18527" s="87">
        <v>3.2269990917785929</v>
      </c>
    </row>
    <row r="18528" spans="1:8" x14ac:dyDescent="0.3">
      <c r="A18528" t="s">
        <v>43</v>
      </c>
      <c r="B18528" t="s">
        <v>56</v>
      </c>
      <c r="C18528" t="s">
        <v>78</v>
      </c>
      <c r="D18528" t="s">
        <v>214</v>
      </c>
      <c r="E18528" t="s">
        <v>216</v>
      </c>
      <c r="F18528" s="88">
        <v>46419</v>
      </c>
      <c r="G18528" s="87">
        <v>733.33333333333337</v>
      </c>
      <c r="H18528" s="87">
        <v>0</v>
      </c>
    </row>
    <row r="18529" spans="1:8" x14ac:dyDescent="0.3">
      <c r="A18529" t="s">
        <v>43</v>
      </c>
      <c r="B18529" t="s">
        <v>56</v>
      </c>
      <c r="C18529" t="s">
        <v>78</v>
      </c>
      <c r="D18529" t="s">
        <v>214</v>
      </c>
      <c r="E18529" t="s">
        <v>217</v>
      </c>
      <c r="F18529" s="88">
        <v>46419</v>
      </c>
      <c r="G18529" s="87">
        <v>733.33333333333337</v>
      </c>
      <c r="H18529" s="87">
        <v>3.2269990917785929</v>
      </c>
    </row>
    <row r="18530" spans="1:8" x14ac:dyDescent="0.3">
      <c r="A18530" t="s">
        <v>43</v>
      </c>
      <c r="B18530" t="s">
        <v>56</v>
      </c>
      <c r="C18530" t="s">
        <v>78</v>
      </c>
      <c r="D18530" t="s">
        <v>214</v>
      </c>
      <c r="E18530" t="s">
        <v>215</v>
      </c>
      <c r="F18530" s="88">
        <v>46447</v>
      </c>
      <c r="G18530" s="87">
        <v>733.33333333333337</v>
      </c>
      <c r="H18530" s="87">
        <v>3.2258518076621132</v>
      </c>
    </row>
    <row r="18531" spans="1:8" x14ac:dyDescent="0.3">
      <c r="A18531" t="s">
        <v>43</v>
      </c>
      <c r="B18531" t="s">
        <v>56</v>
      </c>
      <c r="C18531" t="s">
        <v>78</v>
      </c>
      <c r="D18531" t="s">
        <v>214</v>
      </c>
      <c r="E18531" t="s">
        <v>216</v>
      </c>
      <c r="F18531" s="88">
        <v>46447</v>
      </c>
      <c r="G18531" s="87">
        <v>733.33333333333337</v>
      </c>
      <c r="H18531" s="87">
        <v>0</v>
      </c>
    </row>
    <row r="18532" spans="1:8" x14ac:dyDescent="0.3">
      <c r="A18532" t="s">
        <v>43</v>
      </c>
      <c r="B18532" t="s">
        <v>56</v>
      </c>
      <c r="C18532" t="s">
        <v>78</v>
      </c>
      <c r="D18532" t="s">
        <v>214</v>
      </c>
      <c r="E18532" t="s">
        <v>217</v>
      </c>
      <c r="F18532" s="88">
        <v>46447</v>
      </c>
      <c r="G18532" s="87">
        <v>733.33333333333337</v>
      </c>
      <c r="H18532" s="87">
        <v>3.2258518076621132</v>
      </c>
    </row>
    <row r="18533" spans="1:8" x14ac:dyDescent="0.3">
      <c r="A18533" t="s">
        <v>43</v>
      </c>
      <c r="B18533" t="s">
        <v>56</v>
      </c>
      <c r="C18533" t="s">
        <v>78</v>
      </c>
      <c r="D18533" t="s">
        <v>214</v>
      </c>
      <c r="E18533" t="s">
        <v>215</v>
      </c>
      <c r="F18533" s="88">
        <v>46478</v>
      </c>
      <c r="G18533" s="87">
        <v>733.33333333333337</v>
      </c>
      <c r="H18533" s="87">
        <v>3.2246664899726758</v>
      </c>
    </row>
    <row r="18534" spans="1:8" x14ac:dyDescent="0.3">
      <c r="A18534" t="s">
        <v>43</v>
      </c>
      <c r="B18534" t="s">
        <v>56</v>
      </c>
      <c r="C18534" t="s">
        <v>78</v>
      </c>
      <c r="D18534" t="s">
        <v>214</v>
      </c>
      <c r="E18534" t="s">
        <v>216</v>
      </c>
      <c r="F18534" s="88">
        <v>46478</v>
      </c>
      <c r="G18534" s="87">
        <v>733.33333333333337</v>
      </c>
      <c r="H18534" s="87">
        <v>0</v>
      </c>
    </row>
    <row r="18535" spans="1:8" x14ac:dyDescent="0.3">
      <c r="A18535" t="s">
        <v>43</v>
      </c>
      <c r="B18535" t="s">
        <v>56</v>
      </c>
      <c r="C18535" t="s">
        <v>78</v>
      </c>
      <c r="D18535" t="s">
        <v>214</v>
      </c>
      <c r="E18535" t="s">
        <v>217</v>
      </c>
      <c r="F18535" s="88">
        <v>46478</v>
      </c>
      <c r="G18535" s="87">
        <v>733.33333333333337</v>
      </c>
      <c r="H18535" s="87">
        <v>3.2246664899726758</v>
      </c>
    </row>
    <row r="18536" spans="1:8" x14ac:dyDescent="0.3">
      <c r="A18536" t="s">
        <v>43</v>
      </c>
      <c r="B18536" t="s">
        <v>56</v>
      </c>
      <c r="C18536" t="s">
        <v>78</v>
      </c>
      <c r="D18536" t="s">
        <v>214</v>
      </c>
      <c r="E18536" t="s">
        <v>215</v>
      </c>
      <c r="F18536" s="88">
        <v>46508</v>
      </c>
      <c r="G18536" s="87">
        <v>733.33333333333337</v>
      </c>
      <c r="H18536" s="87">
        <v>3.2234820430373441</v>
      </c>
    </row>
    <row r="18537" spans="1:8" x14ac:dyDescent="0.3">
      <c r="A18537" t="s">
        <v>43</v>
      </c>
      <c r="B18537" t="s">
        <v>56</v>
      </c>
      <c r="C18537" t="s">
        <v>78</v>
      </c>
      <c r="D18537" t="s">
        <v>214</v>
      </c>
      <c r="E18537" t="s">
        <v>216</v>
      </c>
      <c r="F18537" s="88">
        <v>46508</v>
      </c>
      <c r="G18537" s="87">
        <v>733.33333333333337</v>
      </c>
      <c r="H18537" s="87">
        <v>0</v>
      </c>
    </row>
    <row r="18538" spans="1:8" x14ac:dyDescent="0.3">
      <c r="A18538" t="s">
        <v>43</v>
      </c>
      <c r="B18538" t="s">
        <v>56</v>
      </c>
      <c r="C18538" t="s">
        <v>78</v>
      </c>
      <c r="D18538" t="s">
        <v>214</v>
      </c>
      <c r="E18538" t="s">
        <v>217</v>
      </c>
      <c r="F18538" s="88">
        <v>46508</v>
      </c>
      <c r="G18538" s="87">
        <v>733.33333333333337</v>
      </c>
      <c r="H18538" s="87">
        <v>3.2234820430373441</v>
      </c>
    </row>
    <row r="18539" spans="1:8" x14ac:dyDescent="0.3">
      <c r="A18539" t="s">
        <v>43</v>
      </c>
      <c r="B18539" t="s">
        <v>56</v>
      </c>
      <c r="C18539" t="s">
        <v>78</v>
      </c>
      <c r="D18539" t="s">
        <v>214</v>
      </c>
      <c r="E18539" t="s">
        <v>215</v>
      </c>
      <c r="F18539" s="88">
        <v>46539</v>
      </c>
      <c r="G18539" s="87">
        <v>733.33333333333337</v>
      </c>
      <c r="H18539" s="87">
        <v>3.2222984658970328</v>
      </c>
    </row>
    <row r="18540" spans="1:8" x14ac:dyDescent="0.3">
      <c r="A18540" t="s">
        <v>43</v>
      </c>
      <c r="B18540" t="s">
        <v>56</v>
      </c>
      <c r="C18540" t="s">
        <v>78</v>
      </c>
      <c r="D18540" t="s">
        <v>214</v>
      </c>
      <c r="E18540" t="s">
        <v>216</v>
      </c>
      <c r="F18540" s="88">
        <v>46539</v>
      </c>
      <c r="G18540" s="87">
        <v>733.33333333333337</v>
      </c>
      <c r="H18540" s="87">
        <v>0</v>
      </c>
    </row>
    <row r="18541" spans="1:8" x14ac:dyDescent="0.3">
      <c r="A18541" t="s">
        <v>43</v>
      </c>
      <c r="B18541" t="s">
        <v>56</v>
      </c>
      <c r="C18541" t="s">
        <v>78</v>
      </c>
      <c r="D18541" t="s">
        <v>214</v>
      </c>
      <c r="E18541" t="s">
        <v>217</v>
      </c>
      <c r="F18541" s="88">
        <v>46539</v>
      </c>
      <c r="G18541" s="87">
        <v>733.33333333333337</v>
      </c>
      <c r="H18541" s="87">
        <v>3.2222984658970328</v>
      </c>
    </row>
    <row r="18542" spans="1:8" x14ac:dyDescent="0.3">
      <c r="A18542" t="s">
        <v>43</v>
      </c>
      <c r="B18542" t="s">
        <v>56</v>
      </c>
      <c r="C18542" t="s">
        <v>78</v>
      </c>
      <c r="D18542" t="s">
        <v>214</v>
      </c>
      <c r="E18542" t="s">
        <v>215</v>
      </c>
      <c r="F18542" s="88">
        <v>46569</v>
      </c>
      <c r="G18542" s="87">
        <v>733.33333333333337</v>
      </c>
      <c r="H18542" s="87">
        <v>3.221115757593962</v>
      </c>
    </row>
    <row r="18543" spans="1:8" x14ac:dyDescent="0.3">
      <c r="A18543" t="s">
        <v>43</v>
      </c>
      <c r="B18543" t="s">
        <v>56</v>
      </c>
      <c r="C18543" t="s">
        <v>78</v>
      </c>
      <c r="D18543" t="s">
        <v>214</v>
      </c>
      <c r="E18543" t="s">
        <v>216</v>
      </c>
      <c r="F18543" s="88">
        <v>46569</v>
      </c>
      <c r="G18543" s="87">
        <v>733.33333333333337</v>
      </c>
      <c r="H18543" s="87">
        <v>0</v>
      </c>
    </row>
    <row r="18544" spans="1:8" x14ac:dyDescent="0.3">
      <c r="A18544" t="s">
        <v>43</v>
      </c>
      <c r="B18544" t="s">
        <v>56</v>
      </c>
      <c r="C18544" t="s">
        <v>78</v>
      </c>
      <c r="D18544" t="s">
        <v>214</v>
      </c>
      <c r="E18544" t="s">
        <v>217</v>
      </c>
      <c r="F18544" s="88">
        <v>46569</v>
      </c>
      <c r="G18544" s="87">
        <v>733.33333333333337</v>
      </c>
      <c r="H18544" s="87">
        <v>3.221115757593962</v>
      </c>
    </row>
    <row r="18545" spans="1:8" x14ac:dyDescent="0.3">
      <c r="A18545" t="s">
        <v>43</v>
      </c>
      <c r="B18545" t="s">
        <v>56</v>
      </c>
      <c r="C18545" t="s">
        <v>78</v>
      </c>
      <c r="D18545" t="s">
        <v>214</v>
      </c>
      <c r="E18545" t="s">
        <v>215</v>
      </c>
      <c r="F18545" s="88">
        <v>46600</v>
      </c>
      <c r="G18545" s="87">
        <v>733.33333333333337</v>
      </c>
      <c r="H18545" s="87">
        <v>3.2199145499637249</v>
      </c>
    </row>
    <row r="18546" spans="1:8" x14ac:dyDescent="0.3">
      <c r="A18546" t="s">
        <v>43</v>
      </c>
      <c r="B18546" t="s">
        <v>56</v>
      </c>
      <c r="C18546" t="s">
        <v>78</v>
      </c>
      <c r="D18546" t="s">
        <v>214</v>
      </c>
      <c r="E18546" t="s">
        <v>216</v>
      </c>
      <c r="F18546" s="88">
        <v>46600</v>
      </c>
      <c r="G18546" s="87">
        <v>733.33333333333337</v>
      </c>
      <c r="H18546" s="87">
        <v>0</v>
      </c>
    </row>
    <row r="18547" spans="1:8" x14ac:dyDescent="0.3">
      <c r="A18547" t="s">
        <v>43</v>
      </c>
      <c r="B18547" t="s">
        <v>56</v>
      </c>
      <c r="C18547" t="s">
        <v>78</v>
      </c>
      <c r="D18547" t="s">
        <v>214</v>
      </c>
      <c r="E18547" t="s">
        <v>217</v>
      </c>
      <c r="F18547" s="88">
        <v>46600</v>
      </c>
      <c r="G18547" s="87">
        <v>733.33333333333337</v>
      </c>
      <c r="H18547" s="87">
        <v>3.2199145499637249</v>
      </c>
    </row>
    <row r="18548" spans="1:8" x14ac:dyDescent="0.3">
      <c r="A18548" t="s">
        <v>43</v>
      </c>
      <c r="B18548" t="s">
        <v>56</v>
      </c>
      <c r="C18548" t="s">
        <v>78</v>
      </c>
      <c r="D18548" t="s">
        <v>214</v>
      </c>
      <c r="E18548" t="s">
        <v>215</v>
      </c>
      <c r="F18548" s="88">
        <v>46631</v>
      </c>
      <c r="G18548" s="87">
        <v>733.33333333333337</v>
      </c>
      <c r="H18548" s="87">
        <v>3.2187335906717069</v>
      </c>
    </row>
    <row r="18549" spans="1:8" x14ac:dyDescent="0.3">
      <c r="A18549" t="s">
        <v>43</v>
      </c>
      <c r="B18549" t="s">
        <v>56</v>
      </c>
      <c r="C18549" t="s">
        <v>78</v>
      </c>
      <c r="D18549" t="s">
        <v>214</v>
      </c>
      <c r="E18549" t="s">
        <v>216</v>
      </c>
      <c r="F18549" s="88">
        <v>46631</v>
      </c>
      <c r="G18549" s="87">
        <v>733.33333333333337</v>
      </c>
      <c r="H18549" s="87">
        <v>0</v>
      </c>
    </row>
    <row r="18550" spans="1:8" x14ac:dyDescent="0.3">
      <c r="A18550" t="s">
        <v>43</v>
      </c>
      <c r="B18550" t="s">
        <v>56</v>
      </c>
      <c r="C18550" t="s">
        <v>78</v>
      </c>
      <c r="D18550" t="s">
        <v>214</v>
      </c>
      <c r="E18550" t="s">
        <v>217</v>
      </c>
      <c r="F18550" s="88">
        <v>46631</v>
      </c>
      <c r="G18550" s="87">
        <v>733.33333333333337</v>
      </c>
      <c r="H18550" s="87">
        <v>3.2187335906717069</v>
      </c>
    </row>
    <row r="18551" spans="1:8" x14ac:dyDescent="0.3">
      <c r="A18551" t="s">
        <v>43</v>
      </c>
      <c r="B18551" t="s">
        <v>56</v>
      </c>
      <c r="C18551" t="s">
        <v>78</v>
      </c>
      <c r="D18551" t="s">
        <v>214</v>
      </c>
      <c r="E18551" t="s">
        <v>215</v>
      </c>
      <c r="F18551" s="88">
        <v>46661</v>
      </c>
      <c r="G18551" s="87">
        <v>733.33333333333337</v>
      </c>
      <c r="H18551" s="87">
        <v>32.679588970563273</v>
      </c>
    </row>
    <row r="18552" spans="1:8" x14ac:dyDescent="0.3">
      <c r="A18552" t="s">
        <v>43</v>
      </c>
      <c r="B18552" t="s">
        <v>56</v>
      </c>
      <c r="C18552" t="s">
        <v>78</v>
      </c>
      <c r="D18552" t="s">
        <v>214</v>
      </c>
      <c r="E18552" t="s">
        <v>216</v>
      </c>
      <c r="F18552" s="88">
        <v>46661</v>
      </c>
      <c r="G18552" s="87">
        <v>733.33333333333337</v>
      </c>
      <c r="H18552" s="87">
        <v>29.333333333333361</v>
      </c>
    </row>
    <row r="18553" spans="1:8" x14ac:dyDescent="0.3">
      <c r="A18553" t="s">
        <v>43</v>
      </c>
      <c r="B18553" t="s">
        <v>56</v>
      </c>
      <c r="C18553" t="s">
        <v>78</v>
      </c>
      <c r="D18553" t="s">
        <v>214</v>
      </c>
      <c r="E18553" t="s">
        <v>217</v>
      </c>
      <c r="F18553" s="88">
        <v>46661</v>
      </c>
      <c r="G18553" s="87">
        <v>733.33333333333337</v>
      </c>
      <c r="H18553" s="87">
        <v>3.2175534973364188</v>
      </c>
    </row>
    <row r="18554" spans="1:8" x14ac:dyDescent="0.3">
      <c r="A18554" t="s">
        <v>43</v>
      </c>
      <c r="B18554" t="s">
        <v>56</v>
      </c>
      <c r="C18554" t="s">
        <v>78</v>
      </c>
      <c r="D18554" t="s">
        <v>214</v>
      </c>
      <c r="E18554" t="s">
        <v>215</v>
      </c>
      <c r="F18554" s="88">
        <v>46692</v>
      </c>
      <c r="G18554" s="87">
        <v>733.33333333333337</v>
      </c>
      <c r="H18554" s="87">
        <v>32.678362573099321</v>
      </c>
    </row>
    <row r="18555" spans="1:8" x14ac:dyDescent="0.3">
      <c r="A18555" t="s">
        <v>43</v>
      </c>
      <c r="B18555" t="s">
        <v>56</v>
      </c>
      <c r="C18555" t="s">
        <v>78</v>
      </c>
      <c r="D18555" t="s">
        <v>214</v>
      </c>
      <c r="E18555" t="s">
        <v>216</v>
      </c>
      <c r="F18555" s="88">
        <v>46692</v>
      </c>
      <c r="G18555" s="87">
        <v>733.33333333333337</v>
      </c>
      <c r="H18555" s="87">
        <v>29.333333333333361</v>
      </c>
    </row>
    <row r="18556" spans="1:8" x14ac:dyDescent="0.3">
      <c r="A18556" t="s">
        <v>43</v>
      </c>
      <c r="B18556" t="s">
        <v>56</v>
      </c>
      <c r="C18556" t="s">
        <v>78</v>
      </c>
      <c r="D18556" t="s">
        <v>214</v>
      </c>
      <c r="E18556" t="s">
        <v>217</v>
      </c>
      <c r="F18556" s="88">
        <v>46692</v>
      </c>
      <c r="G18556" s="87">
        <v>733.33333333333337</v>
      </c>
      <c r="H18556" s="87">
        <v>3.2163742690057768</v>
      </c>
    </row>
    <row r="18557" spans="1:8" x14ac:dyDescent="0.3">
      <c r="A18557" t="s">
        <v>43</v>
      </c>
      <c r="B18557" t="s">
        <v>56</v>
      </c>
      <c r="C18557" t="s">
        <v>78</v>
      </c>
      <c r="D18557" t="s">
        <v>214</v>
      </c>
      <c r="E18557" t="s">
        <v>215</v>
      </c>
      <c r="F18557" s="88">
        <v>46722</v>
      </c>
      <c r="G18557" s="87">
        <v>733.33333333333337</v>
      </c>
      <c r="H18557" s="87">
        <v>32.677137074251782</v>
      </c>
    </row>
    <row r="18558" spans="1:8" x14ac:dyDescent="0.3">
      <c r="A18558" t="s">
        <v>43</v>
      </c>
      <c r="B18558" t="s">
        <v>56</v>
      </c>
      <c r="C18558" t="s">
        <v>78</v>
      </c>
      <c r="D18558" t="s">
        <v>214</v>
      </c>
      <c r="E18558" t="s">
        <v>216</v>
      </c>
      <c r="F18558" s="88">
        <v>46722</v>
      </c>
      <c r="G18558" s="87">
        <v>733.33333333333337</v>
      </c>
      <c r="H18558" s="87">
        <v>29.333333333333361</v>
      </c>
    </row>
    <row r="18559" spans="1:8" x14ac:dyDescent="0.3">
      <c r="A18559" t="s">
        <v>43</v>
      </c>
      <c r="B18559" t="s">
        <v>56</v>
      </c>
      <c r="C18559" t="s">
        <v>78</v>
      </c>
      <c r="D18559" t="s">
        <v>214</v>
      </c>
      <c r="E18559" t="s">
        <v>217</v>
      </c>
      <c r="F18559" s="88">
        <v>46722</v>
      </c>
      <c r="G18559" s="87">
        <v>733.33333333333337</v>
      </c>
      <c r="H18559" s="87">
        <v>3.2151959047293248</v>
      </c>
    </row>
    <row r="18560" spans="1:8" x14ac:dyDescent="0.3">
      <c r="A18560" t="s">
        <v>43</v>
      </c>
      <c r="B18560" t="s">
        <v>56</v>
      </c>
      <c r="C18560" t="s">
        <v>84</v>
      </c>
      <c r="D18560" t="s">
        <v>198</v>
      </c>
      <c r="E18560" t="s">
        <v>135</v>
      </c>
      <c r="G18560" s="87">
        <v>19200</v>
      </c>
      <c r="H18560" s="87">
        <v>10828.8</v>
      </c>
    </row>
    <row r="18561" spans="1:8" x14ac:dyDescent="0.3">
      <c r="A18561" t="s">
        <v>43</v>
      </c>
      <c r="B18561" t="s">
        <v>56</v>
      </c>
      <c r="C18561" t="s">
        <v>84</v>
      </c>
      <c r="D18561" t="s">
        <v>198</v>
      </c>
      <c r="E18561" t="s">
        <v>199</v>
      </c>
      <c r="G18561" s="87">
        <v>19200</v>
      </c>
      <c r="H18561" s="87">
        <v>19200</v>
      </c>
    </row>
    <row r="18562" spans="1:8" x14ac:dyDescent="0.3">
      <c r="A18562" t="s">
        <v>43</v>
      </c>
      <c r="B18562" t="s">
        <v>56</v>
      </c>
      <c r="C18562" t="s">
        <v>84</v>
      </c>
      <c r="D18562" t="s">
        <v>198</v>
      </c>
      <c r="E18562" t="s">
        <v>200</v>
      </c>
      <c r="G18562" s="87">
        <v>19200</v>
      </c>
      <c r="H18562" s="87">
        <v>19242.143485696921</v>
      </c>
    </row>
    <row r="18563" spans="1:8" x14ac:dyDescent="0.3">
      <c r="A18563" t="s">
        <v>43</v>
      </c>
      <c r="B18563" t="s">
        <v>56</v>
      </c>
      <c r="C18563" t="s">
        <v>84</v>
      </c>
      <c r="D18563" t="s">
        <v>198</v>
      </c>
      <c r="E18563" t="s">
        <v>201</v>
      </c>
      <c r="G18563" s="87">
        <v>19200</v>
      </c>
      <c r="H18563" s="87">
        <v>19200</v>
      </c>
    </row>
    <row r="18564" spans="1:8" x14ac:dyDescent="0.3">
      <c r="A18564" t="s">
        <v>43</v>
      </c>
      <c r="B18564" t="s">
        <v>56</v>
      </c>
      <c r="C18564" t="s">
        <v>84</v>
      </c>
      <c r="D18564" t="s">
        <v>198</v>
      </c>
      <c r="E18564" t="s">
        <v>202</v>
      </c>
      <c r="G18564" s="87">
        <v>19200</v>
      </c>
      <c r="H18564" s="87">
        <v>10852.568925933059</v>
      </c>
    </row>
    <row r="18565" spans="1:8" x14ac:dyDescent="0.3">
      <c r="A18565" t="s">
        <v>43</v>
      </c>
      <c r="B18565" t="s">
        <v>56</v>
      </c>
      <c r="C18565" t="s">
        <v>84</v>
      </c>
      <c r="D18565" t="s">
        <v>198</v>
      </c>
      <c r="E18565" t="s">
        <v>139</v>
      </c>
      <c r="G18565" s="87">
        <v>19200</v>
      </c>
      <c r="H18565" s="87">
        <v>11808</v>
      </c>
    </row>
    <row r="18566" spans="1:8" x14ac:dyDescent="0.3">
      <c r="A18566" t="s">
        <v>43</v>
      </c>
      <c r="B18566" t="s">
        <v>56</v>
      </c>
      <c r="C18566" t="s">
        <v>84</v>
      </c>
      <c r="D18566" t="s">
        <v>198</v>
      </c>
      <c r="E18566" t="s">
        <v>65</v>
      </c>
      <c r="G18566" s="87">
        <v>19200</v>
      </c>
      <c r="H18566" s="87">
        <v>10852.568925933059</v>
      </c>
    </row>
    <row r="18567" spans="1:8" x14ac:dyDescent="0.3">
      <c r="A18567" t="s">
        <v>43</v>
      </c>
      <c r="B18567" t="s">
        <v>56</v>
      </c>
      <c r="C18567" t="s">
        <v>84</v>
      </c>
      <c r="D18567" t="s">
        <v>203</v>
      </c>
      <c r="E18567" t="s">
        <v>204</v>
      </c>
      <c r="G18567" s="87">
        <v>19200</v>
      </c>
      <c r="H18567" s="87">
        <v>10720.1945553653</v>
      </c>
    </row>
    <row r="18568" spans="1:8" x14ac:dyDescent="0.3">
      <c r="A18568" t="s">
        <v>43</v>
      </c>
      <c r="B18568" t="s">
        <v>56</v>
      </c>
      <c r="C18568" t="s">
        <v>84</v>
      </c>
      <c r="D18568" t="s">
        <v>203</v>
      </c>
      <c r="E18568" t="s">
        <v>142</v>
      </c>
      <c r="G18568" s="87">
        <v>19200</v>
      </c>
      <c r="H18568" s="87">
        <v>19200</v>
      </c>
    </row>
    <row r="18569" spans="1:8" x14ac:dyDescent="0.3">
      <c r="A18569" t="s">
        <v>43</v>
      </c>
      <c r="B18569" t="s">
        <v>56</v>
      </c>
      <c r="C18569" t="s">
        <v>84</v>
      </c>
      <c r="D18569" t="s">
        <v>203</v>
      </c>
      <c r="E18569" t="s">
        <v>143</v>
      </c>
      <c r="G18569" s="87">
        <v>19200</v>
      </c>
      <c r="H18569" s="87">
        <v>19007.437154903011</v>
      </c>
    </row>
    <row r="18570" spans="1:8" x14ac:dyDescent="0.3">
      <c r="A18570" t="s">
        <v>43</v>
      </c>
      <c r="B18570" t="s">
        <v>56</v>
      </c>
      <c r="C18570" t="s">
        <v>84</v>
      </c>
      <c r="D18570" t="s">
        <v>203</v>
      </c>
      <c r="E18570" t="s">
        <v>141</v>
      </c>
      <c r="G18570" s="87">
        <v>19200</v>
      </c>
      <c r="H18570" s="87">
        <v>0</v>
      </c>
    </row>
    <row r="18571" spans="1:8" x14ac:dyDescent="0.3">
      <c r="A18571" t="s">
        <v>43</v>
      </c>
      <c r="B18571" t="s">
        <v>56</v>
      </c>
      <c r="C18571" t="s">
        <v>84</v>
      </c>
      <c r="D18571" t="s">
        <v>203</v>
      </c>
      <c r="E18571" t="s">
        <v>205</v>
      </c>
      <c r="G18571" s="87">
        <v>19200</v>
      </c>
      <c r="H18571" s="87">
        <v>10720.1945553653</v>
      </c>
    </row>
    <row r="18572" spans="1:8" x14ac:dyDescent="0.3">
      <c r="A18572" t="s">
        <v>43</v>
      </c>
      <c r="B18572" t="s">
        <v>56</v>
      </c>
      <c r="C18572" t="s">
        <v>84</v>
      </c>
      <c r="D18572" t="s">
        <v>206</v>
      </c>
      <c r="E18572" t="s">
        <v>207</v>
      </c>
      <c r="G18572" s="87">
        <v>19200</v>
      </c>
      <c r="H18572" s="87">
        <v>19584</v>
      </c>
    </row>
    <row r="18573" spans="1:8" x14ac:dyDescent="0.3">
      <c r="A18573" t="s">
        <v>43</v>
      </c>
      <c r="B18573" t="s">
        <v>56</v>
      </c>
      <c r="C18573" t="s">
        <v>84</v>
      </c>
      <c r="D18573" t="s">
        <v>206</v>
      </c>
      <c r="E18573" t="s">
        <v>208</v>
      </c>
      <c r="G18573" s="87">
        <v>19200</v>
      </c>
      <c r="H18573" s="87">
        <v>19584</v>
      </c>
    </row>
    <row r="18574" spans="1:8" x14ac:dyDescent="0.3">
      <c r="A18574" t="s">
        <v>43</v>
      </c>
      <c r="B18574" t="s">
        <v>56</v>
      </c>
      <c r="C18574" t="s">
        <v>84</v>
      </c>
      <c r="D18574" t="s">
        <v>206</v>
      </c>
      <c r="E18574" t="s">
        <v>209</v>
      </c>
      <c r="G18574" s="87">
        <v>19200</v>
      </c>
      <c r="H18574" s="87">
        <v>17625.312910284461</v>
      </c>
    </row>
    <row r="18575" spans="1:8" x14ac:dyDescent="0.3">
      <c r="A18575" t="s">
        <v>43</v>
      </c>
      <c r="B18575" t="s">
        <v>56</v>
      </c>
      <c r="C18575" t="s">
        <v>84</v>
      </c>
      <c r="D18575" t="s">
        <v>210</v>
      </c>
      <c r="E18575" t="s">
        <v>211</v>
      </c>
      <c r="G18575" s="87">
        <v>19200</v>
      </c>
      <c r="H18575" s="87">
        <v>17664</v>
      </c>
    </row>
    <row r="18576" spans="1:8" x14ac:dyDescent="0.3">
      <c r="A18576" t="s">
        <v>43</v>
      </c>
      <c r="B18576" t="s">
        <v>56</v>
      </c>
      <c r="C18576" t="s">
        <v>84</v>
      </c>
      <c r="D18576" t="s">
        <v>210</v>
      </c>
      <c r="E18576" t="s">
        <v>212</v>
      </c>
      <c r="G18576" s="87">
        <v>19200</v>
      </c>
      <c r="H18576" s="87">
        <v>17472</v>
      </c>
    </row>
    <row r="18577" spans="1:8" x14ac:dyDescent="0.3">
      <c r="A18577" t="s">
        <v>43</v>
      </c>
      <c r="B18577" t="s">
        <v>56</v>
      </c>
      <c r="C18577" t="s">
        <v>84</v>
      </c>
      <c r="D18577" t="s">
        <v>210</v>
      </c>
      <c r="E18577" t="s">
        <v>213</v>
      </c>
      <c r="G18577" s="87">
        <v>19200</v>
      </c>
      <c r="H18577" s="87">
        <v>17856</v>
      </c>
    </row>
    <row r="18578" spans="1:8" x14ac:dyDescent="0.3">
      <c r="A18578" t="s">
        <v>43</v>
      </c>
      <c r="B18578" t="s">
        <v>56</v>
      </c>
      <c r="C18578" t="s">
        <v>84</v>
      </c>
      <c r="D18578" t="s">
        <v>214</v>
      </c>
      <c r="E18578" t="s">
        <v>215</v>
      </c>
      <c r="F18578" s="88">
        <v>46388</v>
      </c>
      <c r="G18578" s="87">
        <v>1600</v>
      </c>
      <c r="H18578" s="87">
        <v>61.006622516556419</v>
      </c>
    </row>
    <row r="18579" spans="1:8" x14ac:dyDescent="0.3">
      <c r="A18579" t="s">
        <v>43</v>
      </c>
      <c r="B18579" t="s">
        <v>56</v>
      </c>
      <c r="C18579" t="s">
        <v>84</v>
      </c>
      <c r="D18579" t="s">
        <v>214</v>
      </c>
      <c r="E18579" t="s">
        <v>216</v>
      </c>
      <c r="F18579" s="88">
        <v>46388</v>
      </c>
      <c r="G18579" s="87">
        <v>1600</v>
      </c>
      <c r="H18579" s="87">
        <v>32.000000000000028</v>
      </c>
    </row>
    <row r="18580" spans="1:8" x14ac:dyDescent="0.3">
      <c r="A18580" t="s">
        <v>43</v>
      </c>
      <c r="B18580" t="s">
        <v>56</v>
      </c>
      <c r="C18580" t="s">
        <v>84</v>
      </c>
      <c r="D18580" t="s">
        <v>214</v>
      </c>
      <c r="E18580" t="s">
        <v>217</v>
      </c>
      <c r="F18580" s="88">
        <v>46388</v>
      </c>
      <c r="G18580" s="87">
        <v>1600</v>
      </c>
      <c r="H18580" s="87">
        <v>28.437865212310239</v>
      </c>
    </row>
    <row r="18581" spans="1:8" x14ac:dyDescent="0.3">
      <c r="A18581" t="s">
        <v>43</v>
      </c>
      <c r="B18581" t="s">
        <v>56</v>
      </c>
      <c r="C18581" t="s">
        <v>84</v>
      </c>
      <c r="D18581" t="s">
        <v>214</v>
      </c>
      <c r="E18581" t="s">
        <v>215</v>
      </c>
      <c r="F18581" s="88">
        <v>46419</v>
      </c>
      <c r="G18581" s="87">
        <v>1600</v>
      </c>
      <c r="H18581" s="87">
        <v>60.965014222849227</v>
      </c>
    </row>
    <row r="18582" spans="1:8" x14ac:dyDescent="0.3">
      <c r="A18582" t="s">
        <v>43</v>
      </c>
      <c r="B18582" t="s">
        <v>56</v>
      </c>
      <c r="C18582" t="s">
        <v>84</v>
      </c>
      <c r="D18582" t="s">
        <v>214</v>
      </c>
      <c r="E18582" t="s">
        <v>216</v>
      </c>
      <c r="F18582" s="88">
        <v>46419</v>
      </c>
      <c r="G18582" s="87">
        <v>1600</v>
      </c>
      <c r="H18582" s="87">
        <v>32.000000000000028</v>
      </c>
    </row>
    <row r="18583" spans="1:8" x14ac:dyDescent="0.3">
      <c r="A18583" t="s">
        <v>43</v>
      </c>
      <c r="B18583" t="s">
        <v>56</v>
      </c>
      <c r="C18583" t="s">
        <v>84</v>
      </c>
      <c r="D18583" t="s">
        <v>214</v>
      </c>
      <c r="E18583" t="s">
        <v>217</v>
      </c>
      <c r="F18583" s="88">
        <v>46419</v>
      </c>
      <c r="G18583" s="87">
        <v>1600</v>
      </c>
      <c r="H18583" s="87">
        <v>28.397072767499051</v>
      </c>
    </row>
    <row r="18584" spans="1:8" x14ac:dyDescent="0.3">
      <c r="A18584" t="s">
        <v>43</v>
      </c>
      <c r="B18584" t="s">
        <v>56</v>
      </c>
      <c r="C18584" t="s">
        <v>84</v>
      </c>
      <c r="D18584" t="s">
        <v>214</v>
      </c>
      <c r="E18584" t="s">
        <v>215</v>
      </c>
      <c r="F18584" s="88">
        <v>46447</v>
      </c>
      <c r="G18584" s="87">
        <v>1600</v>
      </c>
      <c r="H18584" s="87">
        <v>60.923525127458333</v>
      </c>
    </row>
    <row r="18585" spans="1:8" x14ac:dyDescent="0.3">
      <c r="A18585" t="s">
        <v>43</v>
      </c>
      <c r="B18585" t="s">
        <v>56</v>
      </c>
      <c r="C18585" t="s">
        <v>84</v>
      </c>
      <c r="D18585" t="s">
        <v>214</v>
      </c>
      <c r="E18585" t="s">
        <v>216</v>
      </c>
      <c r="F18585" s="88">
        <v>46447</v>
      </c>
      <c r="G18585" s="87">
        <v>1600</v>
      </c>
      <c r="H18585" s="87">
        <v>32.000000000000028</v>
      </c>
    </row>
    <row r="18586" spans="1:8" x14ac:dyDescent="0.3">
      <c r="A18586" t="s">
        <v>43</v>
      </c>
      <c r="B18586" t="s">
        <v>56</v>
      </c>
      <c r="C18586" t="s">
        <v>84</v>
      </c>
      <c r="D18586" t="s">
        <v>214</v>
      </c>
      <c r="E18586" t="s">
        <v>217</v>
      </c>
      <c r="F18586" s="88">
        <v>46447</v>
      </c>
      <c r="G18586" s="87">
        <v>1600</v>
      </c>
      <c r="H18586" s="87">
        <v>28.35639718378253</v>
      </c>
    </row>
    <row r="18587" spans="1:8" x14ac:dyDescent="0.3">
      <c r="A18587" t="s">
        <v>43</v>
      </c>
      <c r="B18587" t="s">
        <v>56</v>
      </c>
      <c r="C18587" t="s">
        <v>84</v>
      </c>
      <c r="D18587" t="s">
        <v>214</v>
      </c>
      <c r="E18587" t="s">
        <v>215</v>
      </c>
      <c r="F18587" s="88">
        <v>46478</v>
      </c>
      <c r="G18587" s="87">
        <v>1600</v>
      </c>
      <c r="H18587" s="87">
        <v>60.880754405954107</v>
      </c>
    </row>
    <row r="18588" spans="1:8" x14ac:dyDescent="0.3">
      <c r="A18588" t="s">
        <v>43</v>
      </c>
      <c r="B18588" t="s">
        <v>56</v>
      </c>
      <c r="C18588" t="s">
        <v>84</v>
      </c>
      <c r="D18588" t="s">
        <v>214</v>
      </c>
      <c r="E18588" t="s">
        <v>216</v>
      </c>
      <c r="F18588" s="88">
        <v>46478</v>
      </c>
      <c r="G18588" s="87">
        <v>1600</v>
      </c>
      <c r="H18588" s="87">
        <v>32.000000000000028</v>
      </c>
    </row>
    <row r="18589" spans="1:8" x14ac:dyDescent="0.3">
      <c r="A18589" t="s">
        <v>43</v>
      </c>
      <c r="B18589" t="s">
        <v>56</v>
      </c>
      <c r="C18589" t="s">
        <v>84</v>
      </c>
      <c r="D18589" t="s">
        <v>214</v>
      </c>
      <c r="E18589" t="s">
        <v>217</v>
      </c>
      <c r="F18589" s="88">
        <v>46478</v>
      </c>
      <c r="G18589" s="87">
        <v>1600</v>
      </c>
      <c r="H18589" s="87">
        <v>28.314465103876429</v>
      </c>
    </row>
    <row r="18590" spans="1:8" x14ac:dyDescent="0.3">
      <c r="A18590" t="s">
        <v>43</v>
      </c>
      <c r="B18590" t="s">
        <v>56</v>
      </c>
      <c r="C18590" t="s">
        <v>84</v>
      </c>
      <c r="D18590" t="s">
        <v>214</v>
      </c>
      <c r="E18590" t="s">
        <v>215</v>
      </c>
      <c r="F18590" s="88">
        <v>46508</v>
      </c>
      <c r="G18590" s="87">
        <v>1600</v>
      </c>
      <c r="H18590" s="87">
        <v>60.838109992253919</v>
      </c>
    </row>
    <row r="18591" spans="1:8" x14ac:dyDescent="0.3">
      <c r="A18591" t="s">
        <v>43</v>
      </c>
      <c r="B18591" t="s">
        <v>56</v>
      </c>
      <c r="C18591" t="s">
        <v>84</v>
      </c>
      <c r="D18591" t="s">
        <v>214</v>
      </c>
      <c r="E18591" t="s">
        <v>216</v>
      </c>
      <c r="F18591" s="88">
        <v>46508</v>
      </c>
      <c r="G18591" s="87">
        <v>1600</v>
      </c>
      <c r="H18591" s="87">
        <v>32.000000000000028</v>
      </c>
    </row>
    <row r="18592" spans="1:8" x14ac:dyDescent="0.3">
      <c r="A18592" t="s">
        <v>43</v>
      </c>
      <c r="B18592" t="s">
        <v>56</v>
      </c>
      <c r="C18592" t="s">
        <v>84</v>
      </c>
      <c r="D18592" t="s">
        <v>214</v>
      </c>
      <c r="E18592" t="s">
        <v>217</v>
      </c>
      <c r="F18592" s="88">
        <v>46508</v>
      </c>
      <c r="G18592" s="87">
        <v>1600</v>
      </c>
      <c r="H18592" s="87">
        <v>28.272656855151009</v>
      </c>
    </row>
    <row r="18593" spans="1:8" x14ac:dyDescent="0.3">
      <c r="A18593" t="s">
        <v>43</v>
      </c>
      <c r="B18593" t="s">
        <v>56</v>
      </c>
      <c r="C18593" t="s">
        <v>84</v>
      </c>
      <c r="D18593" t="s">
        <v>214</v>
      </c>
      <c r="E18593" t="s">
        <v>215</v>
      </c>
      <c r="F18593" s="88">
        <v>46539</v>
      </c>
      <c r="G18593" s="87">
        <v>1600</v>
      </c>
      <c r="H18593" s="87">
        <v>60.795591327677563</v>
      </c>
    </row>
    <row r="18594" spans="1:8" x14ac:dyDescent="0.3">
      <c r="A18594" t="s">
        <v>43</v>
      </c>
      <c r="B18594" t="s">
        <v>56</v>
      </c>
      <c r="C18594" t="s">
        <v>84</v>
      </c>
      <c r="D18594" t="s">
        <v>214</v>
      </c>
      <c r="E18594" t="s">
        <v>216</v>
      </c>
      <c r="F18594" s="88">
        <v>46539</v>
      </c>
      <c r="G18594" s="87">
        <v>1600</v>
      </c>
      <c r="H18594" s="87">
        <v>32.000000000000028</v>
      </c>
    </row>
    <row r="18595" spans="1:8" x14ac:dyDescent="0.3">
      <c r="A18595" t="s">
        <v>43</v>
      </c>
      <c r="B18595" t="s">
        <v>56</v>
      </c>
      <c r="C18595" t="s">
        <v>84</v>
      </c>
      <c r="D18595" t="s">
        <v>214</v>
      </c>
      <c r="E18595" t="s">
        <v>217</v>
      </c>
      <c r="F18595" s="88">
        <v>46539</v>
      </c>
      <c r="G18595" s="87">
        <v>1600</v>
      </c>
      <c r="H18595" s="87">
        <v>28.2309718898798</v>
      </c>
    </row>
    <row r="18596" spans="1:8" x14ac:dyDescent="0.3">
      <c r="A18596" t="s">
        <v>43</v>
      </c>
      <c r="B18596" t="s">
        <v>56</v>
      </c>
      <c r="C18596" t="s">
        <v>84</v>
      </c>
      <c r="D18596" t="s">
        <v>214</v>
      </c>
      <c r="E18596" t="s">
        <v>215</v>
      </c>
      <c r="F18596" s="88">
        <v>46569</v>
      </c>
      <c r="G18596" s="87">
        <v>1600</v>
      </c>
      <c r="H18596" s="87">
        <v>28.189409663561449</v>
      </c>
    </row>
    <row r="18597" spans="1:8" x14ac:dyDescent="0.3">
      <c r="A18597" t="s">
        <v>43</v>
      </c>
      <c r="B18597" t="s">
        <v>56</v>
      </c>
      <c r="C18597" t="s">
        <v>84</v>
      </c>
      <c r="D18597" t="s">
        <v>214</v>
      </c>
      <c r="E18597" t="s">
        <v>216</v>
      </c>
      <c r="F18597" s="88">
        <v>46569</v>
      </c>
      <c r="G18597" s="87">
        <v>1600</v>
      </c>
      <c r="H18597" s="87">
        <v>0</v>
      </c>
    </row>
    <row r="18598" spans="1:8" x14ac:dyDescent="0.3">
      <c r="A18598" t="s">
        <v>43</v>
      </c>
      <c r="B18598" t="s">
        <v>56</v>
      </c>
      <c r="C18598" t="s">
        <v>84</v>
      </c>
      <c r="D18598" t="s">
        <v>214</v>
      </c>
      <c r="E18598" t="s">
        <v>217</v>
      </c>
      <c r="F18598" s="88">
        <v>46569</v>
      </c>
      <c r="G18598" s="87">
        <v>1600</v>
      </c>
      <c r="H18598" s="87">
        <v>28.189409663561449</v>
      </c>
    </row>
    <row r="18599" spans="1:8" x14ac:dyDescent="0.3">
      <c r="A18599" t="s">
        <v>43</v>
      </c>
      <c r="B18599" t="s">
        <v>56</v>
      </c>
      <c r="C18599" t="s">
        <v>84</v>
      </c>
      <c r="D18599" t="s">
        <v>214</v>
      </c>
      <c r="E18599" t="s">
        <v>215</v>
      </c>
      <c r="F18599" s="88">
        <v>46600</v>
      </c>
      <c r="G18599" s="87">
        <v>1600</v>
      </c>
      <c r="H18599" s="87">
        <v>28.147291305186069</v>
      </c>
    </row>
    <row r="18600" spans="1:8" x14ac:dyDescent="0.3">
      <c r="A18600" t="s">
        <v>43</v>
      </c>
      <c r="B18600" t="s">
        <v>56</v>
      </c>
      <c r="C18600" t="s">
        <v>84</v>
      </c>
      <c r="D18600" t="s">
        <v>214</v>
      </c>
      <c r="E18600" t="s">
        <v>216</v>
      </c>
      <c r="F18600" s="88">
        <v>46600</v>
      </c>
      <c r="G18600" s="87">
        <v>1600</v>
      </c>
      <c r="H18600" s="87">
        <v>0</v>
      </c>
    </row>
    <row r="18601" spans="1:8" x14ac:dyDescent="0.3">
      <c r="A18601" t="s">
        <v>43</v>
      </c>
      <c r="B18601" t="s">
        <v>56</v>
      </c>
      <c r="C18601" t="s">
        <v>84</v>
      </c>
      <c r="D18601" t="s">
        <v>214</v>
      </c>
      <c r="E18601" t="s">
        <v>217</v>
      </c>
      <c r="F18601" s="88">
        <v>46600</v>
      </c>
      <c r="G18601" s="87">
        <v>1600</v>
      </c>
      <c r="H18601" s="87">
        <v>28.147291305186069</v>
      </c>
    </row>
    <row r="18602" spans="1:8" x14ac:dyDescent="0.3">
      <c r="A18602" t="s">
        <v>43</v>
      </c>
      <c r="B18602" t="s">
        <v>56</v>
      </c>
      <c r="C18602" t="s">
        <v>84</v>
      </c>
      <c r="D18602" t="s">
        <v>214</v>
      </c>
      <c r="E18602" t="s">
        <v>215</v>
      </c>
      <c r="F18602" s="88">
        <v>46631</v>
      </c>
      <c r="G18602" s="87">
        <v>1600</v>
      </c>
      <c r="H18602" s="87">
        <v>28.105974926005221</v>
      </c>
    </row>
    <row r="18603" spans="1:8" x14ac:dyDescent="0.3">
      <c r="A18603" t="s">
        <v>43</v>
      </c>
      <c r="B18603" t="s">
        <v>56</v>
      </c>
      <c r="C18603" t="s">
        <v>84</v>
      </c>
      <c r="D18603" t="s">
        <v>214</v>
      </c>
      <c r="E18603" t="s">
        <v>216</v>
      </c>
      <c r="F18603" s="88">
        <v>46631</v>
      </c>
      <c r="G18603" s="87">
        <v>1600</v>
      </c>
      <c r="H18603" s="87">
        <v>0</v>
      </c>
    </row>
    <row r="18604" spans="1:8" x14ac:dyDescent="0.3">
      <c r="A18604" t="s">
        <v>43</v>
      </c>
      <c r="B18604" t="s">
        <v>56</v>
      </c>
      <c r="C18604" t="s">
        <v>84</v>
      </c>
      <c r="D18604" t="s">
        <v>214</v>
      </c>
      <c r="E18604" t="s">
        <v>217</v>
      </c>
      <c r="F18604" s="88">
        <v>46631</v>
      </c>
      <c r="G18604" s="87">
        <v>1600</v>
      </c>
      <c r="H18604" s="87">
        <v>28.105974926005221</v>
      </c>
    </row>
    <row r="18605" spans="1:8" x14ac:dyDescent="0.3">
      <c r="A18605" t="s">
        <v>43</v>
      </c>
      <c r="B18605" t="s">
        <v>56</v>
      </c>
      <c r="C18605" t="s">
        <v>84</v>
      </c>
      <c r="D18605" t="s">
        <v>214</v>
      </c>
      <c r="E18605" t="s">
        <v>215</v>
      </c>
      <c r="F18605" s="88">
        <v>46661</v>
      </c>
      <c r="G18605" s="87">
        <v>1600</v>
      </c>
      <c r="H18605" s="87">
        <v>28.06477966264573</v>
      </c>
    </row>
    <row r="18606" spans="1:8" x14ac:dyDescent="0.3">
      <c r="A18606" t="s">
        <v>43</v>
      </c>
      <c r="B18606" t="s">
        <v>56</v>
      </c>
      <c r="C18606" t="s">
        <v>84</v>
      </c>
      <c r="D18606" t="s">
        <v>214</v>
      </c>
      <c r="E18606" t="s">
        <v>216</v>
      </c>
      <c r="F18606" s="88">
        <v>46661</v>
      </c>
      <c r="G18606" s="87">
        <v>1600</v>
      </c>
      <c r="H18606" s="87">
        <v>0</v>
      </c>
    </row>
    <row r="18607" spans="1:8" x14ac:dyDescent="0.3">
      <c r="A18607" t="s">
        <v>43</v>
      </c>
      <c r="B18607" t="s">
        <v>56</v>
      </c>
      <c r="C18607" t="s">
        <v>84</v>
      </c>
      <c r="D18607" t="s">
        <v>214</v>
      </c>
      <c r="E18607" t="s">
        <v>217</v>
      </c>
      <c r="F18607" s="88">
        <v>46661</v>
      </c>
      <c r="G18607" s="87">
        <v>1600</v>
      </c>
      <c r="H18607" s="87">
        <v>28.06477966264573</v>
      </c>
    </row>
    <row r="18608" spans="1:8" x14ac:dyDescent="0.3">
      <c r="A18608" t="s">
        <v>43</v>
      </c>
      <c r="B18608" t="s">
        <v>56</v>
      </c>
      <c r="C18608" t="s">
        <v>84</v>
      </c>
      <c r="D18608" t="s">
        <v>214</v>
      </c>
      <c r="E18608" t="s">
        <v>215</v>
      </c>
      <c r="F18608" s="88">
        <v>46692</v>
      </c>
      <c r="G18608" s="87">
        <v>1600</v>
      </c>
      <c r="H18608" s="87">
        <v>28.023704983324649</v>
      </c>
    </row>
    <row r="18609" spans="1:8" x14ac:dyDescent="0.3">
      <c r="A18609" t="s">
        <v>43</v>
      </c>
      <c r="B18609" t="s">
        <v>56</v>
      </c>
      <c r="C18609" t="s">
        <v>84</v>
      </c>
      <c r="D18609" t="s">
        <v>214</v>
      </c>
      <c r="E18609" t="s">
        <v>216</v>
      </c>
      <c r="F18609" s="88">
        <v>46692</v>
      </c>
      <c r="G18609" s="87">
        <v>1600</v>
      </c>
      <c r="H18609" s="87">
        <v>0</v>
      </c>
    </row>
    <row r="18610" spans="1:8" x14ac:dyDescent="0.3">
      <c r="A18610" t="s">
        <v>43</v>
      </c>
      <c r="B18610" t="s">
        <v>56</v>
      </c>
      <c r="C18610" t="s">
        <v>84</v>
      </c>
      <c r="D18610" t="s">
        <v>214</v>
      </c>
      <c r="E18610" t="s">
        <v>217</v>
      </c>
      <c r="F18610" s="88">
        <v>46692</v>
      </c>
      <c r="G18610" s="87">
        <v>1600</v>
      </c>
      <c r="H18610" s="87">
        <v>28.023704983324649</v>
      </c>
    </row>
    <row r="18611" spans="1:8" x14ac:dyDescent="0.3">
      <c r="A18611" t="s">
        <v>43</v>
      </c>
      <c r="B18611" t="s">
        <v>56</v>
      </c>
      <c r="C18611" t="s">
        <v>84</v>
      </c>
      <c r="D18611" t="s">
        <v>214</v>
      </c>
      <c r="E18611" t="s">
        <v>215</v>
      </c>
      <c r="F18611" s="88">
        <v>46722</v>
      </c>
      <c r="G18611" s="87">
        <v>1600</v>
      </c>
      <c r="H18611" s="87">
        <v>27.982750359367259</v>
      </c>
    </row>
    <row r="18612" spans="1:8" x14ac:dyDescent="0.3">
      <c r="A18612" t="s">
        <v>43</v>
      </c>
      <c r="B18612" t="s">
        <v>56</v>
      </c>
      <c r="C18612" t="s">
        <v>84</v>
      </c>
      <c r="D18612" t="s">
        <v>214</v>
      </c>
      <c r="E18612" t="s">
        <v>216</v>
      </c>
      <c r="F18612" s="88">
        <v>46722</v>
      </c>
      <c r="G18612" s="87">
        <v>1600</v>
      </c>
      <c r="H18612" s="87">
        <v>0</v>
      </c>
    </row>
    <row r="18613" spans="1:8" x14ac:dyDescent="0.3">
      <c r="A18613" t="s">
        <v>43</v>
      </c>
      <c r="B18613" t="s">
        <v>56</v>
      </c>
      <c r="C18613" t="s">
        <v>84</v>
      </c>
      <c r="D18613" t="s">
        <v>214</v>
      </c>
      <c r="E18613" t="s">
        <v>217</v>
      </c>
      <c r="F18613" s="88">
        <v>46722</v>
      </c>
      <c r="G18613" s="87">
        <v>1600</v>
      </c>
      <c r="H18613" s="87">
        <v>27.982750359367259</v>
      </c>
    </row>
    <row r="18614" spans="1:8" x14ac:dyDescent="0.3">
      <c r="A18614" t="s">
        <v>43</v>
      </c>
      <c r="B18614" t="s">
        <v>56</v>
      </c>
      <c r="C18614" t="s">
        <v>89</v>
      </c>
      <c r="D18614" t="s">
        <v>198</v>
      </c>
      <c r="E18614" t="s">
        <v>135</v>
      </c>
      <c r="G18614" s="87">
        <v>16000</v>
      </c>
      <c r="H18614" s="87">
        <v>9472</v>
      </c>
    </row>
    <row r="18615" spans="1:8" x14ac:dyDescent="0.3">
      <c r="A18615" t="s">
        <v>43</v>
      </c>
      <c r="B18615" t="s">
        <v>56</v>
      </c>
      <c r="C18615" t="s">
        <v>89</v>
      </c>
      <c r="D18615" t="s">
        <v>198</v>
      </c>
      <c r="E18615" t="s">
        <v>199</v>
      </c>
      <c r="G18615" s="87">
        <v>16000</v>
      </c>
      <c r="H18615" s="87">
        <v>16003.236900667611</v>
      </c>
    </row>
    <row r="18616" spans="1:8" x14ac:dyDescent="0.3">
      <c r="A18616" t="s">
        <v>43</v>
      </c>
      <c r="B18616" t="s">
        <v>56</v>
      </c>
      <c r="C18616" t="s">
        <v>89</v>
      </c>
      <c r="D18616" t="s">
        <v>198</v>
      </c>
      <c r="E18616" t="s">
        <v>200</v>
      </c>
      <c r="G18616" s="87">
        <v>16000</v>
      </c>
      <c r="H18616" s="87">
        <v>16175.82417582418</v>
      </c>
    </row>
    <row r="18617" spans="1:8" x14ac:dyDescent="0.3">
      <c r="A18617" t="s">
        <v>43</v>
      </c>
      <c r="B18617" t="s">
        <v>56</v>
      </c>
      <c r="C18617" t="s">
        <v>89</v>
      </c>
      <c r="D18617" t="s">
        <v>198</v>
      </c>
      <c r="E18617" t="s">
        <v>201</v>
      </c>
      <c r="G18617" s="87">
        <v>16000</v>
      </c>
      <c r="H18617" s="87">
        <v>16000</v>
      </c>
    </row>
    <row r="18618" spans="1:8" x14ac:dyDescent="0.3">
      <c r="A18618" t="s">
        <v>43</v>
      </c>
      <c r="B18618" t="s">
        <v>56</v>
      </c>
      <c r="C18618" t="s">
        <v>89</v>
      </c>
      <c r="D18618" t="s">
        <v>198</v>
      </c>
      <c r="E18618" t="s">
        <v>202</v>
      </c>
      <c r="G18618" s="87">
        <v>16000</v>
      </c>
      <c r="H18618" s="87">
        <v>9578.0252149226471</v>
      </c>
    </row>
    <row r="18619" spans="1:8" x14ac:dyDescent="0.3">
      <c r="A18619" t="s">
        <v>43</v>
      </c>
      <c r="B18619" t="s">
        <v>56</v>
      </c>
      <c r="C18619" t="s">
        <v>89</v>
      </c>
      <c r="D18619" t="s">
        <v>198</v>
      </c>
      <c r="E18619" t="s">
        <v>139</v>
      </c>
      <c r="G18619" s="87">
        <v>16000</v>
      </c>
      <c r="H18619" s="87">
        <v>10160</v>
      </c>
    </row>
    <row r="18620" spans="1:8" x14ac:dyDescent="0.3">
      <c r="A18620" t="s">
        <v>43</v>
      </c>
      <c r="B18620" t="s">
        <v>56</v>
      </c>
      <c r="C18620" t="s">
        <v>89</v>
      </c>
      <c r="D18620" t="s">
        <v>198</v>
      </c>
      <c r="E18620" t="s">
        <v>65</v>
      </c>
      <c r="G18620" s="87">
        <v>16000</v>
      </c>
      <c r="H18620" s="87">
        <v>9578.0252149226471</v>
      </c>
    </row>
    <row r="18621" spans="1:8" x14ac:dyDescent="0.3">
      <c r="A18621" t="s">
        <v>43</v>
      </c>
      <c r="B18621" t="s">
        <v>56</v>
      </c>
      <c r="C18621" t="s">
        <v>89</v>
      </c>
      <c r="D18621" t="s">
        <v>203</v>
      </c>
      <c r="E18621" t="s">
        <v>204</v>
      </c>
      <c r="G18621" s="87">
        <v>16000</v>
      </c>
      <c r="H18621" s="87">
        <v>9576.0879120879144</v>
      </c>
    </row>
    <row r="18622" spans="1:8" x14ac:dyDescent="0.3">
      <c r="A18622" t="s">
        <v>43</v>
      </c>
      <c r="B18622" t="s">
        <v>56</v>
      </c>
      <c r="C18622" t="s">
        <v>89</v>
      </c>
      <c r="D18622" t="s">
        <v>203</v>
      </c>
      <c r="E18622" t="s">
        <v>142</v>
      </c>
      <c r="G18622" s="87">
        <v>16000</v>
      </c>
      <c r="H18622" s="87">
        <v>16000</v>
      </c>
    </row>
    <row r="18623" spans="1:8" x14ac:dyDescent="0.3">
      <c r="A18623" t="s">
        <v>43</v>
      </c>
      <c r="B18623" t="s">
        <v>56</v>
      </c>
      <c r="C18623" t="s">
        <v>89</v>
      </c>
      <c r="D18623" t="s">
        <v>203</v>
      </c>
      <c r="E18623" t="s">
        <v>143</v>
      </c>
      <c r="G18623" s="87">
        <v>16000</v>
      </c>
      <c r="H18623" s="87">
        <v>16175.82417582418</v>
      </c>
    </row>
    <row r="18624" spans="1:8" x14ac:dyDescent="0.3">
      <c r="A18624" t="s">
        <v>43</v>
      </c>
      <c r="B18624" t="s">
        <v>56</v>
      </c>
      <c r="C18624" t="s">
        <v>89</v>
      </c>
      <c r="D18624" t="s">
        <v>203</v>
      </c>
      <c r="E18624" t="s">
        <v>141</v>
      </c>
      <c r="G18624" s="87">
        <v>16000</v>
      </c>
      <c r="H18624" s="87">
        <v>0</v>
      </c>
    </row>
    <row r="18625" spans="1:8" x14ac:dyDescent="0.3">
      <c r="A18625" t="s">
        <v>43</v>
      </c>
      <c r="B18625" t="s">
        <v>56</v>
      </c>
      <c r="C18625" t="s">
        <v>89</v>
      </c>
      <c r="D18625" t="s">
        <v>203</v>
      </c>
      <c r="E18625" t="s">
        <v>205</v>
      </c>
      <c r="G18625" s="87">
        <v>16000</v>
      </c>
      <c r="H18625" s="87">
        <v>9576.0879120879144</v>
      </c>
    </row>
    <row r="18626" spans="1:8" x14ac:dyDescent="0.3">
      <c r="A18626" t="s">
        <v>43</v>
      </c>
      <c r="B18626" t="s">
        <v>56</v>
      </c>
      <c r="C18626" t="s">
        <v>89</v>
      </c>
      <c r="D18626" t="s">
        <v>206</v>
      </c>
      <c r="E18626" t="s">
        <v>207</v>
      </c>
      <c r="G18626" s="87">
        <v>16000</v>
      </c>
      <c r="H18626" s="87">
        <v>16480</v>
      </c>
    </row>
    <row r="18627" spans="1:8" x14ac:dyDescent="0.3">
      <c r="A18627" t="s">
        <v>43</v>
      </c>
      <c r="B18627" t="s">
        <v>56</v>
      </c>
      <c r="C18627" t="s">
        <v>89</v>
      </c>
      <c r="D18627" t="s">
        <v>206</v>
      </c>
      <c r="E18627" t="s">
        <v>208</v>
      </c>
      <c r="G18627" s="87">
        <v>16000</v>
      </c>
      <c r="H18627" s="87">
        <v>16476.666666666672</v>
      </c>
    </row>
    <row r="18628" spans="1:8" x14ac:dyDescent="0.3">
      <c r="A18628" t="s">
        <v>43</v>
      </c>
      <c r="B18628" t="s">
        <v>56</v>
      </c>
      <c r="C18628" t="s">
        <v>89</v>
      </c>
      <c r="D18628" t="s">
        <v>206</v>
      </c>
      <c r="E18628" t="s">
        <v>209</v>
      </c>
      <c r="G18628" s="87">
        <v>16000</v>
      </c>
      <c r="H18628" s="87">
        <v>14560</v>
      </c>
    </row>
    <row r="18629" spans="1:8" x14ac:dyDescent="0.3">
      <c r="A18629" t="s">
        <v>43</v>
      </c>
      <c r="B18629" t="s">
        <v>56</v>
      </c>
      <c r="C18629" t="s">
        <v>89</v>
      </c>
      <c r="D18629" t="s">
        <v>210</v>
      </c>
      <c r="E18629" t="s">
        <v>211</v>
      </c>
      <c r="G18629" s="87">
        <v>16000</v>
      </c>
      <c r="H18629" s="87">
        <v>14720</v>
      </c>
    </row>
    <row r="18630" spans="1:8" x14ac:dyDescent="0.3">
      <c r="A18630" t="s">
        <v>43</v>
      </c>
      <c r="B18630" t="s">
        <v>56</v>
      </c>
      <c r="C18630" t="s">
        <v>89</v>
      </c>
      <c r="D18630" t="s">
        <v>210</v>
      </c>
      <c r="E18630" t="s">
        <v>212</v>
      </c>
      <c r="G18630" s="87">
        <v>16000</v>
      </c>
      <c r="H18630" s="87">
        <v>14560</v>
      </c>
    </row>
    <row r="18631" spans="1:8" x14ac:dyDescent="0.3">
      <c r="A18631" t="s">
        <v>43</v>
      </c>
      <c r="B18631" t="s">
        <v>56</v>
      </c>
      <c r="C18631" t="s">
        <v>89</v>
      </c>
      <c r="D18631" t="s">
        <v>210</v>
      </c>
      <c r="E18631" t="s">
        <v>213</v>
      </c>
      <c r="G18631" s="87">
        <v>16000</v>
      </c>
      <c r="H18631" s="87">
        <v>14560</v>
      </c>
    </row>
    <row r="18632" spans="1:8" x14ac:dyDescent="0.3">
      <c r="A18632" t="s">
        <v>43</v>
      </c>
      <c r="B18632" t="s">
        <v>56</v>
      </c>
      <c r="C18632" t="s">
        <v>89</v>
      </c>
      <c r="D18632" t="s">
        <v>214</v>
      </c>
      <c r="E18632" t="s">
        <v>215</v>
      </c>
      <c r="F18632" s="88">
        <v>46388</v>
      </c>
      <c r="G18632" s="87">
        <v>1333.333333333333</v>
      </c>
      <c r="H18632" s="87">
        <v>40.000000000000043</v>
      </c>
    </row>
    <row r="18633" spans="1:8" x14ac:dyDescent="0.3">
      <c r="A18633" t="s">
        <v>43</v>
      </c>
      <c r="B18633" t="s">
        <v>56</v>
      </c>
      <c r="C18633" t="s">
        <v>89</v>
      </c>
      <c r="D18633" t="s">
        <v>214</v>
      </c>
      <c r="E18633" t="s">
        <v>216</v>
      </c>
      <c r="F18633" s="88">
        <v>46388</v>
      </c>
      <c r="G18633" s="87">
        <v>1333.333333333333</v>
      </c>
      <c r="H18633" s="87">
        <v>40.000000000000043</v>
      </c>
    </row>
    <row r="18634" spans="1:8" x14ac:dyDescent="0.3">
      <c r="A18634" t="s">
        <v>43</v>
      </c>
      <c r="B18634" t="s">
        <v>56</v>
      </c>
      <c r="C18634" t="s">
        <v>89</v>
      </c>
      <c r="D18634" t="s">
        <v>214</v>
      </c>
      <c r="E18634" t="s">
        <v>217</v>
      </c>
      <c r="F18634" s="88">
        <v>46388</v>
      </c>
      <c r="G18634" s="87">
        <v>1333.333333333333</v>
      </c>
      <c r="H18634" s="87">
        <v>0</v>
      </c>
    </row>
    <row r="18635" spans="1:8" x14ac:dyDescent="0.3">
      <c r="A18635" t="s">
        <v>43</v>
      </c>
      <c r="B18635" t="s">
        <v>56</v>
      </c>
      <c r="C18635" t="s">
        <v>89</v>
      </c>
      <c r="D18635" t="s">
        <v>214</v>
      </c>
      <c r="E18635" t="s">
        <v>215</v>
      </c>
      <c r="F18635" s="88">
        <v>46419</v>
      </c>
      <c r="G18635" s="87">
        <v>1333.333333333333</v>
      </c>
      <c r="H18635" s="87">
        <v>40.000000000000043</v>
      </c>
    </row>
    <row r="18636" spans="1:8" x14ac:dyDescent="0.3">
      <c r="A18636" t="s">
        <v>43</v>
      </c>
      <c r="B18636" t="s">
        <v>56</v>
      </c>
      <c r="C18636" t="s">
        <v>89</v>
      </c>
      <c r="D18636" t="s">
        <v>214</v>
      </c>
      <c r="E18636" t="s">
        <v>216</v>
      </c>
      <c r="F18636" s="88">
        <v>46419</v>
      </c>
      <c r="G18636" s="87">
        <v>1333.333333333333</v>
      </c>
      <c r="H18636" s="87">
        <v>40.000000000000043</v>
      </c>
    </row>
    <row r="18637" spans="1:8" x14ac:dyDescent="0.3">
      <c r="A18637" t="s">
        <v>43</v>
      </c>
      <c r="B18637" t="s">
        <v>56</v>
      </c>
      <c r="C18637" t="s">
        <v>89</v>
      </c>
      <c r="D18637" t="s">
        <v>214</v>
      </c>
      <c r="E18637" t="s">
        <v>217</v>
      </c>
      <c r="F18637" s="88">
        <v>46419</v>
      </c>
      <c r="G18637" s="87">
        <v>1333.333333333333</v>
      </c>
      <c r="H18637" s="87">
        <v>0</v>
      </c>
    </row>
    <row r="18638" spans="1:8" x14ac:dyDescent="0.3">
      <c r="A18638" t="s">
        <v>43</v>
      </c>
      <c r="B18638" t="s">
        <v>56</v>
      </c>
      <c r="C18638" t="s">
        <v>89</v>
      </c>
      <c r="D18638" t="s">
        <v>214</v>
      </c>
      <c r="E18638" t="s">
        <v>215</v>
      </c>
      <c r="F18638" s="88">
        <v>46447</v>
      </c>
      <c r="G18638" s="87">
        <v>1333.333333333333</v>
      </c>
      <c r="H18638" s="87">
        <v>40.000000000000043</v>
      </c>
    </row>
    <row r="18639" spans="1:8" x14ac:dyDescent="0.3">
      <c r="A18639" t="s">
        <v>43</v>
      </c>
      <c r="B18639" t="s">
        <v>56</v>
      </c>
      <c r="C18639" t="s">
        <v>89</v>
      </c>
      <c r="D18639" t="s">
        <v>214</v>
      </c>
      <c r="E18639" t="s">
        <v>216</v>
      </c>
      <c r="F18639" s="88">
        <v>46447</v>
      </c>
      <c r="G18639" s="87">
        <v>1333.333333333333</v>
      </c>
      <c r="H18639" s="87">
        <v>40.000000000000043</v>
      </c>
    </row>
    <row r="18640" spans="1:8" x14ac:dyDescent="0.3">
      <c r="A18640" t="s">
        <v>43</v>
      </c>
      <c r="B18640" t="s">
        <v>56</v>
      </c>
      <c r="C18640" t="s">
        <v>89</v>
      </c>
      <c r="D18640" t="s">
        <v>214</v>
      </c>
      <c r="E18640" t="s">
        <v>217</v>
      </c>
      <c r="F18640" s="88">
        <v>46447</v>
      </c>
      <c r="G18640" s="87">
        <v>1333.333333333333</v>
      </c>
      <c r="H18640" s="87">
        <v>0</v>
      </c>
    </row>
    <row r="18641" spans="1:8" x14ac:dyDescent="0.3">
      <c r="A18641" t="s">
        <v>43</v>
      </c>
      <c r="B18641" t="s">
        <v>56</v>
      </c>
      <c r="C18641" t="s">
        <v>89</v>
      </c>
      <c r="D18641" t="s">
        <v>214</v>
      </c>
      <c r="E18641" t="s">
        <v>215</v>
      </c>
      <c r="F18641" s="88">
        <v>46478</v>
      </c>
      <c r="G18641" s="87">
        <v>1333.333333333333</v>
      </c>
      <c r="H18641" s="87">
        <v>40.000000000000043</v>
      </c>
    </row>
    <row r="18642" spans="1:8" x14ac:dyDescent="0.3">
      <c r="A18642" t="s">
        <v>43</v>
      </c>
      <c r="B18642" t="s">
        <v>56</v>
      </c>
      <c r="C18642" t="s">
        <v>89</v>
      </c>
      <c r="D18642" t="s">
        <v>214</v>
      </c>
      <c r="E18642" t="s">
        <v>216</v>
      </c>
      <c r="F18642" s="88">
        <v>46478</v>
      </c>
      <c r="G18642" s="87">
        <v>1333.333333333333</v>
      </c>
      <c r="H18642" s="87">
        <v>40.000000000000043</v>
      </c>
    </row>
    <row r="18643" spans="1:8" x14ac:dyDescent="0.3">
      <c r="A18643" t="s">
        <v>43</v>
      </c>
      <c r="B18643" t="s">
        <v>56</v>
      </c>
      <c r="C18643" t="s">
        <v>89</v>
      </c>
      <c r="D18643" t="s">
        <v>214</v>
      </c>
      <c r="E18643" t="s">
        <v>217</v>
      </c>
      <c r="F18643" s="88">
        <v>46478</v>
      </c>
      <c r="G18643" s="87">
        <v>1333.333333333333</v>
      </c>
      <c r="H18643" s="87">
        <v>0</v>
      </c>
    </row>
    <row r="18644" spans="1:8" x14ac:dyDescent="0.3">
      <c r="A18644" t="s">
        <v>43</v>
      </c>
      <c r="B18644" t="s">
        <v>56</v>
      </c>
      <c r="C18644" t="s">
        <v>89</v>
      </c>
      <c r="D18644" t="s">
        <v>214</v>
      </c>
      <c r="E18644" t="s">
        <v>215</v>
      </c>
      <c r="F18644" s="88">
        <v>46508</v>
      </c>
      <c r="G18644" s="87">
        <v>1333.333333333333</v>
      </c>
      <c r="H18644" s="87">
        <v>40.000000000000043</v>
      </c>
    </row>
    <row r="18645" spans="1:8" x14ac:dyDescent="0.3">
      <c r="A18645" t="s">
        <v>43</v>
      </c>
      <c r="B18645" t="s">
        <v>56</v>
      </c>
      <c r="C18645" t="s">
        <v>89</v>
      </c>
      <c r="D18645" t="s">
        <v>214</v>
      </c>
      <c r="E18645" t="s">
        <v>216</v>
      </c>
      <c r="F18645" s="88">
        <v>46508</v>
      </c>
      <c r="G18645" s="87">
        <v>1333.333333333333</v>
      </c>
      <c r="H18645" s="87">
        <v>40.000000000000043</v>
      </c>
    </row>
    <row r="18646" spans="1:8" x14ac:dyDescent="0.3">
      <c r="A18646" t="s">
        <v>43</v>
      </c>
      <c r="B18646" t="s">
        <v>56</v>
      </c>
      <c r="C18646" t="s">
        <v>89</v>
      </c>
      <c r="D18646" t="s">
        <v>214</v>
      </c>
      <c r="E18646" t="s">
        <v>217</v>
      </c>
      <c r="F18646" s="88">
        <v>46508</v>
      </c>
      <c r="G18646" s="87">
        <v>1333.333333333333</v>
      </c>
      <c r="H18646" s="87">
        <v>0</v>
      </c>
    </row>
    <row r="18647" spans="1:8" x14ac:dyDescent="0.3">
      <c r="A18647" t="s">
        <v>43</v>
      </c>
      <c r="B18647" t="s">
        <v>56</v>
      </c>
      <c r="C18647" t="s">
        <v>89</v>
      </c>
      <c r="D18647" t="s">
        <v>214</v>
      </c>
      <c r="E18647" t="s">
        <v>215</v>
      </c>
      <c r="F18647" s="88">
        <v>46539</v>
      </c>
      <c r="G18647" s="87">
        <v>1333.333333333333</v>
      </c>
      <c r="H18647" s="87">
        <v>40.000000000000043</v>
      </c>
    </row>
    <row r="18648" spans="1:8" x14ac:dyDescent="0.3">
      <c r="A18648" t="s">
        <v>43</v>
      </c>
      <c r="B18648" t="s">
        <v>56</v>
      </c>
      <c r="C18648" t="s">
        <v>89</v>
      </c>
      <c r="D18648" t="s">
        <v>214</v>
      </c>
      <c r="E18648" t="s">
        <v>216</v>
      </c>
      <c r="F18648" s="88">
        <v>46539</v>
      </c>
      <c r="G18648" s="87">
        <v>1333.333333333333</v>
      </c>
      <c r="H18648" s="87">
        <v>40.000000000000043</v>
      </c>
    </row>
    <row r="18649" spans="1:8" x14ac:dyDescent="0.3">
      <c r="A18649" t="s">
        <v>43</v>
      </c>
      <c r="B18649" t="s">
        <v>56</v>
      </c>
      <c r="C18649" t="s">
        <v>89</v>
      </c>
      <c r="D18649" t="s">
        <v>214</v>
      </c>
      <c r="E18649" t="s">
        <v>217</v>
      </c>
      <c r="F18649" s="88">
        <v>46539</v>
      </c>
      <c r="G18649" s="87">
        <v>1333.333333333333</v>
      </c>
      <c r="H18649" s="87">
        <v>0</v>
      </c>
    </row>
    <row r="18650" spans="1:8" x14ac:dyDescent="0.3">
      <c r="A18650" t="s">
        <v>43</v>
      </c>
      <c r="B18650" t="s">
        <v>56</v>
      </c>
      <c r="C18650" t="s">
        <v>89</v>
      </c>
      <c r="D18650" t="s">
        <v>214</v>
      </c>
      <c r="E18650" t="s">
        <v>215</v>
      </c>
      <c r="F18650" s="88">
        <v>46569</v>
      </c>
      <c r="G18650" s="87">
        <v>1333.333333333333</v>
      </c>
      <c r="H18650" s="87">
        <v>40.000000000000043</v>
      </c>
    </row>
    <row r="18651" spans="1:8" x14ac:dyDescent="0.3">
      <c r="A18651" t="s">
        <v>43</v>
      </c>
      <c r="B18651" t="s">
        <v>56</v>
      </c>
      <c r="C18651" t="s">
        <v>89</v>
      </c>
      <c r="D18651" t="s">
        <v>214</v>
      </c>
      <c r="E18651" t="s">
        <v>216</v>
      </c>
      <c r="F18651" s="88">
        <v>46569</v>
      </c>
      <c r="G18651" s="87">
        <v>1333.333333333333</v>
      </c>
      <c r="H18651" s="87">
        <v>40.000000000000043</v>
      </c>
    </row>
    <row r="18652" spans="1:8" x14ac:dyDescent="0.3">
      <c r="A18652" t="s">
        <v>43</v>
      </c>
      <c r="B18652" t="s">
        <v>56</v>
      </c>
      <c r="C18652" t="s">
        <v>89</v>
      </c>
      <c r="D18652" t="s">
        <v>214</v>
      </c>
      <c r="E18652" t="s">
        <v>217</v>
      </c>
      <c r="F18652" s="88">
        <v>46569</v>
      </c>
      <c r="G18652" s="87">
        <v>1333.333333333333</v>
      </c>
      <c r="H18652" s="87">
        <v>0</v>
      </c>
    </row>
    <row r="18653" spans="1:8" x14ac:dyDescent="0.3">
      <c r="A18653" t="s">
        <v>43</v>
      </c>
      <c r="B18653" t="s">
        <v>56</v>
      </c>
      <c r="C18653" t="s">
        <v>89</v>
      </c>
      <c r="D18653" t="s">
        <v>214</v>
      </c>
      <c r="E18653" t="s">
        <v>215</v>
      </c>
      <c r="F18653" s="88">
        <v>46600</v>
      </c>
      <c r="G18653" s="87">
        <v>1333.333333333333</v>
      </c>
      <c r="H18653" s="87">
        <v>0</v>
      </c>
    </row>
    <row r="18654" spans="1:8" x14ac:dyDescent="0.3">
      <c r="A18654" t="s">
        <v>43</v>
      </c>
      <c r="B18654" t="s">
        <v>56</v>
      </c>
      <c r="C18654" t="s">
        <v>89</v>
      </c>
      <c r="D18654" t="s">
        <v>214</v>
      </c>
      <c r="E18654" t="s">
        <v>216</v>
      </c>
      <c r="F18654" s="88">
        <v>46600</v>
      </c>
      <c r="G18654" s="87">
        <v>1333.333333333333</v>
      </c>
      <c r="H18654" s="87">
        <v>0</v>
      </c>
    </row>
    <row r="18655" spans="1:8" x14ac:dyDescent="0.3">
      <c r="A18655" t="s">
        <v>43</v>
      </c>
      <c r="B18655" t="s">
        <v>56</v>
      </c>
      <c r="C18655" t="s">
        <v>89</v>
      </c>
      <c r="D18655" t="s">
        <v>214</v>
      </c>
      <c r="E18655" t="s">
        <v>217</v>
      </c>
      <c r="F18655" s="88">
        <v>46600</v>
      </c>
      <c r="G18655" s="87">
        <v>1333.333333333333</v>
      </c>
      <c r="H18655" s="87">
        <v>0</v>
      </c>
    </row>
    <row r="18656" spans="1:8" x14ac:dyDescent="0.3">
      <c r="A18656" t="s">
        <v>43</v>
      </c>
      <c r="B18656" t="s">
        <v>56</v>
      </c>
      <c r="C18656" t="s">
        <v>89</v>
      </c>
      <c r="D18656" t="s">
        <v>214</v>
      </c>
      <c r="E18656" t="s">
        <v>215</v>
      </c>
      <c r="F18656" s="88">
        <v>46631</v>
      </c>
      <c r="G18656" s="87">
        <v>1333.333333333333</v>
      </c>
      <c r="H18656" s="87">
        <v>0</v>
      </c>
    </row>
    <row r="18657" spans="1:8" x14ac:dyDescent="0.3">
      <c r="A18657" t="s">
        <v>43</v>
      </c>
      <c r="B18657" t="s">
        <v>56</v>
      </c>
      <c r="C18657" t="s">
        <v>89</v>
      </c>
      <c r="D18657" t="s">
        <v>214</v>
      </c>
      <c r="E18657" t="s">
        <v>216</v>
      </c>
      <c r="F18657" s="88">
        <v>46631</v>
      </c>
      <c r="G18657" s="87">
        <v>1333.333333333333</v>
      </c>
      <c r="H18657" s="87">
        <v>0</v>
      </c>
    </row>
    <row r="18658" spans="1:8" x14ac:dyDescent="0.3">
      <c r="A18658" t="s">
        <v>43</v>
      </c>
      <c r="B18658" t="s">
        <v>56</v>
      </c>
      <c r="C18658" t="s">
        <v>89</v>
      </c>
      <c r="D18658" t="s">
        <v>214</v>
      </c>
      <c r="E18658" t="s">
        <v>217</v>
      </c>
      <c r="F18658" s="88">
        <v>46631</v>
      </c>
      <c r="G18658" s="87">
        <v>1333.333333333333</v>
      </c>
      <c r="H18658" s="87">
        <v>0</v>
      </c>
    </row>
    <row r="18659" spans="1:8" x14ac:dyDescent="0.3">
      <c r="A18659" t="s">
        <v>43</v>
      </c>
      <c r="B18659" t="s">
        <v>56</v>
      </c>
      <c r="C18659" t="s">
        <v>89</v>
      </c>
      <c r="D18659" t="s">
        <v>214</v>
      </c>
      <c r="E18659" t="s">
        <v>215</v>
      </c>
      <c r="F18659" s="88">
        <v>46661</v>
      </c>
      <c r="G18659" s="87">
        <v>1333.333333333333</v>
      </c>
      <c r="H18659" s="87">
        <v>0</v>
      </c>
    </row>
    <row r="18660" spans="1:8" x14ac:dyDescent="0.3">
      <c r="A18660" t="s">
        <v>43</v>
      </c>
      <c r="B18660" t="s">
        <v>56</v>
      </c>
      <c r="C18660" t="s">
        <v>89</v>
      </c>
      <c r="D18660" t="s">
        <v>214</v>
      </c>
      <c r="E18660" t="s">
        <v>216</v>
      </c>
      <c r="F18660" s="88">
        <v>46661</v>
      </c>
      <c r="G18660" s="87">
        <v>1333.333333333333</v>
      </c>
      <c r="H18660" s="87">
        <v>0</v>
      </c>
    </row>
    <row r="18661" spans="1:8" x14ac:dyDescent="0.3">
      <c r="A18661" t="s">
        <v>43</v>
      </c>
      <c r="B18661" t="s">
        <v>56</v>
      </c>
      <c r="C18661" t="s">
        <v>89</v>
      </c>
      <c r="D18661" t="s">
        <v>214</v>
      </c>
      <c r="E18661" t="s">
        <v>217</v>
      </c>
      <c r="F18661" s="88">
        <v>46661</v>
      </c>
      <c r="G18661" s="87">
        <v>1333.333333333333</v>
      </c>
      <c r="H18661" s="87">
        <v>0</v>
      </c>
    </row>
    <row r="18662" spans="1:8" x14ac:dyDescent="0.3">
      <c r="A18662" t="s">
        <v>43</v>
      </c>
      <c r="B18662" t="s">
        <v>56</v>
      </c>
      <c r="C18662" t="s">
        <v>89</v>
      </c>
      <c r="D18662" t="s">
        <v>214</v>
      </c>
      <c r="E18662" t="s">
        <v>215</v>
      </c>
      <c r="F18662" s="88">
        <v>46692</v>
      </c>
      <c r="G18662" s="87">
        <v>1333.333333333333</v>
      </c>
      <c r="H18662" s="87">
        <v>0</v>
      </c>
    </row>
    <row r="18663" spans="1:8" x14ac:dyDescent="0.3">
      <c r="A18663" t="s">
        <v>43</v>
      </c>
      <c r="B18663" t="s">
        <v>56</v>
      </c>
      <c r="C18663" t="s">
        <v>89</v>
      </c>
      <c r="D18663" t="s">
        <v>214</v>
      </c>
      <c r="E18663" t="s">
        <v>216</v>
      </c>
      <c r="F18663" s="88">
        <v>46692</v>
      </c>
      <c r="G18663" s="87">
        <v>1333.333333333333</v>
      </c>
      <c r="H18663" s="87">
        <v>0</v>
      </c>
    </row>
    <row r="18664" spans="1:8" x14ac:dyDescent="0.3">
      <c r="A18664" t="s">
        <v>43</v>
      </c>
      <c r="B18664" t="s">
        <v>56</v>
      </c>
      <c r="C18664" t="s">
        <v>89</v>
      </c>
      <c r="D18664" t="s">
        <v>214</v>
      </c>
      <c r="E18664" t="s">
        <v>217</v>
      </c>
      <c r="F18664" s="88">
        <v>46692</v>
      </c>
      <c r="G18664" s="87">
        <v>1333.333333333333</v>
      </c>
      <c r="H18664" s="87">
        <v>0</v>
      </c>
    </row>
    <row r="18665" spans="1:8" x14ac:dyDescent="0.3">
      <c r="A18665" t="s">
        <v>43</v>
      </c>
      <c r="B18665" t="s">
        <v>56</v>
      </c>
      <c r="C18665" t="s">
        <v>89</v>
      </c>
      <c r="D18665" t="s">
        <v>214</v>
      </c>
      <c r="E18665" t="s">
        <v>215</v>
      </c>
      <c r="F18665" s="88">
        <v>46722</v>
      </c>
      <c r="G18665" s="87">
        <v>1333.333333333333</v>
      </c>
      <c r="H18665" s="87">
        <v>0</v>
      </c>
    </row>
    <row r="18666" spans="1:8" x14ac:dyDescent="0.3">
      <c r="A18666" t="s">
        <v>43</v>
      </c>
      <c r="B18666" t="s">
        <v>56</v>
      </c>
      <c r="C18666" t="s">
        <v>89</v>
      </c>
      <c r="D18666" t="s">
        <v>214</v>
      </c>
      <c r="E18666" t="s">
        <v>216</v>
      </c>
      <c r="F18666" s="88">
        <v>46722</v>
      </c>
      <c r="G18666" s="87">
        <v>1333.333333333333</v>
      </c>
      <c r="H18666" s="87">
        <v>0</v>
      </c>
    </row>
    <row r="18667" spans="1:8" x14ac:dyDescent="0.3">
      <c r="A18667" t="s">
        <v>43</v>
      </c>
      <c r="B18667" t="s">
        <v>56</v>
      </c>
      <c r="C18667" t="s">
        <v>89</v>
      </c>
      <c r="D18667" t="s">
        <v>214</v>
      </c>
      <c r="E18667" t="s">
        <v>217</v>
      </c>
      <c r="F18667" s="88">
        <v>46722</v>
      </c>
      <c r="G18667" s="87">
        <v>1333.333333333333</v>
      </c>
      <c r="H18667" s="87">
        <v>0</v>
      </c>
    </row>
    <row r="18668" spans="1:8" x14ac:dyDescent="0.3">
      <c r="A18668" t="s">
        <v>43</v>
      </c>
      <c r="B18668" t="s">
        <v>56</v>
      </c>
      <c r="C18668" t="s">
        <v>91</v>
      </c>
      <c r="D18668" t="s">
        <v>198</v>
      </c>
      <c r="E18668" t="s">
        <v>135</v>
      </c>
      <c r="G18668" s="87">
        <v>12800</v>
      </c>
      <c r="H18668" s="87">
        <v>7372.7999999999993</v>
      </c>
    </row>
    <row r="18669" spans="1:8" x14ac:dyDescent="0.3">
      <c r="A18669" t="s">
        <v>43</v>
      </c>
      <c r="B18669" t="s">
        <v>56</v>
      </c>
      <c r="C18669" t="s">
        <v>91</v>
      </c>
      <c r="D18669" t="s">
        <v>198</v>
      </c>
      <c r="E18669" t="s">
        <v>199</v>
      </c>
      <c r="G18669" s="87">
        <v>12800</v>
      </c>
      <c r="H18669" s="87">
        <v>12800</v>
      </c>
    </row>
    <row r="18670" spans="1:8" x14ac:dyDescent="0.3">
      <c r="A18670" t="s">
        <v>43</v>
      </c>
      <c r="B18670" t="s">
        <v>56</v>
      </c>
      <c r="C18670" t="s">
        <v>91</v>
      </c>
      <c r="D18670" t="s">
        <v>198</v>
      </c>
      <c r="E18670" t="s">
        <v>200</v>
      </c>
      <c r="G18670" s="87">
        <v>12800</v>
      </c>
      <c r="H18670" s="87">
        <v>12856.052591109499</v>
      </c>
    </row>
    <row r="18671" spans="1:8" x14ac:dyDescent="0.3">
      <c r="A18671" t="s">
        <v>43</v>
      </c>
      <c r="B18671" t="s">
        <v>56</v>
      </c>
      <c r="C18671" t="s">
        <v>91</v>
      </c>
      <c r="D18671" t="s">
        <v>198</v>
      </c>
      <c r="E18671" t="s">
        <v>201</v>
      </c>
      <c r="G18671" s="87">
        <v>12800</v>
      </c>
      <c r="H18671" s="87">
        <v>12800</v>
      </c>
    </row>
    <row r="18672" spans="1:8" x14ac:dyDescent="0.3">
      <c r="A18672" t="s">
        <v>43</v>
      </c>
      <c r="B18672" t="s">
        <v>56</v>
      </c>
      <c r="C18672" t="s">
        <v>91</v>
      </c>
      <c r="D18672" t="s">
        <v>198</v>
      </c>
      <c r="E18672" t="s">
        <v>202</v>
      </c>
      <c r="G18672" s="87">
        <v>12800</v>
      </c>
      <c r="H18672" s="87">
        <v>7405.0862924790736</v>
      </c>
    </row>
    <row r="18673" spans="1:8" x14ac:dyDescent="0.3">
      <c r="A18673" t="s">
        <v>43</v>
      </c>
      <c r="B18673" t="s">
        <v>56</v>
      </c>
      <c r="C18673" t="s">
        <v>91</v>
      </c>
      <c r="D18673" t="s">
        <v>198</v>
      </c>
      <c r="E18673" t="s">
        <v>139</v>
      </c>
      <c r="G18673" s="87">
        <v>12800</v>
      </c>
      <c r="H18673" s="87">
        <v>8384</v>
      </c>
    </row>
    <row r="18674" spans="1:8" x14ac:dyDescent="0.3">
      <c r="A18674" t="s">
        <v>43</v>
      </c>
      <c r="B18674" t="s">
        <v>56</v>
      </c>
      <c r="C18674" t="s">
        <v>91</v>
      </c>
      <c r="D18674" t="s">
        <v>198</v>
      </c>
      <c r="E18674" t="s">
        <v>65</v>
      </c>
      <c r="G18674" s="87">
        <v>12800</v>
      </c>
      <c r="H18674" s="87">
        <v>7405.0862924790736</v>
      </c>
    </row>
    <row r="18675" spans="1:8" x14ac:dyDescent="0.3">
      <c r="A18675" t="s">
        <v>43</v>
      </c>
      <c r="B18675" t="s">
        <v>56</v>
      </c>
      <c r="C18675" t="s">
        <v>91</v>
      </c>
      <c r="D18675" t="s">
        <v>203</v>
      </c>
      <c r="E18675" t="s">
        <v>204</v>
      </c>
      <c r="G18675" s="87">
        <v>12800</v>
      </c>
      <c r="H18675" s="87">
        <v>7336.9896248549067</v>
      </c>
    </row>
    <row r="18676" spans="1:8" x14ac:dyDescent="0.3">
      <c r="A18676" t="s">
        <v>43</v>
      </c>
      <c r="B18676" t="s">
        <v>56</v>
      </c>
      <c r="C18676" t="s">
        <v>91</v>
      </c>
      <c r="D18676" t="s">
        <v>203</v>
      </c>
      <c r="E18676" t="s">
        <v>142</v>
      </c>
      <c r="G18676" s="87">
        <v>12800</v>
      </c>
      <c r="H18676" s="87">
        <v>12800</v>
      </c>
    </row>
    <row r="18677" spans="1:8" x14ac:dyDescent="0.3">
      <c r="A18677" t="s">
        <v>43</v>
      </c>
      <c r="B18677" t="s">
        <v>56</v>
      </c>
      <c r="C18677" t="s">
        <v>91</v>
      </c>
      <c r="D18677" t="s">
        <v>203</v>
      </c>
      <c r="E18677" t="s">
        <v>143</v>
      </c>
      <c r="G18677" s="87">
        <v>12800</v>
      </c>
      <c r="H18677" s="87">
        <v>12737.82920981755</v>
      </c>
    </row>
    <row r="18678" spans="1:8" x14ac:dyDescent="0.3">
      <c r="A18678" t="s">
        <v>43</v>
      </c>
      <c r="B18678" t="s">
        <v>56</v>
      </c>
      <c r="C18678" t="s">
        <v>91</v>
      </c>
      <c r="D18678" t="s">
        <v>203</v>
      </c>
      <c r="E18678" t="s">
        <v>141</v>
      </c>
      <c r="G18678" s="87">
        <v>12800</v>
      </c>
      <c r="H18678" s="87">
        <v>0</v>
      </c>
    </row>
    <row r="18679" spans="1:8" x14ac:dyDescent="0.3">
      <c r="A18679" t="s">
        <v>43</v>
      </c>
      <c r="B18679" t="s">
        <v>56</v>
      </c>
      <c r="C18679" t="s">
        <v>91</v>
      </c>
      <c r="D18679" t="s">
        <v>203</v>
      </c>
      <c r="E18679" t="s">
        <v>205</v>
      </c>
      <c r="G18679" s="87">
        <v>12800</v>
      </c>
      <c r="H18679" s="87">
        <v>7336.9896248549067</v>
      </c>
    </row>
    <row r="18680" spans="1:8" x14ac:dyDescent="0.3">
      <c r="A18680" t="s">
        <v>43</v>
      </c>
      <c r="B18680" t="s">
        <v>56</v>
      </c>
      <c r="C18680" t="s">
        <v>91</v>
      </c>
      <c r="D18680" t="s">
        <v>206</v>
      </c>
      <c r="E18680" t="s">
        <v>207</v>
      </c>
      <c r="G18680" s="87">
        <v>12800</v>
      </c>
      <c r="H18680" s="87">
        <v>12800</v>
      </c>
    </row>
    <row r="18681" spans="1:8" x14ac:dyDescent="0.3">
      <c r="A18681" t="s">
        <v>43</v>
      </c>
      <c r="B18681" t="s">
        <v>56</v>
      </c>
      <c r="C18681" t="s">
        <v>91</v>
      </c>
      <c r="D18681" t="s">
        <v>206</v>
      </c>
      <c r="E18681" t="s">
        <v>208</v>
      </c>
      <c r="G18681" s="87">
        <v>12800</v>
      </c>
      <c r="H18681" s="87">
        <v>12800</v>
      </c>
    </row>
    <row r="18682" spans="1:8" x14ac:dyDescent="0.3">
      <c r="A18682" t="s">
        <v>43</v>
      </c>
      <c r="B18682" t="s">
        <v>56</v>
      </c>
      <c r="C18682" t="s">
        <v>91</v>
      </c>
      <c r="D18682" t="s">
        <v>206</v>
      </c>
      <c r="E18682" t="s">
        <v>209</v>
      </c>
      <c r="G18682" s="87">
        <v>12800</v>
      </c>
      <c r="H18682" s="87">
        <v>11724.656455142231</v>
      </c>
    </row>
    <row r="18683" spans="1:8" x14ac:dyDescent="0.3">
      <c r="A18683" t="s">
        <v>43</v>
      </c>
      <c r="B18683" t="s">
        <v>56</v>
      </c>
      <c r="C18683" t="s">
        <v>91</v>
      </c>
      <c r="D18683" t="s">
        <v>210</v>
      </c>
      <c r="E18683" t="s">
        <v>211</v>
      </c>
      <c r="G18683" s="87">
        <v>12800</v>
      </c>
      <c r="H18683" s="87">
        <v>11776</v>
      </c>
    </row>
    <row r="18684" spans="1:8" x14ac:dyDescent="0.3">
      <c r="A18684" t="s">
        <v>43</v>
      </c>
      <c r="B18684" t="s">
        <v>56</v>
      </c>
      <c r="C18684" t="s">
        <v>91</v>
      </c>
      <c r="D18684" t="s">
        <v>210</v>
      </c>
      <c r="E18684" t="s">
        <v>212</v>
      </c>
      <c r="G18684" s="87">
        <v>12800</v>
      </c>
      <c r="H18684" s="87">
        <v>11648</v>
      </c>
    </row>
    <row r="18685" spans="1:8" x14ac:dyDescent="0.3">
      <c r="A18685" t="s">
        <v>43</v>
      </c>
      <c r="B18685" t="s">
        <v>56</v>
      </c>
      <c r="C18685" t="s">
        <v>91</v>
      </c>
      <c r="D18685" t="s">
        <v>210</v>
      </c>
      <c r="E18685" t="s">
        <v>213</v>
      </c>
      <c r="G18685" s="87">
        <v>12800</v>
      </c>
      <c r="H18685" s="87">
        <v>11840</v>
      </c>
    </row>
    <row r="18686" spans="1:8" x14ac:dyDescent="0.3">
      <c r="A18686" t="s">
        <v>43</v>
      </c>
      <c r="B18686" t="s">
        <v>56</v>
      </c>
      <c r="C18686" t="s">
        <v>91</v>
      </c>
      <c r="D18686" t="s">
        <v>214</v>
      </c>
      <c r="E18686" t="s">
        <v>215</v>
      </c>
      <c r="F18686" s="88">
        <v>46388</v>
      </c>
      <c r="G18686" s="87">
        <v>1066.666666666667</v>
      </c>
      <c r="H18686" s="87">
        <v>14.174499250620441</v>
      </c>
    </row>
    <row r="18687" spans="1:8" x14ac:dyDescent="0.3">
      <c r="A18687" t="s">
        <v>43</v>
      </c>
      <c r="B18687" t="s">
        <v>56</v>
      </c>
      <c r="C18687" t="s">
        <v>91</v>
      </c>
      <c r="D18687" t="s">
        <v>214</v>
      </c>
      <c r="E18687" t="s">
        <v>216</v>
      </c>
      <c r="F18687" s="88">
        <v>46388</v>
      </c>
      <c r="G18687" s="87">
        <v>1066.666666666667</v>
      </c>
      <c r="H18687" s="87">
        <v>0</v>
      </c>
    </row>
    <row r="18688" spans="1:8" x14ac:dyDescent="0.3">
      <c r="A18688" t="s">
        <v>43</v>
      </c>
      <c r="B18688" t="s">
        <v>56</v>
      </c>
      <c r="C18688" t="s">
        <v>91</v>
      </c>
      <c r="D18688" t="s">
        <v>214</v>
      </c>
      <c r="E18688" t="s">
        <v>217</v>
      </c>
      <c r="F18688" s="88">
        <v>46388</v>
      </c>
      <c r="G18688" s="87">
        <v>1066.666666666667</v>
      </c>
      <c r="H18688" s="87">
        <v>14.174499250620441</v>
      </c>
    </row>
    <row r="18689" spans="1:8" x14ac:dyDescent="0.3">
      <c r="A18689" t="s">
        <v>43</v>
      </c>
      <c r="B18689" t="s">
        <v>56</v>
      </c>
      <c r="C18689" t="s">
        <v>91</v>
      </c>
      <c r="D18689" t="s">
        <v>214</v>
      </c>
      <c r="E18689" t="s">
        <v>215</v>
      </c>
      <c r="F18689" s="88">
        <v>46419</v>
      </c>
      <c r="G18689" s="87">
        <v>1066.666666666667</v>
      </c>
      <c r="H18689" s="87">
        <v>14.159292035398369</v>
      </c>
    </row>
    <row r="18690" spans="1:8" x14ac:dyDescent="0.3">
      <c r="A18690" t="s">
        <v>43</v>
      </c>
      <c r="B18690" t="s">
        <v>56</v>
      </c>
      <c r="C18690" t="s">
        <v>91</v>
      </c>
      <c r="D18690" t="s">
        <v>214</v>
      </c>
      <c r="E18690" t="s">
        <v>216</v>
      </c>
      <c r="F18690" s="88">
        <v>46419</v>
      </c>
      <c r="G18690" s="87">
        <v>1066.666666666667</v>
      </c>
      <c r="H18690" s="87">
        <v>0</v>
      </c>
    </row>
    <row r="18691" spans="1:8" x14ac:dyDescent="0.3">
      <c r="A18691" t="s">
        <v>43</v>
      </c>
      <c r="B18691" t="s">
        <v>56</v>
      </c>
      <c r="C18691" t="s">
        <v>91</v>
      </c>
      <c r="D18691" t="s">
        <v>214</v>
      </c>
      <c r="E18691" t="s">
        <v>217</v>
      </c>
      <c r="F18691" s="88">
        <v>46419</v>
      </c>
      <c r="G18691" s="87">
        <v>1066.666666666667</v>
      </c>
      <c r="H18691" s="87">
        <v>14.159292035398369</v>
      </c>
    </row>
    <row r="18692" spans="1:8" x14ac:dyDescent="0.3">
      <c r="A18692" t="s">
        <v>43</v>
      </c>
      <c r="B18692" t="s">
        <v>56</v>
      </c>
      <c r="C18692" t="s">
        <v>91</v>
      </c>
      <c r="D18692" t="s">
        <v>214</v>
      </c>
      <c r="E18692" t="s">
        <v>215</v>
      </c>
      <c r="F18692" s="88">
        <v>46447</v>
      </c>
      <c r="G18692" s="87">
        <v>1066.666666666667</v>
      </c>
      <c r="H18692" s="87">
        <v>14.144117415550051</v>
      </c>
    </row>
    <row r="18693" spans="1:8" x14ac:dyDescent="0.3">
      <c r="A18693" t="s">
        <v>43</v>
      </c>
      <c r="B18693" t="s">
        <v>56</v>
      </c>
      <c r="C18693" t="s">
        <v>91</v>
      </c>
      <c r="D18693" t="s">
        <v>214</v>
      </c>
      <c r="E18693" t="s">
        <v>216</v>
      </c>
      <c r="F18693" s="88">
        <v>46447</v>
      </c>
      <c r="G18693" s="87">
        <v>1066.666666666667</v>
      </c>
      <c r="H18693" s="87">
        <v>0</v>
      </c>
    </row>
    <row r="18694" spans="1:8" x14ac:dyDescent="0.3">
      <c r="A18694" t="s">
        <v>43</v>
      </c>
      <c r="B18694" t="s">
        <v>56</v>
      </c>
      <c r="C18694" t="s">
        <v>91</v>
      </c>
      <c r="D18694" t="s">
        <v>214</v>
      </c>
      <c r="E18694" t="s">
        <v>217</v>
      </c>
      <c r="F18694" s="88">
        <v>46447</v>
      </c>
      <c r="G18694" s="87">
        <v>1066.666666666667</v>
      </c>
      <c r="H18694" s="87">
        <v>14.144117415550051</v>
      </c>
    </row>
    <row r="18695" spans="1:8" x14ac:dyDescent="0.3">
      <c r="A18695" t="s">
        <v>43</v>
      </c>
      <c r="B18695" t="s">
        <v>56</v>
      </c>
      <c r="C18695" t="s">
        <v>91</v>
      </c>
      <c r="D18695" t="s">
        <v>214</v>
      </c>
      <c r="E18695" t="s">
        <v>215</v>
      </c>
      <c r="F18695" s="88">
        <v>46478</v>
      </c>
      <c r="G18695" s="87">
        <v>1066.666666666667</v>
      </c>
      <c r="H18695" s="87">
        <v>14.128462561993629</v>
      </c>
    </row>
    <row r="18696" spans="1:8" x14ac:dyDescent="0.3">
      <c r="A18696" t="s">
        <v>43</v>
      </c>
      <c r="B18696" t="s">
        <v>56</v>
      </c>
      <c r="C18696" t="s">
        <v>91</v>
      </c>
      <c r="D18696" t="s">
        <v>214</v>
      </c>
      <c r="E18696" t="s">
        <v>216</v>
      </c>
      <c r="F18696" s="88">
        <v>46478</v>
      </c>
      <c r="G18696" s="87">
        <v>1066.666666666667</v>
      </c>
      <c r="H18696" s="87">
        <v>0</v>
      </c>
    </row>
    <row r="18697" spans="1:8" x14ac:dyDescent="0.3">
      <c r="A18697" t="s">
        <v>43</v>
      </c>
      <c r="B18697" t="s">
        <v>56</v>
      </c>
      <c r="C18697" t="s">
        <v>91</v>
      </c>
      <c r="D18697" t="s">
        <v>214</v>
      </c>
      <c r="E18697" t="s">
        <v>217</v>
      </c>
      <c r="F18697" s="88">
        <v>46478</v>
      </c>
      <c r="G18697" s="87">
        <v>1066.666666666667</v>
      </c>
      <c r="H18697" s="87">
        <v>14.128462561993629</v>
      </c>
    </row>
    <row r="18698" spans="1:8" x14ac:dyDescent="0.3">
      <c r="A18698" t="s">
        <v>43</v>
      </c>
      <c r="B18698" t="s">
        <v>56</v>
      </c>
      <c r="C18698" t="s">
        <v>91</v>
      </c>
      <c r="D18698" t="s">
        <v>214</v>
      </c>
      <c r="E18698" t="s">
        <v>215</v>
      </c>
      <c r="F18698" s="88">
        <v>46508</v>
      </c>
      <c r="G18698" s="87">
        <v>1066.666666666667</v>
      </c>
      <c r="H18698" s="87">
        <v>14.1128423240275</v>
      </c>
    </row>
    <row r="18699" spans="1:8" x14ac:dyDescent="0.3">
      <c r="A18699" t="s">
        <v>43</v>
      </c>
      <c r="B18699" t="s">
        <v>56</v>
      </c>
      <c r="C18699" t="s">
        <v>91</v>
      </c>
      <c r="D18699" t="s">
        <v>214</v>
      </c>
      <c r="E18699" t="s">
        <v>216</v>
      </c>
      <c r="F18699" s="88">
        <v>46508</v>
      </c>
      <c r="G18699" s="87">
        <v>1066.666666666667</v>
      </c>
      <c r="H18699" s="87">
        <v>0</v>
      </c>
    </row>
    <row r="18700" spans="1:8" x14ac:dyDescent="0.3">
      <c r="A18700" t="s">
        <v>43</v>
      </c>
      <c r="B18700" t="s">
        <v>56</v>
      </c>
      <c r="C18700" t="s">
        <v>91</v>
      </c>
      <c r="D18700" t="s">
        <v>214</v>
      </c>
      <c r="E18700" t="s">
        <v>217</v>
      </c>
      <c r="F18700" s="88">
        <v>46508</v>
      </c>
      <c r="G18700" s="87">
        <v>1066.666666666667</v>
      </c>
      <c r="H18700" s="87">
        <v>14.1128423240275</v>
      </c>
    </row>
    <row r="18701" spans="1:8" x14ac:dyDescent="0.3">
      <c r="A18701" t="s">
        <v>43</v>
      </c>
      <c r="B18701" t="s">
        <v>56</v>
      </c>
      <c r="C18701" t="s">
        <v>91</v>
      </c>
      <c r="D18701" t="s">
        <v>214</v>
      </c>
      <c r="E18701" t="s">
        <v>215</v>
      </c>
      <c r="F18701" s="88">
        <v>46539</v>
      </c>
      <c r="G18701" s="87">
        <v>1066.666666666667</v>
      </c>
      <c r="H18701" s="87">
        <v>14.0972565869672</v>
      </c>
    </row>
    <row r="18702" spans="1:8" x14ac:dyDescent="0.3">
      <c r="A18702" t="s">
        <v>43</v>
      </c>
      <c r="B18702" t="s">
        <v>56</v>
      </c>
      <c r="C18702" t="s">
        <v>91</v>
      </c>
      <c r="D18702" t="s">
        <v>214</v>
      </c>
      <c r="E18702" t="s">
        <v>216</v>
      </c>
      <c r="F18702" s="88">
        <v>46539</v>
      </c>
      <c r="G18702" s="87">
        <v>1066.666666666667</v>
      </c>
      <c r="H18702" s="87">
        <v>0</v>
      </c>
    </row>
    <row r="18703" spans="1:8" x14ac:dyDescent="0.3">
      <c r="A18703" t="s">
        <v>43</v>
      </c>
      <c r="B18703" t="s">
        <v>56</v>
      </c>
      <c r="C18703" t="s">
        <v>91</v>
      </c>
      <c r="D18703" t="s">
        <v>214</v>
      </c>
      <c r="E18703" t="s">
        <v>217</v>
      </c>
      <c r="F18703" s="88">
        <v>46539</v>
      </c>
      <c r="G18703" s="87">
        <v>1066.666666666667</v>
      </c>
      <c r="H18703" s="87">
        <v>14.0972565869672</v>
      </c>
    </row>
    <row r="18704" spans="1:8" x14ac:dyDescent="0.3">
      <c r="A18704" t="s">
        <v>43</v>
      </c>
      <c r="B18704" t="s">
        <v>56</v>
      </c>
      <c r="C18704" t="s">
        <v>91</v>
      </c>
      <c r="D18704" t="s">
        <v>214</v>
      </c>
      <c r="E18704" t="s">
        <v>215</v>
      </c>
      <c r="F18704" s="88">
        <v>46569</v>
      </c>
      <c r="G18704" s="87">
        <v>1066.666666666667</v>
      </c>
      <c r="H18704" s="87">
        <v>14.0817052366342</v>
      </c>
    </row>
    <row r="18705" spans="1:8" x14ac:dyDescent="0.3">
      <c r="A18705" t="s">
        <v>43</v>
      </c>
      <c r="B18705" t="s">
        <v>56</v>
      </c>
      <c r="C18705" t="s">
        <v>91</v>
      </c>
      <c r="D18705" t="s">
        <v>214</v>
      </c>
      <c r="E18705" t="s">
        <v>216</v>
      </c>
      <c r="F18705" s="88">
        <v>46569</v>
      </c>
      <c r="G18705" s="87">
        <v>1066.666666666667</v>
      </c>
      <c r="H18705" s="87">
        <v>0</v>
      </c>
    </row>
    <row r="18706" spans="1:8" x14ac:dyDescent="0.3">
      <c r="A18706" t="s">
        <v>43</v>
      </c>
      <c r="B18706" t="s">
        <v>56</v>
      </c>
      <c r="C18706" t="s">
        <v>91</v>
      </c>
      <c r="D18706" t="s">
        <v>214</v>
      </c>
      <c r="E18706" t="s">
        <v>217</v>
      </c>
      <c r="F18706" s="88">
        <v>46569</v>
      </c>
      <c r="G18706" s="87">
        <v>1066.666666666667</v>
      </c>
      <c r="H18706" s="87">
        <v>14.0817052366342</v>
      </c>
    </row>
    <row r="18707" spans="1:8" x14ac:dyDescent="0.3">
      <c r="A18707" t="s">
        <v>43</v>
      </c>
      <c r="B18707" t="s">
        <v>56</v>
      </c>
      <c r="C18707" t="s">
        <v>91</v>
      </c>
      <c r="D18707" t="s">
        <v>214</v>
      </c>
      <c r="E18707" t="s">
        <v>215</v>
      </c>
      <c r="F18707" s="88">
        <v>46600</v>
      </c>
      <c r="G18707" s="87">
        <v>1066.666666666667</v>
      </c>
      <c r="H18707" s="87">
        <v>14.06593406593425</v>
      </c>
    </row>
    <row r="18708" spans="1:8" x14ac:dyDescent="0.3">
      <c r="A18708" t="s">
        <v>43</v>
      </c>
      <c r="B18708" t="s">
        <v>56</v>
      </c>
      <c r="C18708" t="s">
        <v>91</v>
      </c>
      <c r="D18708" t="s">
        <v>214</v>
      </c>
      <c r="E18708" t="s">
        <v>216</v>
      </c>
      <c r="F18708" s="88">
        <v>46600</v>
      </c>
      <c r="G18708" s="87">
        <v>1066.666666666667</v>
      </c>
      <c r="H18708" s="87">
        <v>0</v>
      </c>
    </row>
    <row r="18709" spans="1:8" x14ac:dyDescent="0.3">
      <c r="A18709" t="s">
        <v>43</v>
      </c>
      <c r="B18709" t="s">
        <v>56</v>
      </c>
      <c r="C18709" t="s">
        <v>91</v>
      </c>
      <c r="D18709" t="s">
        <v>214</v>
      </c>
      <c r="E18709" t="s">
        <v>217</v>
      </c>
      <c r="F18709" s="88">
        <v>46600</v>
      </c>
      <c r="G18709" s="87">
        <v>1066.666666666667</v>
      </c>
      <c r="H18709" s="87">
        <v>14.06593406593425</v>
      </c>
    </row>
    <row r="18710" spans="1:8" x14ac:dyDescent="0.3">
      <c r="A18710" t="s">
        <v>43</v>
      </c>
      <c r="B18710" t="s">
        <v>56</v>
      </c>
      <c r="C18710" t="s">
        <v>91</v>
      </c>
      <c r="D18710" t="s">
        <v>214</v>
      </c>
      <c r="E18710" t="s">
        <v>215</v>
      </c>
      <c r="F18710" s="88">
        <v>46631</v>
      </c>
      <c r="G18710" s="87">
        <v>1066.666666666667</v>
      </c>
      <c r="H18710" s="87">
        <v>14.050451707587071</v>
      </c>
    </row>
    <row r="18711" spans="1:8" x14ac:dyDescent="0.3">
      <c r="A18711" t="s">
        <v>43</v>
      </c>
      <c r="B18711" t="s">
        <v>56</v>
      </c>
      <c r="C18711" t="s">
        <v>91</v>
      </c>
      <c r="D18711" t="s">
        <v>214</v>
      </c>
      <c r="E18711" t="s">
        <v>216</v>
      </c>
      <c r="F18711" s="88">
        <v>46631</v>
      </c>
      <c r="G18711" s="87">
        <v>1066.666666666667</v>
      </c>
      <c r="H18711" s="87">
        <v>0</v>
      </c>
    </row>
    <row r="18712" spans="1:8" x14ac:dyDescent="0.3">
      <c r="A18712" t="s">
        <v>43</v>
      </c>
      <c r="B18712" t="s">
        <v>56</v>
      </c>
      <c r="C18712" t="s">
        <v>91</v>
      </c>
      <c r="D18712" t="s">
        <v>214</v>
      </c>
      <c r="E18712" t="s">
        <v>217</v>
      </c>
      <c r="F18712" s="88">
        <v>46631</v>
      </c>
      <c r="G18712" s="87">
        <v>1066.666666666667</v>
      </c>
      <c r="H18712" s="87">
        <v>14.050451707587071</v>
      </c>
    </row>
    <row r="18713" spans="1:8" x14ac:dyDescent="0.3">
      <c r="A18713" t="s">
        <v>43</v>
      </c>
      <c r="B18713" t="s">
        <v>56</v>
      </c>
      <c r="C18713" t="s">
        <v>91</v>
      </c>
      <c r="D18713" t="s">
        <v>214</v>
      </c>
      <c r="E18713" t="s">
        <v>215</v>
      </c>
      <c r="F18713" s="88">
        <v>46661</v>
      </c>
      <c r="G18713" s="87">
        <v>1066.666666666667</v>
      </c>
      <c r="H18713" s="87">
        <v>14.035003394596171</v>
      </c>
    </row>
    <row r="18714" spans="1:8" x14ac:dyDescent="0.3">
      <c r="A18714" t="s">
        <v>43</v>
      </c>
      <c r="B18714" t="s">
        <v>56</v>
      </c>
      <c r="C18714" t="s">
        <v>91</v>
      </c>
      <c r="D18714" t="s">
        <v>214</v>
      </c>
      <c r="E18714" t="s">
        <v>216</v>
      </c>
      <c r="F18714" s="88">
        <v>46661</v>
      </c>
      <c r="G18714" s="87">
        <v>1066.666666666667</v>
      </c>
      <c r="H18714" s="87">
        <v>0</v>
      </c>
    </row>
    <row r="18715" spans="1:8" x14ac:dyDescent="0.3">
      <c r="A18715" t="s">
        <v>43</v>
      </c>
      <c r="B18715" t="s">
        <v>56</v>
      </c>
      <c r="C18715" t="s">
        <v>91</v>
      </c>
      <c r="D18715" t="s">
        <v>214</v>
      </c>
      <c r="E18715" t="s">
        <v>217</v>
      </c>
      <c r="F18715" s="88">
        <v>46661</v>
      </c>
      <c r="G18715" s="87">
        <v>1066.666666666667</v>
      </c>
      <c r="H18715" s="87">
        <v>14.035003394596171</v>
      </c>
    </row>
    <row r="18716" spans="1:8" x14ac:dyDescent="0.3">
      <c r="A18716" t="s">
        <v>43</v>
      </c>
      <c r="B18716" t="s">
        <v>56</v>
      </c>
      <c r="C18716" t="s">
        <v>91</v>
      </c>
      <c r="D18716" t="s">
        <v>214</v>
      </c>
      <c r="E18716" t="s">
        <v>215</v>
      </c>
      <c r="F18716" s="88">
        <v>46692</v>
      </c>
      <c r="G18716" s="87">
        <v>1066.666666666667</v>
      </c>
      <c r="H18716" s="87">
        <v>14.019589014787689</v>
      </c>
    </row>
    <row r="18717" spans="1:8" x14ac:dyDescent="0.3">
      <c r="A18717" t="s">
        <v>43</v>
      </c>
      <c r="B18717" t="s">
        <v>56</v>
      </c>
      <c r="C18717" t="s">
        <v>91</v>
      </c>
      <c r="D18717" t="s">
        <v>214</v>
      </c>
      <c r="E18717" t="s">
        <v>216</v>
      </c>
      <c r="F18717" s="88">
        <v>46692</v>
      </c>
      <c r="G18717" s="87">
        <v>1066.666666666667</v>
      </c>
      <c r="H18717" s="87">
        <v>0</v>
      </c>
    </row>
    <row r="18718" spans="1:8" x14ac:dyDescent="0.3">
      <c r="A18718" t="s">
        <v>43</v>
      </c>
      <c r="B18718" t="s">
        <v>56</v>
      </c>
      <c r="C18718" t="s">
        <v>91</v>
      </c>
      <c r="D18718" t="s">
        <v>214</v>
      </c>
      <c r="E18718" t="s">
        <v>217</v>
      </c>
      <c r="F18718" s="88">
        <v>46692</v>
      </c>
      <c r="G18718" s="87">
        <v>1066.666666666667</v>
      </c>
      <c r="H18718" s="87">
        <v>14.019589014787689</v>
      </c>
    </row>
    <row r="18719" spans="1:8" x14ac:dyDescent="0.3">
      <c r="A18719" t="s">
        <v>43</v>
      </c>
      <c r="B18719" t="s">
        <v>56</v>
      </c>
      <c r="C18719" t="s">
        <v>91</v>
      </c>
      <c r="D18719" t="s">
        <v>214</v>
      </c>
      <c r="E18719" t="s">
        <v>215</v>
      </c>
      <c r="F18719" s="88">
        <v>46722</v>
      </c>
      <c r="G18719" s="87">
        <v>1066.666666666667</v>
      </c>
      <c r="H18719" s="87">
        <v>14.00420845647948</v>
      </c>
    </row>
    <row r="18720" spans="1:8" x14ac:dyDescent="0.3">
      <c r="A18720" t="s">
        <v>43</v>
      </c>
      <c r="B18720" t="s">
        <v>56</v>
      </c>
      <c r="C18720" t="s">
        <v>91</v>
      </c>
      <c r="D18720" t="s">
        <v>214</v>
      </c>
      <c r="E18720" t="s">
        <v>216</v>
      </c>
      <c r="F18720" s="88">
        <v>46722</v>
      </c>
      <c r="G18720" s="87">
        <v>1066.666666666667</v>
      </c>
      <c r="H18720" s="87">
        <v>0</v>
      </c>
    </row>
    <row r="18721" spans="1:8" x14ac:dyDescent="0.3">
      <c r="A18721" t="s">
        <v>43</v>
      </c>
      <c r="B18721" t="s">
        <v>56</v>
      </c>
      <c r="C18721" t="s">
        <v>91</v>
      </c>
      <c r="D18721" t="s">
        <v>214</v>
      </c>
      <c r="E18721" t="s">
        <v>217</v>
      </c>
      <c r="F18721" s="88">
        <v>46722</v>
      </c>
      <c r="G18721" s="87">
        <v>1066.666666666667</v>
      </c>
      <c r="H18721" s="87">
        <v>14.00420845647948</v>
      </c>
    </row>
    <row r="18722" spans="1:8" x14ac:dyDescent="0.3">
      <c r="A18722" t="s">
        <v>43</v>
      </c>
      <c r="B18722" t="s">
        <v>56</v>
      </c>
      <c r="C18722" t="s">
        <v>93</v>
      </c>
      <c r="D18722" t="s">
        <v>198</v>
      </c>
      <c r="E18722" t="s">
        <v>135</v>
      </c>
      <c r="G18722" s="87">
        <v>9600</v>
      </c>
      <c r="H18722" s="87">
        <v>5376.0000000000009</v>
      </c>
    </row>
    <row r="18723" spans="1:8" x14ac:dyDescent="0.3">
      <c r="A18723" t="s">
        <v>43</v>
      </c>
      <c r="B18723" t="s">
        <v>56</v>
      </c>
      <c r="C18723" t="s">
        <v>93</v>
      </c>
      <c r="D18723" t="s">
        <v>198</v>
      </c>
      <c r="E18723" t="s">
        <v>199</v>
      </c>
      <c r="G18723" s="87">
        <v>9600</v>
      </c>
      <c r="H18723" s="87">
        <v>9439.3070349994141</v>
      </c>
    </row>
    <row r="18724" spans="1:8" x14ac:dyDescent="0.3">
      <c r="A18724" t="s">
        <v>43</v>
      </c>
      <c r="B18724" t="s">
        <v>56</v>
      </c>
      <c r="C18724" t="s">
        <v>93</v>
      </c>
      <c r="D18724" t="s">
        <v>198</v>
      </c>
      <c r="E18724" t="s">
        <v>200</v>
      </c>
      <c r="G18724" s="87">
        <v>9600</v>
      </c>
      <c r="H18724" s="87">
        <v>9726.832202277641</v>
      </c>
    </row>
    <row r="18725" spans="1:8" x14ac:dyDescent="0.3">
      <c r="A18725" t="s">
        <v>43</v>
      </c>
      <c r="B18725" t="s">
        <v>56</v>
      </c>
      <c r="C18725" t="s">
        <v>93</v>
      </c>
      <c r="D18725" t="s">
        <v>198</v>
      </c>
      <c r="E18725" t="s">
        <v>201</v>
      </c>
      <c r="G18725" s="87">
        <v>9600</v>
      </c>
      <c r="H18725" s="87">
        <v>9600</v>
      </c>
    </row>
    <row r="18726" spans="1:8" x14ac:dyDescent="0.3">
      <c r="A18726" t="s">
        <v>43</v>
      </c>
      <c r="B18726" t="s">
        <v>56</v>
      </c>
      <c r="C18726" t="s">
        <v>93</v>
      </c>
      <c r="D18726" t="s">
        <v>198</v>
      </c>
      <c r="E18726" t="s">
        <v>202</v>
      </c>
      <c r="G18726" s="87">
        <v>9600</v>
      </c>
      <c r="H18726" s="87">
        <v>5355.8490787210612</v>
      </c>
    </row>
    <row r="18727" spans="1:8" x14ac:dyDescent="0.3">
      <c r="A18727" t="s">
        <v>43</v>
      </c>
      <c r="B18727" t="s">
        <v>56</v>
      </c>
      <c r="C18727" t="s">
        <v>93</v>
      </c>
      <c r="D18727" t="s">
        <v>198</v>
      </c>
      <c r="E18727" t="s">
        <v>139</v>
      </c>
      <c r="G18727" s="87">
        <v>9600</v>
      </c>
      <c r="H18727" s="87">
        <v>6000</v>
      </c>
    </row>
    <row r="18728" spans="1:8" x14ac:dyDescent="0.3">
      <c r="A18728" t="s">
        <v>43</v>
      </c>
      <c r="B18728" t="s">
        <v>56</v>
      </c>
      <c r="C18728" t="s">
        <v>93</v>
      </c>
      <c r="D18728" t="s">
        <v>198</v>
      </c>
      <c r="E18728" t="s">
        <v>65</v>
      </c>
      <c r="G18728" s="87">
        <v>9600</v>
      </c>
      <c r="H18728" s="87">
        <v>5355.8490787210612</v>
      </c>
    </row>
    <row r="18729" spans="1:8" x14ac:dyDescent="0.3">
      <c r="A18729" t="s">
        <v>43</v>
      </c>
      <c r="B18729" t="s">
        <v>56</v>
      </c>
      <c r="C18729" t="s">
        <v>93</v>
      </c>
      <c r="D18729" t="s">
        <v>203</v>
      </c>
      <c r="E18729" t="s">
        <v>204</v>
      </c>
      <c r="G18729" s="87">
        <v>9600</v>
      </c>
      <c r="H18729" s="87">
        <v>5253.9223519268653</v>
      </c>
    </row>
    <row r="18730" spans="1:8" x14ac:dyDescent="0.3">
      <c r="A18730" t="s">
        <v>43</v>
      </c>
      <c r="B18730" t="s">
        <v>56</v>
      </c>
      <c r="C18730" t="s">
        <v>93</v>
      </c>
      <c r="D18730" t="s">
        <v>203</v>
      </c>
      <c r="E18730" t="s">
        <v>142</v>
      </c>
      <c r="G18730" s="87">
        <v>9600</v>
      </c>
      <c r="H18730" s="87">
        <v>9230.7692307692287</v>
      </c>
    </row>
    <row r="18731" spans="1:8" x14ac:dyDescent="0.3">
      <c r="A18731" t="s">
        <v>43</v>
      </c>
      <c r="B18731" t="s">
        <v>56</v>
      </c>
      <c r="C18731" t="s">
        <v>93</v>
      </c>
      <c r="D18731" t="s">
        <v>203</v>
      </c>
      <c r="E18731" t="s">
        <v>143</v>
      </c>
      <c r="G18731" s="87">
        <v>9600</v>
      </c>
      <c r="H18731" s="87">
        <v>9757.2843678641784</v>
      </c>
    </row>
    <row r="18732" spans="1:8" x14ac:dyDescent="0.3">
      <c r="A18732" t="s">
        <v>43</v>
      </c>
      <c r="B18732" t="s">
        <v>56</v>
      </c>
      <c r="C18732" t="s">
        <v>93</v>
      </c>
      <c r="D18732" t="s">
        <v>203</v>
      </c>
      <c r="E18732" t="s">
        <v>141</v>
      </c>
      <c r="G18732" s="87">
        <v>9600</v>
      </c>
      <c r="H18732" s="87">
        <v>0</v>
      </c>
    </row>
    <row r="18733" spans="1:8" x14ac:dyDescent="0.3">
      <c r="A18733" t="s">
        <v>43</v>
      </c>
      <c r="B18733" t="s">
        <v>56</v>
      </c>
      <c r="C18733" t="s">
        <v>93</v>
      </c>
      <c r="D18733" t="s">
        <v>203</v>
      </c>
      <c r="E18733" t="s">
        <v>205</v>
      </c>
      <c r="G18733" s="87">
        <v>9600</v>
      </c>
      <c r="H18733" s="87">
        <v>5253.9223519268653</v>
      </c>
    </row>
    <row r="18734" spans="1:8" x14ac:dyDescent="0.3">
      <c r="A18734" t="s">
        <v>43</v>
      </c>
      <c r="B18734" t="s">
        <v>56</v>
      </c>
      <c r="C18734" t="s">
        <v>93</v>
      </c>
      <c r="D18734" t="s">
        <v>206</v>
      </c>
      <c r="E18734" t="s">
        <v>207</v>
      </c>
      <c r="G18734" s="87">
        <v>9600</v>
      </c>
      <c r="H18734" s="87">
        <v>10080</v>
      </c>
    </row>
    <row r="18735" spans="1:8" x14ac:dyDescent="0.3">
      <c r="A18735" t="s">
        <v>43</v>
      </c>
      <c r="B18735" t="s">
        <v>56</v>
      </c>
      <c r="C18735" t="s">
        <v>93</v>
      </c>
      <c r="D18735" t="s">
        <v>206</v>
      </c>
      <c r="E18735" t="s">
        <v>208</v>
      </c>
      <c r="G18735" s="87">
        <v>9600</v>
      </c>
      <c r="H18735" s="87">
        <v>10251.6</v>
      </c>
    </row>
    <row r="18736" spans="1:8" x14ac:dyDescent="0.3">
      <c r="A18736" t="s">
        <v>43</v>
      </c>
      <c r="B18736" t="s">
        <v>56</v>
      </c>
      <c r="C18736" t="s">
        <v>93</v>
      </c>
      <c r="D18736" t="s">
        <v>206</v>
      </c>
      <c r="E18736" t="s">
        <v>209</v>
      </c>
      <c r="G18736" s="87">
        <v>9600</v>
      </c>
      <c r="H18736" s="87">
        <v>8716.8358862144414</v>
      </c>
    </row>
    <row r="18737" spans="1:8" x14ac:dyDescent="0.3">
      <c r="A18737" t="s">
        <v>43</v>
      </c>
      <c r="B18737" t="s">
        <v>56</v>
      </c>
      <c r="C18737" t="s">
        <v>93</v>
      </c>
      <c r="D18737" t="s">
        <v>210</v>
      </c>
      <c r="E18737" t="s">
        <v>211</v>
      </c>
      <c r="G18737" s="87">
        <v>9600</v>
      </c>
      <c r="H18737" s="87">
        <v>8832</v>
      </c>
    </row>
    <row r="18738" spans="1:8" x14ac:dyDescent="0.3">
      <c r="A18738" t="s">
        <v>43</v>
      </c>
      <c r="B18738" t="s">
        <v>56</v>
      </c>
      <c r="C18738" t="s">
        <v>93</v>
      </c>
      <c r="D18738" t="s">
        <v>210</v>
      </c>
      <c r="E18738" t="s">
        <v>212</v>
      </c>
      <c r="G18738" s="87">
        <v>9600</v>
      </c>
      <c r="H18738" s="87">
        <v>8736</v>
      </c>
    </row>
    <row r="18739" spans="1:8" x14ac:dyDescent="0.3">
      <c r="A18739" t="s">
        <v>43</v>
      </c>
      <c r="B18739" t="s">
        <v>56</v>
      </c>
      <c r="C18739" t="s">
        <v>93</v>
      </c>
      <c r="D18739" t="s">
        <v>210</v>
      </c>
      <c r="E18739" t="s">
        <v>213</v>
      </c>
      <c r="G18739" s="87">
        <v>9600</v>
      </c>
      <c r="H18739" s="87">
        <v>8688</v>
      </c>
    </row>
    <row r="18740" spans="1:8" x14ac:dyDescent="0.3">
      <c r="A18740" t="s">
        <v>43</v>
      </c>
      <c r="B18740" t="s">
        <v>56</v>
      </c>
      <c r="C18740" t="s">
        <v>93</v>
      </c>
      <c r="D18740" t="s">
        <v>214</v>
      </c>
      <c r="E18740" t="s">
        <v>215</v>
      </c>
      <c r="F18740" s="88">
        <v>46388</v>
      </c>
      <c r="G18740" s="87">
        <v>800</v>
      </c>
      <c r="H18740" s="87">
        <v>36.325128998040412</v>
      </c>
    </row>
    <row r="18741" spans="1:8" x14ac:dyDescent="0.3">
      <c r="A18741" t="s">
        <v>43</v>
      </c>
      <c r="B18741" t="s">
        <v>56</v>
      </c>
      <c r="C18741" t="s">
        <v>93</v>
      </c>
      <c r="D18741" t="s">
        <v>214</v>
      </c>
      <c r="E18741" t="s">
        <v>216</v>
      </c>
      <c r="F18741" s="88">
        <v>46388</v>
      </c>
      <c r="G18741" s="87">
        <v>800</v>
      </c>
      <c r="H18741" s="87">
        <v>40.000000000000043</v>
      </c>
    </row>
    <row r="18742" spans="1:8" x14ac:dyDescent="0.3">
      <c r="A18742" t="s">
        <v>43</v>
      </c>
      <c r="B18742" t="s">
        <v>56</v>
      </c>
      <c r="C18742" t="s">
        <v>93</v>
      </c>
      <c r="D18742" t="s">
        <v>214</v>
      </c>
      <c r="E18742" t="s">
        <v>217</v>
      </c>
      <c r="F18742" s="88">
        <v>46388</v>
      </c>
      <c r="G18742" s="87">
        <v>800</v>
      </c>
      <c r="H18742" s="87">
        <v>-3.499877144723484</v>
      </c>
    </row>
    <row r="18743" spans="1:8" x14ac:dyDescent="0.3">
      <c r="A18743" t="s">
        <v>43</v>
      </c>
      <c r="B18743" t="s">
        <v>56</v>
      </c>
      <c r="C18743" t="s">
        <v>93</v>
      </c>
      <c r="D18743" t="s">
        <v>214</v>
      </c>
      <c r="E18743" t="s">
        <v>215</v>
      </c>
      <c r="F18743" s="88">
        <v>46419</v>
      </c>
      <c r="G18743" s="87">
        <v>800</v>
      </c>
      <c r="H18743" s="87">
        <v>36.323829164768277</v>
      </c>
    </row>
    <row r="18744" spans="1:8" x14ac:dyDescent="0.3">
      <c r="A18744" t="s">
        <v>43</v>
      </c>
      <c r="B18744" t="s">
        <v>56</v>
      </c>
      <c r="C18744" t="s">
        <v>93</v>
      </c>
      <c r="D18744" t="s">
        <v>214</v>
      </c>
      <c r="E18744" t="s">
        <v>216</v>
      </c>
      <c r="F18744" s="88">
        <v>46419</v>
      </c>
      <c r="G18744" s="87">
        <v>800</v>
      </c>
      <c r="H18744" s="87">
        <v>40.000000000000043</v>
      </c>
    </row>
    <row r="18745" spans="1:8" x14ac:dyDescent="0.3">
      <c r="A18745" t="s">
        <v>43</v>
      </c>
      <c r="B18745" t="s">
        <v>56</v>
      </c>
      <c r="C18745" t="s">
        <v>93</v>
      </c>
      <c r="D18745" t="s">
        <v>214</v>
      </c>
      <c r="E18745" t="s">
        <v>217</v>
      </c>
      <c r="F18745" s="88">
        <v>46419</v>
      </c>
      <c r="G18745" s="87">
        <v>800</v>
      </c>
      <c r="H18745" s="87">
        <v>-3.5011150811731011</v>
      </c>
    </row>
    <row r="18746" spans="1:8" x14ac:dyDescent="0.3">
      <c r="A18746" t="s">
        <v>43</v>
      </c>
      <c r="B18746" t="s">
        <v>56</v>
      </c>
      <c r="C18746" t="s">
        <v>93</v>
      </c>
      <c r="D18746" t="s">
        <v>214</v>
      </c>
      <c r="E18746" t="s">
        <v>215</v>
      </c>
      <c r="F18746" s="88">
        <v>46447</v>
      </c>
      <c r="G18746" s="87">
        <v>800</v>
      </c>
      <c r="H18746" s="87">
        <v>36.322528411646537</v>
      </c>
    </row>
    <row r="18747" spans="1:8" x14ac:dyDescent="0.3">
      <c r="A18747" t="s">
        <v>43</v>
      </c>
      <c r="B18747" t="s">
        <v>56</v>
      </c>
      <c r="C18747" t="s">
        <v>93</v>
      </c>
      <c r="D18747" t="s">
        <v>214</v>
      </c>
      <c r="E18747" t="s">
        <v>216</v>
      </c>
      <c r="F18747" s="88">
        <v>46447</v>
      </c>
      <c r="G18747" s="87">
        <v>800</v>
      </c>
      <c r="H18747" s="87">
        <v>40.000000000000043</v>
      </c>
    </row>
    <row r="18748" spans="1:8" x14ac:dyDescent="0.3">
      <c r="A18748" t="s">
        <v>43</v>
      </c>
      <c r="B18748" t="s">
        <v>56</v>
      </c>
      <c r="C18748" t="s">
        <v>93</v>
      </c>
      <c r="D18748" t="s">
        <v>214</v>
      </c>
      <c r="E18748" t="s">
        <v>217</v>
      </c>
      <c r="F18748" s="88">
        <v>46447</v>
      </c>
      <c r="G18748" s="87">
        <v>800</v>
      </c>
      <c r="H18748" s="87">
        <v>-3.5023538936699521</v>
      </c>
    </row>
    <row r="18749" spans="1:8" x14ac:dyDescent="0.3">
      <c r="A18749" t="s">
        <v>43</v>
      </c>
      <c r="B18749" t="s">
        <v>56</v>
      </c>
      <c r="C18749" t="s">
        <v>93</v>
      </c>
      <c r="D18749" t="s">
        <v>214</v>
      </c>
      <c r="E18749" t="s">
        <v>215</v>
      </c>
      <c r="F18749" s="88">
        <v>46478</v>
      </c>
      <c r="G18749" s="87">
        <v>800</v>
      </c>
      <c r="H18749" s="87">
        <v>69.77402990089044</v>
      </c>
    </row>
    <row r="18750" spans="1:8" x14ac:dyDescent="0.3">
      <c r="A18750" t="s">
        <v>43</v>
      </c>
      <c r="B18750" t="s">
        <v>56</v>
      </c>
      <c r="C18750" t="s">
        <v>93</v>
      </c>
      <c r="D18750" t="s">
        <v>214</v>
      </c>
      <c r="E18750" t="s">
        <v>216</v>
      </c>
      <c r="F18750" s="88">
        <v>46478</v>
      </c>
      <c r="G18750" s="87">
        <v>800</v>
      </c>
      <c r="H18750" s="87">
        <v>73.600000000000065</v>
      </c>
    </row>
    <row r="18751" spans="1:8" x14ac:dyDescent="0.3">
      <c r="A18751" t="s">
        <v>43</v>
      </c>
      <c r="B18751" t="s">
        <v>56</v>
      </c>
      <c r="C18751" t="s">
        <v>93</v>
      </c>
      <c r="D18751" t="s">
        <v>214</v>
      </c>
      <c r="E18751" t="s">
        <v>217</v>
      </c>
      <c r="F18751" s="88">
        <v>46478</v>
      </c>
      <c r="G18751" s="87">
        <v>800</v>
      </c>
      <c r="H18751" s="87">
        <v>-3.5036356218952851</v>
      </c>
    </row>
    <row r="18752" spans="1:8" x14ac:dyDescent="0.3">
      <c r="A18752" t="s">
        <v>43</v>
      </c>
      <c r="B18752" t="s">
        <v>56</v>
      </c>
      <c r="C18752" t="s">
        <v>93</v>
      </c>
      <c r="D18752" t="s">
        <v>214</v>
      </c>
      <c r="E18752" t="s">
        <v>215</v>
      </c>
      <c r="F18752" s="88">
        <v>46508</v>
      </c>
      <c r="G18752" s="87">
        <v>800</v>
      </c>
      <c r="H18752" s="87">
        <v>69.772629228858023</v>
      </c>
    </row>
    <row r="18753" spans="1:8" x14ac:dyDescent="0.3">
      <c r="A18753" t="s">
        <v>43</v>
      </c>
      <c r="B18753" t="s">
        <v>56</v>
      </c>
      <c r="C18753" t="s">
        <v>93</v>
      </c>
      <c r="D18753" t="s">
        <v>214</v>
      </c>
      <c r="E18753" t="s">
        <v>216</v>
      </c>
      <c r="F18753" s="88">
        <v>46508</v>
      </c>
      <c r="G18753" s="87">
        <v>800</v>
      </c>
      <c r="H18753" s="87">
        <v>73.600000000000065</v>
      </c>
    </row>
    <row r="18754" spans="1:8" x14ac:dyDescent="0.3">
      <c r="A18754" t="s">
        <v>43</v>
      </c>
      <c r="B18754" t="s">
        <v>56</v>
      </c>
      <c r="C18754" t="s">
        <v>93</v>
      </c>
      <c r="D18754" t="s">
        <v>214</v>
      </c>
      <c r="E18754" t="s">
        <v>217</v>
      </c>
      <c r="F18754" s="88">
        <v>46508</v>
      </c>
      <c r="G18754" s="87">
        <v>800</v>
      </c>
      <c r="H18754" s="87">
        <v>-3.504918288591607</v>
      </c>
    </row>
    <row r="18755" spans="1:8" x14ac:dyDescent="0.3">
      <c r="A18755" t="s">
        <v>43</v>
      </c>
      <c r="B18755" t="s">
        <v>56</v>
      </c>
      <c r="C18755" t="s">
        <v>93</v>
      </c>
      <c r="D18755" t="s">
        <v>214</v>
      </c>
      <c r="E18755" t="s">
        <v>215</v>
      </c>
      <c r="F18755" s="88">
        <v>46539</v>
      </c>
      <c r="G18755" s="87">
        <v>800</v>
      </c>
      <c r="H18755" s="87">
        <v>69.77122753088949</v>
      </c>
    </row>
    <row r="18756" spans="1:8" x14ac:dyDescent="0.3">
      <c r="A18756" t="s">
        <v>43</v>
      </c>
      <c r="B18756" t="s">
        <v>56</v>
      </c>
      <c r="C18756" t="s">
        <v>93</v>
      </c>
      <c r="D18756" t="s">
        <v>214</v>
      </c>
      <c r="E18756" t="s">
        <v>216</v>
      </c>
      <c r="F18756" s="88">
        <v>46539</v>
      </c>
      <c r="G18756" s="87">
        <v>800</v>
      </c>
      <c r="H18756" s="87">
        <v>73.600000000000065</v>
      </c>
    </row>
    <row r="18757" spans="1:8" x14ac:dyDescent="0.3">
      <c r="A18757" t="s">
        <v>43</v>
      </c>
      <c r="B18757" t="s">
        <v>56</v>
      </c>
      <c r="C18757" t="s">
        <v>93</v>
      </c>
      <c r="D18757" t="s">
        <v>214</v>
      </c>
      <c r="E18757" t="s">
        <v>217</v>
      </c>
      <c r="F18757" s="88">
        <v>46539</v>
      </c>
      <c r="G18757" s="87">
        <v>800</v>
      </c>
      <c r="H18757" s="87">
        <v>-3.5062018947899181</v>
      </c>
    </row>
    <row r="18758" spans="1:8" x14ac:dyDescent="0.3">
      <c r="A18758" t="s">
        <v>43</v>
      </c>
      <c r="B18758" t="s">
        <v>56</v>
      </c>
      <c r="C18758" t="s">
        <v>93</v>
      </c>
      <c r="D18758" t="s">
        <v>214</v>
      </c>
      <c r="E18758" t="s">
        <v>215</v>
      </c>
      <c r="F18758" s="88">
        <v>46569</v>
      </c>
      <c r="G18758" s="87">
        <v>800</v>
      </c>
      <c r="H18758" s="87">
        <v>69.769824805857013</v>
      </c>
    </row>
    <row r="18759" spans="1:8" x14ac:dyDescent="0.3">
      <c r="A18759" t="s">
        <v>43</v>
      </c>
      <c r="B18759" t="s">
        <v>56</v>
      </c>
      <c r="C18759" t="s">
        <v>93</v>
      </c>
      <c r="D18759" t="s">
        <v>214</v>
      </c>
      <c r="E18759" t="s">
        <v>216</v>
      </c>
      <c r="F18759" s="88">
        <v>46569</v>
      </c>
      <c r="G18759" s="87">
        <v>800</v>
      </c>
      <c r="H18759" s="87">
        <v>73.600000000000065</v>
      </c>
    </row>
    <row r="18760" spans="1:8" x14ac:dyDescent="0.3">
      <c r="A18760" t="s">
        <v>43</v>
      </c>
      <c r="B18760" t="s">
        <v>56</v>
      </c>
      <c r="C18760" t="s">
        <v>93</v>
      </c>
      <c r="D18760" t="s">
        <v>214</v>
      </c>
      <c r="E18760" t="s">
        <v>217</v>
      </c>
      <c r="F18760" s="88">
        <v>46569</v>
      </c>
      <c r="G18760" s="87">
        <v>800</v>
      </c>
      <c r="H18760" s="87">
        <v>-3.5074864415229001</v>
      </c>
    </row>
    <row r="18761" spans="1:8" x14ac:dyDescent="0.3">
      <c r="A18761" t="s">
        <v>43</v>
      </c>
      <c r="B18761" t="s">
        <v>56</v>
      </c>
      <c r="C18761" t="s">
        <v>93</v>
      </c>
      <c r="D18761" t="s">
        <v>214</v>
      </c>
      <c r="E18761" t="s">
        <v>215</v>
      </c>
      <c r="F18761" s="88">
        <v>46600</v>
      </c>
      <c r="G18761" s="87">
        <v>800</v>
      </c>
      <c r="H18761" s="87">
        <v>69.768398031711428</v>
      </c>
    </row>
    <row r="18762" spans="1:8" x14ac:dyDescent="0.3">
      <c r="A18762" t="s">
        <v>43</v>
      </c>
      <c r="B18762" t="s">
        <v>56</v>
      </c>
      <c r="C18762" t="s">
        <v>93</v>
      </c>
      <c r="D18762" t="s">
        <v>214</v>
      </c>
      <c r="E18762" t="s">
        <v>216</v>
      </c>
      <c r="F18762" s="88">
        <v>46600</v>
      </c>
      <c r="G18762" s="87">
        <v>800</v>
      </c>
      <c r="H18762" s="87">
        <v>73.600000000000065</v>
      </c>
    </row>
    <row r="18763" spans="1:8" x14ac:dyDescent="0.3">
      <c r="A18763" t="s">
        <v>43</v>
      </c>
      <c r="B18763" t="s">
        <v>56</v>
      </c>
      <c r="C18763" t="s">
        <v>93</v>
      </c>
      <c r="D18763" t="s">
        <v>214</v>
      </c>
      <c r="E18763" t="s">
        <v>217</v>
      </c>
      <c r="F18763" s="88">
        <v>46600</v>
      </c>
      <c r="G18763" s="87">
        <v>800</v>
      </c>
      <c r="H18763" s="87">
        <v>-3.5087930112533532</v>
      </c>
    </row>
    <row r="18764" spans="1:8" x14ac:dyDescent="0.3">
      <c r="A18764" t="s">
        <v>43</v>
      </c>
      <c r="B18764" t="s">
        <v>56</v>
      </c>
      <c r="C18764" t="s">
        <v>93</v>
      </c>
      <c r="D18764" t="s">
        <v>214</v>
      </c>
      <c r="E18764" t="s">
        <v>215</v>
      </c>
      <c r="F18764" s="88">
        <v>46631</v>
      </c>
      <c r="G18764" s="87">
        <v>800</v>
      </c>
      <c r="H18764" s="87">
        <v>69.766993232278367</v>
      </c>
    </row>
    <row r="18765" spans="1:8" x14ac:dyDescent="0.3">
      <c r="A18765" t="s">
        <v>43</v>
      </c>
      <c r="B18765" t="s">
        <v>56</v>
      </c>
      <c r="C18765" t="s">
        <v>93</v>
      </c>
      <c r="D18765" t="s">
        <v>214</v>
      </c>
      <c r="E18765" t="s">
        <v>216</v>
      </c>
      <c r="F18765" s="88">
        <v>46631</v>
      </c>
      <c r="G18765" s="87">
        <v>800</v>
      </c>
      <c r="H18765" s="87">
        <v>73.600000000000065</v>
      </c>
    </row>
    <row r="18766" spans="1:8" x14ac:dyDescent="0.3">
      <c r="A18766" t="s">
        <v>43</v>
      </c>
      <c r="B18766" t="s">
        <v>56</v>
      </c>
      <c r="C18766" t="s">
        <v>93</v>
      </c>
      <c r="D18766" t="s">
        <v>214</v>
      </c>
      <c r="E18766" t="s">
        <v>217</v>
      </c>
      <c r="F18766" s="88">
        <v>46631</v>
      </c>
      <c r="G18766" s="87">
        <v>800</v>
      </c>
      <c r="H18766" s="87">
        <v>-3.5100794576206522</v>
      </c>
    </row>
    <row r="18767" spans="1:8" x14ac:dyDescent="0.3">
      <c r="A18767" t="s">
        <v>43</v>
      </c>
      <c r="B18767" t="s">
        <v>56</v>
      </c>
      <c r="C18767" t="s">
        <v>93</v>
      </c>
      <c r="D18767" t="s">
        <v>214</v>
      </c>
      <c r="E18767" t="s">
        <v>215</v>
      </c>
      <c r="F18767" s="88">
        <v>46661</v>
      </c>
      <c r="G18767" s="87">
        <v>800</v>
      </c>
      <c r="H18767" s="87">
        <v>28.34817847844775</v>
      </c>
    </row>
    <row r="18768" spans="1:8" x14ac:dyDescent="0.3">
      <c r="A18768" t="s">
        <v>43</v>
      </c>
      <c r="B18768" t="s">
        <v>56</v>
      </c>
      <c r="C18768" t="s">
        <v>93</v>
      </c>
      <c r="D18768" t="s">
        <v>214</v>
      </c>
      <c r="E18768" t="s">
        <v>216</v>
      </c>
      <c r="F18768" s="88">
        <v>46661</v>
      </c>
      <c r="G18768" s="87">
        <v>800</v>
      </c>
      <c r="H18768" s="87">
        <v>32.000000000000028</v>
      </c>
    </row>
    <row r="18769" spans="1:8" x14ac:dyDescent="0.3">
      <c r="A18769" t="s">
        <v>43</v>
      </c>
      <c r="B18769" t="s">
        <v>56</v>
      </c>
      <c r="C18769" t="s">
        <v>93</v>
      </c>
      <c r="D18769" t="s">
        <v>214</v>
      </c>
      <c r="E18769" t="s">
        <v>217</v>
      </c>
      <c r="F18769" s="88">
        <v>46661</v>
      </c>
      <c r="G18769" s="87">
        <v>800</v>
      </c>
      <c r="H18769" s="87">
        <v>-3.5113668476463471</v>
      </c>
    </row>
    <row r="18770" spans="1:8" x14ac:dyDescent="0.3">
      <c r="A18770" t="s">
        <v>43</v>
      </c>
      <c r="B18770" t="s">
        <v>56</v>
      </c>
      <c r="C18770" t="s">
        <v>93</v>
      </c>
      <c r="D18770" t="s">
        <v>214</v>
      </c>
      <c r="E18770" t="s">
        <v>215</v>
      </c>
      <c r="F18770" s="88">
        <v>46692</v>
      </c>
      <c r="G18770" s="87">
        <v>800</v>
      </c>
      <c r="H18770" s="87">
        <v>28.346838610336</v>
      </c>
    </row>
    <row r="18771" spans="1:8" x14ac:dyDescent="0.3">
      <c r="A18771" t="s">
        <v>43</v>
      </c>
      <c r="B18771" t="s">
        <v>56</v>
      </c>
      <c r="C18771" t="s">
        <v>93</v>
      </c>
      <c r="D18771" t="s">
        <v>214</v>
      </c>
      <c r="E18771" t="s">
        <v>216</v>
      </c>
      <c r="F18771" s="88">
        <v>46692</v>
      </c>
      <c r="G18771" s="87">
        <v>800</v>
      </c>
      <c r="H18771" s="87">
        <v>32.000000000000028</v>
      </c>
    </row>
    <row r="18772" spans="1:8" x14ac:dyDescent="0.3">
      <c r="A18772" t="s">
        <v>43</v>
      </c>
      <c r="B18772" t="s">
        <v>56</v>
      </c>
      <c r="C18772" t="s">
        <v>93</v>
      </c>
      <c r="D18772" t="s">
        <v>214</v>
      </c>
      <c r="E18772" t="s">
        <v>217</v>
      </c>
      <c r="F18772" s="88">
        <v>46692</v>
      </c>
      <c r="G18772" s="87">
        <v>800</v>
      </c>
      <c r="H18772" s="87">
        <v>-3.5126551823693402</v>
      </c>
    </row>
    <row r="18773" spans="1:8" x14ac:dyDescent="0.3">
      <c r="A18773" t="s">
        <v>43</v>
      </c>
      <c r="B18773" t="s">
        <v>56</v>
      </c>
      <c r="C18773" t="s">
        <v>93</v>
      </c>
      <c r="D18773" t="s">
        <v>214</v>
      </c>
      <c r="E18773" t="s">
        <v>215</v>
      </c>
      <c r="F18773" s="88">
        <v>46722</v>
      </c>
      <c r="G18773" s="87">
        <v>800</v>
      </c>
      <c r="H18773" s="87">
        <v>28.345497758657071</v>
      </c>
    </row>
    <row r="18774" spans="1:8" x14ac:dyDescent="0.3">
      <c r="A18774" t="s">
        <v>43</v>
      </c>
      <c r="B18774" t="s">
        <v>56</v>
      </c>
      <c r="C18774" t="s">
        <v>93</v>
      </c>
      <c r="D18774" t="s">
        <v>214</v>
      </c>
      <c r="E18774" t="s">
        <v>216</v>
      </c>
      <c r="F18774" s="88">
        <v>46722</v>
      </c>
      <c r="G18774" s="87">
        <v>800</v>
      </c>
      <c r="H18774" s="87">
        <v>32.000000000000028</v>
      </c>
    </row>
    <row r="18775" spans="1:8" x14ac:dyDescent="0.3">
      <c r="A18775" t="s">
        <v>43</v>
      </c>
      <c r="B18775" t="s">
        <v>56</v>
      </c>
      <c r="C18775" t="s">
        <v>93</v>
      </c>
      <c r="D18775" t="s">
        <v>214</v>
      </c>
      <c r="E18775" t="s">
        <v>217</v>
      </c>
      <c r="F18775" s="88">
        <v>46722</v>
      </c>
      <c r="G18775" s="87">
        <v>800</v>
      </c>
      <c r="H18775" s="87">
        <v>-3.5139444628297771</v>
      </c>
    </row>
    <row r="18776" spans="1:8" x14ac:dyDescent="0.3">
      <c r="A18776" t="s">
        <v>43</v>
      </c>
      <c r="B18776" t="s">
        <v>56</v>
      </c>
      <c r="C18776" t="s">
        <v>95</v>
      </c>
      <c r="D18776" t="s">
        <v>198</v>
      </c>
      <c r="E18776" t="s">
        <v>135</v>
      </c>
      <c r="G18776" s="87">
        <v>6400</v>
      </c>
      <c r="H18776" s="87">
        <v>3763.2</v>
      </c>
    </row>
    <row r="18777" spans="1:8" x14ac:dyDescent="0.3">
      <c r="A18777" t="s">
        <v>43</v>
      </c>
      <c r="B18777" t="s">
        <v>56</v>
      </c>
      <c r="C18777" t="s">
        <v>95</v>
      </c>
      <c r="D18777" t="s">
        <v>198</v>
      </c>
      <c r="E18777" t="s">
        <v>199</v>
      </c>
      <c r="G18777" s="87">
        <v>6400</v>
      </c>
      <c r="H18777" s="87">
        <v>6440.506329113924</v>
      </c>
    </row>
    <row r="18778" spans="1:8" x14ac:dyDescent="0.3">
      <c r="A18778" t="s">
        <v>43</v>
      </c>
      <c r="B18778" t="s">
        <v>56</v>
      </c>
      <c r="C18778" t="s">
        <v>95</v>
      </c>
      <c r="D18778" t="s">
        <v>198</v>
      </c>
      <c r="E18778" t="s">
        <v>200</v>
      </c>
      <c r="G18778" s="87">
        <v>6400</v>
      </c>
      <c r="H18778" s="87">
        <v>6442.0658236131476</v>
      </c>
    </row>
    <row r="18779" spans="1:8" x14ac:dyDescent="0.3">
      <c r="A18779" t="s">
        <v>43</v>
      </c>
      <c r="B18779" t="s">
        <v>56</v>
      </c>
      <c r="C18779" t="s">
        <v>95</v>
      </c>
      <c r="D18779" t="s">
        <v>198</v>
      </c>
      <c r="E18779" t="s">
        <v>201</v>
      </c>
      <c r="G18779" s="87">
        <v>6400</v>
      </c>
      <c r="H18779" s="87">
        <v>6400</v>
      </c>
    </row>
    <row r="18780" spans="1:8" x14ac:dyDescent="0.3">
      <c r="A18780" t="s">
        <v>43</v>
      </c>
      <c r="B18780" t="s">
        <v>56</v>
      </c>
      <c r="C18780" t="s">
        <v>95</v>
      </c>
      <c r="D18780" t="s">
        <v>198</v>
      </c>
      <c r="E18780" t="s">
        <v>202</v>
      </c>
      <c r="G18780" s="87">
        <v>6400</v>
      </c>
      <c r="H18780" s="87">
        <v>3811.9089745648121</v>
      </c>
    </row>
    <row r="18781" spans="1:8" x14ac:dyDescent="0.3">
      <c r="A18781" t="s">
        <v>43</v>
      </c>
      <c r="B18781" t="s">
        <v>56</v>
      </c>
      <c r="C18781" t="s">
        <v>95</v>
      </c>
      <c r="D18781" t="s">
        <v>198</v>
      </c>
      <c r="E18781" t="s">
        <v>139</v>
      </c>
      <c r="G18781" s="87">
        <v>6400</v>
      </c>
      <c r="H18781" s="87">
        <v>4128</v>
      </c>
    </row>
    <row r="18782" spans="1:8" x14ac:dyDescent="0.3">
      <c r="A18782" t="s">
        <v>43</v>
      </c>
      <c r="B18782" t="s">
        <v>56</v>
      </c>
      <c r="C18782" t="s">
        <v>95</v>
      </c>
      <c r="D18782" t="s">
        <v>198</v>
      </c>
      <c r="E18782" t="s">
        <v>65</v>
      </c>
      <c r="G18782" s="87">
        <v>6400</v>
      </c>
      <c r="H18782" s="87">
        <v>3811.9089745648121</v>
      </c>
    </row>
    <row r="18783" spans="1:8" x14ac:dyDescent="0.3">
      <c r="A18783" t="s">
        <v>43</v>
      </c>
      <c r="B18783" t="s">
        <v>56</v>
      </c>
      <c r="C18783" t="s">
        <v>95</v>
      </c>
      <c r="D18783" t="s">
        <v>203</v>
      </c>
      <c r="E18783" t="s">
        <v>204</v>
      </c>
      <c r="G18783" s="87">
        <v>6400</v>
      </c>
      <c r="H18783" s="87">
        <v>3764.5903463591139</v>
      </c>
    </row>
    <row r="18784" spans="1:8" x14ac:dyDescent="0.3">
      <c r="A18784" t="s">
        <v>43</v>
      </c>
      <c r="B18784" t="s">
        <v>56</v>
      </c>
      <c r="C18784" t="s">
        <v>95</v>
      </c>
      <c r="D18784" t="s">
        <v>203</v>
      </c>
      <c r="E18784" t="s">
        <v>142</v>
      </c>
      <c r="G18784" s="87">
        <v>6400</v>
      </c>
      <c r="H18784" s="87">
        <v>6399.9999999999982</v>
      </c>
    </row>
    <row r="18785" spans="1:8" x14ac:dyDescent="0.3">
      <c r="A18785" t="s">
        <v>43</v>
      </c>
      <c r="B18785" t="s">
        <v>56</v>
      </c>
      <c r="C18785" t="s">
        <v>95</v>
      </c>
      <c r="D18785" t="s">
        <v>203</v>
      </c>
      <c r="E18785" t="s">
        <v>143</v>
      </c>
      <c r="G18785" s="87">
        <v>6400</v>
      </c>
      <c r="H18785" s="87">
        <v>6402.3645346243457</v>
      </c>
    </row>
    <row r="18786" spans="1:8" x14ac:dyDescent="0.3">
      <c r="A18786" t="s">
        <v>43</v>
      </c>
      <c r="B18786" t="s">
        <v>56</v>
      </c>
      <c r="C18786" t="s">
        <v>95</v>
      </c>
      <c r="D18786" t="s">
        <v>203</v>
      </c>
      <c r="E18786" t="s">
        <v>141</v>
      </c>
      <c r="G18786" s="87">
        <v>6400</v>
      </c>
      <c r="H18786" s="87">
        <v>0</v>
      </c>
    </row>
    <row r="18787" spans="1:8" x14ac:dyDescent="0.3">
      <c r="A18787" t="s">
        <v>43</v>
      </c>
      <c r="B18787" t="s">
        <v>56</v>
      </c>
      <c r="C18787" t="s">
        <v>95</v>
      </c>
      <c r="D18787" t="s">
        <v>203</v>
      </c>
      <c r="E18787" t="s">
        <v>205</v>
      </c>
      <c r="G18787" s="87">
        <v>6400</v>
      </c>
      <c r="H18787" s="87">
        <v>3764.5903463591139</v>
      </c>
    </row>
    <row r="18788" spans="1:8" x14ac:dyDescent="0.3">
      <c r="A18788" t="s">
        <v>43</v>
      </c>
      <c r="B18788" t="s">
        <v>56</v>
      </c>
      <c r="C18788" t="s">
        <v>95</v>
      </c>
      <c r="D18788" t="s">
        <v>206</v>
      </c>
      <c r="E18788" t="s">
        <v>207</v>
      </c>
      <c r="G18788" s="87">
        <v>6400</v>
      </c>
      <c r="H18788" s="87">
        <v>6784</v>
      </c>
    </row>
    <row r="18789" spans="1:8" x14ac:dyDescent="0.3">
      <c r="A18789" t="s">
        <v>43</v>
      </c>
      <c r="B18789" t="s">
        <v>56</v>
      </c>
      <c r="C18789" t="s">
        <v>95</v>
      </c>
      <c r="D18789" t="s">
        <v>206</v>
      </c>
      <c r="E18789" t="s">
        <v>208</v>
      </c>
      <c r="G18789" s="87">
        <v>6400</v>
      </c>
      <c r="H18789" s="87">
        <v>6741.3333333333339</v>
      </c>
    </row>
    <row r="18790" spans="1:8" x14ac:dyDescent="0.3">
      <c r="A18790" t="s">
        <v>43</v>
      </c>
      <c r="B18790" t="s">
        <v>56</v>
      </c>
      <c r="C18790" t="s">
        <v>95</v>
      </c>
      <c r="D18790" t="s">
        <v>206</v>
      </c>
      <c r="E18790" t="s">
        <v>209</v>
      </c>
      <c r="G18790" s="87">
        <v>6400</v>
      </c>
      <c r="H18790" s="87">
        <v>5849.5521517140769</v>
      </c>
    </row>
    <row r="18791" spans="1:8" x14ac:dyDescent="0.3">
      <c r="A18791" t="s">
        <v>43</v>
      </c>
      <c r="B18791" t="s">
        <v>56</v>
      </c>
      <c r="C18791" t="s">
        <v>95</v>
      </c>
      <c r="D18791" t="s">
        <v>210</v>
      </c>
      <c r="E18791" t="s">
        <v>211</v>
      </c>
      <c r="G18791" s="87">
        <v>6400</v>
      </c>
      <c r="H18791" s="87">
        <v>5888</v>
      </c>
    </row>
    <row r="18792" spans="1:8" x14ac:dyDescent="0.3">
      <c r="A18792" t="s">
        <v>43</v>
      </c>
      <c r="B18792" t="s">
        <v>56</v>
      </c>
      <c r="C18792" t="s">
        <v>95</v>
      </c>
      <c r="D18792" t="s">
        <v>210</v>
      </c>
      <c r="E18792" t="s">
        <v>212</v>
      </c>
      <c r="G18792" s="87">
        <v>6400</v>
      </c>
      <c r="H18792" s="87">
        <v>5824</v>
      </c>
    </row>
    <row r="18793" spans="1:8" x14ac:dyDescent="0.3">
      <c r="A18793" t="s">
        <v>43</v>
      </c>
      <c r="B18793" t="s">
        <v>56</v>
      </c>
      <c r="C18793" t="s">
        <v>95</v>
      </c>
      <c r="D18793" t="s">
        <v>210</v>
      </c>
      <c r="E18793" t="s">
        <v>213</v>
      </c>
      <c r="G18793" s="87">
        <v>6400</v>
      </c>
      <c r="H18793" s="87">
        <v>5888</v>
      </c>
    </row>
    <row r="18794" spans="1:8" x14ac:dyDescent="0.3">
      <c r="A18794" t="s">
        <v>43</v>
      </c>
      <c r="B18794" t="s">
        <v>56</v>
      </c>
      <c r="C18794" t="s">
        <v>95</v>
      </c>
      <c r="D18794" t="s">
        <v>214</v>
      </c>
      <c r="E18794" t="s">
        <v>215</v>
      </c>
      <c r="F18794" s="88">
        <v>46388</v>
      </c>
      <c r="G18794" s="87">
        <v>533.33333333333337</v>
      </c>
      <c r="H18794" s="87">
        <v>36.992721099134229</v>
      </c>
    </row>
    <row r="18795" spans="1:8" x14ac:dyDescent="0.3">
      <c r="A18795" t="s">
        <v>43</v>
      </c>
      <c r="B18795" t="s">
        <v>56</v>
      </c>
      <c r="C18795" t="s">
        <v>95</v>
      </c>
      <c r="D18795" t="s">
        <v>214</v>
      </c>
      <c r="E18795" t="s">
        <v>216</v>
      </c>
      <c r="F18795" s="88">
        <v>46388</v>
      </c>
      <c r="G18795" s="87">
        <v>533.33333333333337</v>
      </c>
      <c r="H18795" s="87">
        <v>32.000000000000028</v>
      </c>
    </row>
    <row r="18796" spans="1:8" x14ac:dyDescent="0.3">
      <c r="A18796" t="s">
        <v>43</v>
      </c>
      <c r="B18796" t="s">
        <v>56</v>
      </c>
      <c r="C18796" t="s">
        <v>95</v>
      </c>
      <c r="D18796" t="s">
        <v>214</v>
      </c>
      <c r="E18796" t="s">
        <v>217</v>
      </c>
      <c r="F18796" s="88">
        <v>46388</v>
      </c>
      <c r="G18796" s="87">
        <v>533.33333333333337</v>
      </c>
      <c r="H18796" s="87">
        <v>4.7101142444662498</v>
      </c>
    </row>
    <row r="18797" spans="1:8" x14ac:dyDescent="0.3">
      <c r="A18797" t="s">
        <v>43</v>
      </c>
      <c r="B18797" t="s">
        <v>56</v>
      </c>
      <c r="C18797" t="s">
        <v>95</v>
      </c>
      <c r="D18797" t="s">
        <v>214</v>
      </c>
      <c r="E18797" t="s">
        <v>215</v>
      </c>
      <c r="F18797" s="88">
        <v>46419</v>
      </c>
      <c r="G18797" s="87">
        <v>533.33333333333337</v>
      </c>
      <c r="H18797" s="87">
        <v>36.989159957123377</v>
      </c>
    </row>
    <row r="18798" spans="1:8" x14ac:dyDescent="0.3">
      <c r="A18798" t="s">
        <v>43</v>
      </c>
      <c r="B18798" t="s">
        <v>56</v>
      </c>
      <c r="C18798" t="s">
        <v>95</v>
      </c>
      <c r="D18798" t="s">
        <v>214</v>
      </c>
      <c r="E18798" t="s">
        <v>216</v>
      </c>
      <c r="F18798" s="88">
        <v>46419</v>
      </c>
      <c r="G18798" s="87">
        <v>533.33333333333337</v>
      </c>
      <c r="H18798" s="87">
        <v>32.000000000000028</v>
      </c>
    </row>
    <row r="18799" spans="1:8" x14ac:dyDescent="0.3">
      <c r="A18799" t="s">
        <v>43</v>
      </c>
      <c r="B18799" t="s">
        <v>56</v>
      </c>
      <c r="C18799" t="s">
        <v>95</v>
      </c>
      <c r="D18799" t="s">
        <v>214</v>
      </c>
      <c r="E18799" t="s">
        <v>217</v>
      </c>
      <c r="F18799" s="88">
        <v>46419</v>
      </c>
      <c r="G18799" s="87">
        <v>533.33333333333337</v>
      </c>
      <c r="H18799" s="87">
        <v>4.7067546765314701</v>
      </c>
    </row>
    <row r="18800" spans="1:8" x14ac:dyDescent="0.3">
      <c r="A18800" t="s">
        <v>43</v>
      </c>
      <c r="B18800" t="s">
        <v>56</v>
      </c>
      <c r="C18800" t="s">
        <v>95</v>
      </c>
      <c r="D18800" t="s">
        <v>214</v>
      </c>
      <c r="E18800" t="s">
        <v>215</v>
      </c>
      <c r="F18800" s="88">
        <v>46447</v>
      </c>
      <c r="G18800" s="87">
        <v>533.33333333333337</v>
      </c>
      <c r="H18800" s="87">
        <v>36.985603891580247</v>
      </c>
    </row>
    <row r="18801" spans="1:8" x14ac:dyDescent="0.3">
      <c r="A18801" t="s">
        <v>43</v>
      </c>
      <c r="B18801" t="s">
        <v>56</v>
      </c>
      <c r="C18801" t="s">
        <v>95</v>
      </c>
      <c r="D18801" t="s">
        <v>214</v>
      </c>
      <c r="E18801" t="s">
        <v>216</v>
      </c>
      <c r="F18801" s="88">
        <v>46447</v>
      </c>
      <c r="G18801" s="87">
        <v>533.33333333333337</v>
      </c>
      <c r="H18801" s="87">
        <v>32.000000000000028</v>
      </c>
    </row>
    <row r="18802" spans="1:8" x14ac:dyDescent="0.3">
      <c r="A18802" t="s">
        <v>43</v>
      </c>
      <c r="B18802" t="s">
        <v>56</v>
      </c>
      <c r="C18802" t="s">
        <v>95</v>
      </c>
      <c r="D18802" t="s">
        <v>214</v>
      </c>
      <c r="E18802" t="s">
        <v>217</v>
      </c>
      <c r="F18802" s="88">
        <v>46447</v>
      </c>
      <c r="G18802" s="87">
        <v>533.33333333333337</v>
      </c>
      <c r="H18802" s="87">
        <v>4.703399897717139</v>
      </c>
    </row>
    <row r="18803" spans="1:8" x14ac:dyDescent="0.3">
      <c r="A18803" t="s">
        <v>43</v>
      </c>
      <c r="B18803" t="s">
        <v>56</v>
      </c>
      <c r="C18803" t="s">
        <v>95</v>
      </c>
      <c r="D18803" t="s">
        <v>214</v>
      </c>
      <c r="E18803" t="s">
        <v>215</v>
      </c>
      <c r="F18803" s="88">
        <v>46478</v>
      </c>
      <c r="G18803" s="87">
        <v>533.33333333333337</v>
      </c>
      <c r="H18803" s="87">
        <v>36.981932607418493</v>
      </c>
    </row>
    <row r="18804" spans="1:8" x14ac:dyDescent="0.3">
      <c r="A18804" t="s">
        <v>43</v>
      </c>
      <c r="B18804" t="s">
        <v>56</v>
      </c>
      <c r="C18804" t="s">
        <v>95</v>
      </c>
      <c r="D18804" t="s">
        <v>214</v>
      </c>
      <c r="E18804" t="s">
        <v>216</v>
      </c>
      <c r="F18804" s="88">
        <v>46478</v>
      </c>
      <c r="G18804" s="87">
        <v>533.33333333333337</v>
      </c>
      <c r="H18804" s="87">
        <v>32.000000000000028</v>
      </c>
    </row>
    <row r="18805" spans="1:8" x14ac:dyDescent="0.3">
      <c r="A18805" t="s">
        <v>43</v>
      </c>
      <c r="B18805" t="s">
        <v>56</v>
      </c>
      <c r="C18805" t="s">
        <v>95</v>
      </c>
      <c r="D18805" t="s">
        <v>214</v>
      </c>
      <c r="E18805" t="s">
        <v>217</v>
      </c>
      <c r="F18805" s="88">
        <v>46478</v>
      </c>
      <c r="G18805" s="87">
        <v>533.33333333333337</v>
      </c>
      <c r="H18805" s="87">
        <v>4.6999364220929136</v>
      </c>
    </row>
    <row r="18806" spans="1:8" x14ac:dyDescent="0.3">
      <c r="A18806" t="s">
        <v>43</v>
      </c>
      <c r="B18806" t="s">
        <v>56</v>
      </c>
      <c r="C18806" t="s">
        <v>95</v>
      </c>
      <c r="D18806" t="s">
        <v>214</v>
      </c>
      <c r="E18806" t="s">
        <v>215</v>
      </c>
      <c r="F18806" s="88">
        <v>46508</v>
      </c>
      <c r="G18806" s="87">
        <v>533.33333333333337</v>
      </c>
      <c r="H18806" s="87">
        <v>36.978266726176777</v>
      </c>
    </row>
    <row r="18807" spans="1:8" x14ac:dyDescent="0.3">
      <c r="A18807" t="s">
        <v>43</v>
      </c>
      <c r="B18807" t="s">
        <v>56</v>
      </c>
      <c r="C18807" t="s">
        <v>95</v>
      </c>
      <c r="D18807" t="s">
        <v>214</v>
      </c>
      <c r="E18807" t="s">
        <v>216</v>
      </c>
      <c r="F18807" s="88">
        <v>46508</v>
      </c>
      <c r="G18807" s="87">
        <v>533.33333333333337</v>
      </c>
      <c r="H18807" s="87">
        <v>32.000000000000028</v>
      </c>
    </row>
    <row r="18808" spans="1:8" x14ac:dyDescent="0.3">
      <c r="A18808" t="s">
        <v>43</v>
      </c>
      <c r="B18808" t="s">
        <v>56</v>
      </c>
      <c r="C18808" t="s">
        <v>95</v>
      </c>
      <c r="D18808" t="s">
        <v>214</v>
      </c>
      <c r="E18808" t="s">
        <v>217</v>
      </c>
      <c r="F18808" s="88">
        <v>46508</v>
      </c>
      <c r="G18808" s="87">
        <v>533.33333333333337</v>
      </c>
      <c r="H18808" s="87">
        <v>4.6964780435629896</v>
      </c>
    </row>
    <row r="18809" spans="1:8" x14ac:dyDescent="0.3">
      <c r="A18809" t="s">
        <v>43</v>
      </c>
      <c r="B18809" t="s">
        <v>56</v>
      </c>
      <c r="C18809" t="s">
        <v>95</v>
      </c>
      <c r="D18809" t="s">
        <v>214</v>
      </c>
      <c r="E18809" t="s">
        <v>215</v>
      </c>
      <c r="F18809" s="88">
        <v>46539</v>
      </c>
      <c r="G18809" s="87">
        <v>533.33333333333337</v>
      </c>
      <c r="H18809" s="87">
        <v>36.974606235937088</v>
      </c>
    </row>
    <row r="18810" spans="1:8" x14ac:dyDescent="0.3">
      <c r="A18810" t="s">
        <v>43</v>
      </c>
      <c r="B18810" t="s">
        <v>56</v>
      </c>
      <c r="C18810" t="s">
        <v>95</v>
      </c>
      <c r="D18810" t="s">
        <v>214</v>
      </c>
      <c r="E18810" t="s">
        <v>216</v>
      </c>
      <c r="F18810" s="88">
        <v>46539</v>
      </c>
      <c r="G18810" s="87">
        <v>533.33333333333337</v>
      </c>
      <c r="H18810" s="87">
        <v>32.000000000000028</v>
      </c>
    </row>
    <row r="18811" spans="1:8" x14ac:dyDescent="0.3">
      <c r="A18811" t="s">
        <v>43</v>
      </c>
      <c r="B18811" t="s">
        <v>56</v>
      </c>
      <c r="C18811" t="s">
        <v>95</v>
      </c>
      <c r="D18811" t="s">
        <v>214</v>
      </c>
      <c r="E18811" t="s">
        <v>217</v>
      </c>
      <c r="F18811" s="88">
        <v>46539</v>
      </c>
      <c r="G18811" s="87">
        <v>533.33333333333337</v>
      </c>
      <c r="H18811" s="87">
        <v>4.6930247508839784</v>
      </c>
    </row>
    <row r="18812" spans="1:8" x14ac:dyDescent="0.3">
      <c r="A18812" t="s">
        <v>43</v>
      </c>
      <c r="B18812" t="s">
        <v>56</v>
      </c>
      <c r="C18812" t="s">
        <v>95</v>
      </c>
      <c r="D18812" t="s">
        <v>214</v>
      </c>
      <c r="E18812" t="s">
        <v>215</v>
      </c>
      <c r="F18812" s="88">
        <v>46569</v>
      </c>
      <c r="G18812" s="87">
        <v>533.33333333333337</v>
      </c>
      <c r="H18812" s="87">
        <v>36.970951124815819</v>
      </c>
    </row>
    <row r="18813" spans="1:8" x14ac:dyDescent="0.3">
      <c r="A18813" t="s">
        <v>43</v>
      </c>
      <c r="B18813" t="s">
        <v>56</v>
      </c>
      <c r="C18813" t="s">
        <v>95</v>
      </c>
      <c r="D18813" t="s">
        <v>214</v>
      </c>
      <c r="E18813" t="s">
        <v>216</v>
      </c>
      <c r="F18813" s="88">
        <v>46569</v>
      </c>
      <c r="G18813" s="87">
        <v>533.33333333333337</v>
      </c>
      <c r="H18813" s="87">
        <v>32.000000000000028</v>
      </c>
    </row>
    <row r="18814" spans="1:8" x14ac:dyDescent="0.3">
      <c r="A18814" t="s">
        <v>43</v>
      </c>
      <c r="B18814" t="s">
        <v>56</v>
      </c>
      <c r="C18814" t="s">
        <v>95</v>
      </c>
      <c r="D18814" t="s">
        <v>214</v>
      </c>
      <c r="E18814" t="s">
        <v>217</v>
      </c>
      <c r="F18814" s="88">
        <v>46569</v>
      </c>
      <c r="G18814" s="87">
        <v>533.33333333333337</v>
      </c>
      <c r="H18814" s="87">
        <v>4.6895765328450523</v>
      </c>
    </row>
    <row r="18815" spans="1:8" x14ac:dyDescent="0.3">
      <c r="A18815" t="s">
        <v>43</v>
      </c>
      <c r="B18815" t="s">
        <v>56</v>
      </c>
      <c r="C18815" t="s">
        <v>95</v>
      </c>
      <c r="D18815" t="s">
        <v>214</v>
      </c>
      <c r="E18815" t="s">
        <v>215</v>
      </c>
      <c r="F18815" s="88">
        <v>46600</v>
      </c>
      <c r="G18815" s="87">
        <v>533.33333333333337</v>
      </c>
      <c r="H18815" s="87">
        <v>36.967241593747723</v>
      </c>
    </row>
    <row r="18816" spans="1:8" x14ac:dyDescent="0.3">
      <c r="A18816" t="s">
        <v>43</v>
      </c>
      <c r="B18816" t="s">
        <v>56</v>
      </c>
      <c r="C18816" t="s">
        <v>95</v>
      </c>
      <c r="D18816" t="s">
        <v>214</v>
      </c>
      <c r="E18816" t="s">
        <v>216</v>
      </c>
      <c r="F18816" s="88">
        <v>46600</v>
      </c>
      <c r="G18816" s="87">
        <v>533.33333333333337</v>
      </c>
      <c r="H18816" s="87">
        <v>32.000000000000028</v>
      </c>
    </row>
    <row r="18817" spans="1:8" x14ac:dyDescent="0.3">
      <c r="A18817" t="s">
        <v>43</v>
      </c>
      <c r="B18817" t="s">
        <v>56</v>
      </c>
      <c r="C18817" t="s">
        <v>95</v>
      </c>
      <c r="D18817" t="s">
        <v>214</v>
      </c>
      <c r="E18817" t="s">
        <v>217</v>
      </c>
      <c r="F18817" s="88">
        <v>46600</v>
      </c>
      <c r="G18817" s="87">
        <v>533.33333333333337</v>
      </c>
      <c r="H18817" s="87">
        <v>4.686076975233652</v>
      </c>
    </row>
    <row r="18818" spans="1:8" x14ac:dyDescent="0.3">
      <c r="A18818" t="s">
        <v>43</v>
      </c>
      <c r="B18818" t="s">
        <v>56</v>
      </c>
      <c r="C18818" t="s">
        <v>95</v>
      </c>
      <c r="D18818" t="s">
        <v>214</v>
      </c>
      <c r="E18818" t="s">
        <v>215</v>
      </c>
      <c r="F18818" s="88">
        <v>46631</v>
      </c>
      <c r="G18818" s="87">
        <v>533.33333333333337</v>
      </c>
      <c r="H18818" s="87">
        <v>36.96359729304983</v>
      </c>
    </row>
    <row r="18819" spans="1:8" x14ac:dyDescent="0.3">
      <c r="A18819" t="s">
        <v>43</v>
      </c>
      <c r="B18819" t="s">
        <v>56</v>
      </c>
      <c r="C18819" t="s">
        <v>95</v>
      </c>
      <c r="D18819" t="s">
        <v>214</v>
      </c>
      <c r="E18819" t="s">
        <v>216</v>
      </c>
      <c r="F18819" s="88">
        <v>46631</v>
      </c>
      <c r="G18819" s="87">
        <v>533.33333333333337</v>
      </c>
      <c r="H18819" s="87">
        <v>32.000000000000028</v>
      </c>
    </row>
    <row r="18820" spans="1:8" x14ac:dyDescent="0.3">
      <c r="A18820" t="s">
        <v>43</v>
      </c>
      <c r="B18820" t="s">
        <v>56</v>
      </c>
      <c r="C18820" t="s">
        <v>95</v>
      </c>
      <c r="D18820" t="s">
        <v>214</v>
      </c>
      <c r="E18820" t="s">
        <v>217</v>
      </c>
      <c r="F18820" s="88">
        <v>46631</v>
      </c>
      <c r="G18820" s="87">
        <v>533.33333333333337</v>
      </c>
      <c r="H18820" s="87">
        <v>4.682638955707338</v>
      </c>
    </row>
    <row r="18821" spans="1:8" x14ac:dyDescent="0.3">
      <c r="A18821" t="s">
        <v>43</v>
      </c>
      <c r="B18821" t="s">
        <v>56</v>
      </c>
      <c r="C18821" t="s">
        <v>95</v>
      </c>
      <c r="D18821" t="s">
        <v>214</v>
      </c>
      <c r="E18821" t="s">
        <v>215</v>
      </c>
      <c r="F18821" s="88">
        <v>46661</v>
      </c>
      <c r="G18821" s="87">
        <v>533.33333333333337</v>
      </c>
      <c r="H18821" s="87">
        <v>36.959958335837349</v>
      </c>
    </row>
    <row r="18822" spans="1:8" x14ac:dyDescent="0.3">
      <c r="A18822" t="s">
        <v>43</v>
      </c>
      <c r="B18822" t="s">
        <v>56</v>
      </c>
      <c r="C18822" t="s">
        <v>95</v>
      </c>
      <c r="D18822" t="s">
        <v>214</v>
      </c>
      <c r="E18822" t="s">
        <v>216</v>
      </c>
      <c r="F18822" s="88">
        <v>46661</v>
      </c>
      <c r="G18822" s="87">
        <v>533.33333333333337</v>
      </c>
      <c r="H18822" s="87">
        <v>32.000000000000028</v>
      </c>
    </row>
    <row r="18823" spans="1:8" x14ac:dyDescent="0.3">
      <c r="A18823" t="s">
        <v>43</v>
      </c>
      <c r="B18823" t="s">
        <v>56</v>
      </c>
      <c r="C18823" t="s">
        <v>95</v>
      </c>
      <c r="D18823" t="s">
        <v>214</v>
      </c>
      <c r="E18823" t="s">
        <v>217</v>
      </c>
      <c r="F18823" s="88">
        <v>46661</v>
      </c>
      <c r="G18823" s="87">
        <v>533.33333333333337</v>
      </c>
      <c r="H18823" s="87">
        <v>4.6792059772049779</v>
      </c>
    </row>
    <row r="18824" spans="1:8" x14ac:dyDescent="0.3">
      <c r="A18824" t="s">
        <v>43</v>
      </c>
      <c r="B18824" t="s">
        <v>56</v>
      </c>
      <c r="C18824" t="s">
        <v>95</v>
      </c>
      <c r="D18824" t="s">
        <v>214</v>
      </c>
      <c r="E18824" t="s">
        <v>215</v>
      </c>
      <c r="F18824" s="88">
        <v>46692</v>
      </c>
      <c r="G18824" s="87">
        <v>533.33333333333337</v>
      </c>
      <c r="H18824" s="87">
        <v>4.6757780286470787</v>
      </c>
    </row>
    <row r="18825" spans="1:8" x14ac:dyDescent="0.3">
      <c r="A18825" t="s">
        <v>43</v>
      </c>
      <c r="B18825" t="s">
        <v>56</v>
      </c>
      <c r="C18825" t="s">
        <v>95</v>
      </c>
      <c r="D18825" t="s">
        <v>214</v>
      </c>
      <c r="E18825" t="s">
        <v>216</v>
      </c>
      <c r="F18825" s="88">
        <v>46692</v>
      </c>
      <c r="G18825" s="87">
        <v>533.33333333333337</v>
      </c>
      <c r="H18825" s="87">
        <v>0</v>
      </c>
    </row>
    <row r="18826" spans="1:8" x14ac:dyDescent="0.3">
      <c r="A18826" t="s">
        <v>43</v>
      </c>
      <c r="B18826" t="s">
        <v>56</v>
      </c>
      <c r="C18826" t="s">
        <v>95</v>
      </c>
      <c r="D18826" t="s">
        <v>214</v>
      </c>
      <c r="E18826" t="s">
        <v>217</v>
      </c>
      <c r="F18826" s="88">
        <v>46692</v>
      </c>
      <c r="G18826" s="87">
        <v>533.33333333333337</v>
      </c>
      <c r="H18826" s="87">
        <v>4.6757780286470787</v>
      </c>
    </row>
    <row r="18827" spans="1:8" x14ac:dyDescent="0.3">
      <c r="A18827" t="s">
        <v>43</v>
      </c>
      <c r="B18827" t="s">
        <v>56</v>
      </c>
      <c r="C18827" t="s">
        <v>95</v>
      </c>
      <c r="D18827" t="s">
        <v>214</v>
      </c>
      <c r="E18827" t="s">
        <v>215</v>
      </c>
      <c r="F18827" s="88">
        <v>46722</v>
      </c>
      <c r="G18827" s="87">
        <v>533.33333333333337</v>
      </c>
      <c r="H18827" s="87">
        <v>4.6723550989875431</v>
      </c>
    </row>
    <row r="18828" spans="1:8" x14ac:dyDescent="0.3">
      <c r="A18828" t="s">
        <v>43</v>
      </c>
      <c r="B18828" t="s">
        <v>56</v>
      </c>
      <c r="C18828" t="s">
        <v>95</v>
      </c>
      <c r="D18828" t="s">
        <v>214</v>
      </c>
      <c r="E18828" t="s">
        <v>216</v>
      </c>
      <c r="F18828" s="88">
        <v>46722</v>
      </c>
      <c r="G18828" s="87">
        <v>533.33333333333337</v>
      </c>
      <c r="H18828" s="87">
        <v>0</v>
      </c>
    </row>
    <row r="18829" spans="1:8" x14ac:dyDescent="0.3">
      <c r="A18829" t="s">
        <v>43</v>
      </c>
      <c r="B18829" t="s">
        <v>56</v>
      </c>
      <c r="C18829" t="s">
        <v>95</v>
      </c>
      <c r="D18829" t="s">
        <v>214</v>
      </c>
      <c r="E18829" t="s">
        <v>217</v>
      </c>
      <c r="F18829" s="88">
        <v>46722</v>
      </c>
      <c r="G18829" s="87">
        <v>533.33333333333337</v>
      </c>
      <c r="H18829" s="87">
        <v>4.6723550989875431</v>
      </c>
    </row>
    <row r="18830" spans="1:8" x14ac:dyDescent="0.3">
      <c r="A18830" t="s">
        <v>43</v>
      </c>
      <c r="B18830" t="s">
        <v>56</v>
      </c>
      <c r="C18830" t="s">
        <v>98</v>
      </c>
      <c r="D18830" t="s">
        <v>198</v>
      </c>
      <c r="E18830" t="s">
        <v>135</v>
      </c>
      <c r="G18830" s="87">
        <v>16800</v>
      </c>
      <c r="H18830" s="87">
        <v>9609.5999999999985</v>
      </c>
    </row>
    <row r="18831" spans="1:8" x14ac:dyDescent="0.3">
      <c r="A18831" t="s">
        <v>43</v>
      </c>
      <c r="B18831" t="s">
        <v>56</v>
      </c>
      <c r="C18831" t="s">
        <v>98</v>
      </c>
      <c r="D18831" t="s">
        <v>198</v>
      </c>
      <c r="E18831" t="s">
        <v>199</v>
      </c>
      <c r="G18831" s="87">
        <v>16800</v>
      </c>
      <c r="H18831" s="87">
        <v>16800</v>
      </c>
    </row>
    <row r="18832" spans="1:8" x14ac:dyDescent="0.3">
      <c r="A18832" t="s">
        <v>43</v>
      </c>
      <c r="B18832" t="s">
        <v>56</v>
      </c>
      <c r="C18832" t="s">
        <v>98</v>
      </c>
      <c r="D18832" t="s">
        <v>198</v>
      </c>
      <c r="E18832" t="s">
        <v>200</v>
      </c>
      <c r="G18832" s="87">
        <v>16800</v>
      </c>
      <c r="H18832" s="87">
        <v>17059.461874653451</v>
      </c>
    </row>
    <row r="18833" spans="1:8" x14ac:dyDescent="0.3">
      <c r="A18833" t="s">
        <v>43</v>
      </c>
      <c r="B18833" t="s">
        <v>56</v>
      </c>
      <c r="C18833" t="s">
        <v>98</v>
      </c>
      <c r="D18833" t="s">
        <v>198</v>
      </c>
      <c r="E18833" t="s">
        <v>201</v>
      </c>
      <c r="G18833" s="87">
        <v>16800</v>
      </c>
      <c r="H18833" s="87">
        <v>16800</v>
      </c>
    </row>
    <row r="18834" spans="1:8" x14ac:dyDescent="0.3">
      <c r="A18834" t="s">
        <v>43</v>
      </c>
      <c r="B18834" t="s">
        <v>56</v>
      </c>
      <c r="C18834" t="s">
        <v>98</v>
      </c>
      <c r="D18834" t="s">
        <v>198</v>
      </c>
      <c r="E18834" t="s">
        <v>202</v>
      </c>
      <c r="G18834" s="87">
        <v>16800</v>
      </c>
      <c r="H18834" s="87">
        <v>9758.0121923017705</v>
      </c>
    </row>
    <row r="18835" spans="1:8" x14ac:dyDescent="0.3">
      <c r="A18835" t="s">
        <v>43</v>
      </c>
      <c r="B18835" t="s">
        <v>56</v>
      </c>
      <c r="C18835" t="s">
        <v>98</v>
      </c>
      <c r="D18835" t="s">
        <v>198</v>
      </c>
      <c r="E18835" t="s">
        <v>139</v>
      </c>
      <c r="G18835" s="87">
        <v>16800</v>
      </c>
      <c r="H18835" s="87">
        <v>10332</v>
      </c>
    </row>
    <row r="18836" spans="1:8" x14ac:dyDescent="0.3">
      <c r="A18836" t="s">
        <v>43</v>
      </c>
      <c r="B18836" t="s">
        <v>56</v>
      </c>
      <c r="C18836" t="s">
        <v>98</v>
      </c>
      <c r="D18836" t="s">
        <v>198</v>
      </c>
      <c r="E18836" t="s">
        <v>65</v>
      </c>
      <c r="G18836" s="87">
        <v>16800</v>
      </c>
      <c r="H18836" s="87">
        <v>9758.0121923017705</v>
      </c>
    </row>
    <row r="18837" spans="1:8" x14ac:dyDescent="0.3">
      <c r="A18837" t="s">
        <v>43</v>
      </c>
      <c r="B18837" t="s">
        <v>56</v>
      </c>
      <c r="C18837" t="s">
        <v>98</v>
      </c>
      <c r="D18837" t="s">
        <v>203</v>
      </c>
      <c r="E18837" t="s">
        <v>204</v>
      </c>
      <c r="G18837" s="87">
        <v>16800</v>
      </c>
      <c r="H18837" s="87">
        <v>9819.4395410868874</v>
      </c>
    </row>
    <row r="18838" spans="1:8" x14ac:dyDescent="0.3">
      <c r="A18838" t="s">
        <v>43</v>
      </c>
      <c r="B18838" t="s">
        <v>56</v>
      </c>
      <c r="C18838" t="s">
        <v>98</v>
      </c>
      <c r="D18838" t="s">
        <v>203</v>
      </c>
      <c r="E18838" t="s">
        <v>142</v>
      </c>
      <c r="G18838" s="87">
        <v>16800</v>
      </c>
      <c r="H18838" s="87">
        <v>16800</v>
      </c>
    </row>
    <row r="18839" spans="1:8" x14ac:dyDescent="0.3">
      <c r="A18839" t="s">
        <v>43</v>
      </c>
      <c r="B18839" t="s">
        <v>56</v>
      </c>
      <c r="C18839" t="s">
        <v>98</v>
      </c>
      <c r="D18839" t="s">
        <v>203</v>
      </c>
      <c r="E18839" t="s">
        <v>143</v>
      </c>
      <c r="G18839" s="87">
        <v>16800</v>
      </c>
      <c r="H18839" s="87">
        <v>17166.852344557501</v>
      </c>
    </row>
    <row r="18840" spans="1:8" x14ac:dyDescent="0.3">
      <c r="A18840" t="s">
        <v>43</v>
      </c>
      <c r="B18840" t="s">
        <v>56</v>
      </c>
      <c r="C18840" t="s">
        <v>98</v>
      </c>
      <c r="D18840" t="s">
        <v>203</v>
      </c>
      <c r="E18840" t="s">
        <v>141</v>
      </c>
      <c r="G18840" s="87">
        <v>16800</v>
      </c>
      <c r="H18840" s="87">
        <v>0</v>
      </c>
    </row>
    <row r="18841" spans="1:8" x14ac:dyDescent="0.3">
      <c r="A18841" t="s">
        <v>43</v>
      </c>
      <c r="B18841" t="s">
        <v>56</v>
      </c>
      <c r="C18841" t="s">
        <v>98</v>
      </c>
      <c r="D18841" t="s">
        <v>203</v>
      </c>
      <c r="E18841" t="s">
        <v>205</v>
      </c>
      <c r="G18841" s="87">
        <v>16800</v>
      </c>
      <c r="H18841" s="87">
        <v>9819.4395410868874</v>
      </c>
    </row>
    <row r="18842" spans="1:8" x14ac:dyDescent="0.3">
      <c r="A18842" t="s">
        <v>43</v>
      </c>
      <c r="B18842" t="s">
        <v>56</v>
      </c>
      <c r="C18842" t="s">
        <v>98</v>
      </c>
      <c r="D18842" t="s">
        <v>206</v>
      </c>
      <c r="E18842" t="s">
        <v>207</v>
      </c>
      <c r="G18842" s="87">
        <v>16800</v>
      </c>
      <c r="H18842" s="87">
        <v>16800</v>
      </c>
    </row>
    <row r="18843" spans="1:8" x14ac:dyDescent="0.3">
      <c r="A18843" t="s">
        <v>43</v>
      </c>
      <c r="B18843" t="s">
        <v>56</v>
      </c>
      <c r="C18843" t="s">
        <v>98</v>
      </c>
      <c r="D18843" t="s">
        <v>206</v>
      </c>
      <c r="E18843" t="s">
        <v>208</v>
      </c>
      <c r="G18843" s="87">
        <v>16800</v>
      </c>
      <c r="H18843" s="87">
        <v>16800</v>
      </c>
    </row>
    <row r="18844" spans="1:8" x14ac:dyDescent="0.3">
      <c r="A18844" t="s">
        <v>43</v>
      </c>
      <c r="B18844" t="s">
        <v>56</v>
      </c>
      <c r="C18844" t="s">
        <v>98</v>
      </c>
      <c r="D18844" t="s">
        <v>206</v>
      </c>
      <c r="E18844" t="s">
        <v>209</v>
      </c>
      <c r="G18844" s="87">
        <v>16800</v>
      </c>
      <c r="H18844" s="87">
        <v>15220.92560175055</v>
      </c>
    </row>
    <row r="18845" spans="1:8" x14ac:dyDescent="0.3">
      <c r="A18845" t="s">
        <v>43</v>
      </c>
      <c r="B18845" t="s">
        <v>56</v>
      </c>
      <c r="C18845" t="s">
        <v>98</v>
      </c>
      <c r="D18845" t="s">
        <v>210</v>
      </c>
      <c r="E18845" t="s">
        <v>211</v>
      </c>
      <c r="G18845" s="87">
        <v>16800</v>
      </c>
      <c r="H18845" s="87">
        <v>15456</v>
      </c>
    </row>
    <row r="18846" spans="1:8" x14ac:dyDescent="0.3">
      <c r="A18846" t="s">
        <v>43</v>
      </c>
      <c r="B18846" t="s">
        <v>56</v>
      </c>
      <c r="C18846" t="s">
        <v>98</v>
      </c>
      <c r="D18846" t="s">
        <v>210</v>
      </c>
      <c r="E18846" t="s">
        <v>212</v>
      </c>
      <c r="G18846" s="87">
        <v>16800</v>
      </c>
      <c r="H18846" s="87">
        <v>15288</v>
      </c>
    </row>
    <row r="18847" spans="1:8" x14ac:dyDescent="0.3">
      <c r="A18847" t="s">
        <v>43</v>
      </c>
      <c r="B18847" t="s">
        <v>56</v>
      </c>
      <c r="C18847" t="s">
        <v>98</v>
      </c>
      <c r="D18847" t="s">
        <v>210</v>
      </c>
      <c r="E18847" t="s">
        <v>213</v>
      </c>
      <c r="G18847" s="87">
        <v>16800</v>
      </c>
      <c r="H18847" s="87">
        <v>15120</v>
      </c>
    </row>
    <row r="18848" spans="1:8" x14ac:dyDescent="0.3">
      <c r="A18848" t="s">
        <v>43</v>
      </c>
      <c r="B18848" t="s">
        <v>56</v>
      </c>
      <c r="C18848" t="s">
        <v>98</v>
      </c>
      <c r="D18848" t="s">
        <v>214</v>
      </c>
      <c r="E18848" t="s">
        <v>215</v>
      </c>
      <c r="F18848" s="88">
        <v>46388</v>
      </c>
      <c r="G18848" s="87">
        <v>1400</v>
      </c>
      <c r="H18848" s="87">
        <v>-12.21187969745117</v>
      </c>
    </row>
    <row r="18849" spans="1:8" x14ac:dyDescent="0.3">
      <c r="A18849" t="s">
        <v>43</v>
      </c>
      <c r="B18849" t="s">
        <v>56</v>
      </c>
      <c r="C18849" t="s">
        <v>98</v>
      </c>
      <c r="D18849" t="s">
        <v>214</v>
      </c>
      <c r="E18849" t="s">
        <v>216</v>
      </c>
      <c r="F18849" s="88">
        <v>46388</v>
      </c>
      <c r="G18849" s="87">
        <v>1400</v>
      </c>
      <c r="H18849" s="87">
        <v>0</v>
      </c>
    </row>
    <row r="18850" spans="1:8" x14ac:dyDescent="0.3">
      <c r="A18850" t="s">
        <v>43</v>
      </c>
      <c r="B18850" t="s">
        <v>56</v>
      </c>
      <c r="C18850" t="s">
        <v>98</v>
      </c>
      <c r="D18850" t="s">
        <v>214</v>
      </c>
      <c r="E18850" t="s">
        <v>217</v>
      </c>
      <c r="F18850" s="88">
        <v>46388</v>
      </c>
      <c r="G18850" s="87">
        <v>1400</v>
      </c>
      <c r="H18850" s="87">
        <v>-12.21187969745117</v>
      </c>
    </row>
    <row r="18851" spans="1:8" x14ac:dyDescent="0.3">
      <c r="A18851" t="s">
        <v>43</v>
      </c>
      <c r="B18851" t="s">
        <v>56</v>
      </c>
      <c r="C18851" t="s">
        <v>98</v>
      </c>
      <c r="D18851" t="s">
        <v>214</v>
      </c>
      <c r="E18851" t="s">
        <v>215</v>
      </c>
      <c r="F18851" s="88">
        <v>46419</v>
      </c>
      <c r="G18851" s="87">
        <v>1400</v>
      </c>
      <c r="H18851" s="87">
        <v>-12.220495037665801</v>
      </c>
    </row>
    <row r="18852" spans="1:8" x14ac:dyDescent="0.3">
      <c r="A18852" t="s">
        <v>43</v>
      </c>
      <c r="B18852" t="s">
        <v>56</v>
      </c>
      <c r="C18852" t="s">
        <v>98</v>
      </c>
      <c r="D18852" t="s">
        <v>214</v>
      </c>
      <c r="E18852" t="s">
        <v>216</v>
      </c>
      <c r="F18852" s="88">
        <v>46419</v>
      </c>
      <c r="G18852" s="87">
        <v>1400</v>
      </c>
      <c r="H18852" s="87">
        <v>0</v>
      </c>
    </row>
    <row r="18853" spans="1:8" x14ac:dyDescent="0.3">
      <c r="A18853" t="s">
        <v>43</v>
      </c>
      <c r="B18853" t="s">
        <v>56</v>
      </c>
      <c r="C18853" t="s">
        <v>98</v>
      </c>
      <c r="D18853" t="s">
        <v>214</v>
      </c>
      <c r="E18853" t="s">
        <v>217</v>
      </c>
      <c r="F18853" s="88">
        <v>46419</v>
      </c>
      <c r="G18853" s="87">
        <v>1400</v>
      </c>
      <c r="H18853" s="87">
        <v>-12.220495037665801</v>
      </c>
    </row>
    <row r="18854" spans="1:8" x14ac:dyDescent="0.3">
      <c r="A18854" t="s">
        <v>43</v>
      </c>
      <c r="B18854" t="s">
        <v>56</v>
      </c>
      <c r="C18854" t="s">
        <v>98</v>
      </c>
      <c r="D18854" t="s">
        <v>214</v>
      </c>
      <c r="E18854" t="s">
        <v>215</v>
      </c>
      <c r="F18854" s="88">
        <v>46447</v>
      </c>
      <c r="G18854" s="87">
        <v>1400</v>
      </c>
      <c r="H18854" s="87">
        <v>-12.229122542508669</v>
      </c>
    </row>
    <row r="18855" spans="1:8" x14ac:dyDescent="0.3">
      <c r="A18855" t="s">
        <v>43</v>
      </c>
      <c r="B18855" t="s">
        <v>56</v>
      </c>
      <c r="C18855" t="s">
        <v>98</v>
      </c>
      <c r="D18855" t="s">
        <v>214</v>
      </c>
      <c r="E18855" t="s">
        <v>216</v>
      </c>
      <c r="F18855" s="88">
        <v>46447</v>
      </c>
      <c r="G18855" s="87">
        <v>1400</v>
      </c>
      <c r="H18855" s="87">
        <v>0</v>
      </c>
    </row>
    <row r="18856" spans="1:8" x14ac:dyDescent="0.3">
      <c r="A18856" t="s">
        <v>43</v>
      </c>
      <c r="B18856" t="s">
        <v>56</v>
      </c>
      <c r="C18856" t="s">
        <v>98</v>
      </c>
      <c r="D18856" t="s">
        <v>214</v>
      </c>
      <c r="E18856" t="s">
        <v>217</v>
      </c>
      <c r="F18856" s="88">
        <v>46447</v>
      </c>
      <c r="G18856" s="87">
        <v>1400</v>
      </c>
      <c r="H18856" s="87">
        <v>-12.229122542508669</v>
      </c>
    </row>
    <row r="18857" spans="1:8" x14ac:dyDescent="0.3">
      <c r="A18857" t="s">
        <v>43</v>
      </c>
      <c r="B18857" t="s">
        <v>56</v>
      </c>
      <c r="C18857" t="s">
        <v>98</v>
      </c>
      <c r="D18857" t="s">
        <v>214</v>
      </c>
      <c r="E18857" t="s">
        <v>215</v>
      </c>
      <c r="F18857" s="88">
        <v>46478</v>
      </c>
      <c r="G18857" s="87">
        <v>1400</v>
      </c>
      <c r="H18857" s="87">
        <v>-12.238055322715869</v>
      </c>
    </row>
    <row r="18858" spans="1:8" x14ac:dyDescent="0.3">
      <c r="A18858" t="s">
        <v>43</v>
      </c>
      <c r="B18858" t="s">
        <v>56</v>
      </c>
      <c r="C18858" t="s">
        <v>98</v>
      </c>
      <c r="D18858" t="s">
        <v>214</v>
      </c>
      <c r="E18858" t="s">
        <v>216</v>
      </c>
      <c r="F18858" s="88">
        <v>46478</v>
      </c>
      <c r="G18858" s="87">
        <v>1400</v>
      </c>
      <c r="H18858" s="87">
        <v>0</v>
      </c>
    </row>
    <row r="18859" spans="1:8" x14ac:dyDescent="0.3">
      <c r="A18859" t="s">
        <v>43</v>
      </c>
      <c r="B18859" t="s">
        <v>56</v>
      </c>
      <c r="C18859" t="s">
        <v>98</v>
      </c>
      <c r="D18859" t="s">
        <v>214</v>
      </c>
      <c r="E18859" t="s">
        <v>217</v>
      </c>
      <c r="F18859" s="88">
        <v>46478</v>
      </c>
      <c r="G18859" s="87">
        <v>1400</v>
      </c>
      <c r="H18859" s="87">
        <v>-12.238055322715869</v>
      </c>
    </row>
    <row r="18860" spans="1:8" x14ac:dyDescent="0.3">
      <c r="A18860" t="s">
        <v>43</v>
      </c>
      <c r="B18860" t="s">
        <v>56</v>
      </c>
      <c r="C18860" t="s">
        <v>98</v>
      </c>
      <c r="D18860" t="s">
        <v>214</v>
      </c>
      <c r="E18860" t="s">
        <v>215</v>
      </c>
      <c r="F18860" s="88">
        <v>46508</v>
      </c>
      <c r="G18860" s="87">
        <v>1400</v>
      </c>
      <c r="H18860" s="87">
        <v>-12.247001162386571</v>
      </c>
    </row>
    <row r="18861" spans="1:8" x14ac:dyDescent="0.3">
      <c r="A18861" t="s">
        <v>43</v>
      </c>
      <c r="B18861" t="s">
        <v>56</v>
      </c>
      <c r="C18861" t="s">
        <v>98</v>
      </c>
      <c r="D18861" t="s">
        <v>214</v>
      </c>
      <c r="E18861" t="s">
        <v>216</v>
      </c>
      <c r="F18861" s="88">
        <v>46508</v>
      </c>
      <c r="G18861" s="87">
        <v>1400</v>
      </c>
      <c r="H18861" s="87">
        <v>0</v>
      </c>
    </row>
    <row r="18862" spans="1:8" x14ac:dyDescent="0.3">
      <c r="A18862" t="s">
        <v>43</v>
      </c>
      <c r="B18862" t="s">
        <v>56</v>
      </c>
      <c r="C18862" t="s">
        <v>98</v>
      </c>
      <c r="D18862" t="s">
        <v>214</v>
      </c>
      <c r="E18862" t="s">
        <v>217</v>
      </c>
      <c r="F18862" s="88">
        <v>46508</v>
      </c>
      <c r="G18862" s="87">
        <v>1400</v>
      </c>
      <c r="H18862" s="87">
        <v>-12.247001162386571</v>
      </c>
    </row>
    <row r="18863" spans="1:8" x14ac:dyDescent="0.3">
      <c r="A18863" t="s">
        <v>43</v>
      </c>
      <c r="B18863" t="s">
        <v>56</v>
      </c>
      <c r="C18863" t="s">
        <v>98</v>
      </c>
      <c r="D18863" t="s">
        <v>214</v>
      </c>
      <c r="E18863" t="s">
        <v>215</v>
      </c>
      <c r="F18863" s="88">
        <v>46539</v>
      </c>
      <c r="G18863" s="87">
        <v>1400</v>
      </c>
      <c r="H18863" s="87">
        <v>-12.25596009018075</v>
      </c>
    </row>
    <row r="18864" spans="1:8" x14ac:dyDescent="0.3">
      <c r="A18864" t="s">
        <v>43</v>
      </c>
      <c r="B18864" t="s">
        <v>56</v>
      </c>
      <c r="C18864" t="s">
        <v>98</v>
      </c>
      <c r="D18864" t="s">
        <v>214</v>
      </c>
      <c r="E18864" t="s">
        <v>216</v>
      </c>
      <c r="F18864" s="88">
        <v>46539</v>
      </c>
      <c r="G18864" s="87">
        <v>1400</v>
      </c>
      <c r="H18864" s="87">
        <v>0</v>
      </c>
    </row>
    <row r="18865" spans="1:8" x14ac:dyDescent="0.3">
      <c r="A18865" t="s">
        <v>43</v>
      </c>
      <c r="B18865" t="s">
        <v>56</v>
      </c>
      <c r="C18865" t="s">
        <v>98</v>
      </c>
      <c r="D18865" t="s">
        <v>214</v>
      </c>
      <c r="E18865" t="s">
        <v>217</v>
      </c>
      <c r="F18865" s="88">
        <v>46539</v>
      </c>
      <c r="G18865" s="87">
        <v>1400</v>
      </c>
      <c r="H18865" s="87">
        <v>-12.25596009018075</v>
      </c>
    </row>
    <row r="18866" spans="1:8" x14ac:dyDescent="0.3">
      <c r="A18866" t="s">
        <v>43</v>
      </c>
      <c r="B18866" t="s">
        <v>56</v>
      </c>
      <c r="C18866" t="s">
        <v>98</v>
      </c>
      <c r="D18866" t="s">
        <v>214</v>
      </c>
      <c r="E18866" t="s">
        <v>215</v>
      </c>
      <c r="F18866" s="88">
        <v>46569</v>
      </c>
      <c r="G18866" s="87">
        <v>1400</v>
      </c>
      <c r="H18866" s="87">
        <v>-12.264932134842139</v>
      </c>
    </row>
    <row r="18867" spans="1:8" x14ac:dyDescent="0.3">
      <c r="A18867" t="s">
        <v>43</v>
      </c>
      <c r="B18867" t="s">
        <v>56</v>
      </c>
      <c r="C18867" t="s">
        <v>98</v>
      </c>
      <c r="D18867" t="s">
        <v>214</v>
      </c>
      <c r="E18867" t="s">
        <v>216</v>
      </c>
      <c r="F18867" s="88">
        <v>46569</v>
      </c>
      <c r="G18867" s="87">
        <v>1400</v>
      </c>
      <c r="H18867" s="87">
        <v>0</v>
      </c>
    </row>
    <row r="18868" spans="1:8" x14ac:dyDescent="0.3">
      <c r="A18868" t="s">
        <v>43</v>
      </c>
      <c r="B18868" t="s">
        <v>56</v>
      </c>
      <c r="C18868" t="s">
        <v>98</v>
      </c>
      <c r="D18868" t="s">
        <v>214</v>
      </c>
      <c r="E18868" t="s">
        <v>217</v>
      </c>
      <c r="F18868" s="88">
        <v>46569</v>
      </c>
      <c r="G18868" s="87">
        <v>1400</v>
      </c>
      <c r="H18868" s="87">
        <v>-12.264932134842139</v>
      </c>
    </row>
    <row r="18869" spans="1:8" x14ac:dyDescent="0.3">
      <c r="A18869" t="s">
        <v>43</v>
      </c>
      <c r="B18869" t="s">
        <v>56</v>
      </c>
      <c r="C18869" t="s">
        <v>98</v>
      </c>
      <c r="D18869" t="s">
        <v>214</v>
      </c>
      <c r="E18869" t="s">
        <v>215</v>
      </c>
      <c r="F18869" s="88">
        <v>46600</v>
      </c>
      <c r="G18869" s="87">
        <v>1400</v>
      </c>
      <c r="H18869" s="87">
        <v>-12.274064733081239</v>
      </c>
    </row>
    <row r="18870" spans="1:8" x14ac:dyDescent="0.3">
      <c r="A18870" t="s">
        <v>43</v>
      </c>
      <c r="B18870" t="s">
        <v>56</v>
      </c>
      <c r="C18870" t="s">
        <v>98</v>
      </c>
      <c r="D18870" t="s">
        <v>214</v>
      </c>
      <c r="E18870" t="s">
        <v>216</v>
      </c>
      <c r="F18870" s="88">
        <v>46600</v>
      </c>
      <c r="G18870" s="87">
        <v>1400</v>
      </c>
      <c r="H18870" s="87">
        <v>0</v>
      </c>
    </row>
    <row r="18871" spans="1:8" x14ac:dyDescent="0.3">
      <c r="A18871" t="s">
        <v>43</v>
      </c>
      <c r="B18871" t="s">
        <v>56</v>
      </c>
      <c r="C18871" t="s">
        <v>98</v>
      </c>
      <c r="D18871" t="s">
        <v>214</v>
      </c>
      <c r="E18871" t="s">
        <v>217</v>
      </c>
      <c r="F18871" s="88">
        <v>46600</v>
      </c>
      <c r="G18871" s="87">
        <v>1400</v>
      </c>
      <c r="H18871" s="87">
        <v>-12.274064733081239</v>
      </c>
    </row>
    <row r="18872" spans="1:8" x14ac:dyDescent="0.3">
      <c r="A18872" t="s">
        <v>43</v>
      </c>
      <c r="B18872" t="s">
        <v>56</v>
      </c>
      <c r="C18872" t="s">
        <v>98</v>
      </c>
      <c r="D18872" t="s">
        <v>214</v>
      </c>
      <c r="E18872" t="s">
        <v>215</v>
      </c>
      <c r="F18872" s="88">
        <v>46631</v>
      </c>
      <c r="G18872" s="87">
        <v>1400</v>
      </c>
      <c r="H18872" s="87">
        <v>-12.28306331426376</v>
      </c>
    </row>
    <row r="18873" spans="1:8" x14ac:dyDescent="0.3">
      <c r="A18873" t="s">
        <v>43</v>
      </c>
      <c r="B18873" t="s">
        <v>56</v>
      </c>
      <c r="C18873" t="s">
        <v>98</v>
      </c>
      <c r="D18873" t="s">
        <v>214</v>
      </c>
      <c r="E18873" t="s">
        <v>216</v>
      </c>
      <c r="F18873" s="88">
        <v>46631</v>
      </c>
      <c r="G18873" s="87">
        <v>1400</v>
      </c>
      <c r="H18873" s="87">
        <v>0</v>
      </c>
    </row>
    <row r="18874" spans="1:8" x14ac:dyDescent="0.3">
      <c r="A18874" t="s">
        <v>43</v>
      </c>
      <c r="B18874" t="s">
        <v>56</v>
      </c>
      <c r="C18874" t="s">
        <v>98</v>
      </c>
      <c r="D18874" t="s">
        <v>214</v>
      </c>
      <c r="E18874" t="s">
        <v>217</v>
      </c>
      <c r="F18874" s="88">
        <v>46631</v>
      </c>
      <c r="G18874" s="87">
        <v>1400</v>
      </c>
      <c r="H18874" s="87">
        <v>-12.28306331426376</v>
      </c>
    </row>
    <row r="18875" spans="1:8" x14ac:dyDescent="0.3">
      <c r="A18875" t="s">
        <v>43</v>
      </c>
      <c r="B18875" t="s">
        <v>56</v>
      </c>
      <c r="C18875" t="s">
        <v>98</v>
      </c>
      <c r="D18875" t="s">
        <v>214</v>
      </c>
      <c r="E18875" t="s">
        <v>215</v>
      </c>
      <c r="F18875" s="88">
        <v>46661</v>
      </c>
      <c r="G18875" s="87">
        <v>1400</v>
      </c>
      <c r="H18875" s="87">
        <v>-12.29207509952737</v>
      </c>
    </row>
    <row r="18876" spans="1:8" x14ac:dyDescent="0.3">
      <c r="A18876" t="s">
        <v>43</v>
      </c>
      <c r="B18876" t="s">
        <v>56</v>
      </c>
      <c r="C18876" t="s">
        <v>98</v>
      </c>
      <c r="D18876" t="s">
        <v>214</v>
      </c>
      <c r="E18876" t="s">
        <v>216</v>
      </c>
      <c r="F18876" s="88">
        <v>46661</v>
      </c>
      <c r="G18876" s="87">
        <v>1400</v>
      </c>
      <c r="H18876" s="87">
        <v>0</v>
      </c>
    </row>
    <row r="18877" spans="1:8" x14ac:dyDescent="0.3">
      <c r="A18877" t="s">
        <v>43</v>
      </c>
      <c r="B18877" t="s">
        <v>56</v>
      </c>
      <c r="C18877" t="s">
        <v>98</v>
      </c>
      <c r="D18877" t="s">
        <v>214</v>
      </c>
      <c r="E18877" t="s">
        <v>217</v>
      </c>
      <c r="F18877" s="88">
        <v>46661</v>
      </c>
      <c r="G18877" s="87">
        <v>1400</v>
      </c>
      <c r="H18877" s="87">
        <v>-12.29207509952737</v>
      </c>
    </row>
    <row r="18878" spans="1:8" x14ac:dyDescent="0.3">
      <c r="A18878" t="s">
        <v>43</v>
      </c>
      <c r="B18878" t="s">
        <v>56</v>
      </c>
      <c r="C18878" t="s">
        <v>98</v>
      </c>
      <c r="D18878" t="s">
        <v>214</v>
      </c>
      <c r="E18878" t="s">
        <v>215</v>
      </c>
      <c r="F18878" s="88">
        <v>46692</v>
      </c>
      <c r="G18878" s="87">
        <v>1400</v>
      </c>
      <c r="H18878" s="87">
        <v>-12.301100117955709</v>
      </c>
    </row>
    <row r="18879" spans="1:8" x14ac:dyDescent="0.3">
      <c r="A18879" t="s">
        <v>43</v>
      </c>
      <c r="B18879" t="s">
        <v>56</v>
      </c>
      <c r="C18879" t="s">
        <v>98</v>
      </c>
      <c r="D18879" t="s">
        <v>214</v>
      </c>
      <c r="E18879" t="s">
        <v>216</v>
      </c>
      <c r="F18879" s="88">
        <v>46692</v>
      </c>
      <c r="G18879" s="87">
        <v>1400</v>
      </c>
      <c r="H18879" s="87">
        <v>0</v>
      </c>
    </row>
    <row r="18880" spans="1:8" x14ac:dyDescent="0.3">
      <c r="A18880" t="s">
        <v>43</v>
      </c>
      <c r="B18880" t="s">
        <v>56</v>
      </c>
      <c r="C18880" t="s">
        <v>98</v>
      </c>
      <c r="D18880" t="s">
        <v>214</v>
      </c>
      <c r="E18880" t="s">
        <v>217</v>
      </c>
      <c r="F18880" s="88">
        <v>46692</v>
      </c>
      <c r="G18880" s="87">
        <v>1400</v>
      </c>
      <c r="H18880" s="87">
        <v>-12.301100117955709</v>
      </c>
    </row>
    <row r="18881" spans="1:8" x14ac:dyDescent="0.3">
      <c r="A18881" t="s">
        <v>43</v>
      </c>
      <c r="B18881" t="s">
        <v>56</v>
      </c>
      <c r="C18881" t="s">
        <v>98</v>
      </c>
      <c r="D18881" t="s">
        <v>214</v>
      </c>
      <c r="E18881" t="s">
        <v>215</v>
      </c>
      <c r="F18881" s="88">
        <v>46722</v>
      </c>
      <c r="G18881" s="87">
        <v>1400</v>
      </c>
      <c r="H18881" s="87">
        <v>-12.31013839871857</v>
      </c>
    </row>
    <row r="18882" spans="1:8" x14ac:dyDescent="0.3">
      <c r="A18882" t="s">
        <v>43</v>
      </c>
      <c r="B18882" t="s">
        <v>56</v>
      </c>
      <c r="C18882" t="s">
        <v>98</v>
      </c>
      <c r="D18882" t="s">
        <v>214</v>
      </c>
      <c r="E18882" t="s">
        <v>216</v>
      </c>
      <c r="F18882" s="88">
        <v>46722</v>
      </c>
      <c r="G18882" s="87">
        <v>1400</v>
      </c>
      <c r="H18882" s="87">
        <v>0</v>
      </c>
    </row>
    <row r="18883" spans="1:8" x14ac:dyDescent="0.3">
      <c r="A18883" t="s">
        <v>43</v>
      </c>
      <c r="B18883" t="s">
        <v>56</v>
      </c>
      <c r="C18883" t="s">
        <v>98</v>
      </c>
      <c r="D18883" t="s">
        <v>214</v>
      </c>
      <c r="E18883" t="s">
        <v>217</v>
      </c>
      <c r="F18883" s="88">
        <v>46722</v>
      </c>
      <c r="G18883" s="87">
        <v>1400</v>
      </c>
      <c r="H18883" s="87">
        <v>-12.31013839871857</v>
      </c>
    </row>
    <row r="18884" spans="1:8" x14ac:dyDescent="0.3">
      <c r="A18884" t="s">
        <v>43</v>
      </c>
      <c r="B18884" t="s">
        <v>56</v>
      </c>
      <c r="C18884" t="s">
        <v>100</v>
      </c>
      <c r="D18884" t="s">
        <v>198</v>
      </c>
      <c r="E18884" t="s">
        <v>135</v>
      </c>
      <c r="G18884" s="87">
        <v>13600</v>
      </c>
      <c r="H18884" s="87">
        <v>8160</v>
      </c>
    </row>
    <row r="18885" spans="1:8" x14ac:dyDescent="0.3">
      <c r="A18885" t="s">
        <v>43</v>
      </c>
      <c r="B18885" t="s">
        <v>56</v>
      </c>
      <c r="C18885" t="s">
        <v>100</v>
      </c>
      <c r="D18885" t="s">
        <v>198</v>
      </c>
      <c r="E18885" t="s">
        <v>199</v>
      </c>
      <c r="G18885" s="87">
        <v>13600</v>
      </c>
      <c r="H18885" s="87">
        <v>13600</v>
      </c>
    </row>
    <row r="18886" spans="1:8" x14ac:dyDescent="0.3">
      <c r="A18886" t="s">
        <v>43</v>
      </c>
      <c r="B18886" t="s">
        <v>56</v>
      </c>
      <c r="C18886" t="s">
        <v>100</v>
      </c>
      <c r="D18886" t="s">
        <v>198</v>
      </c>
      <c r="E18886" t="s">
        <v>200</v>
      </c>
      <c r="G18886" s="87">
        <v>13600</v>
      </c>
      <c r="H18886" s="87">
        <v>13719.35447913204</v>
      </c>
    </row>
    <row r="18887" spans="1:8" x14ac:dyDescent="0.3">
      <c r="A18887" t="s">
        <v>43</v>
      </c>
      <c r="B18887" t="s">
        <v>56</v>
      </c>
      <c r="C18887" t="s">
        <v>100</v>
      </c>
      <c r="D18887" t="s">
        <v>198</v>
      </c>
      <c r="E18887" t="s">
        <v>201</v>
      </c>
      <c r="G18887" s="87">
        <v>13600</v>
      </c>
      <c r="H18887" s="87">
        <v>13600</v>
      </c>
    </row>
    <row r="18888" spans="1:8" x14ac:dyDescent="0.3">
      <c r="A18888" t="s">
        <v>43</v>
      </c>
      <c r="B18888" t="s">
        <v>56</v>
      </c>
      <c r="C18888" t="s">
        <v>100</v>
      </c>
      <c r="D18888" t="s">
        <v>198</v>
      </c>
      <c r="E18888" t="s">
        <v>202</v>
      </c>
      <c r="G18888" s="87">
        <v>13600</v>
      </c>
      <c r="H18888" s="87">
        <v>8231.6126874792226</v>
      </c>
    </row>
    <row r="18889" spans="1:8" x14ac:dyDescent="0.3">
      <c r="A18889" t="s">
        <v>43</v>
      </c>
      <c r="B18889" t="s">
        <v>56</v>
      </c>
      <c r="C18889" t="s">
        <v>100</v>
      </c>
      <c r="D18889" t="s">
        <v>198</v>
      </c>
      <c r="E18889" t="s">
        <v>139</v>
      </c>
      <c r="G18889" s="87">
        <v>13600</v>
      </c>
      <c r="H18889" s="87">
        <v>8636</v>
      </c>
    </row>
    <row r="18890" spans="1:8" x14ac:dyDescent="0.3">
      <c r="A18890" t="s">
        <v>43</v>
      </c>
      <c r="B18890" t="s">
        <v>56</v>
      </c>
      <c r="C18890" t="s">
        <v>100</v>
      </c>
      <c r="D18890" t="s">
        <v>198</v>
      </c>
      <c r="E18890" t="s">
        <v>65</v>
      </c>
      <c r="G18890" s="87">
        <v>13600</v>
      </c>
      <c r="H18890" s="87">
        <v>8231.6126874792226</v>
      </c>
    </row>
    <row r="18891" spans="1:8" x14ac:dyDescent="0.3">
      <c r="A18891" t="s">
        <v>43</v>
      </c>
      <c r="B18891" t="s">
        <v>56</v>
      </c>
      <c r="C18891" t="s">
        <v>100</v>
      </c>
      <c r="D18891" t="s">
        <v>203</v>
      </c>
      <c r="E18891" t="s">
        <v>204</v>
      </c>
      <c r="G18891" s="87">
        <v>13600</v>
      </c>
      <c r="H18891" s="87">
        <v>8206.113794064564</v>
      </c>
    </row>
    <row r="18892" spans="1:8" x14ac:dyDescent="0.3">
      <c r="A18892" t="s">
        <v>43</v>
      </c>
      <c r="B18892" t="s">
        <v>56</v>
      </c>
      <c r="C18892" t="s">
        <v>100</v>
      </c>
      <c r="D18892" t="s">
        <v>203</v>
      </c>
      <c r="E18892" t="s">
        <v>142</v>
      </c>
      <c r="G18892" s="87">
        <v>13600</v>
      </c>
      <c r="H18892" s="87">
        <v>13600</v>
      </c>
    </row>
    <row r="18893" spans="1:8" x14ac:dyDescent="0.3">
      <c r="A18893" t="s">
        <v>43</v>
      </c>
      <c r="B18893" t="s">
        <v>56</v>
      </c>
      <c r="C18893" t="s">
        <v>100</v>
      </c>
      <c r="D18893" t="s">
        <v>203</v>
      </c>
      <c r="E18893" t="s">
        <v>143</v>
      </c>
      <c r="G18893" s="87">
        <v>13600</v>
      </c>
      <c r="H18893" s="87">
        <v>13676.856323440939</v>
      </c>
    </row>
    <row r="18894" spans="1:8" x14ac:dyDescent="0.3">
      <c r="A18894" t="s">
        <v>43</v>
      </c>
      <c r="B18894" t="s">
        <v>56</v>
      </c>
      <c r="C18894" t="s">
        <v>100</v>
      </c>
      <c r="D18894" t="s">
        <v>203</v>
      </c>
      <c r="E18894" t="s">
        <v>141</v>
      </c>
      <c r="G18894" s="87">
        <v>13600</v>
      </c>
      <c r="H18894" s="87">
        <v>0</v>
      </c>
    </row>
    <row r="18895" spans="1:8" x14ac:dyDescent="0.3">
      <c r="A18895" t="s">
        <v>43</v>
      </c>
      <c r="B18895" t="s">
        <v>56</v>
      </c>
      <c r="C18895" t="s">
        <v>100</v>
      </c>
      <c r="D18895" t="s">
        <v>203</v>
      </c>
      <c r="E18895" t="s">
        <v>205</v>
      </c>
      <c r="G18895" s="87">
        <v>13600</v>
      </c>
      <c r="H18895" s="87">
        <v>8206.113794064564</v>
      </c>
    </row>
    <row r="18896" spans="1:8" x14ac:dyDescent="0.3">
      <c r="A18896" t="s">
        <v>43</v>
      </c>
      <c r="B18896" t="s">
        <v>56</v>
      </c>
      <c r="C18896" t="s">
        <v>100</v>
      </c>
      <c r="D18896" t="s">
        <v>206</v>
      </c>
      <c r="E18896" t="s">
        <v>207</v>
      </c>
      <c r="G18896" s="87">
        <v>13600</v>
      </c>
      <c r="H18896" s="87">
        <v>14008</v>
      </c>
    </row>
    <row r="18897" spans="1:8" x14ac:dyDescent="0.3">
      <c r="A18897" t="s">
        <v>43</v>
      </c>
      <c r="B18897" t="s">
        <v>56</v>
      </c>
      <c r="C18897" t="s">
        <v>100</v>
      </c>
      <c r="D18897" t="s">
        <v>206</v>
      </c>
      <c r="E18897" t="s">
        <v>208</v>
      </c>
      <c r="G18897" s="87">
        <v>13600</v>
      </c>
      <c r="H18897" s="87">
        <v>14008</v>
      </c>
    </row>
    <row r="18898" spans="1:8" x14ac:dyDescent="0.3">
      <c r="A18898" t="s">
        <v>43</v>
      </c>
      <c r="B18898" t="s">
        <v>56</v>
      </c>
      <c r="C18898" t="s">
        <v>100</v>
      </c>
      <c r="D18898" t="s">
        <v>206</v>
      </c>
      <c r="E18898" t="s">
        <v>209</v>
      </c>
      <c r="G18898" s="87">
        <v>13600</v>
      </c>
      <c r="H18898" s="87">
        <v>12403.14916119621</v>
      </c>
    </row>
    <row r="18899" spans="1:8" x14ac:dyDescent="0.3">
      <c r="A18899" t="s">
        <v>43</v>
      </c>
      <c r="B18899" t="s">
        <v>56</v>
      </c>
      <c r="C18899" t="s">
        <v>100</v>
      </c>
      <c r="D18899" t="s">
        <v>210</v>
      </c>
      <c r="E18899" t="s">
        <v>211</v>
      </c>
      <c r="G18899" s="87">
        <v>13600</v>
      </c>
      <c r="H18899" s="87">
        <v>12512</v>
      </c>
    </row>
    <row r="18900" spans="1:8" x14ac:dyDescent="0.3">
      <c r="A18900" t="s">
        <v>43</v>
      </c>
      <c r="B18900" t="s">
        <v>56</v>
      </c>
      <c r="C18900" t="s">
        <v>100</v>
      </c>
      <c r="D18900" t="s">
        <v>210</v>
      </c>
      <c r="E18900" t="s">
        <v>212</v>
      </c>
      <c r="G18900" s="87">
        <v>13600</v>
      </c>
      <c r="H18900" s="87">
        <v>12376</v>
      </c>
    </row>
    <row r="18901" spans="1:8" x14ac:dyDescent="0.3">
      <c r="A18901" t="s">
        <v>43</v>
      </c>
      <c r="B18901" t="s">
        <v>56</v>
      </c>
      <c r="C18901" t="s">
        <v>100</v>
      </c>
      <c r="D18901" t="s">
        <v>210</v>
      </c>
      <c r="E18901" t="s">
        <v>213</v>
      </c>
      <c r="G18901" s="87">
        <v>13600</v>
      </c>
      <c r="H18901" s="87">
        <v>12444</v>
      </c>
    </row>
    <row r="18902" spans="1:8" x14ac:dyDescent="0.3">
      <c r="A18902" t="s">
        <v>43</v>
      </c>
      <c r="B18902" t="s">
        <v>56</v>
      </c>
      <c r="C18902" t="s">
        <v>100</v>
      </c>
      <c r="D18902" t="s">
        <v>214</v>
      </c>
      <c r="E18902" t="s">
        <v>215</v>
      </c>
      <c r="F18902" s="88">
        <v>46388</v>
      </c>
      <c r="G18902" s="87">
        <v>1133.333333333333</v>
      </c>
      <c r="H18902" s="87">
        <v>4.98895475166794</v>
      </c>
    </row>
    <row r="18903" spans="1:8" x14ac:dyDescent="0.3">
      <c r="A18903" t="s">
        <v>43</v>
      </c>
      <c r="B18903" t="s">
        <v>56</v>
      </c>
      <c r="C18903" t="s">
        <v>100</v>
      </c>
      <c r="D18903" t="s">
        <v>214</v>
      </c>
      <c r="E18903" t="s">
        <v>216</v>
      </c>
      <c r="F18903" s="88">
        <v>46388</v>
      </c>
      <c r="G18903" s="87">
        <v>1133.333333333333</v>
      </c>
      <c r="H18903" s="87">
        <v>0</v>
      </c>
    </row>
    <row r="18904" spans="1:8" x14ac:dyDescent="0.3">
      <c r="A18904" t="s">
        <v>43</v>
      </c>
      <c r="B18904" t="s">
        <v>56</v>
      </c>
      <c r="C18904" t="s">
        <v>100</v>
      </c>
      <c r="D18904" t="s">
        <v>214</v>
      </c>
      <c r="E18904" t="s">
        <v>217</v>
      </c>
      <c r="F18904" s="88">
        <v>46388</v>
      </c>
      <c r="G18904" s="87">
        <v>1133.333333333333</v>
      </c>
      <c r="H18904" s="87">
        <v>4.98895475166794</v>
      </c>
    </row>
    <row r="18905" spans="1:8" x14ac:dyDescent="0.3">
      <c r="A18905" t="s">
        <v>43</v>
      </c>
      <c r="B18905" t="s">
        <v>56</v>
      </c>
      <c r="C18905" t="s">
        <v>100</v>
      </c>
      <c r="D18905" t="s">
        <v>214</v>
      </c>
      <c r="E18905" t="s">
        <v>215</v>
      </c>
      <c r="F18905" s="88">
        <v>46419</v>
      </c>
      <c r="G18905" s="87">
        <v>1133.333333333333</v>
      </c>
      <c r="H18905" s="87">
        <v>4.9871804145669163</v>
      </c>
    </row>
    <row r="18906" spans="1:8" x14ac:dyDescent="0.3">
      <c r="A18906" t="s">
        <v>43</v>
      </c>
      <c r="B18906" t="s">
        <v>56</v>
      </c>
      <c r="C18906" t="s">
        <v>100</v>
      </c>
      <c r="D18906" t="s">
        <v>214</v>
      </c>
      <c r="E18906" t="s">
        <v>216</v>
      </c>
      <c r="F18906" s="88">
        <v>46419</v>
      </c>
      <c r="G18906" s="87">
        <v>1133.333333333333</v>
      </c>
      <c r="H18906" s="87">
        <v>0</v>
      </c>
    </row>
    <row r="18907" spans="1:8" x14ac:dyDescent="0.3">
      <c r="A18907" t="s">
        <v>43</v>
      </c>
      <c r="B18907" t="s">
        <v>56</v>
      </c>
      <c r="C18907" t="s">
        <v>100</v>
      </c>
      <c r="D18907" t="s">
        <v>214</v>
      </c>
      <c r="E18907" t="s">
        <v>217</v>
      </c>
      <c r="F18907" s="88">
        <v>46419</v>
      </c>
      <c r="G18907" s="87">
        <v>1133.333333333333</v>
      </c>
      <c r="H18907" s="87">
        <v>4.9871804145669163</v>
      </c>
    </row>
    <row r="18908" spans="1:8" x14ac:dyDescent="0.3">
      <c r="A18908" t="s">
        <v>43</v>
      </c>
      <c r="B18908" t="s">
        <v>56</v>
      </c>
      <c r="C18908" t="s">
        <v>100</v>
      </c>
      <c r="D18908" t="s">
        <v>214</v>
      </c>
      <c r="E18908" t="s">
        <v>215</v>
      </c>
      <c r="F18908" s="88">
        <v>46447</v>
      </c>
      <c r="G18908" s="87">
        <v>1133.333333333333</v>
      </c>
      <c r="H18908" s="87">
        <v>4.9854073391141744</v>
      </c>
    </row>
    <row r="18909" spans="1:8" x14ac:dyDescent="0.3">
      <c r="A18909" t="s">
        <v>43</v>
      </c>
      <c r="B18909" t="s">
        <v>56</v>
      </c>
      <c r="C18909" t="s">
        <v>100</v>
      </c>
      <c r="D18909" t="s">
        <v>214</v>
      </c>
      <c r="E18909" t="s">
        <v>216</v>
      </c>
      <c r="F18909" s="88">
        <v>46447</v>
      </c>
      <c r="G18909" s="87">
        <v>1133.333333333333</v>
      </c>
      <c r="H18909" s="87">
        <v>0</v>
      </c>
    </row>
    <row r="18910" spans="1:8" x14ac:dyDescent="0.3">
      <c r="A18910" t="s">
        <v>43</v>
      </c>
      <c r="B18910" t="s">
        <v>56</v>
      </c>
      <c r="C18910" t="s">
        <v>100</v>
      </c>
      <c r="D18910" t="s">
        <v>214</v>
      </c>
      <c r="E18910" t="s">
        <v>217</v>
      </c>
      <c r="F18910" s="88">
        <v>46447</v>
      </c>
      <c r="G18910" s="87">
        <v>1133.333333333333</v>
      </c>
      <c r="H18910" s="87">
        <v>4.9854073391141744</v>
      </c>
    </row>
    <row r="18911" spans="1:8" x14ac:dyDescent="0.3">
      <c r="A18911" t="s">
        <v>43</v>
      </c>
      <c r="B18911" t="s">
        <v>56</v>
      </c>
      <c r="C18911" t="s">
        <v>100</v>
      </c>
      <c r="D18911" t="s">
        <v>214</v>
      </c>
      <c r="E18911" t="s">
        <v>215</v>
      </c>
      <c r="F18911" s="88">
        <v>46478</v>
      </c>
      <c r="G18911" s="87">
        <v>1133.333333333333</v>
      </c>
      <c r="H18911" s="87">
        <v>4.9835754845032252</v>
      </c>
    </row>
    <row r="18912" spans="1:8" x14ac:dyDescent="0.3">
      <c r="A18912" t="s">
        <v>43</v>
      </c>
      <c r="B18912" t="s">
        <v>56</v>
      </c>
      <c r="C18912" t="s">
        <v>100</v>
      </c>
      <c r="D18912" t="s">
        <v>214</v>
      </c>
      <c r="E18912" t="s">
        <v>216</v>
      </c>
      <c r="F18912" s="88">
        <v>46478</v>
      </c>
      <c r="G18912" s="87">
        <v>1133.333333333333</v>
      </c>
      <c r="H18912" s="87">
        <v>0</v>
      </c>
    </row>
    <row r="18913" spans="1:8" x14ac:dyDescent="0.3">
      <c r="A18913" t="s">
        <v>43</v>
      </c>
      <c r="B18913" t="s">
        <v>56</v>
      </c>
      <c r="C18913" t="s">
        <v>100</v>
      </c>
      <c r="D18913" t="s">
        <v>214</v>
      </c>
      <c r="E18913" t="s">
        <v>217</v>
      </c>
      <c r="F18913" s="88">
        <v>46478</v>
      </c>
      <c r="G18913" s="87">
        <v>1133.333333333333</v>
      </c>
      <c r="H18913" s="87">
        <v>4.9835754845032252</v>
      </c>
    </row>
    <row r="18914" spans="1:8" x14ac:dyDescent="0.3">
      <c r="A18914" t="s">
        <v>43</v>
      </c>
      <c r="B18914" t="s">
        <v>56</v>
      </c>
      <c r="C18914" t="s">
        <v>100</v>
      </c>
      <c r="D18914" t="s">
        <v>214</v>
      </c>
      <c r="E18914" t="s">
        <v>215</v>
      </c>
      <c r="F18914" s="88">
        <v>46508</v>
      </c>
      <c r="G18914" s="87">
        <v>1133.333333333333</v>
      </c>
      <c r="H18914" s="87">
        <v>4.9817449756031671</v>
      </c>
    </row>
    <row r="18915" spans="1:8" x14ac:dyDescent="0.3">
      <c r="A18915" t="s">
        <v>43</v>
      </c>
      <c r="B18915" t="s">
        <v>56</v>
      </c>
      <c r="C18915" t="s">
        <v>100</v>
      </c>
      <c r="D18915" t="s">
        <v>214</v>
      </c>
      <c r="E18915" t="s">
        <v>216</v>
      </c>
      <c r="F18915" s="88">
        <v>46508</v>
      </c>
      <c r="G18915" s="87">
        <v>1133.333333333333</v>
      </c>
      <c r="H18915" s="87">
        <v>0</v>
      </c>
    </row>
    <row r="18916" spans="1:8" x14ac:dyDescent="0.3">
      <c r="A18916" t="s">
        <v>43</v>
      </c>
      <c r="B18916" t="s">
        <v>56</v>
      </c>
      <c r="C18916" t="s">
        <v>100</v>
      </c>
      <c r="D18916" t="s">
        <v>214</v>
      </c>
      <c r="E18916" t="s">
        <v>217</v>
      </c>
      <c r="F18916" s="88">
        <v>46508</v>
      </c>
      <c r="G18916" s="87">
        <v>1133.333333333333</v>
      </c>
      <c r="H18916" s="87">
        <v>4.9817449756031671</v>
      </c>
    </row>
    <row r="18917" spans="1:8" x14ac:dyDescent="0.3">
      <c r="A18917" t="s">
        <v>43</v>
      </c>
      <c r="B18917" t="s">
        <v>56</v>
      </c>
      <c r="C18917" t="s">
        <v>100</v>
      </c>
      <c r="D18917" t="s">
        <v>214</v>
      </c>
      <c r="E18917" t="s">
        <v>215</v>
      </c>
      <c r="F18917" s="88">
        <v>46539</v>
      </c>
      <c r="G18917" s="87">
        <v>1133.333333333333</v>
      </c>
      <c r="H18917" s="87">
        <v>4.9799158109317787</v>
      </c>
    </row>
    <row r="18918" spans="1:8" x14ac:dyDescent="0.3">
      <c r="A18918" t="s">
        <v>43</v>
      </c>
      <c r="B18918" t="s">
        <v>56</v>
      </c>
      <c r="C18918" t="s">
        <v>100</v>
      </c>
      <c r="D18918" t="s">
        <v>214</v>
      </c>
      <c r="E18918" t="s">
        <v>216</v>
      </c>
      <c r="F18918" s="88">
        <v>46539</v>
      </c>
      <c r="G18918" s="87">
        <v>1133.333333333333</v>
      </c>
      <c r="H18918" s="87">
        <v>0</v>
      </c>
    </row>
    <row r="18919" spans="1:8" x14ac:dyDescent="0.3">
      <c r="A18919" t="s">
        <v>43</v>
      </c>
      <c r="B18919" t="s">
        <v>56</v>
      </c>
      <c r="C18919" t="s">
        <v>100</v>
      </c>
      <c r="D18919" t="s">
        <v>214</v>
      </c>
      <c r="E18919" t="s">
        <v>217</v>
      </c>
      <c r="F18919" s="88">
        <v>46539</v>
      </c>
      <c r="G18919" s="87">
        <v>1133.333333333333</v>
      </c>
      <c r="H18919" s="87">
        <v>4.9799158109317787</v>
      </c>
    </row>
    <row r="18920" spans="1:8" x14ac:dyDescent="0.3">
      <c r="A18920" t="s">
        <v>43</v>
      </c>
      <c r="B18920" t="s">
        <v>56</v>
      </c>
      <c r="C18920" t="s">
        <v>100</v>
      </c>
      <c r="D18920" t="s">
        <v>214</v>
      </c>
      <c r="E18920" t="s">
        <v>215</v>
      </c>
      <c r="F18920" s="88">
        <v>46569</v>
      </c>
      <c r="G18920" s="87">
        <v>1133.333333333333</v>
      </c>
      <c r="H18920" s="87">
        <v>4.9780879890088503</v>
      </c>
    </row>
    <row r="18921" spans="1:8" x14ac:dyDescent="0.3">
      <c r="A18921" t="s">
        <v>43</v>
      </c>
      <c r="B18921" t="s">
        <v>56</v>
      </c>
      <c r="C18921" t="s">
        <v>100</v>
      </c>
      <c r="D18921" t="s">
        <v>214</v>
      </c>
      <c r="E18921" t="s">
        <v>216</v>
      </c>
      <c r="F18921" s="88">
        <v>46569</v>
      </c>
      <c r="G18921" s="87">
        <v>1133.333333333333</v>
      </c>
      <c r="H18921" s="87">
        <v>0</v>
      </c>
    </row>
    <row r="18922" spans="1:8" x14ac:dyDescent="0.3">
      <c r="A18922" t="s">
        <v>43</v>
      </c>
      <c r="B18922" t="s">
        <v>56</v>
      </c>
      <c r="C18922" t="s">
        <v>100</v>
      </c>
      <c r="D18922" t="s">
        <v>214</v>
      </c>
      <c r="E18922" t="s">
        <v>217</v>
      </c>
      <c r="F18922" s="88">
        <v>46569</v>
      </c>
      <c r="G18922" s="87">
        <v>1133.333333333333</v>
      </c>
      <c r="H18922" s="87">
        <v>4.9780879890088503</v>
      </c>
    </row>
    <row r="18923" spans="1:8" x14ac:dyDescent="0.3">
      <c r="A18923" t="s">
        <v>43</v>
      </c>
      <c r="B18923" t="s">
        <v>56</v>
      </c>
      <c r="C18923" t="s">
        <v>100</v>
      </c>
      <c r="D18923" t="s">
        <v>214</v>
      </c>
      <c r="E18923" t="s">
        <v>215</v>
      </c>
      <c r="F18923" s="88">
        <v>46600</v>
      </c>
      <c r="G18923" s="87">
        <v>1133.333333333333</v>
      </c>
      <c r="H18923" s="87">
        <v>4.9762315772166641</v>
      </c>
    </row>
    <row r="18924" spans="1:8" x14ac:dyDescent="0.3">
      <c r="A18924" t="s">
        <v>43</v>
      </c>
      <c r="B18924" t="s">
        <v>56</v>
      </c>
      <c r="C18924" t="s">
        <v>100</v>
      </c>
      <c r="D18924" t="s">
        <v>214</v>
      </c>
      <c r="E18924" t="s">
        <v>216</v>
      </c>
      <c r="F18924" s="88">
        <v>46600</v>
      </c>
      <c r="G18924" s="87">
        <v>1133.333333333333</v>
      </c>
      <c r="H18924" s="87">
        <v>0</v>
      </c>
    </row>
    <row r="18925" spans="1:8" x14ac:dyDescent="0.3">
      <c r="A18925" t="s">
        <v>43</v>
      </c>
      <c r="B18925" t="s">
        <v>56</v>
      </c>
      <c r="C18925" t="s">
        <v>100</v>
      </c>
      <c r="D18925" t="s">
        <v>214</v>
      </c>
      <c r="E18925" t="s">
        <v>217</v>
      </c>
      <c r="F18925" s="88">
        <v>46600</v>
      </c>
      <c r="G18925" s="87">
        <v>1133.333333333333</v>
      </c>
      <c r="H18925" s="87">
        <v>4.9762315772166641</v>
      </c>
    </row>
    <row r="18926" spans="1:8" x14ac:dyDescent="0.3">
      <c r="A18926" t="s">
        <v>43</v>
      </c>
      <c r="B18926" t="s">
        <v>56</v>
      </c>
      <c r="C18926" t="s">
        <v>100</v>
      </c>
      <c r="D18926" t="s">
        <v>214</v>
      </c>
      <c r="E18926" t="s">
        <v>215</v>
      </c>
      <c r="F18926" s="88">
        <v>46631</v>
      </c>
      <c r="G18926" s="87">
        <v>1133.333333333333</v>
      </c>
      <c r="H18926" s="87">
        <v>4.9744064583108214</v>
      </c>
    </row>
    <row r="18927" spans="1:8" x14ac:dyDescent="0.3">
      <c r="A18927" t="s">
        <v>43</v>
      </c>
      <c r="B18927" t="s">
        <v>56</v>
      </c>
      <c r="C18927" t="s">
        <v>100</v>
      </c>
      <c r="D18927" t="s">
        <v>214</v>
      </c>
      <c r="E18927" t="s">
        <v>216</v>
      </c>
      <c r="F18927" s="88">
        <v>46631</v>
      </c>
      <c r="G18927" s="87">
        <v>1133.333333333333</v>
      </c>
      <c r="H18927" s="87">
        <v>0</v>
      </c>
    </row>
    <row r="18928" spans="1:8" x14ac:dyDescent="0.3">
      <c r="A18928" t="s">
        <v>43</v>
      </c>
      <c r="B18928" t="s">
        <v>56</v>
      </c>
      <c r="C18928" t="s">
        <v>100</v>
      </c>
      <c r="D18928" t="s">
        <v>214</v>
      </c>
      <c r="E18928" t="s">
        <v>217</v>
      </c>
      <c r="F18928" s="88">
        <v>46631</v>
      </c>
      <c r="G18928" s="87">
        <v>1133.333333333333</v>
      </c>
      <c r="H18928" s="87">
        <v>4.9744064583108214</v>
      </c>
    </row>
    <row r="18929" spans="1:8" x14ac:dyDescent="0.3">
      <c r="A18929" t="s">
        <v>43</v>
      </c>
      <c r="B18929" t="s">
        <v>56</v>
      </c>
      <c r="C18929" t="s">
        <v>100</v>
      </c>
      <c r="D18929" t="s">
        <v>214</v>
      </c>
      <c r="E18929" t="s">
        <v>215</v>
      </c>
      <c r="F18929" s="88">
        <v>46661</v>
      </c>
      <c r="G18929" s="87">
        <v>1133.333333333333</v>
      </c>
      <c r="H18929" s="87">
        <v>4.9725826777017383</v>
      </c>
    </row>
    <row r="18930" spans="1:8" x14ac:dyDescent="0.3">
      <c r="A18930" t="s">
        <v>43</v>
      </c>
      <c r="B18930" t="s">
        <v>56</v>
      </c>
      <c r="C18930" t="s">
        <v>100</v>
      </c>
      <c r="D18930" t="s">
        <v>214</v>
      </c>
      <c r="E18930" t="s">
        <v>216</v>
      </c>
      <c r="F18930" s="88">
        <v>46661</v>
      </c>
      <c r="G18930" s="87">
        <v>1133.333333333333</v>
      </c>
      <c r="H18930" s="87">
        <v>0</v>
      </c>
    </row>
    <row r="18931" spans="1:8" x14ac:dyDescent="0.3">
      <c r="A18931" t="s">
        <v>43</v>
      </c>
      <c r="B18931" t="s">
        <v>56</v>
      </c>
      <c r="C18931" t="s">
        <v>100</v>
      </c>
      <c r="D18931" t="s">
        <v>214</v>
      </c>
      <c r="E18931" t="s">
        <v>217</v>
      </c>
      <c r="F18931" s="88">
        <v>46661</v>
      </c>
      <c r="G18931" s="87">
        <v>1133.333333333333</v>
      </c>
      <c r="H18931" s="87">
        <v>4.9725826777017383</v>
      </c>
    </row>
    <row r="18932" spans="1:8" x14ac:dyDescent="0.3">
      <c r="A18932" t="s">
        <v>43</v>
      </c>
      <c r="B18932" t="s">
        <v>56</v>
      </c>
      <c r="C18932" t="s">
        <v>100</v>
      </c>
      <c r="D18932" t="s">
        <v>214</v>
      </c>
      <c r="E18932" t="s">
        <v>215</v>
      </c>
      <c r="F18932" s="88">
        <v>46692</v>
      </c>
      <c r="G18932" s="87">
        <v>1133.333333333333</v>
      </c>
      <c r="H18932" s="87">
        <v>4.9707602339180177</v>
      </c>
    </row>
    <row r="18933" spans="1:8" x14ac:dyDescent="0.3">
      <c r="A18933" t="s">
        <v>43</v>
      </c>
      <c r="B18933" t="s">
        <v>56</v>
      </c>
      <c r="C18933" t="s">
        <v>100</v>
      </c>
      <c r="D18933" t="s">
        <v>214</v>
      </c>
      <c r="E18933" t="s">
        <v>216</v>
      </c>
      <c r="F18933" s="88">
        <v>46692</v>
      </c>
      <c r="G18933" s="87">
        <v>1133.333333333333</v>
      </c>
      <c r="H18933" s="87">
        <v>0</v>
      </c>
    </row>
    <row r="18934" spans="1:8" x14ac:dyDescent="0.3">
      <c r="A18934" t="s">
        <v>43</v>
      </c>
      <c r="B18934" t="s">
        <v>56</v>
      </c>
      <c r="C18934" t="s">
        <v>100</v>
      </c>
      <c r="D18934" t="s">
        <v>214</v>
      </c>
      <c r="E18934" t="s">
        <v>217</v>
      </c>
      <c r="F18934" s="88">
        <v>46692</v>
      </c>
      <c r="G18934" s="87">
        <v>1133.333333333333</v>
      </c>
      <c r="H18934" s="87">
        <v>4.9707602339180177</v>
      </c>
    </row>
    <row r="18935" spans="1:8" x14ac:dyDescent="0.3">
      <c r="A18935" t="s">
        <v>43</v>
      </c>
      <c r="B18935" t="s">
        <v>56</v>
      </c>
      <c r="C18935" t="s">
        <v>100</v>
      </c>
      <c r="D18935" t="s">
        <v>214</v>
      </c>
      <c r="E18935" t="s">
        <v>215</v>
      </c>
      <c r="F18935" s="88">
        <v>46722</v>
      </c>
      <c r="G18935" s="87">
        <v>1133.333333333333</v>
      </c>
      <c r="H18935" s="87">
        <v>4.9689391254907749</v>
      </c>
    </row>
    <row r="18936" spans="1:8" x14ac:dyDescent="0.3">
      <c r="A18936" t="s">
        <v>43</v>
      </c>
      <c r="B18936" t="s">
        <v>56</v>
      </c>
      <c r="C18936" t="s">
        <v>100</v>
      </c>
      <c r="D18936" t="s">
        <v>214</v>
      </c>
      <c r="E18936" t="s">
        <v>216</v>
      </c>
      <c r="F18936" s="88">
        <v>46722</v>
      </c>
      <c r="G18936" s="87">
        <v>1133.333333333333</v>
      </c>
      <c r="H18936" s="87">
        <v>0</v>
      </c>
    </row>
    <row r="18937" spans="1:8" x14ac:dyDescent="0.3">
      <c r="A18937" t="s">
        <v>43</v>
      </c>
      <c r="B18937" t="s">
        <v>56</v>
      </c>
      <c r="C18937" t="s">
        <v>100</v>
      </c>
      <c r="D18937" t="s">
        <v>214</v>
      </c>
      <c r="E18937" t="s">
        <v>217</v>
      </c>
      <c r="F18937" s="88">
        <v>46722</v>
      </c>
      <c r="G18937" s="87">
        <v>1133.333333333333</v>
      </c>
      <c r="H18937" s="87">
        <v>4.9689391254907749</v>
      </c>
    </row>
    <row r="18938" spans="1:8" x14ac:dyDescent="0.3">
      <c r="A18938" t="s">
        <v>43</v>
      </c>
      <c r="B18938" t="s">
        <v>56</v>
      </c>
      <c r="C18938" t="s">
        <v>102</v>
      </c>
      <c r="D18938" t="s">
        <v>198</v>
      </c>
      <c r="E18938" t="s">
        <v>135</v>
      </c>
      <c r="G18938" s="87">
        <v>10400</v>
      </c>
      <c r="H18938" s="87">
        <v>6073.5999999999995</v>
      </c>
    </row>
    <row r="18939" spans="1:8" x14ac:dyDescent="0.3">
      <c r="A18939" t="s">
        <v>43</v>
      </c>
      <c r="B18939" t="s">
        <v>56</v>
      </c>
      <c r="C18939" t="s">
        <v>102</v>
      </c>
      <c r="D18939" t="s">
        <v>198</v>
      </c>
      <c r="E18939" t="s">
        <v>199</v>
      </c>
      <c r="G18939" s="87">
        <v>10400</v>
      </c>
      <c r="H18939" s="87">
        <v>10328.275862068969</v>
      </c>
    </row>
    <row r="18940" spans="1:8" x14ac:dyDescent="0.3">
      <c r="A18940" t="s">
        <v>43</v>
      </c>
      <c r="B18940" t="s">
        <v>56</v>
      </c>
      <c r="C18940" t="s">
        <v>102</v>
      </c>
      <c r="D18940" t="s">
        <v>198</v>
      </c>
      <c r="E18940" t="s">
        <v>200</v>
      </c>
      <c r="G18940" s="87">
        <v>10400</v>
      </c>
      <c r="H18940" s="87">
        <v>10422.827721419169</v>
      </c>
    </row>
    <row r="18941" spans="1:8" x14ac:dyDescent="0.3">
      <c r="A18941" t="s">
        <v>43</v>
      </c>
      <c r="B18941" t="s">
        <v>56</v>
      </c>
      <c r="C18941" t="s">
        <v>102</v>
      </c>
      <c r="D18941" t="s">
        <v>198</v>
      </c>
      <c r="E18941" t="s">
        <v>201</v>
      </c>
      <c r="G18941" s="87">
        <v>10400</v>
      </c>
      <c r="H18941" s="87">
        <v>10400</v>
      </c>
    </row>
    <row r="18942" spans="1:8" x14ac:dyDescent="0.3">
      <c r="A18942" t="s">
        <v>43</v>
      </c>
      <c r="B18942" t="s">
        <v>56</v>
      </c>
      <c r="C18942" t="s">
        <v>102</v>
      </c>
      <c r="D18942" t="s">
        <v>198</v>
      </c>
      <c r="E18942" t="s">
        <v>202</v>
      </c>
      <c r="G18942" s="87">
        <v>10400</v>
      </c>
      <c r="H18942" s="87">
        <v>6044.9525521411451</v>
      </c>
    </row>
    <row r="18943" spans="1:8" x14ac:dyDescent="0.3">
      <c r="A18943" t="s">
        <v>43</v>
      </c>
      <c r="B18943" t="s">
        <v>56</v>
      </c>
      <c r="C18943" t="s">
        <v>102</v>
      </c>
      <c r="D18943" t="s">
        <v>198</v>
      </c>
      <c r="E18943" t="s">
        <v>139</v>
      </c>
      <c r="G18943" s="87">
        <v>10400</v>
      </c>
      <c r="H18943" s="87">
        <v>6812</v>
      </c>
    </row>
    <row r="18944" spans="1:8" x14ac:dyDescent="0.3">
      <c r="A18944" t="s">
        <v>43</v>
      </c>
      <c r="B18944" t="s">
        <v>56</v>
      </c>
      <c r="C18944" t="s">
        <v>102</v>
      </c>
      <c r="D18944" t="s">
        <v>198</v>
      </c>
      <c r="E18944" t="s">
        <v>65</v>
      </c>
      <c r="G18944" s="87">
        <v>10400</v>
      </c>
      <c r="H18944" s="87">
        <v>6044.9525521411451</v>
      </c>
    </row>
    <row r="18945" spans="1:8" x14ac:dyDescent="0.3">
      <c r="A18945" t="s">
        <v>43</v>
      </c>
      <c r="B18945" t="s">
        <v>56</v>
      </c>
      <c r="C18945" t="s">
        <v>102</v>
      </c>
      <c r="D18945" t="s">
        <v>203</v>
      </c>
      <c r="E18945" t="s">
        <v>204</v>
      </c>
      <c r="G18945" s="87">
        <v>10400</v>
      </c>
      <c r="H18945" s="87">
        <v>5782.9733988788539</v>
      </c>
    </row>
    <row r="18946" spans="1:8" x14ac:dyDescent="0.3">
      <c r="A18946" t="s">
        <v>43</v>
      </c>
      <c r="B18946" t="s">
        <v>56</v>
      </c>
      <c r="C18946" t="s">
        <v>102</v>
      </c>
      <c r="D18946" t="s">
        <v>203</v>
      </c>
      <c r="E18946" t="s">
        <v>142</v>
      </c>
      <c r="G18946" s="87">
        <v>10400</v>
      </c>
      <c r="H18946" s="87">
        <v>10002.67165375367</v>
      </c>
    </row>
    <row r="18947" spans="1:8" x14ac:dyDescent="0.3">
      <c r="A18947" t="s">
        <v>43</v>
      </c>
      <c r="B18947" t="s">
        <v>56</v>
      </c>
      <c r="C18947" t="s">
        <v>102</v>
      </c>
      <c r="D18947" t="s">
        <v>203</v>
      </c>
      <c r="E18947" t="s">
        <v>143</v>
      </c>
      <c r="G18947" s="87">
        <v>10400</v>
      </c>
      <c r="H18947" s="87">
        <v>10295.695125572471</v>
      </c>
    </row>
    <row r="18948" spans="1:8" x14ac:dyDescent="0.3">
      <c r="A18948" t="s">
        <v>43</v>
      </c>
      <c r="B18948" t="s">
        <v>56</v>
      </c>
      <c r="C18948" t="s">
        <v>102</v>
      </c>
      <c r="D18948" t="s">
        <v>203</v>
      </c>
      <c r="E18948" t="s">
        <v>141</v>
      </c>
      <c r="G18948" s="87">
        <v>10400</v>
      </c>
      <c r="H18948" s="87">
        <v>0</v>
      </c>
    </row>
    <row r="18949" spans="1:8" x14ac:dyDescent="0.3">
      <c r="A18949" t="s">
        <v>43</v>
      </c>
      <c r="B18949" t="s">
        <v>56</v>
      </c>
      <c r="C18949" t="s">
        <v>102</v>
      </c>
      <c r="D18949" t="s">
        <v>203</v>
      </c>
      <c r="E18949" t="s">
        <v>205</v>
      </c>
      <c r="G18949" s="87">
        <v>10400</v>
      </c>
      <c r="H18949" s="87">
        <v>5782.9733988788539</v>
      </c>
    </row>
    <row r="18950" spans="1:8" x14ac:dyDescent="0.3">
      <c r="A18950" t="s">
        <v>43</v>
      </c>
      <c r="B18950" t="s">
        <v>56</v>
      </c>
      <c r="C18950" t="s">
        <v>102</v>
      </c>
      <c r="D18950" t="s">
        <v>206</v>
      </c>
      <c r="E18950" t="s">
        <v>207</v>
      </c>
      <c r="G18950" s="87">
        <v>10400</v>
      </c>
      <c r="H18950" s="87">
        <v>10816</v>
      </c>
    </row>
    <row r="18951" spans="1:8" x14ac:dyDescent="0.3">
      <c r="A18951" t="s">
        <v>43</v>
      </c>
      <c r="B18951" t="s">
        <v>56</v>
      </c>
      <c r="C18951" t="s">
        <v>102</v>
      </c>
      <c r="D18951" t="s">
        <v>206</v>
      </c>
      <c r="E18951" t="s">
        <v>208</v>
      </c>
      <c r="G18951" s="87">
        <v>10400</v>
      </c>
      <c r="H18951" s="87">
        <v>10891.111111111109</v>
      </c>
    </row>
    <row r="18952" spans="1:8" x14ac:dyDescent="0.3">
      <c r="A18952" t="s">
        <v>43</v>
      </c>
      <c r="B18952" t="s">
        <v>56</v>
      </c>
      <c r="C18952" t="s">
        <v>102</v>
      </c>
      <c r="D18952" t="s">
        <v>206</v>
      </c>
      <c r="E18952" t="s">
        <v>209</v>
      </c>
      <c r="G18952" s="87">
        <v>10400</v>
      </c>
      <c r="H18952" s="87">
        <v>9547.0444930707508</v>
      </c>
    </row>
    <row r="18953" spans="1:8" x14ac:dyDescent="0.3">
      <c r="A18953" t="s">
        <v>43</v>
      </c>
      <c r="B18953" t="s">
        <v>56</v>
      </c>
      <c r="C18953" t="s">
        <v>102</v>
      </c>
      <c r="D18953" t="s">
        <v>210</v>
      </c>
      <c r="E18953" t="s">
        <v>211</v>
      </c>
      <c r="G18953" s="87">
        <v>10400</v>
      </c>
      <c r="H18953" s="87">
        <v>9568</v>
      </c>
    </row>
    <row r="18954" spans="1:8" x14ac:dyDescent="0.3">
      <c r="A18954" t="s">
        <v>43</v>
      </c>
      <c r="B18954" t="s">
        <v>56</v>
      </c>
      <c r="C18954" t="s">
        <v>102</v>
      </c>
      <c r="D18954" t="s">
        <v>210</v>
      </c>
      <c r="E18954" t="s">
        <v>212</v>
      </c>
      <c r="G18954" s="87">
        <v>10400</v>
      </c>
      <c r="H18954" s="87">
        <v>9464</v>
      </c>
    </row>
    <row r="18955" spans="1:8" x14ac:dyDescent="0.3">
      <c r="A18955" t="s">
        <v>43</v>
      </c>
      <c r="B18955" t="s">
        <v>56</v>
      </c>
      <c r="C18955" t="s">
        <v>102</v>
      </c>
      <c r="D18955" t="s">
        <v>210</v>
      </c>
      <c r="E18955" t="s">
        <v>213</v>
      </c>
      <c r="G18955" s="87">
        <v>10400</v>
      </c>
      <c r="H18955" s="87">
        <v>9672</v>
      </c>
    </row>
    <row r="18956" spans="1:8" x14ac:dyDescent="0.3">
      <c r="A18956" t="s">
        <v>43</v>
      </c>
      <c r="B18956" t="s">
        <v>56</v>
      </c>
      <c r="C18956" t="s">
        <v>102</v>
      </c>
      <c r="D18956" t="s">
        <v>214</v>
      </c>
      <c r="E18956" t="s">
        <v>215</v>
      </c>
      <c r="F18956" s="88">
        <v>46388</v>
      </c>
      <c r="G18956" s="87">
        <v>866.66666666666663</v>
      </c>
      <c r="H18956" s="87">
        <v>50.686664069601413</v>
      </c>
    </row>
    <row r="18957" spans="1:8" x14ac:dyDescent="0.3">
      <c r="A18957" t="s">
        <v>43</v>
      </c>
      <c r="B18957" t="s">
        <v>56</v>
      </c>
      <c r="C18957" t="s">
        <v>102</v>
      </c>
      <c r="D18957" t="s">
        <v>214</v>
      </c>
      <c r="E18957" t="s">
        <v>216</v>
      </c>
      <c r="F18957" s="88">
        <v>46388</v>
      </c>
      <c r="G18957" s="87">
        <v>866.66666666666663</v>
      </c>
      <c r="H18957" s="87">
        <v>34.666666666666693</v>
      </c>
    </row>
    <row r="18958" spans="1:8" x14ac:dyDescent="0.3">
      <c r="A18958" t="s">
        <v>43</v>
      </c>
      <c r="B18958" t="s">
        <v>56</v>
      </c>
      <c r="C18958" t="s">
        <v>102</v>
      </c>
      <c r="D18958" t="s">
        <v>214</v>
      </c>
      <c r="E18958" t="s">
        <v>217</v>
      </c>
      <c r="F18958" s="88">
        <v>46388</v>
      </c>
      <c r="G18958" s="87">
        <v>866.66666666666663</v>
      </c>
      <c r="H18958" s="87">
        <v>15.40384365666805</v>
      </c>
    </row>
    <row r="18959" spans="1:8" x14ac:dyDescent="0.3">
      <c r="A18959" t="s">
        <v>43</v>
      </c>
      <c r="B18959" t="s">
        <v>56</v>
      </c>
      <c r="C18959" t="s">
        <v>102</v>
      </c>
      <c r="D18959" t="s">
        <v>214</v>
      </c>
      <c r="E18959" t="s">
        <v>215</v>
      </c>
      <c r="F18959" s="88">
        <v>46419</v>
      </c>
      <c r="G18959" s="87">
        <v>866.66666666666663</v>
      </c>
      <c r="H18959" s="87">
        <v>15.38174774906199</v>
      </c>
    </row>
    <row r="18960" spans="1:8" x14ac:dyDescent="0.3">
      <c r="A18960" t="s">
        <v>43</v>
      </c>
      <c r="B18960" t="s">
        <v>56</v>
      </c>
      <c r="C18960" t="s">
        <v>102</v>
      </c>
      <c r="D18960" t="s">
        <v>214</v>
      </c>
      <c r="E18960" t="s">
        <v>216</v>
      </c>
      <c r="F18960" s="88">
        <v>46419</v>
      </c>
      <c r="G18960" s="87">
        <v>866.66666666666663</v>
      </c>
      <c r="H18960" s="87">
        <v>0</v>
      </c>
    </row>
    <row r="18961" spans="1:8" x14ac:dyDescent="0.3">
      <c r="A18961" t="s">
        <v>43</v>
      </c>
      <c r="B18961" t="s">
        <v>56</v>
      </c>
      <c r="C18961" t="s">
        <v>102</v>
      </c>
      <c r="D18961" t="s">
        <v>214</v>
      </c>
      <c r="E18961" t="s">
        <v>217</v>
      </c>
      <c r="F18961" s="88">
        <v>46419</v>
      </c>
      <c r="G18961" s="87">
        <v>866.66666666666663</v>
      </c>
      <c r="H18961" s="87">
        <v>15.38174774906199</v>
      </c>
    </row>
    <row r="18962" spans="1:8" x14ac:dyDescent="0.3">
      <c r="A18962" t="s">
        <v>43</v>
      </c>
      <c r="B18962" t="s">
        <v>56</v>
      </c>
      <c r="C18962" t="s">
        <v>102</v>
      </c>
      <c r="D18962" t="s">
        <v>214</v>
      </c>
      <c r="E18962" t="s">
        <v>215</v>
      </c>
      <c r="F18962" s="88">
        <v>46447</v>
      </c>
      <c r="G18962" s="87">
        <v>866.66666666666663</v>
      </c>
      <c r="H18962" s="87">
        <v>15.35971514121554</v>
      </c>
    </row>
    <row r="18963" spans="1:8" x14ac:dyDescent="0.3">
      <c r="A18963" t="s">
        <v>43</v>
      </c>
      <c r="B18963" t="s">
        <v>56</v>
      </c>
      <c r="C18963" t="s">
        <v>102</v>
      </c>
      <c r="D18963" t="s">
        <v>214</v>
      </c>
      <c r="E18963" t="s">
        <v>216</v>
      </c>
      <c r="F18963" s="88">
        <v>46447</v>
      </c>
      <c r="G18963" s="87">
        <v>866.66666666666663</v>
      </c>
      <c r="H18963" s="87">
        <v>0</v>
      </c>
    </row>
    <row r="18964" spans="1:8" x14ac:dyDescent="0.3">
      <c r="A18964" t="s">
        <v>43</v>
      </c>
      <c r="B18964" t="s">
        <v>56</v>
      </c>
      <c r="C18964" t="s">
        <v>102</v>
      </c>
      <c r="D18964" t="s">
        <v>214</v>
      </c>
      <c r="E18964" t="s">
        <v>217</v>
      </c>
      <c r="F18964" s="88">
        <v>46447</v>
      </c>
      <c r="G18964" s="87">
        <v>866.66666666666663</v>
      </c>
      <c r="H18964" s="87">
        <v>15.35971514121554</v>
      </c>
    </row>
    <row r="18965" spans="1:8" x14ac:dyDescent="0.3">
      <c r="A18965" t="s">
        <v>43</v>
      </c>
      <c r="B18965" t="s">
        <v>56</v>
      </c>
      <c r="C18965" t="s">
        <v>102</v>
      </c>
      <c r="D18965" t="s">
        <v>214</v>
      </c>
      <c r="E18965" t="s">
        <v>215</v>
      </c>
      <c r="F18965" s="88">
        <v>46478</v>
      </c>
      <c r="G18965" s="87">
        <v>866.66666666666663</v>
      </c>
      <c r="H18965" s="87">
        <v>15.3370019312664</v>
      </c>
    </row>
    <row r="18966" spans="1:8" x14ac:dyDescent="0.3">
      <c r="A18966" t="s">
        <v>43</v>
      </c>
      <c r="B18966" t="s">
        <v>56</v>
      </c>
      <c r="C18966" t="s">
        <v>102</v>
      </c>
      <c r="D18966" t="s">
        <v>214</v>
      </c>
      <c r="E18966" t="s">
        <v>216</v>
      </c>
      <c r="F18966" s="88">
        <v>46478</v>
      </c>
      <c r="G18966" s="87">
        <v>866.66666666666663</v>
      </c>
      <c r="H18966" s="87">
        <v>0</v>
      </c>
    </row>
    <row r="18967" spans="1:8" x14ac:dyDescent="0.3">
      <c r="A18967" t="s">
        <v>43</v>
      </c>
      <c r="B18967" t="s">
        <v>56</v>
      </c>
      <c r="C18967" t="s">
        <v>102</v>
      </c>
      <c r="D18967" t="s">
        <v>214</v>
      </c>
      <c r="E18967" t="s">
        <v>217</v>
      </c>
      <c r="F18967" s="88">
        <v>46478</v>
      </c>
      <c r="G18967" s="87">
        <v>866.66666666666663</v>
      </c>
      <c r="H18967" s="87">
        <v>15.3370019312664</v>
      </c>
    </row>
    <row r="18968" spans="1:8" x14ac:dyDescent="0.3">
      <c r="A18968" t="s">
        <v>43</v>
      </c>
      <c r="B18968" t="s">
        <v>56</v>
      </c>
      <c r="C18968" t="s">
        <v>102</v>
      </c>
      <c r="D18968" t="s">
        <v>214</v>
      </c>
      <c r="E18968" t="s">
        <v>215</v>
      </c>
      <c r="F18968" s="88">
        <v>46508</v>
      </c>
      <c r="G18968" s="87">
        <v>866.66666666666663</v>
      </c>
      <c r="H18968" s="87">
        <v>15.314355796540131</v>
      </c>
    </row>
    <row r="18969" spans="1:8" x14ac:dyDescent="0.3">
      <c r="A18969" t="s">
        <v>43</v>
      </c>
      <c r="B18969" t="s">
        <v>56</v>
      </c>
      <c r="C18969" t="s">
        <v>102</v>
      </c>
      <c r="D18969" t="s">
        <v>214</v>
      </c>
      <c r="E18969" t="s">
        <v>216</v>
      </c>
      <c r="F18969" s="88">
        <v>46508</v>
      </c>
      <c r="G18969" s="87">
        <v>866.66666666666663</v>
      </c>
      <c r="H18969" s="87">
        <v>0</v>
      </c>
    </row>
    <row r="18970" spans="1:8" x14ac:dyDescent="0.3">
      <c r="A18970" t="s">
        <v>43</v>
      </c>
      <c r="B18970" t="s">
        <v>56</v>
      </c>
      <c r="C18970" t="s">
        <v>102</v>
      </c>
      <c r="D18970" t="s">
        <v>214</v>
      </c>
      <c r="E18970" t="s">
        <v>217</v>
      </c>
      <c r="F18970" s="88">
        <v>46508</v>
      </c>
      <c r="G18970" s="87">
        <v>866.66666666666663</v>
      </c>
      <c r="H18970" s="87">
        <v>15.314355796540131</v>
      </c>
    </row>
    <row r="18971" spans="1:8" x14ac:dyDescent="0.3">
      <c r="A18971" t="s">
        <v>43</v>
      </c>
      <c r="B18971" t="s">
        <v>56</v>
      </c>
      <c r="C18971" t="s">
        <v>102</v>
      </c>
      <c r="D18971" t="s">
        <v>214</v>
      </c>
      <c r="E18971" t="s">
        <v>215</v>
      </c>
      <c r="F18971" s="88">
        <v>46539</v>
      </c>
      <c r="G18971" s="87">
        <v>866.66666666666663</v>
      </c>
      <c r="H18971" s="87">
        <v>15.29177644035156</v>
      </c>
    </row>
    <row r="18972" spans="1:8" x14ac:dyDescent="0.3">
      <c r="A18972" t="s">
        <v>43</v>
      </c>
      <c r="B18972" t="s">
        <v>56</v>
      </c>
      <c r="C18972" t="s">
        <v>102</v>
      </c>
      <c r="D18972" t="s">
        <v>214</v>
      </c>
      <c r="E18972" t="s">
        <v>216</v>
      </c>
      <c r="F18972" s="88">
        <v>46539</v>
      </c>
      <c r="G18972" s="87">
        <v>866.66666666666663</v>
      </c>
      <c r="H18972" s="87">
        <v>0</v>
      </c>
    </row>
    <row r="18973" spans="1:8" x14ac:dyDescent="0.3">
      <c r="A18973" t="s">
        <v>43</v>
      </c>
      <c r="B18973" t="s">
        <v>56</v>
      </c>
      <c r="C18973" t="s">
        <v>102</v>
      </c>
      <c r="D18973" t="s">
        <v>214</v>
      </c>
      <c r="E18973" t="s">
        <v>217</v>
      </c>
      <c r="F18973" s="88">
        <v>46539</v>
      </c>
      <c r="G18973" s="87">
        <v>866.66666666666663</v>
      </c>
      <c r="H18973" s="87">
        <v>15.29177644035156</v>
      </c>
    </row>
    <row r="18974" spans="1:8" x14ac:dyDescent="0.3">
      <c r="A18974" t="s">
        <v>43</v>
      </c>
      <c r="B18974" t="s">
        <v>56</v>
      </c>
      <c r="C18974" t="s">
        <v>102</v>
      </c>
      <c r="D18974" t="s">
        <v>214</v>
      </c>
      <c r="E18974" t="s">
        <v>215</v>
      </c>
      <c r="F18974" s="88">
        <v>46569</v>
      </c>
      <c r="G18974" s="87">
        <v>866.66666666666663</v>
      </c>
      <c r="H18974" s="87">
        <v>15.269263567762451</v>
      </c>
    </row>
    <row r="18975" spans="1:8" x14ac:dyDescent="0.3">
      <c r="A18975" t="s">
        <v>43</v>
      </c>
      <c r="B18975" t="s">
        <v>56</v>
      </c>
      <c r="C18975" t="s">
        <v>102</v>
      </c>
      <c r="D18975" t="s">
        <v>214</v>
      </c>
      <c r="E18975" t="s">
        <v>216</v>
      </c>
      <c r="F18975" s="88">
        <v>46569</v>
      </c>
      <c r="G18975" s="87">
        <v>866.66666666666663</v>
      </c>
      <c r="H18975" s="87">
        <v>0</v>
      </c>
    </row>
    <row r="18976" spans="1:8" x14ac:dyDescent="0.3">
      <c r="A18976" t="s">
        <v>43</v>
      </c>
      <c r="B18976" t="s">
        <v>56</v>
      </c>
      <c r="C18976" t="s">
        <v>102</v>
      </c>
      <c r="D18976" t="s">
        <v>214</v>
      </c>
      <c r="E18976" t="s">
        <v>217</v>
      </c>
      <c r="F18976" s="88">
        <v>46569</v>
      </c>
      <c r="G18976" s="87">
        <v>866.66666666666663</v>
      </c>
      <c r="H18976" s="87">
        <v>15.269263567762451</v>
      </c>
    </row>
    <row r="18977" spans="1:8" x14ac:dyDescent="0.3">
      <c r="A18977" t="s">
        <v>43</v>
      </c>
      <c r="B18977" t="s">
        <v>56</v>
      </c>
      <c r="C18977" t="s">
        <v>102</v>
      </c>
      <c r="D18977" t="s">
        <v>214</v>
      </c>
      <c r="E18977" t="s">
        <v>215</v>
      </c>
      <c r="F18977" s="88">
        <v>46600</v>
      </c>
      <c r="G18977" s="87">
        <v>866.66666666666663</v>
      </c>
      <c r="H18977" s="87">
        <v>50.522974101921491</v>
      </c>
    </row>
    <row r="18978" spans="1:8" x14ac:dyDescent="0.3">
      <c r="A18978" t="s">
        <v>43</v>
      </c>
      <c r="B18978" t="s">
        <v>56</v>
      </c>
      <c r="C18978" t="s">
        <v>102</v>
      </c>
      <c r="D18978" t="s">
        <v>214</v>
      </c>
      <c r="E18978" t="s">
        <v>216</v>
      </c>
      <c r="F18978" s="88">
        <v>46600</v>
      </c>
      <c r="G18978" s="87">
        <v>866.66666666666663</v>
      </c>
      <c r="H18978" s="87">
        <v>34.666666666666693</v>
      </c>
    </row>
    <row r="18979" spans="1:8" x14ac:dyDescent="0.3">
      <c r="A18979" t="s">
        <v>43</v>
      </c>
      <c r="B18979" t="s">
        <v>56</v>
      </c>
      <c r="C18979" t="s">
        <v>102</v>
      </c>
      <c r="D18979" t="s">
        <v>214</v>
      </c>
      <c r="E18979" t="s">
        <v>217</v>
      </c>
      <c r="F18979" s="88">
        <v>46600</v>
      </c>
      <c r="G18979" s="87">
        <v>866.66666666666663</v>
      </c>
      <c r="H18979" s="87">
        <v>15.246449456975791</v>
      </c>
    </row>
    <row r="18980" spans="1:8" x14ac:dyDescent="0.3">
      <c r="A18980" t="s">
        <v>43</v>
      </c>
      <c r="B18980" t="s">
        <v>56</v>
      </c>
      <c r="C18980" t="s">
        <v>102</v>
      </c>
      <c r="D18980" t="s">
        <v>214</v>
      </c>
      <c r="E18980" t="s">
        <v>215</v>
      </c>
      <c r="F18980" s="88">
        <v>46631</v>
      </c>
      <c r="G18980" s="87">
        <v>866.66666666666663</v>
      </c>
      <c r="H18980" s="87">
        <v>50.499699208316287</v>
      </c>
    </row>
    <row r="18981" spans="1:8" x14ac:dyDescent="0.3">
      <c r="A18981" t="s">
        <v>43</v>
      </c>
      <c r="B18981" t="s">
        <v>56</v>
      </c>
      <c r="C18981" t="s">
        <v>102</v>
      </c>
      <c r="D18981" t="s">
        <v>214</v>
      </c>
      <c r="E18981" t="s">
        <v>216</v>
      </c>
      <c r="F18981" s="88">
        <v>46631</v>
      </c>
      <c r="G18981" s="87">
        <v>866.66666666666663</v>
      </c>
      <c r="H18981" s="87">
        <v>34.666666666666693</v>
      </c>
    </row>
    <row r="18982" spans="1:8" x14ac:dyDescent="0.3">
      <c r="A18982" t="s">
        <v>43</v>
      </c>
      <c r="B18982" t="s">
        <v>56</v>
      </c>
      <c r="C18982" t="s">
        <v>102</v>
      </c>
      <c r="D18982" t="s">
        <v>214</v>
      </c>
      <c r="E18982" t="s">
        <v>217</v>
      </c>
      <c r="F18982" s="88">
        <v>46631</v>
      </c>
      <c r="G18982" s="87">
        <v>866.66666666666663</v>
      </c>
      <c r="H18982" s="87">
        <v>15.22406975158616</v>
      </c>
    </row>
    <row r="18983" spans="1:8" x14ac:dyDescent="0.3">
      <c r="A18983" t="s">
        <v>43</v>
      </c>
      <c r="B18983" t="s">
        <v>56</v>
      </c>
      <c r="C18983" t="s">
        <v>102</v>
      </c>
      <c r="D18983" t="s">
        <v>214</v>
      </c>
      <c r="E18983" t="s">
        <v>215</v>
      </c>
      <c r="F18983" s="88">
        <v>46661</v>
      </c>
      <c r="G18983" s="87">
        <v>866.66666666666663</v>
      </c>
      <c r="H18983" s="87">
        <v>50.476492543290433</v>
      </c>
    </row>
    <row r="18984" spans="1:8" x14ac:dyDescent="0.3">
      <c r="A18984" t="s">
        <v>43</v>
      </c>
      <c r="B18984" t="s">
        <v>56</v>
      </c>
      <c r="C18984" t="s">
        <v>102</v>
      </c>
      <c r="D18984" t="s">
        <v>214</v>
      </c>
      <c r="E18984" t="s">
        <v>216</v>
      </c>
      <c r="F18984" s="88">
        <v>46661</v>
      </c>
      <c r="G18984" s="87">
        <v>866.66666666666663</v>
      </c>
      <c r="H18984" s="87">
        <v>34.666666666666693</v>
      </c>
    </row>
    <row r="18985" spans="1:8" x14ac:dyDescent="0.3">
      <c r="A18985" t="s">
        <v>43</v>
      </c>
      <c r="B18985" t="s">
        <v>56</v>
      </c>
      <c r="C18985" t="s">
        <v>102</v>
      </c>
      <c r="D18985" t="s">
        <v>214</v>
      </c>
      <c r="E18985" t="s">
        <v>217</v>
      </c>
      <c r="F18985" s="88">
        <v>46661</v>
      </c>
      <c r="G18985" s="87">
        <v>866.66666666666663</v>
      </c>
      <c r="H18985" s="87">
        <v>15.20175565059977</v>
      </c>
    </row>
    <row r="18986" spans="1:8" x14ac:dyDescent="0.3">
      <c r="A18986" t="s">
        <v>43</v>
      </c>
      <c r="B18986" t="s">
        <v>56</v>
      </c>
      <c r="C18986" t="s">
        <v>102</v>
      </c>
      <c r="D18986" t="s">
        <v>214</v>
      </c>
      <c r="E18986" t="s">
        <v>215</v>
      </c>
      <c r="F18986" s="88">
        <v>46692</v>
      </c>
      <c r="G18986" s="87">
        <v>866.66666666666663</v>
      </c>
      <c r="H18986" s="87">
        <v>50.453353807272897</v>
      </c>
    </row>
    <row r="18987" spans="1:8" x14ac:dyDescent="0.3">
      <c r="A18987" t="s">
        <v>43</v>
      </c>
      <c r="B18987" t="s">
        <v>56</v>
      </c>
      <c r="C18987" t="s">
        <v>102</v>
      </c>
      <c r="D18987" t="s">
        <v>214</v>
      </c>
      <c r="E18987" t="s">
        <v>216</v>
      </c>
      <c r="F18987" s="88">
        <v>46692</v>
      </c>
      <c r="G18987" s="87">
        <v>866.66666666666663</v>
      </c>
      <c r="H18987" s="87">
        <v>34.666666666666693</v>
      </c>
    </row>
    <row r="18988" spans="1:8" x14ac:dyDescent="0.3">
      <c r="A18988" t="s">
        <v>43</v>
      </c>
      <c r="B18988" t="s">
        <v>56</v>
      </c>
      <c r="C18988" t="s">
        <v>102</v>
      </c>
      <c r="D18988" t="s">
        <v>214</v>
      </c>
      <c r="E18988" t="s">
        <v>217</v>
      </c>
      <c r="F18988" s="88">
        <v>46692</v>
      </c>
      <c r="G18988" s="87">
        <v>866.66666666666663</v>
      </c>
      <c r="H18988" s="87">
        <v>15.17950686596752</v>
      </c>
    </row>
    <row r="18989" spans="1:8" x14ac:dyDescent="0.3">
      <c r="A18989" t="s">
        <v>43</v>
      </c>
      <c r="B18989" t="s">
        <v>56</v>
      </c>
      <c r="C18989" t="s">
        <v>102</v>
      </c>
      <c r="D18989" t="s">
        <v>214</v>
      </c>
      <c r="E18989" t="s">
        <v>215</v>
      </c>
      <c r="F18989" s="88">
        <v>46722</v>
      </c>
      <c r="G18989" s="87">
        <v>866.66666666666663</v>
      </c>
      <c r="H18989" s="87">
        <v>50.430282702443549</v>
      </c>
    </row>
    <row r="18990" spans="1:8" x14ac:dyDescent="0.3">
      <c r="A18990" t="s">
        <v>43</v>
      </c>
      <c r="B18990" t="s">
        <v>56</v>
      </c>
      <c r="C18990" t="s">
        <v>102</v>
      </c>
      <c r="D18990" t="s">
        <v>214</v>
      </c>
      <c r="E18990" t="s">
        <v>216</v>
      </c>
      <c r="F18990" s="88">
        <v>46722</v>
      </c>
      <c r="G18990" s="87">
        <v>866.66666666666663</v>
      </c>
      <c r="H18990" s="87">
        <v>34.666666666666693</v>
      </c>
    </row>
    <row r="18991" spans="1:8" x14ac:dyDescent="0.3">
      <c r="A18991" t="s">
        <v>43</v>
      </c>
      <c r="B18991" t="s">
        <v>56</v>
      </c>
      <c r="C18991" t="s">
        <v>102</v>
      </c>
      <c r="D18991" t="s">
        <v>214</v>
      </c>
      <c r="E18991" t="s">
        <v>217</v>
      </c>
      <c r="F18991" s="88">
        <v>46722</v>
      </c>
      <c r="G18991" s="87">
        <v>866.66666666666663</v>
      </c>
      <c r="H18991" s="87">
        <v>15.15732311132393</v>
      </c>
    </row>
    <row r="18992" spans="1:8" x14ac:dyDescent="0.3">
      <c r="A18992" t="s">
        <v>43</v>
      </c>
      <c r="B18992" t="s">
        <v>56</v>
      </c>
      <c r="C18992" t="s">
        <v>103</v>
      </c>
      <c r="D18992" t="s">
        <v>198</v>
      </c>
      <c r="E18992" t="s">
        <v>135</v>
      </c>
      <c r="G18992" s="87">
        <v>7200</v>
      </c>
      <c r="H18992" s="87">
        <v>4089.599999999999</v>
      </c>
    </row>
    <row r="18993" spans="1:8" x14ac:dyDescent="0.3">
      <c r="A18993" t="s">
        <v>43</v>
      </c>
      <c r="B18993" t="s">
        <v>56</v>
      </c>
      <c r="C18993" t="s">
        <v>103</v>
      </c>
      <c r="D18993" t="s">
        <v>198</v>
      </c>
      <c r="E18993" t="s">
        <v>199</v>
      </c>
      <c r="G18993" s="87">
        <v>7200</v>
      </c>
      <c r="H18993" s="87">
        <v>7200</v>
      </c>
    </row>
    <row r="18994" spans="1:8" x14ac:dyDescent="0.3">
      <c r="A18994" t="s">
        <v>43</v>
      </c>
      <c r="B18994" t="s">
        <v>56</v>
      </c>
      <c r="C18994" t="s">
        <v>103</v>
      </c>
      <c r="D18994" t="s">
        <v>198</v>
      </c>
      <c r="E18994" t="s">
        <v>200</v>
      </c>
      <c r="G18994" s="87">
        <v>7200</v>
      </c>
      <c r="H18994" s="87">
        <v>7279.1208791208801</v>
      </c>
    </row>
    <row r="18995" spans="1:8" x14ac:dyDescent="0.3">
      <c r="A18995" t="s">
        <v>43</v>
      </c>
      <c r="B18995" t="s">
        <v>56</v>
      </c>
      <c r="C18995" t="s">
        <v>103</v>
      </c>
      <c r="D18995" t="s">
        <v>198</v>
      </c>
      <c r="E18995" t="s">
        <v>201</v>
      </c>
      <c r="G18995" s="87">
        <v>7200</v>
      </c>
      <c r="H18995" s="87">
        <v>7200</v>
      </c>
    </row>
    <row r="18996" spans="1:8" x14ac:dyDescent="0.3">
      <c r="A18996" t="s">
        <v>43</v>
      </c>
      <c r="B18996" t="s">
        <v>56</v>
      </c>
      <c r="C18996" t="s">
        <v>103</v>
      </c>
      <c r="D18996" t="s">
        <v>198</v>
      </c>
      <c r="E18996" t="s">
        <v>202</v>
      </c>
      <c r="G18996" s="87">
        <v>7200</v>
      </c>
      <c r="H18996" s="87">
        <v>4134.5406593406597</v>
      </c>
    </row>
    <row r="18997" spans="1:8" x14ac:dyDescent="0.3">
      <c r="A18997" t="s">
        <v>43</v>
      </c>
      <c r="B18997" t="s">
        <v>56</v>
      </c>
      <c r="C18997" t="s">
        <v>103</v>
      </c>
      <c r="D18997" t="s">
        <v>198</v>
      </c>
      <c r="E18997" t="s">
        <v>139</v>
      </c>
      <c r="G18997" s="87">
        <v>7200</v>
      </c>
      <c r="H18997" s="87">
        <v>4500</v>
      </c>
    </row>
    <row r="18998" spans="1:8" x14ac:dyDescent="0.3">
      <c r="A18998" t="s">
        <v>43</v>
      </c>
      <c r="B18998" t="s">
        <v>56</v>
      </c>
      <c r="C18998" t="s">
        <v>103</v>
      </c>
      <c r="D18998" t="s">
        <v>198</v>
      </c>
      <c r="E18998" t="s">
        <v>65</v>
      </c>
      <c r="G18998" s="87">
        <v>7200</v>
      </c>
      <c r="H18998" s="87">
        <v>4134.5406593406597</v>
      </c>
    </row>
    <row r="18999" spans="1:8" x14ac:dyDescent="0.3">
      <c r="A18999" t="s">
        <v>43</v>
      </c>
      <c r="B18999" t="s">
        <v>56</v>
      </c>
      <c r="C18999" t="s">
        <v>103</v>
      </c>
      <c r="D18999" t="s">
        <v>203</v>
      </c>
      <c r="E18999" t="s">
        <v>204</v>
      </c>
      <c r="G18999" s="87">
        <v>7200</v>
      </c>
      <c r="H18999" s="87">
        <v>4134.5406593406597</v>
      </c>
    </row>
    <row r="19000" spans="1:8" x14ac:dyDescent="0.3">
      <c r="A19000" t="s">
        <v>43</v>
      </c>
      <c r="B19000" t="s">
        <v>56</v>
      </c>
      <c r="C19000" t="s">
        <v>103</v>
      </c>
      <c r="D19000" t="s">
        <v>203</v>
      </c>
      <c r="E19000" t="s">
        <v>142</v>
      </c>
      <c r="G19000" s="87">
        <v>7200</v>
      </c>
      <c r="H19000" s="87">
        <v>7200</v>
      </c>
    </row>
    <row r="19001" spans="1:8" x14ac:dyDescent="0.3">
      <c r="A19001" t="s">
        <v>43</v>
      </c>
      <c r="B19001" t="s">
        <v>56</v>
      </c>
      <c r="C19001" t="s">
        <v>103</v>
      </c>
      <c r="D19001" t="s">
        <v>203</v>
      </c>
      <c r="E19001" t="s">
        <v>143</v>
      </c>
      <c r="G19001" s="87">
        <v>7200</v>
      </c>
      <c r="H19001" s="87">
        <v>7279.1208791208801</v>
      </c>
    </row>
    <row r="19002" spans="1:8" x14ac:dyDescent="0.3">
      <c r="A19002" t="s">
        <v>43</v>
      </c>
      <c r="B19002" t="s">
        <v>56</v>
      </c>
      <c r="C19002" t="s">
        <v>103</v>
      </c>
      <c r="D19002" t="s">
        <v>203</v>
      </c>
      <c r="E19002" t="s">
        <v>141</v>
      </c>
      <c r="G19002" s="87">
        <v>7200</v>
      </c>
      <c r="H19002" s="87">
        <v>0</v>
      </c>
    </row>
    <row r="19003" spans="1:8" x14ac:dyDescent="0.3">
      <c r="A19003" t="s">
        <v>43</v>
      </c>
      <c r="B19003" t="s">
        <v>56</v>
      </c>
      <c r="C19003" t="s">
        <v>103</v>
      </c>
      <c r="D19003" t="s">
        <v>203</v>
      </c>
      <c r="E19003" t="s">
        <v>205</v>
      </c>
      <c r="G19003" s="87">
        <v>7200</v>
      </c>
      <c r="H19003" s="87">
        <v>4134.5406593406597</v>
      </c>
    </row>
    <row r="19004" spans="1:8" x14ac:dyDescent="0.3">
      <c r="A19004" t="s">
        <v>43</v>
      </c>
      <c r="B19004" t="s">
        <v>56</v>
      </c>
      <c r="C19004" t="s">
        <v>103</v>
      </c>
      <c r="D19004" t="s">
        <v>206</v>
      </c>
      <c r="E19004" t="s">
        <v>207</v>
      </c>
      <c r="G19004" s="87">
        <v>7200</v>
      </c>
      <c r="H19004" s="87">
        <v>7200</v>
      </c>
    </row>
    <row r="19005" spans="1:8" x14ac:dyDescent="0.3">
      <c r="A19005" t="s">
        <v>43</v>
      </c>
      <c r="B19005" t="s">
        <v>56</v>
      </c>
      <c r="C19005" t="s">
        <v>103</v>
      </c>
      <c r="D19005" t="s">
        <v>206</v>
      </c>
      <c r="E19005" t="s">
        <v>208</v>
      </c>
      <c r="G19005" s="87">
        <v>7200</v>
      </c>
      <c r="H19005" s="87">
        <v>7200</v>
      </c>
    </row>
    <row r="19006" spans="1:8" x14ac:dyDescent="0.3">
      <c r="A19006" t="s">
        <v>43</v>
      </c>
      <c r="B19006" t="s">
        <v>56</v>
      </c>
      <c r="C19006" t="s">
        <v>103</v>
      </c>
      <c r="D19006" t="s">
        <v>206</v>
      </c>
      <c r="E19006" t="s">
        <v>209</v>
      </c>
      <c r="G19006" s="87">
        <v>7200</v>
      </c>
      <c r="H19006" s="87">
        <v>6551.9999999999982</v>
      </c>
    </row>
    <row r="19007" spans="1:8" x14ac:dyDescent="0.3">
      <c r="A19007" t="s">
        <v>43</v>
      </c>
      <c r="B19007" t="s">
        <v>56</v>
      </c>
      <c r="C19007" t="s">
        <v>103</v>
      </c>
      <c r="D19007" t="s">
        <v>210</v>
      </c>
      <c r="E19007" t="s">
        <v>211</v>
      </c>
      <c r="G19007" s="87">
        <v>7200</v>
      </c>
      <c r="H19007" s="87">
        <v>6624</v>
      </c>
    </row>
    <row r="19008" spans="1:8" x14ac:dyDescent="0.3">
      <c r="A19008" t="s">
        <v>43</v>
      </c>
      <c r="B19008" t="s">
        <v>56</v>
      </c>
      <c r="C19008" t="s">
        <v>103</v>
      </c>
      <c r="D19008" t="s">
        <v>210</v>
      </c>
      <c r="E19008" t="s">
        <v>212</v>
      </c>
      <c r="G19008" s="87">
        <v>7200</v>
      </c>
      <c r="H19008" s="87">
        <v>6552</v>
      </c>
    </row>
    <row r="19009" spans="1:8" x14ac:dyDescent="0.3">
      <c r="A19009" t="s">
        <v>43</v>
      </c>
      <c r="B19009" t="s">
        <v>56</v>
      </c>
      <c r="C19009" t="s">
        <v>103</v>
      </c>
      <c r="D19009" t="s">
        <v>210</v>
      </c>
      <c r="E19009" t="s">
        <v>213</v>
      </c>
      <c r="G19009" s="87">
        <v>7200</v>
      </c>
      <c r="H19009" s="87">
        <v>6552</v>
      </c>
    </row>
    <row r="19010" spans="1:8" x14ac:dyDescent="0.3">
      <c r="A19010" t="s">
        <v>43</v>
      </c>
      <c r="B19010" t="s">
        <v>56</v>
      </c>
      <c r="C19010" t="s">
        <v>103</v>
      </c>
      <c r="D19010" t="s">
        <v>214</v>
      </c>
      <c r="E19010" t="s">
        <v>215</v>
      </c>
      <c r="F19010" s="88">
        <v>46388</v>
      </c>
      <c r="G19010" s="87">
        <v>600</v>
      </c>
      <c r="H19010" s="87">
        <v>0</v>
      </c>
    </row>
    <row r="19011" spans="1:8" x14ac:dyDescent="0.3">
      <c r="A19011" t="s">
        <v>43</v>
      </c>
      <c r="B19011" t="s">
        <v>56</v>
      </c>
      <c r="C19011" t="s">
        <v>103</v>
      </c>
      <c r="D19011" t="s">
        <v>214</v>
      </c>
      <c r="E19011" t="s">
        <v>216</v>
      </c>
      <c r="F19011" s="88">
        <v>46388</v>
      </c>
      <c r="G19011" s="87">
        <v>600</v>
      </c>
      <c r="H19011" s="87">
        <v>0</v>
      </c>
    </row>
    <row r="19012" spans="1:8" x14ac:dyDescent="0.3">
      <c r="A19012" t="s">
        <v>43</v>
      </c>
      <c r="B19012" t="s">
        <v>56</v>
      </c>
      <c r="C19012" t="s">
        <v>103</v>
      </c>
      <c r="D19012" t="s">
        <v>214</v>
      </c>
      <c r="E19012" t="s">
        <v>217</v>
      </c>
      <c r="F19012" s="88">
        <v>46388</v>
      </c>
      <c r="G19012" s="87">
        <v>600</v>
      </c>
      <c r="H19012" s="87">
        <v>0</v>
      </c>
    </row>
    <row r="19013" spans="1:8" x14ac:dyDescent="0.3">
      <c r="A19013" t="s">
        <v>43</v>
      </c>
      <c r="B19013" t="s">
        <v>56</v>
      </c>
      <c r="C19013" t="s">
        <v>103</v>
      </c>
      <c r="D19013" t="s">
        <v>214</v>
      </c>
      <c r="E19013" t="s">
        <v>215</v>
      </c>
      <c r="F19013" s="88">
        <v>46419</v>
      </c>
      <c r="G19013" s="87">
        <v>600</v>
      </c>
      <c r="H19013" s="87">
        <v>0</v>
      </c>
    </row>
    <row r="19014" spans="1:8" x14ac:dyDescent="0.3">
      <c r="A19014" t="s">
        <v>43</v>
      </c>
      <c r="B19014" t="s">
        <v>56</v>
      </c>
      <c r="C19014" t="s">
        <v>103</v>
      </c>
      <c r="D19014" t="s">
        <v>214</v>
      </c>
      <c r="E19014" t="s">
        <v>216</v>
      </c>
      <c r="F19014" s="88">
        <v>46419</v>
      </c>
      <c r="G19014" s="87">
        <v>600</v>
      </c>
      <c r="H19014" s="87">
        <v>0</v>
      </c>
    </row>
    <row r="19015" spans="1:8" x14ac:dyDescent="0.3">
      <c r="A19015" t="s">
        <v>43</v>
      </c>
      <c r="B19015" t="s">
        <v>56</v>
      </c>
      <c r="C19015" t="s">
        <v>103</v>
      </c>
      <c r="D19015" t="s">
        <v>214</v>
      </c>
      <c r="E19015" t="s">
        <v>217</v>
      </c>
      <c r="F19015" s="88">
        <v>46419</v>
      </c>
      <c r="G19015" s="87">
        <v>600</v>
      </c>
      <c r="H19015" s="87">
        <v>0</v>
      </c>
    </row>
    <row r="19016" spans="1:8" x14ac:dyDescent="0.3">
      <c r="A19016" t="s">
        <v>43</v>
      </c>
      <c r="B19016" t="s">
        <v>56</v>
      </c>
      <c r="C19016" t="s">
        <v>103</v>
      </c>
      <c r="D19016" t="s">
        <v>214</v>
      </c>
      <c r="E19016" t="s">
        <v>215</v>
      </c>
      <c r="F19016" s="88">
        <v>46447</v>
      </c>
      <c r="G19016" s="87">
        <v>600</v>
      </c>
      <c r="H19016" s="87">
        <v>0</v>
      </c>
    </row>
    <row r="19017" spans="1:8" x14ac:dyDescent="0.3">
      <c r="A19017" t="s">
        <v>43</v>
      </c>
      <c r="B19017" t="s">
        <v>56</v>
      </c>
      <c r="C19017" t="s">
        <v>103</v>
      </c>
      <c r="D19017" t="s">
        <v>214</v>
      </c>
      <c r="E19017" t="s">
        <v>216</v>
      </c>
      <c r="F19017" s="88">
        <v>46447</v>
      </c>
      <c r="G19017" s="87">
        <v>600</v>
      </c>
      <c r="H19017" s="87">
        <v>0</v>
      </c>
    </row>
    <row r="19018" spans="1:8" x14ac:dyDescent="0.3">
      <c r="A19018" t="s">
        <v>43</v>
      </c>
      <c r="B19018" t="s">
        <v>56</v>
      </c>
      <c r="C19018" t="s">
        <v>103</v>
      </c>
      <c r="D19018" t="s">
        <v>214</v>
      </c>
      <c r="E19018" t="s">
        <v>217</v>
      </c>
      <c r="F19018" s="88">
        <v>46447</v>
      </c>
      <c r="G19018" s="87">
        <v>600</v>
      </c>
      <c r="H19018" s="87">
        <v>0</v>
      </c>
    </row>
    <row r="19019" spans="1:8" x14ac:dyDescent="0.3">
      <c r="A19019" t="s">
        <v>43</v>
      </c>
      <c r="B19019" t="s">
        <v>56</v>
      </c>
      <c r="C19019" t="s">
        <v>103</v>
      </c>
      <c r="D19019" t="s">
        <v>214</v>
      </c>
      <c r="E19019" t="s">
        <v>215</v>
      </c>
      <c r="F19019" s="88">
        <v>46478</v>
      </c>
      <c r="G19019" s="87">
        <v>600</v>
      </c>
      <c r="H19019" s="87">
        <v>0</v>
      </c>
    </row>
    <row r="19020" spans="1:8" x14ac:dyDescent="0.3">
      <c r="A19020" t="s">
        <v>43</v>
      </c>
      <c r="B19020" t="s">
        <v>56</v>
      </c>
      <c r="C19020" t="s">
        <v>103</v>
      </c>
      <c r="D19020" t="s">
        <v>214</v>
      </c>
      <c r="E19020" t="s">
        <v>216</v>
      </c>
      <c r="F19020" s="88">
        <v>46478</v>
      </c>
      <c r="G19020" s="87">
        <v>600</v>
      </c>
      <c r="H19020" s="87">
        <v>0</v>
      </c>
    </row>
    <row r="19021" spans="1:8" x14ac:dyDescent="0.3">
      <c r="A19021" t="s">
        <v>43</v>
      </c>
      <c r="B19021" t="s">
        <v>56</v>
      </c>
      <c r="C19021" t="s">
        <v>103</v>
      </c>
      <c r="D19021" t="s">
        <v>214</v>
      </c>
      <c r="E19021" t="s">
        <v>217</v>
      </c>
      <c r="F19021" s="88">
        <v>46478</v>
      </c>
      <c r="G19021" s="87">
        <v>600</v>
      </c>
      <c r="H19021" s="87">
        <v>0</v>
      </c>
    </row>
    <row r="19022" spans="1:8" x14ac:dyDescent="0.3">
      <c r="A19022" t="s">
        <v>43</v>
      </c>
      <c r="B19022" t="s">
        <v>56</v>
      </c>
      <c r="C19022" t="s">
        <v>103</v>
      </c>
      <c r="D19022" t="s">
        <v>214</v>
      </c>
      <c r="E19022" t="s">
        <v>215</v>
      </c>
      <c r="F19022" s="88">
        <v>46508</v>
      </c>
      <c r="G19022" s="87">
        <v>600</v>
      </c>
      <c r="H19022" s="87">
        <v>0</v>
      </c>
    </row>
    <row r="19023" spans="1:8" x14ac:dyDescent="0.3">
      <c r="A19023" t="s">
        <v>43</v>
      </c>
      <c r="B19023" t="s">
        <v>56</v>
      </c>
      <c r="C19023" t="s">
        <v>103</v>
      </c>
      <c r="D19023" t="s">
        <v>214</v>
      </c>
      <c r="E19023" t="s">
        <v>216</v>
      </c>
      <c r="F19023" s="88">
        <v>46508</v>
      </c>
      <c r="G19023" s="87">
        <v>600</v>
      </c>
      <c r="H19023" s="87">
        <v>0</v>
      </c>
    </row>
    <row r="19024" spans="1:8" x14ac:dyDescent="0.3">
      <c r="A19024" t="s">
        <v>43</v>
      </c>
      <c r="B19024" t="s">
        <v>56</v>
      </c>
      <c r="C19024" t="s">
        <v>103</v>
      </c>
      <c r="D19024" t="s">
        <v>214</v>
      </c>
      <c r="E19024" t="s">
        <v>217</v>
      </c>
      <c r="F19024" s="88">
        <v>46508</v>
      </c>
      <c r="G19024" s="87">
        <v>600</v>
      </c>
      <c r="H19024" s="87">
        <v>0</v>
      </c>
    </row>
    <row r="19025" spans="1:8" x14ac:dyDescent="0.3">
      <c r="A19025" t="s">
        <v>43</v>
      </c>
      <c r="B19025" t="s">
        <v>56</v>
      </c>
      <c r="C19025" t="s">
        <v>103</v>
      </c>
      <c r="D19025" t="s">
        <v>214</v>
      </c>
      <c r="E19025" t="s">
        <v>215</v>
      </c>
      <c r="F19025" s="88">
        <v>46539</v>
      </c>
      <c r="G19025" s="87">
        <v>600</v>
      </c>
      <c r="H19025" s="87">
        <v>0</v>
      </c>
    </row>
    <row r="19026" spans="1:8" x14ac:dyDescent="0.3">
      <c r="A19026" t="s">
        <v>43</v>
      </c>
      <c r="B19026" t="s">
        <v>56</v>
      </c>
      <c r="C19026" t="s">
        <v>103</v>
      </c>
      <c r="D19026" t="s">
        <v>214</v>
      </c>
      <c r="E19026" t="s">
        <v>216</v>
      </c>
      <c r="F19026" s="88">
        <v>46539</v>
      </c>
      <c r="G19026" s="87">
        <v>600</v>
      </c>
      <c r="H19026" s="87">
        <v>0</v>
      </c>
    </row>
    <row r="19027" spans="1:8" x14ac:dyDescent="0.3">
      <c r="A19027" t="s">
        <v>43</v>
      </c>
      <c r="B19027" t="s">
        <v>56</v>
      </c>
      <c r="C19027" t="s">
        <v>103</v>
      </c>
      <c r="D19027" t="s">
        <v>214</v>
      </c>
      <c r="E19027" t="s">
        <v>217</v>
      </c>
      <c r="F19027" s="88">
        <v>46539</v>
      </c>
      <c r="G19027" s="87">
        <v>600</v>
      </c>
      <c r="H19027" s="87">
        <v>0</v>
      </c>
    </row>
    <row r="19028" spans="1:8" x14ac:dyDescent="0.3">
      <c r="A19028" t="s">
        <v>43</v>
      </c>
      <c r="B19028" t="s">
        <v>56</v>
      </c>
      <c r="C19028" t="s">
        <v>103</v>
      </c>
      <c r="D19028" t="s">
        <v>214</v>
      </c>
      <c r="E19028" t="s">
        <v>215</v>
      </c>
      <c r="F19028" s="88">
        <v>46569</v>
      </c>
      <c r="G19028" s="87">
        <v>600</v>
      </c>
      <c r="H19028" s="87">
        <v>0</v>
      </c>
    </row>
    <row r="19029" spans="1:8" x14ac:dyDescent="0.3">
      <c r="A19029" t="s">
        <v>43</v>
      </c>
      <c r="B19029" t="s">
        <v>56</v>
      </c>
      <c r="C19029" t="s">
        <v>103</v>
      </c>
      <c r="D19029" t="s">
        <v>214</v>
      </c>
      <c r="E19029" t="s">
        <v>216</v>
      </c>
      <c r="F19029" s="88">
        <v>46569</v>
      </c>
      <c r="G19029" s="87">
        <v>600</v>
      </c>
      <c r="H19029" s="87">
        <v>0</v>
      </c>
    </row>
    <row r="19030" spans="1:8" x14ac:dyDescent="0.3">
      <c r="A19030" t="s">
        <v>43</v>
      </c>
      <c r="B19030" t="s">
        <v>56</v>
      </c>
      <c r="C19030" t="s">
        <v>103</v>
      </c>
      <c r="D19030" t="s">
        <v>214</v>
      </c>
      <c r="E19030" t="s">
        <v>217</v>
      </c>
      <c r="F19030" s="88">
        <v>46569</v>
      </c>
      <c r="G19030" s="87">
        <v>600</v>
      </c>
      <c r="H19030" s="87">
        <v>0</v>
      </c>
    </row>
    <row r="19031" spans="1:8" x14ac:dyDescent="0.3">
      <c r="A19031" t="s">
        <v>43</v>
      </c>
      <c r="B19031" t="s">
        <v>56</v>
      </c>
      <c r="C19031" t="s">
        <v>103</v>
      </c>
      <c r="D19031" t="s">
        <v>214</v>
      </c>
      <c r="E19031" t="s">
        <v>215</v>
      </c>
      <c r="F19031" s="88">
        <v>46600</v>
      </c>
      <c r="G19031" s="87">
        <v>600</v>
      </c>
      <c r="H19031" s="87">
        <v>0</v>
      </c>
    </row>
    <row r="19032" spans="1:8" x14ac:dyDescent="0.3">
      <c r="A19032" t="s">
        <v>43</v>
      </c>
      <c r="B19032" t="s">
        <v>56</v>
      </c>
      <c r="C19032" t="s">
        <v>103</v>
      </c>
      <c r="D19032" t="s">
        <v>214</v>
      </c>
      <c r="E19032" t="s">
        <v>216</v>
      </c>
      <c r="F19032" s="88">
        <v>46600</v>
      </c>
      <c r="G19032" s="87">
        <v>600</v>
      </c>
      <c r="H19032" s="87">
        <v>0</v>
      </c>
    </row>
    <row r="19033" spans="1:8" x14ac:dyDescent="0.3">
      <c r="A19033" t="s">
        <v>43</v>
      </c>
      <c r="B19033" t="s">
        <v>56</v>
      </c>
      <c r="C19033" t="s">
        <v>103</v>
      </c>
      <c r="D19033" t="s">
        <v>214</v>
      </c>
      <c r="E19033" t="s">
        <v>217</v>
      </c>
      <c r="F19033" s="88">
        <v>46600</v>
      </c>
      <c r="G19033" s="87">
        <v>600</v>
      </c>
      <c r="H19033" s="87">
        <v>0</v>
      </c>
    </row>
    <row r="19034" spans="1:8" x14ac:dyDescent="0.3">
      <c r="A19034" t="s">
        <v>43</v>
      </c>
      <c r="B19034" t="s">
        <v>56</v>
      </c>
      <c r="C19034" t="s">
        <v>103</v>
      </c>
      <c r="D19034" t="s">
        <v>214</v>
      </c>
      <c r="E19034" t="s">
        <v>215</v>
      </c>
      <c r="F19034" s="88">
        <v>46631</v>
      </c>
      <c r="G19034" s="87">
        <v>600</v>
      </c>
      <c r="H19034" s="87">
        <v>0</v>
      </c>
    </row>
    <row r="19035" spans="1:8" x14ac:dyDescent="0.3">
      <c r="A19035" t="s">
        <v>43</v>
      </c>
      <c r="B19035" t="s">
        <v>56</v>
      </c>
      <c r="C19035" t="s">
        <v>103</v>
      </c>
      <c r="D19035" t="s">
        <v>214</v>
      </c>
      <c r="E19035" t="s">
        <v>216</v>
      </c>
      <c r="F19035" s="88">
        <v>46631</v>
      </c>
      <c r="G19035" s="87">
        <v>600</v>
      </c>
      <c r="H19035" s="87">
        <v>0</v>
      </c>
    </row>
    <row r="19036" spans="1:8" x14ac:dyDescent="0.3">
      <c r="A19036" t="s">
        <v>43</v>
      </c>
      <c r="B19036" t="s">
        <v>56</v>
      </c>
      <c r="C19036" t="s">
        <v>103</v>
      </c>
      <c r="D19036" t="s">
        <v>214</v>
      </c>
      <c r="E19036" t="s">
        <v>217</v>
      </c>
      <c r="F19036" s="88">
        <v>46631</v>
      </c>
      <c r="G19036" s="87">
        <v>600</v>
      </c>
      <c r="H19036" s="87">
        <v>0</v>
      </c>
    </row>
    <row r="19037" spans="1:8" x14ac:dyDescent="0.3">
      <c r="A19037" t="s">
        <v>43</v>
      </c>
      <c r="B19037" t="s">
        <v>56</v>
      </c>
      <c r="C19037" t="s">
        <v>103</v>
      </c>
      <c r="D19037" t="s">
        <v>214</v>
      </c>
      <c r="E19037" t="s">
        <v>215</v>
      </c>
      <c r="F19037" s="88">
        <v>46661</v>
      </c>
      <c r="G19037" s="87">
        <v>600</v>
      </c>
      <c r="H19037" s="87">
        <v>0</v>
      </c>
    </row>
    <row r="19038" spans="1:8" x14ac:dyDescent="0.3">
      <c r="A19038" t="s">
        <v>43</v>
      </c>
      <c r="B19038" t="s">
        <v>56</v>
      </c>
      <c r="C19038" t="s">
        <v>103</v>
      </c>
      <c r="D19038" t="s">
        <v>214</v>
      </c>
      <c r="E19038" t="s">
        <v>216</v>
      </c>
      <c r="F19038" s="88">
        <v>46661</v>
      </c>
      <c r="G19038" s="87">
        <v>600</v>
      </c>
      <c r="H19038" s="87">
        <v>0</v>
      </c>
    </row>
    <row r="19039" spans="1:8" x14ac:dyDescent="0.3">
      <c r="A19039" t="s">
        <v>43</v>
      </c>
      <c r="B19039" t="s">
        <v>56</v>
      </c>
      <c r="C19039" t="s">
        <v>103</v>
      </c>
      <c r="D19039" t="s">
        <v>214</v>
      </c>
      <c r="E19039" t="s">
        <v>217</v>
      </c>
      <c r="F19039" s="88">
        <v>46661</v>
      </c>
      <c r="G19039" s="87">
        <v>600</v>
      </c>
      <c r="H19039" s="87">
        <v>0</v>
      </c>
    </row>
    <row r="19040" spans="1:8" x14ac:dyDescent="0.3">
      <c r="A19040" t="s">
        <v>43</v>
      </c>
      <c r="B19040" t="s">
        <v>56</v>
      </c>
      <c r="C19040" t="s">
        <v>103</v>
      </c>
      <c r="D19040" t="s">
        <v>214</v>
      </c>
      <c r="E19040" t="s">
        <v>215</v>
      </c>
      <c r="F19040" s="88">
        <v>46692</v>
      </c>
      <c r="G19040" s="87">
        <v>600</v>
      </c>
      <c r="H19040" s="87">
        <v>0</v>
      </c>
    </row>
    <row r="19041" spans="1:8" x14ac:dyDescent="0.3">
      <c r="A19041" t="s">
        <v>43</v>
      </c>
      <c r="B19041" t="s">
        <v>56</v>
      </c>
      <c r="C19041" t="s">
        <v>103</v>
      </c>
      <c r="D19041" t="s">
        <v>214</v>
      </c>
      <c r="E19041" t="s">
        <v>216</v>
      </c>
      <c r="F19041" s="88">
        <v>46692</v>
      </c>
      <c r="G19041" s="87">
        <v>600</v>
      </c>
      <c r="H19041" s="87">
        <v>0</v>
      </c>
    </row>
    <row r="19042" spans="1:8" x14ac:dyDescent="0.3">
      <c r="A19042" t="s">
        <v>43</v>
      </c>
      <c r="B19042" t="s">
        <v>56</v>
      </c>
      <c r="C19042" t="s">
        <v>103</v>
      </c>
      <c r="D19042" t="s">
        <v>214</v>
      </c>
      <c r="E19042" t="s">
        <v>217</v>
      </c>
      <c r="F19042" s="88">
        <v>46692</v>
      </c>
      <c r="G19042" s="87">
        <v>600</v>
      </c>
      <c r="H19042" s="87">
        <v>0</v>
      </c>
    </row>
    <row r="19043" spans="1:8" x14ac:dyDescent="0.3">
      <c r="A19043" t="s">
        <v>43</v>
      </c>
      <c r="B19043" t="s">
        <v>56</v>
      </c>
      <c r="C19043" t="s">
        <v>103</v>
      </c>
      <c r="D19043" t="s">
        <v>214</v>
      </c>
      <c r="E19043" t="s">
        <v>215</v>
      </c>
      <c r="F19043" s="88">
        <v>46722</v>
      </c>
      <c r="G19043" s="87">
        <v>600</v>
      </c>
      <c r="H19043" s="87">
        <v>0</v>
      </c>
    </row>
    <row r="19044" spans="1:8" x14ac:dyDescent="0.3">
      <c r="A19044" t="s">
        <v>43</v>
      </c>
      <c r="B19044" t="s">
        <v>56</v>
      </c>
      <c r="C19044" t="s">
        <v>103</v>
      </c>
      <c r="D19044" t="s">
        <v>214</v>
      </c>
      <c r="E19044" t="s">
        <v>216</v>
      </c>
      <c r="F19044" s="88">
        <v>46722</v>
      </c>
      <c r="G19044" s="87">
        <v>600</v>
      </c>
      <c r="H19044" s="87">
        <v>0</v>
      </c>
    </row>
    <row r="19045" spans="1:8" x14ac:dyDescent="0.3">
      <c r="A19045" t="s">
        <v>43</v>
      </c>
      <c r="B19045" t="s">
        <v>56</v>
      </c>
      <c r="C19045" t="s">
        <v>103</v>
      </c>
      <c r="D19045" t="s">
        <v>214</v>
      </c>
      <c r="E19045" t="s">
        <v>217</v>
      </c>
      <c r="F19045" s="88">
        <v>46722</v>
      </c>
      <c r="G19045" s="87">
        <v>600</v>
      </c>
      <c r="H19045" s="87">
        <v>0</v>
      </c>
    </row>
    <row r="19046" spans="1:8" x14ac:dyDescent="0.3">
      <c r="A19046" t="s">
        <v>43</v>
      </c>
      <c r="B19046" t="s">
        <v>56</v>
      </c>
      <c r="C19046" t="s">
        <v>105</v>
      </c>
      <c r="D19046" t="s">
        <v>198</v>
      </c>
      <c r="E19046" t="s">
        <v>135</v>
      </c>
      <c r="G19046" s="87">
        <v>17600</v>
      </c>
      <c r="H19046" s="87">
        <v>10489.6</v>
      </c>
    </row>
    <row r="19047" spans="1:8" x14ac:dyDescent="0.3">
      <c r="A19047" t="s">
        <v>43</v>
      </c>
      <c r="B19047" t="s">
        <v>56</v>
      </c>
      <c r="C19047" t="s">
        <v>105</v>
      </c>
      <c r="D19047" t="s">
        <v>198</v>
      </c>
      <c r="E19047" t="s">
        <v>199</v>
      </c>
      <c r="G19047" s="87">
        <v>17600</v>
      </c>
      <c r="H19047" s="87">
        <v>17600</v>
      </c>
    </row>
    <row r="19048" spans="1:8" x14ac:dyDescent="0.3">
      <c r="A19048" t="s">
        <v>43</v>
      </c>
      <c r="B19048" t="s">
        <v>56</v>
      </c>
      <c r="C19048" t="s">
        <v>105</v>
      </c>
      <c r="D19048" t="s">
        <v>198</v>
      </c>
      <c r="E19048" t="s">
        <v>200</v>
      </c>
      <c r="G19048" s="87">
        <v>17600</v>
      </c>
      <c r="H19048" s="87">
        <v>17677.07231277557</v>
      </c>
    </row>
    <row r="19049" spans="1:8" x14ac:dyDescent="0.3">
      <c r="A19049" t="s">
        <v>43</v>
      </c>
      <c r="B19049" t="s">
        <v>56</v>
      </c>
      <c r="C19049" t="s">
        <v>105</v>
      </c>
      <c r="D19049" t="s">
        <v>198</v>
      </c>
      <c r="E19049" t="s">
        <v>201</v>
      </c>
      <c r="G19049" s="87">
        <v>17600</v>
      </c>
      <c r="H19049" s="87">
        <v>17600</v>
      </c>
    </row>
    <row r="19050" spans="1:8" x14ac:dyDescent="0.3">
      <c r="A19050" t="s">
        <v>43</v>
      </c>
      <c r="B19050" t="s">
        <v>56</v>
      </c>
      <c r="C19050" t="s">
        <v>105</v>
      </c>
      <c r="D19050" t="s">
        <v>198</v>
      </c>
      <c r="E19050" t="s">
        <v>202</v>
      </c>
      <c r="G19050" s="87">
        <v>17600</v>
      </c>
      <c r="H19050" s="87">
        <v>10535.535098414241</v>
      </c>
    </row>
    <row r="19051" spans="1:8" x14ac:dyDescent="0.3">
      <c r="A19051" t="s">
        <v>43</v>
      </c>
      <c r="B19051" t="s">
        <v>56</v>
      </c>
      <c r="C19051" t="s">
        <v>105</v>
      </c>
      <c r="D19051" t="s">
        <v>198</v>
      </c>
      <c r="E19051" t="s">
        <v>139</v>
      </c>
      <c r="G19051" s="87">
        <v>17600</v>
      </c>
      <c r="H19051" s="87">
        <v>11352</v>
      </c>
    </row>
    <row r="19052" spans="1:8" x14ac:dyDescent="0.3">
      <c r="A19052" t="s">
        <v>43</v>
      </c>
      <c r="B19052" t="s">
        <v>56</v>
      </c>
      <c r="C19052" t="s">
        <v>105</v>
      </c>
      <c r="D19052" t="s">
        <v>198</v>
      </c>
      <c r="E19052" t="s">
        <v>65</v>
      </c>
      <c r="G19052" s="87">
        <v>17600</v>
      </c>
      <c r="H19052" s="87">
        <v>10535.535098414241</v>
      </c>
    </row>
    <row r="19053" spans="1:8" x14ac:dyDescent="0.3">
      <c r="A19053" t="s">
        <v>43</v>
      </c>
      <c r="B19053" t="s">
        <v>56</v>
      </c>
      <c r="C19053" t="s">
        <v>105</v>
      </c>
      <c r="D19053" t="s">
        <v>203</v>
      </c>
      <c r="E19053" t="s">
        <v>204</v>
      </c>
      <c r="G19053" s="87">
        <v>17600</v>
      </c>
      <c r="H19053" s="87">
        <v>10438.651037445479</v>
      </c>
    </row>
    <row r="19054" spans="1:8" x14ac:dyDescent="0.3">
      <c r="A19054" t="s">
        <v>43</v>
      </c>
      <c r="B19054" t="s">
        <v>56</v>
      </c>
      <c r="C19054" t="s">
        <v>105</v>
      </c>
      <c r="D19054" t="s">
        <v>203</v>
      </c>
      <c r="E19054" t="s">
        <v>142</v>
      </c>
      <c r="G19054" s="87">
        <v>17600</v>
      </c>
      <c r="H19054" s="87">
        <v>17600</v>
      </c>
    </row>
    <row r="19055" spans="1:8" x14ac:dyDescent="0.3">
      <c r="A19055" t="s">
        <v>43</v>
      </c>
      <c r="B19055" t="s">
        <v>56</v>
      </c>
      <c r="C19055" t="s">
        <v>105</v>
      </c>
      <c r="D19055" t="s">
        <v>203</v>
      </c>
      <c r="E19055" t="s">
        <v>143</v>
      </c>
      <c r="G19055" s="87">
        <v>17600</v>
      </c>
      <c r="H19055" s="87">
        <v>17514.515163499131</v>
      </c>
    </row>
    <row r="19056" spans="1:8" x14ac:dyDescent="0.3">
      <c r="A19056" t="s">
        <v>43</v>
      </c>
      <c r="B19056" t="s">
        <v>56</v>
      </c>
      <c r="C19056" t="s">
        <v>105</v>
      </c>
      <c r="D19056" t="s">
        <v>203</v>
      </c>
      <c r="E19056" t="s">
        <v>141</v>
      </c>
      <c r="G19056" s="87">
        <v>17600</v>
      </c>
      <c r="H19056" s="87">
        <v>0</v>
      </c>
    </row>
    <row r="19057" spans="1:8" x14ac:dyDescent="0.3">
      <c r="A19057" t="s">
        <v>43</v>
      </c>
      <c r="B19057" t="s">
        <v>56</v>
      </c>
      <c r="C19057" t="s">
        <v>105</v>
      </c>
      <c r="D19057" t="s">
        <v>203</v>
      </c>
      <c r="E19057" t="s">
        <v>205</v>
      </c>
      <c r="G19057" s="87">
        <v>17600</v>
      </c>
      <c r="H19057" s="87">
        <v>10438.651037445479</v>
      </c>
    </row>
    <row r="19058" spans="1:8" x14ac:dyDescent="0.3">
      <c r="A19058" t="s">
        <v>43</v>
      </c>
      <c r="B19058" t="s">
        <v>56</v>
      </c>
      <c r="C19058" t="s">
        <v>105</v>
      </c>
      <c r="D19058" t="s">
        <v>206</v>
      </c>
      <c r="E19058" t="s">
        <v>207</v>
      </c>
      <c r="G19058" s="87">
        <v>17600</v>
      </c>
      <c r="H19058" s="87">
        <v>18656</v>
      </c>
    </row>
    <row r="19059" spans="1:8" x14ac:dyDescent="0.3">
      <c r="A19059" t="s">
        <v>43</v>
      </c>
      <c r="B19059" t="s">
        <v>56</v>
      </c>
      <c r="C19059" t="s">
        <v>105</v>
      </c>
      <c r="D19059" t="s">
        <v>206</v>
      </c>
      <c r="E19059" t="s">
        <v>208</v>
      </c>
      <c r="G19059" s="87">
        <v>17600</v>
      </c>
      <c r="H19059" s="87">
        <v>18656</v>
      </c>
    </row>
    <row r="19060" spans="1:8" x14ac:dyDescent="0.3">
      <c r="A19060" t="s">
        <v>43</v>
      </c>
      <c r="B19060" t="s">
        <v>56</v>
      </c>
      <c r="C19060" t="s">
        <v>105</v>
      </c>
      <c r="D19060" t="s">
        <v>206</v>
      </c>
      <c r="E19060" t="s">
        <v>209</v>
      </c>
      <c r="G19060" s="87">
        <v>17600</v>
      </c>
      <c r="H19060" s="87">
        <v>16121.402625820559</v>
      </c>
    </row>
    <row r="19061" spans="1:8" x14ac:dyDescent="0.3">
      <c r="A19061" t="s">
        <v>43</v>
      </c>
      <c r="B19061" t="s">
        <v>56</v>
      </c>
      <c r="C19061" t="s">
        <v>105</v>
      </c>
      <c r="D19061" t="s">
        <v>210</v>
      </c>
      <c r="E19061" t="s">
        <v>211</v>
      </c>
      <c r="G19061" s="87">
        <v>17600</v>
      </c>
      <c r="H19061" s="87">
        <v>16192</v>
      </c>
    </row>
    <row r="19062" spans="1:8" x14ac:dyDescent="0.3">
      <c r="A19062" t="s">
        <v>43</v>
      </c>
      <c r="B19062" t="s">
        <v>56</v>
      </c>
      <c r="C19062" t="s">
        <v>105</v>
      </c>
      <c r="D19062" t="s">
        <v>210</v>
      </c>
      <c r="E19062" t="s">
        <v>212</v>
      </c>
      <c r="G19062" s="87">
        <v>17600</v>
      </c>
      <c r="H19062" s="87">
        <v>16016</v>
      </c>
    </row>
    <row r="19063" spans="1:8" x14ac:dyDescent="0.3">
      <c r="A19063" t="s">
        <v>43</v>
      </c>
      <c r="B19063" t="s">
        <v>56</v>
      </c>
      <c r="C19063" t="s">
        <v>105</v>
      </c>
      <c r="D19063" t="s">
        <v>210</v>
      </c>
      <c r="E19063" t="s">
        <v>213</v>
      </c>
      <c r="G19063" s="87">
        <v>17600</v>
      </c>
      <c r="H19063" s="87">
        <v>16280</v>
      </c>
    </row>
    <row r="19064" spans="1:8" x14ac:dyDescent="0.3">
      <c r="A19064" t="s">
        <v>43</v>
      </c>
      <c r="B19064" t="s">
        <v>56</v>
      </c>
      <c r="C19064" t="s">
        <v>105</v>
      </c>
      <c r="D19064" t="s">
        <v>214</v>
      </c>
      <c r="E19064" t="s">
        <v>215</v>
      </c>
      <c r="F19064" s="88">
        <v>46388</v>
      </c>
      <c r="G19064" s="87">
        <v>1466.666666666667</v>
      </c>
      <c r="H19064" s="87">
        <v>108.6593326577793</v>
      </c>
    </row>
    <row r="19065" spans="1:8" x14ac:dyDescent="0.3">
      <c r="A19065" t="s">
        <v>43</v>
      </c>
      <c r="B19065" t="s">
        <v>56</v>
      </c>
      <c r="C19065" t="s">
        <v>105</v>
      </c>
      <c r="D19065" t="s">
        <v>214</v>
      </c>
      <c r="E19065" t="s">
        <v>216</v>
      </c>
      <c r="F19065" s="88">
        <v>46388</v>
      </c>
      <c r="G19065" s="87">
        <v>1466.666666666667</v>
      </c>
      <c r="H19065" s="87">
        <v>88.000000000000085</v>
      </c>
    </row>
    <row r="19066" spans="1:8" x14ac:dyDescent="0.3">
      <c r="A19066" t="s">
        <v>43</v>
      </c>
      <c r="B19066" t="s">
        <v>56</v>
      </c>
      <c r="C19066" t="s">
        <v>105</v>
      </c>
      <c r="D19066" t="s">
        <v>214</v>
      </c>
      <c r="E19066" t="s">
        <v>217</v>
      </c>
      <c r="F19066" s="88">
        <v>46388</v>
      </c>
      <c r="G19066" s="87">
        <v>1466.666666666667</v>
      </c>
      <c r="H19066" s="87">
        <v>19.489936469603109</v>
      </c>
    </row>
    <row r="19067" spans="1:8" x14ac:dyDescent="0.3">
      <c r="A19067" t="s">
        <v>43</v>
      </c>
      <c r="B19067" t="s">
        <v>56</v>
      </c>
      <c r="C19067" t="s">
        <v>105</v>
      </c>
      <c r="D19067" t="s">
        <v>214</v>
      </c>
      <c r="E19067" t="s">
        <v>215</v>
      </c>
      <c r="F19067" s="88">
        <v>46419</v>
      </c>
      <c r="G19067" s="87">
        <v>1466.666666666667</v>
      </c>
      <c r="H19067" s="87">
        <v>108.63716814159331</v>
      </c>
    </row>
    <row r="19068" spans="1:8" x14ac:dyDescent="0.3">
      <c r="A19068" t="s">
        <v>43</v>
      </c>
      <c r="B19068" t="s">
        <v>56</v>
      </c>
      <c r="C19068" t="s">
        <v>105</v>
      </c>
      <c r="D19068" t="s">
        <v>214</v>
      </c>
      <c r="E19068" t="s">
        <v>216</v>
      </c>
      <c r="F19068" s="88">
        <v>46419</v>
      </c>
      <c r="G19068" s="87">
        <v>1466.666666666667</v>
      </c>
      <c r="H19068" s="87">
        <v>88.000000000000085</v>
      </c>
    </row>
    <row r="19069" spans="1:8" x14ac:dyDescent="0.3">
      <c r="A19069" t="s">
        <v>43</v>
      </c>
      <c r="B19069" t="s">
        <v>56</v>
      </c>
      <c r="C19069" t="s">
        <v>105</v>
      </c>
      <c r="D19069" t="s">
        <v>214</v>
      </c>
      <c r="E19069" t="s">
        <v>217</v>
      </c>
      <c r="F19069" s="88">
        <v>46419</v>
      </c>
      <c r="G19069" s="87">
        <v>1466.666666666667</v>
      </c>
      <c r="H19069" s="87">
        <v>19.469026548672758</v>
      </c>
    </row>
    <row r="19070" spans="1:8" x14ac:dyDescent="0.3">
      <c r="A19070" t="s">
        <v>43</v>
      </c>
      <c r="B19070" t="s">
        <v>56</v>
      </c>
      <c r="C19070" t="s">
        <v>105</v>
      </c>
      <c r="D19070" t="s">
        <v>214</v>
      </c>
      <c r="E19070" t="s">
        <v>215</v>
      </c>
      <c r="F19070" s="88">
        <v>46447</v>
      </c>
      <c r="G19070" s="87">
        <v>1466.666666666667</v>
      </c>
      <c r="H19070" s="87">
        <v>108.6150511331642</v>
      </c>
    </row>
    <row r="19071" spans="1:8" x14ac:dyDescent="0.3">
      <c r="A19071" t="s">
        <v>43</v>
      </c>
      <c r="B19071" t="s">
        <v>56</v>
      </c>
      <c r="C19071" t="s">
        <v>105</v>
      </c>
      <c r="D19071" t="s">
        <v>214</v>
      </c>
      <c r="E19071" t="s">
        <v>216</v>
      </c>
      <c r="F19071" s="88">
        <v>46447</v>
      </c>
      <c r="G19071" s="87">
        <v>1466.666666666667</v>
      </c>
      <c r="H19071" s="87">
        <v>88.000000000000085</v>
      </c>
    </row>
    <row r="19072" spans="1:8" x14ac:dyDescent="0.3">
      <c r="A19072" t="s">
        <v>43</v>
      </c>
      <c r="B19072" t="s">
        <v>56</v>
      </c>
      <c r="C19072" t="s">
        <v>105</v>
      </c>
      <c r="D19072" t="s">
        <v>214</v>
      </c>
      <c r="E19072" t="s">
        <v>217</v>
      </c>
      <c r="F19072" s="88">
        <v>46447</v>
      </c>
      <c r="G19072" s="87">
        <v>1466.666666666667</v>
      </c>
      <c r="H19072" s="87">
        <v>19.44816144638132</v>
      </c>
    </row>
    <row r="19073" spans="1:8" x14ac:dyDescent="0.3">
      <c r="A19073" t="s">
        <v>43</v>
      </c>
      <c r="B19073" t="s">
        <v>56</v>
      </c>
      <c r="C19073" t="s">
        <v>105</v>
      </c>
      <c r="D19073" t="s">
        <v>214</v>
      </c>
      <c r="E19073" t="s">
        <v>215</v>
      </c>
      <c r="F19073" s="88">
        <v>46478</v>
      </c>
      <c r="G19073" s="87">
        <v>1466.666666666667</v>
      </c>
      <c r="H19073" s="87">
        <v>19.426636022741249</v>
      </c>
    </row>
    <row r="19074" spans="1:8" x14ac:dyDescent="0.3">
      <c r="A19074" t="s">
        <v>43</v>
      </c>
      <c r="B19074" t="s">
        <v>56</v>
      </c>
      <c r="C19074" t="s">
        <v>105</v>
      </c>
      <c r="D19074" t="s">
        <v>214</v>
      </c>
      <c r="E19074" t="s">
        <v>216</v>
      </c>
      <c r="F19074" s="88">
        <v>46478</v>
      </c>
      <c r="G19074" s="87">
        <v>1466.666666666667</v>
      </c>
      <c r="H19074" s="87">
        <v>0</v>
      </c>
    </row>
    <row r="19075" spans="1:8" x14ac:dyDescent="0.3">
      <c r="A19075" t="s">
        <v>43</v>
      </c>
      <c r="B19075" t="s">
        <v>56</v>
      </c>
      <c r="C19075" t="s">
        <v>105</v>
      </c>
      <c r="D19075" t="s">
        <v>214</v>
      </c>
      <c r="E19075" t="s">
        <v>217</v>
      </c>
      <c r="F19075" s="88">
        <v>46478</v>
      </c>
      <c r="G19075" s="87">
        <v>1466.666666666667</v>
      </c>
      <c r="H19075" s="87">
        <v>19.426636022741249</v>
      </c>
    </row>
    <row r="19076" spans="1:8" x14ac:dyDescent="0.3">
      <c r="A19076" t="s">
        <v>43</v>
      </c>
      <c r="B19076" t="s">
        <v>56</v>
      </c>
      <c r="C19076" t="s">
        <v>105</v>
      </c>
      <c r="D19076" t="s">
        <v>214</v>
      </c>
      <c r="E19076" t="s">
        <v>215</v>
      </c>
      <c r="F19076" s="88">
        <v>46508</v>
      </c>
      <c r="G19076" s="87">
        <v>1466.666666666667</v>
      </c>
      <c r="H19076" s="87">
        <v>19.405158195537808</v>
      </c>
    </row>
    <row r="19077" spans="1:8" x14ac:dyDescent="0.3">
      <c r="A19077" t="s">
        <v>43</v>
      </c>
      <c r="B19077" t="s">
        <v>56</v>
      </c>
      <c r="C19077" t="s">
        <v>105</v>
      </c>
      <c r="D19077" t="s">
        <v>214</v>
      </c>
      <c r="E19077" t="s">
        <v>216</v>
      </c>
      <c r="F19077" s="88">
        <v>46508</v>
      </c>
      <c r="G19077" s="87">
        <v>1466.666666666667</v>
      </c>
      <c r="H19077" s="87">
        <v>0</v>
      </c>
    </row>
    <row r="19078" spans="1:8" x14ac:dyDescent="0.3">
      <c r="A19078" t="s">
        <v>43</v>
      </c>
      <c r="B19078" t="s">
        <v>56</v>
      </c>
      <c r="C19078" t="s">
        <v>105</v>
      </c>
      <c r="D19078" t="s">
        <v>214</v>
      </c>
      <c r="E19078" t="s">
        <v>217</v>
      </c>
      <c r="F19078" s="88">
        <v>46508</v>
      </c>
      <c r="G19078" s="87">
        <v>1466.666666666667</v>
      </c>
      <c r="H19078" s="87">
        <v>19.405158195537808</v>
      </c>
    </row>
    <row r="19079" spans="1:8" x14ac:dyDescent="0.3">
      <c r="A19079" t="s">
        <v>43</v>
      </c>
      <c r="B19079" t="s">
        <v>56</v>
      </c>
      <c r="C19079" t="s">
        <v>105</v>
      </c>
      <c r="D19079" t="s">
        <v>214</v>
      </c>
      <c r="E19079" t="s">
        <v>215</v>
      </c>
      <c r="F19079" s="88">
        <v>46539</v>
      </c>
      <c r="G19079" s="87">
        <v>1466.666666666667</v>
      </c>
      <c r="H19079" s="87">
        <v>19.3837278070799</v>
      </c>
    </row>
    <row r="19080" spans="1:8" x14ac:dyDescent="0.3">
      <c r="A19080" t="s">
        <v>43</v>
      </c>
      <c r="B19080" t="s">
        <v>56</v>
      </c>
      <c r="C19080" t="s">
        <v>105</v>
      </c>
      <c r="D19080" t="s">
        <v>214</v>
      </c>
      <c r="E19080" t="s">
        <v>216</v>
      </c>
      <c r="F19080" s="88">
        <v>46539</v>
      </c>
      <c r="G19080" s="87">
        <v>1466.666666666667</v>
      </c>
      <c r="H19080" s="87">
        <v>0</v>
      </c>
    </row>
    <row r="19081" spans="1:8" x14ac:dyDescent="0.3">
      <c r="A19081" t="s">
        <v>43</v>
      </c>
      <c r="B19081" t="s">
        <v>56</v>
      </c>
      <c r="C19081" t="s">
        <v>105</v>
      </c>
      <c r="D19081" t="s">
        <v>214</v>
      </c>
      <c r="E19081" t="s">
        <v>217</v>
      </c>
      <c r="F19081" s="88">
        <v>46539</v>
      </c>
      <c r="G19081" s="87">
        <v>1466.666666666667</v>
      </c>
      <c r="H19081" s="87">
        <v>19.3837278070799</v>
      </c>
    </row>
    <row r="19082" spans="1:8" x14ac:dyDescent="0.3">
      <c r="A19082" t="s">
        <v>43</v>
      </c>
      <c r="B19082" t="s">
        <v>56</v>
      </c>
      <c r="C19082" t="s">
        <v>105</v>
      </c>
      <c r="D19082" t="s">
        <v>214</v>
      </c>
      <c r="E19082" t="s">
        <v>215</v>
      </c>
      <c r="F19082" s="88">
        <v>46569</v>
      </c>
      <c r="G19082" s="87">
        <v>1466.666666666667</v>
      </c>
      <c r="H19082" s="87">
        <v>19.36234470037202</v>
      </c>
    </row>
    <row r="19083" spans="1:8" x14ac:dyDescent="0.3">
      <c r="A19083" t="s">
        <v>43</v>
      </c>
      <c r="B19083" t="s">
        <v>56</v>
      </c>
      <c r="C19083" t="s">
        <v>105</v>
      </c>
      <c r="D19083" t="s">
        <v>214</v>
      </c>
      <c r="E19083" t="s">
        <v>216</v>
      </c>
      <c r="F19083" s="88">
        <v>46569</v>
      </c>
      <c r="G19083" s="87">
        <v>1466.666666666667</v>
      </c>
      <c r="H19083" s="87">
        <v>0</v>
      </c>
    </row>
    <row r="19084" spans="1:8" x14ac:dyDescent="0.3">
      <c r="A19084" t="s">
        <v>43</v>
      </c>
      <c r="B19084" t="s">
        <v>56</v>
      </c>
      <c r="C19084" t="s">
        <v>105</v>
      </c>
      <c r="D19084" t="s">
        <v>214</v>
      </c>
      <c r="E19084" t="s">
        <v>217</v>
      </c>
      <c r="F19084" s="88">
        <v>46569</v>
      </c>
      <c r="G19084" s="87">
        <v>1466.666666666667</v>
      </c>
      <c r="H19084" s="87">
        <v>19.36234470037202</v>
      </c>
    </row>
    <row r="19085" spans="1:8" x14ac:dyDescent="0.3">
      <c r="A19085" t="s">
        <v>43</v>
      </c>
      <c r="B19085" t="s">
        <v>56</v>
      </c>
      <c r="C19085" t="s">
        <v>105</v>
      </c>
      <c r="D19085" t="s">
        <v>214</v>
      </c>
      <c r="E19085" t="s">
        <v>215</v>
      </c>
      <c r="F19085" s="88">
        <v>46600</v>
      </c>
      <c r="G19085" s="87">
        <v>1466.666666666667</v>
      </c>
      <c r="H19085" s="87">
        <v>19.340659340659599</v>
      </c>
    </row>
    <row r="19086" spans="1:8" x14ac:dyDescent="0.3">
      <c r="A19086" t="s">
        <v>43</v>
      </c>
      <c r="B19086" t="s">
        <v>56</v>
      </c>
      <c r="C19086" t="s">
        <v>105</v>
      </c>
      <c r="D19086" t="s">
        <v>214</v>
      </c>
      <c r="E19086" t="s">
        <v>216</v>
      </c>
      <c r="F19086" s="88">
        <v>46600</v>
      </c>
      <c r="G19086" s="87">
        <v>1466.666666666667</v>
      </c>
      <c r="H19086" s="87">
        <v>0</v>
      </c>
    </row>
    <row r="19087" spans="1:8" x14ac:dyDescent="0.3">
      <c r="A19087" t="s">
        <v>43</v>
      </c>
      <c r="B19087" t="s">
        <v>56</v>
      </c>
      <c r="C19087" t="s">
        <v>105</v>
      </c>
      <c r="D19087" t="s">
        <v>214</v>
      </c>
      <c r="E19087" t="s">
        <v>217</v>
      </c>
      <c r="F19087" s="88">
        <v>46600</v>
      </c>
      <c r="G19087" s="87">
        <v>1466.666666666667</v>
      </c>
      <c r="H19087" s="87">
        <v>19.340659340659599</v>
      </c>
    </row>
    <row r="19088" spans="1:8" x14ac:dyDescent="0.3">
      <c r="A19088" t="s">
        <v>43</v>
      </c>
      <c r="B19088" t="s">
        <v>56</v>
      </c>
      <c r="C19088" t="s">
        <v>105</v>
      </c>
      <c r="D19088" t="s">
        <v>214</v>
      </c>
      <c r="E19088" t="s">
        <v>215</v>
      </c>
      <c r="F19088" s="88">
        <v>46631</v>
      </c>
      <c r="G19088" s="87">
        <v>1466.666666666667</v>
      </c>
      <c r="H19088" s="87">
        <v>19.319371097932219</v>
      </c>
    </row>
    <row r="19089" spans="1:8" x14ac:dyDescent="0.3">
      <c r="A19089" t="s">
        <v>43</v>
      </c>
      <c r="B19089" t="s">
        <v>56</v>
      </c>
      <c r="C19089" t="s">
        <v>105</v>
      </c>
      <c r="D19089" t="s">
        <v>214</v>
      </c>
      <c r="E19089" t="s">
        <v>216</v>
      </c>
      <c r="F19089" s="88">
        <v>46631</v>
      </c>
      <c r="G19089" s="87">
        <v>1466.666666666667</v>
      </c>
      <c r="H19089" s="87">
        <v>0</v>
      </c>
    </row>
    <row r="19090" spans="1:8" x14ac:dyDescent="0.3">
      <c r="A19090" t="s">
        <v>43</v>
      </c>
      <c r="B19090" t="s">
        <v>56</v>
      </c>
      <c r="C19090" t="s">
        <v>105</v>
      </c>
      <c r="D19090" t="s">
        <v>214</v>
      </c>
      <c r="E19090" t="s">
        <v>217</v>
      </c>
      <c r="F19090" s="88">
        <v>46631</v>
      </c>
      <c r="G19090" s="87">
        <v>1466.666666666667</v>
      </c>
      <c r="H19090" s="87">
        <v>19.319371097932219</v>
      </c>
    </row>
    <row r="19091" spans="1:8" x14ac:dyDescent="0.3">
      <c r="A19091" t="s">
        <v>43</v>
      </c>
      <c r="B19091" t="s">
        <v>56</v>
      </c>
      <c r="C19091" t="s">
        <v>105</v>
      </c>
      <c r="D19091" t="s">
        <v>214</v>
      </c>
      <c r="E19091" t="s">
        <v>215</v>
      </c>
      <c r="F19091" s="88">
        <v>46661</v>
      </c>
      <c r="G19091" s="87">
        <v>1466.666666666667</v>
      </c>
      <c r="H19091" s="87">
        <v>19.298129667569729</v>
      </c>
    </row>
    <row r="19092" spans="1:8" x14ac:dyDescent="0.3">
      <c r="A19092" t="s">
        <v>43</v>
      </c>
      <c r="B19092" t="s">
        <v>56</v>
      </c>
      <c r="C19092" t="s">
        <v>105</v>
      </c>
      <c r="D19092" t="s">
        <v>214</v>
      </c>
      <c r="E19092" t="s">
        <v>216</v>
      </c>
      <c r="F19092" s="88">
        <v>46661</v>
      </c>
      <c r="G19092" s="87">
        <v>1466.666666666667</v>
      </c>
      <c r="H19092" s="87">
        <v>0</v>
      </c>
    </row>
    <row r="19093" spans="1:8" x14ac:dyDescent="0.3">
      <c r="A19093" t="s">
        <v>43</v>
      </c>
      <c r="B19093" t="s">
        <v>56</v>
      </c>
      <c r="C19093" t="s">
        <v>105</v>
      </c>
      <c r="D19093" t="s">
        <v>214</v>
      </c>
      <c r="E19093" t="s">
        <v>217</v>
      </c>
      <c r="F19093" s="88">
        <v>46661</v>
      </c>
      <c r="G19093" s="87">
        <v>1466.666666666667</v>
      </c>
      <c r="H19093" s="87">
        <v>19.298129667569729</v>
      </c>
    </row>
    <row r="19094" spans="1:8" x14ac:dyDescent="0.3">
      <c r="A19094" t="s">
        <v>43</v>
      </c>
      <c r="B19094" t="s">
        <v>56</v>
      </c>
      <c r="C19094" t="s">
        <v>105</v>
      </c>
      <c r="D19094" t="s">
        <v>214</v>
      </c>
      <c r="E19094" t="s">
        <v>215</v>
      </c>
      <c r="F19094" s="88">
        <v>46692</v>
      </c>
      <c r="G19094" s="87">
        <v>1466.666666666667</v>
      </c>
      <c r="H19094" s="87">
        <v>19.276934895333071</v>
      </c>
    </row>
    <row r="19095" spans="1:8" x14ac:dyDescent="0.3">
      <c r="A19095" t="s">
        <v>43</v>
      </c>
      <c r="B19095" t="s">
        <v>56</v>
      </c>
      <c r="C19095" t="s">
        <v>105</v>
      </c>
      <c r="D19095" t="s">
        <v>214</v>
      </c>
      <c r="E19095" t="s">
        <v>216</v>
      </c>
      <c r="F19095" s="88">
        <v>46692</v>
      </c>
      <c r="G19095" s="87">
        <v>1466.666666666667</v>
      </c>
      <c r="H19095" s="87">
        <v>0</v>
      </c>
    </row>
    <row r="19096" spans="1:8" x14ac:dyDescent="0.3">
      <c r="A19096" t="s">
        <v>43</v>
      </c>
      <c r="B19096" t="s">
        <v>56</v>
      </c>
      <c r="C19096" t="s">
        <v>105</v>
      </c>
      <c r="D19096" t="s">
        <v>214</v>
      </c>
      <c r="E19096" t="s">
        <v>217</v>
      </c>
      <c r="F19096" s="88">
        <v>46692</v>
      </c>
      <c r="G19096" s="87">
        <v>1466.666666666667</v>
      </c>
      <c r="H19096" s="87">
        <v>19.276934895333071</v>
      </c>
    </row>
    <row r="19097" spans="1:8" x14ac:dyDescent="0.3">
      <c r="A19097" t="s">
        <v>43</v>
      </c>
      <c r="B19097" t="s">
        <v>56</v>
      </c>
      <c r="C19097" t="s">
        <v>105</v>
      </c>
      <c r="D19097" t="s">
        <v>214</v>
      </c>
      <c r="E19097" t="s">
        <v>215</v>
      </c>
      <c r="F19097" s="88">
        <v>46722</v>
      </c>
      <c r="G19097" s="87">
        <v>1466.666666666667</v>
      </c>
      <c r="H19097" s="87">
        <v>19.25578662765929</v>
      </c>
    </row>
    <row r="19098" spans="1:8" x14ac:dyDescent="0.3">
      <c r="A19098" t="s">
        <v>43</v>
      </c>
      <c r="B19098" t="s">
        <v>56</v>
      </c>
      <c r="C19098" t="s">
        <v>105</v>
      </c>
      <c r="D19098" t="s">
        <v>214</v>
      </c>
      <c r="E19098" t="s">
        <v>216</v>
      </c>
      <c r="F19098" s="88">
        <v>46722</v>
      </c>
      <c r="G19098" s="87">
        <v>1466.666666666667</v>
      </c>
      <c r="H19098" s="87">
        <v>0</v>
      </c>
    </row>
    <row r="19099" spans="1:8" x14ac:dyDescent="0.3">
      <c r="A19099" t="s">
        <v>43</v>
      </c>
      <c r="B19099" t="s">
        <v>56</v>
      </c>
      <c r="C19099" t="s">
        <v>105</v>
      </c>
      <c r="D19099" t="s">
        <v>214</v>
      </c>
      <c r="E19099" t="s">
        <v>217</v>
      </c>
      <c r="F19099" s="88">
        <v>46722</v>
      </c>
      <c r="G19099" s="87">
        <v>1466.666666666667</v>
      </c>
      <c r="H19099" s="87">
        <v>19.25578662765929</v>
      </c>
    </row>
    <row r="19100" spans="1:8" x14ac:dyDescent="0.3">
      <c r="A19100" t="s">
        <v>43</v>
      </c>
      <c r="B19100" t="s">
        <v>56</v>
      </c>
      <c r="C19100" t="s">
        <v>106</v>
      </c>
      <c r="D19100" t="s">
        <v>198</v>
      </c>
      <c r="E19100" t="s">
        <v>135</v>
      </c>
      <c r="G19100" s="87">
        <v>14400</v>
      </c>
      <c r="H19100" s="87">
        <v>8352</v>
      </c>
    </row>
    <row r="19101" spans="1:8" x14ac:dyDescent="0.3">
      <c r="A19101" t="s">
        <v>43</v>
      </c>
      <c r="B19101" t="s">
        <v>56</v>
      </c>
      <c r="C19101" t="s">
        <v>106</v>
      </c>
      <c r="D19101" t="s">
        <v>198</v>
      </c>
      <c r="E19101" t="s">
        <v>199</v>
      </c>
      <c r="G19101" s="87">
        <v>14400</v>
      </c>
      <c r="H19101" s="87">
        <v>14400</v>
      </c>
    </row>
    <row r="19102" spans="1:8" x14ac:dyDescent="0.3">
      <c r="A19102" t="s">
        <v>43</v>
      </c>
      <c r="B19102" t="s">
        <v>56</v>
      </c>
      <c r="C19102" t="s">
        <v>106</v>
      </c>
      <c r="D19102" t="s">
        <v>198</v>
      </c>
      <c r="E19102" t="s">
        <v>200</v>
      </c>
      <c r="G19102" s="87">
        <v>14400</v>
      </c>
      <c r="H19102" s="87">
        <v>14590.24830341646</v>
      </c>
    </row>
    <row r="19103" spans="1:8" x14ac:dyDescent="0.3">
      <c r="A19103" t="s">
        <v>43</v>
      </c>
      <c r="B19103" t="s">
        <v>56</v>
      </c>
      <c r="C19103" t="s">
        <v>106</v>
      </c>
      <c r="D19103" t="s">
        <v>198</v>
      </c>
      <c r="E19103" t="s">
        <v>201</v>
      </c>
      <c r="G19103" s="87">
        <v>14400</v>
      </c>
      <c r="H19103" s="87">
        <v>14400</v>
      </c>
    </row>
    <row r="19104" spans="1:8" x14ac:dyDescent="0.3">
      <c r="A19104" t="s">
        <v>43</v>
      </c>
      <c r="B19104" t="s">
        <v>56</v>
      </c>
      <c r="C19104" t="s">
        <v>106</v>
      </c>
      <c r="D19104" t="s">
        <v>198</v>
      </c>
      <c r="E19104" t="s">
        <v>202</v>
      </c>
      <c r="G19104" s="87">
        <v>14400</v>
      </c>
      <c r="H19104" s="87">
        <v>8462.3440159815455</v>
      </c>
    </row>
    <row r="19105" spans="1:8" x14ac:dyDescent="0.3">
      <c r="A19105" t="s">
        <v>43</v>
      </c>
      <c r="B19105" t="s">
        <v>56</v>
      </c>
      <c r="C19105" t="s">
        <v>106</v>
      </c>
      <c r="D19105" t="s">
        <v>198</v>
      </c>
      <c r="E19105" t="s">
        <v>139</v>
      </c>
      <c r="G19105" s="87">
        <v>14400</v>
      </c>
      <c r="H19105" s="87">
        <v>8856</v>
      </c>
    </row>
    <row r="19106" spans="1:8" x14ac:dyDescent="0.3">
      <c r="A19106" t="s">
        <v>43</v>
      </c>
      <c r="B19106" t="s">
        <v>56</v>
      </c>
      <c r="C19106" t="s">
        <v>106</v>
      </c>
      <c r="D19106" t="s">
        <v>198</v>
      </c>
      <c r="E19106" t="s">
        <v>65</v>
      </c>
      <c r="G19106" s="87">
        <v>14400</v>
      </c>
      <c r="H19106" s="87">
        <v>8462.3440159815455</v>
      </c>
    </row>
    <row r="19107" spans="1:8" x14ac:dyDescent="0.3">
      <c r="A19107" t="s">
        <v>43</v>
      </c>
      <c r="B19107" t="s">
        <v>56</v>
      </c>
      <c r="C19107" t="s">
        <v>106</v>
      </c>
      <c r="D19107" t="s">
        <v>203</v>
      </c>
      <c r="E19107" t="s">
        <v>204</v>
      </c>
      <c r="G19107" s="87">
        <v>14400</v>
      </c>
      <c r="H19107" s="87">
        <v>8488.8374000418335</v>
      </c>
    </row>
    <row r="19108" spans="1:8" x14ac:dyDescent="0.3">
      <c r="A19108" t="s">
        <v>43</v>
      </c>
      <c r="B19108" t="s">
        <v>56</v>
      </c>
      <c r="C19108" t="s">
        <v>106</v>
      </c>
      <c r="D19108" t="s">
        <v>203</v>
      </c>
      <c r="E19108" t="s">
        <v>142</v>
      </c>
      <c r="G19108" s="87">
        <v>14400</v>
      </c>
      <c r="H19108" s="87">
        <v>14400</v>
      </c>
    </row>
    <row r="19109" spans="1:8" x14ac:dyDescent="0.3">
      <c r="A19109" t="s">
        <v>43</v>
      </c>
      <c r="B19109" t="s">
        <v>56</v>
      </c>
      <c r="C19109" t="s">
        <v>106</v>
      </c>
      <c r="D19109" t="s">
        <v>203</v>
      </c>
      <c r="E19109" t="s">
        <v>143</v>
      </c>
      <c r="G19109" s="87">
        <v>14400</v>
      </c>
      <c r="H19109" s="87">
        <v>14635.92655179627</v>
      </c>
    </row>
    <row r="19110" spans="1:8" x14ac:dyDescent="0.3">
      <c r="A19110" t="s">
        <v>43</v>
      </c>
      <c r="B19110" t="s">
        <v>56</v>
      </c>
      <c r="C19110" t="s">
        <v>106</v>
      </c>
      <c r="D19110" t="s">
        <v>203</v>
      </c>
      <c r="E19110" t="s">
        <v>141</v>
      </c>
      <c r="G19110" s="87">
        <v>14400</v>
      </c>
      <c r="H19110" s="87">
        <v>0</v>
      </c>
    </row>
    <row r="19111" spans="1:8" x14ac:dyDescent="0.3">
      <c r="A19111" t="s">
        <v>43</v>
      </c>
      <c r="B19111" t="s">
        <v>56</v>
      </c>
      <c r="C19111" t="s">
        <v>106</v>
      </c>
      <c r="D19111" t="s">
        <v>203</v>
      </c>
      <c r="E19111" t="s">
        <v>205</v>
      </c>
      <c r="G19111" s="87">
        <v>14400</v>
      </c>
      <c r="H19111" s="87">
        <v>8488.8374000418335</v>
      </c>
    </row>
    <row r="19112" spans="1:8" x14ac:dyDescent="0.3">
      <c r="A19112" t="s">
        <v>43</v>
      </c>
      <c r="B19112" t="s">
        <v>56</v>
      </c>
      <c r="C19112" t="s">
        <v>106</v>
      </c>
      <c r="D19112" t="s">
        <v>206</v>
      </c>
      <c r="E19112" t="s">
        <v>207</v>
      </c>
      <c r="G19112" s="87">
        <v>14400</v>
      </c>
      <c r="H19112" s="87">
        <v>14688</v>
      </c>
    </row>
    <row r="19113" spans="1:8" x14ac:dyDescent="0.3">
      <c r="A19113" t="s">
        <v>43</v>
      </c>
      <c r="B19113" t="s">
        <v>56</v>
      </c>
      <c r="C19113" t="s">
        <v>106</v>
      </c>
      <c r="D19113" t="s">
        <v>206</v>
      </c>
      <c r="E19113" t="s">
        <v>208</v>
      </c>
      <c r="G19113" s="87">
        <v>14400</v>
      </c>
      <c r="H19113" s="87">
        <v>14688</v>
      </c>
    </row>
    <row r="19114" spans="1:8" x14ac:dyDescent="0.3">
      <c r="A19114" t="s">
        <v>43</v>
      </c>
      <c r="B19114" t="s">
        <v>56</v>
      </c>
      <c r="C19114" t="s">
        <v>106</v>
      </c>
      <c r="D19114" t="s">
        <v>206</v>
      </c>
      <c r="E19114" t="s">
        <v>209</v>
      </c>
      <c r="G19114" s="87">
        <v>14400</v>
      </c>
      <c r="H19114" s="87">
        <v>13075.25382932166</v>
      </c>
    </row>
    <row r="19115" spans="1:8" x14ac:dyDescent="0.3">
      <c r="A19115" t="s">
        <v>43</v>
      </c>
      <c r="B19115" t="s">
        <v>56</v>
      </c>
      <c r="C19115" t="s">
        <v>106</v>
      </c>
      <c r="D19115" t="s">
        <v>210</v>
      </c>
      <c r="E19115" t="s">
        <v>211</v>
      </c>
      <c r="G19115" s="87">
        <v>14400</v>
      </c>
      <c r="H19115" s="87">
        <v>13248</v>
      </c>
    </row>
    <row r="19116" spans="1:8" x14ac:dyDescent="0.3">
      <c r="A19116" t="s">
        <v>43</v>
      </c>
      <c r="B19116" t="s">
        <v>56</v>
      </c>
      <c r="C19116" t="s">
        <v>106</v>
      </c>
      <c r="D19116" t="s">
        <v>210</v>
      </c>
      <c r="E19116" t="s">
        <v>212</v>
      </c>
      <c r="G19116" s="87">
        <v>14400</v>
      </c>
      <c r="H19116" s="87">
        <v>13104</v>
      </c>
    </row>
    <row r="19117" spans="1:8" x14ac:dyDescent="0.3">
      <c r="A19117" t="s">
        <v>43</v>
      </c>
      <c r="B19117" t="s">
        <v>56</v>
      </c>
      <c r="C19117" t="s">
        <v>106</v>
      </c>
      <c r="D19117" t="s">
        <v>210</v>
      </c>
      <c r="E19117" t="s">
        <v>213</v>
      </c>
      <c r="G19117" s="87">
        <v>14400</v>
      </c>
      <c r="H19117" s="87">
        <v>13032</v>
      </c>
    </row>
    <row r="19118" spans="1:8" x14ac:dyDescent="0.3">
      <c r="A19118" t="s">
        <v>43</v>
      </c>
      <c r="B19118" t="s">
        <v>56</v>
      </c>
      <c r="C19118" t="s">
        <v>106</v>
      </c>
      <c r="D19118" t="s">
        <v>214</v>
      </c>
      <c r="E19118" t="s">
        <v>215</v>
      </c>
      <c r="F19118" s="88">
        <v>46388</v>
      </c>
      <c r="G19118" s="87">
        <v>1200</v>
      </c>
      <c r="H19118" s="87">
        <v>18.645187968573222</v>
      </c>
    </row>
    <row r="19119" spans="1:8" x14ac:dyDescent="0.3">
      <c r="A19119" t="s">
        <v>43</v>
      </c>
      <c r="B19119" t="s">
        <v>56</v>
      </c>
      <c r="C19119" t="s">
        <v>106</v>
      </c>
      <c r="D19119" t="s">
        <v>214</v>
      </c>
      <c r="E19119" t="s">
        <v>216</v>
      </c>
      <c r="F19119" s="88">
        <v>46388</v>
      </c>
      <c r="G19119" s="87">
        <v>1200</v>
      </c>
      <c r="H19119" s="87">
        <v>24.000000000000021</v>
      </c>
    </row>
    <row r="19120" spans="1:8" x14ac:dyDescent="0.3">
      <c r="A19120" t="s">
        <v>43</v>
      </c>
      <c r="B19120" t="s">
        <v>56</v>
      </c>
      <c r="C19120" t="s">
        <v>106</v>
      </c>
      <c r="D19120" t="s">
        <v>214</v>
      </c>
      <c r="E19120" t="s">
        <v>217</v>
      </c>
      <c r="F19120" s="88">
        <v>46388</v>
      </c>
      <c r="G19120" s="87">
        <v>1200</v>
      </c>
      <c r="H19120" s="87">
        <v>-5.2498157170852267</v>
      </c>
    </row>
    <row r="19121" spans="1:8" x14ac:dyDescent="0.3">
      <c r="A19121" t="s">
        <v>43</v>
      </c>
      <c r="B19121" t="s">
        <v>56</v>
      </c>
      <c r="C19121" t="s">
        <v>106</v>
      </c>
      <c r="D19121" t="s">
        <v>214</v>
      </c>
      <c r="E19121" t="s">
        <v>215</v>
      </c>
      <c r="F19121" s="88">
        <v>46419</v>
      </c>
      <c r="G19121" s="87">
        <v>1200</v>
      </c>
      <c r="H19121" s="87">
        <v>18.64329392580526</v>
      </c>
    </row>
    <row r="19122" spans="1:8" x14ac:dyDescent="0.3">
      <c r="A19122" t="s">
        <v>43</v>
      </c>
      <c r="B19122" t="s">
        <v>56</v>
      </c>
      <c r="C19122" t="s">
        <v>106</v>
      </c>
      <c r="D19122" t="s">
        <v>214</v>
      </c>
      <c r="E19122" t="s">
        <v>216</v>
      </c>
      <c r="F19122" s="88">
        <v>46419</v>
      </c>
      <c r="G19122" s="87">
        <v>1200</v>
      </c>
      <c r="H19122" s="87">
        <v>24.000000000000021</v>
      </c>
    </row>
    <row r="19123" spans="1:8" x14ac:dyDescent="0.3">
      <c r="A19123" t="s">
        <v>43</v>
      </c>
      <c r="B19123" t="s">
        <v>56</v>
      </c>
      <c r="C19123" t="s">
        <v>106</v>
      </c>
      <c r="D19123" t="s">
        <v>214</v>
      </c>
      <c r="E19123" t="s">
        <v>217</v>
      </c>
      <c r="F19123" s="88">
        <v>46419</v>
      </c>
      <c r="G19123" s="87">
        <v>1200</v>
      </c>
      <c r="H19123" s="87">
        <v>-5.251672621759651</v>
      </c>
    </row>
    <row r="19124" spans="1:8" x14ac:dyDescent="0.3">
      <c r="A19124" t="s">
        <v>43</v>
      </c>
      <c r="B19124" t="s">
        <v>56</v>
      </c>
      <c r="C19124" t="s">
        <v>106</v>
      </c>
      <c r="D19124" t="s">
        <v>214</v>
      </c>
      <c r="E19124" t="s">
        <v>215</v>
      </c>
      <c r="F19124" s="88">
        <v>46447</v>
      </c>
      <c r="G19124" s="87">
        <v>1200</v>
      </c>
      <c r="H19124" s="87">
        <v>18.641398542684939</v>
      </c>
    </row>
    <row r="19125" spans="1:8" x14ac:dyDescent="0.3">
      <c r="A19125" t="s">
        <v>43</v>
      </c>
      <c r="B19125" t="s">
        <v>56</v>
      </c>
      <c r="C19125" t="s">
        <v>106</v>
      </c>
      <c r="D19125" t="s">
        <v>214</v>
      </c>
      <c r="E19125" t="s">
        <v>216</v>
      </c>
      <c r="F19125" s="88">
        <v>46447</v>
      </c>
      <c r="G19125" s="87">
        <v>1200</v>
      </c>
      <c r="H19125" s="87">
        <v>24.000000000000021</v>
      </c>
    </row>
    <row r="19126" spans="1:8" x14ac:dyDescent="0.3">
      <c r="A19126" t="s">
        <v>43</v>
      </c>
      <c r="B19126" t="s">
        <v>56</v>
      </c>
      <c r="C19126" t="s">
        <v>106</v>
      </c>
      <c r="D19126" t="s">
        <v>214</v>
      </c>
      <c r="E19126" t="s">
        <v>217</v>
      </c>
      <c r="F19126" s="88">
        <v>46447</v>
      </c>
      <c r="G19126" s="87">
        <v>1200</v>
      </c>
      <c r="H19126" s="87">
        <v>-5.2535308405049266</v>
      </c>
    </row>
    <row r="19127" spans="1:8" x14ac:dyDescent="0.3">
      <c r="A19127" t="s">
        <v>43</v>
      </c>
      <c r="B19127" t="s">
        <v>56</v>
      </c>
      <c r="C19127" t="s">
        <v>106</v>
      </c>
      <c r="D19127" t="s">
        <v>214</v>
      </c>
      <c r="E19127" t="s">
        <v>215</v>
      </c>
      <c r="F19127" s="88">
        <v>46478</v>
      </c>
      <c r="G19127" s="87">
        <v>1200</v>
      </c>
      <c r="H19127" s="87">
        <v>18.6394374985003</v>
      </c>
    </row>
    <row r="19128" spans="1:8" x14ac:dyDescent="0.3">
      <c r="A19128" t="s">
        <v>43</v>
      </c>
      <c r="B19128" t="s">
        <v>56</v>
      </c>
      <c r="C19128" t="s">
        <v>106</v>
      </c>
      <c r="D19128" t="s">
        <v>214</v>
      </c>
      <c r="E19128" t="s">
        <v>216</v>
      </c>
      <c r="F19128" s="88">
        <v>46478</v>
      </c>
      <c r="G19128" s="87">
        <v>1200</v>
      </c>
      <c r="H19128" s="87">
        <v>24.000000000000021</v>
      </c>
    </row>
    <row r="19129" spans="1:8" x14ac:dyDescent="0.3">
      <c r="A19129" t="s">
        <v>43</v>
      </c>
      <c r="B19129" t="s">
        <v>56</v>
      </c>
      <c r="C19129" t="s">
        <v>106</v>
      </c>
      <c r="D19129" t="s">
        <v>214</v>
      </c>
      <c r="E19129" t="s">
        <v>217</v>
      </c>
      <c r="F19129" s="88">
        <v>46478</v>
      </c>
      <c r="G19129" s="87">
        <v>1200</v>
      </c>
      <c r="H19129" s="87">
        <v>-5.255453432842927</v>
      </c>
    </row>
    <row r="19130" spans="1:8" x14ac:dyDescent="0.3">
      <c r="A19130" t="s">
        <v>43</v>
      </c>
      <c r="B19130" t="s">
        <v>56</v>
      </c>
      <c r="C19130" t="s">
        <v>106</v>
      </c>
      <c r="D19130" t="s">
        <v>214</v>
      </c>
      <c r="E19130" t="s">
        <v>215</v>
      </c>
      <c r="F19130" s="88">
        <v>46508</v>
      </c>
      <c r="G19130" s="87">
        <v>1200</v>
      </c>
      <c r="H19130" s="87">
        <v>-5.2573774328874112</v>
      </c>
    </row>
    <row r="19131" spans="1:8" x14ac:dyDescent="0.3">
      <c r="A19131" t="s">
        <v>43</v>
      </c>
      <c r="B19131" t="s">
        <v>56</v>
      </c>
      <c r="C19131" t="s">
        <v>106</v>
      </c>
      <c r="D19131" t="s">
        <v>214</v>
      </c>
      <c r="E19131" t="s">
        <v>216</v>
      </c>
      <c r="F19131" s="88">
        <v>46508</v>
      </c>
      <c r="G19131" s="87">
        <v>1200</v>
      </c>
      <c r="H19131" s="87">
        <v>0</v>
      </c>
    </row>
    <row r="19132" spans="1:8" x14ac:dyDescent="0.3">
      <c r="A19132" t="s">
        <v>43</v>
      </c>
      <c r="B19132" t="s">
        <v>56</v>
      </c>
      <c r="C19132" t="s">
        <v>106</v>
      </c>
      <c r="D19132" t="s">
        <v>214</v>
      </c>
      <c r="E19132" t="s">
        <v>217</v>
      </c>
      <c r="F19132" s="88">
        <v>46508</v>
      </c>
      <c r="G19132" s="87">
        <v>1200</v>
      </c>
      <c r="H19132" s="87">
        <v>-5.2573774328874112</v>
      </c>
    </row>
    <row r="19133" spans="1:8" x14ac:dyDescent="0.3">
      <c r="A19133" t="s">
        <v>43</v>
      </c>
      <c r="B19133" t="s">
        <v>56</v>
      </c>
      <c r="C19133" t="s">
        <v>106</v>
      </c>
      <c r="D19133" t="s">
        <v>214</v>
      </c>
      <c r="E19133" t="s">
        <v>215</v>
      </c>
      <c r="F19133" s="88">
        <v>46539</v>
      </c>
      <c r="G19133" s="87">
        <v>1200</v>
      </c>
      <c r="H19133" s="87">
        <v>-5.2593028421848764</v>
      </c>
    </row>
    <row r="19134" spans="1:8" x14ac:dyDescent="0.3">
      <c r="A19134" t="s">
        <v>43</v>
      </c>
      <c r="B19134" t="s">
        <v>56</v>
      </c>
      <c r="C19134" t="s">
        <v>106</v>
      </c>
      <c r="D19134" t="s">
        <v>214</v>
      </c>
      <c r="E19134" t="s">
        <v>216</v>
      </c>
      <c r="F19134" s="88">
        <v>46539</v>
      </c>
      <c r="G19134" s="87">
        <v>1200</v>
      </c>
      <c r="H19134" s="87">
        <v>0</v>
      </c>
    </row>
    <row r="19135" spans="1:8" x14ac:dyDescent="0.3">
      <c r="A19135" t="s">
        <v>43</v>
      </c>
      <c r="B19135" t="s">
        <v>56</v>
      </c>
      <c r="C19135" t="s">
        <v>106</v>
      </c>
      <c r="D19135" t="s">
        <v>214</v>
      </c>
      <c r="E19135" t="s">
        <v>217</v>
      </c>
      <c r="F19135" s="88">
        <v>46539</v>
      </c>
      <c r="G19135" s="87">
        <v>1200</v>
      </c>
      <c r="H19135" s="87">
        <v>-5.2593028421848764</v>
      </c>
    </row>
    <row r="19136" spans="1:8" x14ac:dyDescent="0.3">
      <c r="A19136" t="s">
        <v>43</v>
      </c>
      <c r="B19136" t="s">
        <v>56</v>
      </c>
      <c r="C19136" t="s">
        <v>106</v>
      </c>
      <c r="D19136" t="s">
        <v>214</v>
      </c>
      <c r="E19136" t="s">
        <v>215</v>
      </c>
      <c r="F19136" s="88">
        <v>46569</v>
      </c>
      <c r="G19136" s="87">
        <v>1200</v>
      </c>
      <c r="H19136" s="87">
        <v>-5.2612296622843502</v>
      </c>
    </row>
    <row r="19137" spans="1:8" x14ac:dyDescent="0.3">
      <c r="A19137" t="s">
        <v>43</v>
      </c>
      <c r="B19137" t="s">
        <v>56</v>
      </c>
      <c r="C19137" t="s">
        <v>106</v>
      </c>
      <c r="D19137" t="s">
        <v>214</v>
      </c>
      <c r="E19137" t="s">
        <v>216</v>
      </c>
      <c r="F19137" s="88">
        <v>46569</v>
      </c>
      <c r="G19137" s="87">
        <v>1200</v>
      </c>
      <c r="H19137" s="87">
        <v>0</v>
      </c>
    </row>
    <row r="19138" spans="1:8" x14ac:dyDescent="0.3">
      <c r="A19138" t="s">
        <v>43</v>
      </c>
      <c r="B19138" t="s">
        <v>56</v>
      </c>
      <c r="C19138" t="s">
        <v>106</v>
      </c>
      <c r="D19138" t="s">
        <v>214</v>
      </c>
      <c r="E19138" t="s">
        <v>217</v>
      </c>
      <c r="F19138" s="88">
        <v>46569</v>
      </c>
      <c r="G19138" s="87">
        <v>1200</v>
      </c>
      <c r="H19138" s="87">
        <v>-5.2612296622843502</v>
      </c>
    </row>
    <row r="19139" spans="1:8" x14ac:dyDescent="0.3">
      <c r="A19139" t="s">
        <v>43</v>
      </c>
      <c r="B19139" t="s">
        <v>56</v>
      </c>
      <c r="C19139" t="s">
        <v>106</v>
      </c>
      <c r="D19139" t="s">
        <v>214</v>
      </c>
      <c r="E19139" t="s">
        <v>215</v>
      </c>
      <c r="F19139" s="88">
        <v>46600</v>
      </c>
      <c r="G19139" s="87">
        <v>1200</v>
      </c>
      <c r="H19139" s="87">
        <v>-5.2631895168800291</v>
      </c>
    </row>
    <row r="19140" spans="1:8" x14ac:dyDescent="0.3">
      <c r="A19140" t="s">
        <v>43</v>
      </c>
      <c r="B19140" t="s">
        <v>56</v>
      </c>
      <c r="C19140" t="s">
        <v>106</v>
      </c>
      <c r="D19140" t="s">
        <v>214</v>
      </c>
      <c r="E19140" t="s">
        <v>216</v>
      </c>
      <c r="F19140" s="88">
        <v>46600</v>
      </c>
      <c r="G19140" s="87">
        <v>1200</v>
      </c>
      <c r="H19140" s="87">
        <v>0</v>
      </c>
    </row>
    <row r="19141" spans="1:8" x14ac:dyDescent="0.3">
      <c r="A19141" t="s">
        <v>43</v>
      </c>
      <c r="B19141" t="s">
        <v>56</v>
      </c>
      <c r="C19141" t="s">
        <v>106</v>
      </c>
      <c r="D19141" t="s">
        <v>214</v>
      </c>
      <c r="E19141" t="s">
        <v>217</v>
      </c>
      <c r="F19141" s="88">
        <v>46600</v>
      </c>
      <c r="G19141" s="87">
        <v>1200</v>
      </c>
      <c r="H19141" s="87">
        <v>-5.2631895168800291</v>
      </c>
    </row>
    <row r="19142" spans="1:8" x14ac:dyDescent="0.3">
      <c r="A19142" t="s">
        <v>43</v>
      </c>
      <c r="B19142" t="s">
        <v>56</v>
      </c>
      <c r="C19142" t="s">
        <v>106</v>
      </c>
      <c r="D19142" t="s">
        <v>214</v>
      </c>
      <c r="E19142" t="s">
        <v>215</v>
      </c>
      <c r="F19142" s="88">
        <v>46631</v>
      </c>
      <c r="G19142" s="87">
        <v>1200</v>
      </c>
      <c r="H19142" s="87">
        <v>-5.2651191864309776</v>
      </c>
    </row>
    <row r="19143" spans="1:8" x14ac:dyDescent="0.3">
      <c r="A19143" t="s">
        <v>43</v>
      </c>
      <c r="B19143" t="s">
        <v>56</v>
      </c>
      <c r="C19143" t="s">
        <v>106</v>
      </c>
      <c r="D19143" t="s">
        <v>214</v>
      </c>
      <c r="E19143" t="s">
        <v>216</v>
      </c>
      <c r="F19143" s="88">
        <v>46631</v>
      </c>
      <c r="G19143" s="87">
        <v>1200</v>
      </c>
      <c r="H19143" s="87">
        <v>0</v>
      </c>
    </row>
    <row r="19144" spans="1:8" x14ac:dyDescent="0.3">
      <c r="A19144" t="s">
        <v>43</v>
      </c>
      <c r="B19144" t="s">
        <v>56</v>
      </c>
      <c r="C19144" t="s">
        <v>106</v>
      </c>
      <c r="D19144" t="s">
        <v>214</v>
      </c>
      <c r="E19144" t="s">
        <v>217</v>
      </c>
      <c r="F19144" s="88">
        <v>46631</v>
      </c>
      <c r="G19144" s="87">
        <v>1200</v>
      </c>
      <c r="H19144" s="87">
        <v>-5.2651191864309776</v>
      </c>
    </row>
    <row r="19145" spans="1:8" x14ac:dyDescent="0.3">
      <c r="A19145" t="s">
        <v>43</v>
      </c>
      <c r="B19145" t="s">
        <v>56</v>
      </c>
      <c r="C19145" t="s">
        <v>106</v>
      </c>
      <c r="D19145" t="s">
        <v>214</v>
      </c>
      <c r="E19145" t="s">
        <v>215</v>
      </c>
      <c r="F19145" s="88">
        <v>46661</v>
      </c>
      <c r="G19145" s="87">
        <v>1200</v>
      </c>
      <c r="H19145" s="87">
        <v>-5.26705027146952</v>
      </c>
    </row>
    <row r="19146" spans="1:8" x14ac:dyDescent="0.3">
      <c r="A19146" t="s">
        <v>43</v>
      </c>
      <c r="B19146" t="s">
        <v>56</v>
      </c>
      <c r="C19146" t="s">
        <v>106</v>
      </c>
      <c r="D19146" t="s">
        <v>214</v>
      </c>
      <c r="E19146" t="s">
        <v>216</v>
      </c>
      <c r="F19146" s="88">
        <v>46661</v>
      </c>
      <c r="G19146" s="87">
        <v>1200</v>
      </c>
      <c r="H19146" s="87">
        <v>0</v>
      </c>
    </row>
    <row r="19147" spans="1:8" x14ac:dyDescent="0.3">
      <c r="A19147" t="s">
        <v>43</v>
      </c>
      <c r="B19147" t="s">
        <v>56</v>
      </c>
      <c r="C19147" t="s">
        <v>106</v>
      </c>
      <c r="D19147" t="s">
        <v>214</v>
      </c>
      <c r="E19147" t="s">
        <v>217</v>
      </c>
      <c r="F19147" s="88">
        <v>46661</v>
      </c>
      <c r="G19147" s="87">
        <v>1200</v>
      </c>
      <c r="H19147" s="87">
        <v>-5.26705027146952</v>
      </c>
    </row>
    <row r="19148" spans="1:8" x14ac:dyDescent="0.3">
      <c r="A19148" t="s">
        <v>43</v>
      </c>
      <c r="B19148" t="s">
        <v>56</v>
      </c>
      <c r="C19148" t="s">
        <v>106</v>
      </c>
      <c r="D19148" t="s">
        <v>214</v>
      </c>
      <c r="E19148" t="s">
        <v>215</v>
      </c>
      <c r="F19148" s="88">
        <v>46692</v>
      </c>
      <c r="G19148" s="87">
        <v>1200</v>
      </c>
      <c r="H19148" s="87">
        <v>-5.2689827735540096</v>
      </c>
    </row>
    <row r="19149" spans="1:8" x14ac:dyDescent="0.3">
      <c r="A19149" t="s">
        <v>43</v>
      </c>
      <c r="B19149" t="s">
        <v>56</v>
      </c>
      <c r="C19149" t="s">
        <v>106</v>
      </c>
      <c r="D19149" t="s">
        <v>214</v>
      </c>
      <c r="E19149" t="s">
        <v>216</v>
      </c>
      <c r="F19149" s="88">
        <v>46692</v>
      </c>
      <c r="G19149" s="87">
        <v>1200</v>
      </c>
      <c r="H19149" s="87">
        <v>0</v>
      </c>
    </row>
    <row r="19150" spans="1:8" x14ac:dyDescent="0.3">
      <c r="A19150" t="s">
        <v>43</v>
      </c>
      <c r="B19150" t="s">
        <v>56</v>
      </c>
      <c r="C19150" t="s">
        <v>106</v>
      </c>
      <c r="D19150" t="s">
        <v>214</v>
      </c>
      <c r="E19150" t="s">
        <v>217</v>
      </c>
      <c r="F19150" s="88">
        <v>46692</v>
      </c>
      <c r="G19150" s="87">
        <v>1200</v>
      </c>
      <c r="H19150" s="87">
        <v>-5.2689827735540096</v>
      </c>
    </row>
    <row r="19151" spans="1:8" x14ac:dyDescent="0.3">
      <c r="A19151" t="s">
        <v>43</v>
      </c>
      <c r="B19151" t="s">
        <v>56</v>
      </c>
      <c r="C19151" t="s">
        <v>106</v>
      </c>
      <c r="D19151" t="s">
        <v>214</v>
      </c>
      <c r="E19151" t="s">
        <v>215</v>
      </c>
      <c r="F19151" s="88">
        <v>46722</v>
      </c>
      <c r="G19151" s="87">
        <v>1200</v>
      </c>
      <c r="H19151" s="87">
        <v>-5.270916694244665</v>
      </c>
    </row>
    <row r="19152" spans="1:8" x14ac:dyDescent="0.3">
      <c r="A19152" t="s">
        <v>43</v>
      </c>
      <c r="B19152" t="s">
        <v>56</v>
      </c>
      <c r="C19152" t="s">
        <v>106</v>
      </c>
      <c r="D19152" t="s">
        <v>214</v>
      </c>
      <c r="E19152" t="s">
        <v>216</v>
      </c>
      <c r="F19152" s="88">
        <v>46722</v>
      </c>
      <c r="G19152" s="87">
        <v>1200</v>
      </c>
      <c r="H19152" s="87">
        <v>0</v>
      </c>
    </row>
    <row r="19153" spans="1:8" x14ac:dyDescent="0.3">
      <c r="A19153" t="s">
        <v>43</v>
      </c>
      <c r="B19153" t="s">
        <v>56</v>
      </c>
      <c r="C19153" t="s">
        <v>106</v>
      </c>
      <c r="D19153" t="s">
        <v>214</v>
      </c>
      <c r="E19153" t="s">
        <v>217</v>
      </c>
      <c r="F19153" s="88">
        <v>46722</v>
      </c>
      <c r="G19153" s="87">
        <v>1200</v>
      </c>
      <c r="H19153" s="87">
        <v>-5.270916694244665</v>
      </c>
    </row>
    <row r="19154" spans="1:8" x14ac:dyDescent="0.3">
      <c r="A19154" t="s">
        <v>43</v>
      </c>
      <c r="B19154" t="s">
        <v>56</v>
      </c>
      <c r="C19154" t="s">
        <v>107</v>
      </c>
      <c r="D19154" t="s">
        <v>198</v>
      </c>
      <c r="E19154" t="s">
        <v>135</v>
      </c>
      <c r="G19154" s="87">
        <v>11200</v>
      </c>
      <c r="H19154" s="87">
        <v>6316.7999999999993</v>
      </c>
    </row>
    <row r="19155" spans="1:8" x14ac:dyDescent="0.3">
      <c r="A19155" t="s">
        <v>43</v>
      </c>
      <c r="B19155" t="s">
        <v>56</v>
      </c>
      <c r="C19155" t="s">
        <v>107</v>
      </c>
      <c r="D19155" t="s">
        <v>198</v>
      </c>
      <c r="E19155" t="s">
        <v>199</v>
      </c>
      <c r="G19155" s="87">
        <v>11200</v>
      </c>
      <c r="H19155" s="87">
        <v>10909.09090909091</v>
      </c>
    </row>
    <row r="19156" spans="1:8" x14ac:dyDescent="0.3">
      <c r="A19156" t="s">
        <v>43</v>
      </c>
      <c r="B19156" t="s">
        <v>56</v>
      </c>
      <c r="C19156" t="s">
        <v>107</v>
      </c>
      <c r="D19156" t="s">
        <v>198</v>
      </c>
      <c r="E19156" t="s">
        <v>200</v>
      </c>
      <c r="G19156" s="87">
        <v>11200</v>
      </c>
      <c r="H19156" s="87">
        <v>11273.61519132301</v>
      </c>
    </row>
    <row r="19157" spans="1:8" x14ac:dyDescent="0.3">
      <c r="A19157" t="s">
        <v>43</v>
      </c>
      <c r="B19157" t="s">
        <v>56</v>
      </c>
      <c r="C19157" t="s">
        <v>107</v>
      </c>
      <c r="D19157" t="s">
        <v>198</v>
      </c>
      <c r="E19157" t="s">
        <v>201</v>
      </c>
      <c r="G19157" s="87">
        <v>11200</v>
      </c>
      <c r="H19157" s="87">
        <v>11200</v>
      </c>
    </row>
    <row r="19158" spans="1:8" x14ac:dyDescent="0.3">
      <c r="A19158" t="s">
        <v>43</v>
      </c>
      <c r="B19158" t="s">
        <v>56</v>
      </c>
      <c r="C19158" t="s">
        <v>107</v>
      </c>
      <c r="D19158" t="s">
        <v>198</v>
      </c>
      <c r="E19158" t="s">
        <v>202</v>
      </c>
      <c r="G19158" s="87">
        <v>11200</v>
      </c>
      <c r="H19158" s="87">
        <v>6193.1678258826396</v>
      </c>
    </row>
    <row r="19159" spans="1:8" x14ac:dyDescent="0.3">
      <c r="A19159" t="s">
        <v>43</v>
      </c>
      <c r="B19159" t="s">
        <v>56</v>
      </c>
      <c r="C19159" t="s">
        <v>107</v>
      </c>
      <c r="D19159" t="s">
        <v>198</v>
      </c>
      <c r="E19159" t="s">
        <v>139</v>
      </c>
      <c r="G19159" s="87">
        <v>11200</v>
      </c>
      <c r="H19159" s="87">
        <v>7112</v>
      </c>
    </row>
    <row r="19160" spans="1:8" x14ac:dyDescent="0.3">
      <c r="A19160" t="s">
        <v>43</v>
      </c>
      <c r="B19160" t="s">
        <v>56</v>
      </c>
      <c r="C19160" t="s">
        <v>107</v>
      </c>
      <c r="D19160" t="s">
        <v>198</v>
      </c>
      <c r="E19160" t="s">
        <v>65</v>
      </c>
      <c r="G19160" s="87">
        <v>11200</v>
      </c>
      <c r="H19160" s="87">
        <v>6193.1678258826396</v>
      </c>
    </row>
    <row r="19161" spans="1:8" x14ac:dyDescent="0.3">
      <c r="A19161" t="s">
        <v>43</v>
      </c>
      <c r="B19161" t="s">
        <v>56</v>
      </c>
      <c r="C19161" t="s">
        <v>107</v>
      </c>
      <c r="D19161" t="s">
        <v>203</v>
      </c>
      <c r="E19161" t="s">
        <v>204</v>
      </c>
      <c r="G19161" s="87">
        <v>11200</v>
      </c>
      <c r="H19161" s="87">
        <v>6076.0901881482978</v>
      </c>
    </row>
    <row r="19162" spans="1:8" x14ac:dyDescent="0.3">
      <c r="A19162" t="s">
        <v>43</v>
      </c>
      <c r="B19162" t="s">
        <v>56</v>
      </c>
      <c r="C19162" t="s">
        <v>107</v>
      </c>
      <c r="D19162" t="s">
        <v>203</v>
      </c>
      <c r="E19162" t="s">
        <v>142</v>
      </c>
      <c r="G19162" s="87">
        <v>11200</v>
      </c>
      <c r="H19162" s="87">
        <v>10769.23076923077</v>
      </c>
    </row>
    <row r="19163" spans="1:8" x14ac:dyDescent="0.3">
      <c r="A19163" t="s">
        <v>43</v>
      </c>
      <c r="B19163" t="s">
        <v>56</v>
      </c>
      <c r="C19163" t="s">
        <v>107</v>
      </c>
      <c r="D19163" t="s">
        <v>203</v>
      </c>
      <c r="E19163" t="s">
        <v>143</v>
      </c>
      <c r="G19163" s="87">
        <v>11200</v>
      </c>
      <c r="H19163" s="87">
        <v>11204.137935592609</v>
      </c>
    </row>
    <row r="19164" spans="1:8" x14ac:dyDescent="0.3">
      <c r="A19164" t="s">
        <v>43</v>
      </c>
      <c r="B19164" t="s">
        <v>56</v>
      </c>
      <c r="C19164" t="s">
        <v>107</v>
      </c>
      <c r="D19164" t="s">
        <v>203</v>
      </c>
      <c r="E19164" t="s">
        <v>141</v>
      </c>
      <c r="G19164" s="87">
        <v>11200</v>
      </c>
      <c r="H19164" s="87">
        <v>0</v>
      </c>
    </row>
    <row r="19165" spans="1:8" x14ac:dyDescent="0.3">
      <c r="A19165" t="s">
        <v>43</v>
      </c>
      <c r="B19165" t="s">
        <v>56</v>
      </c>
      <c r="C19165" t="s">
        <v>107</v>
      </c>
      <c r="D19165" t="s">
        <v>203</v>
      </c>
      <c r="E19165" t="s">
        <v>205</v>
      </c>
      <c r="G19165" s="87">
        <v>11200</v>
      </c>
      <c r="H19165" s="87">
        <v>6076.0901881482978</v>
      </c>
    </row>
    <row r="19166" spans="1:8" x14ac:dyDescent="0.3">
      <c r="A19166" t="s">
        <v>43</v>
      </c>
      <c r="B19166" t="s">
        <v>56</v>
      </c>
      <c r="C19166" t="s">
        <v>107</v>
      </c>
      <c r="D19166" t="s">
        <v>206</v>
      </c>
      <c r="E19166" t="s">
        <v>207</v>
      </c>
      <c r="G19166" s="87">
        <v>11200</v>
      </c>
      <c r="H19166" s="87">
        <v>11200</v>
      </c>
    </row>
    <row r="19167" spans="1:8" x14ac:dyDescent="0.3">
      <c r="A19167" t="s">
        <v>43</v>
      </c>
      <c r="B19167" t="s">
        <v>56</v>
      </c>
      <c r="C19167" t="s">
        <v>107</v>
      </c>
      <c r="D19167" t="s">
        <v>206</v>
      </c>
      <c r="E19167" t="s">
        <v>208</v>
      </c>
      <c r="G19167" s="87">
        <v>11200</v>
      </c>
      <c r="H19167" s="87">
        <v>11498.66666666667</v>
      </c>
    </row>
    <row r="19168" spans="1:8" x14ac:dyDescent="0.3">
      <c r="A19168" t="s">
        <v>43</v>
      </c>
      <c r="B19168" t="s">
        <v>56</v>
      </c>
      <c r="C19168" t="s">
        <v>107</v>
      </c>
      <c r="D19168" t="s">
        <v>206</v>
      </c>
      <c r="E19168" t="s">
        <v>209</v>
      </c>
      <c r="G19168" s="87">
        <v>11200</v>
      </c>
      <c r="H19168" s="87">
        <v>10236.71626549963</v>
      </c>
    </row>
    <row r="19169" spans="1:8" x14ac:dyDescent="0.3">
      <c r="A19169" t="s">
        <v>43</v>
      </c>
      <c r="B19169" t="s">
        <v>56</v>
      </c>
      <c r="C19169" t="s">
        <v>107</v>
      </c>
      <c r="D19169" t="s">
        <v>210</v>
      </c>
      <c r="E19169" t="s">
        <v>211</v>
      </c>
      <c r="G19169" s="87">
        <v>11200</v>
      </c>
      <c r="H19169" s="87">
        <v>10304</v>
      </c>
    </row>
    <row r="19170" spans="1:8" x14ac:dyDescent="0.3">
      <c r="A19170" t="s">
        <v>43</v>
      </c>
      <c r="B19170" t="s">
        <v>56</v>
      </c>
      <c r="C19170" t="s">
        <v>107</v>
      </c>
      <c r="D19170" t="s">
        <v>210</v>
      </c>
      <c r="E19170" t="s">
        <v>212</v>
      </c>
      <c r="G19170" s="87">
        <v>11200</v>
      </c>
      <c r="H19170" s="87">
        <v>10192</v>
      </c>
    </row>
    <row r="19171" spans="1:8" x14ac:dyDescent="0.3">
      <c r="A19171" t="s">
        <v>43</v>
      </c>
      <c r="B19171" t="s">
        <v>56</v>
      </c>
      <c r="C19171" t="s">
        <v>107</v>
      </c>
      <c r="D19171" t="s">
        <v>210</v>
      </c>
      <c r="E19171" t="s">
        <v>213</v>
      </c>
      <c r="G19171" s="87">
        <v>11200</v>
      </c>
      <c r="H19171" s="87">
        <v>10304</v>
      </c>
    </row>
    <row r="19172" spans="1:8" x14ac:dyDescent="0.3">
      <c r="A19172" t="s">
        <v>43</v>
      </c>
      <c r="B19172" t="s">
        <v>56</v>
      </c>
      <c r="C19172" t="s">
        <v>107</v>
      </c>
      <c r="D19172" t="s">
        <v>214</v>
      </c>
      <c r="E19172" t="s">
        <v>215</v>
      </c>
      <c r="F19172" s="88">
        <v>46388</v>
      </c>
      <c r="G19172" s="87">
        <v>933.33333333333337</v>
      </c>
      <c r="H19172" s="87">
        <v>8.2426999278159379</v>
      </c>
    </row>
    <row r="19173" spans="1:8" x14ac:dyDescent="0.3">
      <c r="A19173" t="s">
        <v>43</v>
      </c>
      <c r="B19173" t="s">
        <v>56</v>
      </c>
      <c r="C19173" t="s">
        <v>107</v>
      </c>
      <c r="D19173" t="s">
        <v>214</v>
      </c>
      <c r="E19173" t="s">
        <v>216</v>
      </c>
      <c r="F19173" s="88">
        <v>46388</v>
      </c>
      <c r="G19173" s="87">
        <v>933.33333333333337</v>
      </c>
      <c r="H19173" s="87">
        <v>0</v>
      </c>
    </row>
    <row r="19174" spans="1:8" x14ac:dyDescent="0.3">
      <c r="A19174" t="s">
        <v>43</v>
      </c>
      <c r="B19174" t="s">
        <v>56</v>
      </c>
      <c r="C19174" t="s">
        <v>107</v>
      </c>
      <c r="D19174" t="s">
        <v>214</v>
      </c>
      <c r="E19174" t="s">
        <v>217</v>
      </c>
      <c r="F19174" s="88">
        <v>46388</v>
      </c>
      <c r="G19174" s="87">
        <v>933.33333333333337</v>
      </c>
      <c r="H19174" s="87">
        <v>8.2426999278159379</v>
      </c>
    </row>
    <row r="19175" spans="1:8" x14ac:dyDescent="0.3">
      <c r="A19175" t="s">
        <v>43</v>
      </c>
      <c r="B19175" t="s">
        <v>56</v>
      </c>
      <c r="C19175" t="s">
        <v>107</v>
      </c>
      <c r="D19175" t="s">
        <v>214</v>
      </c>
      <c r="E19175" t="s">
        <v>215</v>
      </c>
      <c r="F19175" s="88">
        <v>46419</v>
      </c>
      <c r="G19175" s="87">
        <v>933.33333333333337</v>
      </c>
      <c r="H19175" s="87">
        <v>45.89962684462057</v>
      </c>
    </row>
    <row r="19176" spans="1:8" x14ac:dyDescent="0.3">
      <c r="A19176" t="s">
        <v>43</v>
      </c>
      <c r="B19176" t="s">
        <v>56</v>
      </c>
      <c r="C19176" t="s">
        <v>107</v>
      </c>
      <c r="D19176" t="s">
        <v>214</v>
      </c>
      <c r="E19176" t="s">
        <v>216</v>
      </c>
      <c r="F19176" s="88">
        <v>46419</v>
      </c>
      <c r="G19176" s="87">
        <v>933.33333333333337</v>
      </c>
      <c r="H19176" s="87">
        <v>37.333333333333371</v>
      </c>
    </row>
    <row r="19177" spans="1:8" x14ac:dyDescent="0.3">
      <c r="A19177" t="s">
        <v>43</v>
      </c>
      <c r="B19177" t="s">
        <v>56</v>
      </c>
      <c r="C19177" t="s">
        <v>107</v>
      </c>
      <c r="D19177" t="s">
        <v>214</v>
      </c>
      <c r="E19177" t="s">
        <v>217</v>
      </c>
      <c r="F19177" s="88">
        <v>46419</v>
      </c>
      <c r="G19177" s="87">
        <v>933.33333333333337</v>
      </c>
      <c r="H19177" s="87">
        <v>8.2368206839300733</v>
      </c>
    </row>
    <row r="19178" spans="1:8" x14ac:dyDescent="0.3">
      <c r="A19178" t="s">
        <v>43</v>
      </c>
      <c r="B19178" t="s">
        <v>56</v>
      </c>
      <c r="C19178" t="s">
        <v>107</v>
      </c>
      <c r="D19178" t="s">
        <v>214</v>
      </c>
      <c r="E19178" t="s">
        <v>215</v>
      </c>
      <c r="F19178" s="88">
        <v>46447</v>
      </c>
      <c r="G19178" s="87">
        <v>933.33333333333337</v>
      </c>
      <c r="H19178" s="87">
        <v>45.893521147178561</v>
      </c>
    </row>
    <row r="19179" spans="1:8" x14ac:dyDescent="0.3">
      <c r="A19179" t="s">
        <v>43</v>
      </c>
      <c r="B19179" t="s">
        <v>56</v>
      </c>
      <c r="C19179" t="s">
        <v>107</v>
      </c>
      <c r="D19179" t="s">
        <v>214</v>
      </c>
      <c r="E19179" t="s">
        <v>216</v>
      </c>
      <c r="F19179" s="88">
        <v>46447</v>
      </c>
      <c r="G19179" s="87">
        <v>933.33333333333337</v>
      </c>
      <c r="H19179" s="87">
        <v>37.333333333333371</v>
      </c>
    </row>
    <row r="19180" spans="1:8" x14ac:dyDescent="0.3">
      <c r="A19180" t="s">
        <v>43</v>
      </c>
      <c r="B19180" t="s">
        <v>56</v>
      </c>
      <c r="C19180" t="s">
        <v>107</v>
      </c>
      <c r="D19180" t="s">
        <v>214</v>
      </c>
      <c r="E19180" t="s">
        <v>217</v>
      </c>
      <c r="F19180" s="88">
        <v>46447</v>
      </c>
      <c r="G19180" s="87">
        <v>933.33333333333337</v>
      </c>
      <c r="H19180" s="87">
        <v>8.2309498210049927</v>
      </c>
    </row>
    <row r="19181" spans="1:8" x14ac:dyDescent="0.3">
      <c r="A19181" t="s">
        <v>43</v>
      </c>
      <c r="B19181" t="s">
        <v>56</v>
      </c>
      <c r="C19181" t="s">
        <v>107</v>
      </c>
      <c r="D19181" t="s">
        <v>214</v>
      </c>
      <c r="E19181" t="s">
        <v>215</v>
      </c>
      <c r="F19181" s="88">
        <v>46478</v>
      </c>
      <c r="G19181" s="87">
        <v>933.33333333333337</v>
      </c>
      <c r="H19181" s="87">
        <v>45.887217621542433</v>
      </c>
    </row>
    <row r="19182" spans="1:8" x14ac:dyDescent="0.3">
      <c r="A19182" t="s">
        <v>43</v>
      </c>
      <c r="B19182" t="s">
        <v>56</v>
      </c>
      <c r="C19182" t="s">
        <v>107</v>
      </c>
      <c r="D19182" t="s">
        <v>214</v>
      </c>
      <c r="E19182" t="s">
        <v>216</v>
      </c>
      <c r="F19182" s="88">
        <v>46478</v>
      </c>
      <c r="G19182" s="87">
        <v>933.33333333333337</v>
      </c>
      <c r="H19182" s="87">
        <v>37.333333333333371</v>
      </c>
    </row>
    <row r="19183" spans="1:8" x14ac:dyDescent="0.3">
      <c r="A19183" t="s">
        <v>43</v>
      </c>
      <c r="B19183" t="s">
        <v>56</v>
      </c>
      <c r="C19183" t="s">
        <v>107</v>
      </c>
      <c r="D19183" t="s">
        <v>214</v>
      </c>
      <c r="E19183" t="s">
        <v>217</v>
      </c>
      <c r="F19183" s="88">
        <v>46478</v>
      </c>
      <c r="G19183" s="87">
        <v>933.33333333333337</v>
      </c>
      <c r="H19183" s="87">
        <v>8.2248887386625995</v>
      </c>
    </row>
    <row r="19184" spans="1:8" x14ac:dyDescent="0.3">
      <c r="A19184" t="s">
        <v>43</v>
      </c>
      <c r="B19184" t="s">
        <v>56</v>
      </c>
      <c r="C19184" t="s">
        <v>107</v>
      </c>
      <c r="D19184" t="s">
        <v>214</v>
      </c>
      <c r="E19184" t="s">
        <v>215</v>
      </c>
      <c r="F19184" s="88">
        <v>46508</v>
      </c>
      <c r="G19184" s="87">
        <v>933.33333333333337</v>
      </c>
      <c r="H19184" s="87">
        <v>45.880923372618049</v>
      </c>
    </row>
    <row r="19185" spans="1:8" x14ac:dyDescent="0.3">
      <c r="A19185" t="s">
        <v>43</v>
      </c>
      <c r="B19185" t="s">
        <v>56</v>
      </c>
      <c r="C19185" t="s">
        <v>107</v>
      </c>
      <c r="D19185" t="s">
        <v>214</v>
      </c>
      <c r="E19185" t="s">
        <v>216</v>
      </c>
      <c r="F19185" s="88">
        <v>46508</v>
      </c>
      <c r="G19185" s="87">
        <v>933.33333333333337</v>
      </c>
      <c r="H19185" s="87">
        <v>37.333333333333371</v>
      </c>
    </row>
    <row r="19186" spans="1:8" x14ac:dyDescent="0.3">
      <c r="A19186" t="s">
        <v>43</v>
      </c>
      <c r="B19186" t="s">
        <v>56</v>
      </c>
      <c r="C19186" t="s">
        <v>107</v>
      </c>
      <c r="D19186" t="s">
        <v>214</v>
      </c>
      <c r="E19186" t="s">
        <v>217</v>
      </c>
      <c r="F19186" s="88">
        <v>46508</v>
      </c>
      <c r="G19186" s="87">
        <v>933.33333333333337</v>
      </c>
      <c r="H19186" s="87">
        <v>8.2188365762352333</v>
      </c>
    </row>
    <row r="19187" spans="1:8" x14ac:dyDescent="0.3">
      <c r="A19187" t="s">
        <v>43</v>
      </c>
      <c r="B19187" t="s">
        <v>56</v>
      </c>
      <c r="C19187" t="s">
        <v>107</v>
      </c>
      <c r="D19187" t="s">
        <v>214</v>
      </c>
      <c r="E19187" t="s">
        <v>215</v>
      </c>
      <c r="F19187" s="88">
        <v>46539</v>
      </c>
      <c r="G19187" s="87">
        <v>933.33333333333337</v>
      </c>
      <c r="H19187" s="87">
        <v>45.874638379942184</v>
      </c>
    </row>
    <row r="19188" spans="1:8" x14ac:dyDescent="0.3">
      <c r="A19188" t="s">
        <v>43</v>
      </c>
      <c r="B19188" t="s">
        <v>56</v>
      </c>
      <c r="C19188" t="s">
        <v>107</v>
      </c>
      <c r="D19188" t="s">
        <v>214</v>
      </c>
      <c r="E19188" t="s">
        <v>216</v>
      </c>
      <c r="F19188" s="88">
        <v>46539</v>
      </c>
      <c r="G19188" s="87">
        <v>933.33333333333337</v>
      </c>
      <c r="H19188" s="87">
        <v>37.333333333333371</v>
      </c>
    </row>
    <row r="19189" spans="1:8" x14ac:dyDescent="0.3">
      <c r="A19189" t="s">
        <v>43</v>
      </c>
      <c r="B19189" t="s">
        <v>56</v>
      </c>
      <c r="C19189" t="s">
        <v>107</v>
      </c>
      <c r="D19189" t="s">
        <v>214</v>
      </c>
      <c r="E19189" t="s">
        <v>217</v>
      </c>
      <c r="F19189" s="88">
        <v>46539</v>
      </c>
      <c r="G19189" s="87">
        <v>933.33333333333337</v>
      </c>
      <c r="H19189" s="87">
        <v>8.2127933140469622</v>
      </c>
    </row>
    <row r="19190" spans="1:8" x14ac:dyDescent="0.3">
      <c r="A19190" t="s">
        <v>43</v>
      </c>
      <c r="B19190" t="s">
        <v>56</v>
      </c>
      <c r="C19190" t="s">
        <v>107</v>
      </c>
      <c r="D19190" t="s">
        <v>214</v>
      </c>
      <c r="E19190" t="s">
        <v>215</v>
      </c>
      <c r="F19190" s="88">
        <v>46569</v>
      </c>
      <c r="G19190" s="87">
        <v>933.33333333333337</v>
      </c>
      <c r="H19190" s="87">
        <v>45.868362623111267</v>
      </c>
    </row>
    <row r="19191" spans="1:8" x14ac:dyDescent="0.3">
      <c r="A19191" t="s">
        <v>43</v>
      </c>
      <c r="B19191" t="s">
        <v>56</v>
      </c>
      <c r="C19191" t="s">
        <v>107</v>
      </c>
      <c r="D19191" t="s">
        <v>214</v>
      </c>
      <c r="E19191" t="s">
        <v>216</v>
      </c>
      <c r="F19191" s="88">
        <v>46569</v>
      </c>
      <c r="G19191" s="87">
        <v>933.33333333333337</v>
      </c>
      <c r="H19191" s="87">
        <v>37.333333333333371</v>
      </c>
    </row>
    <row r="19192" spans="1:8" x14ac:dyDescent="0.3">
      <c r="A19192" t="s">
        <v>43</v>
      </c>
      <c r="B19192" t="s">
        <v>56</v>
      </c>
      <c r="C19192" t="s">
        <v>107</v>
      </c>
      <c r="D19192" t="s">
        <v>214</v>
      </c>
      <c r="E19192" t="s">
        <v>217</v>
      </c>
      <c r="F19192" s="88">
        <v>46569</v>
      </c>
      <c r="G19192" s="87">
        <v>933.33333333333337</v>
      </c>
      <c r="H19192" s="87">
        <v>8.2067589324788415</v>
      </c>
    </row>
    <row r="19193" spans="1:8" x14ac:dyDescent="0.3">
      <c r="A19193" t="s">
        <v>43</v>
      </c>
      <c r="B19193" t="s">
        <v>56</v>
      </c>
      <c r="C19193" t="s">
        <v>107</v>
      </c>
      <c r="D19193" t="s">
        <v>214</v>
      </c>
      <c r="E19193" t="s">
        <v>215</v>
      </c>
      <c r="F19193" s="88">
        <v>46600</v>
      </c>
      <c r="G19193" s="87">
        <v>933.33333333333337</v>
      </c>
      <c r="H19193" s="87">
        <v>45.861993428258643</v>
      </c>
    </row>
    <row r="19194" spans="1:8" x14ac:dyDescent="0.3">
      <c r="A19194" t="s">
        <v>43</v>
      </c>
      <c r="B19194" t="s">
        <v>56</v>
      </c>
      <c r="C19194" t="s">
        <v>107</v>
      </c>
      <c r="D19194" t="s">
        <v>214</v>
      </c>
      <c r="E19194" t="s">
        <v>216</v>
      </c>
      <c r="F19194" s="88">
        <v>46600</v>
      </c>
      <c r="G19194" s="87">
        <v>933.33333333333337</v>
      </c>
      <c r="H19194" s="87">
        <v>37.333333333333371</v>
      </c>
    </row>
    <row r="19195" spans="1:8" x14ac:dyDescent="0.3">
      <c r="A19195" t="s">
        <v>43</v>
      </c>
      <c r="B19195" t="s">
        <v>56</v>
      </c>
      <c r="C19195" t="s">
        <v>107</v>
      </c>
      <c r="D19195" t="s">
        <v>214</v>
      </c>
      <c r="E19195" t="s">
        <v>217</v>
      </c>
      <c r="F19195" s="88">
        <v>46600</v>
      </c>
      <c r="G19195" s="87">
        <v>933.33333333333337</v>
      </c>
      <c r="H19195" s="87">
        <v>8.2006347066588905</v>
      </c>
    </row>
    <row r="19196" spans="1:8" x14ac:dyDescent="0.3">
      <c r="A19196" t="s">
        <v>43</v>
      </c>
      <c r="B19196" t="s">
        <v>56</v>
      </c>
      <c r="C19196" t="s">
        <v>107</v>
      </c>
      <c r="D19196" t="s">
        <v>214</v>
      </c>
      <c r="E19196" t="s">
        <v>215</v>
      </c>
      <c r="F19196" s="88">
        <v>46631</v>
      </c>
      <c r="G19196" s="87">
        <v>933.33333333333337</v>
      </c>
      <c r="H19196" s="87">
        <v>45.855736232720822</v>
      </c>
    </row>
    <row r="19197" spans="1:8" x14ac:dyDescent="0.3">
      <c r="A19197" t="s">
        <v>43</v>
      </c>
      <c r="B19197" t="s">
        <v>56</v>
      </c>
      <c r="C19197" t="s">
        <v>107</v>
      </c>
      <c r="D19197" t="s">
        <v>214</v>
      </c>
      <c r="E19197" t="s">
        <v>216</v>
      </c>
      <c r="F19197" s="88">
        <v>46631</v>
      </c>
      <c r="G19197" s="87">
        <v>933.33333333333337</v>
      </c>
      <c r="H19197" s="87">
        <v>37.333333333333371</v>
      </c>
    </row>
    <row r="19198" spans="1:8" x14ac:dyDescent="0.3">
      <c r="A19198" t="s">
        <v>43</v>
      </c>
      <c r="B19198" t="s">
        <v>56</v>
      </c>
      <c r="C19198" t="s">
        <v>107</v>
      </c>
      <c r="D19198" t="s">
        <v>214</v>
      </c>
      <c r="E19198" t="s">
        <v>217</v>
      </c>
      <c r="F19198" s="88">
        <v>46631</v>
      </c>
      <c r="G19198" s="87">
        <v>933.33333333333337</v>
      </c>
      <c r="H19198" s="87">
        <v>8.1946181724878411</v>
      </c>
    </row>
    <row r="19199" spans="1:8" x14ac:dyDescent="0.3">
      <c r="A19199" t="s">
        <v>43</v>
      </c>
      <c r="B19199" t="s">
        <v>56</v>
      </c>
      <c r="C19199" t="s">
        <v>107</v>
      </c>
      <c r="D19199" t="s">
        <v>214</v>
      </c>
      <c r="E19199" t="s">
        <v>215</v>
      </c>
      <c r="F19199" s="88">
        <v>46661</v>
      </c>
      <c r="G19199" s="87">
        <v>933.33333333333337</v>
      </c>
      <c r="H19199" s="87">
        <v>45.849488211846477</v>
      </c>
    </row>
    <row r="19200" spans="1:8" x14ac:dyDescent="0.3">
      <c r="A19200" t="s">
        <v>43</v>
      </c>
      <c r="B19200" t="s">
        <v>56</v>
      </c>
      <c r="C19200" t="s">
        <v>107</v>
      </c>
      <c r="D19200" t="s">
        <v>214</v>
      </c>
      <c r="E19200" t="s">
        <v>216</v>
      </c>
      <c r="F19200" s="88">
        <v>46661</v>
      </c>
      <c r="G19200" s="87">
        <v>933.33333333333337</v>
      </c>
      <c r="H19200" s="87">
        <v>37.333333333333371</v>
      </c>
    </row>
    <row r="19201" spans="1:8" x14ac:dyDescent="0.3">
      <c r="A19201" t="s">
        <v>43</v>
      </c>
      <c r="B19201" t="s">
        <v>56</v>
      </c>
      <c r="C19201" t="s">
        <v>107</v>
      </c>
      <c r="D19201" t="s">
        <v>214</v>
      </c>
      <c r="E19201" t="s">
        <v>217</v>
      </c>
      <c r="F19201" s="88">
        <v>46661</v>
      </c>
      <c r="G19201" s="87">
        <v>933.33333333333337</v>
      </c>
      <c r="H19201" s="87">
        <v>8.1886104601087109</v>
      </c>
    </row>
    <row r="19202" spans="1:8" x14ac:dyDescent="0.3">
      <c r="A19202" t="s">
        <v>43</v>
      </c>
      <c r="B19202" t="s">
        <v>56</v>
      </c>
      <c r="C19202" t="s">
        <v>107</v>
      </c>
      <c r="D19202" t="s">
        <v>214</v>
      </c>
      <c r="E19202" t="s">
        <v>215</v>
      </c>
      <c r="F19202" s="88">
        <v>46692</v>
      </c>
      <c r="G19202" s="87">
        <v>933.33333333333337</v>
      </c>
      <c r="H19202" s="87">
        <v>45.843249345471023</v>
      </c>
    </row>
    <row r="19203" spans="1:8" x14ac:dyDescent="0.3">
      <c r="A19203" t="s">
        <v>43</v>
      </c>
      <c r="B19203" t="s">
        <v>56</v>
      </c>
      <c r="C19203" t="s">
        <v>107</v>
      </c>
      <c r="D19203" t="s">
        <v>214</v>
      </c>
      <c r="E19203" t="s">
        <v>216</v>
      </c>
      <c r="F19203" s="88">
        <v>46692</v>
      </c>
      <c r="G19203" s="87">
        <v>933.33333333333337</v>
      </c>
      <c r="H19203" s="87">
        <v>37.333333333333371</v>
      </c>
    </row>
    <row r="19204" spans="1:8" x14ac:dyDescent="0.3">
      <c r="A19204" t="s">
        <v>43</v>
      </c>
      <c r="B19204" t="s">
        <v>56</v>
      </c>
      <c r="C19204" t="s">
        <v>107</v>
      </c>
      <c r="D19204" t="s">
        <v>214</v>
      </c>
      <c r="E19204" t="s">
        <v>217</v>
      </c>
      <c r="F19204" s="88">
        <v>46692</v>
      </c>
      <c r="G19204" s="87">
        <v>933.33333333333337</v>
      </c>
      <c r="H19204" s="87">
        <v>8.1826115501323873</v>
      </c>
    </row>
    <row r="19205" spans="1:8" x14ac:dyDescent="0.3">
      <c r="A19205" t="s">
        <v>43</v>
      </c>
      <c r="B19205" t="s">
        <v>56</v>
      </c>
      <c r="C19205" t="s">
        <v>107</v>
      </c>
      <c r="D19205" t="s">
        <v>214</v>
      </c>
      <c r="E19205" t="s">
        <v>215</v>
      </c>
      <c r="F19205" s="88">
        <v>46722</v>
      </c>
      <c r="G19205" s="87">
        <v>933.33333333333337</v>
      </c>
      <c r="H19205" s="87">
        <v>45.837019613490753</v>
      </c>
    </row>
    <row r="19206" spans="1:8" x14ac:dyDescent="0.3">
      <c r="A19206" t="s">
        <v>43</v>
      </c>
      <c r="B19206" t="s">
        <v>56</v>
      </c>
      <c r="C19206" t="s">
        <v>107</v>
      </c>
      <c r="D19206" t="s">
        <v>214</v>
      </c>
      <c r="E19206" t="s">
        <v>216</v>
      </c>
      <c r="F19206" s="88">
        <v>46722</v>
      </c>
      <c r="G19206" s="87">
        <v>933.33333333333337</v>
      </c>
      <c r="H19206" s="87">
        <v>37.333333333333371</v>
      </c>
    </row>
    <row r="19207" spans="1:8" x14ac:dyDescent="0.3">
      <c r="A19207" t="s">
        <v>43</v>
      </c>
      <c r="B19207" t="s">
        <v>56</v>
      </c>
      <c r="C19207" t="s">
        <v>107</v>
      </c>
      <c r="D19207" t="s">
        <v>214</v>
      </c>
      <c r="E19207" t="s">
        <v>217</v>
      </c>
      <c r="F19207" s="88">
        <v>46722</v>
      </c>
      <c r="G19207" s="87">
        <v>933.33333333333337</v>
      </c>
      <c r="H19207" s="87">
        <v>8.1766214232282</v>
      </c>
    </row>
    <row r="19208" spans="1:8" x14ac:dyDescent="0.3">
      <c r="A19208" t="s">
        <v>43</v>
      </c>
      <c r="B19208" t="s">
        <v>58</v>
      </c>
      <c r="C19208" t="s">
        <v>54</v>
      </c>
      <c r="D19208" t="s">
        <v>198</v>
      </c>
      <c r="E19208" t="s">
        <v>135</v>
      </c>
      <c r="G19208" s="87">
        <v>8000</v>
      </c>
      <c r="H19208" s="87">
        <v>4736</v>
      </c>
    </row>
    <row r="19209" spans="1:8" x14ac:dyDescent="0.3">
      <c r="A19209" t="s">
        <v>43</v>
      </c>
      <c r="B19209" t="s">
        <v>58</v>
      </c>
      <c r="C19209" t="s">
        <v>54</v>
      </c>
      <c r="D19209" t="s">
        <v>198</v>
      </c>
      <c r="E19209" t="s">
        <v>199</v>
      </c>
      <c r="G19209" s="87">
        <v>8000</v>
      </c>
      <c r="H19209" s="87">
        <v>8000.0000000000018</v>
      </c>
    </row>
    <row r="19210" spans="1:8" x14ac:dyDescent="0.3">
      <c r="A19210" t="s">
        <v>43</v>
      </c>
      <c r="B19210" t="s">
        <v>58</v>
      </c>
      <c r="C19210" t="s">
        <v>54</v>
      </c>
      <c r="D19210" t="s">
        <v>198</v>
      </c>
      <c r="E19210" t="s">
        <v>200</v>
      </c>
      <c r="G19210" s="87">
        <v>8000</v>
      </c>
      <c r="H19210" s="87">
        <v>8123.5532736444984</v>
      </c>
    </row>
    <row r="19211" spans="1:8" x14ac:dyDescent="0.3">
      <c r="A19211" t="s">
        <v>43</v>
      </c>
      <c r="B19211" t="s">
        <v>58</v>
      </c>
      <c r="C19211" t="s">
        <v>54</v>
      </c>
      <c r="D19211" t="s">
        <v>198</v>
      </c>
      <c r="E19211" t="s">
        <v>201</v>
      </c>
      <c r="G19211" s="87">
        <v>8000</v>
      </c>
      <c r="H19211" s="87">
        <v>8000</v>
      </c>
    </row>
    <row r="19212" spans="1:8" x14ac:dyDescent="0.3">
      <c r="A19212" t="s">
        <v>43</v>
      </c>
      <c r="B19212" t="s">
        <v>58</v>
      </c>
      <c r="C19212" t="s">
        <v>54</v>
      </c>
      <c r="D19212" t="s">
        <v>198</v>
      </c>
      <c r="E19212" t="s">
        <v>202</v>
      </c>
      <c r="G19212" s="87">
        <v>8000</v>
      </c>
      <c r="H19212" s="87">
        <v>4809.1435379975437</v>
      </c>
    </row>
    <row r="19213" spans="1:8" x14ac:dyDescent="0.3">
      <c r="A19213" t="s">
        <v>43</v>
      </c>
      <c r="B19213" t="s">
        <v>58</v>
      </c>
      <c r="C19213" t="s">
        <v>54</v>
      </c>
      <c r="D19213" t="s">
        <v>198</v>
      </c>
      <c r="E19213" t="s">
        <v>139</v>
      </c>
      <c r="G19213" s="87">
        <v>8000</v>
      </c>
      <c r="H19213" s="87">
        <v>5240</v>
      </c>
    </row>
    <row r="19214" spans="1:8" x14ac:dyDescent="0.3">
      <c r="A19214" t="s">
        <v>43</v>
      </c>
      <c r="B19214" t="s">
        <v>58</v>
      </c>
      <c r="C19214" t="s">
        <v>54</v>
      </c>
      <c r="D19214" t="s">
        <v>198</v>
      </c>
      <c r="E19214" t="s">
        <v>65</v>
      </c>
      <c r="G19214" s="87">
        <v>8000</v>
      </c>
      <c r="H19214" s="87">
        <v>4809.1435379975437</v>
      </c>
    </row>
    <row r="19215" spans="1:8" x14ac:dyDescent="0.3">
      <c r="A19215" t="s">
        <v>43</v>
      </c>
      <c r="B19215" t="s">
        <v>58</v>
      </c>
      <c r="C19215" t="s">
        <v>54</v>
      </c>
      <c r="D19215" t="s">
        <v>203</v>
      </c>
      <c r="E19215" t="s">
        <v>204</v>
      </c>
      <c r="G19215" s="87">
        <v>8000</v>
      </c>
      <c r="H19215" s="87">
        <v>4839.4174228466854</v>
      </c>
    </row>
    <row r="19216" spans="1:8" x14ac:dyDescent="0.3">
      <c r="A19216" t="s">
        <v>43</v>
      </c>
      <c r="B19216" t="s">
        <v>58</v>
      </c>
      <c r="C19216" t="s">
        <v>54</v>
      </c>
      <c r="D19216" t="s">
        <v>203</v>
      </c>
      <c r="E19216" t="s">
        <v>142</v>
      </c>
      <c r="G19216" s="87">
        <v>8000</v>
      </c>
      <c r="H19216" s="87">
        <v>8000.0000000000018</v>
      </c>
    </row>
    <row r="19217" spans="1:8" x14ac:dyDescent="0.3">
      <c r="A19217" t="s">
        <v>43</v>
      </c>
      <c r="B19217" t="s">
        <v>58</v>
      </c>
      <c r="C19217" t="s">
        <v>54</v>
      </c>
      <c r="D19217" t="s">
        <v>203</v>
      </c>
      <c r="E19217" t="s">
        <v>143</v>
      </c>
      <c r="G19217" s="87">
        <v>8000</v>
      </c>
      <c r="H19217" s="87">
        <v>8174.6915926464271</v>
      </c>
    </row>
    <row r="19218" spans="1:8" x14ac:dyDescent="0.3">
      <c r="A19218" t="s">
        <v>43</v>
      </c>
      <c r="B19218" t="s">
        <v>58</v>
      </c>
      <c r="C19218" t="s">
        <v>54</v>
      </c>
      <c r="D19218" t="s">
        <v>203</v>
      </c>
      <c r="E19218" t="s">
        <v>141</v>
      </c>
      <c r="G19218" s="87">
        <v>8000</v>
      </c>
      <c r="H19218" s="87">
        <v>0</v>
      </c>
    </row>
    <row r="19219" spans="1:8" x14ac:dyDescent="0.3">
      <c r="A19219" t="s">
        <v>43</v>
      </c>
      <c r="B19219" t="s">
        <v>58</v>
      </c>
      <c r="C19219" t="s">
        <v>54</v>
      </c>
      <c r="D19219" t="s">
        <v>203</v>
      </c>
      <c r="E19219" t="s">
        <v>205</v>
      </c>
      <c r="G19219" s="87">
        <v>8000</v>
      </c>
      <c r="H19219" s="87">
        <v>4839.4174228466854</v>
      </c>
    </row>
    <row r="19220" spans="1:8" x14ac:dyDescent="0.3">
      <c r="A19220" t="s">
        <v>43</v>
      </c>
      <c r="B19220" t="s">
        <v>58</v>
      </c>
      <c r="C19220" t="s">
        <v>54</v>
      </c>
      <c r="D19220" t="s">
        <v>206</v>
      </c>
      <c r="E19220" t="s">
        <v>207</v>
      </c>
      <c r="G19220" s="87">
        <v>8000</v>
      </c>
      <c r="H19220" s="87">
        <v>8320</v>
      </c>
    </row>
    <row r="19221" spans="1:8" x14ac:dyDescent="0.3">
      <c r="A19221" t="s">
        <v>43</v>
      </c>
      <c r="B19221" t="s">
        <v>58</v>
      </c>
      <c r="C19221" t="s">
        <v>54</v>
      </c>
      <c r="D19221" t="s">
        <v>206</v>
      </c>
      <c r="E19221" t="s">
        <v>208</v>
      </c>
      <c r="G19221" s="87">
        <v>8000</v>
      </c>
      <c r="H19221" s="87">
        <v>8319.9999999999982</v>
      </c>
    </row>
    <row r="19222" spans="1:8" x14ac:dyDescent="0.3">
      <c r="A19222" t="s">
        <v>43</v>
      </c>
      <c r="B19222" t="s">
        <v>58</v>
      </c>
      <c r="C19222" t="s">
        <v>54</v>
      </c>
      <c r="D19222" t="s">
        <v>206</v>
      </c>
      <c r="E19222" t="s">
        <v>209</v>
      </c>
      <c r="G19222" s="87">
        <v>8000</v>
      </c>
      <c r="H19222" s="87">
        <v>7248.059810357403</v>
      </c>
    </row>
    <row r="19223" spans="1:8" x14ac:dyDescent="0.3">
      <c r="A19223" t="s">
        <v>43</v>
      </c>
      <c r="B19223" t="s">
        <v>58</v>
      </c>
      <c r="C19223" t="s">
        <v>54</v>
      </c>
      <c r="D19223" t="s">
        <v>210</v>
      </c>
      <c r="E19223" t="s">
        <v>211</v>
      </c>
      <c r="G19223" s="87">
        <v>8000</v>
      </c>
      <c r="H19223" s="87">
        <v>7360</v>
      </c>
    </row>
    <row r="19224" spans="1:8" x14ac:dyDescent="0.3">
      <c r="A19224" t="s">
        <v>43</v>
      </c>
      <c r="B19224" t="s">
        <v>58</v>
      </c>
      <c r="C19224" t="s">
        <v>54</v>
      </c>
      <c r="D19224" t="s">
        <v>210</v>
      </c>
      <c r="E19224" t="s">
        <v>212</v>
      </c>
      <c r="G19224" s="87">
        <v>8000</v>
      </c>
      <c r="H19224" s="87">
        <v>7280</v>
      </c>
    </row>
    <row r="19225" spans="1:8" x14ac:dyDescent="0.3">
      <c r="A19225" t="s">
        <v>43</v>
      </c>
      <c r="B19225" t="s">
        <v>58</v>
      </c>
      <c r="C19225" t="s">
        <v>54</v>
      </c>
      <c r="D19225" t="s">
        <v>210</v>
      </c>
      <c r="E19225" t="s">
        <v>213</v>
      </c>
      <c r="G19225" s="87">
        <v>8000</v>
      </c>
      <c r="H19225" s="87">
        <v>7200</v>
      </c>
    </row>
    <row r="19226" spans="1:8" x14ac:dyDescent="0.3">
      <c r="A19226" t="s">
        <v>43</v>
      </c>
      <c r="B19226" t="s">
        <v>58</v>
      </c>
      <c r="C19226" t="s">
        <v>54</v>
      </c>
      <c r="D19226" t="s">
        <v>214</v>
      </c>
      <c r="E19226" t="s">
        <v>215</v>
      </c>
      <c r="F19226" s="88">
        <v>46388</v>
      </c>
      <c r="G19226" s="87">
        <v>666.66666666666663</v>
      </c>
      <c r="H19226" s="87">
        <v>20.618878626024181</v>
      </c>
    </row>
    <row r="19227" spans="1:8" x14ac:dyDescent="0.3">
      <c r="A19227" t="s">
        <v>43</v>
      </c>
      <c r="B19227" t="s">
        <v>58</v>
      </c>
      <c r="C19227" t="s">
        <v>54</v>
      </c>
      <c r="D19227" t="s">
        <v>214</v>
      </c>
      <c r="E19227" t="s">
        <v>216</v>
      </c>
      <c r="F19227" s="88">
        <v>46388</v>
      </c>
      <c r="G19227" s="87">
        <v>666.66666666666663</v>
      </c>
      <c r="H19227" s="87">
        <v>26.666666666666689</v>
      </c>
    </row>
    <row r="19228" spans="1:8" x14ac:dyDescent="0.3">
      <c r="A19228" t="s">
        <v>43</v>
      </c>
      <c r="B19228" t="s">
        <v>58</v>
      </c>
      <c r="C19228" t="s">
        <v>54</v>
      </c>
      <c r="D19228" t="s">
        <v>214</v>
      </c>
      <c r="E19228" t="s">
        <v>217</v>
      </c>
      <c r="F19228" s="88">
        <v>46388</v>
      </c>
      <c r="G19228" s="87">
        <v>666.66666666666663</v>
      </c>
      <c r="H19228" s="87">
        <v>-5.8151808083100791</v>
      </c>
    </row>
    <row r="19229" spans="1:8" x14ac:dyDescent="0.3">
      <c r="A19229" t="s">
        <v>43</v>
      </c>
      <c r="B19229" t="s">
        <v>58</v>
      </c>
      <c r="C19229" t="s">
        <v>54</v>
      </c>
      <c r="D19229" t="s">
        <v>214</v>
      </c>
      <c r="E19229" t="s">
        <v>215</v>
      </c>
      <c r="F19229" s="88">
        <v>46419</v>
      </c>
      <c r="G19229" s="87">
        <v>666.66666666666663</v>
      </c>
      <c r="H19229" s="87">
        <v>20.614611981346471</v>
      </c>
    </row>
    <row r="19230" spans="1:8" x14ac:dyDescent="0.3">
      <c r="A19230" t="s">
        <v>43</v>
      </c>
      <c r="B19230" t="s">
        <v>58</v>
      </c>
      <c r="C19230" t="s">
        <v>54</v>
      </c>
      <c r="D19230" t="s">
        <v>214</v>
      </c>
      <c r="E19230" t="s">
        <v>216</v>
      </c>
      <c r="F19230" s="88">
        <v>46419</v>
      </c>
      <c r="G19230" s="87">
        <v>666.66666666666663</v>
      </c>
      <c r="H19230" s="87">
        <v>26.666666666666689</v>
      </c>
    </row>
    <row r="19231" spans="1:8" x14ac:dyDescent="0.3">
      <c r="A19231" t="s">
        <v>43</v>
      </c>
      <c r="B19231" t="s">
        <v>58</v>
      </c>
      <c r="C19231" t="s">
        <v>54</v>
      </c>
      <c r="D19231" t="s">
        <v>214</v>
      </c>
      <c r="E19231" t="s">
        <v>217</v>
      </c>
      <c r="F19231" s="88">
        <v>46419</v>
      </c>
      <c r="G19231" s="87">
        <v>666.66666666666663</v>
      </c>
      <c r="H19231" s="87">
        <v>-5.8192833512694291</v>
      </c>
    </row>
    <row r="19232" spans="1:8" x14ac:dyDescent="0.3">
      <c r="A19232" t="s">
        <v>43</v>
      </c>
      <c r="B19232" t="s">
        <v>58</v>
      </c>
      <c r="C19232" t="s">
        <v>54</v>
      </c>
      <c r="D19232" t="s">
        <v>214</v>
      </c>
      <c r="E19232" t="s">
        <v>215</v>
      </c>
      <c r="F19232" s="88">
        <v>46447</v>
      </c>
      <c r="G19232" s="87">
        <v>666.66666666666663</v>
      </c>
      <c r="H19232" s="87">
        <v>20.6103393122814</v>
      </c>
    </row>
    <row r="19233" spans="1:8" x14ac:dyDescent="0.3">
      <c r="A19233" t="s">
        <v>43</v>
      </c>
      <c r="B19233" t="s">
        <v>58</v>
      </c>
      <c r="C19233" t="s">
        <v>54</v>
      </c>
      <c r="D19233" t="s">
        <v>214</v>
      </c>
      <c r="E19233" t="s">
        <v>216</v>
      </c>
      <c r="F19233" s="88">
        <v>46447</v>
      </c>
      <c r="G19233" s="87">
        <v>666.66666666666663</v>
      </c>
      <c r="H19233" s="87">
        <v>26.666666666666689</v>
      </c>
    </row>
    <row r="19234" spans="1:8" x14ac:dyDescent="0.3">
      <c r="A19234" t="s">
        <v>43</v>
      </c>
      <c r="B19234" t="s">
        <v>58</v>
      </c>
      <c r="C19234" t="s">
        <v>54</v>
      </c>
      <c r="D19234" t="s">
        <v>214</v>
      </c>
      <c r="E19234" t="s">
        <v>217</v>
      </c>
      <c r="F19234" s="88">
        <v>46447</v>
      </c>
      <c r="G19234" s="87">
        <v>666.66666666666663</v>
      </c>
      <c r="H19234" s="87">
        <v>-5.8233916869088924</v>
      </c>
    </row>
    <row r="19235" spans="1:8" x14ac:dyDescent="0.3">
      <c r="A19235" t="s">
        <v>43</v>
      </c>
      <c r="B19235" t="s">
        <v>58</v>
      </c>
      <c r="C19235" t="s">
        <v>54</v>
      </c>
      <c r="D19235" t="s">
        <v>214</v>
      </c>
      <c r="E19235" t="s">
        <v>215</v>
      </c>
      <c r="F19235" s="88">
        <v>46478</v>
      </c>
      <c r="G19235" s="87">
        <v>666.66666666666663</v>
      </c>
      <c r="H19235" s="87">
        <v>20.605915459226409</v>
      </c>
    </row>
    <row r="19236" spans="1:8" x14ac:dyDescent="0.3">
      <c r="A19236" t="s">
        <v>43</v>
      </c>
      <c r="B19236" t="s">
        <v>58</v>
      </c>
      <c r="C19236" t="s">
        <v>54</v>
      </c>
      <c r="D19236" t="s">
        <v>214</v>
      </c>
      <c r="E19236" t="s">
        <v>216</v>
      </c>
      <c r="F19236" s="88">
        <v>46478</v>
      </c>
      <c r="G19236" s="87">
        <v>666.66666666666663</v>
      </c>
      <c r="H19236" s="87">
        <v>26.666666666666689</v>
      </c>
    </row>
    <row r="19237" spans="1:8" x14ac:dyDescent="0.3">
      <c r="A19237" t="s">
        <v>43</v>
      </c>
      <c r="B19237" t="s">
        <v>58</v>
      </c>
      <c r="C19237" t="s">
        <v>54</v>
      </c>
      <c r="D19237" t="s">
        <v>214</v>
      </c>
      <c r="E19237" t="s">
        <v>217</v>
      </c>
      <c r="F19237" s="88">
        <v>46478</v>
      </c>
      <c r="G19237" s="87">
        <v>666.66666666666663</v>
      </c>
      <c r="H19237" s="87">
        <v>-5.8276453917694608</v>
      </c>
    </row>
    <row r="19238" spans="1:8" x14ac:dyDescent="0.3">
      <c r="A19238" t="s">
        <v>43</v>
      </c>
      <c r="B19238" t="s">
        <v>58</v>
      </c>
      <c r="C19238" t="s">
        <v>54</v>
      </c>
      <c r="D19238" t="s">
        <v>214</v>
      </c>
      <c r="E19238" t="s">
        <v>215</v>
      </c>
      <c r="F19238" s="88">
        <v>46508</v>
      </c>
      <c r="G19238" s="87">
        <v>666.66666666666663</v>
      </c>
      <c r="H19238" s="87">
        <v>20.601485138627581</v>
      </c>
    </row>
    <row r="19239" spans="1:8" x14ac:dyDescent="0.3">
      <c r="A19239" t="s">
        <v>43</v>
      </c>
      <c r="B19239" t="s">
        <v>58</v>
      </c>
      <c r="C19239" t="s">
        <v>54</v>
      </c>
      <c r="D19239" t="s">
        <v>214</v>
      </c>
      <c r="E19239" t="s">
        <v>216</v>
      </c>
      <c r="F19239" s="88">
        <v>46508</v>
      </c>
      <c r="G19239" s="87">
        <v>666.66666666666663</v>
      </c>
      <c r="H19239" s="87">
        <v>26.666666666666689</v>
      </c>
    </row>
    <row r="19240" spans="1:8" x14ac:dyDescent="0.3">
      <c r="A19240" t="s">
        <v>43</v>
      </c>
      <c r="B19240" t="s">
        <v>58</v>
      </c>
      <c r="C19240" t="s">
        <v>54</v>
      </c>
      <c r="D19240" t="s">
        <v>214</v>
      </c>
      <c r="E19240" t="s">
        <v>217</v>
      </c>
      <c r="F19240" s="88">
        <v>46508</v>
      </c>
      <c r="G19240" s="87">
        <v>666.66666666666663</v>
      </c>
      <c r="H19240" s="87">
        <v>-5.8319053154221772</v>
      </c>
    </row>
    <row r="19241" spans="1:8" x14ac:dyDescent="0.3">
      <c r="A19241" t="s">
        <v>43</v>
      </c>
      <c r="B19241" t="s">
        <v>58</v>
      </c>
      <c r="C19241" t="s">
        <v>54</v>
      </c>
      <c r="D19241" t="s">
        <v>214</v>
      </c>
      <c r="E19241" t="s">
        <v>215</v>
      </c>
      <c r="F19241" s="88">
        <v>46539</v>
      </c>
      <c r="G19241" s="87">
        <v>666.66666666666663</v>
      </c>
      <c r="H19241" s="87">
        <v>20.59704833629139</v>
      </c>
    </row>
    <row r="19242" spans="1:8" x14ac:dyDescent="0.3">
      <c r="A19242" t="s">
        <v>43</v>
      </c>
      <c r="B19242" t="s">
        <v>58</v>
      </c>
      <c r="C19242" t="s">
        <v>54</v>
      </c>
      <c r="D19242" t="s">
        <v>214</v>
      </c>
      <c r="E19242" t="s">
        <v>216</v>
      </c>
      <c r="F19242" s="88">
        <v>46539</v>
      </c>
      <c r="G19242" s="87">
        <v>666.66666666666663</v>
      </c>
      <c r="H19242" s="87">
        <v>26.666666666666689</v>
      </c>
    </row>
    <row r="19243" spans="1:8" x14ac:dyDescent="0.3">
      <c r="A19243" t="s">
        <v>43</v>
      </c>
      <c r="B19243" t="s">
        <v>58</v>
      </c>
      <c r="C19243" t="s">
        <v>54</v>
      </c>
      <c r="D19243" t="s">
        <v>214</v>
      </c>
      <c r="E19243" t="s">
        <v>217</v>
      </c>
      <c r="F19243" s="88">
        <v>46539</v>
      </c>
      <c r="G19243" s="87">
        <v>666.66666666666663</v>
      </c>
      <c r="H19243" s="87">
        <v>-5.8361714715146427</v>
      </c>
    </row>
    <row r="19244" spans="1:8" x14ac:dyDescent="0.3">
      <c r="A19244" t="s">
        <v>43</v>
      </c>
      <c r="B19244" t="s">
        <v>58</v>
      </c>
      <c r="C19244" t="s">
        <v>54</v>
      </c>
      <c r="D19244" t="s">
        <v>214</v>
      </c>
      <c r="E19244" t="s">
        <v>215</v>
      </c>
      <c r="F19244" s="88">
        <v>46569</v>
      </c>
      <c r="G19244" s="87">
        <v>666.66666666666663</v>
      </c>
      <c r="H19244" s="87">
        <v>-5.8404438737343538</v>
      </c>
    </row>
    <row r="19245" spans="1:8" x14ac:dyDescent="0.3">
      <c r="A19245" t="s">
        <v>43</v>
      </c>
      <c r="B19245" t="s">
        <v>58</v>
      </c>
      <c r="C19245" t="s">
        <v>54</v>
      </c>
      <c r="D19245" t="s">
        <v>214</v>
      </c>
      <c r="E19245" t="s">
        <v>216</v>
      </c>
      <c r="F19245" s="88">
        <v>46569</v>
      </c>
      <c r="G19245" s="87">
        <v>666.66666666666663</v>
      </c>
      <c r="H19245" s="87">
        <v>0</v>
      </c>
    </row>
    <row r="19246" spans="1:8" x14ac:dyDescent="0.3">
      <c r="A19246" t="s">
        <v>43</v>
      </c>
      <c r="B19246" t="s">
        <v>58</v>
      </c>
      <c r="C19246" t="s">
        <v>54</v>
      </c>
      <c r="D19246" t="s">
        <v>214</v>
      </c>
      <c r="E19246" t="s">
        <v>217</v>
      </c>
      <c r="F19246" s="88">
        <v>46569</v>
      </c>
      <c r="G19246" s="87">
        <v>666.66666666666663</v>
      </c>
      <c r="H19246" s="87">
        <v>-5.8404438737343538</v>
      </c>
    </row>
    <row r="19247" spans="1:8" x14ac:dyDescent="0.3">
      <c r="A19247" t="s">
        <v>43</v>
      </c>
      <c r="B19247" t="s">
        <v>58</v>
      </c>
      <c r="C19247" t="s">
        <v>54</v>
      </c>
      <c r="D19247" t="s">
        <v>214</v>
      </c>
      <c r="E19247" t="s">
        <v>215</v>
      </c>
      <c r="F19247" s="88">
        <v>46600</v>
      </c>
      <c r="G19247" s="87">
        <v>666.66666666666663</v>
      </c>
      <c r="H19247" s="87">
        <v>-5.8447927300386837</v>
      </c>
    </row>
    <row r="19248" spans="1:8" x14ac:dyDescent="0.3">
      <c r="A19248" t="s">
        <v>43</v>
      </c>
      <c r="B19248" t="s">
        <v>58</v>
      </c>
      <c r="C19248" t="s">
        <v>54</v>
      </c>
      <c r="D19248" t="s">
        <v>214</v>
      </c>
      <c r="E19248" t="s">
        <v>216</v>
      </c>
      <c r="F19248" s="88">
        <v>46600</v>
      </c>
      <c r="G19248" s="87">
        <v>666.66666666666663</v>
      </c>
      <c r="H19248" s="87">
        <v>0</v>
      </c>
    </row>
    <row r="19249" spans="1:8" x14ac:dyDescent="0.3">
      <c r="A19249" t="s">
        <v>43</v>
      </c>
      <c r="B19249" t="s">
        <v>58</v>
      </c>
      <c r="C19249" t="s">
        <v>54</v>
      </c>
      <c r="D19249" t="s">
        <v>214</v>
      </c>
      <c r="E19249" t="s">
        <v>217</v>
      </c>
      <c r="F19249" s="88">
        <v>46600</v>
      </c>
      <c r="G19249" s="87">
        <v>666.66666666666663</v>
      </c>
      <c r="H19249" s="87">
        <v>-5.8447927300386837</v>
      </c>
    </row>
    <row r="19250" spans="1:8" x14ac:dyDescent="0.3">
      <c r="A19250" t="s">
        <v>43</v>
      </c>
      <c r="B19250" t="s">
        <v>58</v>
      </c>
      <c r="C19250" t="s">
        <v>54</v>
      </c>
      <c r="D19250" t="s">
        <v>214</v>
      </c>
      <c r="E19250" t="s">
        <v>215</v>
      </c>
      <c r="F19250" s="88">
        <v>46631</v>
      </c>
      <c r="G19250" s="87">
        <v>666.66666666666663</v>
      </c>
      <c r="H19250" s="87">
        <v>-5.8490777686970308</v>
      </c>
    </row>
    <row r="19251" spans="1:8" x14ac:dyDescent="0.3">
      <c r="A19251" t="s">
        <v>43</v>
      </c>
      <c r="B19251" t="s">
        <v>58</v>
      </c>
      <c r="C19251" t="s">
        <v>54</v>
      </c>
      <c r="D19251" t="s">
        <v>214</v>
      </c>
      <c r="E19251" t="s">
        <v>216</v>
      </c>
      <c r="F19251" s="88">
        <v>46631</v>
      </c>
      <c r="G19251" s="87">
        <v>666.66666666666663</v>
      </c>
      <c r="H19251" s="87">
        <v>0</v>
      </c>
    </row>
    <row r="19252" spans="1:8" x14ac:dyDescent="0.3">
      <c r="A19252" t="s">
        <v>43</v>
      </c>
      <c r="B19252" t="s">
        <v>58</v>
      </c>
      <c r="C19252" t="s">
        <v>54</v>
      </c>
      <c r="D19252" t="s">
        <v>214</v>
      </c>
      <c r="E19252" t="s">
        <v>217</v>
      </c>
      <c r="F19252" s="88">
        <v>46631</v>
      </c>
      <c r="G19252" s="87">
        <v>666.66666666666663</v>
      </c>
      <c r="H19252" s="87">
        <v>-5.8490777686970308</v>
      </c>
    </row>
    <row r="19253" spans="1:8" x14ac:dyDescent="0.3">
      <c r="A19253" t="s">
        <v>43</v>
      </c>
      <c r="B19253" t="s">
        <v>58</v>
      </c>
      <c r="C19253" t="s">
        <v>54</v>
      </c>
      <c r="D19253" t="s">
        <v>214</v>
      </c>
      <c r="E19253" t="s">
        <v>215</v>
      </c>
      <c r="F19253" s="88">
        <v>46661</v>
      </c>
      <c r="G19253" s="87">
        <v>666.66666666666663</v>
      </c>
      <c r="H19253" s="87">
        <v>-5.853369095013031</v>
      </c>
    </row>
    <row r="19254" spans="1:8" x14ac:dyDescent="0.3">
      <c r="A19254" t="s">
        <v>43</v>
      </c>
      <c r="B19254" t="s">
        <v>58</v>
      </c>
      <c r="C19254" t="s">
        <v>54</v>
      </c>
      <c r="D19254" t="s">
        <v>214</v>
      </c>
      <c r="E19254" t="s">
        <v>216</v>
      </c>
      <c r="F19254" s="88">
        <v>46661</v>
      </c>
      <c r="G19254" s="87">
        <v>666.66666666666663</v>
      </c>
      <c r="H19254" s="87">
        <v>0</v>
      </c>
    </row>
    <row r="19255" spans="1:8" x14ac:dyDescent="0.3">
      <c r="A19255" t="s">
        <v>43</v>
      </c>
      <c r="B19255" t="s">
        <v>58</v>
      </c>
      <c r="C19255" t="s">
        <v>54</v>
      </c>
      <c r="D19255" t="s">
        <v>214</v>
      </c>
      <c r="E19255" t="s">
        <v>217</v>
      </c>
      <c r="F19255" s="88">
        <v>46661</v>
      </c>
      <c r="G19255" s="87">
        <v>666.66666666666663</v>
      </c>
      <c r="H19255" s="87">
        <v>-5.853369095013031</v>
      </c>
    </row>
    <row r="19256" spans="1:8" x14ac:dyDescent="0.3">
      <c r="A19256" t="s">
        <v>43</v>
      </c>
      <c r="B19256" t="s">
        <v>58</v>
      </c>
      <c r="C19256" t="s">
        <v>54</v>
      </c>
      <c r="D19256" t="s">
        <v>214</v>
      </c>
      <c r="E19256" t="s">
        <v>215</v>
      </c>
      <c r="F19256" s="88">
        <v>46692</v>
      </c>
      <c r="G19256" s="87">
        <v>666.66666666666663</v>
      </c>
      <c r="H19256" s="87">
        <v>-5.8576667228360524</v>
      </c>
    </row>
    <row r="19257" spans="1:8" x14ac:dyDescent="0.3">
      <c r="A19257" t="s">
        <v>43</v>
      </c>
      <c r="B19257" t="s">
        <v>58</v>
      </c>
      <c r="C19257" t="s">
        <v>54</v>
      </c>
      <c r="D19257" t="s">
        <v>214</v>
      </c>
      <c r="E19257" t="s">
        <v>216</v>
      </c>
      <c r="F19257" s="88">
        <v>46692</v>
      </c>
      <c r="G19257" s="87">
        <v>666.66666666666663</v>
      </c>
      <c r="H19257" s="87">
        <v>0</v>
      </c>
    </row>
    <row r="19258" spans="1:8" x14ac:dyDescent="0.3">
      <c r="A19258" t="s">
        <v>43</v>
      </c>
      <c r="B19258" t="s">
        <v>58</v>
      </c>
      <c r="C19258" t="s">
        <v>54</v>
      </c>
      <c r="D19258" t="s">
        <v>214</v>
      </c>
      <c r="E19258" t="s">
        <v>217</v>
      </c>
      <c r="F19258" s="88">
        <v>46692</v>
      </c>
      <c r="G19258" s="87">
        <v>666.66666666666663</v>
      </c>
      <c r="H19258" s="87">
        <v>-5.8576667228360524</v>
      </c>
    </row>
    <row r="19259" spans="1:8" x14ac:dyDescent="0.3">
      <c r="A19259" t="s">
        <v>43</v>
      </c>
      <c r="B19259" t="s">
        <v>58</v>
      </c>
      <c r="C19259" t="s">
        <v>54</v>
      </c>
      <c r="D19259" t="s">
        <v>214</v>
      </c>
      <c r="E19259" t="s">
        <v>215</v>
      </c>
      <c r="F19259" s="88">
        <v>46722</v>
      </c>
      <c r="G19259" s="87">
        <v>666.66666666666663</v>
      </c>
      <c r="H19259" s="87">
        <v>-5.8619706660564628</v>
      </c>
    </row>
    <row r="19260" spans="1:8" x14ac:dyDescent="0.3">
      <c r="A19260" t="s">
        <v>43</v>
      </c>
      <c r="B19260" t="s">
        <v>58</v>
      </c>
      <c r="C19260" t="s">
        <v>54</v>
      </c>
      <c r="D19260" t="s">
        <v>214</v>
      </c>
      <c r="E19260" t="s">
        <v>216</v>
      </c>
      <c r="F19260" s="88">
        <v>46722</v>
      </c>
      <c r="G19260" s="87">
        <v>666.66666666666663</v>
      </c>
      <c r="H19260" s="87">
        <v>0</v>
      </c>
    </row>
    <row r="19261" spans="1:8" x14ac:dyDescent="0.3">
      <c r="A19261" t="s">
        <v>43</v>
      </c>
      <c r="B19261" t="s">
        <v>58</v>
      </c>
      <c r="C19261" t="s">
        <v>54</v>
      </c>
      <c r="D19261" t="s">
        <v>214</v>
      </c>
      <c r="E19261" t="s">
        <v>217</v>
      </c>
      <c r="F19261" s="88">
        <v>46722</v>
      </c>
      <c r="G19261" s="87">
        <v>666.66666666666663</v>
      </c>
      <c r="H19261" s="87">
        <v>-5.8619706660564628</v>
      </c>
    </row>
    <row r="19262" spans="1:8" x14ac:dyDescent="0.3">
      <c r="A19262" t="s">
        <v>43</v>
      </c>
      <c r="B19262" t="s">
        <v>58</v>
      </c>
      <c r="C19262" t="s">
        <v>57</v>
      </c>
      <c r="D19262" t="s">
        <v>198</v>
      </c>
      <c r="E19262" t="s">
        <v>135</v>
      </c>
      <c r="G19262" s="87">
        <v>18400</v>
      </c>
      <c r="H19262" s="87">
        <v>10598.4</v>
      </c>
    </row>
    <row r="19263" spans="1:8" x14ac:dyDescent="0.3">
      <c r="A19263" t="s">
        <v>43</v>
      </c>
      <c r="B19263" t="s">
        <v>58</v>
      </c>
      <c r="C19263" t="s">
        <v>57</v>
      </c>
      <c r="D19263" t="s">
        <v>198</v>
      </c>
      <c r="E19263" t="s">
        <v>199</v>
      </c>
      <c r="G19263" s="87">
        <v>18400</v>
      </c>
      <c r="H19263" s="87">
        <v>18406.08666887198</v>
      </c>
    </row>
    <row r="19264" spans="1:8" x14ac:dyDescent="0.3">
      <c r="A19264" t="s">
        <v>43</v>
      </c>
      <c r="B19264" t="s">
        <v>58</v>
      </c>
      <c r="C19264" t="s">
        <v>57</v>
      </c>
      <c r="D19264" t="s">
        <v>198</v>
      </c>
      <c r="E19264" t="s">
        <v>200</v>
      </c>
      <c r="G19264" s="87">
        <v>18400</v>
      </c>
      <c r="H19264" s="87">
        <v>18561.479589413939</v>
      </c>
    </row>
    <row r="19265" spans="1:8" x14ac:dyDescent="0.3">
      <c r="A19265" t="s">
        <v>43</v>
      </c>
      <c r="B19265" t="s">
        <v>58</v>
      </c>
      <c r="C19265" t="s">
        <v>57</v>
      </c>
      <c r="D19265" t="s">
        <v>198</v>
      </c>
      <c r="E19265" t="s">
        <v>201</v>
      </c>
      <c r="G19265" s="87">
        <v>18400</v>
      </c>
      <c r="H19265" s="87">
        <v>18400</v>
      </c>
    </row>
    <row r="19266" spans="1:8" x14ac:dyDescent="0.3">
      <c r="A19266" t="s">
        <v>43</v>
      </c>
      <c r="B19266" t="s">
        <v>58</v>
      </c>
      <c r="C19266" t="s">
        <v>57</v>
      </c>
      <c r="D19266" t="s">
        <v>198</v>
      </c>
      <c r="E19266" t="s">
        <v>202</v>
      </c>
      <c r="G19266" s="87">
        <v>18400</v>
      </c>
      <c r="H19266" s="87">
        <v>10694.94893296438</v>
      </c>
    </row>
    <row r="19267" spans="1:8" x14ac:dyDescent="0.3">
      <c r="A19267" t="s">
        <v>43</v>
      </c>
      <c r="B19267" t="s">
        <v>58</v>
      </c>
      <c r="C19267" t="s">
        <v>57</v>
      </c>
      <c r="D19267" t="s">
        <v>198</v>
      </c>
      <c r="E19267" t="s">
        <v>139</v>
      </c>
      <c r="G19267" s="87">
        <v>18400</v>
      </c>
      <c r="H19267" s="87">
        <v>11500</v>
      </c>
    </row>
    <row r="19268" spans="1:8" x14ac:dyDescent="0.3">
      <c r="A19268" t="s">
        <v>43</v>
      </c>
      <c r="B19268" t="s">
        <v>58</v>
      </c>
      <c r="C19268" t="s">
        <v>57</v>
      </c>
      <c r="D19268" t="s">
        <v>198</v>
      </c>
      <c r="E19268" t="s">
        <v>65</v>
      </c>
      <c r="G19268" s="87">
        <v>18400</v>
      </c>
      <c r="H19268" s="87">
        <v>10694.94893296438</v>
      </c>
    </row>
    <row r="19269" spans="1:8" x14ac:dyDescent="0.3">
      <c r="A19269" t="s">
        <v>43</v>
      </c>
      <c r="B19269" t="s">
        <v>58</v>
      </c>
      <c r="C19269" t="s">
        <v>57</v>
      </c>
      <c r="D19269" t="s">
        <v>203</v>
      </c>
      <c r="E19269" t="s">
        <v>204</v>
      </c>
      <c r="G19269" s="87">
        <v>18400</v>
      </c>
      <c r="H19269" s="87">
        <v>10658.293680761501</v>
      </c>
    </row>
    <row r="19270" spans="1:8" x14ac:dyDescent="0.3">
      <c r="A19270" t="s">
        <v>43</v>
      </c>
      <c r="B19270" t="s">
        <v>58</v>
      </c>
      <c r="C19270" t="s">
        <v>57</v>
      </c>
      <c r="D19270" t="s">
        <v>203</v>
      </c>
      <c r="E19270" t="s">
        <v>142</v>
      </c>
      <c r="G19270" s="87">
        <v>18400</v>
      </c>
      <c r="H19270" s="87">
        <v>18400</v>
      </c>
    </row>
    <row r="19271" spans="1:8" x14ac:dyDescent="0.3">
      <c r="A19271" t="s">
        <v>43</v>
      </c>
      <c r="B19271" t="s">
        <v>58</v>
      </c>
      <c r="C19271" t="s">
        <v>57</v>
      </c>
      <c r="D19271" t="s">
        <v>203</v>
      </c>
      <c r="E19271" t="s">
        <v>143</v>
      </c>
      <c r="G19271" s="87">
        <v>18400</v>
      </c>
      <c r="H19271" s="87">
        <v>18503.982084655388</v>
      </c>
    </row>
    <row r="19272" spans="1:8" x14ac:dyDescent="0.3">
      <c r="A19272" t="s">
        <v>43</v>
      </c>
      <c r="B19272" t="s">
        <v>58</v>
      </c>
      <c r="C19272" t="s">
        <v>57</v>
      </c>
      <c r="D19272" t="s">
        <v>203</v>
      </c>
      <c r="E19272" t="s">
        <v>141</v>
      </c>
      <c r="G19272" s="87">
        <v>18400</v>
      </c>
      <c r="H19272" s="87">
        <v>0</v>
      </c>
    </row>
    <row r="19273" spans="1:8" x14ac:dyDescent="0.3">
      <c r="A19273" t="s">
        <v>43</v>
      </c>
      <c r="B19273" t="s">
        <v>58</v>
      </c>
      <c r="C19273" t="s">
        <v>57</v>
      </c>
      <c r="D19273" t="s">
        <v>203</v>
      </c>
      <c r="E19273" t="s">
        <v>205</v>
      </c>
      <c r="G19273" s="87">
        <v>18400</v>
      </c>
      <c r="H19273" s="87">
        <v>10658.293680761501</v>
      </c>
    </row>
    <row r="19274" spans="1:8" x14ac:dyDescent="0.3">
      <c r="A19274" t="s">
        <v>43</v>
      </c>
      <c r="B19274" t="s">
        <v>58</v>
      </c>
      <c r="C19274" t="s">
        <v>57</v>
      </c>
      <c r="D19274" t="s">
        <v>206</v>
      </c>
      <c r="E19274" t="s">
        <v>207</v>
      </c>
      <c r="G19274" s="87">
        <v>18400</v>
      </c>
      <c r="H19274" s="87">
        <v>19320</v>
      </c>
    </row>
    <row r="19275" spans="1:8" x14ac:dyDescent="0.3">
      <c r="A19275" t="s">
        <v>43</v>
      </c>
      <c r="B19275" t="s">
        <v>58</v>
      </c>
      <c r="C19275" t="s">
        <v>57</v>
      </c>
      <c r="D19275" t="s">
        <v>206</v>
      </c>
      <c r="E19275" t="s">
        <v>208</v>
      </c>
      <c r="G19275" s="87">
        <v>18400</v>
      </c>
      <c r="H19275" s="87">
        <v>19313.61111111112</v>
      </c>
    </row>
    <row r="19276" spans="1:8" x14ac:dyDescent="0.3">
      <c r="A19276" t="s">
        <v>43</v>
      </c>
      <c r="B19276" t="s">
        <v>58</v>
      </c>
      <c r="C19276" t="s">
        <v>57</v>
      </c>
      <c r="D19276" t="s">
        <v>206</v>
      </c>
      <c r="E19276" t="s">
        <v>209</v>
      </c>
      <c r="G19276" s="87">
        <v>18400</v>
      </c>
      <c r="H19276" s="87">
        <v>16780.731218088989</v>
      </c>
    </row>
    <row r="19277" spans="1:8" x14ac:dyDescent="0.3">
      <c r="A19277" t="s">
        <v>43</v>
      </c>
      <c r="B19277" t="s">
        <v>58</v>
      </c>
      <c r="C19277" t="s">
        <v>57</v>
      </c>
      <c r="D19277" t="s">
        <v>210</v>
      </c>
      <c r="E19277" t="s">
        <v>211</v>
      </c>
      <c r="G19277" s="87">
        <v>18400</v>
      </c>
      <c r="H19277" s="87">
        <v>16928</v>
      </c>
    </row>
    <row r="19278" spans="1:8" x14ac:dyDescent="0.3">
      <c r="A19278" t="s">
        <v>43</v>
      </c>
      <c r="B19278" t="s">
        <v>58</v>
      </c>
      <c r="C19278" t="s">
        <v>57</v>
      </c>
      <c r="D19278" t="s">
        <v>210</v>
      </c>
      <c r="E19278" t="s">
        <v>212</v>
      </c>
      <c r="G19278" s="87">
        <v>18400</v>
      </c>
      <c r="H19278" s="87">
        <v>16744</v>
      </c>
    </row>
    <row r="19279" spans="1:8" x14ac:dyDescent="0.3">
      <c r="A19279" t="s">
        <v>43</v>
      </c>
      <c r="B19279" t="s">
        <v>58</v>
      </c>
      <c r="C19279" t="s">
        <v>57</v>
      </c>
      <c r="D19279" t="s">
        <v>210</v>
      </c>
      <c r="E19279" t="s">
        <v>213</v>
      </c>
      <c r="G19279" s="87">
        <v>18400</v>
      </c>
      <c r="H19279" s="87">
        <v>16836</v>
      </c>
    </row>
    <row r="19280" spans="1:8" x14ac:dyDescent="0.3">
      <c r="A19280" t="s">
        <v>43</v>
      </c>
      <c r="B19280" t="s">
        <v>58</v>
      </c>
      <c r="C19280" t="s">
        <v>57</v>
      </c>
      <c r="D19280" t="s">
        <v>214</v>
      </c>
      <c r="E19280" t="s">
        <v>215</v>
      </c>
      <c r="F19280" s="88">
        <v>46388</v>
      </c>
      <c r="G19280" s="87">
        <v>1533.333333333333</v>
      </c>
      <c r="H19280" s="87">
        <v>83.753917093300899</v>
      </c>
    </row>
    <row r="19281" spans="1:8" x14ac:dyDescent="0.3">
      <c r="A19281" t="s">
        <v>43</v>
      </c>
      <c r="B19281" t="s">
        <v>58</v>
      </c>
      <c r="C19281" t="s">
        <v>57</v>
      </c>
      <c r="D19281" t="s">
        <v>214</v>
      </c>
      <c r="E19281" t="s">
        <v>216</v>
      </c>
      <c r="F19281" s="88">
        <v>46388</v>
      </c>
      <c r="G19281" s="87">
        <v>1533.333333333333</v>
      </c>
      <c r="H19281" s="87">
        <v>76.666666666666728</v>
      </c>
    </row>
    <row r="19282" spans="1:8" x14ac:dyDescent="0.3">
      <c r="A19282" t="s">
        <v>43</v>
      </c>
      <c r="B19282" t="s">
        <v>58</v>
      </c>
      <c r="C19282" t="s">
        <v>57</v>
      </c>
      <c r="D19282" t="s">
        <v>214</v>
      </c>
      <c r="E19282" t="s">
        <v>217</v>
      </c>
      <c r="F19282" s="88">
        <v>46388</v>
      </c>
      <c r="G19282" s="87">
        <v>1533.333333333333</v>
      </c>
      <c r="H19282" s="87">
        <v>6.7497623110801541</v>
      </c>
    </row>
    <row r="19283" spans="1:8" x14ac:dyDescent="0.3">
      <c r="A19283" t="s">
        <v>43</v>
      </c>
      <c r="B19283" t="s">
        <v>58</v>
      </c>
      <c r="C19283" t="s">
        <v>57</v>
      </c>
      <c r="D19283" t="s">
        <v>214</v>
      </c>
      <c r="E19283" t="s">
        <v>215</v>
      </c>
      <c r="F19283" s="88">
        <v>46419</v>
      </c>
      <c r="G19283" s="87">
        <v>1533.333333333333</v>
      </c>
      <c r="H19283" s="87">
        <v>83.751396490889817</v>
      </c>
    </row>
    <row r="19284" spans="1:8" x14ac:dyDescent="0.3">
      <c r="A19284" t="s">
        <v>43</v>
      </c>
      <c r="B19284" t="s">
        <v>58</v>
      </c>
      <c r="C19284" t="s">
        <v>57</v>
      </c>
      <c r="D19284" t="s">
        <v>214</v>
      </c>
      <c r="E19284" t="s">
        <v>216</v>
      </c>
      <c r="F19284" s="88">
        <v>46419</v>
      </c>
      <c r="G19284" s="87">
        <v>1533.333333333333</v>
      </c>
      <c r="H19284" s="87">
        <v>76.666666666666728</v>
      </c>
    </row>
    <row r="19285" spans="1:8" x14ac:dyDescent="0.3">
      <c r="A19285" t="s">
        <v>43</v>
      </c>
      <c r="B19285" t="s">
        <v>58</v>
      </c>
      <c r="C19285" t="s">
        <v>57</v>
      </c>
      <c r="D19285" t="s">
        <v>214</v>
      </c>
      <c r="E19285" t="s">
        <v>217</v>
      </c>
      <c r="F19285" s="88">
        <v>46419</v>
      </c>
      <c r="G19285" s="87">
        <v>1533.333333333333</v>
      </c>
      <c r="H19285" s="87">
        <v>6.7473617373552397</v>
      </c>
    </row>
    <row r="19286" spans="1:8" x14ac:dyDescent="0.3">
      <c r="A19286" t="s">
        <v>43</v>
      </c>
      <c r="B19286" t="s">
        <v>58</v>
      </c>
      <c r="C19286" t="s">
        <v>57</v>
      </c>
      <c r="D19286" t="s">
        <v>214</v>
      </c>
      <c r="E19286" t="s">
        <v>215</v>
      </c>
      <c r="F19286" s="88">
        <v>46447</v>
      </c>
      <c r="G19286" s="87">
        <v>1533.333333333333</v>
      </c>
      <c r="H19286" s="87">
        <v>83.748877680761225</v>
      </c>
    </row>
    <row r="19287" spans="1:8" x14ac:dyDescent="0.3">
      <c r="A19287" t="s">
        <v>43</v>
      </c>
      <c r="B19287" t="s">
        <v>58</v>
      </c>
      <c r="C19287" t="s">
        <v>57</v>
      </c>
      <c r="D19287" t="s">
        <v>214</v>
      </c>
      <c r="E19287" t="s">
        <v>216</v>
      </c>
      <c r="F19287" s="88">
        <v>46447</v>
      </c>
      <c r="G19287" s="87">
        <v>1533.333333333333</v>
      </c>
      <c r="H19287" s="87">
        <v>76.666666666666728</v>
      </c>
    </row>
    <row r="19288" spans="1:8" x14ac:dyDescent="0.3">
      <c r="A19288" t="s">
        <v>43</v>
      </c>
      <c r="B19288" t="s">
        <v>58</v>
      </c>
      <c r="C19288" t="s">
        <v>57</v>
      </c>
      <c r="D19288" t="s">
        <v>214</v>
      </c>
      <c r="E19288" t="s">
        <v>217</v>
      </c>
      <c r="F19288" s="88">
        <v>46447</v>
      </c>
      <c r="G19288" s="87">
        <v>1533.333333333333</v>
      </c>
      <c r="H19288" s="87">
        <v>6.7449628705662361</v>
      </c>
    </row>
    <row r="19289" spans="1:8" x14ac:dyDescent="0.3">
      <c r="A19289" t="s">
        <v>43</v>
      </c>
      <c r="B19289" t="s">
        <v>58</v>
      </c>
      <c r="C19289" t="s">
        <v>57</v>
      </c>
      <c r="D19289" t="s">
        <v>214</v>
      </c>
      <c r="E19289" t="s">
        <v>215</v>
      </c>
      <c r="F19289" s="88">
        <v>46478</v>
      </c>
      <c r="G19289" s="87">
        <v>1533.333333333333</v>
      </c>
      <c r="H19289" s="87">
        <v>83.746275369652096</v>
      </c>
    </row>
    <row r="19290" spans="1:8" x14ac:dyDescent="0.3">
      <c r="A19290" t="s">
        <v>43</v>
      </c>
      <c r="B19290" t="s">
        <v>58</v>
      </c>
      <c r="C19290" t="s">
        <v>57</v>
      </c>
      <c r="D19290" t="s">
        <v>214</v>
      </c>
      <c r="E19290" t="s">
        <v>216</v>
      </c>
      <c r="F19290" s="88">
        <v>46478</v>
      </c>
      <c r="G19290" s="87">
        <v>1533.333333333333</v>
      </c>
      <c r="H19290" s="87">
        <v>76.666666666666728</v>
      </c>
    </row>
    <row r="19291" spans="1:8" x14ac:dyDescent="0.3">
      <c r="A19291" t="s">
        <v>43</v>
      </c>
      <c r="B19291" t="s">
        <v>58</v>
      </c>
      <c r="C19291" t="s">
        <v>57</v>
      </c>
      <c r="D19291" t="s">
        <v>214</v>
      </c>
      <c r="E19291" t="s">
        <v>217</v>
      </c>
      <c r="F19291" s="88">
        <v>46478</v>
      </c>
      <c r="G19291" s="87">
        <v>1533.333333333333</v>
      </c>
      <c r="H19291" s="87">
        <v>6.7424844790337746</v>
      </c>
    </row>
    <row r="19292" spans="1:8" x14ac:dyDescent="0.3">
      <c r="A19292" t="s">
        <v>43</v>
      </c>
      <c r="B19292" t="s">
        <v>58</v>
      </c>
      <c r="C19292" t="s">
        <v>57</v>
      </c>
      <c r="D19292" t="s">
        <v>214</v>
      </c>
      <c r="E19292" t="s">
        <v>215</v>
      </c>
      <c r="F19292" s="88">
        <v>46508</v>
      </c>
      <c r="G19292" s="87">
        <v>1533.333333333333</v>
      </c>
      <c r="H19292" s="87">
        <v>83.743674970244058</v>
      </c>
    </row>
    <row r="19293" spans="1:8" x14ac:dyDescent="0.3">
      <c r="A19293" t="s">
        <v>43</v>
      </c>
      <c r="B19293" t="s">
        <v>58</v>
      </c>
      <c r="C19293" t="s">
        <v>57</v>
      </c>
      <c r="D19293" t="s">
        <v>214</v>
      </c>
      <c r="E19293" t="s">
        <v>216</v>
      </c>
      <c r="F19293" s="88">
        <v>46508</v>
      </c>
      <c r="G19293" s="87">
        <v>1533.333333333333</v>
      </c>
      <c r="H19293" s="87">
        <v>76.666666666666728</v>
      </c>
    </row>
    <row r="19294" spans="1:8" x14ac:dyDescent="0.3">
      <c r="A19294" t="s">
        <v>43</v>
      </c>
      <c r="B19294" t="s">
        <v>58</v>
      </c>
      <c r="C19294" t="s">
        <v>57</v>
      </c>
      <c r="D19294" t="s">
        <v>214</v>
      </c>
      <c r="E19294" t="s">
        <v>217</v>
      </c>
      <c r="F19294" s="88">
        <v>46508</v>
      </c>
      <c r="G19294" s="87">
        <v>1533.333333333333</v>
      </c>
      <c r="H19294" s="87">
        <v>6.740007908168991</v>
      </c>
    </row>
    <row r="19295" spans="1:8" x14ac:dyDescent="0.3">
      <c r="A19295" t="s">
        <v>43</v>
      </c>
      <c r="B19295" t="s">
        <v>58</v>
      </c>
      <c r="C19295" t="s">
        <v>57</v>
      </c>
      <c r="D19295" t="s">
        <v>214</v>
      </c>
      <c r="E19295" t="s">
        <v>215</v>
      </c>
      <c r="F19295" s="88">
        <v>46539</v>
      </c>
      <c r="G19295" s="87">
        <v>1533.333333333333</v>
      </c>
      <c r="H19295" s="87">
        <v>83.741076480431644</v>
      </c>
    </row>
    <row r="19296" spans="1:8" x14ac:dyDescent="0.3">
      <c r="A19296" t="s">
        <v>43</v>
      </c>
      <c r="B19296" t="s">
        <v>58</v>
      </c>
      <c r="C19296" t="s">
        <v>57</v>
      </c>
      <c r="D19296" t="s">
        <v>214</v>
      </c>
      <c r="E19296" t="s">
        <v>216</v>
      </c>
      <c r="F19296" s="88">
        <v>46539</v>
      </c>
      <c r="G19296" s="87">
        <v>1533.333333333333</v>
      </c>
      <c r="H19296" s="87">
        <v>76.666666666666728</v>
      </c>
    </row>
    <row r="19297" spans="1:8" x14ac:dyDescent="0.3">
      <c r="A19297" t="s">
        <v>43</v>
      </c>
      <c r="B19297" t="s">
        <v>58</v>
      </c>
      <c r="C19297" t="s">
        <v>57</v>
      </c>
      <c r="D19297" t="s">
        <v>214</v>
      </c>
      <c r="E19297" t="s">
        <v>217</v>
      </c>
      <c r="F19297" s="88">
        <v>46539</v>
      </c>
      <c r="G19297" s="87">
        <v>1533.333333333333</v>
      </c>
      <c r="H19297" s="87">
        <v>6.7375331559665241</v>
      </c>
    </row>
    <row r="19298" spans="1:8" x14ac:dyDescent="0.3">
      <c r="A19298" t="s">
        <v>43</v>
      </c>
      <c r="B19298" t="s">
        <v>58</v>
      </c>
      <c r="C19298" t="s">
        <v>57</v>
      </c>
      <c r="D19298" t="s">
        <v>214</v>
      </c>
      <c r="E19298" t="s">
        <v>215</v>
      </c>
      <c r="F19298" s="88">
        <v>46569</v>
      </c>
      <c r="G19298" s="87">
        <v>1533.333333333333</v>
      </c>
      <c r="H19298" s="87">
        <v>83.738479898111805</v>
      </c>
    </row>
    <row r="19299" spans="1:8" x14ac:dyDescent="0.3">
      <c r="A19299" t="s">
        <v>43</v>
      </c>
      <c r="B19299" t="s">
        <v>58</v>
      </c>
      <c r="C19299" t="s">
        <v>57</v>
      </c>
      <c r="D19299" t="s">
        <v>214</v>
      </c>
      <c r="E19299" t="s">
        <v>216</v>
      </c>
      <c r="F19299" s="88">
        <v>46569</v>
      </c>
      <c r="G19299" s="87">
        <v>1533.333333333333</v>
      </c>
      <c r="H19299" s="87">
        <v>76.666666666666728</v>
      </c>
    </row>
    <row r="19300" spans="1:8" x14ac:dyDescent="0.3">
      <c r="A19300" t="s">
        <v>43</v>
      </c>
      <c r="B19300" t="s">
        <v>58</v>
      </c>
      <c r="C19300" t="s">
        <v>57</v>
      </c>
      <c r="D19300" t="s">
        <v>214</v>
      </c>
      <c r="E19300" t="s">
        <v>217</v>
      </c>
      <c r="F19300" s="88">
        <v>46569</v>
      </c>
      <c r="G19300" s="87">
        <v>1533.333333333333</v>
      </c>
      <c r="H19300" s="87">
        <v>6.7350602204237386</v>
      </c>
    </row>
    <row r="19301" spans="1:8" x14ac:dyDescent="0.3">
      <c r="A19301" t="s">
        <v>43</v>
      </c>
      <c r="B19301" t="s">
        <v>58</v>
      </c>
      <c r="C19301" t="s">
        <v>57</v>
      </c>
      <c r="D19301" t="s">
        <v>214</v>
      </c>
      <c r="E19301" t="s">
        <v>215</v>
      </c>
      <c r="F19301" s="88">
        <v>46600</v>
      </c>
      <c r="G19301" s="87">
        <v>1533.333333333333</v>
      </c>
      <c r="H19301" s="87">
        <v>6.7325486044696046</v>
      </c>
    </row>
    <row r="19302" spans="1:8" x14ac:dyDescent="0.3">
      <c r="A19302" t="s">
        <v>43</v>
      </c>
      <c r="B19302" t="s">
        <v>58</v>
      </c>
      <c r="C19302" t="s">
        <v>57</v>
      </c>
      <c r="D19302" t="s">
        <v>214</v>
      </c>
      <c r="E19302" t="s">
        <v>216</v>
      </c>
      <c r="F19302" s="88">
        <v>46600</v>
      </c>
      <c r="G19302" s="87">
        <v>1533.333333333333</v>
      </c>
      <c r="H19302" s="87">
        <v>0</v>
      </c>
    </row>
    <row r="19303" spans="1:8" x14ac:dyDescent="0.3">
      <c r="A19303" t="s">
        <v>43</v>
      </c>
      <c r="B19303" t="s">
        <v>58</v>
      </c>
      <c r="C19303" t="s">
        <v>57</v>
      </c>
      <c r="D19303" t="s">
        <v>214</v>
      </c>
      <c r="E19303" t="s">
        <v>217</v>
      </c>
      <c r="F19303" s="88">
        <v>46600</v>
      </c>
      <c r="G19303" s="87">
        <v>1533.333333333333</v>
      </c>
      <c r="H19303" s="87">
        <v>6.7325486044696046</v>
      </c>
    </row>
    <row r="19304" spans="1:8" x14ac:dyDescent="0.3">
      <c r="A19304" t="s">
        <v>43</v>
      </c>
      <c r="B19304" t="s">
        <v>58</v>
      </c>
      <c r="C19304" t="s">
        <v>57</v>
      </c>
      <c r="D19304" t="s">
        <v>214</v>
      </c>
      <c r="E19304" t="s">
        <v>215</v>
      </c>
      <c r="F19304" s="88">
        <v>46631</v>
      </c>
      <c r="G19304" s="87">
        <v>1533.333333333333</v>
      </c>
      <c r="H19304" s="87">
        <v>6.7300793259499336</v>
      </c>
    </row>
    <row r="19305" spans="1:8" x14ac:dyDescent="0.3">
      <c r="A19305" t="s">
        <v>43</v>
      </c>
      <c r="B19305" t="s">
        <v>58</v>
      </c>
      <c r="C19305" t="s">
        <v>57</v>
      </c>
      <c r="D19305" t="s">
        <v>214</v>
      </c>
      <c r="E19305" t="s">
        <v>216</v>
      </c>
      <c r="F19305" s="88">
        <v>46631</v>
      </c>
      <c r="G19305" s="87">
        <v>1533.333333333333</v>
      </c>
      <c r="H19305" s="87">
        <v>0</v>
      </c>
    </row>
    <row r="19306" spans="1:8" x14ac:dyDescent="0.3">
      <c r="A19306" t="s">
        <v>43</v>
      </c>
      <c r="B19306" t="s">
        <v>58</v>
      </c>
      <c r="C19306" t="s">
        <v>57</v>
      </c>
      <c r="D19306" t="s">
        <v>214</v>
      </c>
      <c r="E19306" t="s">
        <v>217</v>
      </c>
      <c r="F19306" s="88">
        <v>46631</v>
      </c>
      <c r="G19306" s="87">
        <v>1533.333333333333</v>
      </c>
      <c r="H19306" s="87">
        <v>6.7300793259499336</v>
      </c>
    </row>
    <row r="19307" spans="1:8" x14ac:dyDescent="0.3">
      <c r="A19307" t="s">
        <v>43</v>
      </c>
      <c r="B19307" t="s">
        <v>58</v>
      </c>
      <c r="C19307" t="s">
        <v>57</v>
      </c>
      <c r="D19307" t="s">
        <v>214</v>
      </c>
      <c r="E19307" t="s">
        <v>215</v>
      </c>
      <c r="F19307" s="88">
        <v>46661</v>
      </c>
      <c r="G19307" s="87">
        <v>1533.333333333333</v>
      </c>
      <c r="H19307" s="87">
        <v>6.7276118580670579</v>
      </c>
    </row>
    <row r="19308" spans="1:8" x14ac:dyDescent="0.3">
      <c r="A19308" t="s">
        <v>43</v>
      </c>
      <c r="B19308" t="s">
        <v>58</v>
      </c>
      <c r="C19308" t="s">
        <v>57</v>
      </c>
      <c r="D19308" t="s">
        <v>214</v>
      </c>
      <c r="E19308" t="s">
        <v>216</v>
      </c>
      <c r="F19308" s="88">
        <v>46661</v>
      </c>
      <c r="G19308" s="87">
        <v>1533.333333333333</v>
      </c>
      <c r="H19308" s="87">
        <v>0</v>
      </c>
    </row>
    <row r="19309" spans="1:8" x14ac:dyDescent="0.3">
      <c r="A19309" t="s">
        <v>43</v>
      </c>
      <c r="B19309" t="s">
        <v>58</v>
      </c>
      <c r="C19309" t="s">
        <v>57</v>
      </c>
      <c r="D19309" t="s">
        <v>214</v>
      </c>
      <c r="E19309" t="s">
        <v>217</v>
      </c>
      <c r="F19309" s="88">
        <v>46661</v>
      </c>
      <c r="G19309" s="87">
        <v>1533.333333333333</v>
      </c>
      <c r="H19309" s="87">
        <v>6.7276118580670579</v>
      </c>
    </row>
    <row r="19310" spans="1:8" x14ac:dyDescent="0.3">
      <c r="A19310" t="s">
        <v>43</v>
      </c>
      <c r="B19310" t="s">
        <v>58</v>
      </c>
      <c r="C19310" t="s">
        <v>57</v>
      </c>
      <c r="D19310" t="s">
        <v>214</v>
      </c>
      <c r="E19310" t="s">
        <v>215</v>
      </c>
      <c r="F19310" s="88">
        <v>46692</v>
      </c>
      <c r="G19310" s="87">
        <v>1533.333333333333</v>
      </c>
      <c r="H19310" s="87">
        <v>6.7251461988302594</v>
      </c>
    </row>
    <row r="19311" spans="1:8" x14ac:dyDescent="0.3">
      <c r="A19311" t="s">
        <v>43</v>
      </c>
      <c r="B19311" t="s">
        <v>58</v>
      </c>
      <c r="C19311" t="s">
        <v>57</v>
      </c>
      <c r="D19311" t="s">
        <v>214</v>
      </c>
      <c r="E19311" t="s">
        <v>216</v>
      </c>
      <c r="F19311" s="88">
        <v>46692</v>
      </c>
      <c r="G19311" s="87">
        <v>1533.333333333333</v>
      </c>
      <c r="H19311" s="87">
        <v>0</v>
      </c>
    </row>
    <row r="19312" spans="1:8" x14ac:dyDescent="0.3">
      <c r="A19312" t="s">
        <v>43</v>
      </c>
      <c r="B19312" t="s">
        <v>58</v>
      </c>
      <c r="C19312" t="s">
        <v>57</v>
      </c>
      <c r="D19312" t="s">
        <v>214</v>
      </c>
      <c r="E19312" t="s">
        <v>217</v>
      </c>
      <c r="F19312" s="88">
        <v>46692</v>
      </c>
      <c r="G19312" s="87">
        <v>1533.333333333333</v>
      </c>
      <c r="H19312" s="87">
        <v>6.7251461988302594</v>
      </c>
    </row>
    <row r="19313" spans="1:8" x14ac:dyDescent="0.3">
      <c r="A19313" t="s">
        <v>43</v>
      </c>
      <c r="B19313" t="s">
        <v>58</v>
      </c>
      <c r="C19313" t="s">
        <v>57</v>
      </c>
      <c r="D19313" t="s">
        <v>214</v>
      </c>
      <c r="E19313" t="s">
        <v>215</v>
      </c>
      <c r="F19313" s="88">
        <v>46722</v>
      </c>
      <c r="G19313" s="87">
        <v>1533.333333333333</v>
      </c>
      <c r="H19313" s="87">
        <v>6.7226823462522249</v>
      </c>
    </row>
    <row r="19314" spans="1:8" x14ac:dyDescent="0.3">
      <c r="A19314" t="s">
        <v>43</v>
      </c>
      <c r="B19314" t="s">
        <v>58</v>
      </c>
      <c r="C19314" t="s">
        <v>57</v>
      </c>
      <c r="D19314" t="s">
        <v>214</v>
      </c>
      <c r="E19314" t="s">
        <v>216</v>
      </c>
      <c r="F19314" s="88">
        <v>46722</v>
      </c>
      <c r="G19314" s="87">
        <v>1533.333333333333</v>
      </c>
      <c r="H19314" s="87">
        <v>0</v>
      </c>
    </row>
    <row r="19315" spans="1:8" x14ac:dyDescent="0.3">
      <c r="A19315" t="s">
        <v>43</v>
      </c>
      <c r="B19315" t="s">
        <v>58</v>
      </c>
      <c r="C19315" t="s">
        <v>57</v>
      </c>
      <c r="D19315" t="s">
        <v>214</v>
      </c>
      <c r="E19315" t="s">
        <v>217</v>
      </c>
      <c r="F19315" s="88">
        <v>46722</v>
      </c>
      <c r="G19315" s="87">
        <v>1533.333333333333</v>
      </c>
      <c r="H19315" s="87">
        <v>6.7226823462522249</v>
      </c>
    </row>
    <row r="19316" spans="1:8" x14ac:dyDescent="0.3">
      <c r="A19316" t="s">
        <v>43</v>
      </c>
      <c r="B19316" t="s">
        <v>58</v>
      </c>
      <c r="C19316" t="s">
        <v>59</v>
      </c>
      <c r="D19316" t="s">
        <v>198</v>
      </c>
      <c r="E19316" t="s">
        <v>135</v>
      </c>
      <c r="G19316" s="87">
        <v>15200</v>
      </c>
      <c r="H19316" s="87">
        <v>8512</v>
      </c>
    </row>
    <row r="19317" spans="1:8" x14ac:dyDescent="0.3">
      <c r="A19317" t="s">
        <v>43</v>
      </c>
      <c r="B19317" t="s">
        <v>58</v>
      </c>
      <c r="C19317" t="s">
        <v>59</v>
      </c>
      <c r="D19317" t="s">
        <v>198</v>
      </c>
      <c r="E19317" t="s">
        <v>199</v>
      </c>
      <c r="G19317" s="87">
        <v>15200</v>
      </c>
      <c r="H19317" s="87">
        <v>15200</v>
      </c>
    </row>
    <row r="19318" spans="1:8" x14ac:dyDescent="0.3">
      <c r="A19318" t="s">
        <v>43</v>
      </c>
      <c r="B19318" t="s">
        <v>58</v>
      </c>
      <c r="C19318" t="s">
        <v>59</v>
      </c>
      <c r="D19318" t="s">
        <v>198</v>
      </c>
      <c r="E19318" t="s">
        <v>200</v>
      </c>
      <c r="G19318" s="87">
        <v>15200</v>
      </c>
      <c r="H19318" s="87">
        <v>15233.363592843391</v>
      </c>
    </row>
    <row r="19319" spans="1:8" x14ac:dyDescent="0.3">
      <c r="A19319" t="s">
        <v>43</v>
      </c>
      <c r="B19319" t="s">
        <v>58</v>
      </c>
      <c r="C19319" t="s">
        <v>59</v>
      </c>
      <c r="D19319" t="s">
        <v>198</v>
      </c>
      <c r="E19319" t="s">
        <v>201</v>
      </c>
      <c r="G19319" s="87">
        <v>15200</v>
      </c>
      <c r="H19319" s="87">
        <v>15200</v>
      </c>
    </row>
    <row r="19320" spans="1:8" x14ac:dyDescent="0.3">
      <c r="A19320" t="s">
        <v>43</v>
      </c>
      <c r="B19320" t="s">
        <v>58</v>
      </c>
      <c r="C19320" t="s">
        <v>59</v>
      </c>
      <c r="D19320" t="s">
        <v>198</v>
      </c>
      <c r="E19320" t="s">
        <v>202</v>
      </c>
      <c r="G19320" s="87">
        <v>15200</v>
      </c>
      <c r="H19320" s="87">
        <v>8530.6836119923028</v>
      </c>
    </row>
    <row r="19321" spans="1:8" x14ac:dyDescent="0.3">
      <c r="A19321" t="s">
        <v>43</v>
      </c>
      <c r="B19321" t="s">
        <v>58</v>
      </c>
      <c r="C19321" t="s">
        <v>59</v>
      </c>
      <c r="D19321" t="s">
        <v>198</v>
      </c>
      <c r="E19321" t="s">
        <v>139</v>
      </c>
      <c r="G19321" s="87">
        <v>15200</v>
      </c>
      <c r="H19321" s="87">
        <v>9804</v>
      </c>
    </row>
    <row r="19322" spans="1:8" x14ac:dyDescent="0.3">
      <c r="A19322" t="s">
        <v>43</v>
      </c>
      <c r="B19322" t="s">
        <v>58</v>
      </c>
      <c r="C19322" t="s">
        <v>59</v>
      </c>
      <c r="D19322" t="s">
        <v>198</v>
      </c>
      <c r="E19322" t="s">
        <v>65</v>
      </c>
      <c r="G19322" s="87">
        <v>15200</v>
      </c>
      <c r="H19322" s="87">
        <v>8530.6836119923028</v>
      </c>
    </row>
    <row r="19323" spans="1:8" x14ac:dyDescent="0.3">
      <c r="A19323" t="s">
        <v>43</v>
      </c>
      <c r="B19323" t="s">
        <v>58</v>
      </c>
      <c r="C19323" t="s">
        <v>59</v>
      </c>
      <c r="D19323" t="s">
        <v>203</v>
      </c>
      <c r="E19323" t="s">
        <v>204</v>
      </c>
      <c r="G19323" s="87">
        <v>15200</v>
      </c>
      <c r="H19323" s="87">
        <v>8426.6304720070038</v>
      </c>
    </row>
    <row r="19324" spans="1:8" x14ac:dyDescent="0.3">
      <c r="A19324" t="s">
        <v>43</v>
      </c>
      <c r="B19324" t="s">
        <v>58</v>
      </c>
      <c r="C19324" t="s">
        <v>59</v>
      </c>
      <c r="D19324" t="s">
        <v>203</v>
      </c>
      <c r="E19324" t="s">
        <v>142</v>
      </c>
      <c r="G19324" s="87">
        <v>15200</v>
      </c>
      <c r="H19324" s="87">
        <v>15200</v>
      </c>
    </row>
    <row r="19325" spans="1:8" x14ac:dyDescent="0.3">
      <c r="A19325" t="s">
        <v>43</v>
      </c>
      <c r="B19325" t="s">
        <v>58</v>
      </c>
      <c r="C19325" t="s">
        <v>59</v>
      </c>
      <c r="D19325" t="s">
        <v>203</v>
      </c>
      <c r="E19325" t="s">
        <v>143</v>
      </c>
      <c r="G19325" s="87">
        <v>15200</v>
      </c>
      <c r="H19325" s="87">
        <v>15047.55441429822</v>
      </c>
    </row>
    <row r="19326" spans="1:8" x14ac:dyDescent="0.3">
      <c r="A19326" t="s">
        <v>43</v>
      </c>
      <c r="B19326" t="s">
        <v>58</v>
      </c>
      <c r="C19326" t="s">
        <v>59</v>
      </c>
      <c r="D19326" t="s">
        <v>203</v>
      </c>
      <c r="E19326" t="s">
        <v>141</v>
      </c>
      <c r="G19326" s="87">
        <v>15200</v>
      </c>
      <c r="H19326" s="87">
        <v>0</v>
      </c>
    </row>
    <row r="19327" spans="1:8" x14ac:dyDescent="0.3">
      <c r="A19327" t="s">
        <v>43</v>
      </c>
      <c r="B19327" t="s">
        <v>58</v>
      </c>
      <c r="C19327" t="s">
        <v>59</v>
      </c>
      <c r="D19327" t="s">
        <v>203</v>
      </c>
      <c r="E19327" t="s">
        <v>205</v>
      </c>
      <c r="G19327" s="87">
        <v>15200</v>
      </c>
      <c r="H19327" s="87">
        <v>8426.6304720070038</v>
      </c>
    </row>
    <row r="19328" spans="1:8" x14ac:dyDescent="0.3">
      <c r="A19328" t="s">
        <v>43</v>
      </c>
      <c r="B19328" t="s">
        <v>58</v>
      </c>
      <c r="C19328" t="s">
        <v>59</v>
      </c>
      <c r="D19328" t="s">
        <v>206</v>
      </c>
      <c r="E19328" t="s">
        <v>207</v>
      </c>
      <c r="G19328" s="87">
        <v>15200</v>
      </c>
      <c r="H19328" s="87">
        <v>15200</v>
      </c>
    </row>
    <row r="19329" spans="1:8" x14ac:dyDescent="0.3">
      <c r="A19329" t="s">
        <v>43</v>
      </c>
      <c r="B19329" t="s">
        <v>58</v>
      </c>
      <c r="C19329" t="s">
        <v>59</v>
      </c>
      <c r="D19329" t="s">
        <v>206</v>
      </c>
      <c r="E19329" t="s">
        <v>208</v>
      </c>
      <c r="G19329" s="87">
        <v>15200</v>
      </c>
      <c r="H19329" s="87">
        <v>15200</v>
      </c>
    </row>
    <row r="19330" spans="1:8" x14ac:dyDescent="0.3">
      <c r="A19330" t="s">
        <v>43</v>
      </c>
      <c r="B19330" t="s">
        <v>58</v>
      </c>
      <c r="C19330" t="s">
        <v>59</v>
      </c>
      <c r="D19330" t="s">
        <v>206</v>
      </c>
      <c r="E19330" t="s">
        <v>209</v>
      </c>
      <c r="G19330" s="87">
        <v>15200</v>
      </c>
      <c r="H19330" s="87">
        <v>13953.37272064187</v>
      </c>
    </row>
    <row r="19331" spans="1:8" x14ac:dyDescent="0.3">
      <c r="A19331" t="s">
        <v>43</v>
      </c>
      <c r="B19331" t="s">
        <v>58</v>
      </c>
      <c r="C19331" t="s">
        <v>59</v>
      </c>
      <c r="D19331" t="s">
        <v>210</v>
      </c>
      <c r="E19331" t="s">
        <v>211</v>
      </c>
      <c r="G19331" s="87">
        <v>15200</v>
      </c>
      <c r="H19331" s="87">
        <v>13984</v>
      </c>
    </row>
    <row r="19332" spans="1:8" x14ac:dyDescent="0.3">
      <c r="A19332" t="s">
        <v>43</v>
      </c>
      <c r="B19332" t="s">
        <v>58</v>
      </c>
      <c r="C19332" t="s">
        <v>59</v>
      </c>
      <c r="D19332" t="s">
        <v>210</v>
      </c>
      <c r="E19332" t="s">
        <v>212</v>
      </c>
      <c r="G19332" s="87">
        <v>15200</v>
      </c>
      <c r="H19332" s="87">
        <v>13832</v>
      </c>
    </row>
    <row r="19333" spans="1:8" x14ac:dyDescent="0.3">
      <c r="A19333" t="s">
        <v>43</v>
      </c>
      <c r="B19333" t="s">
        <v>58</v>
      </c>
      <c r="C19333" t="s">
        <v>59</v>
      </c>
      <c r="D19333" t="s">
        <v>210</v>
      </c>
      <c r="E19333" t="s">
        <v>213</v>
      </c>
      <c r="G19333" s="87">
        <v>15200</v>
      </c>
      <c r="H19333" s="87">
        <v>14136</v>
      </c>
    </row>
    <row r="19334" spans="1:8" x14ac:dyDescent="0.3">
      <c r="A19334" t="s">
        <v>43</v>
      </c>
      <c r="B19334" t="s">
        <v>58</v>
      </c>
      <c r="C19334" t="s">
        <v>59</v>
      </c>
      <c r="D19334" t="s">
        <v>214</v>
      </c>
      <c r="E19334" t="s">
        <v>215</v>
      </c>
      <c r="F19334" s="88">
        <v>46388</v>
      </c>
      <c r="G19334" s="87">
        <v>1266.666666666667</v>
      </c>
      <c r="H19334" s="87">
        <v>22.513309959745609</v>
      </c>
    </row>
    <row r="19335" spans="1:8" x14ac:dyDescent="0.3">
      <c r="A19335" t="s">
        <v>43</v>
      </c>
      <c r="B19335" t="s">
        <v>58</v>
      </c>
      <c r="C19335" t="s">
        <v>59</v>
      </c>
      <c r="D19335" t="s">
        <v>214</v>
      </c>
      <c r="E19335" t="s">
        <v>216</v>
      </c>
      <c r="F19335" s="88">
        <v>46388</v>
      </c>
      <c r="G19335" s="87">
        <v>1266.666666666667</v>
      </c>
      <c r="H19335" s="87">
        <v>0</v>
      </c>
    </row>
    <row r="19336" spans="1:8" x14ac:dyDescent="0.3">
      <c r="A19336" t="s">
        <v>43</v>
      </c>
      <c r="B19336" t="s">
        <v>58</v>
      </c>
      <c r="C19336" t="s">
        <v>59</v>
      </c>
      <c r="D19336" t="s">
        <v>214</v>
      </c>
      <c r="E19336" t="s">
        <v>217</v>
      </c>
      <c r="F19336" s="88">
        <v>46388</v>
      </c>
      <c r="G19336" s="87">
        <v>1266.666666666667</v>
      </c>
      <c r="H19336" s="87">
        <v>22.513309959745609</v>
      </c>
    </row>
    <row r="19337" spans="1:8" x14ac:dyDescent="0.3">
      <c r="A19337" t="s">
        <v>43</v>
      </c>
      <c r="B19337" t="s">
        <v>58</v>
      </c>
      <c r="C19337" t="s">
        <v>59</v>
      </c>
      <c r="D19337" t="s">
        <v>214</v>
      </c>
      <c r="E19337" t="s">
        <v>215</v>
      </c>
      <c r="F19337" s="88">
        <v>46419</v>
      </c>
      <c r="G19337" s="87">
        <v>1266.666666666667</v>
      </c>
      <c r="H19337" s="87">
        <v>22.48101594093675</v>
      </c>
    </row>
    <row r="19338" spans="1:8" x14ac:dyDescent="0.3">
      <c r="A19338" t="s">
        <v>43</v>
      </c>
      <c r="B19338" t="s">
        <v>58</v>
      </c>
      <c r="C19338" t="s">
        <v>59</v>
      </c>
      <c r="D19338" t="s">
        <v>214</v>
      </c>
      <c r="E19338" t="s">
        <v>216</v>
      </c>
      <c r="F19338" s="88">
        <v>46419</v>
      </c>
      <c r="G19338" s="87">
        <v>1266.666666666667</v>
      </c>
      <c r="H19338" s="87">
        <v>0</v>
      </c>
    </row>
    <row r="19339" spans="1:8" x14ac:dyDescent="0.3">
      <c r="A19339" t="s">
        <v>43</v>
      </c>
      <c r="B19339" t="s">
        <v>58</v>
      </c>
      <c r="C19339" t="s">
        <v>59</v>
      </c>
      <c r="D19339" t="s">
        <v>214</v>
      </c>
      <c r="E19339" t="s">
        <v>217</v>
      </c>
      <c r="F19339" s="88">
        <v>46419</v>
      </c>
      <c r="G19339" s="87">
        <v>1266.666666666667</v>
      </c>
      <c r="H19339" s="87">
        <v>22.48101594093675</v>
      </c>
    </row>
    <row r="19340" spans="1:8" x14ac:dyDescent="0.3">
      <c r="A19340" t="s">
        <v>43</v>
      </c>
      <c r="B19340" t="s">
        <v>58</v>
      </c>
      <c r="C19340" t="s">
        <v>59</v>
      </c>
      <c r="D19340" t="s">
        <v>214</v>
      </c>
      <c r="E19340" t="s">
        <v>215</v>
      </c>
      <c r="F19340" s="88">
        <v>46447</v>
      </c>
      <c r="G19340" s="87">
        <v>1266.666666666667</v>
      </c>
      <c r="H19340" s="87">
        <v>22.448814437161179</v>
      </c>
    </row>
    <row r="19341" spans="1:8" x14ac:dyDescent="0.3">
      <c r="A19341" t="s">
        <v>43</v>
      </c>
      <c r="B19341" t="s">
        <v>58</v>
      </c>
      <c r="C19341" t="s">
        <v>59</v>
      </c>
      <c r="D19341" t="s">
        <v>214</v>
      </c>
      <c r="E19341" t="s">
        <v>216</v>
      </c>
      <c r="F19341" s="88">
        <v>46447</v>
      </c>
      <c r="G19341" s="87">
        <v>1266.666666666667</v>
      </c>
      <c r="H19341" s="87">
        <v>0</v>
      </c>
    </row>
    <row r="19342" spans="1:8" x14ac:dyDescent="0.3">
      <c r="A19342" t="s">
        <v>43</v>
      </c>
      <c r="B19342" t="s">
        <v>58</v>
      </c>
      <c r="C19342" t="s">
        <v>59</v>
      </c>
      <c r="D19342" t="s">
        <v>214</v>
      </c>
      <c r="E19342" t="s">
        <v>217</v>
      </c>
      <c r="F19342" s="88">
        <v>46447</v>
      </c>
      <c r="G19342" s="87">
        <v>1266.666666666667</v>
      </c>
      <c r="H19342" s="87">
        <v>22.448814437161179</v>
      </c>
    </row>
    <row r="19343" spans="1:8" x14ac:dyDescent="0.3">
      <c r="A19343" t="s">
        <v>43</v>
      </c>
      <c r="B19343" t="s">
        <v>58</v>
      </c>
      <c r="C19343" t="s">
        <v>59</v>
      </c>
      <c r="D19343" t="s">
        <v>214</v>
      </c>
      <c r="E19343" t="s">
        <v>215</v>
      </c>
      <c r="F19343" s="88">
        <v>46478</v>
      </c>
      <c r="G19343" s="87">
        <v>1266.666666666667</v>
      </c>
      <c r="H19343" s="87">
        <v>22.415618207235511</v>
      </c>
    </row>
    <row r="19344" spans="1:8" x14ac:dyDescent="0.3">
      <c r="A19344" t="s">
        <v>43</v>
      </c>
      <c r="B19344" t="s">
        <v>58</v>
      </c>
      <c r="C19344" t="s">
        <v>59</v>
      </c>
      <c r="D19344" t="s">
        <v>214</v>
      </c>
      <c r="E19344" t="s">
        <v>216</v>
      </c>
      <c r="F19344" s="88">
        <v>46478</v>
      </c>
      <c r="G19344" s="87">
        <v>1266.666666666667</v>
      </c>
      <c r="H19344" s="87">
        <v>0</v>
      </c>
    </row>
    <row r="19345" spans="1:8" x14ac:dyDescent="0.3">
      <c r="A19345" t="s">
        <v>43</v>
      </c>
      <c r="B19345" t="s">
        <v>58</v>
      </c>
      <c r="C19345" t="s">
        <v>59</v>
      </c>
      <c r="D19345" t="s">
        <v>214</v>
      </c>
      <c r="E19345" t="s">
        <v>217</v>
      </c>
      <c r="F19345" s="88">
        <v>46478</v>
      </c>
      <c r="G19345" s="87">
        <v>1266.666666666667</v>
      </c>
      <c r="H19345" s="87">
        <v>22.415618207235511</v>
      </c>
    </row>
    <row r="19346" spans="1:8" x14ac:dyDescent="0.3">
      <c r="A19346" t="s">
        <v>43</v>
      </c>
      <c r="B19346" t="s">
        <v>58</v>
      </c>
      <c r="C19346" t="s">
        <v>59</v>
      </c>
      <c r="D19346" t="s">
        <v>214</v>
      </c>
      <c r="E19346" t="s">
        <v>215</v>
      </c>
      <c r="F19346" s="88">
        <v>46508</v>
      </c>
      <c r="G19346" s="87">
        <v>1266.666666666667</v>
      </c>
      <c r="H19346" s="87">
        <v>22.382520010327891</v>
      </c>
    </row>
    <row r="19347" spans="1:8" x14ac:dyDescent="0.3">
      <c r="A19347" t="s">
        <v>43</v>
      </c>
      <c r="B19347" t="s">
        <v>58</v>
      </c>
      <c r="C19347" t="s">
        <v>59</v>
      </c>
      <c r="D19347" t="s">
        <v>214</v>
      </c>
      <c r="E19347" t="s">
        <v>216</v>
      </c>
      <c r="F19347" s="88">
        <v>46508</v>
      </c>
      <c r="G19347" s="87">
        <v>1266.666666666667</v>
      </c>
      <c r="H19347" s="87">
        <v>0</v>
      </c>
    </row>
    <row r="19348" spans="1:8" x14ac:dyDescent="0.3">
      <c r="A19348" t="s">
        <v>43</v>
      </c>
      <c r="B19348" t="s">
        <v>58</v>
      </c>
      <c r="C19348" t="s">
        <v>59</v>
      </c>
      <c r="D19348" t="s">
        <v>214</v>
      </c>
      <c r="E19348" t="s">
        <v>217</v>
      </c>
      <c r="F19348" s="88">
        <v>46508</v>
      </c>
      <c r="G19348" s="87">
        <v>1266.666666666667</v>
      </c>
      <c r="H19348" s="87">
        <v>22.382520010327891</v>
      </c>
    </row>
    <row r="19349" spans="1:8" x14ac:dyDescent="0.3">
      <c r="A19349" t="s">
        <v>43</v>
      </c>
      <c r="B19349" t="s">
        <v>58</v>
      </c>
      <c r="C19349" t="s">
        <v>59</v>
      </c>
      <c r="D19349" t="s">
        <v>214</v>
      </c>
      <c r="E19349" t="s">
        <v>215</v>
      </c>
      <c r="F19349" s="88">
        <v>46539</v>
      </c>
      <c r="G19349" s="87">
        <v>1266.666666666667</v>
      </c>
      <c r="H19349" s="87">
        <v>22.349519412821511</v>
      </c>
    </row>
    <row r="19350" spans="1:8" x14ac:dyDescent="0.3">
      <c r="A19350" t="s">
        <v>43</v>
      </c>
      <c r="B19350" t="s">
        <v>58</v>
      </c>
      <c r="C19350" t="s">
        <v>59</v>
      </c>
      <c r="D19350" t="s">
        <v>214</v>
      </c>
      <c r="E19350" t="s">
        <v>216</v>
      </c>
      <c r="F19350" s="88">
        <v>46539</v>
      </c>
      <c r="G19350" s="87">
        <v>1266.666666666667</v>
      </c>
      <c r="H19350" s="87">
        <v>0</v>
      </c>
    </row>
    <row r="19351" spans="1:8" x14ac:dyDescent="0.3">
      <c r="A19351" t="s">
        <v>43</v>
      </c>
      <c r="B19351" t="s">
        <v>58</v>
      </c>
      <c r="C19351" t="s">
        <v>59</v>
      </c>
      <c r="D19351" t="s">
        <v>214</v>
      </c>
      <c r="E19351" t="s">
        <v>217</v>
      </c>
      <c r="F19351" s="88">
        <v>46539</v>
      </c>
      <c r="G19351" s="87">
        <v>1266.666666666667</v>
      </c>
      <c r="H19351" s="87">
        <v>22.349519412821511</v>
      </c>
    </row>
    <row r="19352" spans="1:8" x14ac:dyDescent="0.3">
      <c r="A19352" t="s">
        <v>43</v>
      </c>
      <c r="B19352" t="s">
        <v>58</v>
      </c>
      <c r="C19352" t="s">
        <v>59</v>
      </c>
      <c r="D19352" t="s">
        <v>214</v>
      </c>
      <c r="E19352" t="s">
        <v>215</v>
      </c>
      <c r="F19352" s="88">
        <v>46569</v>
      </c>
      <c r="G19352" s="87">
        <v>1266.666666666667</v>
      </c>
      <c r="H19352" s="87">
        <v>22.31661598365282</v>
      </c>
    </row>
    <row r="19353" spans="1:8" x14ac:dyDescent="0.3">
      <c r="A19353" t="s">
        <v>43</v>
      </c>
      <c r="B19353" t="s">
        <v>58</v>
      </c>
      <c r="C19353" t="s">
        <v>59</v>
      </c>
      <c r="D19353" t="s">
        <v>214</v>
      </c>
      <c r="E19353" t="s">
        <v>216</v>
      </c>
      <c r="F19353" s="88">
        <v>46569</v>
      </c>
      <c r="G19353" s="87">
        <v>1266.666666666667</v>
      </c>
      <c r="H19353" s="87">
        <v>0</v>
      </c>
    </row>
    <row r="19354" spans="1:8" x14ac:dyDescent="0.3">
      <c r="A19354" t="s">
        <v>43</v>
      </c>
      <c r="B19354" t="s">
        <v>58</v>
      </c>
      <c r="C19354" t="s">
        <v>59</v>
      </c>
      <c r="D19354" t="s">
        <v>214</v>
      </c>
      <c r="E19354" t="s">
        <v>217</v>
      </c>
      <c r="F19354" s="88">
        <v>46569</v>
      </c>
      <c r="G19354" s="87">
        <v>1266.666666666667</v>
      </c>
      <c r="H19354" s="87">
        <v>22.31661598365282</v>
      </c>
    </row>
    <row r="19355" spans="1:8" x14ac:dyDescent="0.3">
      <c r="A19355" t="s">
        <v>43</v>
      </c>
      <c r="B19355" t="s">
        <v>58</v>
      </c>
      <c r="C19355" t="s">
        <v>59</v>
      </c>
      <c r="D19355" t="s">
        <v>214</v>
      </c>
      <c r="E19355" t="s">
        <v>215</v>
      </c>
      <c r="F19355" s="88">
        <v>46600</v>
      </c>
      <c r="G19355" s="87">
        <v>1266.666666666667</v>
      </c>
      <c r="H19355" s="87">
        <v>22.283272283272311</v>
      </c>
    </row>
    <row r="19356" spans="1:8" x14ac:dyDescent="0.3">
      <c r="A19356" t="s">
        <v>43</v>
      </c>
      <c r="B19356" t="s">
        <v>58</v>
      </c>
      <c r="C19356" t="s">
        <v>59</v>
      </c>
      <c r="D19356" t="s">
        <v>214</v>
      </c>
      <c r="E19356" t="s">
        <v>216</v>
      </c>
      <c r="F19356" s="88">
        <v>46600</v>
      </c>
      <c r="G19356" s="87">
        <v>1266.666666666667</v>
      </c>
      <c r="H19356" s="87">
        <v>0</v>
      </c>
    </row>
    <row r="19357" spans="1:8" x14ac:dyDescent="0.3">
      <c r="A19357" t="s">
        <v>43</v>
      </c>
      <c r="B19357" t="s">
        <v>58</v>
      </c>
      <c r="C19357" t="s">
        <v>59</v>
      </c>
      <c r="D19357" t="s">
        <v>214</v>
      </c>
      <c r="E19357" t="s">
        <v>217</v>
      </c>
      <c r="F19357" s="88">
        <v>46600</v>
      </c>
      <c r="G19357" s="87">
        <v>1266.666666666667</v>
      </c>
      <c r="H19357" s="87">
        <v>22.283272283272311</v>
      </c>
    </row>
    <row r="19358" spans="1:8" x14ac:dyDescent="0.3">
      <c r="A19358" t="s">
        <v>43</v>
      </c>
      <c r="B19358" t="s">
        <v>58</v>
      </c>
      <c r="C19358" t="s">
        <v>59</v>
      </c>
      <c r="D19358" t="s">
        <v>214</v>
      </c>
      <c r="E19358" t="s">
        <v>215</v>
      </c>
      <c r="F19358" s="88">
        <v>46631</v>
      </c>
      <c r="G19358" s="87">
        <v>1266.666666666667</v>
      </c>
      <c r="H19358" s="87">
        <v>22.250563483087461</v>
      </c>
    </row>
    <row r="19359" spans="1:8" x14ac:dyDescent="0.3">
      <c r="A19359" t="s">
        <v>43</v>
      </c>
      <c r="B19359" t="s">
        <v>58</v>
      </c>
      <c r="C19359" t="s">
        <v>59</v>
      </c>
      <c r="D19359" t="s">
        <v>214</v>
      </c>
      <c r="E19359" t="s">
        <v>216</v>
      </c>
      <c r="F19359" s="88">
        <v>46631</v>
      </c>
      <c r="G19359" s="87">
        <v>1266.666666666667</v>
      </c>
      <c r="H19359" s="87">
        <v>0</v>
      </c>
    </row>
    <row r="19360" spans="1:8" x14ac:dyDescent="0.3">
      <c r="A19360" t="s">
        <v>43</v>
      </c>
      <c r="B19360" t="s">
        <v>58</v>
      </c>
      <c r="C19360" t="s">
        <v>59</v>
      </c>
      <c r="D19360" t="s">
        <v>214</v>
      </c>
      <c r="E19360" t="s">
        <v>217</v>
      </c>
      <c r="F19360" s="88">
        <v>46631</v>
      </c>
      <c r="G19360" s="87">
        <v>1266.666666666667</v>
      </c>
      <c r="H19360" s="87">
        <v>22.250563483087461</v>
      </c>
    </row>
    <row r="19361" spans="1:8" x14ac:dyDescent="0.3">
      <c r="A19361" t="s">
        <v>43</v>
      </c>
      <c r="B19361" t="s">
        <v>58</v>
      </c>
      <c r="C19361" t="s">
        <v>59</v>
      </c>
      <c r="D19361" t="s">
        <v>214</v>
      </c>
      <c r="E19361" t="s">
        <v>215</v>
      </c>
      <c r="F19361" s="88">
        <v>46661</v>
      </c>
      <c r="G19361" s="87">
        <v>1266.666666666667</v>
      </c>
      <c r="H19361" s="87">
        <v>22.217950566261209</v>
      </c>
    </row>
    <row r="19362" spans="1:8" x14ac:dyDescent="0.3">
      <c r="A19362" t="s">
        <v>43</v>
      </c>
      <c r="B19362" t="s">
        <v>58</v>
      </c>
      <c r="C19362" t="s">
        <v>59</v>
      </c>
      <c r="D19362" t="s">
        <v>214</v>
      </c>
      <c r="E19362" t="s">
        <v>216</v>
      </c>
      <c r="F19362" s="88">
        <v>46661</v>
      </c>
      <c r="G19362" s="87">
        <v>1266.666666666667</v>
      </c>
      <c r="H19362" s="87">
        <v>0</v>
      </c>
    </row>
    <row r="19363" spans="1:8" x14ac:dyDescent="0.3">
      <c r="A19363" t="s">
        <v>43</v>
      </c>
      <c r="B19363" t="s">
        <v>58</v>
      </c>
      <c r="C19363" t="s">
        <v>59</v>
      </c>
      <c r="D19363" t="s">
        <v>214</v>
      </c>
      <c r="E19363" t="s">
        <v>217</v>
      </c>
      <c r="F19363" s="88">
        <v>46661</v>
      </c>
      <c r="G19363" s="87">
        <v>1266.666666666667</v>
      </c>
      <c r="H19363" s="87">
        <v>22.217950566261209</v>
      </c>
    </row>
    <row r="19364" spans="1:8" x14ac:dyDescent="0.3">
      <c r="A19364" t="s">
        <v>43</v>
      </c>
      <c r="B19364" t="s">
        <v>58</v>
      </c>
      <c r="C19364" t="s">
        <v>59</v>
      </c>
      <c r="D19364" t="s">
        <v>214</v>
      </c>
      <c r="E19364" t="s">
        <v>215</v>
      </c>
      <c r="F19364" s="88">
        <v>46692</v>
      </c>
      <c r="G19364" s="87">
        <v>1266.666666666667</v>
      </c>
      <c r="H19364" s="87">
        <v>22.18543311179868</v>
      </c>
    </row>
    <row r="19365" spans="1:8" x14ac:dyDescent="0.3">
      <c r="A19365" t="s">
        <v>43</v>
      </c>
      <c r="B19365" t="s">
        <v>58</v>
      </c>
      <c r="C19365" t="s">
        <v>59</v>
      </c>
      <c r="D19365" t="s">
        <v>214</v>
      </c>
      <c r="E19365" t="s">
        <v>216</v>
      </c>
      <c r="F19365" s="88">
        <v>46692</v>
      </c>
      <c r="G19365" s="87">
        <v>1266.666666666667</v>
      </c>
      <c r="H19365" s="87">
        <v>0</v>
      </c>
    </row>
    <row r="19366" spans="1:8" x14ac:dyDescent="0.3">
      <c r="A19366" t="s">
        <v>43</v>
      </c>
      <c r="B19366" t="s">
        <v>58</v>
      </c>
      <c r="C19366" t="s">
        <v>59</v>
      </c>
      <c r="D19366" t="s">
        <v>214</v>
      </c>
      <c r="E19366" t="s">
        <v>217</v>
      </c>
      <c r="F19366" s="88">
        <v>46692</v>
      </c>
      <c r="G19366" s="87">
        <v>1266.666666666667</v>
      </c>
      <c r="H19366" s="87">
        <v>22.18543311179868</v>
      </c>
    </row>
    <row r="19367" spans="1:8" x14ac:dyDescent="0.3">
      <c r="A19367" t="s">
        <v>43</v>
      </c>
      <c r="B19367" t="s">
        <v>58</v>
      </c>
      <c r="C19367" t="s">
        <v>59</v>
      </c>
      <c r="D19367" t="s">
        <v>214</v>
      </c>
      <c r="E19367" t="s">
        <v>215</v>
      </c>
      <c r="F19367" s="88">
        <v>46722</v>
      </c>
      <c r="G19367" s="87">
        <v>1266.666666666667</v>
      </c>
      <c r="H19367" s="87">
        <v>22.153010701165751</v>
      </c>
    </row>
    <row r="19368" spans="1:8" x14ac:dyDescent="0.3">
      <c r="A19368" t="s">
        <v>43</v>
      </c>
      <c r="B19368" t="s">
        <v>58</v>
      </c>
      <c r="C19368" t="s">
        <v>59</v>
      </c>
      <c r="D19368" t="s">
        <v>214</v>
      </c>
      <c r="E19368" t="s">
        <v>216</v>
      </c>
      <c r="F19368" s="88">
        <v>46722</v>
      </c>
      <c r="G19368" s="87">
        <v>1266.666666666667</v>
      </c>
      <c r="H19368" s="87">
        <v>0</v>
      </c>
    </row>
    <row r="19369" spans="1:8" x14ac:dyDescent="0.3">
      <c r="A19369" t="s">
        <v>43</v>
      </c>
      <c r="B19369" t="s">
        <v>58</v>
      </c>
      <c r="C19369" t="s">
        <v>59</v>
      </c>
      <c r="D19369" t="s">
        <v>214</v>
      </c>
      <c r="E19369" t="s">
        <v>217</v>
      </c>
      <c r="F19369" s="88">
        <v>46722</v>
      </c>
      <c r="G19369" s="87">
        <v>1266.666666666667</v>
      </c>
      <c r="H19369" s="87">
        <v>22.153010701165751</v>
      </c>
    </row>
    <row r="19370" spans="1:8" x14ac:dyDescent="0.3">
      <c r="A19370" t="s">
        <v>43</v>
      </c>
      <c r="B19370" t="s">
        <v>58</v>
      </c>
      <c r="C19370" t="s">
        <v>61</v>
      </c>
      <c r="D19370" t="s">
        <v>198</v>
      </c>
      <c r="E19370" t="s">
        <v>135</v>
      </c>
      <c r="G19370" s="87">
        <v>12000</v>
      </c>
      <c r="H19370" s="87">
        <v>7056</v>
      </c>
    </row>
    <row r="19371" spans="1:8" x14ac:dyDescent="0.3">
      <c r="A19371" t="s">
        <v>43</v>
      </c>
      <c r="B19371" t="s">
        <v>58</v>
      </c>
      <c r="C19371" t="s">
        <v>61</v>
      </c>
      <c r="D19371" t="s">
        <v>198</v>
      </c>
      <c r="E19371" t="s">
        <v>199</v>
      </c>
      <c r="G19371" s="87">
        <v>12000</v>
      </c>
      <c r="H19371" s="87">
        <v>11856.444035453091</v>
      </c>
    </row>
    <row r="19372" spans="1:8" x14ac:dyDescent="0.3">
      <c r="A19372" t="s">
        <v>43</v>
      </c>
      <c r="B19372" t="s">
        <v>58</v>
      </c>
      <c r="C19372" t="s">
        <v>61</v>
      </c>
      <c r="D19372" t="s">
        <v>198</v>
      </c>
      <c r="E19372" t="s">
        <v>200</v>
      </c>
      <c r="G19372" s="87">
        <v>12000</v>
      </c>
      <c r="H19372" s="87">
        <v>12131.86813186813</v>
      </c>
    </row>
    <row r="19373" spans="1:8" x14ac:dyDescent="0.3">
      <c r="A19373" t="s">
        <v>43</v>
      </c>
      <c r="B19373" t="s">
        <v>58</v>
      </c>
      <c r="C19373" t="s">
        <v>61</v>
      </c>
      <c r="D19373" t="s">
        <v>198</v>
      </c>
      <c r="E19373" t="s">
        <v>201</v>
      </c>
      <c r="G19373" s="87">
        <v>12000</v>
      </c>
      <c r="H19373" s="87">
        <v>12000</v>
      </c>
    </row>
    <row r="19374" spans="1:8" x14ac:dyDescent="0.3">
      <c r="A19374" t="s">
        <v>43</v>
      </c>
      <c r="B19374" t="s">
        <v>58</v>
      </c>
      <c r="C19374" t="s">
        <v>61</v>
      </c>
      <c r="D19374" t="s">
        <v>198</v>
      </c>
      <c r="E19374" t="s">
        <v>202</v>
      </c>
      <c r="G19374" s="87">
        <v>12000</v>
      </c>
      <c r="H19374" s="87">
        <v>7048.1999619985781</v>
      </c>
    </row>
    <row r="19375" spans="1:8" x14ac:dyDescent="0.3">
      <c r="A19375" t="s">
        <v>43</v>
      </c>
      <c r="B19375" t="s">
        <v>58</v>
      </c>
      <c r="C19375" t="s">
        <v>61</v>
      </c>
      <c r="D19375" t="s">
        <v>198</v>
      </c>
      <c r="E19375" t="s">
        <v>139</v>
      </c>
      <c r="G19375" s="87">
        <v>12000</v>
      </c>
      <c r="H19375" s="87">
        <v>7380</v>
      </c>
    </row>
    <row r="19376" spans="1:8" x14ac:dyDescent="0.3">
      <c r="A19376" t="s">
        <v>43</v>
      </c>
      <c r="B19376" t="s">
        <v>58</v>
      </c>
      <c r="C19376" t="s">
        <v>61</v>
      </c>
      <c r="D19376" t="s">
        <v>198</v>
      </c>
      <c r="E19376" t="s">
        <v>65</v>
      </c>
      <c r="G19376" s="87">
        <v>12000</v>
      </c>
      <c r="H19376" s="87">
        <v>7048.1999619985781</v>
      </c>
    </row>
    <row r="19377" spans="1:8" x14ac:dyDescent="0.3">
      <c r="A19377" t="s">
        <v>43</v>
      </c>
      <c r="B19377" t="s">
        <v>58</v>
      </c>
      <c r="C19377" t="s">
        <v>61</v>
      </c>
      <c r="D19377" t="s">
        <v>203</v>
      </c>
      <c r="E19377" t="s">
        <v>204</v>
      </c>
      <c r="G19377" s="87">
        <v>12000</v>
      </c>
      <c r="H19377" s="87">
        <v>6859.1715976331361</v>
      </c>
    </row>
    <row r="19378" spans="1:8" x14ac:dyDescent="0.3">
      <c r="A19378" t="s">
        <v>43</v>
      </c>
      <c r="B19378" t="s">
        <v>58</v>
      </c>
      <c r="C19378" t="s">
        <v>61</v>
      </c>
      <c r="D19378" t="s">
        <v>203</v>
      </c>
      <c r="E19378" t="s">
        <v>142</v>
      </c>
      <c r="G19378" s="87">
        <v>12000</v>
      </c>
      <c r="H19378" s="87">
        <v>11538.461538461541</v>
      </c>
    </row>
    <row r="19379" spans="1:8" x14ac:dyDescent="0.3">
      <c r="A19379" t="s">
        <v>43</v>
      </c>
      <c r="B19379" t="s">
        <v>58</v>
      </c>
      <c r="C19379" t="s">
        <v>61</v>
      </c>
      <c r="D19379" t="s">
        <v>203</v>
      </c>
      <c r="E19379" t="s">
        <v>143</v>
      </c>
      <c r="G19379" s="87">
        <v>12000</v>
      </c>
      <c r="H19379" s="87">
        <v>12131.86813186813</v>
      </c>
    </row>
    <row r="19380" spans="1:8" x14ac:dyDescent="0.3">
      <c r="A19380" t="s">
        <v>43</v>
      </c>
      <c r="B19380" t="s">
        <v>58</v>
      </c>
      <c r="C19380" t="s">
        <v>61</v>
      </c>
      <c r="D19380" t="s">
        <v>203</v>
      </c>
      <c r="E19380" t="s">
        <v>141</v>
      </c>
      <c r="G19380" s="87">
        <v>12000</v>
      </c>
      <c r="H19380" s="87">
        <v>0</v>
      </c>
    </row>
    <row r="19381" spans="1:8" x14ac:dyDescent="0.3">
      <c r="A19381" t="s">
        <v>43</v>
      </c>
      <c r="B19381" t="s">
        <v>58</v>
      </c>
      <c r="C19381" t="s">
        <v>61</v>
      </c>
      <c r="D19381" t="s">
        <v>203</v>
      </c>
      <c r="E19381" t="s">
        <v>205</v>
      </c>
      <c r="G19381" s="87">
        <v>12000</v>
      </c>
      <c r="H19381" s="87">
        <v>6859.1715976331361</v>
      </c>
    </row>
    <row r="19382" spans="1:8" x14ac:dyDescent="0.3">
      <c r="A19382" t="s">
        <v>43</v>
      </c>
      <c r="B19382" t="s">
        <v>58</v>
      </c>
      <c r="C19382" t="s">
        <v>61</v>
      </c>
      <c r="D19382" t="s">
        <v>206</v>
      </c>
      <c r="E19382" t="s">
        <v>207</v>
      </c>
      <c r="G19382" s="87">
        <v>12000</v>
      </c>
      <c r="H19382" s="87">
        <v>12240</v>
      </c>
    </row>
    <row r="19383" spans="1:8" x14ac:dyDescent="0.3">
      <c r="A19383" t="s">
        <v>43</v>
      </c>
      <c r="B19383" t="s">
        <v>58</v>
      </c>
      <c r="C19383" t="s">
        <v>61</v>
      </c>
      <c r="D19383" t="s">
        <v>206</v>
      </c>
      <c r="E19383" t="s">
        <v>208</v>
      </c>
      <c r="G19383" s="87">
        <v>12000</v>
      </c>
      <c r="H19383" s="87">
        <v>12388.2</v>
      </c>
    </row>
    <row r="19384" spans="1:8" x14ac:dyDescent="0.3">
      <c r="A19384" t="s">
        <v>43</v>
      </c>
      <c r="B19384" t="s">
        <v>58</v>
      </c>
      <c r="C19384" t="s">
        <v>61</v>
      </c>
      <c r="D19384" t="s">
        <v>206</v>
      </c>
      <c r="E19384" t="s">
        <v>209</v>
      </c>
      <c r="G19384" s="87">
        <v>12000</v>
      </c>
      <c r="H19384" s="87">
        <v>10920</v>
      </c>
    </row>
    <row r="19385" spans="1:8" x14ac:dyDescent="0.3">
      <c r="A19385" t="s">
        <v>43</v>
      </c>
      <c r="B19385" t="s">
        <v>58</v>
      </c>
      <c r="C19385" t="s">
        <v>61</v>
      </c>
      <c r="D19385" t="s">
        <v>210</v>
      </c>
      <c r="E19385" t="s">
        <v>211</v>
      </c>
      <c r="G19385" s="87">
        <v>12000</v>
      </c>
      <c r="H19385" s="87">
        <v>11040</v>
      </c>
    </row>
    <row r="19386" spans="1:8" x14ac:dyDescent="0.3">
      <c r="A19386" t="s">
        <v>43</v>
      </c>
      <c r="B19386" t="s">
        <v>58</v>
      </c>
      <c r="C19386" t="s">
        <v>61</v>
      </c>
      <c r="D19386" t="s">
        <v>210</v>
      </c>
      <c r="E19386" t="s">
        <v>212</v>
      </c>
      <c r="G19386" s="87">
        <v>12000</v>
      </c>
      <c r="H19386" s="87">
        <v>10920</v>
      </c>
    </row>
    <row r="19387" spans="1:8" x14ac:dyDescent="0.3">
      <c r="A19387" t="s">
        <v>43</v>
      </c>
      <c r="B19387" t="s">
        <v>58</v>
      </c>
      <c r="C19387" t="s">
        <v>61</v>
      </c>
      <c r="D19387" t="s">
        <v>210</v>
      </c>
      <c r="E19387" t="s">
        <v>213</v>
      </c>
      <c r="G19387" s="87">
        <v>12000</v>
      </c>
      <c r="H19387" s="87">
        <v>10920</v>
      </c>
    </row>
    <row r="19388" spans="1:8" x14ac:dyDescent="0.3">
      <c r="A19388" t="s">
        <v>43</v>
      </c>
      <c r="B19388" t="s">
        <v>58</v>
      </c>
      <c r="C19388" t="s">
        <v>61</v>
      </c>
      <c r="D19388" t="s">
        <v>214</v>
      </c>
      <c r="E19388" t="s">
        <v>215</v>
      </c>
      <c r="F19388" s="88">
        <v>46388</v>
      </c>
      <c r="G19388" s="87">
        <v>1000</v>
      </c>
      <c r="H19388" s="87">
        <v>20.000000000000021</v>
      </c>
    </row>
    <row r="19389" spans="1:8" x14ac:dyDescent="0.3">
      <c r="A19389" t="s">
        <v>43</v>
      </c>
      <c r="B19389" t="s">
        <v>58</v>
      </c>
      <c r="C19389" t="s">
        <v>61</v>
      </c>
      <c r="D19389" t="s">
        <v>214</v>
      </c>
      <c r="E19389" t="s">
        <v>216</v>
      </c>
      <c r="F19389" s="88">
        <v>46388</v>
      </c>
      <c r="G19389" s="87">
        <v>1000</v>
      </c>
      <c r="H19389" s="87">
        <v>20.000000000000021</v>
      </c>
    </row>
    <row r="19390" spans="1:8" x14ac:dyDescent="0.3">
      <c r="A19390" t="s">
        <v>43</v>
      </c>
      <c r="B19390" t="s">
        <v>58</v>
      </c>
      <c r="C19390" t="s">
        <v>61</v>
      </c>
      <c r="D19390" t="s">
        <v>214</v>
      </c>
      <c r="E19390" t="s">
        <v>217</v>
      </c>
      <c r="F19390" s="88">
        <v>46388</v>
      </c>
      <c r="G19390" s="87">
        <v>1000</v>
      </c>
      <c r="H19390" s="87">
        <v>0</v>
      </c>
    </row>
    <row r="19391" spans="1:8" x14ac:dyDescent="0.3">
      <c r="A19391" t="s">
        <v>43</v>
      </c>
      <c r="B19391" t="s">
        <v>58</v>
      </c>
      <c r="C19391" t="s">
        <v>61</v>
      </c>
      <c r="D19391" t="s">
        <v>214</v>
      </c>
      <c r="E19391" t="s">
        <v>215</v>
      </c>
      <c r="F19391" s="88">
        <v>46419</v>
      </c>
      <c r="G19391" s="87">
        <v>1000</v>
      </c>
      <c r="H19391" s="87">
        <v>20.000000000000021</v>
      </c>
    </row>
    <row r="19392" spans="1:8" x14ac:dyDescent="0.3">
      <c r="A19392" t="s">
        <v>43</v>
      </c>
      <c r="B19392" t="s">
        <v>58</v>
      </c>
      <c r="C19392" t="s">
        <v>61</v>
      </c>
      <c r="D19392" t="s">
        <v>214</v>
      </c>
      <c r="E19392" t="s">
        <v>216</v>
      </c>
      <c r="F19392" s="88">
        <v>46419</v>
      </c>
      <c r="G19392" s="87">
        <v>1000</v>
      </c>
      <c r="H19392" s="87">
        <v>20.000000000000021</v>
      </c>
    </row>
    <row r="19393" spans="1:8" x14ac:dyDescent="0.3">
      <c r="A19393" t="s">
        <v>43</v>
      </c>
      <c r="B19393" t="s">
        <v>58</v>
      </c>
      <c r="C19393" t="s">
        <v>61</v>
      </c>
      <c r="D19393" t="s">
        <v>214</v>
      </c>
      <c r="E19393" t="s">
        <v>217</v>
      </c>
      <c r="F19393" s="88">
        <v>46419</v>
      </c>
      <c r="G19393" s="87">
        <v>1000</v>
      </c>
      <c r="H19393" s="87">
        <v>0</v>
      </c>
    </row>
    <row r="19394" spans="1:8" x14ac:dyDescent="0.3">
      <c r="A19394" t="s">
        <v>43</v>
      </c>
      <c r="B19394" t="s">
        <v>58</v>
      </c>
      <c r="C19394" t="s">
        <v>61</v>
      </c>
      <c r="D19394" t="s">
        <v>214</v>
      </c>
      <c r="E19394" t="s">
        <v>215</v>
      </c>
      <c r="F19394" s="88">
        <v>46447</v>
      </c>
      <c r="G19394" s="87">
        <v>1000</v>
      </c>
      <c r="H19394" s="87">
        <v>20.000000000000021</v>
      </c>
    </row>
    <row r="19395" spans="1:8" x14ac:dyDescent="0.3">
      <c r="A19395" t="s">
        <v>43</v>
      </c>
      <c r="B19395" t="s">
        <v>58</v>
      </c>
      <c r="C19395" t="s">
        <v>61</v>
      </c>
      <c r="D19395" t="s">
        <v>214</v>
      </c>
      <c r="E19395" t="s">
        <v>216</v>
      </c>
      <c r="F19395" s="88">
        <v>46447</v>
      </c>
      <c r="G19395" s="87">
        <v>1000</v>
      </c>
      <c r="H19395" s="87">
        <v>20.000000000000021</v>
      </c>
    </row>
    <row r="19396" spans="1:8" x14ac:dyDescent="0.3">
      <c r="A19396" t="s">
        <v>43</v>
      </c>
      <c r="B19396" t="s">
        <v>58</v>
      </c>
      <c r="C19396" t="s">
        <v>61</v>
      </c>
      <c r="D19396" t="s">
        <v>214</v>
      </c>
      <c r="E19396" t="s">
        <v>217</v>
      </c>
      <c r="F19396" s="88">
        <v>46447</v>
      </c>
      <c r="G19396" s="87">
        <v>1000</v>
      </c>
      <c r="H19396" s="87">
        <v>0</v>
      </c>
    </row>
    <row r="19397" spans="1:8" x14ac:dyDescent="0.3">
      <c r="A19397" t="s">
        <v>43</v>
      </c>
      <c r="B19397" t="s">
        <v>58</v>
      </c>
      <c r="C19397" t="s">
        <v>61</v>
      </c>
      <c r="D19397" t="s">
        <v>214</v>
      </c>
      <c r="E19397" t="s">
        <v>215</v>
      </c>
      <c r="F19397" s="88">
        <v>46478</v>
      </c>
      <c r="G19397" s="87">
        <v>1000</v>
      </c>
      <c r="H19397" s="87">
        <v>20.000000000000021</v>
      </c>
    </row>
    <row r="19398" spans="1:8" x14ac:dyDescent="0.3">
      <c r="A19398" t="s">
        <v>43</v>
      </c>
      <c r="B19398" t="s">
        <v>58</v>
      </c>
      <c r="C19398" t="s">
        <v>61</v>
      </c>
      <c r="D19398" t="s">
        <v>214</v>
      </c>
      <c r="E19398" t="s">
        <v>216</v>
      </c>
      <c r="F19398" s="88">
        <v>46478</v>
      </c>
      <c r="G19398" s="87">
        <v>1000</v>
      </c>
      <c r="H19398" s="87">
        <v>20.000000000000021</v>
      </c>
    </row>
    <row r="19399" spans="1:8" x14ac:dyDescent="0.3">
      <c r="A19399" t="s">
        <v>43</v>
      </c>
      <c r="B19399" t="s">
        <v>58</v>
      </c>
      <c r="C19399" t="s">
        <v>61</v>
      </c>
      <c r="D19399" t="s">
        <v>214</v>
      </c>
      <c r="E19399" t="s">
        <v>217</v>
      </c>
      <c r="F19399" s="88">
        <v>46478</v>
      </c>
      <c r="G19399" s="87">
        <v>1000</v>
      </c>
      <c r="H19399" s="87">
        <v>0</v>
      </c>
    </row>
    <row r="19400" spans="1:8" x14ac:dyDescent="0.3">
      <c r="A19400" t="s">
        <v>43</v>
      </c>
      <c r="B19400" t="s">
        <v>58</v>
      </c>
      <c r="C19400" t="s">
        <v>61</v>
      </c>
      <c r="D19400" t="s">
        <v>214</v>
      </c>
      <c r="E19400" t="s">
        <v>215</v>
      </c>
      <c r="F19400" s="88">
        <v>46508</v>
      </c>
      <c r="G19400" s="87">
        <v>1000</v>
      </c>
      <c r="H19400" s="87">
        <v>20.000000000000021</v>
      </c>
    </row>
    <row r="19401" spans="1:8" x14ac:dyDescent="0.3">
      <c r="A19401" t="s">
        <v>43</v>
      </c>
      <c r="B19401" t="s">
        <v>58</v>
      </c>
      <c r="C19401" t="s">
        <v>61</v>
      </c>
      <c r="D19401" t="s">
        <v>214</v>
      </c>
      <c r="E19401" t="s">
        <v>216</v>
      </c>
      <c r="F19401" s="88">
        <v>46508</v>
      </c>
      <c r="G19401" s="87">
        <v>1000</v>
      </c>
      <c r="H19401" s="87">
        <v>20.000000000000021</v>
      </c>
    </row>
    <row r="19402" spans="1:8" x14ac:dyDescent="0.3">
      <c r="A19402" t="s">
        <v>43</v>
      </c>
      <c r="B19402" t="s">
        <v>58</v>
      </c>
      <c r="C19402" t="s">
        <v>61</v>
      </c>
      <c r="D19402" t="s">
        <v>214</v>
      </c>
      <c r="E19402" t="s">
        <v>217</v>
      </c>
      <c r="F19402" s="88">
        <v>46508</v>
      </c>
      <c r="G19402" s="87">
        <v>1000</v>
      </c>
      <c r="H19402" s="87">
        <v>0</v>
      </c>
    </row>
    <row r="19403" spans="1:8" x14ac:dyDescent="0.3">
      <c r="A19403" t="s">
        <v>43</v>
      </c>
      <c r="B19403" t="s">
        <v>58</v>
      </c>
      <c r="C19403" t="s">
        <v>61</v>
      </c>
      <c r="D19403" t="s">
        <v>214</v>
      </c>
      <c r="E19403" t="s">
        <v>215</v>
      </c>
      <c r="F19403" s="88">
        <v>46539</v>
      </c>
      <c r="G19403" s="87">
        <v>1000</v>
      </c>
      <c r="H19403" s="87">
        <v>60.799999999999969</v>
      </c>
    </row>
    <row r="19404" spans="1:8" x14ac:dyDescent="0.3">
      <c r="A19404" t="s">
        <v>43</v>
      </c>
      <c r="B19404" t="s">
        <v>58</v>
      </c>
      <c r="C19404" t="s">
        <v>61</v>
      </c>
      <c r="D19404" t="s">
        <v>214</v>
      </c>
      <c r="E19404" t="s">
        <v>216</v>
      </c>
      <c r="F19404" s="88">
        <v>46539</v>
      </c>
      <c r="G19404" s="87">
        <v>1000</v>
      </c>
      <c r="H19404" s="87">
        <v>60.799999999999969</v>
      </c>
    </row>
    <row r="19405" spans="1:8" x14ac:dyDescent="0.3">
      <c r="A19405" t="s">
        <v>43</v>
      </c>
      <c r="B19405" t="s">
        <v>58</v>
      </c>
      <c r="C19405" t="s">
        <v>61</v>
      </c>
      <c r="D19405" t="s">
        <v>214</v>
      </c>
      <c r="E19405" t="s">
        <v>217</v>
      </c>
      <c r="F19405" s="88">
        <v>46539</v>
      </c>
      <c r="G19405" s="87">
        <v>1000</v>
      </c>
      <c r="H19405" s="87">
        <v>0</v>
      </c>
    </row>
    <row r="19406" spans="1:8" x14ac:dyDescent="0.3">
      <c r="A19406" t="s">
        <v>43</v>
      </c>
      <c r="B19406" t="s">
        <v>58</v>
      </c>
      <c r="C19406" t="s">
        <v>61</v>
      </c>
      <c r="D19406" t="s">
        <v>214</v>
      </c>
      <c r="E19406" t="s">
        <v>215</v>
      </c>
      <c r="F19406" s="88">
        <v>46569</v>
      </c>
      <c r="G19406" s="87">
        <v>1000</v>
      </c>
      <c r="H19406" s="87">
        <v>60.799999999999969</v>
      </c>
    </row>
    <row r="19407" spans="1:8" x14ac:dyDescent="0.3">
      <c r="A19407" t="s">
        <v>43</v>
      </c>
      <c r="B19407" t="s">
        <v>58</v>
      </c>
      <c r="C19407" t="s">
        <v>61</v>
      </c>
      <c r="D19407" t="s">
        <v>214</v>
      </c>
      <c r="E19407" t="s">
        <v>216</v>
      </c>
      <c r="F19407" s="88">
        <v>46569</v>
      </c>
      <c r="G19407" s="87">
        <v>1000</v>
      </c>
      <c r="H19407" s="87">
        <v>60.799999999999969</v>
      </c>
    </row>
    <row r="19408" spans="1:8" x14ac:dyDescent="0.3">
      <c r="A19408" t="s">
        <v>43</v>
      </c>
      <c r="B19408" t="s">
        <v>58</v>
      </c>
      <c r="C19408" t="s">
        <v>61</v>
      </c>
      <c r="D19408" t="s">
        <v>214</v>
      </c>
      <c r="E19408" t="s">
        <v>217</v>
      </c>
      <c r="F19408" s="88">
        <v>46569</v>
      </c>
      <c r="G19408" s="87">
        <v>1000</v>
      </c>
      <c r="H19408" s="87">
        <v>0</v>
      </c>
    </row>
    <row r="19409" spans="1:8" x14ac:dyDescent="0.3">
      <c r="A19409" t="s">
        <v>43</v>
      </c>
      <c r="B19409" t="s">
        <v>58</v>
      </c>
      <c r="C19409" t="s">
        <v>61</v>
      </c>
      <c r="D19409" t="s">
        <v>214</v>
      </c>
      <c r="E19409" t="s">
        <v>215</v>
      </c>
      <c r="F19409" s="88">
        <v>46600</v>
      </c>
      <c r="G19409" s="87">
        <v>1000</v>
      </c>
      <c r="H19409" s="87">
        <v>60.799999999999969</v>
      </c>
    </row>
    <row r="19410" spans="1:8" x14ac:dyDescent="0.3">
      <c r="A19410" t="s">
        <v>43</v>
      </c>
      <c r="B19410" t="s">
        <v>58</v>
      </c>
      <c r="C19410" t="s">
        <v>61</v>
      </c>
      <c r="D19410" t="s">
        <v>214</v>
      </c>
      <c r="E19410" t="s">
        <v>216</v>
      </c>
      <c r="F19410" s="88">
        <v>46600</v>
      </c>
      <c r="G19410" s="87">
        <v>1000</v>
      </c>
      <c r="H19410" s="87">
        <v>60.799999999999969</v>
      </c>
    </row>
    <row r="19411" spans="1:8" x14ac:dyDescent="0.3">
      <c r="A19411" t="s">
        <v>43</v>
      </c>
      <c r="B19411" t="s">
        <v>58</v>
      </c>
      <c r="C19411" t="s">
        <v>61</v>
      </c>
      <c r="D19411" t="s">
        <v>214</v>
      </c>
      <c r="E19411" t="s">
        <v>217</v>
      </c>
      <c r="F19411" s="88">
        <v>46600</v>
      </c>
      <c r="G19411" s="87">
        <v>1000</v>
      </c>
      <c r="H19411" s="87">
        <v>0</v>
      </c>
    </row>
    <row r="19412" spans="1:8" x14ac:dyDescent="0.3">
      <c r="A19412" t="s">
        <v>43</v>
      </c>
      <c r="B19412" t="s">
        <v>58</v>
      </c>
      <c r="C19412" t="s">
        <v>61</v>
      </c>
      <c r="D19412" t="s">
        <v>214</v>
      </c>
      <c r="E19412" t="s">
        <v>215</v>
      </c>
      <c r="F19412" s="88">
        <v>46631</v>
      </c>
      <c r="G19412" s="87">
        <v>1000</v>
      </c>
      <c r="H19412" s="87">
        <v>60.799999999999969</v>
      </c>
    </row>
    <row r="19413" spans="1:8" x14ac:dyDescent="0.3">
      <c r="A19413" t="s">
        <v>43</v>
      </c>
      <c r="B19413" t="s">
        <v>58</v>
      </c>
      <c r="C19413" t="s">
        <v>61</v>
      </c>
      <c r="D19413" t="s">
        <v>214</v>
      </c>
      <c r="E19413" t="s">
        <v>216</v>
      </c>
      <c r="F19413" s="88">
        <v>46631</v>
      </c>
      <c r="G19413" s="87">
        <v>1000</v>
      </c>
      <c r="H19413" s="87">
        <v>60.799999999999969</v>
      </c>
    </row>
    <row r="19414" spans="1:8" x14ac:dyDescent="0.3">
      <c r="A19414" t="s">
        <v>43</v>
      </c>
      <c r="B19414" t="s">
        <v>58</v>
      </c>
      <c r="C19414" t="s">
        <v>61</v>
      </c>
      <c r="D19414" t="s">
        <v>214</v>
      </c>
      <c r="E19414" t="s">
        <v>217</v>
      </c>
      <c r="F19414" s="88">
        <v>46631</v>
      </c>
      <c r="G19414" s="87">
        <v>1000</v>
      </c>
      <c r="H19414" s="87">
        <v>0</v>
      </c>
    </row>
    <row r="19415" spans="1:8" x14ac:dyDescent="0.3">
      <c r="A19415" t="s">
        <v>43</v>
      </c>
      <c r="B19415" t="s">
        <v>58</v>
      </c>
      <c r="C19415" t="s">
        <v>61</v>
      </c>
      <c r="D19415" t="s">
        <v>214</v>
      </c>
      <c r="E19415" t="s">
        <v>215</v>
      </c>
      <c r="F19415" s="88">
        <v>46661</v>
      </c>
      <c r="G19415" s="87">
        <v>1000</v>
      </c>
      <c r="H19415" s="87">
        <v>40.000000000000043</v>
      </c>
    </row>
    <row r="19416" spans="1:8" x14ac:dyDescent="0.3">
      <c r="A19416" t="s">
        <v>43</v>
      </c>
      <c r="B19416" t="s">
        <v>58</v>
      </c>
      <c r="C19416" t="s">
        <v>61</v>
      </c>
      <c r="D19416" t="s">
        <v>214</v>
      </c>
      <c r="E19416" t="s">
        <v>216</v>
      </c>
      <c r="F19416" s="88">
        <v>46661</v>
      </c>
      <c r="G19416" s="87">
        <v>1000</v>
      </c>
      <c r="H19416" s="87">
        <v>40.000000000000043</v>
      </c>
    </row>
    <row r="19417" spans="1:8" x14ac:dyDescent="0.3">
      <c r="A19417" t="s">
        <v>43</v>
      </c>
      <c r="B19417" t="s">
        <v>58</v>
      </c>
      <c r="C19417" t="s">
        <v>61</v>
      </c>
      <c r="D19417" t="s">
        <v>214</v>
      </c>
      <c r="E19417" t="s">
        <v>217</v>
      </c>
      <c r="F19417" s="88">
        <v>46661</v>
      </c>
      <c r="G19417" s="87">
        <v>1000</v>
      </c>
      <c r="H19417" s="87">
        <v>0</v>
      </c>
    </row>
    <row r="19418" spans="1:8" x14ac:dyDescent="0.3">
      <c r="A19418" t="s">
        <v>43</v>
      </c>
      <c r="B19418" t="s">
        <v>58</v>
      </c>
      <c r="C19418" t="s">
        <v>61</v>
      </c>
      <c r="D19418" t="s">
        <v>214</v>
      </c>
      <c r="E19418" t="s">
        <v>215</v>
      </c>
      <c r="F19418" s="88">
        <v>46692</v>
      </c>
      <c r="G19418" s="87">
        <v>1000</v>
      </c>
      <c r="H19418" s="87">
        <v>40.000000000000043</v>
      </c>
    </row>
    <row r="19419" spans="1:8" x14ac:dyDescent="0.3">
      <c r="A19419" t="s">
        <v>43</v>
      </c>
      <c r="B19419" t="s">
        <v>58</v>
      </c>
      <c r="C19419" t="s">
        <v>61</v>
      </c>
      <c r="D19419" t="s">
        <v>214</v>
      </c>
      <c r="E19419" t="s">
        <v>216</v>
      </c>
      <c r="F19419" s="88">
        <v>46692</v>
      </c>
      <c r="G19419" s="87">
        <v>1000</v>
      </c>
      <c r="H19419" s="87">
        <v>40.000000000000043</v>
      </c>
    </row>
    <row r="19420" spans="1:8" x14ac:dyDescent="0.3">
      <c r="A19420" t="s">
        <v>43</v>
      </c>
      <c r="B19420" t="s">
        <v>58</v>
      </c>
      <c r="C19420" t="s">
        <v>61</v>
      </c>
      <c r="D19420" t="s">
        <v>214</v>
      </c>
      <c r="E19420" t="s">
        <v>217</v>
      </c>
      <c r="F19420" s="88">
        <v>46692</v>
      </c>
      <c r="G19420" s="87">
        <v>1000</v>
      </c>
      <c r="H19420" s="87">
        <v>0</v>
      </c>
    </row>
    <row r="19421" spans="1:8" x14ac:dyDescent="0.3">
      <c r="A19421" t="s">
        <v>43</v>
      </c>
      <c r="B19421" t="s">
        <v>58</v>
      </c>
      <c r="C19421" t="s">
        <v>61</v>
      </c>
      <c r="D19421" t="s">
        <v>214</v>
      </c>
      <c r="E19421" t="s">
        <v>215</v>
      </c>
      <c r="F19421" s="88">
        <v>46722</v>
      </c>
      <c r="G19421" s="87">
        <v>1000</v>
      </c>
      <c r="H19421" s="87">
        <v>40.000000000000043</v>
      </c>
    </row>
    <row r="19422" spans="1:8" x14ac:dyDescent="0.3">
      <c r="A19422" t="s">
        <v>43</v>
      </c>
      <c r="B19422" t="s">
        <v>58</v>
      </c>
      <c r="C19422" t="s">
        <v>61</v>
      </c>
      <c r="D19422" t="s">
        <v>214</v>
      </c>
      <c r="E19422" t="s">
        <v>216</v>
      </c>
      <c r="F19422" s="88">
        <v>46722</v>
      </c>
      <c r="G19422" s="87">
        <v>1000</v>
      </c>
      <c r="H19422" s="87">
        <v>40.000000000000043</v>
      </c>
    </row>
    <row r="19423" spans="1:8" x14ac:dyDescent="0.3">
      <c r="A19423" t="s">
        <v>43</v>
      </c>
      <c r="B19423" t="s">
        <v>58</v>
      </c>
      <c r="C19423" t="s">
        <v>61</v>
      </c>
      <c r="D19423" t="s">
        <v>214</v>
      </c>
      <c r="E19423" t="s">
        <v>217</v>
      </c>
      <c r="F19423" s="88">
        <v>46722</v>
      </c>
      <c r="G19423" s="87">
        <v>1000</v>
      </c>
      <c r="H19423" s="87">
        <v>0</v>
      </c>
    </row>
    <row r="19424" spans="1:8" x14ac:dyDescent="0.3">
      <c r="A19424" t="s">
        <v>43</v>
      </c>
      <c r="B19424" t="s">
        <v>58</v>
      </c>
      <c r="C19424" t="s">
        <v>68</v>
      </c>
      <c r="D19424" t="s">
        <v>198</v>
      </c>
      <c r="E19424" t="s">
        <v>135</v>
      </c>
      <c r="G19424" s="87">
        <v>8800</v>
      </c>
      <c r="H19424" s="87">
        <v>5033.5999999999995</v>
      </c>
    </row>
    <row r="19425" spans="1:8" x14ac:dyDescent="0.3">
      <c r="A19425" t="s">
        <v>43</v>
      </c>
      <c r="B19425" t="s">
        <v>58</v>
      </c>
      <c r="C19425" t="s">
        <v>68</v>
      </c>
      <c r="D19425" t="s">
        <v>198</v>
      </c>
      <c r="E19425" t="s">
        <v>199</v>
      </c>
      <c r="G19425" s="87">
        <v>8800</v>
      </c>
      <c r="H19425" s="87">
        <v>8800</v>
      </c>
    </row>
    <row r="19426" spans="1:8" x14ac:dyDescent="0.3">
      <c r="A19426" t="s">
        <v>43</v>
      </c>
      <c r="B19426" t="s">
        <v>58</v>
      </c>
      <c r="C19426" t="s">
        <v>68</v>
      </c>
      <c r="D19426" t="s">
        <v>198</v>
      </c>
      <c r="E19426" t="s">
        <v>200</v>
      </c>
      <c r="G19426" s="87">
        <v>8800</v>
      </c>
      <c r="H19426" s="87">
        <v>8838.5361563877832</v>
      </c>
    </row>
    <row r="19427" spans="1:8" x14ac:dyDescent="0.3">
      <c r="A19427" t="s">
        <v>43</v>
      </c>
      <c r="B19427" t="s">
        <v>58</v>
      </c>
      <c r="C19427" t="s">
        <v>68</v>
      </c>
      <c r="D19427" t="s">
        <v>198</v>
      </c>
      <c r="E19427" t="s">
        <v>201</v>
      </c>
      <c r="G19427" s="87">
        <v>8800</v>
      </c>
      <c r="H19427" s="87">
        <v>8800</v>
      </c>
    </row>
    <row r="19428" spans="1:8" x14ac:dyDescent="0.3">
      <c r="A19428" t="s">
        <v>43</v>
      </c>
      <c r="B19428" t="s">
        <v>58</v>
      </c>
      <c r="C19428" t="s">
        <v>68</v>
      </c>
      <c r="D19428" t="s">
        <v>198</v>
      </c>
      <c r="E19428" t="s">
        <v>202</v>
      </c>
      <c r="G19428" s="87">
        <v>8800</v>
      </c>
      <c r="H19428" s="87">
        <v>5055.6426814538108</v>
      </c>
    </row>
    <row r="19429" spans="1:8" x14ac:dyDescent="0.3">
      <c r="A19429" t="s">
        <v>43</v>
      </c>
      <c r="B19429" t="s">
        <v>58</v>
      </c>
      <c r="C19429" t="s">
        <v>68</v>
      </c>
      <c r="D19429" t="s">
        <v>198</v>
      </c>
      <c r="E19429" t="s">
        <v>139</v>
      </c>
      <c r="G19429" s="87">
        <v>8800</v>
      </c>
      <c r="H19429" s="87">
        <v>5588</v>
      </c>
    </row>
    <row r="19430" spans="1:8" x14ac:dyDescent="0.3">
      <c r="A19430" t="s">
        <v>43</v>
      </c>
      <c r="B19430" t="s">
        <v>58</v>
      </c>
      <c r="C19430" t="s">
        <v>68</v>
      </c>
      <c r="D19430" t="s">
        <v>198</v>
      </c>
      <c r="E19430" t="s">
        <v>65</v>
      </c>
      <c r="G19430" s="87">
        <v>8800</v>
      </c>
      <c r="H19430" s="87">
        <v>5055.6426814538108</v>
      </c>
    </row>
    <row r="19431" spans="1:8" x14ac:dyDescent="0.3">
      <c r="A19431" t="s">
        <v>43</v>
      </c>
      <c r="B19431" t="s">
        <v>58</v>
      </c>
      <c r="C19431" t="s">
        <v>68</v>
      </c>
      <c r="D19431" t="s">
        <v>203</v>
      </c>
      <c r="E19431" t="s">
        <v>204</v>
      </c>
      <c r="G19431" s="87">
        <v>8800</v>
      </c>
      <c r="H19431" s="87">
        <v>5009.1513367607486</v>
      </c>
    </row>
    <row r="19432" spans="1:8" x14ac:dyDescent="0.3">
      <c r="A19432" t="s">
        <v>43</v>
      </c>
      <c r="B19432" t="s">
        <v>58</v>
      </c>
      <c r="C19432" t="s">
        <v>68</v>
      </c>
      <c r="D19432" t="s">
        <v>203</v>
      </c>
      <c r="E19432" t="s">
        <v>142</v>
      </c>
      <c r="G19432" s="87">
        <v>8800</v>
      </c>
      <c r="H19432" s="87">
        <v>8800</v>
      </c>
    </row>
    <row r="19433" spans="1:8" x14ac:dyDescent="0.3">
      <c r="A19433" t="s">
        <v>43</v>
      </c>
      <c r="B19433" t="s">
        <v>58</v>
      </c>
      <c r="C19433" t="s">
        <v>68</v>
      </c>
      <c r="D19433" t="s">
        <v>203</v>
      </c>
      <c r="E19433" t="s">
        <v>143</v>
      </c>
      <c r="G19433" s="87">
        <v>8800</v>
      </c>
      <c r="H19433" s="87">
        <v>8757.2575817495635</v>
      </c>
    </row>
    <row r="19434" spans="1:8" x14ac:dyDescent="0.3">
      <c r="A19434" t="s">
        <v>43</v>
      </c>
      <c r="B19434" t="s">
        <v>58</v>
      </c>
      <c r="C19434" t="s">
        <v>68</v>
      </c>
      <c r="D19434" t="s">
        <v>203</v>
      </c>
      <c r="E19434" t="s">
        <v>141</v>
      </c>
      <c r="G19434" s="87">
        <v>8800</v>
      </c>
      <c r="H19434" s="87">
        <v>0</v>
      </c>
    </row>
    <row r="19435" spans="1:8" x14ac:dyDescent="0.3">
      <c r="A19435" t="s">
        <v>43</v>
      </c>
      <c r="B19435" t="s">
        <v>58</v>
      </c>
      <c r="C19435" t="s">
        <v>68</v>
      </c>
      <c r="D19435" t="s">
        <v>203</v>
      </c>
      <c r="E19435" t="s">
        <v>205</v>
      </c>
      <c r="G19435" s="87">
        <v>8800</v>
      </c>
      <c r="H19435" s="87">
        <v>5009.1513367607486</v>
      </c>
    </row>
    <row r="19436" spans="1:8" x14ac:dyDescent="0.3">
      <c r="A19436" t="s">
        <v>43</v>
      </c>
      <c r="B19436" t="s">
        <v>58</v>
      </c>
      <c r="C19436" t="s">
        <v>68</v>
      </c>
      <c r="D19436" t="s">
        <v>206</v>
      </c>
      <c r="E19436" t="s">
        <v>207</v>
      </c>
      <c r="G19436" s="87">
        <v>8800</v>
      </c>
      <c r="H19436" s="87">
        <v>8800</v>
      </c>
    </row>
    <row r="19437" spans="1:8" x14ac:dyDescent="0.3">
      <c r="A19437" t="s">
        <v>43</v>
      </c>
      <c r="B19437" t="s">
        <v>58</v>
      </c>
      <c r="C19437" t="s">
        <v>68</v>
      </c>
      <c r="D19437" t="s">
        <v>206</v>
      </c>
      <c r="E19437" t="s">
        <v>208</v>
      </c>
      <c r="G19437" s="87">
        <v>8800</v>
      </c>
      <c r="H19437" s="87">
        <v>8800</v>
      </c>
    </row>
    <row r="19438" spans="1:8" x14ac:dyDescent="0.3">
      <c r="A19438" t="s">
        <v>43</v>
      </c>
      <c r="B19438" t="s">
        <v>58</v>
      </c>
      <c r="C19438" t="s">
        <v>68</v>
      </c>
      <c r="D19438" t="s">
        <v>206</v>
      </c>
      <c r="E19438" t="s">
        <v>209</v>
      </c>
      <c r="G19438" s="87">
        <v>8800</v>
      </c>
      <c r="H19438" s="87">
        <v>8060.7013129102816</v>
      </c>
    </row>
    <row r="19439" spans="1:8" x14ac:dyDescent="0.3">
      <c r="A19439" t="s">
        <v>43</v>
      </c>
      <c r="B19439" t="s">
        <v>58</v>
      </c>
      <c r="C19439" t="s">
        <v>68</v>
      </c>
      <c r="D19439" t="s">
        <v>210</v>
      </c>
      <c r="E19439" t="s">
        <v>211</v>
      </c>
      <c r="G19439" s="87">
        <v>8800</v>
      </c>
      <c r="H19439" s="87">
        <v>8096</v>
      </c>
    </row>
    <row r="19440" spans="1:8" x14ac:dyDescent="0.3">
      <c r="A19440" t="s">
        <v>43</v>
      </c>
      <c r="B19440" t="s">
        <v>58</v>
      </c>
      <c r="C19440" t="s">
        <v>68</v>
      </c>
      <c r="D19440" t="s">
        <v>210</v>
      </c>
      <c r="E19440" t="s">
        <v>212</v>
      </c>
      <c r="G19440" s="87">
        <v>8800</v>
      </c>
      <c r="H19440" s="87">
        <v>8008</v>
      </c>
    </row>
    <row r="19441" spans="1:8" x14ac:dyDescent="0.3">
      <c r="A19441" t="s">
        <v>43</v>
      </c>
      <c r="B19441" t="s">
        <v>58</v>
      </c>
      <c r="C19441" t="s">
        <v>68</v>
      </c>
      <c r="D19441" t="s">
        <v>210</v>
      </c>
      <c r="E19441" t="s">
        <v>213</v>
      </c>
      <c r="G19441" s="87">
        <v>8800</v>
      </c>
      <c r="H19441" s="87">
        <v>8140</v>
      </c>
    </row>
    <row r="19442" spans="1:8" x14ac:dyDescent="0.3">
      <c r="A19442" t="s">
        <v>43</v>
      </c>
      <c r="B19442" t="s">
        <v>58</v>
      </c>
      <c r="C19442" t="s">
        <v>68</v>
      </c>
      <c r="D19442" t="s">
        <v>214</v>
      </c>
      <c r="E19442" t="s">
        <v>215</v>
      </c>
      <c r="F19442" s="88">
        <v>46388</v>
      </c>
      <c r="G19442" s="87">
        <v>733.33333333333337</v>
      </c>
      <c r="H19442" s="87">
        <v>9.7449682348015543</v>
      </c>
    </row>
    <row r="19443" spans="1:8" x14ac:dyDescent="0.3">
      <c r="A19443" t="s">
        <v>43</v>
      </c>
      <c r="B19443" t="s">
        <v>58</v>
      </c>
      <c r="C19443" t="s">
        <v>68</v>
      </c>
      <c r="D19443" t="s">
        <v>214</v>
      </c>
      <c r="E19443" t="s">
        <v>216</v>
      </c>
      <c r="F19443" s="88">
        <v>46388</v>
      </c>
      <c r="G19443" s="87">
        <v>733.33333333333337</v>
      </c>
      <c r="H19443" s="87">
        <v>0</v>
      </c>
    </row>
    <row r="19444" spans="1:8" x14ac:dyDescent="0.3">
      <c r="A19444" t="s">
        <v>43</v>
      </c>
      <c r="B19444" t="s">
        <v>58</v>
      </c>
      <c r="C19444" t="s">
        <v>68</v>
      </c>
      <c r="D19444" t="s">
        <v>214</v>
      </c>
      <c r="E19444" t="s">
        <v>217</v>
      </c>
      <c r="F19444" s="88">
        <v>46388</v>
      </c>
      <c r="G19444" s="87">
        <v>733.33333333333337</v>
      </c>
      <c r="H19444" s="87">
        <v>9.7449682348015543</v>
      </c>
    </row>
    <row r="19445" spans="1:8" x14ac:dyDescent="0.3">
      <c r="A19445" t="s">
        <v>43</v>
      </c>
      <c r="B19445" t="s">
        <v>58</v>
      </c>
      <c r="C19445" t="s">
        <v>68</v>
      </c>
      <c r="D19445" t="s">
        <v>214</v>
      </c>
      <c r="E19445" t="s">
        <v>215</v>
      </c>
      <c r="F19445" s="88">
        <v>46419</v>
      </c>
      <c r="G19445" s="87">
        <v>733.33333333333337</v>
      </c>
      <c r="H19445" s="87">
        <v>9.7345132743363809</v>
      </c>
    </row>
    <row r="19446" spans="1:8" x14ac:dyDescent="0.3">
      <c r="A19446" t="s">
        <v>43</v>
      </c>
      <c r="B19446" t="s">
        <v>58</v>
      </c>
      <c r="C19446" t="s">
        <v>68</v>
      </c>
      <c r="D19446" t="s">
        <v>214</v>
      </c>
      <c r="E19446" t="s">
        <v>216</v>
      </c>
      <c r="F19446" s="88">
        <v>46419</v>
      </c>
      <c r="G19446" s="87">
        <v>733.33333333333337</v>
      </c>
      <c r="H19446" s="87">
        <v>0</v>
      </c>
    </row>
    <row r="19447" spans="1:8" x14ac:dyDescent="0.3">
      <c r="A19447" t="s">
        <v>43</v>
      </c>
      <c r="B19447" t="s">
        <v>58</v>
      </c>
      <c r="C19447" t="s">
        <v>68</v>
      </c>
      <c r="D19447" t="s">
        <v>214</v>
      </c>
      <c r="E19447" t="s">
        <v>217</v>
      </c>
      <c r="F19447" s="88">
        <v>46419</v>
      </c>
      <c r="G19447" s="87">
        <v>733.33333333333337</v>
      </c>
      <c r="H19447" s="87">
        <v>9.7345132743363809</v>
      </c>
    </row>
    <row r="19448" spans="1:8" x14ac:dyDescent="0.3">
      <c r="A19448" t="s">
        <v>43</v>
      </c>
      <c r="B19448" t="s">
        <v>58</v>
      </c>
      <c r="C19448" t="s">
        <v>68</v>
      </c>
      <c r="D19448" t="s">
        <v>214</v>
      </c>
      <c r="E19448" t="s">
        <v>215</v>
      </c>
      <c r="F19448" s="88">
        <v>46447</v>
      </c>
      <c r="G19448" s="87">
        <v>733.33333333333337</v>
      </c>
      <c r="H19448" s="87">
        <v>9.7240807231906583</v>
      </c>
    </row>
    <row r="19449" spans="1:8" x14ac:dyDescent="0.3">
      <c r="A19449" t="s">
        <v>43</v>
      </c>
      <c r="B19449" t="s">
        <v>58</v>
      </c>
      <c r="C19449" t="s">
        <v>68</v>
      </c>
      <c r="D19449" t="s">
        <v>214</v>
      </c>
      <c r="E19449" t="s">
        <v>216</v>
      </c>
      <c r="F19449" s="88">
        <v>46447</v>
      </c>
      <c r="G19449" s="87">
        <v>733.33333333333337</v>
      </c>
      <c r="H19449" s="87">
        <v>0</v>
      </c>
    </row>
    <row r="19450" spans="1:8" x14ac:dyDescent="0.3">
      <c r="A19450" t="s">
        <v>43</v>
      </c>
      <c r="B19450" t="s">
        <v>58</v>
      </c>
      <c r="C19450" t="s">
        <v>68</v>
      </c>
      <c r="D19450" t="s">
        <v>214</v>
      </c>
      <c r="E19450" t="s">
        <v>217</v>
      </c>
      <c r="F19450" s="88">
        <v>46447</v>
      </c>
      <c r="G19450" s="87">
        <v>733.33333333333337</v>
      </c>
      <c r="H19450" s="87">
        <v>9.7240807231906583</v>
      </c>
    </row>
    <row r="19451" spans="1:8" x14ac:dyDescent="0.3">
      <c r="A19451" t="s">
        <v>43</v>
      </c>
      <c r="B19451" t="s">
        <v>58</v>
      </c>
      <c r="C19451" t="s">
        <v>68</v>
      </c>
      <c r="D19451" t="s">
        <v>214</v>
      </c>
      <c r="E19451" t="s">
        <v>215</v>
      </c>
      <c r="F19451" s="88">
        <v>46478</v>
      </c>
      <c r="G19451" s="87">
        <v>733.33333333333337</v>
      </c>
      <c r="H19451" s="87">
        <v>9.7133180113706246</v>
      </c>
    </row>
    <row r="19452" spans="1:8" x14ac:dyDescent="0.3">
      <c r="A19452" t="s">
        <v>43</v>
      </c>
      <c r="B19452" t="s">
        <v>58</v>
      </c>
      <c r="C19452" t="s">
        <v>68</v>
      </c>
      <c r="D19452" t="s">
        <v>214</v>
      </c>
      <c r="E19452" t="s">
        <v>216</v>
      </c>
      <c r="F19452" s="88">
        <v>46478</v>
      </c>
      <c r="G19452" s="87">
        <v>733.33333333333337</v>
      </c>
      <c r="H19452" s="87">
        <v>0</v>
      </c>
    </row>
    <row r="19453" spans="1:8" x14ac:dyDescent="0.3">
      <c r="A19453" t="s">
        <v>43</v>
      </c>
      <c r="B19453" t="s">
        <v>58</v>
      </c>
      <c r="C19453" t="s">
        <v>68</v>
      </c>
      <c r="D19453" t="s">
        <v>214</v>
      </c>
      <c r="E19453" t="s">
        <v>217</v>
      </c>
      <c r="F19453" s="88">
        <v>46478</v>
      </c>
      <c r="G19453" s="87">
        <v>733.33333333333337</v>
      </c>
      <c r="H19453" s="87">
        <v>9.7133180113706246</v>
      </c>
    </row>
    <row r="19454" spans="1:8" x14ac:dyDescent="0.3">
      <c r="A19454" t="s">
        <v>43</v>
      </c>
      <c r="B19454" t="s">
        <v>58</v>
      </c>
      <c r="C19454" t="s">
        <v>68</v>
      </c>
      <c r="D19454" t="s">
        <v>214</v>
      </c>
      <c r="E19454" t="s">
        <v>215</v>
      </c>
      <c r="F19454" s="88">
        <v>46508</v>
      </c>
      <c r="G19454" s="87">
        <v>733.33333333333337</v>
      </c>
      <c r="H19454" s="87">
        <v>9.7025790977689041</v>
      </c>
    </row>
    <row r="19455" spans="1:8" x14ac:dyDescent="0.3">
      <c r="A19455" t="s">
        <v>43</v>
      </c>
      <c r="B19455" t="s">
        <v>58</v>
      </c>
      <c r="C19455" t="s">
        <v>68</v>
      </c>
      <c r="D19455" t="s">
        <v>214</v>
      </c>
      <c r="E19455" t="s">
        <v>216</v>
      </c>
      <c r="F19455" s="88">
        <v>46508</v>
      </c>
      <c r="G19455" s="87">
        <v>733.33333333333337</v>
      </c>
      <c r="H19455" s="87">
        <v>0</v>
      </c>
    </row>
    <row r="19456" spans="1:8" x14ac:dyDescent="0.3">
      <c r="A19456" t="s">
        <v>43</v>
      </c>
      <c r="B19456" t="s">
        <v>58</v>
      </c>
      <c r="C19456" t="s">
        <v>68</v>
      </c>
      <c r="D19456" t="s">
        <v>214</v>
      </c>
      <c r="E19456" t="s">
        <v>217</v>
      </c>
      <c r="F19456" s="88">
        <v>46508</v>
      </c>
      <c r="G19456" s="87">
        <v>733.33333333333337</v>
      </c>
      <c r="H19456" s="87">
        <v>9.7025790977689041</v>
      </c>
    </row>
    <row r="19457" spans="1:8" x14ac:dyDescent="0.3">
      <c r="A19457" t="s">
        <v>43</v>
      </c>
      <c r="B19457" t="s">
        <v>58</v>
      </c>
      <c r="C19457" t="s">
        <v>68</v>
      </c>
      <c r="D19457" t="s">
        <v>214</v>
      </c>
      <c r="E19457" t="s">
        <v>215</v>
      </c>
      <c r="F19457" s="88">
        <v>46539</v>
      </c>
      <c r="G19457" s="87">
        <v>733.33333333333337</v>
      </c>
      <c r="H19457" s="87">
        <v>9.6918639035399483</v>
      </c>
    </row>
    <row r="19458" spans="1:8" x14ac:dyDescent="0.3">
      <c r="A19458" t="s">
        <v>43</v>
      </c>
      <c r="B19458" t="s">
        <v>58</v>
      </c>
      <c r="C19458" t="s">
        <v>68</v>
      </c>
      <c r="D19458" t="s">
        <v>214</v>
      </c>
      <c r="E19458" t="s">
        <v>216</v>
      </c>
      <c r="F19458" s="88">
        <v>46539</v>
      </c>
      <c r="G19458" s="87">
        <v>733.33333333333337</v>
      </c>
      <c r="H19458" s="87">
        <v>0</v>
      </c>
    </row>
    <row r="19459" spans="1:8" x14ac:dyDescent="0.3">
      <c r="A19459" t="s">
        <v>43</v>
      </c>
      <c r="B19459" t="s">
        <v>58</v>
      </c>
      <c r="C19459" t="s">
        <v>68</v>
      </c>
      <c r="D19459" t="s">
        <v>214</v>
      </c>
      <c r="E19459" t="s">
        <v>217</v>
      </c>
      <c r="F19459" s="88">
        <v>46539</v>
      </c>
      <c r="G19459" s="87">
        <v>733.33333333333337</v>
      </c>
      <c r="H19459" s="87">
        <v>9.6918639035399483</v>
      </c>
    </row>
    <row r="19460" spans="1:8" x14ac:dyDescent="0.3">
      <c r="A19460" t="s">
        <v>43</v>
      </c>
      <c r="B19460" t="s">
        <v>58</v>
      </c>
      <c r="C19460" t="s">
        <v>68</v>
      </c>
      <c r="D19460" t="s">
        <v>214</v>
      </c>
      <c r="E19460" t="s">
        <v>215</v>
      </c>
      <c r="F19460" s="88">
        <v>46569</v>
      </c>
      <c r="G19460" s="87">
        <v>733.33333333333337</v>
      </c>
      <c r="H19460" s="87">
        <v>9.6811723501860119</v>
      </c>
    </row>
    <row r="19461" spans="1:8" x14ac:dyDescent="0.3">
      <c r="A19461" t="s">
        <v>43</v>
      </c>
      <c r="B19461" t="s">
        <v>58</v>
      </c>
      <c r="C19461" t="s">
        <v>68</v>
      </c>
      <c r="D19461" t="s">
        <v>214</v>
      </c>
      <c r="E19461" t="s">
        <v>216</v>
      </c>
      <c r="F19461" s="88">
        <v>46569</v>
      </c>
      <c r="G19461" s="87">
        <v>733.33333333333337</v>
      </c>
      <c r="H19461" s="87">
        <v>0</v>
      </c>
    </row>
    <row r="19462" spans="1:8" x14ac:dyDescent="0.3">
      <c r="A19462" t="s">
        <v>43</v>
      </c>
      <c r="B19462" t="s">
        <v>58</v>
      </c>
      <c r="C19462" t="s">
        <v>68</v>
      </c>
      <c r="D19462" t="s">
        <v>214</v>
      </c>
      <c r="E19462" t="s">
        <v>217</v>
      </c>
      <c r="F19462" s="88">
        <v>46569</v>
      </c>
      <c r="G19462" s="87">
        <v>733.33333333333337</v>
      </c>
      <c r="H19462" s="87">
        <v>9.6811723501860119</v>
      </c>
    </row>
    <row r="19463" spans="1:8" x14ac:dyDescent="0.3">
      <c r="A19463" t="s">
        <v>43</v>
      </c>
      <c r="B19463" t="s">
        <v>58</v>
      </c>
      <c r="C19463" t="s">
        <v>68</v>
      </c>
      <c r="D19463" t="s">
        <v>214</v>
      </c>
      <c r="E19463" t="s">
        <v>215</v>
      </c>
      <c r="F19463" s="88">
        <v>46600</v>
      </c>
      <c r="G19463" s="87">
        <v>733.33333333333337</v>
      </c>
      <c r="H19463" s="87">
        <v>9.6703296703297994</v>
      </c>
    </row>
    <row r="19464" spans="1:8" x14ac:dyDescent="0.3">
      <c r="A19464" t="s">
        <v>43</v>
      </c>
      <c r="B19464" t="s">
        <v>58</v>
      </c>
      <c r="C19464" t="s">
        <v>68</v>
      </c>
      <c r="D19464" t="s">
        <v>214</v>
      </c>
      <c r="E19464" t="s">
        <v>216</v>
      </c>
      <c r="F19464" s="88">
        <v>46600</v>
      </c>
      <c r="G19464" s="87">
        <v>733.33333333333337</v>
      </c>
      <c r="H19464" s="87">
        <v>0</v>
      </c>
    </row>
    <row r="19465" spans="1:8" x14ac:dyDescent="0.3">
      <c r="A19465" t="s">
        <v>43</v>
      </c>
      <c r="B19465" t="s">
        <v>58</v>
      </c>
      <c r="C19465" t="s">
        <v>68</v>
      </c>
      <c r="D19465" t="s">
        <v>214</v>
      </c>
      <c r="E19465" t="s">
        <v>217</v>
      </c>
      <c r="F19465" s="88">
        <v>46600</v>
      </c>
      <c r="G19465" s="87">
        <v>733.33333333333337</v>
      </c>
      <c r="H19465" s="87">
        <v>9.6703296703297994</v>
      </c>
    </row>
    <row r="19466" spans="1:8" x14ac:dyDescent="0.3">
      <c r="A19466" t="s">
        <v>43</v>
      </c>
      <c r="B19466" t="s">
        <v>58</v>
      </c>
      <c r="C19466" t="s">
        <v>68</v>
      </c>
      <c r="D19466" t="s">
        <v>214</v>
      </c>
      <c r="E19466" t="s">
        <v>215</v>
      </c>
      <c r="F19466" s="88">
        <v>46631</v>
      </c>
      <c r="G19466" s="87">
        <v>733.33333333333337</v>
      </c>
      <c r="H19466" s="87">
        <v>9.6596855489661095</v>
      </c>
    </row>
    <row r="19467" spans="1:8" x14ac:dyDescent="0.3">
      <c r="A19467" t="s">
        <v>43</v>
      </c>
      <c r="B19467" t="s">
        <v>58</v>
      </c>
      <c r="C19467" t="s">
        <v>68</v>
      </c>
      <c r="D19467" t="s">
        <v>214</v>
      </c>
      <c r="E19467" t="s">
        <v>216</v>
      </c>
      <c r="F19467" s="88">
        <v>46631</v>
      </c>
      <c r="G19467" s="87">
        <v>733.33333333333337</v>
      </c>
      <c r="H19467" s="87">
        <v>0</v>
      </c>
    </row>
    <row r="19468" spans="1:8" x14ac:dyDescent="0.3">
      <c r="A19468" t="s">
        <v>43</v>
      </c>
      <c r="B19468" t="s">
        <v>58</v>
      </c>
      <c r="C19468" t="s">
        <v>68</v>
      </c>
      <c r="D19468" t="s">
        <v>214</v>
      </c>
      <c r="E19468" t="s">
        <v>217</v>
      </c>
      <c r="F19468" s="88">
        <v>46631</v>
      </c>
      <c r="G19468" s="87">
        <v>733.33333333333337</v>
      </c>
      <c r="H19468" s="87">
        <v>9.6596855489661095</v>
      </c>
    </row>
    <row r="19469" spans="1:8" x14ac:dyDescent="0.3">
      <c r="A19469" t="s">
        <v>43</v>
      </c>
      <c r="B19469" t="s">
        <v>58</v>
      </c>
      <c r="C19469" t="s">
        <v>68</v>
      </c>
      <c r="D19469" t="s">
        <v>214</v>
      </c>
      <c r="E19469" t="s">
        <v>215</v>
      </c>
      <c r="F19469" s="88">
        <v>46661</v>
      </c>
      <c r="G19469" s="87">
        <v>733.33333333333337</v>
      </c>
      <c r="H19469" s="87">
        <v>9.6490648337848643</v>
      </c>
    </row>
    <row r="19470" spans="1:8" x14ac:dyDescent="0.3">
      <c r="A19470" t="s">
        <v>43</v>
      </c>
      <c r="B19470" t="s">
        <v>58</v>
      </c>
      <c r="C19470" t="s">
        <v>68</v>
      </c>
      <c r="D19470" t="s">
        <v>214</v>
      </c>
      <c r="E19470" t="s">
        <v>216</v>
      </c>
      <c r="F19470" s="88">
        <v>46661</v>
      </c>
      <c r="G19470" s="87">
        <v>733.33333333333337</v>
      </c>
      <c r="H19470" s="87">
        <v>0</v>
      </c>
    </row>
    <row r="19471" spans="1:8" x14ac:dyDescent="0.3">
      <c r="A19471" t="s">
        <v>43</v>
      </c>
      <c r="B19471" t="s">
        <v>58</v>
      </c>
      <c r="C19471" t="s">
        <v>68</v>
      </c>
      <c r="D19471" t="s">
        <v>214</v>
      </c>
      <c r="E19471" t="s">
        <v>217</v>
      </c>
      <c r="F19471" s="88">
        <v>46661</v>
      </c>
      <c r="G19471" s="87">
        <v>733.33333333333337</v>
      </c>
      <c r="H19471" s="87">
        <v>9.6490648337848643</v>
      </c>
    </row>
    <row r="19472" spans="1:8" x14ac:dyDescent="0.3">
      <c r="A19472" t="s">
        <v>43</v>
      </c>
      <c r="B19472" t="s">
        <v>58</v>
      </c>
      <c r="C19472" t="s">
        <v>68</v>
      </c>
      <c r="D19472" t="s">
        <v>214</v>
      </c>
      <c r="E19472" t="s">
        <v>215</v>
      </c>
      <c r="F19472" s="88">
        <v>46692</v>
      </c>
      <c r="G19472" s="87">
        <v>733.33333333333337</v>
      </c>
      <c r="H19472" s="87">
        <v>9.6384674476665371</v>
      </c>
    </row>
    <row r="19473" spans="1:8" x14ac:dyDescent="0.3">
      <c r="A19473" t="s">
        <v>43</v>
      </c>
      <c r="B19473" t="s">
        <v>58</v>
      </c>
      <c r="C19473" t="s">
        <v>68</v>
      </c>
      <c r="D19473" t="s">
        <v>214</v>
      </c>
      <c r="E19473" t="s">
        <v>216</v>
      </c>
      <c r="F19473" s="88">
        <v>46692</v>
      </c>
      <c r="G19473" s="87">
        <v>733.33333333333337</v>
      </c>
      <c r="H19473" s="87">
        <v>0</v>
      </c>
    </row>
    <row r="19474" spans="1:8" x14ac:dyDescent="0.3">
      <c r="A19474" t="s">
        <v>43</v>
      </c>
      <c r="B19474" t="s">
        <v>58</v>
      </c>
      <c r="C19474" t="s">
        <v>68</v>
      </c>
      <c r="D19474" t="s">
        <v>214</v>
      </c>
      <c r="E19474" t="s">
        <v>217</v>
      </c>
      <c r="F19474" s="88">
        <v>46692</v>
      </c>
      <c r="G19474" s="87">
        <v>733.33333333333337</v>
      </c>
      <c r="H19474" s="87">
        <v>9.6384674476665371</v>
      </c>
    </row>
    <row r="19475" spans="1:8" x14ac:dyDescent="0.3">
      <c r="A19475" t="s">
        <v>43</v>
      </c>
      <c r="B19475" t="s">
        <v>58</v>
      </c>
      <c r="C19475" t="s">
        <v>68</v>
      </c>
      <c r="D19475" t="s">
        <v>214</v>
      </c>
      <c r="E19475" t="s">
        <v>215</v>
      </c>
      <c r="F19475" s="88">
        <v>46722</v>
      </c>
      <c r="G19475" s="87">
        <v>733.33333333333337</v>
      </c>
      <c r="H19475" s="87">
        <v>9.6278933138296434</v>
      </c>
    </row>
    <row r="19476" spans="1:8" x14ac:dyDescent="0.3">
      <c r="A19476" t="s">
        <v>43</v>
      </c>
      <c r="B19476" t="s">
        <v>58</v>
      </c>
      <c r="C19476" t="s">
        <v>68</v>
      </c>
      <c r="D19476" t="s">
        <v>214</v>
      </c>
      <c r="E19476" t="s">
        <v>216</v>
      </c>
      <c r="F19476" s="88">
        <v>46722</v>
      </c>
      <c r="G19476" s="87">
        <v>733.33333333333337</v>
      </c>
      <c r="H19476" s="87">
        <v>0</v>
      </c>
    </row>
    <row r="19477" spans="1:8" x14ac:dyDescent="0.3">
      <c r="A19477" t="s">
        <v>43</v>
      </c>
      <c r="B19477" t="s">
        <v>58</v>
      </c>
      <c r="C19477" t="s">
        <v>68</v>
      </c>
      <c r="D19477" t="s">
        <v>214</v>
      </c>
      <c r="E19477" t="s">
        <v>217</v>
      </c>
      <c r="F19477" s="88">
        <v>46722</v>
      </c>
      <c r="G19477" s="87">
        <v>733.33333333333337</v>
      </c>
      <c r="H19477" s="87">
        <v>9.6278933138296434</v>
      </c>
    </row>
    <row r="19478" spans="1:8" x14ac:dyDescent="0.3">
      <c r="A19478" t="s">
        <v>43</v>
      </c>
      <c r="B19478" t="s">
        <v>58</v>
      </c>
      <c r="C19478" t="s">
        <v>69</v>
      </c>
      <c r="D19478" t="s">
        <v>198</v>
      </c>
      <c r="E19478" t="s">
        <v>135</v>
      </c>
      <c r="G19478" s="87">
        <v>19200</v>
      </c>
      <c r="H19478" s="87">
        <v>11520</v>
      </c>
    </row>
    <row r="19479" spans="1:8" x14ac:dyDescent="0.3">
      <c r="A19479" t="s">
        <v>43</v>
      </c>
      <c r="B19479" t="s">
        <v>58</v>
      </c>
      <c r="C19479" t="s">
        <v>69</v>
      </c>
      <c r="D19479" t="s">
        <v>198</v>
      </c>
      <c r="E19479" t="s">
        <v>199</v>
      </c>
      <c r="G19479" s="87">
        <v>19200</v>
      </c>
      <c r="H19479" s="87">
        <v>19200</v>
      </c>
    </row>
    <row r="19480" spans="1:8" x14ac:dyDescent="0.3">
      <c r="A19480" t="s">
        <v>43</v>
      </c>
      <c r="B19480" t="s">
        <v>58</v>
      </c>
      <c r="C19480" t="s">
        <v>69</v>
      </c>
      <c r="D19480" t="s">
        <v>198</v>
      </c>
      <c r="E19480" t="s">
        <v>200</v>
      </c>
      <c r="G19480" s="87">
        <v>19200</v>
      </c>
      <c r="H19480" s="87">
        <v>19453.664404555278</v>
      </c>
    </row>
    <row r="19481" spans="1:8" x14ac:dyDescent="0.3">
      <c r="A19481" t="s">
        <v>43</v>
      </c>
      <c r="B19481" t="s">
        <v>58</v>
      </c>
      <c r="C19481" t="s">
        <v>69</v>
      </c>
      <c r="D19481" t="s">
        <v>198</v>
      </c>
      <c r="E19481" t="s">
        <v>201</v>
      </c>
      <c r="G19481" s="87">
        <v>19200</v>
      </c>
      <c r="H19481" s="87">
        <v>19200</v>
      </c>
    </row>
    <row r="19482" spans="1:8" x14ac:dyDescent="0.3">
      <c r="A19482" t="s">
        <v>43</v>
      </c>
      <c r="B19482" t="s">
        <v>58</v>
      </c>
      <c r="C19482" t="s">
        <v>69</v>
      </c>
      <c r="D19482" t="s">
        <v>198</v>
      </c>
      <c r="E19482" t="s">
        <v>202</v>
      </c>
      <c r="G19482" s="87">
        <v>19200</v>
      </c>
      <c r="H19482" s="87">
        <v>11672.19864273317</v>
      </c>
    </row>
    <row r="19483" spans="1:8" x14ac:dyDescent="0.3">
      <c r="A19483" t="s">
        <v>43</v>
      </c>
      <c r="B19483" t="s">
        <v>58</v>
      </c>
      <c r="C19483" t="s">
        <v>69</v>
      </c>
      <c r="D19483" t="s">
        <v>198</v>
      </c>
      <c r="E19483" t="s">
        <v>139</v>
      </c>
      <c r="G19483" s="87">
        <v>19200</v>
      </c>
      <c r="H19483" s="87">
        <v>12576</v>
      </c>
    </row>
    <row r="19484" spans="1:8" x14ac:dyDescent="0.3">
      <c r="A19484" t="s">
        <v>43</v>
      </c>
      <c r="B19484" t="s">
        <v>58</v>
      </c>
      <c r="C19484" t="s">
        <v>69</v>
      </c>
      <c r="D19484" t="s">
        <v>198</v>
      </c>
      <c r="E19484" t="s">
        <v>65</v>
      </c>
      <c r="G19484" s="87">
        <v>19200</v>
      </c>
      <c r="H19484" s="87">
        <v>11672.19864273317</v>
      </c>
    </row>
    <row r="19485" spans="1:8" x14ac:dyDescent="0.3">
      <c r="A19485" t="s">
        <v>43</v>
      </c>
      <c r="B19485" t="s">
        <v>58</v>
      </c>
      <c r="C19485" t="s">
        <v>69</v>
      </c>
      <c r="D19485" t="s">
        <v>203</v>
      </c>
      <c r="E19485" t="s">
        <v>204</v>
      </c>
      <c r="G19485" s="87">
        <v>19200</v>
      </c>
      <c r="H19485" s="87">
        <v>11708.74124143701</v>
      </c>
    </row>
    <row r="19486" spans="1:8" x14ac:dyDescent="0.3">
      <c r="A19486" t="s">
        <v>43</v>
      </c>
      <c r="B19486" t="s">
        <v>58</v>
      </c>
      <c r="C19486" t="s">
        <v>69</v>
      </c>
      <c r="D19486" t="s">
        <v>203</v>
      </c>
      <c r="E19486" t="s">
        <v>142</v>
      </c>
      <c r="G19486" s="87">
        <v>19200</v>
      </c>
      <c r="H19486" s="87">
        <v>19200</v>
      </c>
    </row>
    <row r="19487" spans="1:8" x14ac:dyDescent="0.3">
      <c r="A19487" t="s">
        <v>43</v>
      </c>
      <c r="B19487" t="s">
        <v>58</v>
      </c>
      <c r="C19487" t="s">
        <v>69</v>
      </c>
      <c r="D19487" t="s">
        <v>203</v>
      </c>
      <c r="E19487" t="s">
        <v>143</v>
      </c>
      <c r="G19487" s="87">
        <v>19200</v>
      </c>
      <c r="H19487" s="87">
        <v>19514.56873572836</v>
      </c>
    </row>
    <row r="19488" spans="1:8" x14ac:dyDescent="0.3">
      <c r="A19488" t="s">
        <v>43</v>
      </c>
      <c r="B19488" t="s">
        <v>58</v>
      </c>
      <c r="C19488" t="s">
        <v>69</v>
      </c>
      <c r="D19488" t="s">
        <v>203</v>
      </c>
      <c r="E19488" t="s">
        <v>141</v>
      </c>
      <c r="G19488" s="87">
        <v>19200</v>
      </c>
      <c r="H19488" s="87">
        <v>0</v>
      </c>
    </row>
    <row r="19489" spans="1:8" x14ac:dyDescent="0.3">
      <c r="A19489" t="s">
        <v>43</v>
      </c>
      <c r="B19489" t="s">
        <v>58</v>
      </c>
      <c r="C19489" t="s">
        <v>69</v>
      </c>
      <c r="D19489" t="s">
        <v>203</v>
      </c>
      <c r="E19489" t="s">
        <v>205</v>
      </c>
      <c r="G19489" s="87">
        <v>19200</v>
      </c>
      <c r="H19489" s="87">
        <v>11708.74124143701</v>
      </c>
    </row>
    <row r="19490" spans="1:8" x14ac:dyDescent="0.3">
      <c r="A19490" t="s">
        <v>43</v>
      </c>
      <c r="B19490" t="s">
        <v>58</v>
      </c>
      <c r="C19490" t="s">
        <v>69</v>
      </c>
      <c r="D19490" t="s">
        <v>206</v>
      </c>
      <c r="E19490" t="s">
        <v>207</v>
      </c>
      <c r="G19490" s="87">
        <v>19200</v>
      </c>
      <c r="H19490" s="87">
        <v>19200</v>
      </c>
    </row>
    <row r="19491" spans="1:8" x14ac:dyDescent="0.3">
      <c r="A19491" t="s">
        <v>43</v>
      </c>
      <c r="B19491" t="s">
        <v>58</v>
      </c>
      <c r="C19491" t="s">
        <v>69</v>
      </c>
      <c r="D19491" t="s">
        <v>206</v>
      </c>
      <c r="E19491" t="s">
        <v>208</v>
      </c>
      <c r="G19491" s="87">
        <v>19200</v>
      </c>
      <c r="H19491" s="87">
        <v>19200</v>
      </c>
    </row>
    <row r="19492" spans="1:8" x14ac:dyDescent="0.3">
      <c r="A19492" t="s">
        <v>43</v>
      </c>
      <c r="B19492" t="s">
        <v>58</v>
      </c>
      <c r="C19492" t="s">
        <v>69</v>
      </c>
      <c r="D19492" t="s">
        <v>206</v>
      </c>
      <c r="E19492" t="s">
        <v>209</v>
      </c>
      <c r="G19492" s="87">
        <v>19200</v>
      </c>
      <c r="H19492" s="87">
        <v>17433.671772428879</v>
      </c>
    </row>
    <row r="19493" spans="1:8" x14ac:dyDescent="0.3">
      <c r="A19493" t="s">
        <v>43</v>
      </c>
      <c r="B19493" t="s">
        <v>58</v>
      </c>
      <c r="C19493" t="s">
        <v>69</v>
      </c>
      <c r="D19493" t="s">
        <v>210</v>
      </c>
      <c r="E19493" t="s">
        <v>211</v>
      </c>
      <c r="G19493" s="87">
        <v>19200</v>
      </c>
      <c r="H19493" s="87">
        <v>17664</v>
      </c>
    </row>
    <row r="19494" spans="1:8" x14ac:dyDescent="0.3">
      <c r="A19494" t="s">
        <v>43</v>
      </c>
      <c r="B19494" t="s">
        <v>58</v>
      </c>
      <c r="C19494" t="s">
        <v>69</v>
      </c>
      <c r="D19494" t="s">
        <v>210</v>
      </c>
      <c r="E19494" t="s">
        <v>212</v>
      </c>
      <c r="G19494" s="87">
        <v>19200</v>
      </c>
      <c r="H19494" s="87">
        <v>17472</v>
      </c>
    </row>
    <row r="19495" spans="1:8" x14ac:dyDescent="0.3">
      <c r="A19495" t="s">
        <v>43</v>
      </c>
      <c r="B19495" t="s">
        <v>58</v>
      </c>
      <c r="C19495" t="s">
        <v>69</v>
      </c>
      <c r="D19495" t="s">
        <v>210</v>
      </c>
      <c r="E19495" t="s">
        <v>213</v>
      </c>
      <c r="G19495" s="87">
        <v>19200</v>
      </c>
      <c r="H19495" s="87">
        <v>17376</v>
      </c>
    </row>
    <row r="19496" spans="1:8" x14ac:dyDescent="0.3">
      <c r="A19496" t="s">
        <v>43</v>
      </c>
      <c r="B19496" t="s">
        <v>58</v>
      </c>
      <c r="C19496" t="s">
        <v>69</v>
      </c>
      <c r="D19496" t="s">
        <v>214</v>
      </c>
      <c r="E19496" t="s">
        <v>215</v>
      </c>
      <c r="F19496" s="88">
        <v>46388</v>
      </c>
      <c r="G19496" s="87">
        <v>1600</v>
      </c>
      <c r="H19496" s="87">
        <v>-6.9997542894469689</v>
      </c>
    </row>
    <row r="19497" spans="1:8" x14ac:dyDescent="0.3">
      <c r="A19497" t="s">
        <v>43</v>
      </c>
      <c r="B19497" t="s">
        <v>58</v>
      </c>
      <c r="C19497" t="s">
        <v>69</v>
      </c>
      <c r="D19497" t="s">
        <v>214</v>
      </c>
      <c r="E19497" t="s">
        <v>216</v>
      </c>
      <c r="F19497" s="88">
        <v>46388</v>
      </c>
      <c r="G19497" s="87">
        <v>1600</v>
      </c>
      <c r="H19497" s="87">
        <v>0</v>
      </c>
    </row>
    <row r="19498" spans="1:8" x14ac:dyDescent="0.3">
      <c r="A19498" t="s">
        <v>43</v>
      </c>
      <c r="B19498" t="s">
        <v>58</v>
      </c>
      <c r="C19498" t="s">
        <v>69</v>
      </c>
      <c r="D19498" t="s">
        <v>214</v>
      </c>
      <c r="E19498" t="s">
        <v>217</v>
      </c>
      <c r="F19498" s="88">
        <v>46388</v>
      </c>
      <c r="G19498" s="87">
        <v>1600</v>
      </c>
      <c r="H19498" s="87">
        <v>-6.9997542894469689</v>
      </c>
    </row>
    <row r="19499" spans="1:8" x14ac:dyDescent="0.3">
      <c r="A19499" t="s">
        <v>43</v>
      </c>
      <c r="B19499" t="s">
        <v>58</v>
      </c>
      <c r="C19499" t="s">
        <v>69</v>
      </c>
      <c r="D19499" t="s">
        <v>214</v>
      </c>
      <c r="E19499" t="s">
        <v>215</v>
      </c>
      <c r="F19499" s="88">
        <v>46419</v>
      </c>
      <c r="G19499" s="87">
        <v>1600</v>
      </c>
      <c r="H19499" s="87">
        <v>-7.0022301623462013</v>
      </c>
    </row>
    <row r="19500" spans="1:8" x14ac:dyDescent="0.3">
      <c r="A19500" t="s">
        <v>43</v>
      </c>
      <c r="B19500" t="s">
        <v>58</v>
      </c>
      <c r="C19500" t="s">
        <v>69</v>
      </c>
      <c r="D19500" t="s">
        <v>214</v>
      </c>
      <c r="E19500" t="s">
        <v>216</v>
      </c>
      <c r="F19500" s="88">
        <v>46419</v>
      </c>
      <c r="G19500" s="87">
        <v>1600</v>
      </c>
      <c r="H19500" s="87">
        <v>0</v>
      </c>
    </row>
    <row r="19501" spans="1:8" x14ac:dyDescent="0.3">
      <c r="A19501" t="s">
        <v>43</v>
      </c>
      <c r="B19501" t="s">
        <v>58</v>
      </c>
      <c r="C19501" t="s">
        <v>69</v>
      </c>
      <c r="D19501" t="s">
        <v>214</v>
      </c>
      <c r="E19501" t="s">
        <v>217</v>
      </c>
      <c r="F19501" s="88">
        <v>46419</v>
      </c>
      <c r="G19501" s="87">
        <v>1600</v>
      </c>
      <c r="H19501" s="87">
        <v>-7.0022301623462013</v>
      </c>
    </row>
    <row r="19502" spans="1:8" x14ac:dyDescent="0.3">
      <c r="A19502" t="s">
        <v>43</v>
      </c>
      <c r="B19502" t="s">
        <v>58</v>
      </c>
      <c r="C19502" t="s">
        <v>69</v>
      </c>
      <c r="D19502" t="s">
        <v>214</v>
      </c>
      <c r="E19502" t="s">
        <v>215</v>
      </c>
      <c r="F19502" s="88">
        <v>46447</v>
      </c>
      <c r="G19502" s="87">
        <v>1600</v>
      </c>
      <c r="H19502" s="87">
        <v>-7.0047077873399033</v>
      </c>
    </row>
    <row r="19503" spans="1:8" x14ac:dyDescent="0.3">
      <c r="A19503" t="s">
        <v>43</v>
      </c>
      <c r="B19503" t="s">
        <v>58</v>
      </c>
      <c r="C19503" t="s">
        <v>69</v>
      </c>
      <c r="D19503" t="s">
        <v>214</v>
      </c>
      <c r="E19503" t="s">
        <v>216</v>
      </c>
      <c r="F19503" s="88">
        <v>46447</v>
      </c>
      <c r="G19503" s="87">
        <v>1600</v>
      </c>
      <c r="H19503" s="87">
        <v>0</v>
      </c>
    </row>
    <row r="19504" spans="1:8" x14ac:dyDescent="0.3">
      <c r="A19504" t="s">
        <v>43</v>
      </c>
      <c r="B19504" t="s">
        <v>58</v>
      </c>
      <c r="C19504" t="s">
        <v>69</v>
      </c>
      <c r="D19504" t="s">
        <v>214</v>
      </c>
      <c r="E19504" t="s">
        <v>217</v>
      </c>
      <c r="F19504" s="88">
        <v>46447</v>
      </c>
      <c r="G19504" s="87">
        <v>1600</v>
      </c>
      <c r="H19504" s="87">
        <v>-7.0047077873399033</v>
      </c>
    </row>
    <row r="19505" spans="1:8" x14ac:dyDescent="0.3">
      <c r="A19505" t="s">
        <v>43</v>
      </c>
      <c r="B19505" t="s">
        <v>58</v>
      </c>
      <c r="C19505" t="s">
        <v>69</v>
      </c>
      <c r="D19505" t="s">
        <v>214</v>
      </c>
      <c r="E19505" t="s">
        <v>215</v>
      </c>
      <c r="F19505" s="88">
        <v>46478</v>
      </c>
      <c r="G19505" s="87">
        <v>1600</v>
      </c>
      <c r="H19505" s="87">
        <v>-7.0072712437905693</v>
      </c>
    </row>
    <row r="19506" spans="1:8" x14ac:dyDescent="0.3">
      <c r="A19506" t="s">
        <v>43</v>
      </c>
      <c r="B19506" t="s">
        <v>58</v>
      </c>
      <c r="C19506" t="s">
        <v>69</v>
      </c>
      <c r="D19506" t="s">
        <v>214</v>
      </c>
      <c r="E19506" t="s">
        <v>216</v>
      </c>
      <c r="F19506" s="88">
        <v>46478</v>
      </c>
      <c r="G19506" s="87">
        <v>1600</v>
      </c>
      <c r="H19506" s="87">
        <v>0</v>
      </c>
    </row>
    <row r="19507" spans="1:8" x14ac:dyDescent="0.3">
      <c r="A19507" t="s">
        <v>43</v>
      </c>
      <c r="B19507" t="s">
        <v>58</v>
      </c>
      <c r="C19507" t="s">
        <v>69</v>
      </c>
      <c r="D19507" t="s">
        <v>214</v>
      </c>
      <c r="E19507" t="s">
        <v>217</v>
      </c>
      <c r="F19507" s="88">
        <v>46478</v>
      </c>
      <c r="G19507" s="87">
        <v>1600</v>
      </c>
      <c r="H19507" s="87">
        <v>-7.0072712437905693</v>
      </c>
    </row>
    <row r="19508" spans="1:8" x14ac:dyDescent="0.3">
      <c r="A19508" t="s">
        <v>43</v>
      </c>
      <c r="B19508" t="s">
        <v>58</v>
      </c>
      <c r="C19508" t="s">
        <v>69</v>
      </c>
      <c r="D19508" t="s">
        <v>214</v>
      </c>
      <c r="E19508" t="s">
        <v>215</v>
      </c>
      <c r="F19508" s="88">
        <v>46508</v>
      </c>
      <c r="G19508" s="87">
        <v>1600</v>
      </c>
      <c r="H19508" s="87">
        <v>-7.009836577183215</v>
      </c>
    </row>
    <row r="19509" spans="1:8" x14ac:dyDescent="0.3">
      <c r="A19509" t="s">
        <v>43</v>
      </c>
      <c r="B19509" t="s">
        <v>58</v>
      </c>
      <c r="C19509" t="s">
        <v>69</v>
      </c>
      <c r="D19509" t="s">
        <v>214</v>
      </c>
      <c r="E19509" t="s">
        <v>216</v>
      </c>
      <c r="F19509" s="88">
        <v>46508</v>
      </c>
      <c r="G19509" s="87">
        <v>1600</v>
      </c>
      <c r="H19509" s="87">
        <v>0</v>
      </c>
    </row>
    <row r="19510" spans="1:8" x14ac:dyDescent="0.3">
      <c r="A19510" t="s">
        <v>43</v>
      </c>
      <c r="B19510" t="s">
        <v>58</v>
      </c>
      <c r="C19510" t="s">
        <v>69</v>
      </c>
      <c r="D19510" t="s">
        <v>214</v>
      </c>
      <c r="E19510" t="s">
        <v>217</v>
      </c>
      <c r="F19510" s="88">
        <v>46508</v>
      </c>
      <c r="G19510" s="87">
        <v>1600</v>
      </c>
      <c r="H19510" s="87">
        <v>-7.009836577183215</v>
      </c>
    </row>
    <row r="19511" spans="1:8" x14ac:dyDescent="0.3">
      <c r="A19511" t="s">
        <v>43</v>
      </c>
      <c r="B19511" t="s">
        <v>58</v>
      </c>
      <c r="C19511" t="s">
        <v>69</v>
      </c>
      <c r="D19511" t="s">
        <v>214</v>
      </c>
      <c r="E19511" t="s">
        <v>215</v>
      </c>
      <c r="F19511" s="88">
        <v>46539</v>
      </c>
      <c r="G19511" s="87">
        <v>1600</v>
      </c>
      <c r="H19511" s="87">
        <v>-7.0124037895798352</v>
      </c>
    </row>
    <row r="19512" spans="1:8" x14ac:dyDescent="0.3">
      <c r="A19512" t="s">
        <v>43</v>
      </c>
      <c r="B19512" t="s">
        <v>58</v>
      </c>
      <c r="C19512" t="s">
        <v>69</v>
      </c>
      <c r="D19512" t="s">
        <v>214</v>
      </c>
      <c r="E19512" t="s">
        <v>216</v>
      </c>
      <c r="F19512" s="88">
        <v>46539</v>
      </c>
      <c r="G19512" s="87">
        <v>1600</v>
      </c>
      <c r="H19512" s="87">
        <v>0</v>
      </c>
    </row>
    <row r="19513" spans="1:8" x14ac:dyDescent="0.3">
      <c r="A19513" t="s">
        <v>43</v>
      </c>
      <c r="B19513" t="s">
        <v>58</v>
      </c>
      <c r="C19513" t="s">
        <v>69</v>
      </c>
      <c r="D19513" t="s">
        <v>214</v>
      </c>
      <c r="E19513" t="s">
        <v>217</v>
      </c>
      <c r="F19513" s="88">
        <v>46539</v>
      </c>
      <c r="G19513" s="87">
        <v>1600</v>
      </c>
      <c r="H19513" s="87">
        <v>-7.0124037895798352</v>
      </c>
    </row>
    <row r="19514" spans="1:8" x14ac:dyDescent="0.3">
      <c r="A19514" t="s">
        <v>43</v>
      </c>
      <c r="B19514" t="s">
        <v>58</v>
      </c>
      <c r="C19514" t="s">
        <v>69</v>
      </c>
      <c r="D19514" t="s">
        <v>214</v>
      </c>
      <c r="E19514" t="s">
        <v>215</v>
      </c>
      <c r="F19514" s="88">
        <v>46569</v>
      </c>
      <c r="G19514" s="87">
        <v>1600</v>
      </c>
      <c r="H19514" s="87">
        <v>-7.0149728830458002</v>
      </c>
    </row>
    <row r="19515" spans="1:8" x14ac:dyDescent="0.3">
      <c r="A19515" t="s">
        <v>43</v>
      </c>
      <c r="B19515" t="s">
        <v>58</v>
      </c>
      <c r="C19515" t="s">
        <v>69</v>
      </c>
      <c r="D19515" t="s">
        <v>214</v>
      </c>
      <c r="E19515" t="s">
        <v>216</v>
      </c>
      <c r="F19515" s="88">
        <v>46569</v>
      </c>
      <c r="G19515" s="87">
        <v>1600</v>
      </c>
      <c r="H19515" s="87">
        <v>0</v>
      </c>
    </row>
    <row r="19516" spans="1:8" x14ac:dyDescent="0.3">
      <c r="A19516" t="s">
        <v>43</v>
      </c>
      <c r="B19516" t="s">
        <v>58</v>
      </c>
      <c r="C19516" t="s">
        <v>69</v>
      </c>
      <c r="D19516" t="s">
        <v>214</v>
      </c>
      <c r="E19516" t="s">
        <v>217</v>
      </c>
      <c r="F19516" s="88">
        <v>46569</v>
      </c>
      <c r="G19516" s="87">
        <v>1600</v>
      </c>
      <c r="H19516" s="87">
        <v>-7.0149728830458002</v>
      </c>
    </row>
    <row r="19517" spans="1:8" x14ac:dyDescent="0.3">
      <c r="A19517" t="s">
        <v>43</v>
      </c>
      <c r="B19517" t="s">
        <v>58</v>
      </c>
      <c r="C19517" t="s">
        <v>69</v>
      </c>
      <c r="D19517" t="s">
        <v>214</v>
      </c>
      <c r="E19517" t="s">
        <v>215</v>
      </c>
      <c r="F19517" s="88">
        <v>46600</v>
      </c>
      <c r="G19517" s="87">
        <v>1600</v>
      </c>
      <c r="H19517" s="87">
        <v>-7.0175860225067046</v>
      </c>
    </row>
    <row r="19518" spans="1:8" x14ac:dyDescent="0.3">
      <c r="A19518" t="s">
        <v>43</v>
      </c>
      <c r="B19518" t="s">
        <v>58</v>
      </c>
      <c r="C19518" t="s">
        <v>69</v>
      </c>
      <c r="D19518" t="s">
        <v>214</v>
      </c>
      <c r="E19518" t="s">
        <v>216</v>
      </c>
      <c r="F19518" s="88">
        <v>46600</v>
      </c>
      <c r="G19518" s="87">
        <v>1600</v>
      </c>
      <c r="H19518" s="87">
        <v>0</v>
      </c>
    </row>
    <row r="19519" spans="1:8" x14ac:dyDescent="0.3">
      <c r="A19519" t="s">
        <v>43</v>
      </c>
      <c r="B19519" t="s">
        <v>58</v>
      </c>
      <c r="C19519" t="s">
        <v>69</v>
      </c>
      <c r="D19519" t="s">
        <v>214</v>
      </c>
      <c r="E19519" t="s">
        <v>217</v>
      </c>
      <c r="F19519" s="88">
        <v>46600</v>
      </c>
      <c r="G19519" s="87">
        <v>1600</v>
      </c>
      <c r="H19519" s="87">
        <v>-7.0175860225067046</v>
      </c>
    </row>
    <row r="19520" spans="1:8" x14ac:dyDescent="0.3">
      <c r="A19520" t="s">
        <v>43</v>
      </c>
      <c r="B19520" t="s">
        <v>58</v>
      </c>
      <c r="C19520" t="s">
        <v>69</v>
      </c>
      <c r="D19520" t="s">
        <v>214</v>
      </c>
      <c r="E19520" t="s">
        <v>215</v>
      </c>
      <c r="F19520" s="88">
        <v>46631</v>
      </c>
      <c r="G19520" s="87">
        <v>1600</v>
      </c>
      <c r="H19520" s="87">
        <v>-7.0201589152413044</v>
      </c>
    </row>
    <row r="19521" spans="1:8" x14ac:dyDescent="0.3">
      <c r="A19521" t="s">
        <v>43</v>
      </c>
      <c r="B19521" t="s">
        <v>58</v>
      </c>
      <c r="C19521" t="s">
        <v>69</v>
      </c>
      <c r="D19521" t="s">
        <v>214</v>
      </c>
      <c r="E19521" t="s">
        <v>216</v>
      </c>
      <c r="F19521" s="88">
        <v>46631</v>
      </c>
      <c r="G19521" s="87">
        <v>1600</v>
      </c>
      <c r="H19521" s="87">
        <v>0</v>
      </c>
    </row>
    <row r="19522" spans="1:8" x14ac:dyDescent="0.3">
      <c r="A19522" t="s">
        <v>43</v>
      </c>
      <c r="B19522" t="s">
        <v>58</v>
      </c>
      <c r="C19522" t="s">
        <v>69</v>
      </c>
      <c r="D19522" t="s">
        <v>214</v>
      </c>
      <c r="E19522" t="s">
        <v>217</v>
      </c>
      <c r="F19522" s="88">
        <v>46631</v>
      </c>
      <c r="G19522" s="87">
        <v>1600</v>
      </c>
      <c r="H19522" s="87">
        <v>-7.0201589152413044</v>
      </c>
    </row>
    <row r="19523" spans="1:8" x14ac:dyDescent="0.3">
      <c r="A19523" t="s">
        <v>43</v>
      </c>
      <c r="B19523" t="s">
        <v>58</v>
      </c>
      <c r="C19523" t="s">
        <v>69</v>
      </c>
      <c r="D19523" t="s">
        <v>214</v>
      </c>
      <c r="E19523" t="s">
        <v>215</v>
      </c>
      <c r="F19523" s="88">
        <v>46661</v>
      </c>
      <c r="G19523" s="87">
        <v>1600</v>
      </c>
      <c r="H19523" s="87">
        <v>-7.0227336952926933</v>
      </c>
    </row>
    <row r="19524" spans="1:8" x14ac:dyDescent="0.3">
      <c r="A19524" t="s">
        <v>43</v>
      </c>
      <c r="B19524" t="s">
        <v>58</v>
      </c>
      <c r="C19524" t="s">
        <v>69</v>
      </c>
      <c r="D19524" t="s">
        <v>214</v>
      </c>
      <c r="E19524" t="s">
        <v>216</v>
      </c>
      <c r="F19524" s="88">
        <v>46661</v>
      </c>
      <c r="G19524" s="87">
        <v>1600</v>
      </c>
      <c r="H19524" s="87">
        <v>0</v>
      </c>
    </row>
    <row r="19525" spans="1:8" x14ac:dyDescent="0.3">
      <c r="A19525" t="s">
        <v>43</v>
      </c>
      <c r="B19525" t="s">
        <v>58</v>
      </c>
      <c r="C19525" t="s">
        <v>69</v>
      </c>
      <c r="D19525" t="s">
        <v>214</v>
      </c>
      <c r="E19525" t="s">
        <v>217</v>
      </c>
      <c r="F19525" s="88">
        <v>46661</v>
      </c>
      <c r="G19525" s="87">
        <v>1600</v>
      </c>
      <c r="H19525" s="87">
        <v>-7.0227336952926933</v>
      </c>
    </row>
    <row r="19526" spans="1:8" x14ac:dyDescent="0.3">
      <c r="A19526" t="s">
        <v>43</v>
      </c>
      <c r="B19526" t="s">
        <v>58</v>
      </c>
      <c r="C19526" t="s">
        <v>69</v>
      </c>
      <c r="D19526" t="s">
        <v>214</v>
      </c>
      <c r="E19526" t="s">
        <v>215</v>
      </c>
      <c r="F19526" s="88">
        <v>46692</v>
      </c>
      <c r="G19526" s="87">
        <v>1600</v>
      </c>
      <c r="H19526" s="87">
        <v>-7.0253103647386794</v>
      </c>
    </row>
    <row r="19527" spans="1:8" x14ac:dyDescent="0.3">
      <c r="A19527" t="s">
        <v>43</v>
      </c>
      <c r="B19527" t="s">
        <v>58</v>
      </c>
      <c r="C19527" t="s">
        <v>69</v>
      </c>
      <c r="D19527" t="s">
        <v>214</v>
      </c>
      <c r="E19527" t="s">
        <v>216</v>
      </c>
      <c r="F19527" s="88">
        <v>46692</v>
      </c>
      <c r="G19527" s="87">
        <v>1600</v>
      </c>
      <c r="H19527" s="87">
        <v>0</v>
      </c>
    </row>
    <row r="19528" spans="1:8" x14ac:dyDescent="0.3">
      <c r="A19528" t="s">
        <v>43</v>
      </c>
      <c r="B19528" t="s">
        <v>58</v>
      </c>
      <c r="C19528" t="s">
        <v>69</v>
      </c>
      <c r="D19528" t="s">
        <v>214</v>
      </c>
      <c r="E19528" t="s">
        <v>217</v>
      </c>
      <c r="F19528" s="88">
        <v>46692</v>
      </c>
      <c r="G19528" s="87">
        <v>1600</v>
      </c>
      <c r="H19528" s="87">
        <v>-7.0253103647386794</v>
      </c>
    </row>
    <row r="19529" spans="1:8" x14ac:dyDescent="0.3">
      <c r="A19529" t="s">
        <v>43</v>
      </c>
      <c r="B19529" t="s">
        <v>58</v>
      </c>
      <c r="C19529" t="s">
        <v>69</v>
      </c>
      <c r="D19529" t="s">
        <v>214</v>
      </c>
      <c r="E19529" t="s">
        <v>215</v>
      </c>
      <c r="F19529" s="88">
        <v>46722</v>
      </c>
      <c r="G19529" s="87">
        <v>1600</v>
      </c>
      <c r="H19529" s="87">
        <v>-7.0278889256595534</v>
      </c>
    </row>
    <row r="19530" spans="1:8" x14ac:dyDescent="0.3">
      <c r="A19530" t="s">
        <v>43</v>
      </c>
      <c r="B19530" t="s">
        <v>58</v>
      </c>
      <c r="C19530" t="s">
        <v>69</v>
      </c>
      <c r="D19530" t="s">
        <v>214</v>
      </c>
      <c r="E19530" t="s">
        <v>216</v>
      </c>
      <c r="F19530" s="88">
        <v>46722</v>
      </c>
      <c r="G19530" s="87">
        <v>1600</v>
      </c>
      <c r="H19530" s="87">
        <v>0</v>
      </c>
    </row>
    <row r="19531" spans="1:8" x14ac:dyDescent="0.3">
      <c r="A19531" t="s">
        <v>43</v>
      </c>
      <c r="B19531" t="s">
        <v>58</v>
      </c>
      <c r="C19531" t="s">
        <v>69</v>
      </c>
      <c r="D19531" t="s">
        <v>214</v>
      </c>
      <c r="E19531" t="s">
        <v>217</v>
      </c>
      <c r="F19531" s="88">
        <v>46722</v>
      </c>
      <c r="G19531" s="87">
        <v>1600</v>
      </c>
      <c r="H19531" s="87">
        <v>-7.0278889256595534</v>
      </c>
    </row>
    <row r="19532" spans="1:8" x14ac:dyDescent="0.3">
      <c r="A19532" t="s">
        <v>43</v>
      </c>
      <c r="B19532" t="s">
        <v>58</v>
      </c>
      <c r="C19532" t="s">
        <v>76</v>
      </c>
      <c r="D19532" t="s">
        <v>198</v>
      </c>
      <c r="E19532" t="s">
        <v>135</v>
      </c>
      <c r="G19532" s="87">
        <v>16000</v>
      </c>
      <c r="H19532" s="87">
        <v>9344</v>
      </c>
    </row>
    <row r="19533" spans="1:8" x14ac:dyDescent="0.3">
      <c r="A19533" t="s">
        <v>43</v>
      </c>
      <c r="B19533" t="s">
        <v>58</v>
      </c>
      <c r="C19533" t="s">
        <v>76</v>
      </c>
      <c r="D19533" t="s">
        <v>198</v>
      </c>
      <c r="E19533" t="s">
        <v>199</v>
      </c>
      <c r="G19533" s="87">
        <v>16000</v>
      </c>
      <c r="H19533" s="87">
        <v>15023.47417840376</v>
      </c>
    </row>
    <row r="19534" spans="1:8" x14ac:dyDescent="0.3">
      <c r="A19534" t="s">
        <v>43</v>
      </c>
      <c r="B19534" t="s">
        <v>58</v>
      </c>
      <c r="C19534" t="s">
        <v>76</v>
      </c>
      <c r="D19534" t="s">
        <v>198</v>
      </c>
      <c r="E19534" t="s">
        <v>200</v>
      </c>
      <c r="G19534" s="87">
        <v>16000</v>
      </c>
      <c r="H19534" s="87">
        <v>15955.006320851189</v>
      </c>
    </row>
    <row r="19535" spans="1:8" x14ac:dyDescent="0.3">
      <c r="A19535" t="s">
        <v>43</v>
      </c>
      <c r="B19535" t="s">
        <v>58</v>
      </c>
      <c r="C19535" t="s">
        <v>76</v>
      </c>
      <c r="D19535" t="s">
        <v>198</v>
      </c>
      <c r="E19535" t="s">
        <v>201</v>
      </c>
      <c r="G19535" s="87">
        <v>16000</v>
      </c>
      <c r="H19535" s="87">
        <v>16000</v>
      </c>
    </row>
    <row r="19536" spans="1:8" x14ac:dyDescent="0.3">
      <c r="A19536" t="s">
        <v>43</v>
      </c>
      <c r="B19536" t="s">
        <v>58</v>
      </c>
      <c r="C19536" t="s">
        <v>76</v>
      </c>
      <c r="D19536" t="s">
        <v>198</v>
      </c>
      <c r="E19536" t="s">
        <v>202</v>
      </c>
      <c r="G19536" s="87">
        <v>16000</v>
      </c>
      <c r="H19536" s="87">
        <v>8749.0363299315486</v>
      </c>
    </row>
    <row r="19537" spans="1:8" x14ac:dyDescent="0.3">
      <c r="A19537" t="s">
        <v>43</v>
      </c>
      <c r="B19537" t="s">
        <v>58</v>
      </c>
      <c r="C19537" t="s">
        <v>76</v>
      </c>
      <c r="D19537" t="s">
        <v>198</v>
      </c>
      <c r="E19537" t="s">
        <v>139</v>
      </c>
      <c r="G19537" s="87">
        <v>16000</v>
      </c>
      <c r="H19537" s="87">
        <v>10000</v>
      </c>
    </row>
    <row r="19538" spans="1:8" x14ac:dyDescent="0.3">
      <c r="A19538" t="s">
        <v>43</v>
      </c>
      <c r="B19538" t="s">
        <v>58</v>
      </c>
      <c r="C19538" t="s">
        <v>76</v>
      </c>
      <c r="D19538" t="s">
        <v>198</v>
      </c>
      <c r="E19538" t="s">
        <v>65</v>
      </c>
      <c r="G19538" s="87">
        <v>16000</v>
      </c>
      <c r="H19538" s="87">
        <v>8749.0363299315486</v>
      </c>
    </row>
    <row r="19539" spans="1:8" x14ac:dyDescent="0.3">
      <c r="A19539" t="s">
        <v>43</v>
      </c>
      <c r="B19539" t="s">
        <v>58</v>
      </c>
      <c r="C19539" t="s">
        <v>76</v>
      </c>
      <c r="D19539" t="s">
        <v>203</v>
      </c>
      <c r="E19539" t="s">
        <v>204</v>
      </c>
      <c r="G19539" s="87">
        <v>16000</v>
      </c>
      <c r="H19539" s="87">
        <v>8648.6791027244944</v>
      </c>
    </row>
    <row r="19540" spans="1:8" x14ac:dyDescent="0.3">
      <c r="A19540" t="s">
        <v>43</v>
      </c>
      <c r="B19540" t="s">
        <v>58</v>
      </c>
      <c r="C19540" t="s">
        <v>76</v>
      </c>
      <c r="D19540" t="s">
        <v>203</v>
      </c>
      <c r="E19540" t="s">
        <v>142</v>
      </c>
      <c r="G19540" s="87">
        <v>16000</v>
      </c>
      <c r="H19540" s="87">
        <v>15023.47417840376</v>
      </c>
    </row>
    <row r="19541" spans="1:8" x14ac:dyDescent="0.3">
      <c r="A19541" t="s">
        <v>43</v>
      </c>
      <c r="B19541" t="s">
        <v>58</v>
      </c>
      <c r="C19541" t="s">
        <v>76</v>
      </c>
      <c r="D19541" t="s">
        <v>203</v>
      </c>
      <c r="E19541" t="s">
        <v>143</v>
      </c>
      <c r="G19541" s="87">
        <v>16000</v>
      </c>
      <c r="H19541" s="87">
        <v>15771.99185685203</v>
      </c>
    </row>
    <row r="19542" spans="1:8" x14ac:dyDescent="0.3">
      <c r="A19542" t="s">
        <v>43</v>
      </c>
      <c r="B19542" t="s">
        <v>58</v>
      </c>
      <c r="C19542" t="s">
        <v>76</v>
      </c>
      <c r="D19542" t="s">
        <v>203</v>
      </c>
      <c r="E19542" t="s">
        <v>141</v>
      </c>
      <c r="G19542" s="87">
        <v>16000</v>
      </c>
      <c r="H19542" s="87">
        <v>0</v>
      </c>
    </row>
    <row r="19543" spans="1:8" x14ac:dyDescent="0.3">
      <c r="A19543" t="s">
        <v>43</v>
      </c>
      <c r="B19543" t="s">
        <v>58</v>
      </c>
      <c r="C19543" t="s">
        <v>76</v>
      </c>
      <c r="D19543" t="s">
        <v>203</v>
      </c>
      <c r="E19543" t="s">
        <v>205</v>
      </c>
      <c r="G19543" s="87">
        <v>16000</v>
      </c>
      <c r="H19543" s="87">
        <v>8648.6791027244944</v>
      </c>
    </row>
    <row r="19544" spans="1:8" x14ac:dyDescent="0.3">
      <c r="A19544" t="s">
        <v>43</v>
      </c>
      <c r="B19544" t="s">
        <v>58</v>
      </c>
      <c r="C19544" t="s">
        <v>76</v>
      </c>
      <c r="D19544" t="s">
        <v>206</v>
      </c>
      <c r="E19544" t="s">
        <v>207</v>
      </c>
      <c r="G19544" s="87">
        <v>16000</v>
      </c>
      <c r="H19544" s="87">
        <v>16000</v>
      </c>
    </row>
    <row r="19545" spans="1:8" x14ac:dyDescent="0.3">
      <c r="A19545" t="s">
        <v>43</v>
      </c>
      <c r="B19545" t="s">
        <v>58</v>
      </c>
      <c r="C19545" t="s">
        <v>76</v>
      </c>
      <c r="D19545" t="s">
        <v>206</v>
      </c>
      <c r="E19545" t="s">
        <v>208</v>
      </c>
      <c r="G19545" s="87">
        <v>16000</v>
      </c>
      <c r="H19545" s="87">
        <v>17040</v>
      </c>
    </row>
    <row r="19546" spans="1:8" x14ac:dyDescent="0.3">
      <c r="A19546" t="s">
        <v>43</v>
      </c>
      <c r="B19546" t="s">
        <v>58</v>
      </c>
      <c r="C19546" t="s">
        <v>76</v>
      </c>
      <c r="D19546" t="s">
        <v>206</v>
      </c>
      <c r="E19546" t="s">
        <v>209</v>
      </c>
      <c r="G19546" s="87">
        <v>16000</v>
      </c>
      <c r="H19546" s="87">
        <v>14761.510917874401</v>
      </c>
    </row>
    <row r="19547" spans="1:8" x14ac:dyDescent="0.3">
      <c r="A19547" t="s">
        <v>43</v>
      </c>
      <c r="B19547" t="s">
        <v>58</v>
      </c>
      <c r="C19547" t="s">
        <v>76</v>
      </c>
      <c r="D19547" t="s">
        <v>210</v>
      </c>
      <c r="E19547" t="s">
        <v>211</v>
      </c>
      <c r="G19547" s="87">
        <v>16000</v>
      </c>
      <c r="H19547" s="87">
        <v>14720</v>
      </c>
    </row>
    <row r="19548" spans="1:8" x14ac:dyDescent="0.3">
      <c r="A19548" t="s">
        <v>43</v>
      </c>
      <c r="B19548" t="s">
        <v>58</v>
      </c>
      <c r="C19548" t="s">
        <v>76</v>
      </c>
      <c r="D19548" t="s">
        <v>210</v>
      </c>
      <c r="E19548" t="s">
        <v>212</v>
      </c>
      <c r="G19548" s="87">
        <v>16000</v>
      </c>
      <c r="H19548" s="87">
        <v>14560</v>
      </c>
    </row>
    <row r="19549" spans="1:8" x14ac:dyDescent="0.3">
      <c r="A19549" t="s">
        <v>43</v>
      </c>
      <c r="B19549" t="s">
        <v>58</v>
      </c>
      <c r="C19549" t="s">
        <v>76</v>
      </c>
      <c r="D19549" t="s">
        <v>210</v>
      </c>
      <c r="E19549" t="s">
        <v>213</v>
      </c>
      <c r="G19549" s="87">
        <v>16000</v>
      </c>
      <c r="H19549" s="87">
        <v>14720</v>
      </c>
    </row>
    <row r="19550" spans="1:8" x14ac:dyDescent="0.3">
      <c r="A19550" t="s">
        <v>43</v>
      </c>
      <c r="B19550" t="s">
        <v>58</v>
      </c>
      <c r="C19550" t="s">
        <v>76</v>
      </c>
      <c r="D19550" t="s">
        <v>214</v>
      </c>
      <c r="E19550" t="s">
        <v>215</v>
      </c>
      <c r="F19550" s="88">
        <v>46388</v>
      </c>
      <c r="G19550" s="87">
        <v>1333.333333333333</v>
      </c>
      <c r="H19550" s="87">
        <v>116.7694780578049</v>
      </c>
    </row>
    <row r="19551" spans="1:8" x14ac:dyDescent="0.3">
      <c r="A19551" t="s">
        <v>43</v>
      </c>
      <c r="B19551" t="s">
        <v>58</v>
      </c>
      <c r="C19551" t="s">
        <v>76</v>
      </c>
      <c r="D19551" t="s">
        <v>214</v>
      </c>
      <c r="E19551" t="s">
        <v>216</v>
      </c>
      <c r="F19551" s="88">
        <v>46388</v>
      </c>
      <c r="G19551" s="87">
        <v>1333.333333333333</v>
      </c>
      <c r="H19551" s="87">
        <v>86.666666666666586</v>
      </c>
    </row>
    <row r="19552" spans="1:8" x14ac:dyDescent="0.3">
      <c r="A19552" t="s">
        <v>43</v>
      </c>
      <c r="B19552" t="s">
        <v>58</v>
      </c>
      <c r="C19552" t="s">
        <v>76</v>
      </c>
      <c r="D19552" t="s">
        <v>214</v>
      </c>
      <c r="E19552" t="s">
        <v>217</v>
      </c>
      <c r="F19552" s="88">
        <v>46388</v>
      </c>
      <c r="G19552" s="87">
        <v>1333.333333333333</v>
      </c>
      <c r="H19552" s="87">
        <v>28.26555060200775</v>
      </c>
    </row>
    <row r="19553" spans="1:8" x14ac:dyDescent="0.3">
      <c r="A19553" t="s">
        <v>43</v>
      </c>
      <c r="B19553" t="s">
        <v>58</v>
      </c>
      <c r="C19553" t="s">
        <v>76</v>
      </c>
      <c r="D19553" t="s">
        <v>214</v>
      </c>
      <c r="E19553" t="s">
        <v>215</v>
      </c>
      <c r="F19553" s="88">
        <v>46419</v>
      </c>
      <c r="G19553" s="87">
        <v>1333.333333333333</v>
      </c>
      <c r="H19553" s="87">
        <v>114.1793816097518</v>
      </c>
    </row>
    <row r="19554" spans="1:8" x14ac:dyDescent="0.3">
      <c r="A19554" t="s">
        <v>43</v>
      </c>
      <c r="B19554" t="s">
        <v>58</v>
      </c>
      <c r="C19554" t="s">
        <v>76</v>
      </c>
      <c r="D19554" t="s">
        <v>214</v>
      </c>
      <c r="E19554" t="s">
        <v>216</v>
      </c>
      <c r="F19554" s="88">
        <v>46419</v>
      </c>
      <c r="G19554" s="87">
        <v>1333.333333333333</v>
      </c>
      <c r="H19554" s="87">
        <v>86.666666666666586</v>
      </c>
    </row>
    <row r="19555" spans="1:8" x14ac:dyDescent="0.3">
      <c r="A19555" t="s">
        <v>43</v>
      </c>
      <c r="B19555" t="s">
        <v>58</v>
      </c>
      <c r="C19555" t="s">
        <v>76</v>
      </c>
      <c r="D19555" t="s">
        <v>214</v>
      </c>
      <c r="E19555" t="s">
        <v>217</v>
      </c>
      <c r="F19555" s="88">
        <v>46419</v>
      </c>
      <c r="G19555" s="87">
        <v>1333.333333333333</v>
      </c>
      <c r="H19555" s="87">
        <v>25.833535157826638</v>
      </c>
    </row>
    <row r="19556" spans="1:8" x14ac:dyDescent="0.3">
      <c r="A19556" t="s">
        <v>43</v>
      </c>
      <c r="B19556" t="s">
        <v>58</v>
      </c>
      <c r="C19556" t="s">
        <v>76</v>
      </c>
      <c r="D19556" t="s">
        <v>214</v>
      </c>
      <c r="E19556" t="s">
        <v>215</v>
      </c>
      <c r="F19556" s="88">
        <v>46447</v>
      </c>
      <c r="G19556" s="87">
        <v>1333.333333333333</v>
      </c>
      <c r="H19556" s="87">
        <v>111.5985212494837</v>
      </c>
    </row>
    <row r="19557" spans="1:8" x14ac:dyDescent="0.3">
      <c r="A19557" t="s">
        <v>43</v>
      </c>
      <c r="B19557" t="s">
        <v>58</v>
      </c>
      <c r="C19557" t="s">
        <v>76</v>
      </c>
      <c r="D19557" t="s">
        <v>214</v>
      </c>
      <c r="E19557" t="s">
        <v>216</v>
      </c>
      <c r="F19557" s="88">
        <v>46447</v>
      </c>
      <c r="G19557" s="87">
        <v>1333.333333333333</v>
      </c>
      <c r="H19557" s="87">
        <v>86.666666666666586</v>
      </c>
    </row>
    <row r="19558" spans="1:8" x14ac:dyDescent="0.3">
      <c r="A19558" t="s">
        <v>43</v>
      </c>
      <c r="B19558" t="s">
        <v>58</v>
      </c>
      <c r="C19558" t="s">
        <v>76</v>
      </c>
      <c r="D19558" t="s">
        <v>214</v>
      </c>
      <c r="E19558" t="s">
        <v>217</v>
      </c>
      <c r="F19558" s="88">
        <v>46447</v>
      </c>
      <c r="G19558" s="87">
        <v>1333.333333333333</v>
      </c>
      <c r="H19558" s="87">
        <v>23.410192096541788</v>
      </c>
    </row>
    <row r="19559" spans="1:8" x14ac:dyDescent="0.3">
      <c r="A19559" t="s">
        <v>43</v>
      </c>
      <c r="B19559" t="s">
        <v>58</v>
      </c>
      <c r="C19559" t="s">
        <v>76</v>
      </c>
      <c r="D19559" t="s">
        <v>214</v>
      </c>
      <c r="E19559" t="s">
        <v>215</v>
      </c>
      <c r="F19559" s="88">
        <v>46478</v>
      </c>
      <c r="G19559" s="87">
        <v>1333.333333333333</v>
      </c>
      <c r="H19559" s="87">
        <v>124.32407979407969</v>
      </c>
    </row>
    <row r="19560" spans="1:8" x14ac:dyDescent="0.3">
      <c r="A19560" t="s">
        <v>43</v>
      </c>
      <c r="B19560" t="s">
        <v>58</v>
      </c>
      <c r="C19560" t="s">
        <v>76</v>
      </c>
      <c r="D19560" t="s">
        <v>214</v>
      </c>
      <c r="E19560" t="s">
        <v>216</v>
      </c>
      <c r="F19560" s="88">
        <v>46478</v>
      </c>
      <c r="G19560" s="87">
        <v>1333.333333333333</v>
      </c>
      <c r="H19560" s="87">
        <v>86.666666666666586</v>
      </c>
    </row>
    <row r="19561" spans="1:8" x14ac:dyDescent="0.3">
      <c r="A19561" t="s">
        <v>43</v>
      </c>
      <c r="B19561" t="s">
        <v>58</v>
      </c>
      <c r="C19561" t="s">
        <v>76</v>
      </c>
      <c r="D19561" t="s">
        <v>214</v>
      </c>
      <c r="E19561" t="s">
        <v>217</v>
      </c>
      <c r="F19561" s="88">
        <v>46478</v>
      </c>
      <c r="G19561" s="87">
        <v>1333.333333333333</v>
      </c>
      <c r="H19561" s="87">
        <v>35.35907335907347</v>
      </c>
    </row>
    <row r="19562" spans="1:8" x14ac:dyDescent="0.3">
      <c r="A19562" t="s">
        <v>43</v>
      </c>
      <c r="B19562" t="s">
        <v>58</v>
      </c>
      <c r="C19562" t="s">
        <v>76</v>
      </c>
      <c r="D19562" t="s">
        <v>214</v>
      </c>
      <c r="E19562" t="s">
        <v>215</v>
      </c>
      <c r="F19562" s="88">
        <v>46508</v>
      </c>
      <c r="G19562" s="87">
        <v>1333.333333333333</v>
      </c>
      <c r="H19562" s="87">
        <v>135.08339505615271</v>
      </c>
    </row>
    <row r="19563" spans="1:8" x14ac:dyDescent="0.3">
      <c r="A19563" t="s">
        <v>43</v>
      </c>
      <c r="B19563" t="s">
        <v>58</v>
      </c>
      <c r="C19563" t="s">
        <v>76</v>
      </c>
      <c r="D19563" t="s">
        <v>214</v>
      </c>
      <c r="E19563" t="s">
        <v>216</v>
      </c>
      <c r="F19563" s="88">
        <v>46508</v>
      </c>
      <c r="G19563" s="87">
        <v>1333.333333333333</v>
      </c>
      <c r="H19563" s="87">
        <v>86.666666666666586</v>
      </c>
    </row>
    <row r="19564" spans="1:8" x14ac:dyDescent="0.3">
      <c r="A19564" t="s">
        <v>43</v>
      </c>
      <c r="B19564" t="s">
        <v>58</v>
      </c>
      <c r="C19564" t="s">
        <v>76</v>
      </c>
      <c r="D19564" t="s">
        <v>214</v>
      </c>
      <c r="E19564" t="s">
        <v>217</v>
      </c>
      <c r="F19564" s="88">
        <v>46508</v>
      </c>
      <c r="G19564" s="87">
        <v>1333.333333333333</v>
      </c>
      <c r="H19564" s="87">
        <v>45.46171679763944</v>
      </c>
    </row>
    <row r="19565" spans="1:8" x14ac:dyDescent="0.3">
      <c r="A19565" t="s">
        <v>43</v>
      </c>
      <c r="B19565" t="s">
        <v>58</v>
      </c>
      <c r="C19565" t="s">
        <v>76</v>
      </c>
      <c r="D19565" t="s">
        <v>214</v>
      </c>
      <c r="E19565" t="s">
        <v>215</v>
      </c>
      <c r="F19565" s="88">
        <v>46539</v>
      </c>
      <c r="G19565" s="87">
        <v>1333.333333333333</v>
      </c>
      <c r="H19565" s="87">
        <v>132.391400693234</v>
      </c>
    </row>
    <row r="19566" spans="1:8" x14ac:dyDescent="0.3">
      <c r="A19566" t="s">
        <v>43</v>
      </c>
      <c r="B19566" t="s">
        <v>58</v>
      </c>
      <c r="C19566" t="s">
        <v>76</v>
      </c>
      <c r="D19566" t="s">
        <v>214</v>
      </c>
      <c r="E19566" t="s">
        <v>216</v>
      </c>
      <c r="F19566" s="88">
        <v>46539</v>
      </c>
      <c r="G19566" s="87">
        <v>1333.333333333333</v>
      </c>
      <c r="H19566" s="87">
        <v>86.666666666666586</v>
      </c>
    </row>
    <row r="19567" spans="1:8" x14ac:dyDescent="0.3">
      <c r="A19567" t="s">
        <v>43</v>
      </c>
      <c r="B19567" t="s">
        <v>58</v>
      </c>
      <c r="C19567" t="s">
        <v>76</v>
      </c>
      <c r="D19567" t="s">
        <v>214</v>
      </c>
      <c r="E19567" t="s">
        <v>217</v>
      </c>
      <c r="F19567" s="88">
        <v>46539</v>
      </c>
      <c r="G19567" s="87">
        <v>1333.333333333333</v>
      </c>
      <c r="H19567" s="87">
        <v>42.934022560157103</v>
      </c>
    </row>
    <row r="19568" spans="1:8" x14ac:dyDescent="0.3">
      <c r="A19568" t="s">
        <v>43</v>
      </c>
      <c r="B19568" t="s">
        <v>58</v>
      </c>
      <c r="C19568" t="s">
        <v>76</v>
      </c>
      <c r="D19568" t="s">
        <v>214</v>
      </c>
      <c r="E19568" t="s">
        <v>215</v>
      </c>
      <c r="F19568" s="88">
        <v>46569</v>
      </c>
      <c r="G19568" s="87">
        <v>1333.333333333333</v>
      </c>
      <c r="H19568" s="87">
        <v>40.415579221038847</v>
      </c>
    </row>
    <row r="19569" spans="1:8" x14ac:dyDescent="0.3">
      <c r="A19569" t="s">
        <v>43</v>
      </c>
      <c r="B19569" t="s">
        <v>58</v>
      </c>
      <c r="C19569" t="s">
        <v>76</v>
      </c>
      <c r="D19569" t="s">
        <v>214</v>
      </c>
      <c r="E19569" t="s">
        <v>216</v>
      </c>
      <c r="F19569" s="88">
        <v>46569</v>
      </c>
      <c r="G19569" s="87">
        <v>1333.333333333333</v>
      </c>
      <c r="H19569" s="87">
        <v>0</v>
      </c>
    </row>
    <row r="19570" spans="1:8" x14ac:dyDescent="0.3">
      <c r="A19570" t="s">
        <v>43</v>
      </c>
      <c r="B19570" t="s">
        <v>58</v>
      </c>
      <c r="C19570" t="s">
        <v>76</v>
      </c>
      <c r="D19570" t="s">
        <v>214</v>
      </c>
      <c r="E19570" t="s">
        <v>217</v>
      </c>
      <c r="F19570" s="88">
        <v>46569</v>
      </c>
      <c r="G19570" s="87">
        <v>1333.333333333333</v>
      </c>
      <c r="H19570" s="87">
        <v>40.415579221038847</v>
      </c>
    </row>
    <row r="19571" spans="1:8" x14ac:dyDescent="0.3">
      <c r="A19571" t="s">
        <v>43</v>
      </c>
      <c r="B19571" t="s">
        <v>58</v>
      </c>
      <c r="C19571" t="s">
        <v>76</v>
      </c>
      <c r="D19571" t="s">
        <v>214</v>
      </c>
      <c r="E19571" t="s">
        <v>215</v>
      </c>
      <c r="F19571" s="88">
        <v>46600</v>
      </c>
      <c r="G19571" s="87">
        <v>1333.333333333333</v>
      </c>
      <c r="H19571" s="87">
        <v>37.86527732031815</v>
      </c>
    </row>
    <row r="19572" spans="1:8" x14ac:dyDescent="0.3">
      <c r="A19572" t="s">
        <v>43</v>
      </c>
      <c r="B19572" t="s">
        <v>58</v>
      </c>
      <c r="C19572" t="s">
        <v>76</v>
      </c>
      <c r="D19572" t="s">
        <v>214</v>
      </c>
      <c r="E19572" t="s">
        <v>216</v>
      </c>
      <c r="F19572" s="88">
        <v>46600</v>
      </c>
      <c r="G19572" s="87">
        <v>1333.333333333333</v>
      </c>
      <c r="H19572" s="87">
        <v>0</v>
      </c>
    </row>
    <row r="19573" spans="1:8" x14ac:dyDescent="0.3">
      <c r="A19573" t="s">
        <v>43</v>
      </c>
      <c r="B19573" t="s">
        <v>58</v>
      </c>
      <c r="C19573" t="s">
        <v>76</v>
      </c>
      <c r="D19573" t="s">
        <v>214</v>
      </c>
      <c r="E19573" t="s">
        <v>217</v>
      </c>
      <c r="F19573" s="88">
        <v>46600</v>
      </c>
      <c r="G19573" s="87">
        <v>1333.333333333333</v>
      </c>
      <c r="H19573" s="87">
        <v>37.86527732031815</v>
      </c>
    </row>
    <row r="19574" spans="1:8" x14ac:dyDescent="0.3">
      <c r="A19574" t="s">
        <v>43</v>
      </c>
      <c r="B19574" t="s">
        <v>58</v>
      </c>
      <c r="C19574" t="s">
        <v>76</v>
      </c>
      <c r="D19574" t="s">
        <v>214</v>
      </c>
      <c r="E19574" t="s">
        <v>215</v>
      </c>
      <c r="F19574" s="88">
        <v>46631</v>
      </c>
      <c r="G19574" s="87">
        <v>1333.333333333333</v>
      </c>
      <c r="H19574" s="87">
        <v>35.365333652140819</v>
      </c>
    </row>
    <row r="19575" spans="1:8" x14ac:dyDescent="0.3">
      <c r="A19575" t="s">
        <v>43</v>
      </c>
      <c r="B19575" t="s">
        <v>58</v>
      </c>
      <c r="C19575" t="s">
        <v>76</v>
      </c>
      <c r="D19575" t="s">
        <v>214</v>
      </c>
      <c r="E19575" t="s">
        <v>216</v>
      </c>
      <c r="F19575" s="88">
        <v>46631</v>
      </c>
      <c r="G19575" s="87">
        <v>1333.333333333333</v>
      </c>
      <c r="H19575" s="87">
        <v>0</v>
      </c>
    </row>
    <row r="19576" spans="1:8" x14ac:dyDescent="0.3">
      <c r="A19576" t="s">
        <v>43</v>
      </c>
      <c r="B19576" t="s">
        <v>58</v>
      </c>
      <c r="C19576" t="s">
        <v>76</v>
      </c>
      <c r="D19576" t="s">
        <v>214</v>
      </c>
      <c r="E19576" t="s">
        <v>217</v>
      </c>
      <c r="F19576" s="88">
        <v>46631</v>
      </c>
      <c r="G19576" s="87">
        <v>1333.333333333333</v>
      </c>
      <c r="H19576" s="87">
        <v>35.365333652140819</v>
      </c>
    </row>
    <row r="19577" spans="1:8" x14ac:dyDescent="0.3">
      <c r="A19577" t="s">
        <v>43</v>
      </c>
      <c r="B19577" t="s">
        <v>58</v>
      </c>
      <c r="C19577" t="s">
        <v>76</v>
      </c>
      <c r="D19577" t="s">
        <v>214</v>
      </c>
      <c r="E19577" t="s">
        <v>215</v>
      </c>
      <c r="F19577" s="88">
        <v>46661</v>
      </c>
      <c r="G19577" s="87">
        <v>1333.333333333333</v>
      </c>
      <c r="H19577" s="87">
        <v>32.87448909573687</v>
      </c>
    </row>
    <row r="19578" spans="1:8" x14ac:dyDescent="0.3">
      <c r="A19578" t="s">
        <v>43</v>
      </c>
      <c r="B19578" t="s">
        <v>58</v>
      </c>
      <c r="C19578" t="s">
        <v>76</v>
      </c>
      <c r="D19578" t="s">
        <v>214</v>
      </c>
      <c r="E19578" t="s">
        <v>216</v>
      </c>
      <c r="F19578" s="88">
        <v>46661</v>
      </c>
      <c r="G19578" s="87">
        <v>1333.333333333333</v>
      </c>
      <c r="H19578" s="87">
        <v>0</v>
      </c>
    </row>
    <row r="19579" spans="1:8" x14ac:dyDescent="0.3">
      <c r="A19579" t="s">
        <v>43</v>
      </c>
      <c r="B19579" t="s">
        <v>58</v>
      </c>
      <c r="C19579" t="s">
        <v>76</v>
      </c>
      <c r="D19579" t="s">
        <v>214</v>
      </c>
      <c r="E19579" t="s">
        <v>217</v>
      </c>
      <c r="F19579" s="88">
        <v>46661</v>
      </c>
      <c r="G19579" s="87">
        <v>1333.333333333333</v>
      </c>
      <c r="H19579" s="87">
        <v>32.87448909573687</v>
      </c>
    </row>
    <row r="19580" spans="1:8" x14ac:dyDescent="0.3">
      <c r="A19580" t="s">
        <v>43</v>
      </c>
      <c r="B19580" t="s">
        <v>58</v>
      </c>
      <c r="C19580" t="s">
        <v>76</v>
      </c>
      <c r="D19580" t="s">
        <v>214</v>
      </c>
      <c r="E19580" t="s">
        <v>215</v>
      </c>
      <c r="F19580" s="88">
        <v>46692</v>
      </c>
      <c r="G19580" s="87">
        <v>1333.333333333333</v>
      </c>
      <c r="H19580" s="87">
        <v>30.3926940639269</v>
      </c>
    </row>
    <row r="19581" spans="1:8" x14ac:dyDescent="0.3">
      <c r="A19581" t="s">
        <v>43</v>
      </c>
      <c r="B19581" t="s">
        <v>58</v>
      </c>
      <c r="C19581" t="s">
        <v>76</v>
      </c>
      <c r="D19581" t="s">
        <v>214</v>
      </c>
      <c r="E19581" t="s">
        <v>216</v>
      </c>
      <c r="F19581" s="88">
        <v>46692</v>
      </c>
      <c r="G19581" s="87">
        <v>1333.333333333333</v>
      </c>
      <c r="H19581" s="87">
        <v>0</v>
      </c>
    </row>
    <row r="19582" spans="1:8" x14ac:dyDescent="0.3">
      <c r="A19582" t="s">
        <v>43</v>
      </c>
      <c r="B19582" t="s">
        <v>58</v>
      </c>
      <c r="C19582" t="s">
        <v>76</v>
      </c>
      <c r="D19582" t="s">
        <v>214</v>
      </c>
      <c r="E19582" t="s">
        <v>217</v>
      </c>
      <c r="F19582" s="88">
        <v>46692</v>
      </c>
      <c r="G19582" s="87">
        <v>1333.333333333333</v>
      </c>
      <c r="H19582" s="87">
        <v>30.3926940639269</v>
      </c>
    </row>
    <row r="19583" spans="1:8" x14ac:dyDescent="0.3">
      <c r="A19583" t="s">
        <v>43</v>
      </c>
      <c r="B19583" t="s">
        <v>58</v>
      </c>
      <c r="C19583" t="s">
        <v>76</v>
      </c>
      <c r="D19583" t="s">
        <v>214</v>
      </c>
      <c r="E19583" t="s">
        <v>215</v>
      </c>
      <c r="F19583" s="88">
        <v>46722</v>
      </c>
      <c r="G19583" s="87">
        <v>1333.333333333333</v>
      </c>
      <c r="H19583" s="87">
        <v>27.919899329191662</v>
      </c>
    </row>
    <row r="19584" spans="1:8" x14ac:dyDescent="0.3">
      <c r="A19584" t="s">
        <v>43</v>
      </c>
      <c r="B19584" t="s">
        <v>58</v>
      </c>
      <c r="C19584" t="s">
        <v>76</v>
      </c>
      <c r="D19584" t="s">
        <v>214</v>
      </c>
      <c r="E19584" t="s">
        <v>216</v>
      </c>
      <c r="F19584" s="88">
        <v>46722</v>
      </c>
      <c r="G19584" s="87">
        <v>1333.333333333333</v>
      </c>
      <c r="H19584" s="87">
        <v>0</v>
      </c>
    </row>
    <row r="19585" spans="1:8" x14ac:dyDescent="0.3">
      <c r="A19585" t="s">
        <v>43</v>
      </c>
      <c r="B19585" t="s">
        <v>58</v>
      </c>
      <c r="C19585" t="s">
        <v>76</v>
      </c>
      <c r="D19585" t="s">
        <v>214</v>
      </c>
      <c r="E19585" t="s">
        <v>217</v>
      </c>
      <c r="F19585" s="88">
        <v>46722</v>
      </c>
      <c r="G19585" s="87">
        <v>1333.333333333333</v>
      </c>
      <c r="H19585" s="87">
        <v>27.919899329191662</v>
      </c>
    </row>
    <row r="19586" spans="1:8" x14ac:dyDescent="0.3">
      <c r="A19586" t="s">
        <v>43</v>
      </c>
      <c r="B19586" t="s">
        <v>58</v>
      </c>
      <c r="C19586" t="s">
        <v>77</v>
      </c>
      <c r="D19586" t="s">
        <v>198</v>
      </c>
      <c r="E19586" t="s">
        <v>135</v>
      </c>
      <c r="G19586" s="87">
        <v>12800</v>
      </c>
      <c r="H19586" s="87">
        <v>7270.4</v>
      </c>
    </row>
    <row r="19587" spans="1:8" x14ac:dyDescent="0.3">
      <c r="A19587" t="s">
        <v>43</v>
      </c>
      <c r="B19587" t="s">
        <v>58</v>
      </c>
      <c r="C19587" t="s">
        <v>77</v>
      </c>
      <c r="D19587" t="s">
        <v>198</v>
      </c>
      <c r="E19587" t="s">
        <v>199</v>
      </c>
      <c r="G19587" s="87">
        <v>12800</v>
      </c>
      <c r="H19587" s="87">
        <v>12768.07980049875</v>
      </c>
    </row>
    <row r="19588" spans="1:8" x14ac:dyDescent="0.3">
      <c r="A19588" t="s">
        <v>43</v>
      </c>
      <c r="B19588" t="s">
        <v>58</v>
      </c>
      <c r="C19588" t="s">
        <v>77</v>
      </c>
      <c r="D19588" t="s">
        <v>198</v>
      </c>
      <c r="E19588" t="s">
        <v>200</v>
      </c>
      <c r="G19588" s="87">
        <v>12800</v>
      </c>
      <c r="H19588" s="87">
        <v>12997.6852378312</v>
      </c>
    </row>
    <row r="19589" spans="1:8" x14ac:dyDescent="0.3">
      <c r="A19589" t="s">
        <v>43</v>
      </c>
      <c r="B19589" t="s">
        <v>58</v>
      </c>
      <c r="C19589" t="s">
        <v>77</v>
      </c>
      <c r="D19589" t="s">
        <v>198</v>
      </c>
      <c r="E19589" t="s">
        <v>201</v>
      </c>
      <c r="G19589" s="87">
        <v>12800</v>
      </c>
      <c r="H19589" s="87">
        <v>12800</v>
      </c>
    </row>
    <row r="19590" spans="1:8" x14ac:dyDescent="0.3">
      <c r="A19590" t="s">
        <v>43</v>
      </c>
      <c r="B19590" t="s">
        <v>58</v>
      </c>
      <c r="C19590" t="s">
        <v>77</v>
      </c>
      <c r="D19590" t="s">
        <v>198</v>
      </c>
      <c r="E19590" t="s">
        <v>202</v>
      </c>
      <c r="G19590" s="87">
        <v>12800</v>
      </c>
      <c r="H19590" s="87">
        <v>7364.2745287662019</v>
      </c>
    </row>
    <row r="19591" spans="1:8" x14ac:dyDescent="0.3">
      <c r="A19591" t="s">
        <v>43</v>
      </c>
      <c r="B19591" t="s">
        <v>58</v>
      </c>
      <c r="C19591" t="s">
        <v>77</v>
      </c>
      <c r="D19591" t="s">
        <v>198</v>
      </c>
      <c r="E19591" t="s">
        <v>139</v>
      </c>
      <c r="G19591" s="87">
        <v>12800</v>
      </c>
      <c r="H19591" s="87">
        <v>8256</v>
      </c>
    </row>
    <row r="19592" spans="1:8" x14ac:dyDescent="0.3">
      <c r="A19592" t="s">
        <v>43</v>
      </c>
      <c r="B19592" t="s">
        <v>58</v>
      </c>
      <c r="C19592" t="s">
        <v>77</v>
      </c>
      <c r="D19592" t="s">
        <v>198</v>
      </c>
      <c r="E19592" t="s">
        <v>65</v>
      </c>
      <c r="G19592" s="87">
        <v>12800</v>
      </c>
      <c r="H19592" s="87">
        <v>7364.2745287662019</v>
      </c>
    </row>
    <row r="19593" spans="1:8" x14ac:dyDescent="0.3">
      <c r="A19593" t="s">
        <v>43</v>
      </c>
      <c r="B19593" t="s">
        <v>58</v>
      </c>
      <c r="C19593" t="s">
        <v>77</v>
      </c>
      <c r="D19593" t="s">
        <v>203</v>
      </c>
      <c r="E19593" t="s">
        <v>204</v>
      </c>
      <c r="G19593" s="87">
        <v>12800</v>
      </c>
      <c r="H19593" s="87">
        <v>7160.6358741176609</v>
      </c>
    </row>
    <row r="19594" spans="1:8" x14ac:dyDescent="0.3">
      <c r="A19594" t="s">
        <v>43</v>
      </c>
      <c r="B19594" t="s">
        <v>58</v>
      </c>
      <c r="C19594" t="s">
        <v>77</v>
      </c>
      <c r="D19594" t="s">
        <v>203</v>
      </c>
      <c r="E19594" t="s">
        <v>142</v>
      </c>
      <c r="G19594" s="87">
        <v>12800</v>
      </c>
      <c r="H19594" s="87">
        <v>12337.34939759036</v>
      </c>
    </row>
    <row r="19595" spans="1:8" x14ac:dyDescent="0.3">
      <c r="A19595" t="s">
        <v>43</v>
      </c>
      <c r="B19595" t="s">
        <v>58</v>
      </c>
      <c r="C19595" t="s">
        <v>77</v>
      </c>
      <c r="D19595" t="s">
        <v>203</v>
      </c>
      <c r="E19595" t="s">
        <v>143</v>
      </c>
      <c r="G19595" s="87">
        <v>12800</v>
      </c>
      <c r="H19595" s="87">
        <v>13079.50654823428</v>
      </c>
    </row>
    <row r="19596" spans="1:8" x14ac:dyDescent="0.3">
      <c r="A19596" t="s">
        <v>43</v>
      </c>
      <c r="B19596" t="s">
        <v>58</v>
      </c>
      <c r="C19596" t="s">
        <v>77</v>
      </c>
      <c r="D19596" t="s">
        <v>203</v>
      </c>
      <c r="E19596" t="s">
        <v>141</v>
      </c>
      <c r="G19596" s="87">
        <v>12800</v>
      </c>
      <c r="H19596" s="87">
        <v>0</v>
      </c>
    </row>
    <row r="19597" spans="1:8" x14ac:dyDescent="0.3">
      <c r="A19597" t="s">
        <v>43</v>
      </c>
      <c r="B19597" t="s">
        <v>58</v>
      </c>
      <c r="C19597" t="s">
        <v>77</v>
      </c>
      <c r="D19597" t="s">
        <v>203</v>
      </c>
      <c r="E19597" t="s">
        <v>205</v>
      </c>
      <c r="G19597" s="87">
        <v>12800</v>
      </c>
      <c r="H19597" s="87">
        <v>7160.6358741176609</v>
      </c>
    </row>
    <row r="19598" spans="1:8" x14ac:dyDescent="0.3">
      <c r="A19598" t="s">
        <v>43</v>
      </c>
      <c r="B19598" t="s">
        <v>58</v>
      </c>
      <c r="C19598" t="s">
        <v>77</v>
      </c>
      <c r="D19598" t="s">
        <v>206</v>
      </c>
      <c r="E19598" t="s">
        <v>207</v>
      </c>
      <c r="G19598" s="87">
        <v>12800</v>
      </c>
      <c r="H19598" s="87">
        <v>13568</v>
      </c>
    </row>
    <row r="19599" spans="1:8" x14ac:dyDescent="0.3">
      <c r="A19599" t="s">
        <v>43</v>
      </c>
      <c r="B19599" t="s">
        <v>58</v>
      </c>
      <c r="C19599" t="s">
        <v>77</v>
      </c>
      <c r="D19599" t="s">
        <v>206</v>
      </c>
      <c r="E19599" t="s">
        <v>208</v>
      </c>
      <c r="G19599" s="87">
        <v>12800</v>
      </c>
      <c r="H19599" s="87">
        <v>13601.92</v>
      </c>
    </row>
    <row r="19600" spans="1:8" x14ac:dyDescent="0.3">
      <c r="A19600" t="s">
        <v>43</v>
      </c>
      <c r="B19600" t="s">
        <v>58</v>
      </c>
      <c r="C19600" t="s">
        <v>77</v>
      </c>
      <c r="D19600" t="s">
        <v>206</v>
      </c>
      <c r="E19600" t="s">
        <v>209</v>
      </c>
      <c r="G19600" s="87">
        <v>12800</v>
      </c>
      <c r="H19600" s="87">
        <v>11596.895696571841</v>
      </c>
    </row>
    <row r="19601" spans="1:8" x14ac:dyDescent="0.3">
      <c r="A19601" t="s">
        <v>43</v>
      </c>
      <c r="B19601" t="s">
        <v>58</v>
      </c>
      <c r="C19601" t="s">
        <v>77</v>
      </c>
      <c r="D19601" t="s">
        <v>210</v>
      </c>
      <c r="E19601" t="s">
        <v>211</v>
      </c>
      <c r="G19601" s="87">
        <v>12800</v>
      </c>
      <c r="H19601" s="87">
        <v>11776</v>
      </c>
    </row>
    <row r="19602" spans="1:8" x14ac:dyDescent="0.3">
      <c r="A19602" t="s">
        <v>43</v>
      </c>
      <c r="B19602" t="s">
        <v>58</v>
      </c>
      <c r="C19602" t="s">
        <v>77</v>
      </c>
      <c r="D19602" t="s">
        <v>210</v>
      </c>
      <c r="E19602" t="s">
        <v>212</v>
      </c>
      <c r="G19602" s="87">
        <v>12800</v>
      </c>
      <c r="H19602" s="87">
        <v>11648</v>
      </c>
    </row>
    <row r="19603" spans="1:8" x14ac:dyDescent="0.3">
      <c r="A19603" t="s">
        <v>43</v>
      </c>
      <c r="B19603" t="s">
        <v>58</v>
      </c>
      <c r="C19603" t="s">
        <v>77</v>
      </c>
      <c r="D19603" t="s">
        <v>210</v>
      </c>
      <c r="E19603" t="s">
        <v>213</v>
      </c>
      <c r="G19603" s="87">
        <v>12800</v>
      </c>
      <c r="H19603" s="87">
        <v>11520</v>
      </c>
    </row>
    <row r="19604" spans="1:8" x14ac:dyDescent="0.3">
      <c r="A19604" t="s">
        <v>43</v>
      </c>
      <c r="B19604" t="s">
        <v>58</v>
      </c>
      <c r="C19604" t="s">
        <v>77</v>
      </c>
      <c r="D19604" t="s">
        <v>214</v>
      </c>
      <c r="E19604" t="s">
        <v>215</v>
      </c>
      <c r="F19604" s="88">
        <v>46388</v>
      </c>
      <c r="G19604" s="87">
        <v>1066.666666666667</v>
      </c>
      <c r="H19604" s="87">
        <v>54.13745334910611</v>
      </c>
    </row>
    <row r="19605" spans="1:8" x14ac:dyDescent="0.3">
      <c r="A19605" t="s">
        <v>43</v>
      </c>
      <c r="B19605" t="s">
        <v>58</v>
      </c>
      <c r="C19605" t="s">
        <v>77</v>
      </c>
      <c r="D19605" t="s">
        <v>214</v>
      </c>
      <c r="E19605" t="s">
        <v>216</v>
      </c>
      <c r="F19605" s="88">
        <v>46388</v>
      </c>
      <c r="G19605" s="87">
        <v>1066.666666666667</v>
      </c>
      <c r="H19605" s="87">
        <v>64.000000000000057</v>
      </c>
    </row>
    <row r="19606" spans="1:8" x14ac:dyDescent="0.3">
      <c r="A19606" t="s">
        <v>43</v>
      </c>
      <c r="B19606" t="s">
        <v>58</v>
      </c>
      <c r="C19606" t="s">
        <v>77</v>
      </c>
      <c r="D19606" t="s">
        <v>214</v>
      </c>
      <c r="E19606" t="s">
        <v>217</v>
      </c>
      <c r="F19606" s="88">
        <v>46388</v>
      </c>
      <c r="G19606" s="87">
        <v>1066.666666666667</v>
      </c>
      <c r="H19606" s="87">
        <v>-9.3042892932961276</v>
      </c>
    </row>
    <row r="19607" spans="1:8" x14ac:dyDescent="0.3">
      <c r="A19607" t="s">
        <v>43</v>
      </c>
      <c r="B19607" t="s">
        <v>58</v>
      </c>
      <c r="C19607" t="s">
        <v>77</v>
      </c>
      <c r="D19607" t="s">
        <v>214</v>
      </c>
      <c r="E19607" t="s">
        <v>215</v>
      </c>
      <c r="F19607" s="88">
        <v>46419</v>
      </c>
      <c r="G19607" s="87">
        <v>1066.666666666667</v>
      </c>
      <c r="H19607" s="87">
        <v>-9.3108533620310876</v>
      </c>
    </row>
    <row r="19608" spans="1:8" x14ac:dyDescent="0.3">
      <c r="A19608" t="s">
        <v>43</v>
      </c>
      <c r="B19608" t="s">
        <v>58</v>
      </c>
      <c r="C19608" t="s">
        <v>77</v>
      </c>
      <c r="D19608" t="s">
        <v>214</v>
      </c>
      <c r="E19608" t="s">
        <v>216</v>
      </c>
      <c r="F19608" s="88">
        <v>46419</v>
      </c>
      <c r="G19608" s="87">
        <v>1066.666666666667</v>
      </c>
      <c r="H19608" s="87">
        <v>0</v>
      </c>
    </row>
    <row r="19609" spans="1:8" x14ac:dyDescent="0.3">
      <c r="A19609" t="s">
        <v>43</v>
      </c>
      <c r="B19609" t="s">
        <v>58</v>
      </c>
      <c r="C19609" t="s">
        <v>77</v>
      </c>
      <c r="D19609" t="s">
        <v>214</v>
      </c>
      <c r="E19609" t="s">
        <v>217</v>
      </c>
      <c r="F19609" s="88">
        <v>46419</v>
      </c>
      <c r="G19609" s="87">
        <v>1066.666666666667</v>
      </c>
      <c r="H19609" s="87">
        <v>-9.3108533620310876</v>
      </c>
    </row>
    <row r="19610" spans="1:8" x14ac:dyDescent="0.3">
      <c r="A19610" t="s">
        <v>43</v>
      </c>
      <c r="B19610" t="s">
        <v>58</v>
      </c>
      <c r="C19610" t="s">
        <v>77</v>
      </c>
      <c r="D19610" t="s">
        <v>214</v>
      </c>
      <c r="E19610" t="s">
        <v>215</v>
      </c>
      <c r="F19610" s="88">
        <v>46447</v>
      </c>
      <c r="G19610" s="87">
        <v>1066.666666666667</v>
      </c>
      <c r="H19610" s="87">
        <v>-9.3174266990542289</v>
      </c>
    </row>
    <row r="19611" spans="1:8" x14ac:dyDescent="0.3">
      <c r="A19611" t="s">
        <v>43</v>
      </c>
      <c r="B19611" t="s">
        <v>58</v>
      </c>
      <c r="C19611" t="s">
        <v>77</v>
      </c>
      <c r="D19611" t="s">
        <v>214</v>
      </c>
      <c r="E19611" t="s">
        <v>216</v>
      </c>
      <c r="F19611" s="88">
        <v>46447</v>
      </c>
      <c r="G19611" s="87">
        <v>1066.666666666667</v>
      </c>
      <c r="H19611" s="87">
        <v>0</v>
      </c>
    </row>
    <row r="19612" spans="1:8" x14ac:dyDescent="0.3">
      <c r="A19612" t="s">
        <v>43</v>
      </c>
      <c r="B19612" t="s">
        <v>58</v>
      </c>
      <c r="C19612" t="s">
        <v>77</v>
      </c>
      <c r="D19612" t="s">
        <v>214</v>
      </c>
      <c r="E19612" t="s">
        <v>217</v>
      </c>
      <c r="F19612" s="88">
        <v>46447</v>
      </c>
      <c r="G19612" s="87">
        <v>1066.666666666667</v>
      </c>
      <c r="H19612" s="87">
        <v>-9.3174266990542289</v>
      </c>
    </row>
    <row r="19613" spans="1:8" x14ac:dyDescent="0.3">
      <c r="A19613" t="s">
        <v>43</v>
      </c>
      <c r="B19613" t="s">
        <v>58</v>
      </c>
      <c r="C19613" t="s">
        <v>77</v>
      </c>
      <c r="D19613" t="s">
        <v>214</v>
      </c>
      <c r="E19613" t="s">
        <v>215</v>
      </c>
      <c r="F19613" s="88">
        <v>46478</v>
      </c>
      <c r="G19613" s="87">
        <v>1066.666666666667</v>
      </c>
      <c r="H19613" s="87">
        <v>-9.3242326268311384</v>
      </c>
    </row>
    <row r="19614" spans="1:8" x14ac:dyDescent="0.3">
      <c r="A19614" t="s">
        <v>43</v>
      </c>
      <c r="B19614" t="s">
        <v>58</v>
      </c>
      <c r="C19614" t="s">
        <v>77</v>
      </c>
      <c r="D19614" t="s">
        <v>214</v>
      </c>
      <c r="E19614" t="s">
        <v>216</v>
      </c>
      <c r="F19614" s="88">
        <v>46478</v>
      </c>
      <c r="G19614" s="87">
        <v>1066.666666666667</v>
      </c>
      <c r="H19614" s="87">
        <v>0</v>
      </c>
    </row>
    <row r="19615" spans="1:8" x14ac:dyDescent="0.3">
      <c r="A19615" t="s">
        <v>43</v>
      </c>
      <c r="B19615" t="s">
        <v>58</v>
      </c>
      <c r="C19615" t="s">
        <v>77</v>
      </c>
      <c r="D19615" t="s">
        <v>214</v>
      </c>
      <c r="E19615" t="s">
        <v>217</v>
      </c>
      <c r="F19615" s="88">
        <v>46478</v>
      </c>
      <c r="G19615" s="87">
        <v>1066.666666666667</v>
      </c>
      <c r="H19615" s="87">
        <v>-9.3242326268311384</v>
      </c>
    </row>
    <row r="19616" spans="1:8" x14ac:dyDescent="0.3">
      <c r="A19616" t="s">
        <v>43</v>
      </c>
      <c r="B19616" t="s">
        <v>58</v>
      </c>
      <c r="C19616" t="s">
        <v>77</v>
      </c>
      <c r="D19616" t="s">
        <v>214</v>
      </c>
      <c r="E19616" t="s">
        <v>215</v>
      </c>
      <c r="F19616" s="88">
        <v>46508</v>
      </c>
      <c r="G19616" s="87">
        <v>1066.666666666667</v>
      </c>
      <c r="H19616" s="87">
        <v>-9.3310485046754845</v>
      </c>
    </row>
    <row r="19617" spans="1:8" x14ac:dyDescent="0.3">
      <c r="A19617" t="s">
        <v>43</v>
      </c>
      <c r="B19617" t="s">
        <v>58</v>
      </c>
      <c r="C19617" t="s">
        <v>77</v>
      </c>
      <c r="D19617" t="s">
        <v>214</v>
      </c>
      <c r="E19617" t="s">
        <v>216</v>
      </c>
      <c r="F19617" s="88">
        <v>46508</v>
      </c>
      <c r="G19617" s="87">
        <v>1066.666666666667</v>
      </c>
      <c r="H19617" s="87">
        <v>0</v>
      </c>
    </row>
    <row r="19618" spans="1:8" x14ac:dyDescent="0.3">
      <c r="A19618" t="s">
        <v>43</v>
      </c>
      <c r="B19618" t="s">
        <v>58</v>
      </c>
      <c r="C19618" t="s">
        <v>77</v>
      </c>
      <c r="D19618" t="s">
        <v>214</v>
      </c>
      <c r="E19618" t="s">
        <v>217</v>
      </c>
      <c r="F19618" s="88">
        <v>46508</v>
      </c>
      <c r="G19618" s="87">
        <v>1066.666666666667</v>
      </c>
      <c r="H19618" s="87">
        <v>-9.3310485046754845</v>
      </c>
    </row>
    <row r="19619" spans="1:8" x14ac:dyDescent="0.3">
      <c r="A19619" t="s">
        <v>43</v>
      </c>
      <c r="B19619" t="s">
        <v>58</v>
      </c>
      <c r="C19619" t="s">
        <v>77</v>
      </c>
      <c r="D19619" t="s">
        <v>214</v>
      </c>
      <c r="E19619" t="s">
        <v>215</v>
      </c>
      <c r="F19619" s="88">
        <v>46539</v>
      </c>
      <c r="G19619" s="87">
        <v>1066.666666666667</v>
      </c>
      <c r="H19619" s="87">
        <v>-9.3378743544234304</v>
      </c>
    </row>
    <row r="19620" spans="1:8" x14ac:dyDescent="0.3">
      <c r="A19620" t="s">
        <v>43</v>
      </c>
      <c r="B19620" t="s">
        <v>58</v>
      </c>
      <c r="C19620" t="s">
        <v>77</v>
      </c>
      <c r="D19620" t="s">
        <v>214</v>
      </c>
      <c r="E19620" t="s">
        <v>216</v>
      </c>
      <c r="F19620" s="88">
        <v>46539</v>
      </c>
      <c r="G19620" s="87">
        <v>1066.666666666667</v>
      </c>
      <c r="H19620" s="87">
        <v>0</v>
      </c>
    </row>
    <row r="19621" spans="1:8" x14ac:dyDescent="0.3">
      <c r="A19621" t="s">
        <v>43</v>
      </c>
      <c r="B19621" t="s">
        <v>58</v>
      </c>
      <c r="C19621" t="s">
        <v>77</v>
      </c>
      <c r="D19621" t="s">
        <v>214</v>
      </c>
      <c r="E19621" t="s">
        <v>217</v>
      </c>
      <c r="F19621" s="88">
        <v>46539</v>
      </c>
      <c r="G19621" s="87">
        <v>1066.666666666667</v>
      </c>
      <c r="H19621" s="87">
        <v>-9.3378743544234304</v>
      </c>
    </row>
    <row r="19622" spans="1:8" x14ac:dyDescent="0.3">
      <c r="A19622" t="s">
        <v>43</v>
      </c>
      <c r="B19622" t="s">
        <v>58</v>
      </c>
      <c r="C19622" t="s">
        <v>77</v>
      </c>
      <c r="D19622" t="s">
        <v>214</v>
      </c>
      <c r="E19622" t="s">
        <v>215</v>
      </c>
      <c r="F19622" s="88">
        <v>46569</v>
      </c>
      <c r="G19622" s="87">
        <v>1066.666666666667</v>
      </c>
      <c r="H19622" s="87">
        <v>-9.3447101979749672</v>
      </c>
    </row>
    <row r="19623" spans="1:8" x14ac:dyDescent="0.3">
      <c r="A19623" t="s">
        <v>43</v>
      </c>
      <c r="B19623" t="s">
        <v>58</v>
      </c>
      <c r="C19623" t="s">
        <v>77</v>
      </c>
      <c r="D19623" t="s">
        <v>214</v>
      </c>
      <c r="E19623" t="s">
        <v>216</v>
      </c>
      <c r="F19623" s="88">
        <v>46569</v>
      </c>
      <c r="G19623" s="87">
        <v>1066.666666666667</v>
      </c>
      <c r="H19623" s="87">
        <v>0</v>
      </c>
    </row>
    <row r="19624" spans="1:8" x14ac:dyDescent="0.3">
      <c r="A19624" t="s">
        <v>43</v>
      </c>
      <c r="B19624" t="s">
        <v>58</v>
      </c>
      <c r="C19624" t="s">
        <v>77</v>
      </c>
      <c r="D19624" t="s">
        <v>214</v>
      </c>
      <c r="E19624" t="s">
        <v>217</v>
      </c>
      <c r="F19624" s="88">
        <v>46569</v>
      </c>
      <c r="G19624" s="87">
        <v>1066.666666666667</v>
      </c>
      <c r="H19624" s="87">
        <v>-9.3447101979749672</v>
      </c>
    </row>
    <row r="19625" spans="1:8" x14ac:dyDescent="0.3">
      <c r="A19625" t="s">
        <v>43</v>
      </c>
      <c r="B19625" t="s">
        <v>58</v>
      </c>
      <c r="C19625" t="s">
        <v>77</v>
      </c>
      <c r="D19625" t="s">
        <v>214</v>
      </c>
      <c r="E19625" t="s">
        <v>215</v>
      </c>
      <c r="F19625" s="88">
        <v>46600</v>
      </c>
      <c r="G19625" s="87">
        <v>1066.666666666667</v>
      </c>
      <c r="H19625" s="87">
        <v>-9.3516683680618939</v>
      </c>
    </row>
    <row r="19626" spans="1:8" x14ac:dyDescent="0.3">
      <c r="A19626" t="s">
        <v>43</v>
      </c>
      <c r="B19626" t="s">
        <v>58</v>
      </c>
      <c r="C19626" t="s">
        <v>77</v>
      </c>
      <c r="D19626" t="s">
        <v>214</v>
      </c>
      <c r="E19626" t="s">
        <v>216</v>
      </c>
      <c r="F19626" s="88">
        <v>46600</v>
      </c>
      <c r="G19626" s="87">
        <v>1066.666666666667</v>
      </c>
      <c r="H19626" s="87">
        <v>0</v>
      </c>
    </row>
    <row r="19627" spans="1:8" x14ac:dyDescent="0.3">
      <c r="A19627" t="s">
        <v>43</v>
      </c>
      <c r="B19627" t="s">
        <v>58</v>
      </c>
      <c r="C19627" t="s">
        <v>77</v>
      </c>
      <c r="D19627" t="s">
        <v>214</v>
      </c>
      <c r="E19627" t="s">
        <v>217</v>
      </c>
      <c r="F19627" s="88">
        <v>46600</v>
      </c>
      <c r="G19627" s="87">
        <v>1066.666666666667</v>
      </c>
      <c r="H19627" s="87">
        <v>-9.3516683680618939</v>
      </c>
    </row>
    <row r="19628" spans="1:8" x14ac:dyDescent="0.3">
      <c r="A19628" t="s">
        <v>43</v>
      </c>
      <c r="B19628" t="s">
        <v>58</v>
      </c>
      <c r="C19628" t="s">
        <v>77</v>
      </c>
      <c r="D19628" t="s">
        <v>214</v>
      </c>
      <c r="E19628" t="s">
        <v>215</v>
      </c>
      <c r="F19628" s="88">
        <v>46631</v>
      </c>
      <c r="G19628" s="87">
        <v>1066.666666666667</v>
      </c>
      <c r="H19628" s="87">
        <v>-9.3585244299152492</v>
      </c>
    </row>
    <row r="19629" spans="1:8" x14ac:dyDescent="0.3">
      <c r="A19629" t="s">
        <v>43</v>
      </c>
      <c r="B19629" t="s">
        <v>58</v>
      </c>
      <c r="C19629" t="s">
        <v>77</v>
      </c>
      <c r="D19629" t="s">
        <v>214</v>
      </c>
      <c r="E19629" t="s">
        <v>216</v>
      </c>
      <c r="F19629" s="88">
        <v>46631</v>
      </c>
      <c r="G19629" s="87">
        <v>1066.666666666667</v>
      </c>
      <c r="H19629" s="87">
        <v>0</v>
      </c>
    </row>
    <row r="19630" spans="1:8" x14ac:dyDescent="0.3">
      <c r="A19630" t="s">
        <v>43</v>
      </c>
      <c r="B19630" t="s">
        <v>58</v>
      </c>
      <c r="C19630" t="s">
        <v>77</v>
      </c>
      <c r="D19630" t="s">
        <v>214</v>
      </c>
      <c r="E19630" t="s">
        <v>217</v>
      </c>
      <c r="F19630" s="88">
        <v>46631</v>
      </c>
      <c r="G19630" s="87">
        <v>1066.666666666667</v>
      </c>
      <c r="H19630" s="87">
        <v>-9.3585244299152492</v>
      </c>
    </row>
    <row r="19631" spans="1:8" x14ac:dyDescent="0.3">
      <c r="A19631" t="s">
        <v>43</v>
      </c>
      <c r="B19631" t="s">
        <v>58</v>
      </c>
      <c r="C19631" t="s">
        <v>77</v>
      </c>
      <c r="D19631" t="s">
        <v>214</v>
      </c>
      <c r="E19631" t="s">
        <v>215</v>
      </c>
      <c r="F19631" s="88">
        <v>46661</v>
      </c>
      <c r="G19631" s="87">
        <v>1066.666666666667</v>
      </c>
      <c r="H19631" s="87">
        <v>32.926660492564963</v>
      </c>
    </row>
    <row r="19632" spans="1:8" x14ac:dyDescent="0.3">
      <c r="A19632" t="s">
        <v>43</v>
      </c>
      <c r="B19632" t="s">
        <v>58</v>
      </c>
      <c r="C19632" t="s">
        <v>77</v>
      </c>
      <c r="D19632" t="s">
        <v>214</v>
      </c>
      <c r="E19632" t="s">
        <v>216</v>
      </c>
      <c r="F19632" s="88">
        <v>46661</v>
      </c>
      <c r="G19632" s="87">
        <v>1066.666666666667</v>
      </c>
      <c r="H19632" s="87">
        <v>42.666666666666707</v>
      </c>
    </row>
    <row r="19633" spans="1:8" x14ac:dyDescent="0.3">
      <c r="A19633" t="s">
        <v>43</v>
      </c>
      <c r="B19633" t="s">
        <v>58</v>
      </c>
      <c r="C19633" t="s">
        <v>77</v>
      </c>
      <c r="D19633" t="s">
        <v>214</v>
      </c>
      <c r="E19633" t="s">
        <v>217</v>
      </c>
      <c r="F19633" s="88">
        <v>46661</v>
      </c>
      <c r="G19633" s="87">
        <v>1066.666666666667</v>
      </c>
      <c r="H19633" s="87">
        <v>-9.3653905520208518</v>
      </c>
    </row>
    <row r="19634" spans="1:8" x14ac:dyDescent="0.3">
      <c r="A19634" t="s">
        <v>43</v>
      </c>
      <c r="B19634" t="s">
        <v>58</v>
      </c>
      <c r="C19634" t="s">
        <v>77</v>
      </c>
      <c r="D19634" t="s">
        <v>214</v>
      </c>
      <c r="E19634" t="s">
        <v>215</v>
      </c>
      <c r="F19634" s="88">
        <v>46692</v>
      </c>
      <c r="G19634" s="87">
        <v>1066.666666666667</v>
      </c>
      <c r="H19634" s="87">
        <v>32.919509239867523</v>
      </c>
    </row>
    <row r="19635" spans="1:8" x14ac:dyDescent="0.3">
      <c r="A19635" t="s">
        <v>43</v>
      </c>
      <c r="B19635" t="s">
        <v>58</v>
      </c>
      <c r="C19635" t="s">
        <v>77</v>
      </c>
      <c r="D19635" t="s">
        <v>214</v>
      </c>
      <c r="E19635" t="s">
        <v>216</v>
      </c>
      <c r="F19635" s="88">
        <v>46692</v>
      </c>
      <c r="G19635" s="87">
        <v>1066.666666666667</v>
      </c>
      <c r="H19635" s="87">
        <v>42.666666666666707</v>
      </c>
    </row>
    <row r="19636" spans="1:8" x14ac:dyDescent="0.3">
      <c r="A19636" t="s">
        <v>43</v>
      </c>
      <c r="B19636" t="s">
        <v>58</v>
      </c>
      <c r="C19636" t="s">
        <v>77</v>
      </c>
      <c r="D19636" t="s">
        <v>214</v>
      </c>
      <c r="E19636" t="s">
        <v>217</v>
      </c>
      <c r="F19636" s="88">
        <v>46692</v>
      </c>
      <c r="G19636" s="87">
        <v>1066.666666666667</v>
      </c>
      <c r="H19636" s="87">
        <v>-9.3722667565376838</v>
      </c>
    </row>
    <row r="19637" spans="1:8" x14ac:dyDescent="0.3">
      <c r="A19637" t="s">
        <v>43</v>
      </c>
      <c r="B19637" t="s">
        <v>58</v>
      </c>
      <c r="C19637" t="s">
        <v>77</v>
      </c>
      <c r="D19637" t="s">
        <v>214</v>
      </c>
      <c r="E19637" t="s">
        <v>215</v>
      </c>
      <c r="F19637" s="88">
        <v>46722</v>
      </c>
      <c r="G19637" s="87">
        <v>1066.666666666667</v>
      </c>
      <c r="H19637" s="87">
        <v>32.912347478348643</v>
      </c>
    </row>
    <row r="19638" spans="1:8" x14ac:dyDescent="0.3">
      <c r="A19638" t="s">
        <v>43</v>
      </c>
      <c r="B19638" t="s">
        <v>58</v>
      </c>
      <c r="C19638" t="s">
        <v>77</v>
      </c>
      <c r="D19638" t="s">
        <v>214</v>
      </c>
      <c r="E19638" t="s">
        <v>216</v>
      </c>
      <c r="F19638" s="88">
        <v>46722</v>
      </c>
      <c r="G19638" s="87">
        <v>1066.666666666667</v>
      </c>
      <c r="H19638" s="87">
        <v>42.666666666666707</v>
      </c>
    </row>
    <row r="19639" spans="1:8" x14ac:dyDescent="0.3">
      <c r="A19639" t="s">
        <v>43</v>
      </c>
      <c r="B19639" t="s">
        <v>58</v>
      </c>
      <c r="C19639" t="s">
        <v>77</v>
      </c>
      <c r="D19639" t="s">
        <v>214</v>
      </c>
      <c r="E19639" t="s">
        <v>217</v>
      </c>
      <c r="F19639" s="88">
        <v>46722</v>
      </c>
      <c r="G19639" s="87">
        <v>1066.666666666667</v>
      </c>
      <c r="H19639" s="87">
        <v>-9.3791530656903426</v>
      </c>
    </row>
    <row r="19640" spans="1:8" x14ac:dyDescent="0.3">
      <c r="A19640" t="s">
        <v>43</v>
      </c>
      <c r="B19640" t="s">
        <v>58</v>
      </c>
      <c r="C19640" t="s">
        <v>78</v>
      </c>
      <c r="D19640" t="s">
        <v>198</v>
      </c>
      <c r="E19640" t="s">
        <v>135</v>
      </c>
      <c r="G19640" s="87">
        <v>9600</v>
      </c>
      <c r="H19640" s="87">
        <v>5721.5999999999995</v>
      </c>
    </row>
    <row r="19641" spans="1:8" x14ac:dyDescent="0.3">
      <c r="A19641" t="s">
        <v>43</v>
      </c>
      <c r="B19641" t="s">
        <v>58</v>
      </c>
      <c r="C19641" t="s">
        <v>78</v>
      </c>
      <c r="D19641" t="s">
        <v>198</v>
      </c>
      <c r="E19641" t="s">
        <v>199</v>
      </c>
      <c r="G19641" s="87">
        <v>9600</v>
      </c>
      <c r="H19641" s="87">
        <v>8827.8095940718631</v>
      </c>
    </row>
    <row r="19642" spans="1:8" x14ac:dyDescent="0.3">
      <c r="A19642" t="s">
        <v>43</v>
      </c>
      <c r="B19642" t="s">
        <v>58</v>
      </c>
      <c r="C19642" t="s">
        <v>78</v>
      </c>
      <c r="D19642" t="s">
        <v>198</v>
      </c>
      <c r="E19642" t="s">
        <v>200</v>
      </c>
      <c r="G19642" s="87">
        <v>9600</v>
      </c>
      <c r="H19642" s="87">
        <v>9600</v>
      </c>
    </row>
    <row r="19643" spans="1:8" x14ac:dyDescent="0.3">
      <c r="A19643" t="s">
        <v>43</v>
      </c>
      <c r="B19643" t="s">
        <v>58</v>
      </c>
      <c r="C19643" t="s">
        <v>78</v>
      </c>
      <c r="D19643" t="s">
        <v>198</v>
      </c>
      <c r="E19643" t="s">
        <v>201</v>
      </c>
      <c r="G19643" s="87">
        <v>9600</v>
      </c>
      <c r="H19643" s="87">
        <v>9600</v>
      </c>
    </row>
    <row r="19644" spans="1:8" x14ac:dyDescent="0.3">
      <c r="A19644" t="s">
        <v>43</v>
      </c>
      <c r="B19644" t="s">
        <v>58</v>
      </c>
      <c r="C19644" t="s">
        <v>78</v>
      </c>
      <c r="D19644" t="s">
        <v>198</v>
      </c>
      <c r="E19644" t="s">
        <v>202</v>
      </c>
      <c r="G19644" s="87">
        <v>9600</v>
      </c>
      <c r="H19644" s="87">
        <v>5261.3745180668311</v>
      </c>
    </row>
    <row r="19645" spans="1:8" x14ac:dyDescent="0.3">
      <c r="A19645" t="s">
        <v>43</v>
      </c>
      <c r="B19645" t="s">
        <v>58</v>
      </c>
      <c r="C19645" t="s">
        <v>78</v>
      </c>
      <c r="D19645" t="s">
        <v>198</v>
      </c>
      <c r="E19645" t="s">
        <v>139</v>
      </c>
      <c r="G19645" s="87">
        <v>9600</v>
      </c>
      <c r="H19645" s="87">
        <v>5904</v>
      </c>
    </row>
    <row r="19646" spans="1:8" x14ac:dyDescent="0.3">
      <c r="A19646" t="s">
        <v>43</v>
      </c>
      <c r="B19646" t="s">
        <v>58</v>
      </c>
      <c r="C19646" t="s">
        <v>78</v>
      </c>
      <c r="D19646" t="s">
        <v>198</v>
      </c>
      <c r="E19646" t="s">
        <v>65</v>
      </c>
      <c r="G19646" s="87">
        <v>9600</v>
      </c>
      <c r="H19646" s="87">
        <v>5173.0343996917036</v>
      </c>
    </row>
    <row r="19647" spans="1:8" x14ac:dyDescent="0.3">
      <c r="A19647" t="s">
        <v>43</v>
      </c>
      <c r="B19647" t="s">
        <v>58</v>
      </c>
      <c r="C19647" t="s">
        <v>78</v>
      </c>
      <c r="D19647" t="s">
        <v>203</v>
      </c>
      <c r="E19647" t="s">
        <v>204</v>
      </c>
      <c r="G19647" s="87">
        <v>9600</v>
      </c>
      <c r="H19647" s="87">
        <v>4783.0677436971182</v>
      </c>
    </row>
    <row r="19648" spans="1:8" x14ac:dyDescent="0.3">
      <c r="A19648" t="s">
        <v>43</v>
      </c>
      <c r="B19648" t="s">
        <v>58</v>
      </c>
      <c r="C19648" t="s">
        <v>78</v>
      </c>
      <c r="D19648" t="s">
        <v>203</v>
      </c>
      <c r="E19648" t="s">
        <v>142</v>
      </c>
      <c r="G19648" s="87">
        <v>9600</v>
      </c>
      <c r="H19648" s="87">
        <v>8025.2814491562403</v>
      </c>
    </row>
    <row r="19649" spans="1:8" x14ac:dyDescent="0.3">
      <c r="A19649" t="s">
        <v>43</v>
      </c>
      <c r="B19649" t="s">
        <v>58</v>
      </c>
      <c r="C19649" t="s">
        <v>78</v>
      </c>
      <c r="D19649" t="s">
        <v>203</v>
      </c>
      <c r="E19649" t="s">
        <v>143</v>
      </c>
      <c r="G19649" s="87">
        <v>9600</v>
      </c>
      <c r="H19649" s="87">
        <v>9600</v>
      </c>
    </row>
    <row r="19650" spans="1:8" x14ac:dyDescent="0.3">
      <c r="A19650" t="s">
        <v>43</v>
      </c>
      <c r="B19650" t="s">
        <v>58</v>
      </c>
      <c r="C19650" t="s">
        <v>78</v>
      </c>
      <c r="D19650" t="s">
        <v>203</v>
      </c>
      <c r="E19650" t="s">
        <v>141</v>
      </c>
      <c r="G19650" s="87">
        <v>9600</v>
      </c>
      <c r="H19650" s="87">
        <v>0</v>
      </c>
    </row>
    <row r="19651" spans="1:8" x14ac:dyDescent="0.3">
      <c r="A19651" t="s">
        <v>43</v>
      </c>
      <c r="B19651" t="s">
        <v>58</v>
      </c>
      <c r="C19651" t="s">
        <v>78</v>
      </c>
      <c r="D19651" t="s">
        <v>203</v>
      </c>
      <c r="E19651" t="s">
        <v>205</v>
      </c>
      <c r="G19651" s="87">
        <v>9600</v>
      </c>
      <c r="H19651" s="87">
        <v>5029.6625064402297</v>
      </c>
    </row>
    <row r="19652" spans="1:8" x14ac:dyDescent="0.3">
      <c r="A19652" t="s">
        <v>43</v>
      </c>
      <c r="B19652" t="s">
        <v>58</v>
      </c>
      <c r="C19652" t="s">
        <v>78</v>
      </c>
      <c r="D19652" t="s">
        <v>206</v>
      </c>
      <c r="E19652" t="s">
        <v>207</v>
      </c>
      <c r="G19652" s="87">
        <v>9600</v>
      </c>
      <c r="H19652" s="87">
        <v>9600</v>
      </c>
    </row>
    <row r="19653" spans="1:8" x14ac:dyDescent="0.3">
      <c r="A19653" t="s">
        <v>43</v>
      </c>
      <c r="B19653" t="s">
        <v>58</v>
      </c>
      <c r="C19653" t="s">
        <v>78</v>
      </c>
      <c r="D19653" t="s">
        <v>206</v>
      </c>
      <c r="E19653" t="s">
        <v>208</v>
      </c>
      <c r="G19653" s="87">
        <v>9600</v>
      </c>
      <c r="H19653" s="87">
        <v>10439.735816446269</v>
      </c>
    </row>
    <row r="19654" spans="1:8" x14ac:dyDescent="0.3">
      <c r="A19654" t="s">
        <v>43</v>
      </c>
      <c r="B19654" t="s">
        <v>58</v>
      </c>
      <c r="C19654" t="s">
        <v>78</v>
      </c>
      <c r="D19654" t="s">
        <v>206</v>
      </c>
      <c r="E19654" t="s">
        <v>209</v>
      </c>
      <c r="G19654" s="87">
        <v>9600</v>
      </c>
      <c r="H19654" s="87">
        <v>8755.1641137855604</v>
      </c>
    </row>
    <row r="19655" spans="1:8" x14ac:dyDescent="0.3">
      <c r="A19655" t="s">
        <v>43</v>
      </c>
      <c r="B19655" t="s">
        <v>58</v>
      </c>
      <c r="C19655" t="s">
        <v>78</v>
      </c>
      <c r="D19655" t="s">
        <v>210</v>
      </c>
      <c r="E19655" t="s">
        <v>211</v>
      </c>
      <c r="G19655" s="87">
        <v>9600</v>
      </c>
      <c r="H19655" s="87">
        <v>8832</v>
      </c>
    </row>
    <row r="19656" spans="1:8" x14ac:dyDescent="0.3">
      <c r="A19656" t="s">
        <v>43</v>
      </c>
      <c r="B19656" t="s">
        <v>58</v>
      </c>
      <c r="C19656" t="s">
        <v>78</v>
      </c>
      <c r="D19656" t="s">
        <v>210</v>
      </c>
      <c r="E19656" t="s">
        <v>212</v>
      </c>
      <c r="G19656" s="87">
        <v>9600</v>
      </c>
      <c r="H19656" s="87">
        <v>8736</v>
      </c>
    </row>
    <row r="19657" spans="1:8" x14ac:dyDescent="0.3">
      <c r="A19657" t="s">
        <v>43</v>
      </c>
      <c r="B19657" t="s">
        <v>58</v>
      </c>
      <c r="C19657" t="s">
        <v>78</v>
      </c>
      <c r="D19657" t="s">
        <v>210</v>
      </c>
      <c r="E19657" t="s">
        <v>213</v>
      </c>
      <c r="G19657" s="87">
        <v>9600</v>
      </c>
      <c r="H19657" s="87">
        <v>8784</v>
      </c>
    </row>
    <row r="19658" spans="1:8" x14ac:dyDescent="0.3">
      <c r="A19658" t="s">
        <v>43</v>
      </c>
      <c r="B19658" t="s">
        <v>58</v>
      </c>
      <c r="C19658" t="s">
        <v>78</v>
      </c>
      <c r="D19658" t="s">
        <v>214</v>
      </c>
      <c r="E19658" t="s">
        <v>215</v>
      </c>
      <c r="F19658" s="88">
        <v>46388</v>
      </c>
      <c r="G19658" s="87">
        <v>800</v>
      </c>
      <c r="H19658" s="87">
        <v>83.873776630706942</v>
      </c>
    </row>
    <row r="19659" spans="1:8" x14ac:dyDescent="0.3">
      <c r="A19659" t="s">
        <v>43</v>
      </c>
      <c r="B19659" t="s">
        <v>58</v>
      </c>
      <c r="C19659" t="s">
        <v>78</v>
      </c>
      <c r="D19659" t="s">
        <v>214</v>
      </c>
      <c r="E19659" t="s">
        <v>216</v>
      </c>
      <c r="F19659" s="88">
        <v>46388</v>
      </c>
      <c r="G19659" s="87">
        <v>800</v>
      </c>
      <c r="H19659" s="87">
        <v>80.000000000000071</v>
      </c>
    </row>
    <row r="19660" spans="1:8" x14ac:dyDescent="0.3">
      <c r="A19660" t="s">
        <v>43</v>
      </c>
      <c r="B19660" t="s">
        <v>58</v>
      </c>
      <c r="C19660" t="s">
        <v>78</v>
      </c>
      <c r="D19660" t="s">
        <v>214</v>
      </c>
      <c r="E19660" t="s">
        <v>217</v>
      </c>
      <c r="F19660" s="88">
        <v>46388</v>
      </c>
      <c r="G19660" s="87">
        <v>800</v>
      </c>
      <c r="H19660" s="87">
        <v>3.5216151188244278</v>
      </c>
    </row>
    <row r="19661" spans="1:8" x14ac:dyDescent="0.3">
      <c r="A19661" t="s">
        <v>43</v>
      </c>
      <c r="B19661" t="s">
        <v>58</v>
      </c>
      <c r="C19661" t="s">
        <v>78</v>
      </c>
      <c r="D19661" t="s">
        <v>214</v>
      </c>
      <c r="E19661" t="s">
        <v>215</v>
      </c>
      <c r="F19661" s="88">
        <v>46419</v>
      </c>
      <c r="G19661" s="87">
        <v>800</v>
      </c>
      <c r="H19661" s="87">
        <v>83.872398910134478</v>
      </c>
    </row>
    <row r="19662" spans="1:8" x14ac:dyDescent="0.3">
      <c r="A19662" t="s">
        <v>43</v>
      </c>
      <c r="B19662" t="s">
        <v>58</v>
      </c>
      <c r="C19662" t="s">
        <v>78</v>
      </c>
      <c r="D19662" t="s">
        <v>214</v>
      </c>
      <c r="E19662" t="s">
        <v>216</v>
      </c>
      <c r="F19662" s="88">
        <v>46419</v>
      </c>
      <c r="G19662" s="87">
        <v>800</v>
      </c>
      <c r="H19662" s="87">
        <v>80.000000000000071</v>
      </c>
    </row>
    <row r="19663" spans="1:8" x14ac:dyDescent="0.3">
      <c r="A19663" t="s">
        <v>43</v>
      </c>
      <c r="B19663" t="s">
        <v>58</v>
      </c>
      <c r="C19663" t="s">
        <v>78</v>
      </c>
      <c r="D19663" t="s">
        <v>214</v>
      </c>
      <c r="E19663" t="s">
        <v>217</v>
      </c>
      <c r="F19663" s="88">
        <v>46419</v>
      </c>
      <c r="G19663" s="87">
        <v>800</v>
      </c>
      <c r="H19663" s="87">
        <v>3.5203626455766468</v>
      </c>
    </row>
    <row r="19664" spans="1:8" x14ac:dyDescent="0.3">
      <c r="A19664" t="s">
        <v>43</v>
      </c>
      <c r="B19664" t="s">
        <v>58</v>
      </c>
      <c r="C19664" t="s">
        <v>78</v>
      </c>
      <c r="D19664" t="s">
        <v>214</v>
      </c>
      <c r="E19664" t="s">
        <v>215</v>
      </c>
      <c r="F19664" s="88">
        <v>46447</v>
      </c>
      <c r="G19664" s="87">
        <v>800</v>
      </c>
      <c r="H19664" s="87">
        <v>83.871022169194561</v>
      </c>
    </row>
    <row r="19665" spans="1:8" x14ac:dyDescent="0.3">
      <c r="A19665" t="s">
        <v>43</v>
      </c>
      <c r="B19665" t="s">
        <v>58</v>
      </c>
      <c r="C19665" t="s">
        <v>78</v>
      </c>
      <c r="D19665" t="s">
        <v>214</v>
      </c>
      <c r="E19665" t="s">
        <v>216</v>
      </c>
      <c r="F19665" s="88">
        <v>46447</v>
      </c>
      <c r="G19665" s="87">
        <v>800</v>
      </c>
      <c r="H19665" s="87">
        <v>80.000000000000071</v>
      </c>
    </row>
    <row r="19666" spans="1:8" x14ac:dyDescent="0.3">
      <c r="A19666" t="s">
        <v>43</v>
      </c>
      <c r="B19666" t="s">
        <v>58</v>
      </c>
      <c r="C19666" t="s">
        <v>78</v>
      </c>
      <c r="D19666" t="s">
        <v>214</v>
      </c>
      <c r="E19666" t="s">
        <v>217</v>
      </c>
      <c r="F19666" s="88">
        <v>46447</v>
      </c>
      <c r="G19666" s="87">
        <v>800</v>
      </c>
      <c r="H19666" s="87">
        <v>3.5191110629041229</v>
      </c>
    </row>
    <row r="19667" spans="1:8" x14ac:dyDescent="0.3">
      <c r="A19667" t="s">
        <v>43</v>
      </c>
      <c r="B19667" t="s">
        <v>58</v>
      </c>
      <c r="C19667" t="s">
        <v>78</v>
      </c>
      <c r="D19667" t="s">
        <v>214</v>
      </c>
      <c r="E19667" t="s">
        <v>215</v>
      </c>
      <c r="F19667" s="88">
        <v>46478</v>
      </c>
      <c r="G19667" s="87">
        <v>800</v>
      </c>
      <c r="H19667" s="87">
        <v>119.2243837794861</v>
      </c>
    </row>
    <row r="19668" spans="1:8" x14ac:dyDescent="0.3">
      <c r="A19668" t="s">
        <v>43</v>
      </c>
      <c r="B19668" t="s">
        <v>58</v>
      </c>
      <c r="C19668" t="s">
        <v>78</v>
      </c>
      <c r="D19668" t="s">
        <v>214</v>
      </c>
      <c r="E19668" t="s">
        <v>216</v>
      </c>
      <c r="F19668" s="88">
        <v>46478</v>
      </c>
      <c r="G19668" s="87">
        <v>800</v>
      </c>
      <c r="H19668" s="87">
        <v>115.2000000000001</v>
      </c>
    </row>
    <row r="19669" spans="1:8" x14ac:dyDescent="0.3">
      <c r="A19669" t="s">
        <v>43</v>
      </c>
      <c r="B19669" t="s">
        <v>58</v>
      </c>
      <c r="C19669" t="s">
        <v>78</v>
      </c>
      <c r="D19669" t="s">
        <v>214</v>
      </c>
      <c r="E19669" t="s">
        <v>217</v>
      </c>
      <c r="F19669" s="88">
        <v>46478</v>
      </c>
      <c r="G19669" s="87">
        <v>800</v>
      </c>
      <c r="H19669" s="87">
        <v>3.517817989061101</v>
      </c>
    </row>
    <row r="19670" spans="1:8" x14ac:dyDescent="0.3">
      <c r="A19670" t="s">
        <v>43</v>
      </c>
      <c r="B19670" t="s">
        <v>58</v>
      </c>
      <c r="C19670" t="s">
        <v>78</v>
      </c>
      <c r="D19670" t="s">
        <v>214</v>
      </c>
      <c r="E19670" t="s">
        <v>215</v>
      </c>
      <c r="F19670" s="88">
        <v>46508</v>
      </c>
      <c r="G19670" s="87">
        <v>800</v>
      </c>
      <c r="H19670" s="87">
        <v>119.22290558971071</v>
      </c>
    </row>
    <row r="19671" spans="1:8" x14ac:dyDescent="0.3">
      <c r="A19671" t="s">
        <v>43</v>
      </c>
      <c r="B19671" t="s">
        <v>58</v>
      </c>
      <c r="C19671" t="s">
        <v>78</v>
      </c>
      <c r="D19671" t="s">
        <v>214</v>
      </c>
      <c r="E19671" t="s">
        <v>216</v>
      </c>
      <c r="F19671" s="88">
        <v>46508</v>
      </c>
      <c r="G19671" s="87">
        <v>800</v>
      </c>
      <c r="H19671" s="87">
        <v>115.2000000000001</v>
      </c>
    </row>
    <row r="19672" spans="1:8" x14ac:dyDescent="0.3">
      <c r="A19672" t="s">
        <v>43</v>
      </c>
      <c r="B19672" t="s">
        <v>58</v>
      </c>
      <c r="C19672" t="s">
        <v>78</v>
      </c>
      <c r="D19672" t="s">
        <v>214</v>
      </c>
      <c r="E19672" t="s">
        <v>217</v>
      </c>
      <c r="F19672" s="88">
        <v>46508</v>
      </c>
      <c r="G19672" s="87">
        <v>800</v>
      </c>
      <c r="H19672" s="87">
        <v>3.5165258651316482</v>
      </c>
    </row>
    <row r="19673" spans="1:8" x14ac:dyDescent="0.3">
      <c r="A19673" t="s">
        <v>43</v>
      </c>
      <c r="B19673" t="s">
        <v>58</v>
      </c>
      <c r="C19673" t="s">
        <v>78</v>
      </c>
      <c r="D19673" t="s">
        <v>214</v>
      </c>
      <c r="E19673" t="s">
        <v>215</v>
      </c>
      <c r="F19673" s="88">
        <v>46539</v>
      </c>
      <c r="G19673" s="87">
        <v>800</v>
      </c>
      <c r="H19673" s="87">
        <v>119.2214284854396</v>
      </c>
    </row>
    <row r="19674" spans="1:8" x14ac:dyDescent="0.3">
      <c r="A19674" t="s">
        <v>43</v>
      </c>
      <c r="B19674" t="s">
        <v>58</v>
      </c>
      <c r="C19674" t="s">
        <v>78</v>
      </c>
      <c r="D19674" t="s">
        <v>214</v>
      </c>
      <c r="E19674" t="s">
        <v>216</v>
      </c>
      <c r="F19674" s="88">
        <v>46539</v>
      </c>
      <c r="G19674" s="87">
        <v>800</v>
      </c>
      <c r="H19674" s="87">
        <v>115.2000000000001</v>
      </c>
    </row>
    <row r="19675" spans="1:8" x14ac:dyDescent="0.3">
      <c r="A19675" t="s">
        <v>43</v>
      </c>
      <c r="B19675" t="s">
        <v>58</v>
      </c>
      <c r="C19675" t="s">
        <v>78</v>
      </c>
      <c r="D19675" t="s">
        <v>214</v>
      </c>
      <c r="E19675" t="s">
        <v>217</v>
      </c>
      <c r="F19675" s="88">
        <v>46539</v>
      </c>
      <c r="G19675" s="87">
        <v>800</v>
      </c>
      <c r="H19675" s="87">
        <v>3.5152346900694909</v>
      </c>
    </row>
    <row r="19676" spans="1:8" x14ac:dyDescent="0.3">
      <c r="A19676" t="s">
        <v>43</v>
      </c>
      <c r="B19676" t="s">
        <v>58</v>
      </c>
      <c r="C19676" t="s">
        <v>78</v>
      </c>
      <c r="D19676" t="s">
        <v>214</v>
      </c>
      <c r="E19676" t="s">
        <v>215</v>
      </c>
      <c r="F19676" s="88">
        <v>46569</v>
      </c>
      <c r="G19676" s="87">
        <v>800</v>
      </c>
      <c r="H19676" s="87">
        <v>119.21995246547731</v>
      </c>
    </row>
    <row r="19677" spans="1:8" x14ac:dyDescent="0.3">
      <c r="A19677" t="s">
        <v>43</v>
      </c>
      <c r="B19677" t="s">
        <v>58</v>
      </c>
      <c r="C19677" t="s">
        <v>78</v>
      </c>
      <c r="D19677" t="s">
        <v>214</v>
      </c>
      <c r="E19677" t="s">
        <v>216</v>
      </c>
      <c r="F19677" s="88">
        <v>46569</v>
      </c>
      <c r="G19677" s="87">
        <v>800</v>
      </c>
      <c r="H19677" s="87">
        <v>115.2000000000001</v>
      </c>
    </row>
    <row r="19678" spans="1:8" x14ac:dyDescent="0.3">
      <c r="A19678" t="s">
        <v>43</v>
      </c>
      <c r="B19678" t="s">
        <v>58</v>
      </c>
      <c r="C19678" t="s">
        <v>78</v>
      </c>
      <c r="D19678" t="s">
        <v>214</v>
      </c>
      <c r="E19678" t="s">
        <v>217</v>
      </c>
      <c r="F19678" s="88">
        <v>46569</v>
      </c>
      <c r="G19678" s="87">
        <v>800</v>
      </c>
      <c r="H19678" s="87">
        <v>3.5139444628297771</v>
      </c>
    </row>
    <row r="19679" spans="1:8" x14ac:dyDescent="0.3">
      <c r="A19679" t="s">
        <v>43</v>
      </c>
      <c r="B19679" t="s">
        <v>58</v>
      </c>
      <c r="C19679" t="s">
        <v>78</v>
      </c>
      <c r="D19679" t="s">
        <v>214</v>
      </c>
      <c r="E19679" t="s">
        <v>215</v>
      </c>
      <c r="F19679" s="88">
        <v>46600</v>
      </c>
      <c r="G19679" s="87">
        <v>800</v>
      </c>
      <c r="H19679" s="87">
        <v>119.21845335835479</v>
      </c>
    </row>
    <row r="19680" spans="1:8" x14ac:dyDescent="0.3">
      <c r="A19680" t="s">
        <v>43</v>
      </c>
      <c r="B19680" t="s">
        <v>58</v>
      </c>
      <c r="C19680" t="s">
        <v>78</v>
      </c>
      <c r="D19680" t="s">
        <v>214</v>
      </c>
      <c r="E19680" t="s">
        <v>216</v>
      </c>
      <c r="F19680" s="88">
        <v>46600</v>
      </c>
      <c r="G19680" s="87">
        <v>800</v>
      </c>
      <c r="H19680" s="87">
        <v>115.2000000000001</v>
      </c>
    </row>
    <row r="19681" spans="1:8" x14ac:dyDescent="0.3">
      <c r="A19681" t="s">
        <v>43</v>
      </c>
      <c r="B19681" t="s">
        <v>58</v>
      </c>
      <c r="C19681" t="s">
        <v>78</v>
      </c>
      <c r="D19681" t="s">
        <v>214</v>
      </c>
      <c r="E19681" t="s">
        <v>217</v>
      </c>
      <c r="F19681" s="88">
        <v>46600</v>
      </c>
      <c r="G19681" s="87">
        <v>800</v>
      </c>
      <c r="H19681" s="87">
        <v>3.512634054505881</v>
      </c>
    </row>
    <row r="19682" spans="1:8" x14ac:dyDescent="0.3">
      <c r="A19682" t="s">
        <v>43</v>
      </c>
      <c r="B19682" t="s">
        <v>58</v>
      </c>
      <c r="C19682" t="s">
        <v>78</v>
      </c>
      <c r="D19682" t="s">
        <v>214</v>
      </c>
      <c r="E19682" t="s">
        <v>215</v>
      </c>
      <c r="F19682" s="88">
        <v>46631</v>
      </c>
      <c r="G19682" s="87">
        <v>800</v>
      </c>
      <c r="H19682" s="87">
        <v>119.21697952115839</v>
      </c>
    </row>
    <row r="19683" spans="1:8" x14ac:dyDescent="0.3">
      <c r="A19683" t="s">
        <v>43</v>
      </c>
      <c r="B19683" t="s">
        <v>58</v>
      </c>
      <c r="C19683" t="s">
        <v>78</v>
      </c>
      <c r="D19683" t="s">
        <v>214</v>
      </c>
      <c r="E19683" t="s">
        <v>216</v>
      </c>
      <c r="F19683" s="88">
        <v>46631</v>
      </c>
      <c r="G19683" s="87">
        <v>800</v>
      </c>
      <c r="H19683" s="87">
        <v>115.2000000000001</v>
      </c>
    </row>
    <row r="19684" spans="1:8" x14ac:dyDescent="0.3">
      <c r="A19684" t="s">
        <v>43</v>
      </c>
      <c r="B19684" t="s">
        <v>58</v>
      </c>
      <c r="C19684" t="s">
        <v>78</v>
      </c>
      <c r="D19684" t="s">
        <v>214</v>
      </c>
      <c r="E19684" t="s">
        <v>217</v>
      </c>
      <c r="F19684" s="88">
        <v>46631</v>
      </c>
      <c r="G19684" s="87">
        <v>800</v>
      </c>
      <c r="H19684" s="87">
        <v>3.5113457352782258</v>
      </c>
    </row>
    <row r="19685" spans="1:8" x14ac:dyDescent="0.3">
      <c r="A19685" t="s">
        <v>43</v>
      </c>
      <c r="B19685" t="s">
        <v>58</v>
      </c>
      <c r="C19685" t="s">
        <v>78</v>
      </c>
      <c r="D19685" t="s">
        <v>214</v>
      </c>
      <c r="E19685" t="s">
        <v>215</v>
      </c>
      <c r="F19685" s="88">
        <v>46661</v>
      </c>
      <c r="G19685" s="87">
        <v>800</v>
      </c>
      <c r="H19685" s="87">
        <v>35.650460695159943</v>
      </c>
    </row>
    <row r="19686" spans="1:8" x14ac:dyDescent="0.3">
      <c r="A19686" t="s">
        <v>43</v>
      </c>
      <c r="B19686" t="s">
        <v>58</v>
      </c>
      <c r="C19686" t="s">
        <v>78</v>
      </c>
      <c r="D19686" t="s">
        <v>214</v>
      </c>
      <c r="E19686" t="s">
        <v>216</v>
      </c>
      <c r="F19686" s="88">
        <v>46661</v>
      </c>
      <c r="G19686" s="87">
        <v>800</v>
      </c>
      <c r="H19686" s="87">
        <v>32.000000000000028</v>
      </c>
    </row>
    <row r="19687" spans="1:8" x14ac:dyDescent="0.3">
      <c r="A19687" t="s">
        <v>43</v>
      </c>
      <c r="B19687" t="s">
        <v>58</v>
      </c>
      <c r="C19687" t="s">
        <v>78</v>
      </c>
      <c r="D19687" t="s">
        <v>214</v>
      </c>
      <c r="E19687" t="s">
        <v>217</v>
      </c>
      <c r="F19687" s="88">
        <v>46661</v>
      </c>
      <c r="G19687" s="87">
        <v>800</v>
      </c>
      <c r="H19687" s="87">
        <v>3.510058360730639</v>
      </c>
    </row>
    <row r="19688" spans="1:8" x14ac:dyDescent="0.3">
      <c r="A19688" t="s">
        <v>43</v>
      </c>
      <c r="B19688" t="s">
        <v>58</v>
      </c>
      <c r="C19688" t="s">
        <v>78</v>
      </c>
      <c r="D19688" t="s">
        <v>214</v>
      </c>
      <c r="E19688" t="s">
        <v>215</v>
      </c>
      <c r="F19688" s="88">
        <v>46692</v>
      </c>
      <c r="G19688" s="87">
        <v>800</v>
      </c>
      <c r="H19688" s="87">
        <v>35.649122807017442</v>
      </c>
    </row>
    <row r="19689" spans="1:8" x14ac:dyDescent="0.3">
      <c r="A19689" t="s">
        <v>43</v>
      </c>
      <c r="B19689" t="s">
        <v>58</v>
      </c>
      <c r="C19689" t="s">
        <v>78</v>
      </c>
      <c r="D19689" t="s">
        <v>214</v>
      </c>
      <c r="E19689" t="s">
        <v>216</v>
      </c>
      <c r="F19689" s="88">
        <v>46692</v>
      </c>
      <c r="G19689" s="87">
        <v>800</v>
      </c>
      <c r="H19689" s="87">
        <v>32.000000000000028</v>
      </c>
    </row>
    <row r="19690" spans="1:8" x14ac:dyDescent="0.3">
      <c r="A19690" t="s">
        <v>43</v>
      </c>
      <c r="B19690" t="s">
        <v>58</v>
      </c>
      <c r="C19690" t="s">
        <v>78</v>
      </c>
      <c r="D19690" t="s">
        <v>214</v>
      </c>
      <c r="E19690" t="s">
        <v>217</v>
      </c>
      <c r="F19690" s="88">
        <v>46692</v>
      </c>
      <c r="G19690" s="87">
        <v>800</v>
      </c>
      <c r="H19690" s="87">
        <v>3.508771929824483</v>
      </c>
    </row>
    <row r="19691" spans="1:8" x14ac:dyDescent="0.3">
      <c r="A19691" t="s">
        <v>43</v>
      </c>
      <c r="B19691" t="s">
        <v>58</v>
      </c>
      <c r="C19691" t="s">
        <v>78</v>
      </c>
      <c r="D19691" t="s">
        <v>214</v>
      </c>
      <c r="E19691" t="s">
        <v>215</v>
      </c>
      <c r="F19691" s="88">
        <v>46722</v>
      </c>
      <c r="G19691" s="87">
        <v>800</v>
      </c>
      <c r="H19691" s="87">
        <v>35.647785899183759</v>
      </c>
    </row>
    <row r="19692" spans="1:8" x14ac:dyDescent="0.3">
      <c r="A19692" t="s">
        <v>43</v>
      </c>
      <c r="B19692" t="s">
        <v>58</v>
      </c>
      <c r="C19692" t="s">
        <v>78</v>
      </c>
      <c r="D19692" t="s">
        <v>214</v>
      </c>
      <c r="E19692" t="s">
        <v>216</v>
      </c>
      <c r="F19692" s="88">
        <v>46722</v>
      </c>
      <c r="G19692" s="87">
        <v>800</v>
      </c>
      <c r="H19692" s="87">
        <v>32.000000000000028</v>
      </c>
    </row>
    <row r="19693" spans="1:8" x14ac:dyDescent="0.3">
      <c r="A19693" t="s">
        <v>43</v>
      </c>
      <c r="B19693" t="s">
        <v>58</v>
      </c>
      <c r="C19693" t="s">
        <v>78</v>
      </c>
      <c r="D19693" t="s">
        <v>214</v>
      </c>
      <c r="E19693" t="s">
        <v>217</v>
      </c>
      <c r="F19693" s="88">
        <v>46722</v>
      </c>
      <c r="G19693" s="87">
        <v>800</v>
      </c>
      <c r="H19693" s="87">
        <v>3.5074864415229001</v>
      </c>
    </row>
    <row r="19694" spans="1:8" x14ac:dyDescent="0.3">
      <c r="A19694" t="s">
        <v>43</v>
      </c>
      <c r="B19694" t="s">
        <v>58</v>
      </c>
      <c r="C19694" t="s">
        <v>84</v>
      </c>
      <c r="D19694" t="s">
        <v>198</v>
      </c>
      <c r="E19694" t="s">
        <v>135</v>
      </c>
      <c r="G19694" s="87">
        <v>6400</v>
      </c>
      <c r="H19694" s="87">
        <v>3712</v>
      </c>
    </row>
    <row r="19695" spans="1:8" x14ac:dyDescent="0.3">
      <c r="A19695" t="s">
        <v>43</v>
      </c>
      <c r="B19695" t="s">
        <v>58</v>
      </c>
      <c r="C19695" t="s">
        <v>84</v>
      </c>
      <c r="D19695" t="s">
        <v>198</v>
      </c>
      <c r="E19695" t="s">
        <v>199</v>
      </c>
      <c r="G19695" s="87">
        <v>6400</v>
      </c>
      <c r="H19695" s="87">
        <v>6400</v>
      </c>
    </row>
    <row r="19696" spans="1:8" x14ac:dyDescent="0.3">
      <c r="A19696" t="s">
        <v>43</v>
      </c>
      <c r="B19696" t="s">
        <v>58</v>
      </c>
      <c r="C19696" t="s">
        <v>84</v>
      </c>
      <c r="D19696" t="s">
        <v>198</v>
      </c>
      <c r="E19696" t="s">
        <v>200</v>
      </c>
      <c r="G19696" s="87">
        <v>6400</v>
      </c>
      <c r="H19696" s="87">
        <v>6414.04782856564</v>
      </c>
    </row>
    <row r="19697" spans="1:8" x14ac:dyDescent="0.3">
      <c r="A19697" t="s">
        <v>43</v>
      </c>
      <c r="B19697" t="s">
        <v>58</v>
      </c>
      <c r="C19697" t="s">
        <v>84</v>
      </c>
      <c r="D19697" t="s">
        <v>198</v>
      </c>
      <c r="E19697" t="s">
        <v>201</v>
      </c>
      <c r="G19697" s="87">
        <v>6400</v>
      </c>
      <c r="H19697" s="87">
        <v>6400</v>
      </c>
    </row>
    <row r="19698" spans="1:8" x14ac:dyDescent="0.3">
      <c r="A19698" t="s">
        <v>43</v>
      </c>
      <c r="B19698" t="s">
        <v>58</v>
      </c>
      <c r="C19698" t="s">
        <v>84</v>
      </c>
      <c r="D19698" t="s">
        <v>198</v>
      </c>
      <c r="E19698" t="s">
        <v>202</v>
      </c>
      <c r="G19698" s="87">
        <v>6400</v>
      </c>
      <c r="H19698" s="87">
        <v>3720.1477405680712</v>
      </c>
    </row>
    <row r="19699" spans="1:8" x14ac:dyDescent="0.3">
      <c r="A19699" t="s">
        <v>43</v>
      </c>
      <c r="B19699" t="s">
        <v>58</v>
      </c>
      <c r="C19699" t="s">
        <v>84</v>
      </c>
      <c r="D19699" t="s">
        <v>198</v>
      </c>
      <c r="E19699" t="s">
        <v>139</v>
      </c>
      <c r="G19699" s="87">
        <v>6400</v>
      </c>
      <c r="H19699" s="87">
        <v>4064</v>
      </c>
    </row>
    <row r="19700" spans="1:8" x14ac:dyDescent="0.3">
      <c r="A19700" t="s">
        <v>43</v>
      </c>
      <c r="B19700" t="s">
        <v>58</v>
      </c>
      <c r="C19700" t="s">
        <v>84</v>
      </c>
      <c r="D19700" t="s">
        <v>198</v>
      </c>
      <c r="E19700" t="s">
        <v>65</v>
      </c>
      <c r="G19700" s="87">
        <v>6400</v>
      </c>
      <c r="H19700" s="87">
        <v>3720.1477405680712</v>
      </c>
    </row>
    <row r="19701" spans="1:8" x14ac:dyDescent="0.3">
      <c r="A19701" t="s">
        <v>43</v>
      </c>
      <c r="B19701" t="s">
        <v>58</v>
      </c>
      <c r="C19701" t="s">
        <v>84</v>
      </c>
      <c r="D19701" t="s">
        <v>203</v>
      </c>
      <c r="E19701" t="s">
        <v>204</v>
      </c>
      <c r="G19701" s="87">
        <v>6400</v>
      </c>
      <c r="H19701" s="87">
        <v>3674.7711832812488</v>
      </c>
    </row>
    <row r="19702" spans="1:8" x14ac:dyDescent="0.3">
      <c r="A19702" t="s">
        <v>43</v>
      </c>
      <c r="B19702" t="s">
        <v>58</v>
      </c>
      <c r="C19702" t="s">
        <v>84</v>
      </c>
      <c r="D19702" t="s">
        <v>203</v>
      </c>
      <c r="E19702" t="s">
        <v>142</v>
      </c>
      <c r="G19702" s="87">
        <v>6400</v>
      </c>
      <c r="H19702" s="87">
        <v>6400</v>
      </c>
    </row>
    <row r="19703" spans="1:8" x14ac:dyDescent="0.3">
      <c r="A19703" t="s">
        <v>43</v>
      </c>
      <c r="B19703" t="s">
        <v>58</v>
      </c>
      <c r="C19703" t="s">
        <v>84</v>
      </c>
      <c r="D19703" t="s">
        <v>203</v>
      </c>
      <c r="E19703" t="s">
        <v>143</v>
      </c>
      <c r="G19703" s="87">
        <v>6400</v>
      </c>
      <c r="H19703" s="87">
        <v>6335.8123849676713</v>
      </c>
    </row>
    <row r="19704" spans="1:8" x14ac:dyDescent="0.3">
      <c r="A19704" t="s">
        <v>43</v>
      </c>
      <c r="B19704" t="s">
        <v>58</v>
      </c>
      <c r="C19704" t="s">
        <v>84</v>
      </c>
      <c r="D19704" t="s">
        <v>203</v>
      </c>
      <c r="E19704" t="s">
        <v>141</v>
      </c>
      <c r="G19704" s="87">
        <v>6400</v>
      </c>
      <c r="H19704" s="87">
        <v>0</v>
      </c>
    </row>
    <row r="19705" spans="1:8" x14ac:dyDescent="0.3">
      <c r="A19705" t="s">
        <v>43</v>
      </c>
      <c r="B19705" t="s">
        <v>58</v>
      </c>
      <c r="C19705" t="s">
        <v>84</v>
      </c>
      <c r="D19705" t="s">
        <v>203</v>
      </c>
      <c r="E19705" t="s">
        <v>205</v>
      </c>
      <c r="G19705" s="87">
        <v>6400</v>
      </c>
      <c r="H19705" s="87">
        <v>3674.7711832812488</v>
      </c>
    </row>
    <row r="19706" spans="1:8" x14ac:dyDescent="0.3">
      <c r="A19706" t="s">
        <v>43</v>
      </c>
      <c r="B19706" t="s">
        <v>58</v>
      </c>
      <c r="C19706" t="s">
        <v>84</v>
      </c>
      <c r="D19706" t="s">
        <v>206</v>
      </c>
      <c r="E19706" t="s">
        <v>207</v>
      </c>
      <c r="G19706" s="87">
        <v>6400</v>
      </c>
      <c r="H19706" s="87">
        <v>6592</v>
      </c>
    </row>
    <row r="19707" spans="1:8" x14ac:dyDescent="0.3">
      <c r="A19707" t="s">
        <v>43</v>
      </c>
      <c r="B19707" t="s">
        <v>58</v>
      </c>
      <c r="C19707" t="s">
        <v>84</v>
      </c>
      <c r="D19707" t="s">
        <v>206</v>
      </c>
      <c r="E19707" t="s">
        <v>208</v>
      </c>
      <c r="G19707" s="87">
        <v>6400</v>
      </c>
      <c r="H19707" s="87">
        <v>6592</v>
      </c>
    </row>
    <row r="19708" spans="1:8" x14ac:dyDescent="0.3">
      <c r="A19708" t="s">
        <v>43</v>
      </c>
      <c r="B19708" t="s">
        <v>58</v>
      </c>
      <c r="C19708" t="s">
        <v>84</v>
      </c>
      <c r="D19708" t="s">
        <v>206</v>
      </c>
      <c r="E19708" t="s">
        <v>209</v>
      </c>
      <c r="G19708" s="87">
        <v>6400</v>
      </c>
      <c r="H19708" s="87">
        <v>5875.1043034281547</v>
      </c>
    </row>
    <row r="19709" spans="1:8" x14ac:dyDescent="0.3">
      <c r="A19709" t="s">
        <v>43</v>
      </c>
      <c r="B19709" t="s">
        <v>58</v>
      </c>
      <c r="C19709" t="s">
        <v>84</v>
      </c>
      <c r="D19709" t="s">
        <v>210</v>
      </c>
      <c r="E19709" t="s">
        <v>211</v>
      </c>
      <c r="G19709" s="87">
        <v>6400</v>
      </c>
      <c r="H19709" s="87">
        <v>5888</v>
      </c>
    </row>
    <row r="19710" spans="1:8" x14ac:dyDescent="0.3">
      <c r="A19710" t="s">
        <v>43</v>
      </c>
      <c r="B19710" t="s">
        <v>58</v>
      </c>
      <c r="C19710" t="s">
        <v>84</v>
      </c>
      <c r="D19710" t="s">
        <v>210</v>
      </c>
      <c r="E19710" t="s">
        <v>212</v>
      </c>
      <c r="G19710" s="87">
        <v>6400</v>
      </c>
      <c r="H19710" s="87">
        <v>5824</v>
      </c>
    </row>
    <row r="19711" spans="1:8" x14ac:dyDescent="0.3">
      <c r="A19711" t="s">
        <v>43</v>
      </c>
      <c r="B19711" t="s">
        <v>58</v>
      </c>
      <c r="C19711" t="s">
        <v>84</v>
      </c>
      <c r="D19711" t="s">
        <v>210</v>
      </c>
      <c r="E19711" t="s">
        <v>213</v>
      </c>
      <c r="G19711" s="87">
        <v>6400</v>
      </c>
      <c r="H19711" s="87">
        <v>5952</v>
      </c>
    </row>
    <row r="19712" spans="1:8" x14ac:dyDescent="0.3">
      <c r="A19712" t="s">
        <v>43</v>
      </c>
      <c r="B19712" t="s">
        <v>58</v>
      </c>
      <c r="C19712" t="s">
        <v>84</v>
      </c>
      <c r="D19712" t="s">
        <v>214</v>
      </c>
      <c r="E19712" t="s">
        <v>215</v>
      </c>
      <c r="F19712" s="88">
        <v>46388</v>
      </c>
      <c r="G19712" s="87">
        <v>533.33333333333337</v>
      </c>
      <c r="H19712" s="87">
        <v>25.763667056226559</v>
      </c>
    </row>
    <row r="19713" spans="1:8" x14ac:dyDescent="0.3">
      <c r="A19713" t="s">
        <v>43</v>
      </c>
      <c r="B19713" t="s">
        <v>58</v>
      </c>
      <c r="C19713" t="s">
        <v>84</v>
      </c>
      <c r="D19713" t="s">
        <v>214</v>
      </c>
      <c r="E19713" t="s">
        <v>216</v>
      </c>
      <c r="F19713" s="88">
        <v>46388</v>
      </c>
      <c r="G19713" s="87">
        <v>533.33333333333337</v>
      </c>
      <c r="H19713" s="87">
        <v>16.000000000000011</v>
      </c>
    </row>
    <row r="19714" spans="1:8" x14ac:dyDescent="0.3">
      <c r="A19714" t="s">
        <v>43</v>
      </c>
      <c r="B19714" t="s">
        <v>58</v>
      </c>
      <c r="C19714" t="s">
        <v>84</v>
      </c>
      <c r="D19714" t="s">
        <v>214</v>
      </c>
      <c r="E19714" t="s">
        <v>217</v>
      </c>
      <c r="F19714" s="88">
        <v>46388</v>
      </c>
      <c r="G19714" s="87">
        <v>533.33333333333337</v>
      </c>
      <c r="H19714" s="87">
        <v>9.4792884041034142</v>
      </c>
    </row>
    <row r="19715" spans="1:8" x14ac:dyDescent="0.3">
      <c r="A19715" t="s">
        <v>43</v>
      </c>
      <c r="B19715" t="s">
        <v>58</v>
      </c>
      <c r="C19715" t="s">
        <v>84</v>
      </c>
      <c r="D19715" t="s">
        <v>214</v>
      </c>
      <c r="E19715" t="s">
        <v>215</v>
      </c>
      <c r="F19715" s="88">
        <v>46419</v>
      </c>
      <c r="G19715" s="87">
        <v>533.33333333333337</v>
      </c>
      <c r="H19715" s="87">
        <v>25.749661650174719</v>
      </c>
    </row>
    <row r="19716" spans="1:8" x14ac:dyDescent="0.3">
      <c r="A19716" t="s">
        <v>43</v>
      </c>
      <c r="B19716" t="s">
        <v>58</v>
      </c>
      <c r="C19716" t="s">
        <v>84</v>
      </c>
      <c r="D19716" t="s">
        <v>214</v>
      </c>
      <c r="E19716" t="s">
        <v>216</v>
      </c>
      <c r="F19716" s="88">
        <v>46419</v>
      </c>
      <c r="G19716" s="87">
        <v>533.33333333333337</v>
      </c>
      <c r="H19716" s="87">
        <v>16.000000000000011</v>
      </c>
    </row>
    <row r="19717" spans="1:8" x14ac:dyDescent="0.3">
      <c r="A19717" t="s">
        <v>43</v>
      </c>
      <c r="B19717" t="s">
        <v>58</v>
      </c>
      <c r="C19717" t="s">
        <v>84</v>
      </c>
      <c r="D19717" t="s">
        <v>214</v>
      </c>
      <c r="E19717" t="s">
        <v>217</v>
      </c>
      <c r="F19717" s="88">
        <v>46419</v>
      </c>
      <c r="G19717" s="87">
        <v>533.33333333333337</v>
      </c>
      <c r="H19717" s="87">
        <v>9.4656909224996859</v>
      </c>
    </row>
    <row r="19718" spans="1:8" x14ac:dyDescent="0.3">
      <c r="A19718" t="s">
        <v>43</v>
      </c>
      <c r="B19718" t="s">
        <v>58</v>
      </c>
      <c r="C19718" t="s">
        <v>84</v>
      </c>
      <c r="D19718" t="s">
        <v>214</v>
      </c>
      <c r="E19718" t="s">
        <v>215</v>
      </c>
      <c r="F19718" s="88">
        <v>46447</v>
      </c>
      <c r="G19718" s="87">
        <v>533.33333333333337</v>
      </c>
      <c r="H19718" s="87">
        <v>25.73569636643202</v>
      </c>
    </row>
    <row r="19719" spans="1:8" x14ac:dyDescent="0.3">
      <c r="A19719" t="s">
        <v>43</v>
      </c>
      <c r="B19719" t="s">
        <v>58</v>
      </c>
      <c r="C19719" t="s">
        <v>84</v>
      </c>
      <c r="D19719" t="s">
        <v>214</v>
      </c>
      <c r="E19719" t="s">
        <v>216</v>
      </c>
      <c r="F19719" s="88">
        <v>46447</v>
      </c>
      <c r="G19719" s="87">
        <v>533.33333333333337</v>
      </c>
      <c r="H19719" s="87">
        <v>16.000000000000011</v>
      </c>
    </row>
    <row r="19720" spans="1:8" x14ac:dyDescent="0.3">
      <c r="A19720" t="s">
        <v>43</v>
      </c>
      <c r="B19720" t="s">
        <v>58</v>
      </c>
      <c r="C19720" t="s">
        <v>84</v>
      </c>
      <c r="D19720" t="s">
        <v>214</v>
      </c>
      <c r="E19720" t="s">
        <v>217</v>
      </c>
      <c r="F19720" s="88">
        <v>46447</v>
      </c>
      <c r="G19720" s="87">
        <v>533.33333333333337</v>
      </c>
      <c r="H19720" s="87">
        <v>9.4521323945941784</v>
      </c>
    </row>
    <row r="19721" spans="1:8" x14ac:dyDescent="0.3">
      <c r="A19721" t="s">
        <v>43</v>
      </c>
      <c r="B19721" t="s">
        <v>58</v>
      </c>
      <c r="C19721" t="s">
        <v>84</v>
      </c>
      <c r="D19721" t="s">
        <v>214</v>
      </c>
      <c r="E19721" t="s">
        <v>215</v>
      </c>
      <c r="F19721" s="88">
        <v>46478</v>
      </c>
      <c r="G19721" s="87">
        <v>533.33333333333337</v>
      </c>
      <c r="H19721" s="87">
        <v>9.4381550346254777</v>
      </c>
    </row>
    <row r="19722" spans="1:8" x14ac:dyDescent="0.3">
      <c r="A19722" t="s">
        <v>43</v>
      </c>
      <c r="B19722" t="s">
        <v>58</v>
      </c>
      <c r="C19722" t="s">
        <v>84</v>
      </c>
      <c r="D19722" t="s">
        <v>214</v>
      </c>
      <c r="E19722" t="s">
        <v>216</v>
      </c>
      <c r="F19722" s="88">
        <v>46478</v>
      </c>
      <c r="G19722" s="87">
        <v>533.33333333333337</v>
      </c>
      <c r="H19722" s="87">
        <v>0</v>
      </c>
    </row>
    <row r="19723" spans="1:8" x14ac:dyDescent="0.3">
      <c r="A19723" t="s">
        <v>43</v>
      </c>
      <c r="B19723" t="s">
        <v>58</v>
      </c>
      <c r="C19723" t="s">
        <v>84</v>
      </c>
      <c r="D19723" t="s">
        <v>214</v>
      </c>
      <c r="E19723" t="s">
        <v>217</v>
      </c>
      <c r="F19723" s="88">
        <v>46478</v>
      </c>
      <c r="G19723" s="87">
        <v>533.33333333333337</v>
      </c>
      <c r="H19723" s="87">
        <v>9.4381550346254777</v>
      </c>
    </row>
    <row r="19724" spans="1:8" x14ac:dyDescent="0.3">
      <c r="A19724" t="s">
        <v>43</v>
      </c>
      <c r="B19724" t="s">
        <v>58</v>
      </c>
      <c r="C19724" t="s">
        <v>84</v>
      </c>
      <c r="D19724" t="s">
        <v>214</v>
      </c>
      <c r="E19724" t="s">
        <v>215</v>
      </c>
      <c r="F19724" s="88">
        <v>46508</v>
      </c>
      <c r="G19724" s="87">
        <v>533.33333333333337</v>
      </c>
      <c r="H19724" s="87">
        <v>9.4242189517170054</v>
      </c>
    </row>
    <row r="19725" spans="1:8" x14ac:dyDescent="0.3">
      <c r="A19725" t="s">
        <v>43</v>
      </c>
      <c r="B19725" t="s">
        <v>58</v>
      </c>
      <c r="C19725" t="s">
        <v>84</v>
      </c>
      <c r="D19725" t="s">
        <v>214</v>
      </c>
      <c r="E19725" t="s">
        <v>216</v>
      </c>
      <c r="F19725" s="88">
        <v>46508</v>
      </c>
      <c r="G19725" s="87">
        <v>533.33333333333337</v>
      </c>
      <c r="H19725" s="87">
        <v>0</v>
      </c>
    </row>
    <row r="19726" spans="1:8" x14ac:dyDescent="0.3">
      <c r="A19726" t="s">
        <v>43</v>
      </c>
      <c r="B19726" t="s">
        <v>58</v>
      </c>
      <c r="C19726" t="s">
        <v>84</v>
      </c>
      <c r="D19726" t="s">
        <v>214</v>
      </c>
      <c r="E19726" t="s">
        <v>217</v>
      </c>
      <c r="F19726" s="88">
        <v>46508</v>
      </c>
      <c r="G19726" s="87">
        <v>533.33333333333337</v>
      </c>
      <c r="H19726" s="87">
        <v>9.4242189517170054</v>
      </c>
    </row>
    <row r="19727" spans="1:8" x14ac:dyDescent="0.3">
      <c r="A19727" t="s">
        <v>43</v>
      </c>
      <c r="B19727" t="s">
        <v>58</v>
      </c>
      <c r="C19727" t="s">
        <v>84</v>
      </c>
      <c r="D19727" t="s">
        <v>214</v>
      </c>
      <c r="E19727" t="s">
        <v>215</v>
      </c>
      <c r="F19727" s="88">
        <v>46539</v>
      </c>
      <c r="G19727" s="87">
        <v>533.33333333333337</v>
      </c>
      <c r="H19727" s="87">
        <v>9.4103239632932656</v>
      </c>
    </row>
    <row r="19728" spans="1:8" x14ac:dyDescent="0.3">
      <c r="A19728" t="s">
        <v>43</v>
      </c>
      <c r="B19728" t="s">
        <v>58</v>
      </c>
      <c r="C19728" t="s">
        <v>84</v>
      </c>
      <c r="D19728" t="s">
        <v>214</v>
      </c>
      <c r="E19728" t="s">
        <v>216</v>
      </c>
      <c r="F19728" s="88">
        <v>46539</v>
      </c>
      <c r="G19728" s="87">
        <v>533.33333333333337</v>
      </c>
      <c r="H19728" s="87">
        <v>0</v>
      </c>
    </row>
    <row r="19729" spans="1:8" x14ac:dyDescent="0.3">
      <c r="A19729" t="s">
        <v>43</v>
      </c>
      <c r="B19729" t="s">
        <v>58</v>
      </c>
      <c r="C19729" t="s">
        <v>84</v>
      </c>
      <c r="D19729" t="s">
        <v>214</v>
      </c>
      <c r="E19729" t="s">
        <v>217</v>
      </c>
      <c r="F19729" s="88">
        <v>46539</v>
      </c>
      <c r="G19729" s="87">
        <v>533.33333333333337</v>
      </c>
      <c r="H19729" s="87">
        <v>9.4103239632932656</v>
      </c>
    </row>
    <row r="19730" spans="1:8" x14ac:dyDescent="0.3">
      <c r="A19730" t="s">
        <v>43</v>
      </c>
      <c r="B19730" t="s">
        <v>58</v>
      </c>
      <c r="C19730" t="s">
        <v>84</v>
      </c>
      <c r="D19730" t="s">
        <v>214</v>
      </c>
      <c r="E19730" t="s">
        <v>215</v>
      </c>
      <c r="F19730" s="88">
        <v>46569</v>
      </c>
      <c r="G19730" s="87">
        <v>533.33333333333337</v>
      </c>
      <c r="H19730" s="87">
        <v>9.3964698878538169</v>
      </c>
    </row>
    <row r="19731" spans="1:8" x14ac:dyDescent="0.3">
      <c r="A19731" t="s">
        <v>43</v>
      </c>
      <c r="B19731" t="s">
        <v>58</v>
      </c>
      <c r="C19731" t="s">
        <v>84</v>
      </c>
      <c r="D19731" t="s">
        <v>214</v>
      </c>
      <c r="E19731" t="s">
        <v>216</v>
      </c>
      <c r="F19731" s="88">
        <v>46569</v>
      </c>
      <c r="G19731" s="87">
        <v>533.33333333333337</v>
      </c>
      <c r="H19731" s="87">
        <v>0</v>
      </c>
    </row>
    <row r="19732" spans="1:8" x14ac:dyDescent="0.3">
      <c r="A19732" t="s">
        <v>43</v>
      </c>
      <c r="B19732" t="s">
        <v>58</v>
      </c>
      <c r="C19732" t="s">
        <v>84</v>
      </c>
      <c r="D19732" t="s">
        <v>214</v>
      </c>
      <c r="E19732" t="s">
        <v>217</v>
      </c>
      <c r="F19732" s="88">
        <v>46569</v>
      </c>
      <c r="G19732" s="87">
        <v>533.33333333333337</v>
      </c>
      <c r="H19732" s="87">
        <v>9.3964698878538169</v>
      </c>
    </row>
    <row r="19733" spans="1:8" x14ac:dyDescent="0.3">
      <c r="A19733" t="s">
        <v>43</v>
      </c>
      <c r="B19733" t="s">
        <v>58</v>
      </c>
      <c r="C19733" t="s">
        <v>84</v>
      </c>
      <c r="D19733" t="s">
        <v>214</v>
      </c>
      <c r="E19733" t="s">
        <v>215</v>
      </c>
      <c r="F19733" s="88">
        <v>46600</v>
      </c>
      <c r="G19733" s="87">
        <v>533.33333333333337</v>
      </c>
      <c r="H19733" s="87">
        <v>9.3824304350620249</v>
      </c>
    </row>
    <row r="19734" spans="1:8" x14ac:dyDescent="0.3">
      <c r="A19734" t="s">
        <v>43</v>
      </c>
      <c r="B19734" t="s">
        <v>58</v>
      </c>
      <c r="C19734" t="s">
        <v>84</v>
      </c>
      <c r="D19734" t="s">
        <v>214</v>
      </c>
      <c r="E19734" t="s">
        <v>216</v>
      </c>
      <c r="F19734" s="88">
        <v>46600</v>
      </c>
      <c r="G19734" s="87">
        <v>533.33333333333337</v>
      </c>
      <c r="H19734" s="87">
        <v>0</v>
      </c>
    </row>
    <row r="19735" spans="1:8" x14ac:dyDescent="0.3">
      <c r="A19735" t="s">
        <v>43</v>
      </c>
      <c r="B19735" t="s">
        <v>58</v>
      </c>
      <c r="C19735" t="s">
        <v>84</v>
      </c>
      <c r="D19735" t="s">
        <v>214</v>
      </c>
      <c r="E19735" t="s">
        <v>217</v>
      </c>
      <c r="F19735" s="88">
        <v>46600</v>
      </c>
      <c r="G19735" s="87">
        <v>533.33333333333337</v>
      </c>
      <c r="H19735" s="87">
        <v>9.3824304350620249</v>
      </c>
    </row>
    <row r="19736" spans="1:8" x14ac:dyDescent="0.3">
      <c r="A19736" t="s">
        <v>43</v>
      </c>
      <c r="B19736" t="s">
        <v>58</v>
      </c>
      <c r="C19736" t="s">
        <v>84</v>
      </c>
      <c r="D19736" t="s">
        <v>214</v>
      </c>
      <c r="E19736" t="s">
        <v>215</v>
      </c>
      <c r="F19736" s="88">
        <v>46631</v>
      </c>
      <c r="G19736" s="87">
        <v>533.33333333333337</v>
      </c>
      <c r="H19736" s="87">
        <v>9.3686583086684063</v>
      </c>
    </row>
    <row r="19737" spans="1:8" x14ac:dyDescent="0.3">
      <c r="A19737" t="s">
        <v>43</v>
      </c>
      <c r="B19737" t="s">
        <v>58</v>
      </c>
      <c r="C19737" t="s">
        <v>84</v>
      </c>
      <c r="D19737" t="s">
        <v>214</v>
      </c>
      <c r="E19737" t="s">
        <v>216</v>
      </c>
      <c r="F19737" s="88">
        <v>46631</v>
      </c>
      <c r="G19737" s="87">
        <v>533.33333333333337</v>
      </c>
      <c r="H19737" s="87">
        <v>0</v>
      </c>
    </row>
    <row r="19738" spans="1:8" x14ac:dyDescent="0.3">
      <c r="A19738" t="s">
        <v>43</v>
      </c>
      <c r="B19738" t="s">
        <v>58</v>
      </c>
      <c r="C19738" t="s">
        <v>84</v>
      </c>
      <c r="D19738" t="s">
        <v>214</v>
      </c>
      <c r="E19738" t="s">
        <v>217</v>
      </c>
      <c r="F19738" s="88">
        <v>46631</v>
      </c>
      <c r="G19738" s="87">
        <v>533.33333333333337</v>
      </c>
      <c r="H19738" s="87">
        <v>9.3686583086684063</v>
      </c>
    </row>
    <row r="19739" spans="1:8" x14ac:dyDescent="0.3">
      <c r="A19739" t="s">
        <v>43</v>
      </c>
      <c r="B19739" t="s">
        <v>58</v>
      </c>
      <c r="C19739" t="s">
        <v>84</v>
      </c>
      <c r="D19739" t="s">
        <v>214</v>
      </c>
      <c r="E19739" t="s">
        <v>215</v>
      </c>
      <c r="F19739" s="88">
        <v>46661</v>
      </c>
      <c r="G19739" s="87">
        <v>533.33333333333337</v>
      </c>
      <c r="H19739" s="87">
        <v>9.3549265542152451</v>
      </c>
    </row>
    <row r="19740" spans="1:8" x14ac:dyDescent="0.3">
      <c r="A19740" t="s">
        <v>43</v>
      </c>
      <c r="B19740" t="s">
        <v>58</v>
      </c>
      <c r="C19740" t="s">
        <v>84</v>
      </c>
      <c r="D19740" t="s">
        <v>214</v>
      </c>
      <c r="E19740" t="s">
        <v>216</v>
      </c>
      <c r="F19740" s="88">
        <v>46661</v>
      </c>
      <c r="G19740" s="87">
        <v>533.33333333333337</v>
      </c>
      <c r="H19740" s="87">
        <v>0</v>
      </c>
    </row>
    <row r="19741" spans="1:8" x14ac:dyDescent="0.3">
      <c r="A19741" t="s">
        <v>43</v>
      </c>
      <c r="B19741" t="s">
        <v>58</v>
      </c>
      <c r="C19741" t="s">
        <v>84</v>
      </c>
      <c r="D19741" t="s">
        <v>214</v>
      </c>
      <c r="E19741" t="s">
        <v>217</v>
      </c>
      <c r="F19741" s="88">
        <v>46661</v>
      </c>
      <c r="G19741" s="87">
        <v>533.33333333333337</v>
      </c>
      <c r="H19741" s="87">
        <v>9.3549265542152451</v>
      </c>
    </row>
    <row r="19742" spans="1:8" x14ac:dyDescent="0.3">
      <c r="A19742" t="s">
        <v>43</v>
      </c>
      <c r="B19742" t="s">
        <v>58</v>
      </c>
      <c r="C19742" t="s">
        <v>84</v>
      </c>
      <c r="D19742" t="s">
        <v>214</v>
      </c>
      <c r="E19742" t="s">
        <v>215</v>
      </c>
      <c r="F19742" s="88">
        <v>46692</v>
      </c>
      <c r="G19742" s="87">
        <v>533.33333333333337</v>
      </c>
      <c r="H19742" s="87">
        <v>9.3412349944415496</v>
      </c>
    </row>
    <row r="19743" spans="1:8" x14ac:dyDescent="0.3">
      <c r="A19743" t="s">
        <v>43</v>
      </c>
      <c r="B19743" t="s">
        <v>58</v>
      </c>
      <c r="C19743" t="s">
        <v>84</v>
      </c>
      <c r="D19743" t="s">
        <v>214</v>
      </c>
      <c r="E19743" t="s">
        <v>216</v>
      </c>
      <c r="F19743" s="88">
        <v>46692</v>
      </c>
      <c r="G19743" s="87">
        <v>533.33333333333337</v>
      </c>
      <c r="H19743" s="87">
        <v>0</v>
      </c>
    </row>
    <row r="19744" spans="1:8" x14ac:dyDescent="0.3">
      <c r="A19744" t="s">
        <v>43</v>
      </c>
      <c r="B19744" t="s">
        <v>58</v>
      </c>
      <c r="C19744" t="s">
        <v>84</v>
      </c>
      <c r="D19744" t="s">
        <v>214</v>
      </c>
      <c r="E19744" t="s">
        <v>217</v>
      </c>
      <c r="F19744" s="88">
        <v>46692</v>
      </c>
      <c r="G19744" s="87">
        <v>533.33333333333337</v>
      </c>
      <c r="H19744" s="87">
        <v>9.3412349944415496</v>
      </c>
    </row>
    <row r="19745" spans="1:8" x14ac:dyDescent="0.3">
      <c r="A19745" t="s">
        <v>43</v>
      </c>
      <c r="B19745" t="s">
        <v>58</v>
      </c>
      <c r="C19745" t="s">
        <v>84</v>
      </c>
      <c r="D19745" t="s">
        <v>214</v>
      </c>
      <c r="E19745" t="s">
        <v>215</v>
      </c>
      <c r="F19745" s="88">
        <v>46722</v>
      </c>
      <c r="G19745" s="87">
        <v>533.33333333333337</v>
      </c>
      <c r="H19745" s="87">
        <v>9.3275834531224202</v>
      </c>
    </row>
    <row r="19746" spans="1:8" x14ac:dyDescent="0.3">
      <c r="A19746" t="s">
        <v>43</v>
      </c>
      <c r="B19746" t="s">
        <v>58</v>
      </c>
      <c r="C19746" t="s">
        <v>84</v>
      </c>
      <c r="D19746" t="s">
        <v>214</v>
      </c>
      <c r="E19746" t="s">
        <v>216</v>
      </c>
      <c r="F19746" s="88">
        <v>46722</v>
      </c>
      <c r="G19746" s="87">
        <v>533.33333333333337</v>
      </c>
      <c r="H19746" s="87">
        <v>0</v>
      </c>
    </row>
    <row r="19747" spans="1:8" x14ac:dyDescent="0.3">
      <c r="A19747" t="s">
        <v>43</v>
      </c>
      <c r="B19747" t="s">
        <v>58</v>
      </c>
      <c r="C19747" t="s">
        <v>84</v>
      </c>
      <c r="D19747" t="s">
        <v>214</v>
      </c>
      <c r="E19747" t="s">
        <v>217</v>
      </c>
      <c r="F19747" s="88">
        <v>46722</v>
      </c>
      <c r="G19747" s="87">
        <v>533.33333333333337</v>
      </c>
      <c r="H19747" s="87">
        <v>9.3275834531224202</v>
      </c>
    </row>
    <row r="19748" spans="1:8" x14ac:dyDescent="0.3">
      <c r="A19748" t="s">
        <v>43</v>
      </c>
      <c r="B19748" t="s">
        <v>58</v>
      </c>
      <c r="C19748" t="s">
        <v>89</v>
      </c>
      <c r="D19748" t="s">
        <v>198</v>
      </c>
      <c r="E19748" t="s">
        <v>135</v>
      </c>
      <c r="G19748" s="87">
        <v>16800</v>
      </c>
      <c r="H19748" s="87">
        <v>9475.1999999999989</v>
      </c>
    </row>
    <row r="19749" spans="1:8" x14ac:dyDescent="0.3">
      <c r="A19749" t="s">
        <v>43</v>
      </c>
      <c r="B19749" t="s">
        <v>58</v>
      </c>
      <c r="C19749" t="s">
        <v>89</v>
      </c>
      <c r="D19749" t="s">
        <v>198</v>
      </c>
      <c r="E19749" t="s">
        <v>199</v>
      </c>
      <c r="G19749" s="87">
        <v>16800</v>
      </c>
      <c r="H19749" s="87">
        <v>16800</v>
      </c>
    </row>
    <row r="19750" spans="1:8" x14ac:dyDescent="0.3">
      <c r="A19750" t="s">
        <v>43</v>
      </c>
      <c r="B19750" t="s">
        <v>58</v>
      </c>
      <c r="C19750" t="s">
        <v>89</v>
      </c>
      <c r="D19750" t="s">
        <v>198</v>
      </c>
      <c r="E19750" t="s">
        <v>200</v>
      </c>
      <c r="G19750" s="87">
        <v>16800</v>
      </c>
      <c r="H19750" s="87">
        <v>16984.61538461539</v>
      </c>
    </row>
    <row r="19751" spans="1:8" x14ac:dyDescent="0.3">
      <c r="A19751" t="s">
        <v>43</v>
      </c>
      <c r="B19751" t="s">
        <v>58</v>
      </c>
      <c r="C19751" t="s">
        <v>89</v>
      </c>
      <c r="D19751" t="s">
        <v>198</v>
      </c>
      <c r="E19751" t="s">
        <v>201</v>
      </c>
      <c r="G19751" s="87">
        <v>16800</v>
      </c>
      <c r="H19751" s="87">
        <v>16800</v>
      </c>
    </row>
    <row r="19752" spans="1:8" x14ac:dyDescent="0.3">
      <c r="A19752" t="s">
        <v>43</v>
      </c>
      <c r="B19752" t="s">
        <v>58</v>
      </c>
      <c r="C19752" t="s">
        <v>89</v>
      </c>
      <c r="D19752" t="s">
        <v>198</v>
      </c>
      <c r="E19752" t="s">
        <v>202</v>
      </c>
      <c r="G19752" s="87">
        <v>16800</v>
      </c>
      <c r="H19752" s="87">
        <v>9579.3230769230795</v>
      </c>
    </row>
    <row r="19753" spans="1:8" x14ac:dyDescent="0.3">
      <c r="A19753" t="s">
        <v>43</v>
      </c>
      <c r="B19753" t="s">
        <v>58</v>
      </c>
      <c r="C19753" t="s">
        <v>89</v>
      </c>
      <c r="D19753" t="s">
        <v>198</v>
      </c>
      <c r="E19753" t="s">
        <v>139</v>
      </c>
      <c r="G19753" s="87">
        <v>16800</v>
      </c>
      <c r="H19753" s="87">
        <v>11004</v>
      </c>
    </row>
    <row r="19754" spans="1:8" x14ac:dyDescent="0.3">
      <c r="A19754" t="s">
        <v>43</v>
      </c>
      <c r="B19754" t="s">
        <v>58</v>
      </c>
      <c r="C19754" t="s">
        <v>89</v>
      </c>
      <c r="D19754" t="s">
        <v>198</v>
      </c>
      <c r="E19754" t="s">
        <v>65</v>
      </c>
      <c r="G19754" s="87">
        <v>16800</v>
      </c>
      <c r="H19754" s="87">
        <v>9579.3230769230795</v>
      </c>
    </row>
    <row r="19755" spans="1:8" x14ac:dyDescent="0.3">
      <c r="A19755" t="s">
        <v>43</v>
      </c>
      <c r="B19755" t="s">
        <v>58</v>
      </c>
      <c r="C19755" t="s">
        <v>89</v>
      </c>
      <c r="D19755" t="s">
        <v>203</v>
      </c>
      <c r="E19755" t="s">
        <v>204</v>
      </c>
      <c r="G19755" s="87">
        <v>16800</v>
      </c>
      <c r="H19755" s="87">
        <v>9579.3230769230795</v>
      </c>
    </row>
    <row r="19756" spans="1:8" x14ac:dyDescent="0.3">
      <c r="A19756" t="s">
        <v>43</v>
      </c>
      <c r="B19756" t="s">
        <v>58</v>
      </c>
      <c r="C19756" t="s">
        <v>89</v>
      </c>
      <c r="D19756" t="s">
        <v>203</v>
      </c>
      <c r="E19756" t="s">
        <v>142</v>
      </c>
      <c r="G19756" s="87">
        <v>16800</v>
      </c>
      <c r="H19756" s="87">
        <v>16800</v>
      </c>
    </row>
    <row r="19757" spans="1:8" x14ac:dyDescent="0.3">
      <c r="A19757" t="s">
        <v>43</v>
      </c>
      <c r="B19757" t="s">
        <v>58</v>
      </c>
      <c r="C19757" t="s">
        <v>89</v>
      </c>
      <c r="D19757" t="s">
        <v>203</v>
      </c>
      <c r="E19757" t="s">
        <v>143</v>
      </c>
      <c r="G19757" s="87">
        <v>16800</v>
      </c>
      <c r="H19757" s="87">
        <v>16984.61538461539</v>
      </c>
    </row>
    <row r="19758" spans="1:8" x14ac:dyDescent="0.3">
      <c r="A19758" t="s">
        <v>43</v>
      </c>
      <c r="B19758" t="s">
        <v>58</v>
      </c>
      <c r="C19758" t="s">
        <v>89</v>
      </c>
      <c r="D19758" t="s">
        <v>203</v>
      </c>
      <c r="E19758" t="s">
        <v>141</v>
      </c>
      <c r="G19758" s="87">
        <v>16800</v>
      </c>
      <c r="H19758" s="87">
        <v>0</v>
      </c>
    </row>
    <row r="19759" spans="1:8" x14ac:dyDescent="0.3">
      <c r="A19759" t="s">
        <v>43</v>
      </c>
      <c r="B19759" t="s">
        <v>58</v>
      </c>
      <c r="C19759" t="s">
        <v>89</v>
      </c>
      <c r="D19759" t="s">
        <v>203</v>
      </c>
      <c r="E19759" t="s">
        <v>205</v>
      </c>
      <c r="G19759" s="87">
        <v>16800</v>
      </c>
      <c r="H19759" s="87">
        <v>9579.3230769230795</v>
      </c>
    </row>
    <row r="19760" spans="1:8" x14ac:dyDescent="0.3">
      <c r="A19760" t="s">
        <v>43</v>
      </c>
      <c r="B19760" t="s">
        <v>58</v>
      </c>
      <c r="C19760" t="s">
        <v>89</v>
      </c>
      <c r="D19760" t="s">
        <v>206</v>
      </c>
      <c r="E19760" t="s">
        <v>207</v>
      </c>
      <c r="G19760" s="87">
        <v>16800</v>
      </c>
      <c r="H19760" s="87">
        <v>17472</v>
      </c>
    </row>
    <row r="19761" spans="1:8" x14ac:dyDescent="0.3">
      <c r="A19761" t="s">
        <v>43</v>
      </c>
      <c r="B19761" t="s">
        <v>58</v>
      </c>
      <c r="C19761" t="s">
        <v>89</v>
      </c>
      <c r="D19761" t="s">
        <v>206</v>
      </c>
      <c r="E19761" t="s">
        <v>208</v>
      </c>
      <c r="G19761" s="87">
        <v>16800</v>
      </c>
      <c r="H19761" s="87">
        <v>17472</v>
      </c>
    </row>
    <row r="19762" spans="1:8" x14ac:dyDescent="0.3">
      <c r="A19762" t="s">
        <v>43</v>
      </c>
      <c r="B19762" t="s">
        <v>58</v>
      </c>
      <c r="C19762" t="s">
        <v>89</v>
      </c>
      <c r="D19762" t="s">
        <v>206</v>
      </c>
      <c r="E19762" t="s">
        <v>209</v>
      </c>
      <c r="G19762" s="87">
        <v>16800</v>
      </c>
      <c r="H19762" s="87">
        <v>15288</v>
      </c>
    </row>
    <row r="19763" spans="1:8" x14ac:dyDescent="0.3">
      <c r="A19763" t="s">
        <v>43</v>
      </c>
      <c r="B19763" t="s">
        <v>58</v>
      </c>
      <c r="C19763" t="s">
        <v>89</v>
      </c>
      <c r="D19763" t="s">
        <v>210</v>
      </c>
      <c r="E19763" t="s">
        <v>211</v>
      </c>
      <c r="G19763" s="87">
        <v>16800</v>
      </c>
      <c r="H19763" s="87">
        <v>15456</v>
      </c>
    </row>
    <row r="19764" spans="1:8" x14ac:dyDescent="0.3">
      <c r="A19764" t="s">
        <v>43</v>
      </c>
      <c r="B19764" t="s">
        <v>58</v>
      </c>
      <c r="C19764" t="s">
        <v>89</v>
      </c>
      <c r="D19764" t="s">
        <v>210</v>
      </c>
      <c r="E19764" t="s">
        <v>212</v>
      </c>
      <c r="G19764" s="87">
        <v>16800</v>
      </c>
      <c r="H19764" s="87">
        <v>15288</v>
      </c>
    </row>
    <row r="19765" spans="1:8" x14ac:dyDescent="0.3">
      <c r="A19765" t="s">
        <v>43</v>
      </c>
      <c r="B19765" t="s">
        <v>58</v>
      </c>
      <c r="C19765" t="s">
        <v>89</v>
      </c>
      <c r="D19765" t="s">
        <v>210</v>
      </c>
      <c r="E19765" t="s">
        <v>213</v>
      </c>
      <c r="G19765" s="87">
        <v>16800</v>
      </c>
      <c r="H19765" s="87">
        <v>15288</v>
      </c>
    </row>
    <row r="19766" spans="1:8" x14ac:dyDescent="0.3">
      <c r="A19766" t="s">
        <v>43</v>
      </c>
      <c r="B19766" t="s">
        <v>58</v>
      </c>
      <c r="C19766" t="s">
        <v>89</v>
      </c>
      <c r="D19766" t="s">
        <v>214</v>
      </c>
      <c r="E19766" t="s">
        <v>215</v>
      </c>
      <c r="F19766" s="88">
        <v>46388</v>
      </c>
      <c r="G19766" s="87">
        <v>1400</v>
      </c>
      <c r="H19766" s="87">
        <v>56.00000000000005</v>
      </c>
    </row>
    <row r="19767" spans="1:8" x14ac:dyDescent="0.3">
      <c r="A19767" t="s">
        <v>43</v>
      </c>
      <c r="B19767" t="s">
        <v>58</v>
      </c>
      <c r="C19767" t="s">
        <v>89</v>
      </c>
      <c r="D19767" t="s">
        <v>214</v>
      </c>
      <c r="E19767" t="s">
        <v>216</v>
      </c>
      <c r="F19767" s="88">
        <v>46388</v>
      </c>
      <c r="G19767" s="87">
        <v>1400</v>
      </c>
      <c r="H19767" s="87">
        <v>56.00000000000005</v>
      </c>
    </row>
    <row r="19768" spans="1:8" x14ac:dyDescent="0.3">
      <c r="A19768" t="s">
        <v>43</v>
      </c>
      <c r="B19768" t="s">
        <v>58</v>
      </c>
      <c r="C19768" t="s">
        <v>89</v>
      </c>
      <c r="D19768" t="s">
        <v>214</v>
      </c>
      <c r="E19768" t="s">
        <v>217</v>
      </c>
      <c r="F19768" s="88">
        <v>46388</v>
      </c>
      <c r="G19768" s="87">
        <v>1400</v>
      </c>
      <c r="H19768" s="87">
        <v>0</v>
      </c>
    </row>
    <row r="19769" spans="1:8" x14ac:dyDescent="0.3">
      <c r="A19769" t="s">
        <v>43</v>
      </c>
      <c r="B19769" t="s">
        <v>58</v>
      </c>
      <c r="C19769" t="s">
        <v>89</v>
      </c>
      <c r="D19769" t="s">
        <v>214</v>
      </c>
      <c r="E19769" t="s">
        <v>215</v>
      </c>
      <c r="F19769" s="88">
        <v>46419</v>
      </c>
      <c r="G19769" s="87">
        <v>1400</v>
      </c>
      <c r="H19769" s="87">
        <v>56.00000000000005</v>
      </c>
    </row>
    <row r="19770" spans="1:8" x14ac:dyDescent="0.3">
      <c r="A19770" t="s">
        <v>43</v>
      </c>
      <c r="B19770" t="s">
        <v>58</v>
      </c>
      <c r="C19770" t="s">
        <v>89</v>
      </c>
      <c r="D19770" t="s">
        <v>214</v>
      </c>
      <c r="E19770" t="s">
        <v>216</v>
      </c>
      <c r="F19770" s="88">
        <v>46419</v>
      </c>
      <c r="G19770" s="87">
        <v>1400</v>
      </c>
      <c r="H19770" s="87">
        <v>56.00000000000005</v>
      </c>
    </row>
    <row r="19771" spans="1:8" x14ac:dyDescent="0.3">
      <c r="A19771" t="s">
        <v>43</v>
      </c>
      <c r="B19771" t="s">
        <v>58</v>
      </c>
      <c r="C19771" t="s">
        <v>89</v>
      </c>
      <c r="D19771" t="s">
        <v>214</v>
      </c>
      <c r="E19771" t="s">
        <v>217</v>
      </c>
      <c r="F19771" s="88">
        <v>46419</v>
      </c>
      <c r="G19771" s="87">
        <v>1400</v>
      </c>
      <c r="H19771" s="87">
        <v>0</v>
      </c>
    </row>
    <row r="19772" spans="1:8" x14ac:dyDescent="0.3">
      <c r="A19772" t="s">
        <v>43</v>
      </c>
      <c r="B19772" t="s">
        <v>58</v>
      </c>
      <c r="C19772" t="s">
        <v>89</v>
      </c>
      <c r="D19772" t="s">
        <v>214</v>
      </c>
      <c r="E19772" t="s">
        <v>215</v>
      </c>
      <c r="F19772" s="88">
        <v>46447</v>
      </c>
      <c r="G19772" s="87">
        <v>1400</v>
      </c>
      <c r="H19772" s="87">
        <v>56.00000000000005</v>
      </c>
    </row>
    <row r="19773" spans="1:8" x14ac:dyDescent="0.3">
      <c r="A19773" t="s">
        <v>43</v>
      </c>
      <c r="B19773" t="s">
        <v>58</v>
      </c>
      <c r="C19773" t="s">
        <v>89</v>
      </c>
      <c r="D19773" t="s">
        <v>214</v>
      </c>
      <c r="E19773" t="s">
        <v>216</v>
      </c>
      <c r="F19773" s="88">
        <v>46447</v>
      </c>
      <c r="G19773" s="87">
        <v>1400</v>
      </c>
      <c r="H19773" s="87">
        <v>56.00000000000005</v>
      </c>
    </row>
    <row r="19774" spans="1:8" x14ac:dyDescent="0.3">
      <c r="A19774" t="s">
        <v>43</v>
      </c>
      <c r="B19774" t="s">
        <v>58</v>
      </c>
      <c r="C19774" t="s">
        <v>89</v>
      </c>
      <c r="D19774" t="s">
        <v>214</v>
      </c>
      <c r="E19774" t="s">
        <v>217</v>
      </c>
      <c r="F19774" s="88">
        <v>46447</v>
      </c>
      <c r="G19774" s="87">
        <v>1400</v>
      </c>
      <c r="H19774" s="87">
        <v>0</v>
      </c>
    </row>
    <row r="19775" spans="1:8" x14ac:dyDescent="0.3">
      <c r="A19775" t="s">
        <v>43</v>
      </c>
      <c r="B19775" t="s">
        <v>58</v>
      </c>
      <c r="C19775" t="s">
        <v>89</v>
      </c>
      <c r="D19775" t="s">
        <v>214</v>
      </c>
      <c r="E19775" t="s">
        <v>215</v>
      </c>
      <c r="F19775" s="88">
        <v>46478</v>
      </c>
      <c r="G19775" s="87">
        <v>1400</v>
      </c>
      <c r="H19775" s="87">
        <v>56.00000000000005</v>
      </c>
    </row>
    <row r="19776" spans="1:8" x14ac:dyDescent="0.3">
      <c r="A19776" t="s">
        <v>43</v>
      </c>
      <c r="B19776" t="s">
        <v>58</v>
      </c>
      <c r="C19776" t="s">
        <v>89</v>
      </c>
      <c r="D19776" t="s">
        <v>214</v>
      </c>
      <c r="E19776" t="s">
        <v>216</v>
      </c>
      <c r="F19776" s="88">
        <v>46478</v>
      </c>
      <c r="G19776" s="87">
        <v>1400</v>
      </c>
      <c r="H19776" s="87">
        <v>56.00000000000005</v>
      </c>
    </row>
    <row r="19777" spans="1:8" x14ac:dyDescent="0.3">
      <c r="A19777" t="s">
        <v>43</v>
      </c>
      <c r="B19777" t="s">
        <v>58</v>
      </c>
      <c r="C19777" t="s">
        <v>89</v>
      </c>
      <c r="D19777" t="s">
        <v>214</v>
      </c>
      <c r="E19777" t="s">
        <v>217</v>
      </c>
      <c r="F19777" s="88">
        <v>46478</v>
      </c>
      <c r="G19777" s="87">
        <v>1400</v>
      </c>
      <c r="H19777" s="87">
        <v>0</v>
      </c>
    </row>
    <row r="19778" spans="1:8" x14ac:dyDescent="0.3">
      <c r="A19778" t="s">
        <v>43</v>
      </c>
      <c r="B19778" t="s">
        <v>58</v>
      </c>
      <c r="C19778" t="s">
        <v>89</v>
      </c>
      <c r="D19778" t="s">
        <v>214</v>
      </c>
      <c r="E19778" t="s">
        <v>215</v>
      </c>
      <c r="F19778" s="88">
        <v>46508</v>
      </c>
      <c r="G19778" s="87">
        <v>1400</v>
      </c>
      <c r="H19778" s="87">
        <v>0</v>
      </c>
    </row>
    <row r="19779" spans="1:8" x14ac:dyDescent="0.3">
      <c r="A19779" t="s">
        <v>43</v>
      </c>
      <c r="B19779" t="s">
        <v>58</v>
      </c>
      <c r="C19779" t="s">
        <v>89</v>
      </c>
      <c r="D19779" t="s">
        <v>214</v>
      </c>
      <c r="E19779" t="s">
        <v>216</v>
      </c>
      <c r="F19779" s="88">
        <v>46508</v>
      </c>
      <c r="G19779" s="87">
        <v>1400</v>
      </c>
      <c r="H19779" s="87">
        <v>0</v>
      </c>
    </row>
    <row r="19780" spans="1:8" x14ac:dyDescent="0.3">
      <c r="A19780" t="s">
        <v>43</v>
      </c>
      <c r="B19780" t="s">
        <v>58</v>
      </c>
      <c r="C19780" t="s">
        <v>89</v>
      </c>
      <c r="D19780" t="s">
        <v>214</v>
      </c>
      <c r="E19780" t="s">
        <v>217</v>
      </c>
      <c r="F19780" s="88">
        <v>46508</v>
      </c>
      <c r="G19780" s="87">
        <v>1400</v>
      </c>
      <c r="H19780" s="87">
        <v>0</v>
      </c>
    </row>
    <row r="19781" spans="1:8" x14ac:dyDescent="0.3">
      <c r="A19781" t="s">
        <v>43</v>
      </c>
      <c r="B19781" t="s">
        <v>58</v>
      </c>
      <c r="C19781" t="s">
        <v>89</v>
      </c>
      <c r="D19781" t="s">
        <v>214</v>
      </c>
      <c r="E19781" t="s">
        <v>215</v>
      </c>
      <c r="F19781" s="88">
        <v>46539</v>
      </c>
      <c r="G19781" s="87">
        <v>1400</v>
      </c>
      <c r="H19781" s="87">
        <v>0</v>
      </c>
    </row>
    <row r="19782" spans="1:8" x14ac:dyDescent="0.3">
      <c r="A19782" t="s">
        <v>43</v>
      </c>
      <c r="B19782" t="s">
        <v>58</v>
      </c>
      <c r="C19782" t="s">
        <v>89</v>
      </c>
      <c r="D19782" t="s">
        <v>214</v>
      </c>
      <c r="E19782" t="s">
        <v>216</v>
      </c>
      <c r="F19782" s="88">
        <v>46539</v>
      </c>
      <c r="G19782" s="87">
        <v>1400</v>
      </c>
      <c r="H19782" s="87">
        <v>0</v>
      </c>
    </row>
    <row r="19783" spans="1:8" x14ac:dyDescent="0.3">
      <c r="A19783" t="s">
        <v>43</v>
      </c>
      <c r="B19783" t="s">
        <v>58</v>
      </c>
      <c r="C19783" t="s">
        <v>89</v>
      </c>
      <c r="D19783" t="s">
        <v>214</v>
      </c>
      <c r="E19783" t="s">
        <v>217</v>
      </c>
      <c r="F19783" s="88">
        <v>46539</v>
      </c>
      <c r="G19783" s="87">
        <v>1400</v>
      </c>
      <c r="H19783" s="87">
        <v>0</v>
      </c>
    </row>
    <row r="19784" spans="1:8" x14ac:dyDescent="0.3">
      <c r="A19784" t="s">
        <v>43</v>
      </c>
      <c r="B19784" t="s">
        <v>58</v>
      </c>
      <c r="C19784" t="s">
        <v>89</v>
      </c>
      <c r="D19784" t="s">
        <v>214</v>
      </c>
      <c r="E19784" t="s">
        <v>215</v>
      </c>
      <c r="F19784" s="88">
        <v>46569</v>
      </c>
      <c r="G19784" s="87">
        <v>1400</v>
      </c>
      <c r="H19784" s="87">
        <v>0</v>
      </c>
    </row>
    <row r="19785" spans="1:8" x14ac:dyDescent="0.3">
      <c r="A19785" t="s">
        <v>43</v>
      </c>
      <c r="B19785" t="s">
        <v>58</v>
      </c>
      <c r="C19785" t="s">
        <v>89</v>
      </c>
      <c r="D19785" t="s">
        <v>214</v>
      </c>
      <c r="E19785" t="s">
        <v>216</v>
      </c>
      <c r="F19785" s="88">
        <v>46569</v>
      </c>
      <c r="G19785" s="87">
        <v>1400</v>
      </c>
      <c r="H19785" s="87">
        <v>0</v>
      </c>
    </row>
    <row r="19786" spans="1:8" x14ac:dyDescent="0.3">
      <c r="A19786" t="s">
        <v>43</v>
      </c>
      <c r="B19786" t="s">
        <v>58</v>
      </c>
      <c r="C19786" t="s">
        <v>89</v>
      </c>
      <c r="D19786" t="s">
        <v>214</v>
      </c>
      <c r="E19786" t="s">
        <v>217</v>
      </c>
      <c r="F19786" s="88">
        <v>46569</v>
      </c>
      <c r="G19786" s="87">
        <v>1400</v>
      </c>
      <c r="H19786" s="87">
        <v>0</v>
      </c>
    </row>
    <row r="19787" spans="1:8" x14ac:dyDescent="0.3">
      <c r="A19787" t="s">
        <v>43</v>
      </c>
      <c r="B19787" t="s">
        <v>58</v>
      </c>
      <c r="C19787" t="s">
        <v>89</v>
      </c>
      <c r="D19787" t="s">
        <v>214</v>
      </c>
      <c r="E19787" t="s">
        <v>215</v>
      </c>
      <c r="F19787" s="88">
        <v>46600</v>
      </c>
      <c r="G19787" s="87">
        <v>1400</v>
      </c>
      <c r="H19787" s="87">
        <v>0</v>
      </c>
    </row>
    <row r="19788" spans="1:8" x14ac:dyDescent="0.3">
      <c r="A19788" t="s">
        <v>43</v>
      </c>
      <c r="B19788" t="s">
        <v>58</v>
      </c>
      <c r="C19788" t="s">
        <v>89</v>
      </c>
      <c r="D19788" t="s">
        <v>214</v>
      </c>
      <c r="E19788" t="s">
        <v>216</v>
      </c>
      <c r="F19788" s="88">
        <v>46600</v>
      </c>
      <c r="G19788" s="87">
        <v>1400</v>
      </c>
      <c r="H19788" s="87">
        <v>0</v>
      </c>
    </row>
    <row r="19789" spans="1:8" x14ac:dyDescent="0.3">
      <c r="A19789" t="s">
        <v>43</v>
      </c>
      <c r="B19789" t="s">
        <v>58</v>
      </c>
      <c r="C19789" t="s">
        <v>89</v>
      </c>
      <c r="D19789" t="s">
        <v>214</v>
      </c>
      <c r="E19789" t="s">
        <v>217</v>
      </c>
      <c r="F19789" s="88">
        <v>46600</v>
      </c>
      <c r="G19789" s="87">
        <v>1400</v>
      </c>
      <c r="H19789" s="87">
        <v>0</v>
      </c>
    </row>
    <row r="19790" spans="1:8" x14ac:dyDescent="0.3">
      <c r="A19790" t="s">
        <v>43</v>
      </c>
      <c r="B19790" t="s">
        <v>58</v>
      </c>
      <c r="C19790" t="s">
        <v>89</v>
      </c>
      <c r="D19790" t="s">
        <v>214</v>
      </c>
      <c r="E19790" t="s">
        <v>215</v>
      </c>
      <c r="F19790" s="88">
        <v>46631</v>
      </c>
      <c r="G19790" s="87">
        <v>1400</v>
      </c>
      <c r="H19790" s="87">
        <v>0</v>
      </c>
    </row>
    <row r="19791" spans="1:8" x14ac:dyDescent="0.3">
      <c r="A19791" t="s">
        <v>43</v>
      </c>
      <c r="B19791" t="s">
        <v>58</v>
      </c>
      <c r="C19791" t="s">
        <v>89</v>
      </c>
      <c r="D19791" t="s">
        <v>214</v>
      </c>
      <c r="E19791" t="s">
        <v>216</v>
      </c>
      <c r="F19791" s="88">
        <v>46631</v>
      </c>
      <c r="G19791" s="87">
        <v>1400</v>
      </c>
      <c r="H19791" s="87">
        <v>0</v>
      </c>
    </row>
    <row r="19792" spans="1:8" x14ac:dyDescent="0.3">
      <c r="A19792" t="s">
        <v>43</v>
      </c>
      <c r="B19792" t="s">
        <v>58</v>
      </c>
      <c r="C19792" t="s">
        <v>89</v>
      </c>
      <c r="D19792" t="s">
        <v>214</v>
      </c>
      <c r="E19792" t="s">
        <v>217</v>
      </c>
      <c r="F19792" s="88">
        <v>46631</v>
      </c>
      <c r="G19792" s="87">
        <v>1400</v>
      </c>
      <c r="H19792" s="87">
        <v>0</v>
      </c>
    </row>
    <row r="19793" spans="1:8" x14ac:dyDescent="0.3">
      <c r="A19793" t="s">
        <v>43</v>
      </c>
      <c r="B19793" t="s">
        <v>58</v>
      </c>
      <c r="C19793" t="s">
        <v>89</v>
      </c>
      <c r="D19793" t="s">
        <v>214</v>
      </c>
      <c r="E19793" t="s">
        <v>215</v>
      </c>
      <c r="F19793" s="88">
        <v>46661</v>
      </c>
      <c r="G19793" s="87">
        <v>1400</v>
      </c>
      <c r="H19793" s="87">
        <v>0</v>
      </c>
    </row>
    <row r="19794" spans="1:8" x14ac:dyDescent="0.3">
      <c r="A19794" t="s">
        <v>43</v>
      </c>
      <c r="B19794" t="s">
        <v>58</v>
      </c>
      <c r="C19794" t="s">
        <v>89</v>
      </c>
      <c r="D19794" t="s">
        <v>214</v>
      </c>
      <c r="E19794" t="s">
        <v>216</v>
      </c>
      <c r="F19794" s="88">
        <v>46661</v>
      </c>
      <c r="G19794" s="87">
        <v>1400</v>
      </c>
      <c r="H19794" s="87">
        <v>0</v>
      </c>
    </row>
    <row r="19795" spans="1:8" x14ac:dyDescent="0.3">
      <c r="A19795" t="s">
        <v>43</v>
      </c>
      <c r="B19795" t="s">
        <v>58</v>
      </c>
      <c r="C19795" t="s">
        <v>89</v>
      </c>
      <c r="D19795" t="s">
        <v>214</v>
      </c>
      <c r="E19795" t="s">
        <v>217</v>
      </c>
      <c r="F19795" s="88">
        <v>46661</v>
      </c>
      <c r="G19795" s="87">
        <v>1400</v>
      </c>
      <c r="H19795" s="87">
        <v>0</v>
      </c>
    </row>
    <row r="19796" spans="1:8" x14ac:dyDescent="0.3">
      <c r="A19796" t="s">
        <v>43</v>
      </c>
      <c r="B19796" t="s">
        <v>58</v>
      </c>
      <c r="C19796" t="s">
        <v>89</v>
      </c>
      <c r="D19796" t="s">
        <v>214</v>
      </c>
      <c r="E19796" t="s">
        <v>215</v>
      </c>
      <c r="F19796" s="88">
        <v>46692</v>
      </c>
      <c r="G19796" s="87">
        <v>1400</v>
      </c>
      <c r="H19796" s="87">
        <v>0</v>
      </c>
    </row>
    <row r="19797" spans="1:8" x14ac:dyDescent="0.3">
      <c r="A19797" t="s">
        <v>43</v>
      </c>
      <c r="B19797" t="s">
        <v>58</v>
      </c>
      <c r="C19797" t="s">
        <v>89</v>
      </c>
      <c r="D19797" t="s">
        <v>214</v>
      </c>
      <c r="E19797" t="s">
        <v>216</v>
      </c>
      <c r="F19797" s="88">
        <v>46692</v>
      </c>
      <c r="G19797" s="87">
        <v>1400</v>
      </c>
      <c r="H19797" s="87">
        <v>0</v>
      </c>
    </row>
    <row r="19798" spans="1:8" x14ac:dyDescent="0.3">
      <c r="A19798" t="s">
        <v>43</v>
      </c>
      <c r="B19798" t="s">
        <v>58</v>
      </c>
      <c r="C19798" t="s">
        <v>89</v>
      </c>
      <c r="D19798" t="s">
        <v>214</v>
      </c>
      <c r="E19798" t="s">
        <v>217</v>
      </c>
      <c r="F19798" s="88">
        <v>46692</v>
      </c>
      <c r="G19798" s="87">
        <v>1400</v>
      </c>
      <c r="H19798" s="87">
        <v>0</v>
      </c>
    </row>
    <row r="19799" spans="1:8" x14ac:dyDescent="0.3">
      <c r="A19799" t="s">
        <v>43</v>
      </c>
      <c r="B19799" t="s">
        <v>58</v>
      </c>
      <c r="C19799" t="s">
        <v>89</v>
      </c>
      <c r="D19799" t="s">
        <v>214</v>
      </c>
      <c r="E19799" t="s">
        <v>215</v>
      </c>
      <c r="F19799" s="88">
        <v>46722</v>
      </c>
      <c r="G19799" s="87">
        <v>1400</v>
      </c>
      <c r="H19799" s="87">
        <v>0</v>
      </c>
    </row>
    <row r="19800" spans="1:8" x14ac:dyDescent="0.3">
      <c r="A19800" t="s">
        <v>43</v>
      </c>
      <c r="B19800" t="s">
        <v>58</v>
      </c>
      <c r="C19800" t="s">
        <v>89</v>
      </c>
      <c r="D19800" t="s">
        <v>214</v>
      </c>
      <c r="E19800" t="s">
        <v>216</v>
      </c>
      <c r="F19800" s="88">
        <v>46722</v>
      </c>
      <c r="G19800" s="87">
        <v>1400</v>
      </c>
      <c r="H19800" s="87">
        <v>0</v>
      </c>
    </row>
    <row r="19801" spans="1:8" x14ac:dyDescent="0.3">
      <c r="A19801" t="s">
        <v>43</v>
      </c>
      <c r="B19801" t="s">
        <v>58</v>
      </c>
      <c r="C19801" t="s">
        <v>89</v>
      </c>
      <c r="D19801" t="s">
        <v>214</v>
      </c>
      <c r="E19801" t="s">
        <v>217</v>
      </c>
      <c r="F19801" s="88">
        <v>46722</v>
      </c>
      <c r="G19801" s="87">
        <v>1400</v>
      </c>
      <c r="H19801" s="87">
        <v>0</v>
      </c>
    </row>
    <row r="19802" spans="1:8" x14ac:dyDescent="0.3">
      <c r="A19802" t="s">
        <v>43</v>
      </c>
      <c r="B19802" t="s">
        <v>58</v>
      </c>
      <c r="C19802" t="s">
        <v>91</v>
      </c>
      <c r="D19802" t="s">
        <v>198</v>
      </c>
      <c r="E19802" t="s">
        <v>135</v>
      </c>
      <c r="G19802" s="87">
        <v>13600</v>
      </c>
      <c r="H19802" s="87">
        <v>8051.2</v>
      </c>
    </row>
    <row r="19803" spans="1:8" x14ac:dyDescent="0.3">
      <c r="A19803" t="s">
        <v>43</v>
      </c>
      <c r="B19803" t="s">
        <v>58</v>
      </c>
      <c r="C19803" t="s">
        <v>91</v>
      </c>
      <c r="D19803" t="s">
        <v>198</v>
      </c>
      <c r="E19803" t="s">
        <v>199</v>
      </c>
      <c r="G19803" s="87">
        <v>13600</v>
      </c>
      <c r="H19803" s="87">
        <v>13333.33333333333</v>
      </c>
    </row>
    <row r="19804" spans="1:8" x14ac:dyDescent="0.3">
      <c r="A19804" t="s">
        <v>43</v>
      </c>
      <c r="B19804" t="s">
        <v>58</v>
      </c>
      <c r="C19804" t="s">
        <v>91</v>
      </c>
      <c r="D19804" t="s">
        <v>198</v>
      </c>
      <c r="E19804" t="s">
        <v>200</v>
      </c>
      <c r="G19804" s="87">
        <v>13600</v>
      </c>
      <c r="H19804" s="87">
        <v>13659.55587805385</v>
      </c>
    </row>
    <row r="19805" spans="1:8" x14ac:dyDescent="0.3">
      <c r="A19805" t="s">
        <v>43</v>
      </c>
      <c r="B19805" t="s">
        <v>58</v>
      </c>
      <c r="C19805" t="s">
        <v>91</v>
      </c>
      <c r="D19805" t="s">
        <v>198</v>
      </c>
      <c r="E19805" t="s">
        <v>201</v>
      </c>
      <c r="G19805" s="87">
        <v>13600</v>
      </c>
      <c r="H19805" s="87">
        <v>13600</v>
      </c>
    </row>
    <row r="19806" spans="1:8" x14ac:dyDescent="0.3">
      <c r="A19806" t="s">
        <v>43</v>
      </c>
      <c r="B19806" t="s">
        <v>58</v>
      </c>
      <c r="C19806" t="s">
        <v>91</v>
      </c>
      <c r="D19806" t="s">
        <v>198</v>
      </c>
      <c r="E19806" t="s">
        <v>202</v>
      </c>
      <c r="G19806" s="87">
        <v>13600</v>
      </c>
      <c r="H19806" s="87">
        <v>7927.8990978508591</v>
      </c>
    </row>
    <row r="19807" spans="1:8" x14ac:dyDescent="0.3">
      <c r="A19807" t="s">
        <v>43</v>
      </c>
      <c r="B19807" t="s">
        <v>58</v>
      </c>
      <c r="C19807" t="s">
        <v>91</v>
      </c>
      <c r="D19807" t="s">
        <v>198</v>
      </c>
      <c r="E19807" t="s">
        <v>139</v>
      </c>
      <c r="G19807" s="87">
        <v>13600</v>
      </c>
      <c r="H19807" s="87">
        <v>8500</v>
      </c>
    </row>
    <row r="19808" spans="1:8" x14ac:dyDescent="0.3">
      <c r="A19808" t="s">
        <v>43</v>
      </c>
      <c r="B19808" t="s">
        <v>58</v>
      </c>
      <c r="C19808" t="s">
        <v>91</v>
      </c>
      <c r="D19808" t="s">
        <v>198</v>
      </c>
      <c r="E19808" t="s">
        <v>65</v>
      </c>
      <c r="G19808" s="87">
        <v>13600</v>
      </c>
      <c r="H19808" s="87">
        <v>7927.8990978508591</v>
      </c>
    </row>
    <row r="19809" spans="1:8" x14ac:dyDescent="0.3">
      <c r="A19809" t="s">
        <v>43</v>
      </c>
      <c r="B19809" t="s">
        <v>58</v>
      </c>
      <c r="C19809" t="s">
        <v>91</v>
      </c>
      <c r="D19809" t="s">
        <v>203</v>
      </c>
      <c r="E19809" t="s">
        <v>204</v>
      </c>
      <c r="G19809" s="87">
        <v>13600</v>
      </c>
      <c r="H19809" s="87">
        <v>7703.9370893992673</v>
      </c>
    </row>
    <row r="19810" spans="1:8" x14ac:dyDescent="0.3">
      <c r="A19810" t="s">
        <v>43</v>
      </c>
      <c r="B19810" t="s">
        <v>58</v>
      </c>
      <c r="C19810" t="s">
        <v>91</v>
      </c>
      <c r="D19810" t="s">
        <v>203</v>
      </c>
      <c r="E19810" t="s">
        <v>142</v>
      </c>
      <c r="G19810" s="87">
        <v>13600</v>
      </c>
      <c r="H19810" s="87">
        <v>13076.92307692308</v>
      </c>
    </row>
    <row r="19811" spans="1:8" x14ac:dyDescent="0.3">
      <c r="A19811" t="s">
        <v>43</v>
      </c>
      <c r="B19811" t="s">
        <v>58</v>
      </c>
      <c r="C19811" t="s">
        <v>91</v>
      </c>
      <c r="D19811" t="s">
        <v>203</v>
      </c>
      <c r="E19811" t="s">
        <v>143</v>
      </c>
      <c r="G19811" s="87">
        <v>13600</v>
      </c>
      <c r="H19811" s="87">
        <v>13533.943535431141</v>
      </c>
    </row>
    <row r="19812" spans="1:8" x14ac:dyDescent="0.3">
      <c r="A19812" t="s">
        <v>43</v>
      </c>
      <c r="B19812" t="s">
        <v>58</v>
      </c>
      <c r="C19812" t="s">
        <v>91</v>
      </c>
      <c r="D19812" t="s">
        <v>203</v>
      </c>
      <c r="E19812" t="s">
        <v>141</v>
      </c>
      <c r="G19812" s="87">
        <v>13600</v>
      </c>
      <c r="H19812" s="87">
        <v>0</v>
      </c>
    </row>
    <row r="19813" spans="1:8" x14ac:dyDescent="0.3">
      <c r="A19813" t="s">
        <v>43</v>
      </c>
      <c r="B19813" t="s">
        <v>58</v>
      </c>
      <c r="C19813" t="s">
        <v>91</v>
      </c>
      <c r="D19813" t="s">
        <v>203</v>
      </c>
      <c r="E19813" t="s">
        <v>205</v>
      </c>
      <c r="G19813" s="87">
        <v>13600</v>
      </c>
      <c r="H19813" s="87">
        <v>7703.9370893992673</v>
      </c>
    </row>
    <row r="19814" spans="1:8" x14ac:dyDescent="0.3">
      <c r="A19814" t="s">
        <v>43</v>
      </c>
      <c r="B19814" t="s">
        <v>58</v>
      </c>
      <c r="C19814" t="s">
        <v>91</v>
      </c>
      <c r="D19814" t="s">
        <v>206</v>
      </c>
      <c r="E19814" t="s">
        <v>207</v>
      </c>
      <c r="G19814" s="87">
        <v>13600</v>
      </c>
      <c r="H19814" s="87">
        <v>13600</v>
      </c>
    </row>
    <row r="19815" spans="1:8" x14ac:dyDescent="0.3">
      <c r="A19815" t="s">
        <v>43</v>
      </c>
      <c r="B19815" t="s">
        <v>58</v>
      </c>
      <c r="C19815" t="s">
        <v>91</v>
      </c>
      <c r="D19815" t="s">
        <v>206</v>
      </c>
      <c r="E19815" t="s">
        <v>208</v>
      </c>
      <c r="G19815" s="87">
        <v>13600</v>
      </c>
      <c r="H19815" s="87">
        <v>13872</v>
      </c>
    </row>
    <row r="19816" spans="1:8" x14ac:dyDescent="0.3">
      <c r="A19816" t="s">
        <v>43</v>
      </c>
      <c r="B19816" t="s">
        <v>58</v>
      </c>
      <c r="C19816" t="s">
        <v>91</v>
      </c>
      <c r="D19816" t="s">
        <v>206</v>
      </c>
      <c r="E19816" t="s">
        <v>209</v>
      </c>
      <c r="G19816" s="87">
        <v>13600</v>
      </c>
      <c r="H19816" s="87">
        <v>12457.447483588619</v>
      </c>
    </row>
    <row r="19817" spans="1:8" x14ac:dyDescent="0.3">
      <c r="A19817" t="s">
        <v>43</v>
      </c>
      <c r="B19817" t="s">
        <v>58</v>
      </c>
      <c r="C19817" t="s">
        <v>91</v>
      </c>
      <c r="D19817" t="s">
        <v>210</v>
      </c>
      <c r="E19817" t="s">
        <v>211</v>
      </c>
      <c r="G19817" s="87">
        <v>13600</v>
      </c>
      <c r="H19817" s="87">
        <v>12512</v>
      </c>
    </row>
    <row r="19818" spans="1:8" x14ac:dyDescent="0.3">
      <c r="A19818" t="s">
        <v>43</v>
      </c>
      <c r="B19818" t="s">
        <v>58</v>
      </c>
      <c r="C19818" t="s">
        <v>91</v>
      </c>
      <c r="D19818" t="s">
        <v>210</v>
      </c>
      <c r="E19818" t="s">
        <v>212</v>
      </c>
      <c r="G19818" s="87">
        <v>13600</v>
      </c>
      <c r="H19818" s="87">
        <v>12376</v>
      </c>
    </row>
    <row r="19819" spans="1:8" x14ac:dyDescent="0.3">
      <c r="A19819" t="s">
        <v>43</v>
      </c>
      <c r="B19819" t="s">
        <v>58</v>
      </c>
      <c r="C19819" t="s">
        <v>91</v>
      </c>
      <c r="D19819" t="s">
        <v>210</v>
      </c>
      <c r="E19819" t="s">
        <v>213</v>
      </c>
      <c r="G19819" s="87">
        <v>13600</v>
      </c>
      <c r="H19819" s="87">
        <v>12580</v>
      </c>
    </row>
    <row r="19820" spans="1:8" x14ac:dyDescent="0.3">
      <c r="A19820" t="s">
        <v>43</v>
      </c>
      <c r="B19820" t="s">
        <v>58</v>
      </c>
      <c r="C19820" t="s">
        <v>91</v>
      </c>
      <c r="D19820" t="s">
        <v>214</v>
      </c>
      <c r="E19820" t="s">
        <v>215</v>
      </c>
      <c r="F19820" s="88">
        <v>46388</v>
      </c>
      <c r="G19820" s="87">
        <v>1133.333333333333</v>
      </c>
      <c r="H19820" s="87">
        <v>15.06040545378422</v>
      </c>
    </row>
    <row r="19821" spans="1:8" x14ac:dyDescent="0.3">
      <c r="A19821" t="s">
        <v>43</v>
      </c>
      <c r="B19821" t="s">
        <v>58</v>
      </c>
      <c r="C19821" t="s">
        <v>91</v>
      </c>
      <c r="D19821" t="s">
        <v>214</v>
      </c>
      <c r="E19821" t="s">
        <v>216</v>
      </c>
      <c r="F19821" s="88">
        <v>46388</v>
      </c>
      <c r="G19821" s="87">
        <v>1133.333333333333</v>
      </c>
      <c r="H19821" s="87">
        <v>0</v>
      </c>
    </row>
    <row r="19822" spans="1:8" x14ac:dyDescent="0.3">
      <c r="A19822" t="s">
        <v>43</v>
      </c>
      <c r="B19822" t="s">
        <v>58</v>
      </c>
      <c r="C19822" t="s">
        <v>91</v>
      </c>
      <c r="D19822" t="s">
        <v>214</v>
      </c>
      <c r="E19822" t="s">
        <v>217</v>
      </c>
      <c r="F19822" s="88">
        <v>46388</v>
      </c>
      <c r="G19822" s="87">
        <v>1133.333333333333</v>
      </c>
      <c r="H19822" s="87">
        <v>15.06040545378422</v>
      </c>
    </row>
    <row r="19823" spans="1:8" x14ac:dyDescent="0.3">
      <c r="A19823" t="s">
        <v>43</v>
      </c>
      <c r="B19823" t="s">
        <v>58</v>
      </c>
      <c r="C19823" t="s">
        <v>91</v>
      </c>
      <c r="D19823" t="s">
        <v>214</v>
      </c>
      <c r="E19823" t="s">
        <v>215</v>
      </c>
      <c r="F19823" s="88">
        <v>46419</v>
      </c>
      <c r="G19823" s="87">
        <v>1133.333333333333</v>
      </c>
      <c r="H19823" s="87">
        <v>15.04424778761077</v>
      </c>
    </row>
    <row r="19824" spans="1:8" x14ac:dyDescent="0.3">
      <c r="A19824" t="s">
        <v>43</v>
      </c>
      <c r="B19824" t="s">
        <v>58</v>
      </c>
      <c r="C19824" t="s">
        <v>91</v>
      </c>
      <c r="D19824" t="s">
        <v>214</v>
      </c>
      <c r="E19824" t="s">
        <v>216</v>
      </c>
      <c r="F19824" s="88">
        <v>46419</v>
      </c>
      <c r="G19824" s="87">
        <v>1133.333333333333</v>
      </c>
      <c r="H19824" s="87">
        <v>0</v>
      </c>
    </row>
    <row r="19825" spans="1:8" x14ac:dyDescent="0.3">
      <c r="A19825" t="s">
        <v>43</v>
      </c>
      <c r="B19825" t="s">
        <v>58</v>
      </c>
      <c r="C19825" t="s">
        <v>91</v>
      </c>
      <c r="D19825" t="s">
        <v>214</v>
      </c>
      <c r="E19825" t="s">
        <v>217</v>
      </c>
      <c r="F19825" s="88">
        <v>46419</v>
      </c>
      <c r="G19825" s="87">
        <v>1133.333333333333</v>
      </c>
      <c r="H19825" s="87">
        <v>15.04424778761077</v>
      </c>
    </row>
    <row r="19826" spans="1:8" x14ac:dyDescent="0.3">
      <c r="A19826" t="s">
        <v>43</v>
      </c>
      <c r="B19826" t="s">
        <v>58</v>
      </c>
      <c r="C19826" t="s">
        <v>91</v>
      </c>
      <c r="D19826" t="s">
        <v>214</v>
      </c>
      <c r="E19826" t="s">
        <v>215</v>
      </c>
      <c r="F19826" s="88">
        <v>46447</v>
      </c>
      <c r="G19826" s="87">
        <v>1133.333333333333</v>
      </c>
      <c r="H19826" s="87">
        <v>15.02812475402192</v>
      </c>
    </row>
    <row r="19827" spans="1:8" x14ac:dyDescent="0.3">
      <c r="A19827" t="s">
        <v>43</v>
      </c>
      <c r="B19827" t="s">
        <v>58</v>
      </c>
      <c r="C19827" t="s">
        <v>91</v>
      </c>
      <c r="D19827" t="s">
        <v>214</v>
      </c>
      <c r="E19827" t="s">
        <v>216</v>
      </c>
      <c r="F19827" s="88">
        <v>46447</v>
      </c>
      <c r="G19827" s="87">
        <v>1133.333333333333</v>
      </c>
      <c r="H19827" s="87">
        <v>0</v>
      </c>
    </row>
    <row r="19828" spans="1:8" x14ac:dyDescent="0.3">
      <c r="A19828" t="s">
        <v>43</v>
      </c>
      <c r="B19828" t="s">
        <v>58</v>
      </c>
      <c r="C19828" t="s">
        <v>91</v>
      </c>
      <c r="D19828" t="s">
        <v>214</v>
      </c>
      <c r="E19828" t="s">
        <v>217</v>
      </c>
      <c r="F19828" s="88">
        <v>46447</v>
      </c>
      <c r="G19828" s="87">
        <v>1133.333333333333</v>
      </c>
      <c r="H19828" s="87">
        <v>15.02812475402192</v>
      </c>
    </row>
    <row r="19829" spans="1:8" x14ac:dyDescent="0.3">
      <c r="A19829" t="s">
        <v>43</v>
      </c>
      <c r="B19829" t="s">
        <v>58</v>
      </c>
      <c r="C19829" t="s">
        <v>91</v>
      </c>
      <c r="D19829" t="s">
        <v>214</v>
      </c>
      <c r="E19829" t="s">
        <v>215</v>
      </c>
      <c r="F19829" s="88">
        <v>46478</v>
      </c>
      <c r="G19829" s="87">
        <v>1133.333333333333</v>
      </c>
      <c r="H19829" s="87">
        <v>60.945284464336403</v>
      </c>
    </row>
    <row r="19830" spans="1:8" x14ac:dyDescent="0.3">
      <c r="A19830" t="s">
        <v>43</v>
      </c>
      <c r="B19830" t="s">
        <v>58</v>
      </c>
      <c r="C19830" t="s">
        <v>91</v>
      </c>
      <c r="D19830" t="s">
        <v>214</v>
      </c>
      <c r="E19830" t="s">
        <v>216</v>
      </c>
      <c r="F19830" s="88">
        <v>46478</v>
      </c>
      <c r="G19830" s="87">
        <v>1133.333333333333</v>
      </c>
      <c r="H19830" s="87">
        <v>45.333333333333371</v>
      </c>
    </row>
    <row r="19831" spans="1:8" x14ac:dyDescent="0.3">
      <c r="A19831" t="s">
        <v>43</v>
      </c>
      <c r="B19831" t="s">
        <v>58</v>
      </c>
      <c r="C19831" t="s">
        <v>91</v>
      </c>
      <c r="D19831" t="s">
        <v>214</v>
      </c>
      <c r="E19831" t="s">
        <v>217</v>
      </c>
      <c r="F19831" s="88">
        <v>46478</v>
      </c>
      <c r="G19831" s="87">
        <v>1133.333333333333</v>
      </c>
      <c r="H19831" s="87">
        <v>15.011491472118241</v>
      </c>
    </row>
    <row r="19832" spans="1:8" x14ac:dyDescent="0.3">
      <c r="A19832" t="s">
        <v>43</v>
      </c>
      <c r="B19832" t="s">
        <v>58</v>
      </c>
      <c r="C19832" t="s">
        <v>91</v>
      </c>
      <c r="D19832" t="s">
        <v>214</v>
      </c>
      <c r="E19832" t="s">
        <v>215</v>
      </c>
      <c r="F19832" s="88">
        <v>46508</v>
      </c>
      <c r="G19832" s="87">
        <v>1133.333333333333</v>
      </c>
      <c r="H19832" s="87">
        <v>60.928024101383727</v>
      </c>
    </row>
    <row r="19833" spans="1:8" x14ac:dyDescent="0.3">
      <c r="A19833" t="s">
        <v>43</v>
      </c>
      <c r="B19833" t="s">
        <v>58</v>
      </c>
      <c r="C19833" t="s">
        <v>91</v>
      </c>
      <c r="D19833" t="s">
        <v>214</v>
      </c>
      <c r="E19833" t="s">
        <v>216</v>
      </c>
      <c r="F19833" s="88">
        <v>46508</v>
      </c>
      <c r="G19833" s="87">
        <v>1133.333333333333</v>
      </c>
      <c r="H19833" s="87">
        <v>45.333333333333371</v>
      </c>
    </row>
    <row r="19834" spans="1:8" x14ac:dyDescent="0.3">
      <c r="A19834" t="s">
        <v>43</v>
      </c>
      <c r="B19834" t="s">
        <v>58</v>
      </c>
      <c r="C19834" t="s">
        <v>91</v>
      </c>
      <c r="D19834" t="s">
        <v>214</v>
      </c>
      <c r="E19834" t="s">
        <v>217</v>
      </c>
      <c r="F19834" s="88">
        <v>46508</v>
      </c>
      <c r="G19834" s="87">
        <v>1133.333333333333</v>
      </c>
      <c r="H19834" s="87">
        <v>14.99489496927921</v>
      </c>
    </row>
    <row r="19835" spans="1:8" x14ac:dyDescent="0.3">
      <c r="A19835" t="s">
        <v>43</v>
      </c>
      <c r="B19835" t="s">
        <v>58</v>
      </c>
      <c r="C19835" t="s">
        <v>91</v>
      </c>
      <c r="D19835" t="s">
        <v>214</v>
      </c>
      <c r="E19835" t="s">
        <v>215</v>
      </c>
      <c r="F19835" s="88">
        <v>46539</v>
      </c>
      <c r="G19835" s="87">
        <v>1133.333333333333</v>
      </c>
      <c r="H19835" s="87">
        <v>60.910801861932008</v>
      </c>
    </row>
    <row r="19836" spans="1:8" x14ac:dyDescent="0.3">
      <c r="A19836" t="s">
        <v>43</v>
      </c>
      <c r="B19836" t="s">
        <v>58</v>
      </c>
      <c r="C19836" t="s">
        <v>91</v>
      </c>
      <c r="D19836" t="s">
        <v>214</v>
      </c>
      <c r="E19836" t="s">
        <v>216</v>
      </c>
      <c r="F19836" s="88">
        <v>46539</v>
      </c>
      <c r="G19836" s="87">
        <v>1133.333333333333</v>
      </c>
      <c r="H19836" s="87">
        <v>45.333333333333371</v>
      </c>
    </row>
    <row r="19837" spans="1:8" x14ac:dyDescent="0.3">
      <c r="A19837" t="s">
        <v>43</v>
      </c>
      <c r="B19837" t="s">
        <v>58</v>
      </c>
      <c r="C19837" t="s">
        <v>91</v>
      </c>
      <c r="D19837" t="s">
        <v>214</v>
      </c>
      <c r="E19837" t="s">
        <v>217</v>
      </c>
      <c r="F19837" s="88">
        <v>46539</v>
      </c>
      <c r="G19837" s="87">
        <v>1133.333333333333</v>
      </c>
      <c r="H19837" s="87">
        <v>14.97833512365264</v>
      </c>
    </row>
    <row r="19838" spans="1:8" x14ac:dyDescent="0.3">
      <c r="A19838" t="s">
        <v>43</v>
      </c>
      <c r="B19838" t="s">
        <v>58</v>
      </c>
      <c r="C19838" t="s">
        <v>91</v>
      </c>
      <c r="D19838" t="s">
        <v>214</v>
      </c>
      <c r="E19838" t="s">
        <v>215</v>
      </c>
      <c r="F19838" s="88">
        <v>46569</v>
      </c>
      <c r="G19838" s="87">
        <v>1133.333333333333</v>
      </c>
      <c r="H19838" s="87">
        <v>60.893617619814208</v>
      </c>
    </row>
    <row r="19839" spans="1:8" x14ac:dyDescent="0.3">
      <c r="A19839" t="s">
        <v>43</v>
      </c>
      <c r="B19839" t="s">
        <v>58</v>
      </c>
      <c r="C19839" t="s">
        <v>91</v>
      </c>
      <c r="D19839" t="s">
        <v>214</v>
      </c>
      <c r="E19839" t="s">
        <v>216</v>
      </c>
      <c r="F19839" s="88">
        <v>46569</v>
      </c>
      <c r="G19839" s="87">
        <v>1133.333333333333</v>
      </c>
      <c r="H19839" s="87">
        <v>45.333333333333371</v>
      </c>
    </row>
    <row r="19840" spans="1:8" x14ac:dyDescent="0.3">
      <c r="A19840" t="s">
        <v>43</v>
      </c>
      <c r="B19840" t="s">
        <v>58</v>
      </c>
      <c r="C19840" t="s">
        <v>91</v>
      </c>
      <c r="D19840" t="s">
        <v>214</v>
      </c>
      <c r="E19840" t="s">
        <v>217</v>
      </c>
      <c r="F19840" s="88">
        <v>46569</v>
      </c>
      <c r="G19840" s="87">
        <v>1133.333333333333</v>
      </c>
      <c r="H19840" s="87">
        <v>14.961811813923831</v>
      </c>
    </row>
    <row r="19841" spans="1:8" x14ac:dyDescent="0.3">
      <c r="A19841" t="s">
        <v>43</v>
      </c>
      <c r="B19841" t="s">
        <v>58</v>
      </c>
      <c r="C19841" t="s">
        <v>91</v>
      </c>
      <c r="D19841" t="s">
        <v>214</v>
      </c>
      <c r="E19841" t="s">
        <v>215</v>
      </c>
      <c r="F19841" s="88">
        <v>46600</v>
      </c>
      <c r="G19841" s="87">
        <v>1133.333333333333</v>
      </c>
      <c r="H19841" s="87">
        <v>60.876190476190601</v>
      </c>
    </row>
    <row r="19842" spans="1:8" x14ac:dyDescent="0.3">
      <c r="A19842" t="s">
        <v>43</v>
      </c>
      <c r="B19842" t="s">
        <v>58</v>
      </c>
      <c r="C19842" t="s">
        <v>91</v>
      </c>
      <c r="D19842" t="s">
        <v>214</v>
      </c>
      <c r="E19842" t="s">
        <v>216</v>
      </c>
      <c r="F19842" s="88">
        <v>46600</v>
      </c>
      <c r="G19842" s="87">
        <v>1133.333333333333</v>
      </c>
      <c r="H19842" s="87">
        <v>45.333333333333371</v>
      </c>
    </row>
    <row r="19843" spans="1:8" x14ac:dyDescent="0.3">
      <c r="A19843" t="s">
        <v>43</v>
      </c>
      <c r="B19843" t="s">
        <v>58</v>
      </c>
      <c r="C19843" t="s">
        <v>91</v>
      </c>
      <c r="D19843" t="s">
        <v>214</v>
      </c>
      <c r="E19843" t="s">
        <v>217</v>
      </c>
      <c r="F19843" s="88">
        <v>46600</v>
      </c>
      <c r="G19843" s="87">
        <v>1133.333333333333</v>
      </c>
      <c r="H19843" s="87">
        <v>14.945054945055141</v>
      </c>
    </row>
    <row r="19844" spans="1:8" x14ac:dyDescent="0.3">
      <c r="A19844" t="s">
        <v>43</v>
      </c>
      <c r="B19844" t="s">
        <v>58</v>
      </c>
      <c r="C19844" t="s">
        <v>91</v>
      </c>
      <c r="D19844" t="s">
        <v>214</v>
      </c>
      <c r="E19844" t="s">
        <v>215</v>
      </c>
      <c r="F19844" s="88">
        <v>46631</v>
      </c>
      <c r="G19844" s="87">
        <v>1133.333333333333</v>
      </c>
      <c r="H19844" s="87">
        <v>60.85908247021699</v>
      </c>
    </row>
    <row r="19845" spans="1:8" x14ac:dyDescent="0.3">
      <c r="A19845" t="s">
        <v>43</v>
      </c>
      <c r="B19845" t="s">
        <v>58</v>
      </c>
      <c r="C19845" t="s">
        <v>91</v>
      </c>
      <c r="D19845" t="s">
        <v>214</v>
      </c>
      <c r="E19845" t="s">
        <v>216</v>
      </c>
      <c r="F19845" s="88">
        <v>46631</v>
      </c>
      <c r="G19845" s="87">
        <v>1133.333333333333</v>
      </c>
      <c r="H19845" s="87">
        <v>45.333333333333371</v>
      </c>
    </row>
    <row r="19846" spans="1:8" x14ac:dyDescent="0.3">
      <c r="A19846" t="s">
        <v>43</v>
      </c>
      <c r="B19846" t="s">
        <v>58</v>
      </c>
      <c r="C19846" t="s">
        <v>91</v>
      </c>
      <c r="D19846" t="s">
        <v>214</v>
      </c>
      <c r="E19846" t="s">
        <v>217</v>
      </c>
      <c r="F19846" s="88">
        <v>46631</v>
      </c>
      <c r="G19846" s="87">
        <v>1133.333333333333</v>
      </c>
      <c r="H19846" s="87">
        <v>14.92860493931126</v>
      </c>
    </row>
    <row r="19847" spans="1:8" x14ac:dyDescent="0.3">
      <c r="A19847" t="s">
        <v>43</v>
      </c>
      <c r="B19847" t="s">
        <v>58</v>
      </c>
      <c r="C19847" t="s">
        <v>91</v>
      </c>
      <c r="D19847" t="s">
        <v>214</v>
      </c>
      <c r="E19847" t="s">
        <v>215</v>
      </c>
      <c r="F19847" s="88">
        <v>46661</v>
      </c>
      <c r="G19847" s="87">
        <v>1133.333333333333</v>
      </c>
      <c r="H19847" s="87">
        <v>60.842012084362189</v>
      </c>
    </row>
    <row r="19848" spans="1:8" x14ac:dyDescent="0.3">
      <c r="A19848" t="s">
        <v>43</v>
      </c>
      <c r="B19848" t="s">
        <v>58</v>
      </c>
      <c r="C19848" t="s">
        <v>91</v>
      </c>
      <c r="D19848" t="s">
        <v>214</v>
      </c>
      <c r="E19848" t="s">
        <v>216</v>
      </c>
      <c r="F19848" s="88">
        <v>46661</v>
      </c>
      <c r="G19848" s="87">
        <v>1133.333333333333</v>
      </c>
      <c r="H19848" s="87">
        <v>45.333333333333371</v>
      </c>
    </row>
    <row r="19849" spans="1:8" x14ac:dyDescent="0.3">
      <c r="A19849" t="s">
        <v>43</v>
      </c>
      <c r="B19849" t="s">
        <v>58</v>
      </c>
      <c r="C19849" t="s">
        <v>91</v>
      </c>
      <c r="D19849" t="s">
        <v>214</v>
      </c>
      <c r="E19849" t="s">
        <v>217</v>
      </c>
      <c r="F19849" s="88">
        <v>46661</v>
      </c>
      <c r="G19849" s="87">
        <v>1133.333333333333</v>
      </c>
      <c r="H19849" s="87">
        <v>14.912191106758421</v>
      </c>
    </row>
    <row r="19850" spans="1:8" x14ac:dyDescent="0.3">
      <c r="A19850" t="s">
        <v>43</v>
      </c>
      <c r="B19850" t="s">
        <v>58</v>
      </c>
      <c r="C19850" t="s">
        <v>91</v>
      </c>
      <c r="D19850" t="s">
        <v>214</v>
      </c>
      <c r="E19850" t="s">
        <v>215</v>
      </c>
      <c r="F19850" s="88">
        <v>46692</v>
      </c>
      <c r="G19850" s="87">
        <v>1133.333333333333</v>
      </c>
      <c r="H19850" s="87">
        <v>60.824979194673723</v>
      </c>
    </row>
    <row r="19851" spans="1:8" x14ac:dyDescent="0.3">
      <c r="A19851" t="s">
        <v>43</v>
      </c>
      <c r="B19851" t="s">
        <v>58</v>
      </c>
      <c r="C19851" t="s">
        <v>91</v>
      </c>
      <c r="D19851" t="s">
        <v>214</v>
      </c>
      <c r="E19851" t="s">
        <v>216</v>
      </c>
      <c r="F19851" s="88">
        <v>46692</v>
      </c>
      <c r="G19851" s="87">
        <v>1133.333333333333</v>
      </c>
      <c r="H19851" s="87">
        <v>45.333333333333371</v>
      </c>
    </row>
    <row r="19852" spans="1:8" x14ac:dyDescent="0.3">
      <c r="A19852" t="s">
        <v>43</v>
      </c>
      <c r="B19852" t="s">
        <v>58</v>
      </c>
      <c r="C19852" t="s">
        <v>91</v>
      </c>
      <c r="D19852" t="s">
        <v>214</v>
      </c>
      <c r="E19852" t="s">
        <v>217</v>
      </c>
      <c r="F19852" s="88">
        <v>46692</v>
      </c>
      <c r="G19852" s="87">
        <v>1133.333333333333</v>
      </c>
      <c r="H19852" s="87">
        <v>14.89581332821192</v>
      </c>
    </row>
    <row r="19853" spans="1:8" x14ac:dyDescent="0.3">
      <c r="A19853" t="s">
        <v>43</v>
      </c>
      <c r="B19853" t="s">
        <v>58</v>
      </c>
      <c r="C19853" t="s">
        <v>91</v>
      </c>
      <c r="D19853" t="s">
        <v>214</v>
      </c>
      <c r="E19853" t="s">
        <v>215</v>
      </c>
      <c r="F19853" s="88">
        <v>46722</v>
      </c>
      <c r="G19853" s="87">
        <v>1133.333333333333</v>
      </c>
      <c r="H19853" s="87">
        <v>60.807983677743131</v>
      </c>
    </row>
    <row r="19854" spans="1:8" x14ac:dyDescent="0.3">
      <c r="A19854" t="s">
        <v>43</v>
      </c>
      <c r="B19854" t="s">
        <v>58</v>
      </c>
      <c r="C19854" t="s">
        <v>91</v>
      </c>
      <c r="D19854" t="s">
        <v>214</v>
      </c>
      <c r="E19854" t="s">
        <v>216</v>
      </c>
      <c r="F19854" s="88">
        <v>46722</v>
      </c>
      <c r="G19854" s="87">
        <v>1133.333333333333</v>
      </c>
      <c r="H19854" s="87">
        <v>45.333333333333371</v>
      </c>
    </row>
    <row r="19855" spans="1:8" x14ac:dyDescent="0.3">
      <c r="A19855" t="s">
        <v>43</v>
      </c>
      <c r="B19855" t="s">
        <v>58</v>
      </c>
      <c r="C19855" t="s">
        <v>91</v>
      </c>
      <c r="D19855" t="s">
        <v>214</v>
      </c>
      <c r="E19855" t="s">
        <v>217</v>
      </c>
      <c r="F19855" s="88">
        <v>46722</v>
      </c>
      <c r="G19855" s="87">
        <v>1133.333333333333</v>
      </c>
      <c r="H19855" s="87">
        <v>14.87947148500945</v>
      </c>
    </row>
    <row r="19856" spans="1:8" x14ac:dyDescent="0.3">
      <c r="A19856" t="s">
        <v>43</v>
      </c>
      <c r="B19856" t="s">
        <v>58</v>
      </c>
      <c r="C19856" t="s">
        <v>93</v>
      </c>
      <c r="D19856" t="s">
        <v>198</v>
      </c>
      <c r="E19856" t="s">
        <v>135</v>
      </c>
      <c r="G19856" s="87">
        <v>10400</v>
      </c>
      <c r="H19856" s="87">
        <v>5990.4</v>
      </c>
    </row>
    <row r="19857" spans="1:8" x14ac:dyDescent="0.3">
      <c r="A19857" t="s">
        <v>43</v>
      </c>
      <c r="B19857" t="s">
        <v>58</v>
      </c>
      <c r="C19857" t="s">
        <v>93</v>
      </c>
      <c r="D19857" t="s">
        <v>198</v>
      </c>
      <c r="E19857" t="s">
        <v>199</v>
      </c>
      <c r="G19857" s="87">
        <v>10400</v>
      </c>
      <c r="H19857" s="87">
        <v>10400</v>
      </c>
    </row>
    <row r="19858" spans="1:8" x14ac:dyDescent="0.3">
      <c r="A19858" t="s">
        <v>43</v>
      </c>
      <c r="B19858" t="s">
        <v>58</v>
      </c>
      <c r="C19858" t="s">
        <v>93</v>
      </c>
      <c r="D19858" t="s">
        <v>198</v>
      </c>
      <c r="E19858" t="s">
        <v>200</v>
      </c>
      <c r="G19858" s="87">
        <v>10400</v>
      </c>
      <c r="H19858" s="87">
        <v>10537.401552467451</v>
      </c>
    </row>
    <row r="19859" spans="1:8" x14ac:dyDescent="0.3">
      <c r="A19859" t="s">
        <v>43</v>
      </c>
      <c r="B19859" t="s">
        <v>58</v>
      </c>
      <c r="C19859" t="s">
        <v>93</v>
      </c>
      <c r="D19859" t="s">
        <v>198</v>
      </c>
      <c r="E19859" t="s">
        <v>201</v>
      </c>
      <c r="G19859" s="87">
        <v>10400</v>
      </c>
      <c r="H19859" s="87">
        <v>10400</v>
      </c>
    </row>
    <row r="19860" spans="1:8" x14ac:dyDescent="0.3">
      <c r="A19860" t="s">
        <v>43</v>
      </c>
      <c r="B19860" t="s">
        <v>58</v>
      </c>
      <c r="C19860" t="s">
        <v>93</v>
      </c>
      <c r="D19860" t="s">
        <v>198</v>
      </c>
      <c r="E19860" t="s">
        <v>202</v>
      </c>
      <c r="G19860" s="87">
        <v>10400</v>
      </c>
      <c r="H19860" s="87">
        <v>6069.5432942212456</v>
      </c>
    </row>
    <row r="19861" spans="1:8" x14ac:dyDescent="0.3">
      <c r="A19861" t="s">
        <v>43</v>
      </c>
      <c r="B19861" t="s">
        <v>58</v>
      </c>
      <c r="C19861" t="s">
        <v>93</v>
      </c>
      <c r="D19861" t="s">
        <v>198</v>
      </c>
      <c r="E19861" t="s">
        <v>139</v>
      </c>
      <c r="G19861" s="87">
        <v>10400</v>
      </c>
      <c r="H19861" s="87">
        <v>6708</v>
      </c>
    </row>
    <row r="19862" spans="1:8" x14ac:dyDescent="0.3">
      <c r="A19862" t="s">
        <v>43</v>
      </c>
      <c r="B19862" t="s">
        <v>58</v>
      </c>
      <c r="C19862" t="s">
        <v>93</v>
      </c>
      <c r="D19862" t="s">
        <v>198</v>
      </c>
      <c r="E19862" t="s">
        <v>65</v>
      </c>
      <c r="G19862" s="87">
        <v>10400</v>
      </c>
      <c r="H19862" s="87">
        <v>6069.5432942212456</v>
      </c>
    </row>
    <row r="19863" spans="1:8" x14ac:dyDescent="0.3">
      <c r="A19863" t="s">
        <v>43</v>
      </c>
      <c r="B19863" t="s">
        <v>58</v>
      </c>
      <c r="C19863" t="s">
        <v>93</v>
      </c>
      <c r="D19863" t="s">
        <v>203</v>
      </c>
      <c r="E19863" t="s">
        <v>204</v>
      </c>
      <c r="G19863" s="87">
        <v>10400</v>
      </c>
      <c r="H19863" s="87">
        <v>6088.5454455472454</v>
      </c>
    </row>
    <row r="19864" spans="1:8" x14ac:dyDescent="0.3">
      <c r="A19864" t="s">
        <v>43</v>
      </c>
      <c r="B19864" t="s">
        <v>58</v>
      </c>
      <c r="C19864" t="s">
        <v>93</v>
      </c>
      <c r="D19864" t="s">
        <v>203</v>
      </c>
      <c r="E19864" t="s">
        <v>142</v>
      </c>
      <c r="G19864" s="87">
        <v>10400</v>
      </c>
      <c r="H19864" s="87">
        <v>10400</v>
      </c>
    </row>
    <row r="19865" spans="1:8" x14ac:dyDescent="0.3">
      <c r="A19865" t="s">
        <v>43</v>
      </c>
      <c r="B19865" t="s">
        <v>58</v>
      </c>
      <c r="C19865" t="s">
        <v>93</v>
      </c>
      <c r="D19865" t="s">
        <v>203</v>
      </c>
      <c r="E19865" t="s">
        <v>143</v>
      </c>
      <c r="G19865" s="87">
        <v>10400</v>
      </c>
      <c r="H19865" s="87">
        <v>10570.39139851953</v>
      </c>
    </row>
    <row r="19866" spans="1:8" x14ac:dyDescent="0.3">
      <c r="A19866" t="s">
        <v>43</v>
      </c>
      <c r="B19866" t="s">
        <v>58</v>
      </c>
      <c r="C19866" t="s">
        <v>93</v>
      </c>
      <c r="D19866" t="s">
        <v>203</v>
      </c>
      <c r="E19866" t="s">
        <v>141</v>
      </c>
      <c r="G19866" s="87">
        <v>10400</v>
      </c>
      <c r="H19866" s="87">
        <v>0</v>
      </c>
    </row>
    <row r="19867" spans="1:8" x14ac:dyDescent="0.3">
      <c r="A19867" t="s">
        <v>43</v>
      </c>
      <c r="B19867" t="s">
        <v>58</v>
      </c>
      <c r="C19867" t="s">
        <v>93</v>
      </c>
      <c r="D19867" t="s">
        <v>203</v>
      </c>
      <c r="E19867" t="s">
        <v>205</v>
      </c>
      <c r="G19867" s="87">
        <v>10400</v>
      </c>
      <c r="H19867" s="87">
        <v>6088.5454455472454</v>
      </c>
    </row>
    <row r="19868" spans="1:8" x14ac:dyDescent="0.3">
      <c r="A19868" t="s">
        <v>43</v>
      </c>
      <c r="B19868" t="s">
        <v>58</v>
      </c>
      <c r="C19868" t="s">
        <v>93</v>
      </c>
      <c r="D19868" t="s">
        <v>206</v>
      </c>
      <c r="E19868" t="s">
        <v>207</v>
      </c>
      <c r="G19868" s="87">
        <v>10400</v>
      </c>
      <c r="H19868" s="87">
        <v>11024</v>
      </c>
    </row>
    <row r="19869" spans="1:8" x14ac:dyDescent="0.3">
      <c r="A19869" t="s">
        <v>43</v>
      </c>
      <c r="B19869" t="s">
        <v>58</v>
      </c>
      <c r="C19869" t="s">
        <v>93</v>
      </c>
      <c r="D19869" t="s">
        <v>206</v>
      </c>
      <c r="E19869" t="s">
        <v>208</v>
      </c>
      <c r="G19869" s="87">
        <v>10400</v>
      </c>
      <c r="H19869" s="87">
        <v>11024</v>
      </c>
    </row>
    <row r="19870" spans="1:8" x14ac:dyDescent="0.3">
      <c r="A19870" t="s">
        <v>43</v>
      </c>
      <c r="B19870" t="s">
        <v>58</v>
      </c>
      <c r="C19870" t="s">
        <v>93</v>
      </c>
      <c r="D19870" t="s">
        <v>206</v>
      </c>
      <c r="E19870" t="s">
        <v>209</v>
      </c>
      <c r="G19870" s="87">
        <v>10400</v>
      </c>
      <c r="H19870" s="87">
        <v>9443.2388767323118</v>
      </c>
    </row>
    <row r="19871" spans="1:8" x14ac:dyDescent="0.3">
      <c r="A19871" t="s">
        <v>43</v>
      </c>
      <c r="B19871" t="s">
        <v>58</v>
      </c>
      <c r="C19871" t="s">
        <v>93</v>
      </c>
      <c r="D19871" t="s">
        <v>210</v>
      </c>
      <c r="E19871" t="s">
        <v>211</v>
      </c>
      <c r="G19871" s="87">
        <v>10400</v>
      </c>
      <c r="H19871" s="87">
        <v>9568</v>
      </c>
    </row>
    <row r="19872" spans="1:8" x14ac:dyDescent="0.3">
      <c r="A19872" t="s">
        <v>43</v>
      </c>
      <c r="B19872" t="s">
        <v>58</v>
      </c>
      <c r="C19872" t="s">
        <v>93</v>
      </c>
      <c r="D19872" t="s">
        <v>210</v>
      </c>
      <c r="E19872" t="s">
        <v>212</v>
      </c>
      <c r="G19872" s="87">
        <v>10400</v>
      </c>
      <c r="H19872" s="87">
        <v>9464</v>
      </c>
    </row>
    <row r="19873" spans="1:8" x14ac:dyDescent="0.3">
      <c r="A19873" t="s">
        <v>43</v>
      </c>
      <c r="B19873" t="s">
        <v>58</v>
      </c>
      <c r="C19873" t="s">
        <v>93</v>
      </c>
      <c r="D19873" t="s">
        <v>210</v>
      </c>
      <c r="E19873" t="s">
        <v>213</v>
      </c>
      <c r="G19873" s="87">
        <v>10400</v>
      </c>
      <c r="H19873" s="87">
        <v>9412</v>
      </c>
    </row>
    <row r="19874" spans="1:8" x14ac:dyDescent="0.3">
      <c r="A19874" t="s">
        <v>43</v>
      </c>
      <c r="B19874" t="s">
        <v>58</v>
      </c>
      <c r="C19874" t="s">
        <v>93</v>
      </c>
      <c r="D19874" t="s">
        <v>214</v>
      </c>
      <c r="E19874" t="s">
        <v>215</v>
      </c>
      <c r="F19874" s="88">
        <v>46388</v>
      </c>
      <c r="G19874" s="87">
        <v>866.66666666666663</v>
      </c>
      <c r="H19874" s="87">
        <v>47.980974412142658</v>
      </c>
    </row>
    <row r="19875" spans="1:8" x14ac:dyDescent="0.3">
      <c r="A19875" t="s">
        <v>43</v>
      </c>
      <c r="B19875" t="s">
        <v>58</v>
      </c>
      <c r="C19875" t="s">
        <v>93</v>
      </c>
      <c r="D19875" t="s">
        <v>214</v>
      </c>
      <c r="E19875" t="s">
        <v>216</v>
      </c>
      <c r="F19875" s="88">
        <v>46388</v>
      </c>
      <c r="G19875" s="87">
        <v>866.66666666666663</v>
      </c>
      <c r="H19875" s="87">
        <v>52.000000000000043</v>
      </c>
    </row>
    <row r="19876" spans="1:8" x14ac:dyDescent="0.3">
      <c r="A19876" t="s">
        <v>43</v>
      </c>
      <c r="B19876" t="s">
        <v>58</v>
      </c>
      <c r="C19876" t="s">
        <v>93</v>
      </c>
      <c r="D19876" t="s">
        <v>214</v>
      </c>
      <c r="E19876" t="s">
        <v>217</v>
      </c>
      <c r="F19876" s="88">
        <v>46388</v>
      </c>
      <c r="G19876" s="87">
        <v>866.66666666666663</v>
      </c>
      <c r="H19876" s="87">
        <v>-3.7915335734504412</v>
      </c>
    </row>
    <row r="19877" spans="1:8" x14ac:dyDescent="0.3">
      <c r="A19877" t="s">
        <v>43</v>
      </c>
      <c r="B19877" t="s">
        <v>58</v>
      </c>
      <c r="C19877" t="s">
        <v>93</v>
      </c>
      <c r="D19877" t="s">
        <v>214</v>
      </c>
      <c r="E19877" t="s">
        <v>215</v>
      </c>
      <c r="F19877" s="88">
        <v>46419</v>
      </c>
      <c r="G19877" s="87">
        <v>866.66666666666663</v>
      </c>
      <c r="H19877" s="87">
        <v>47.979552848452919</v>
      </c>
    </row>
    <row r="19878" spans="1:8" x14ac:dyDescent="0.3">
      <c r="A19878" t="s">
        <v>43</v>
      </c>
      <c r="B19878" t="s">
        <v>58</v>
      </c>
      <c r="C19878" t="s">
        <v>93</v>
      </c>
      <c r="D19878" t="s">
        <v>214</v>
      </c>
      <c r="E19878" t="s">
        <v>216</v>
      </c>
      <c r="F19878" s="88">
        <v>46419</v>
      </c>
      <c r="G19878" s="87">
        <v>866.66666666666663</v>
      </c>
      <c r="H19878" s="87">
        <v>52.000000000000043</v>
      </c>
    </row>
    <row r="19879" spans="1:8" x14ac:dyDescent="0.3">
      <c r="A19879" t="s">
        <v>43</v>
      </c>
      <c r="B19879" t="s">
        <v>58</v>
      </c>
      <c r="C19879" t="s">
        <v>93</v>
      </c>
      <c r="D19879" t="s">
        <v>214</v>
      </c>
      <c r="E19879" t="s">
        <v>217</v>
      </c>
      <c r="F19879" s="88">
        <v>46419</v>
      </c>
      <c r="G19879" s="87">
        <v>866.66666666666663</v>
      </c>
      <c r="H19879" s="87">
        <v>-3.7928746712708592</v>
      </c>
    </row>
    <row r="19880" spans="1:8" x14ac:dyDescent="0.3">
      <c r="A19880" t="s">
        <v>43</v>
      </c>
      <c r="B19880" t="s">
        <v>58</v>
      </c>
      <c r="C19880" t="s">
        <v>93</v>
      </c>
      <c r="D19880" t="s">
        <v>214</v>
      </c>
      <c r="E19880" t="s">
        <v>215</v>
      </c>
      <c r="F19880" s="88">
        <v>46447</v>
      </c>
      <c r="G19880" s="87">
        <v>866.66666666666663</v>
      </c>
      <c r="H19880" s="87">
        <v>47.978130278769122</v>
      </c>
    </row>
    <row r="19881" spans="1:8" x14ac:dyDescent="0.3">
      <c r="A19881" t="s">
        <v>43</v>
      </c>
      <c r="B19881" t="s">
        <v>58</v>
      </c>
      <c r="C19881" t="s">
        <v>93</v>
      </c>
      <c r="D19881" t="s">
        <v>214</v>
      </c>
      <c r="E19881" t="s">
        <v>216</v>
      </c>
      <c r="F19881" s="88">
        <v>46447</v>
      </c>
      <c r="G19881" s="87">
        <v>866.66666666666663</v>
      </c>
      <c r="H19881" s="87">
        <v>52.000000000000043</v>
      </c>
    </row>
    <row r="19882" spans="1:8" x14ac:dyDescent="0.3">
      <c r="A19882" t="s">
        <v>43</v>
      </c>
      <c r="B19882" t="s">
        <v>58</v>
      </c>
      <c r="C19882" t="s">
        <v>93</v>
      </c>
      <c r="D19882" t="s">
        <v>214</v>
      </c>
      <c r="E19882" t="s">
        <v>217</v>
      </c>
      <c r="F19882" s="88">
        <v>46447</v>
      </c>
      <c r="G19882" s="87">
        <v>866.66666666666663</v>
      </c>
      <c r="H19882" s="87">
        <v>-3.7942167181424469</v>
      </c>
    </row>
    <row r="19883" spans="1:8" x14ac:dyDescent="0.3">
      <c r="A19883" t="s">
        <v>43</v>
      </c>
      <c r="B19883" t="s">
        <v>58</v>
      </c>
      <c r="C19883" t="s">
        <v>93</v>
      </c>
      <c r="D19883" t="s">
        <v>214</v>
      </c>
      <c r="E19883" t="s">
        <v>215</v>
      </c>
      <c r="F19883" s="88">
        <v>46478</v>
      </c>
      <c r="G19883" s="87">
        <v>866.66666666666663</v>
      </c>
      <c r="H19883" s="87">
        <v>47.976658427523567</v>
      </c>
    </row>
    <row r="19884" spans="1:8" x14ac:dyDescent="0.3">
      <c r="A19884" t="s">
        <v>43</v>
      </c>
      <c r="B19884" t="s">
        <v>58</v>
      </c>
      <c r="C19884" t="s">
        <v>93</v>
      </c>
      <c r="D19884" t="s">
        <v>214</v>
      </c>
      <c r="E19884" t="s">
        <v>216</v>
      </c>
      <c r="F19884" s="88">
        <v>46478</v>
      </c>
      <c r="G19884" s="87">
        <v>866.66666666666663</v>
      </c>
      <c r="H19884" s="87">
        <v>52.000000000000043</v>
      </c>
    </row>
    <row r="19885" spans="1:8" x14ac:dyDescent="0.3">
      <c r="A19885" t="s">
        <v>43</v>
      </c>
      <c r="B19885" t="s">
        <v>58</v>
      </c>
      <c r="C19885" t="s">
        <v>93</v>
      </c>
      <c r="D19885" t="s">
        <v>214</v>
      </c>
      <c r="E19885" t="s">
        <v>217</v>
      </c>
      <c r="F19885" s="88">
        <v>46478</v>
      </c>
      <c r="G19885" s="87">
        <v>866.66666666666663</v>
      </c>
      <c r="H19885" s="87">
        <v>-3.795605257053225</v>
      </c>
    </row>
    <row r="19886" spans="1:8" x14ac:dyDescent="0.3">
      <c r="A19886" t="s">
        <v>43</v>
      </c>
      <c r="B19886" t="s">
        <v>58</v>
      </c>
      <c r="C19886" t="s">
        <v>93</v>
      </c>
      <c r="D19886" t="s">
        <v>214</v>
      </c>
      <c r="E19886" t="s">
        <v>215</v>
      </c>
      <c r="F19886" s="88">
        <v>46508</v>
      </c>
      <c r="G19886" s="87">
        <v>866.66666666666663</v>
      </c>
      <c r="H19886" s="87">
        <v>47.975185498600759</v>
      </c>
    </row>
    <row r="19887" spans="1:8" x14ac:dyDescent="0.3">
      <c r="A19887" t="s">
        <v>43</v>
      </c>
      <c r="B19887" t="s">
        <v>58</v>
      </c>
      <c r="C19887" t="s">
        <v>93</v>
      </c>
      <c r="D19887" t="s">
        <v>214</v>
      </c>
      <c r="E19887" t="s">
        <v>216</v>
      </c>
      <c r="F19887" s="88">
        <v>46508</v>
      </c>
      <c r="G19887" s="87">
        <v>866.66666666666663</v>
      </c>
      <c r="H19887" s="87">
        <v>52.000000000000043</v>
      </c>
    </row>
    <row r="19888" spans="1:8" x14ac:dyDescent="0.3">
      <c r="A19888" t="s">
        <v>43</v>
      </c>
      <c r="B19888" t="s">
        <v>58</v>
      </c>
      <c r="C19888" t="s">
        <v>93</v>
      </c>
      <c r="D19888" t="s">
        <v>214</v>
      </c>
      <c r="E19888" t="s">
        <v>217</v>
      </c>
      <c r="F19888" s="88">
        <v>46508</v>
      </c>
      <c r="G19888" s="87">
        <v>866.66666666666663</v>
      </c>
      <c r="H19888" s="87">
        <v>-3.7969948126409081</v>
      </c>
    </row>
    <row r="19889" spans="1:8" x14ac:dyDescent="0.3">
      <c r="A19889" t="s">
        <v>43</v>
      </c>
      <c r="B19889" t="s">
        <v>58</v>
      </c>
      <c r="C19889" t="s">
        <v>93</v>
      </c>
      <c r="D19889" t="s">
        <v>214</v>
      </c>
      <c r="E19889" t="s">
        <v>215</v>
      </c>
      <c r="F19889" s="88">
        <v>46539</v>
      </c>
      <c r="G19889" s="87">
        <v>866.66666666666663</v>
      </c>
      <c r="H19889" s="87">
        <v>47.973711490816207</v>
      </c>
    </row>
    <row r="19890" spans="1:8" x14ac:dyDescent="0.3">
      <c r="A19890" t="s">
        <v>43</v>
      </c>
      <c r="B19890" t="s">
        <v>58</v>
      </c>
      <c r="C19890" t="s">
        <v>93</v>
      </c>
      <c r="D19890" t="s">
        <v>214</v>
      </c>
      <c r="E19890" t="s">
        <v>216</v>
      </c>
      <c r="F19890" s="88">
        <v>46539</v>
      </c>
      <c r="G19890" s="87">
        <v>866.66666666666663</v>
      </c>
      <c r="H19890" s="87">
        <v>52.000000000000043</v>
      </c>
    </row>
    <row r="19891" spans="1:8" x14ac:dyDescent="0.3">
      <c r="A19891" t="s">
        <v>43</v>
      </c>
      <c r="B19891" t="s">
        <v>58</v>
      </c>
      <c r="C19891" t="s">
        <v>93</v>
      </c>
      <c r="D19891" t="s">
        <v>214</v>
      </c>
      <c r="E19891" t="s">
        <v>217</v>
      </c>
      <c r="F19891" s="88">
        <v>46539</v>
      </c>
      <c r="G19891" s="87">
        <v>866.66666666666663</v>
      </c>
      <c r="H19891" s="87">
        <v>-3.798385386022411</v>
      </c>
    </row>
    <row r="19892" spans="1:8" x14ac:dyDescent="0.3">
      <c r="A19892" t="s">
        <v>43</v>
      </c>
      <c r="B19892" t="s">
        <v>58</v>
      </c>
      <c r="C19892" t="s">
        <v>93</v>
      </c>
      <c r="D19892" t="s">
        <v>214</v>
      </c>
      <c r="E19892" t="s">
        <v>215</v>
      </c>
      <c r="F19892" s="88">
        <v>46569</v>
      </c>
      <c r="G19892" s="87">
        <v>866.66666666666663</v>
      </c>
      <c r="H19892" s="87">
        <v>-3.799776978316475</v>
      </c>
    </row>
    <row r="19893" spans="1:8" x14ac:dyDescent="0.3">
      <c r="A19893" t="s">
        <v>43</v>
      </c>
      <c r="B19893" t="s">
        <v>58</v>
      </c>
      <c r="C19893" t="s">
        <v>93</v>
      </c>
      <c r="D19893" t="s">
        <v>214</v>
      </c>
      <c r="E19893" t="s">
        <v>216</v>
      </c>
      <c r="F19893" s="88">
        <v>46569</v>
      </c>
      <c r="G19893" s="87">
        <v>866.66666666666663</v>
      </c>
      <c r="H19893" s="87">
        <v>0</v>
      </c>
    </row>
    <row r="19894" spans="1:8" x14ac:dyDescent="0.3">
      <c r="A19894" t="s">
        <v>43</v>
      </c>
      <c r="B19894" t="s">
        <v>58</v>
      </c>
      <c r="C19894" t="s">
        <v>93</v>
      </c>
      <c r="D19894" t="s">
        <v>214</v>
      </c>
      <c r="E19894" t="s">
        <v>217</v>
      </c>
      <c r="F19894" s="88">
        <v>46569</v>
      </c>
      <c r="G19894" s="87">
        <v>866.66666666666663</v>
      </c>
      <c r="H19894" s="87">
        <v>-3.799776978316475</v>
      </c>
    </row>
    <row r="19895" spans="1:8" x14ac:dyDescent="0.3">
      <c r="A19895" t="s">
        <v>43</v>
      </c>
      <c r="B19895" t="s">
        <v>58</v>
      </c>
      <c r="C19895" t="s">
        <v>93</v>
      </c>
      <c r="D19895" t="s">
        <v>214</v>
      </c>
      <c r="E19895" t="s">
        <v>215</v>
      </c>
      <c r="F19895" s="88">
        <v>46600</v>
      </c>
      <c r="G19895" s="87">
        <v>866.66666666666663</v>
      </c>
      <c r="H19895" s="87">
        <v>-3.801192428857799</v>
      </c>
    </row>
    <row r="19896" spans="1:8" x14ac:dyDescent="0.3">
      <c r="A19896" t="s">
        <v>43</v>
      </c>
      <c r="B19896" t="s">
        <v>58</v>
      </c>
      <c r="C19896" t="s">
        <v>93</v>
      </c>
      <c r="D19896" t="s">
        <v>214</v>
      </c>
      <c r="E19896" t="s">
        <v>216</v>
      </c>
      <c r="F19896" s="88">
        <v>46600</v>
      </c>
      <c r="G19896" s="87">
        <v>866.66666666666663</v>
      </c>
      <c r="H19896" s="87">
        <v>0</v>
      </c>
    </row>
    <row r="19897" spans="1:8" x14ac:dyDescent="0.3">
      <c r="A19897" t="s">
        <v>43</v>
      </c>
      <c r="B19897" t="s">
        <v>58</v>
      </c>
      <c r="C19897" t="s">
        <v>93</v>
      </c>
      <c r="D19897" t="s">
        <v>214</v>
      </c>
      <c r="E19897" t="s">
        <v>217</v>
      </c>
      <c r="F19897" s="88">
        <v>46600</v>
      </c>
      <c r="G19897" s="87">
        <v>866.66666666666663</v>
      </c>
      <c r="H19897" s="87">
        <v>-3.801192428857799</v>
      </c>
    </row>
    <row r="19898" spans="1:8" x14ac:dyDescent="0.3">
      <c r="A19898" t="s">
        <v>43</v>
      </c>
      <c r="B19898" t="s">
        <v>58</v>
      </c>
      <c r="C19898" t="s">
        <v>93</v>
      </c>
      <c r="D19898" t="s">
        <v>214</v>
      </c>
      <c r="E19898" t="s">
        <v>215</v>
      </c>
      <c r="F19898" s="88">
        <v>46631</v>
      </c>
      <c r="G19898" s="87">
        <v>866.66666666666663</v>
      </c>
      <c r="H19898" s="87">
        <v>-3.8025860790890391</v>
      </c>
    </row>
    <row r="19899" spans="1:8" x14ac:dyDescent="0.3">
      <c r="A19899" t="s">
        <v>43</v>
      </c>
      <c r="B19899" t="s">
        <v>58</v>
      </c>
      <c r="C19899" t="s">
        <v>93</v>
      </c>
      <c r="D19899" t="s">
        <v>214</v>
      </c>
      <c r="E19899" t="s">
        <v>216</v>
      </c>
      <c r="F19899" s="88">
        <v>46631</v>
      </c>
      <c r="G19899" s="87">
        <v>866.66666666666663</v>
      </c>
      <c r="H19899" s="87">
        <v>0</v>
      </c>
    </row>
    <row r="19900" spans="1:8" x14ac:dyDescent="0.3">
      <c r="A19900" t="s">
        <v>43</v>
      </c>
      <c r="B19900" t="s">
        <v>58</v>
      </c>
      <c r="C19900" t="s">
        <v>93</v>
      </c>
      <c r="D19900" t="s">
        <v>214</v>
      </c>
      <c r="E19900" t="s">
        <v>217</v>
      </c>
      <c r="F19900" s="88">
        <v>46631</v>
      </c>
      <c r="G19900" s="87">
        <v>866.66666666666663</v>
      </c>
      <c r="H19900" s="87">
        <v>-3.8025860790890391</v>
      </c>
    </row>
    <row r="19901" spans="1:8" x14ac:dyDescent="0.3">
      <c r="A19901" t="s">
        <v>43</v>
      </c>
      <c r="B19901" t="s">
        <v>58</v>
      </c>
      <c r="C19901" t="s">
        <v>93</v>
      </c>
      <c r="D19901" t="s">
        <v>214</v>
      </c>
      <c r="E19901" t="s">
        <v>215</v>
      </c>
      <c r="F19901" s="88">
        <v>46661</v>
      </c>
      <c r="G19901" s="87">
        <v>866.66666666666663</v>
      </c>
      <c r="H19901" s="87">
        <v>-3.803980751616876</v>
      </c>
    </row>
    <row r="19902" spans="1:8" x14ac:dyDescent="0.3">
      <c r="A19902" t="s">
        <v>43</v>
      </c>
      <c r="B19902" t="s">
        <v>58</v>
      </c>
      <c r="C19902" t="s">
        <v>93</v>
      </c>
      <c r="D19902" t="s">
        <v>214</v>
      </c>
      <c r="E19902" t="s">
        <v>216</v>
      </c>
      <c r="F19902" s="88">
        <v>46661</v>
      </c>
      <c r="G19902" s="87">
        <v>866.66666666666663</v>
      </c>
      <c r="H19902" s="87">
        <v>0</v>
      </c>
    </row>
    <row r="19903" spans="1:8" x14ac:dyDescent="0.3">
      <c r="A19903" t="s">
        <v>43</v>
      </c>
      <c r="B19903" t="s">
        <v>58</v>
      </c>
      <c r="C19903" t="s">
        <v>93</v>
      </c>
      <c r="D19903" t="s">
        <v>214</v>
      </c>
      <c r="E19903" t="s">
        <v>217</v>
      </c>
      <c r="F19903" s="88">
        <v>46661</v>
      </c>
      <c r="G19903" s="87">
        <v>866.66666666666663</v>
      </c>
      <c r="H19903" s="87">
        <v>-3.803980751616876</v>
      </c>
    </row>
    <row r="19904" spans="1:8" x14ac:dyDescent="0.3">
      <c r="A19904" t="s">
        <v>43</v>
      </c>
      <c r="B19904" t="s">
        <v>58</v>
      </c>
      <c r="C19904" t="s">
        <v>93</v>
      </c>
      <c r="D19904" t="s">
        <v>214</v>
      </c>
      <c r="E19904" t="s">
        <v>215</v>
      </c>
      <c r="F19904" s="88">
        <v>46692</v>
      </c>
      <c r="G19904" s="87">
        <v>866.66666666666663</v>
      </c>
      <c r="H19904" s="87">
        <v>-3.8053764475667839</v>
      </c>
    </row>
    <row r="19905" spans="1:8" x14ac:dyDescent="0.3">
      <c r="A19905" t="s">
        <v>43</v>
      </c>
      <c r="B19905" t="s">
        <v>58</v>
      </c>
      <c r="C19905" t="s">
        <v>93</v>
      </c>
      <c r="D19905" t="s">
        <v>214</v>
      </c>
      <c r="E19905" t="s">
        <v>216</v>
      </c>
      <c r="F19905" s="88">
        <v>46692</v>
      </c>
      <c r="G19905" s="87">
        <v>866.66666666666663</v>
      </c>
      <c r="H19905" s="87">
        <v>0</v>
      </c>
    </row>
    <row r="19906" spans="1:8" x14ac:dyDescent="0.3">
      <c r="A19906" t="s">
        <v>43</v>
      </c>
      <c r="B19906" t="s">
        <v>58</v>
      </c>
      <c r="C19906" t="s">
        <v>93</v>
      </c>
      <c r="D19906" t="s">
        <v>214</v>
      </c>
      <c r="E19906" t="s">
        <v>217</v>
      </c>
      <c r="F19906" s="88">
        <v>46692</v>
      </c>
      <c r="G19906" s="87">
        <v>866.66666666666663</v>
      </c>
      <c r="H19906" s="87">
        <v>-3.8053764475667839</v>
      </c>
    </row>
    <row r="19907" spans="1:8" x14ac:dyDescent="0.3">
      <c r="A19907" t="s">
        <v>43</v>
      </c>
      <c r="B19907" t="s">
        <v>58</v>
      </c>
      <c r="C19907" t="s">
        <v>93</v>
      </c>
      <c r="D19907" t="s">
        <v>214</v>
      </c>
      <c r="E19907" t="s">
        <v>215</v>
      </c>
      <c r="F19907" s="88">
        <v>46722</v>
      </c>
      <c r="G19907" s="87">
        <v>866.66666666666663</v>
      </c>
      <c r="H19907" s="87">
        <v>-3.806773168065591</v>
      </c>
    </row>
    <row r="19908" spans="1:8" x14ac:dyDescent="0.3">
      <c r="A19908" t="s">
        <v>43</v>
      </c>
      <c r="B19908" t="s">
        <v>58</v>
      </c>
      <c r="C19908" t="s">
        <v>93</v>
      </c>
      <c r="D19908" t="s">
        <v>214</v>
      </c>
      <c r="E19908" t="s">
        <v>216</v>
      </c>
      <c r="F19908" s="88">
        <v>46722</v>
      </c>
      <c r="G19908" s="87">
        <v>866.66666666666663</v>
      </c>
      <c r="H19908" s="87">
        <v>0</v>
      </c>
    </row>
    <row r="19909" spans="1:8" x14ac:dyDescent="0.3">
      <c r="A19909" t="s">
        <v>43</v>
      </c>
      <c r="B19909" t="s">
        <v>58</v>
      </c>
      <c r="C19909" t="s">
        <v>93</v>
      </c>
      <c r="D19909" t="s">
        <v>214</v>
      </c>
      <c r="E19909" t="s">
        <v>217</v>
      </c>
      <c r="F19909" s="88">
        <v>46722</v>
      </c>
      <c r="G19909" s="87">
        <v>866.66666666666663</v>
      </c>
      <c r="H19909" s="87">
        <v>-3.806773168065591</v>
      </c>
    </row>
    <row r="19910" spans="1:8" x14ac:dyDescent="0.3">
      <c r="A19910" t="s">
        <v>43</v>
      </c>
      <c r="B19910" t="s">
        <v>58</v>
      </c>
      <c r="C19910" t="s">
        <v>95</v>
      </c>
      <c r="D19910" t="s">
        <v>198</v>
      </c>
      <c r="E19910" t="s">
        <v>135</v>
      </c>
      <c r="G19910" s="87">
        <v>7200</v>
      </c>
      <c r="H19910" s="87">
        <v>4032</v>
      </c>
    </row>
    <row r="19911" spans="1:8" x14ac:dyDescent="0.3">
      <c r="A19911" t="s">
        <v>43</v>
      </c>
      <c r="B19911" t="s">
        <v>58</v>
      </c>
      <c r="C19911" t="s">
        <v>95</v>
      </c>
      <c r="D19911" t="s">
        <v>198</v>
      </c>
      <c r="E19911" t="s">
        <v>199</v>
      </c>
      <c r="G19911" s="87">
        <v>7200</v>
      </c>
      <c r="H19911" s="87">
        <v>7200.980525670705</v>
      </c>
    </row>
    <row r="19912" spans="1:8" x14ac:dyDescent="0.3">
      <c r="A19912" t="s">
        <v>43</v>
      </c>
      <c r="B19912" t="s">
        <v>58</v>
      </c>
      <c r="C19912" t="s">
        <v>95</v>
      </c>
      <c r="D19912" t="s">
        <v>198</v>
      </c>
      <c r="E19912" t="s">
        <v>200</v>
      </c>
      <c r="G19912" s="87">
        <v>7200</v>
      </c>
      <c r="H19912" s="87">
        <v>7247.3240515647904</v>
      </c>
    </row>
    <row r="19913" spans="1:8" x14ac:dyDescent="0.3">
      <c r="A19913" t="s">
        <v>43</v>
      </c>
      <c r="B19913" t="s">
        <v>58</v>
      </c>
      <c r="C19913" t="s">
        <v>95</v>
      </c>
      <c r="D19913" t="s">
        <v>198</v>
      </c>
      <c r="E19913" t="s">
        <v>201</v>
      </c>
      <c r="G19913" s="87">
        <v>7200</v>
      </c>
      <c r="H19913" s="87">
        <v>7200</v>
      </c>
    </row>
    <row r="19914" spans="1:8" x14ac:dyDescent="0.3">
      <c r="A19914" t="s">
        <v>43</v>
      </c>
      <c r="B19914" t="s">
        <v>58</v>
      </c>
      <c r="C19914" t="s">
        <v>95</v>
      </c>
      <c r="D19914" t="s">
        <v>198</v>
      </c>
      <c r="E19914" t="s">
        <v>202</v>
      </c>
      <c r="G19914" s="87">
        <v>7200</v>
      </c>
      <c r="H19914" s="87">
        <v>4059.0541723311212</v>
      </c>
    </row>
    <row r="19915" spans="1:8" x14ac:dyDescent="0.3">
      <c r="A19915" t="s">
        <v>43</v>
      </c>
      <c r="B19915" t="s">
        <v>58</v>
      </c>
      <c r="C19915" t="s">
        <v>95</v>
      </c>
      <c r="D19915" t="s">
        <v>198</v>
      </c>
      <c r="E19915" t="s">
        <v>139</v>
      </c>
      <c r="G19915" s="87">
        <v>7200</v>
      </c>
      <c r="H19915" s="87">
        <v>4428</v>
      </c>
    </row>
    <row r="19916" spans="1:8" x14ac:dyDescent="0.3">
      <c r="A19916" t="s">
        <v>43</v>
      </c>
      <c r="B19916" t="s">
        <v>58</v>
      </c>
      <c r="C19916" t="s">
        <v>95</v>
      </c>
      <c r="D19916" t="s">
        <v>198</v>
      </c>
      <c r="E19916" t="s">
        <v>65</v>
      </c>
      <c r="G19916" s="87">
        <v>7200</v>
      </c>
      <c r="H19916" s="87">
        <v>4059.0541723311212</v>
      </c>
    </row>
    <row r="19917" spans="1:8" x14ac:dyDescent="0.3">
      <c r="A19917" t="s">
        <v>43</v>
      </c>
      <c r="B19917" t="s">
        <v>58</v>
      </c>
      <c r="C19917" t="s">
        <v>95</v>
      </c>
      <c r="D19917" t="s">
        <v>203</v>
      </c>
      <c r="E19917" t="s">
        <v>204</v>
      </c>
      <c r="G19917" s="87">
        <v>7200</v>
      </c>
      <c r="H19917" s="87">
        <v>4033.4896568133381</v>
      </c>
    </row>
    <row r="19918" spans="1:8" x14ac:dyDescent="0.3">
      <c r="A19918" t="s">
        <v>43</v>
      </c>
      <c r="B19918" t="s">
        <v>58</v>
      </c>
      <c r="C19918" t="s">
        <v>95</v>
      </c>
      <c r="D19918" t="s">
        <v>203</v>
      </c>
      <c r="E19918" t="s">
        <v>142</v>
      </c>
      <c r="G19918" s="87">
        <v>7200</v>
      </c>
      <c r="H19918" s="87">
        <v>7199.9999999999982</v>
      </c>
    </row>
    <row r="19919" spans="1:8" x14ac:dyDescent="0.3">
      <c r="A19919" t="s">
        <v>43</v>
      </c>
      <c r="B19919" t="s">
        <v>58</v>
      </c>
      <c r="C19919" t="s">
        <v>95</v>
      </c>
      <c r="D19919" t="s">
        <v>203</v>
      </c>
      <c r="E19919" t="s">
        <v>143</v>
      </c>
      <c r="G19919" s="87">
        <v>7200</v>
      </c>
      <c r="H19919" s="87">
        <v>7202.6601014523894</v>
      </c>
    </row>
    <row r="19920" spans="1:8" x14ac:dyDescent="0.3">
      <c r="A19920" t="s">
        <v>43</v>
      </c>
      <c r="B19920" t="s">
        <v>58</v>
      </c>
      <c r="C19920" t="s">
        <v>95</v>
      </c>
      <c r="D19920" t="s">
        <v>203</v>
      </c>
      <c r="E19920" t="s">
        <v>141</v>
      </c>
      <c r="G19920" s="87">
        <v>7200</v>
      </c>
      <c r="H19920" s="87">
        <v>0</v>
      </c>
    </row>
    <row r="19921" spans="1:8" x14ac:dyDescent="0.3">
      <c r="A19921" t="s">
        <v>43</v>
      </c>
      <c r="B19921" t="s">
        <v>58</v>
      </c>
      <c r="C19921" t="s">
        <v>95</v>
      </c>
      <c r="D19921" t="s">
        <v>203</v>
      </c>
      <c r="E19921" t="s">
        <v>205</v>
      </c>
      <c r="G19921" s="87">
        <v>7200</v>
      </c>
      <c r="H19921" s="87">
        <v>4033.4896568133381</v>
      </c>
    </row>
    <row r="19922" spans="1:8" x14ac:dyDescent="0.3">
      <c r="A19922" t="s">
        <v>43</v>
      </c>
      <c r="B19922" t="s">
        <v>58</v>
      </c>
      <c r="C19922" t="s">
        <v>95</v>
      </c>
      <c r="D19922" t="s">
        <v>206</v>
      </c>
      <c r="E19922" t="s">
        <v>207</v>
      </c>
      <c r="G19922" s="87">
        <v>7200</v>
      </c>
      <c r="H19922" s="87">
        <v>7344</v>
      </c>
    </row>
    <row r="19923" spans="1:8" x14ac:dyDescent="0.3">
      <c r="A19923" t="s">
        <v>43</v>
      </c>
      <c r="B19923" t="s">
        <v>58</v>
      </c>
      <c r="C19923" t="s">
        <v>95</v>
      </c>
      <c r="D19923" t="s">
        <v>206</v>
      </c>
      <c r="E19923" t="s">
        <v>208</v>
      </c>
      <c r="G19923" s="87">
        <v>7200</v>
      </c>
      <c r="H19923" s="87">
        <v>7343.0000000000018</v>
      </c>
    </row>
    <row r="19924" spans="1:8" x14ac:dyDescent="0.3">
      <c r="A19924" t="s">
        <v>43</v>
      </c>
      <c r="B19924" t="s">
        <v>58</v>
      </c>
      <c r="C19924" t="s">
        <v>95</v>
      </c>
      <c r="D19924" t="s">
        <v>206</v>
      </c>
      <c r="E19924" t="s">
        <v>209</v>
      </c>
      <c r="G19924" s="87">
        <v>7200</v>
      </c>
      <c r="H19924" s="87">
        <v>6580.7461706783361</v>
      </c>
    </row>
    <row r="19925" spans="1:8" x14ac:dyDescent="0.3">
      <c r="A19925" t="s">
        <v>43</v>
      </c>
      <c r="B19925" t="s">
        <v>58</v>
      </c>
      <c r="C19925" t="s">
        <v>95</v>
      </c>
      <c r="D19925" t="s">
        <v>210</v>
      </c>
      <c r="E19925" t="s">
        <v>211</v>
      </c>
      <c r="G19925" s="87">
        <v>7200</v>
      </c>
      <c r="H19925" s="87">
        <v>6624</v>
      </c>
    </row>
    <row r="19926" spans="1:8" x14ac:dyDescent="0.3">
      <c r="A19926" t="s">
        <v>43</v>
      </c>
      <c r="B19926" t="s">
        <v>58</v>
      </c>
      <c r="C19926" t="s">
        <v>95</v>
      </c>
      <c r="D19926" t="s">
        <v>210</v>
      </c>
      <c r="E19926" t="s">
        <v>212</v>
      </c>
      <c r="G19926" s="87">
        <v>7200</v>
      </c>
      <c r="H19926" s="87">
        <v>6552</v>
      </c>
    </row>
    <row r="19927" spans="1:8" x14ac:dyDescent="0.3">
      <c r="A19927" t="s">
        <v>43</v>
      </c>
      <c r="B19927" t="s">
        <v>58</v>
      </c>
      <c r="C19927" t="s">
        <v>95</v>
      </c>
      <c r="D19927" t="s">
        <v>210</v>
      </c>
      <c r="E19927" t="s">
        <v>213</v>
      </c>
      <c r="G19927" s="87">
        <v>7200</v>
      </c>
      <c r="H19927" s="87">
        <v>6624</v>
      </c>
    </row>
    <row r="19928" spans="1:8" x14ac:dyDescent="0.3">
      <c r="A19928" t="s">
        <v>43</v>
      </c>
      <c r="B19928" t="s">
        <v>58</v>
      </c>
      <c r="C19928" t="s">
        <v>95</v>
      </c>
      <c r="D19928" t="s">
        <v>214</v>
      </c>
      <c r="E19928" t="s">
        <v>215</v>
      </c>
      <c r="F19928" s="88">
        <v>46388</v>
      </c>
      <c r="G19928" s="87">
        <v>600</v>
      </c>
      <c r="H19928" s="87">
        <v>17.40485609552498</v>
      </c>
    </row>
    <row r="19929" spans="1:8" x14ac:dyDescent="0.3">
      <c r="A19929" t="s">
        <v>43</v>
      </c>
      <c r="B19929" t="s">
        <v>58</v>
      </c>
      <c r="C19929" t="s">
        <v>95</v>
      </c>
      <c r="D19929" t="s">
        <v>214</v>
      </c>
      <c r="E19929" t="s">
        <v>216</v>
      </c>
      <c r="F19929" s="88">
        <v>46388</v>
      </c>
      <c r="G19929" s="87">
        <v>600</v>
      </c>
      <c r="H19929" s="87">
        <v>12.000000000000011</v>
      </c>
    </row>
    <row r="19930" spans="1:8" x14ac:dyDescent="0.3">
      <c r="A19930" t="s">
        <v>43</v>
      </c>
      <c r="B19930" t="s">
        <v>58</v>
      </c>
      <c r="C19930" t="s">
        <v>95</v>
      </c>
      <c r="D19930" t="s">
        <v>214</v>
      </c>
      <c r="E19930" t="s">
        <v>217</v>
      </c>
      <c r="F19930" s="88">
        <v>46388</v>
      </c>
      <c r="G19930" s="87">
        <v>600</v>
      </c>
      <c r="H19930" s="87">
        <v>5.2988785250245307</v>
      </c>
    </row>
    <row r="19931" spans="1:8" x14ac:dyDescent="0.3">
      <c r="A19931" t="s">
        <v>43</v>
      </c>
      <c r="B19931" t="s">
        <v>58</v>
      </c>
      <c r="C19931" t="s">
        <v>95</v>
      </c>
      <c r="D19931" t="s">
        <v>214</v>
      </c>
      <c r="E19931" t="s">
        <v>215</v>
      </c>
      <c r="F19931" s="88">
        <v>46419</v>
      </c>
      <c r="G19931" s="87">
        <v>600</v>
      </c>
      <c r="H19931" s="87">
        <v>17.401000991319911</v>
      </c>
    </row>
    <row r="19932" spans="1:8" x14ac:dyDescent="0.3">
      <c r="A19932" t="s">
        <v>43</v>
      </c>
      <c r="B19932" t="s">
        <v>58</v>
      </c>
      <c r="C19932" t="s">
        <v>95</v>
      </c>
      <c r="D19932" t="s">
        <v>214</v>
      </c>
      <c r="E19932" t="s">
        <v>216</v>
      </c>
      <c r="F19932" s="88">
        <v>46419</v>
      </c>
      <c r="G19932" s="87">
        <v>600</v>
      </c>
      <c r="H19932" s="87">
        <v>12.000000000000011</v>
      </c>
    </row>
    <row r="19933" spans="1:8" x14ac:dyDescent="0.3">
      <c r="A19933" t="s">
        <v>43</v>
      </c>
      <c r="B19933" t="s">
        <v>58</v>
      </c>
      <c r="C19933" t="s">
        <v>95</v>
      </c>
      <c r="D19933" t="s">
        <v>214</v>
      </c>
      <c r="E19933" t="s">
        <v>217</v>
      </c>
      <c r="F19933" s="88">
        <v>46419</v>
      </c>
      <c r="G19933" s="87">
        <v>600</v>
      </c>
      <c r="H19933" s="87">
        <v>5.2950990110979026</v>
      </c>
    </row>
    <row r="19934" spans="1:8" x14ac:dyDescent="0.3">
      <c r="A19934" t="s">
        <v>43</v>
      </c>
      <c r="B19934" t="s">
        <v>58</v>
      </c>
      <c r="C19934" t="s">
        <v>95</v>
      </c>
      <c r="D19934" t="s">
        <v>214</v>
      </c>
      <c r="E19934" t="s">
        <v>215</v>
      </c>
      <c r="F19934" s="88">
        <v>46447</v>
      </c>
      <c r="G19934" s="87">
        <v>600</v>
      </c>
      <c r="H19934" s="87">
        <v>17.39715138263049</v>
      </c>
    </row>
    <row r="19935" spans="1:8" x14ac:dyDescent="0.3">
      <c r="A19935" t="s">
        <v>43</v>
      </c>
      <c r="B19935" t="s">
        <v>58</v>
      </c>
      <c r="C19935" t="s">
        <v>95</v>
      </c>
      <c r="D19935" t="s">
        <v>214</v>
      </c>
      <c r="E19935" t="s">
        <v>216</v>
      </c>
      <c r="F19935" s="88">
        <v>46447</v>
      </c>
      <c r="G19935" s="87">
        <v>600</v>
      </c>
      <c r="H19935" s="87">
        <v>12.000000000000011</v>
      </c>
    </row>
    <row r="19936" spans="1:8" x14ac:dyDescent="0.3">
      <c r="A19936" t="s">
        <v>43</v>
      </c>
      <c r="B19936" t="s">
        <v>58</v>
      </c>
      <c r="C19936" t="s">
        <v>95</v>
      </c>
      <c r="D19936" t="s">
        <v>214</v>
      </c>
      <c r="E19936" t="s">
        <v>217</v>
      </c>
      <c r="F19936" s="88">
        <v>46447</v>
      </c>
      <c r="G19936" s="87">
        <v>600</v>
      </c>
      <c r="H19936" s="87">
        <v>5.2913248849317807</v>
      </c>
    </row>
    <row r="19937" spans="1:8" x14ac:dyDescent="0.3">
      <c r="A19937" t="s">
        <v>43</v>
      </c>
      <c r="B19937" t="s">
        <v>58</v>
      </c>
      <c r="C19937" t="s">
        <v>95</v>
      </c>
      <c r="D19937" t="s">
        <v>214</v>
      </c>
      <c r="E19937" t="s">
        <v>215</v>
      </c>
      <c r="F19937" s="88">
        <v>46478</v>
      </c>
      <c r="G19937" s="87">
        <v>600</v>
      </c>
      <c r="H19937" s="87">
        <v>17.393177044351621</v>
      </c>
    </row>
    <row r="19938" spans="1:8" x14ac:dyDescent="0.3">
      <c r="A19938" t="s">
        <v>43</v>
      </c>
      <c r="B19938" t="s">
        <v>58</v>
      </c>
      <c r="C19938" t="s">
        <v>95</v>
      </c>
      <c r="D19938" t="s">
        <v>214</v>
      </c>
      <c r="E19938" t="s">
        <v>216</v>
      </c>
      <c r="F19938" s="88">
        <v>46478</v>
      </c>
      <c r="G19938" s="87">
        <v>600</v>
      </c>
      <c r="H19938" s="87">
        <v>12.000000000000011</v>
      </c>
    </row>
    <row r="19939" spans="1:8" x14ac:dyDescent="0.3">
      <c r="A19939" t="s">
        <v>43</v>
      </c>
      <c r="B19939" t="s">
        <v>58</v>
      </c>
      <c r="C19939" t="s">
        <v>95</v>
      </c>
      <c r="D19939" t="s">
        <v>214</v>
      </c>
      <c r="E19939" t="s">
        <v>217</v>
      </c>
      <c r="F19939" s="88">
        <v>46478</v>
      </c>
      <c r="G19939" s="87">
        <v>600</v>
      </c>
      <c r="H19939" s="87">
        <v>5.2874284748545266</v>
      </c>
    </row>
    <row r="19940" spans="1:8" x14ac:dyDescent="0.3">
      <c r="A19940" t="s">
        <v>43</v>
      </c>
      <c r="B19940" t="s">
        <v>58</v>
      </c>
      <c r="C19940" t="s">
        <v>95</v>
      </c>
      <c r="D19940" t="s">
        <v>214</v>
      </c>
      <c r="E19940" t="s">
        <v>215</v>
      </c>
      <c r="F19940" s="88">
        <v>46508</v>
      </c>
      <c r="G19940" s="87">
        <v>600</v>
      </c>
      <c r="H19940" s="87">
        <v>17.389208554988489</v>
      </c>
    </row>
    <row r="19941" spans="1:8" x14ac:dyDescent="0.3">
      <c r="A19941" t="s">
        <v>43</v>
      </c>
      <c r="B19941" t="s">
        <v>58</v>
      </c>
      <c r="C19941" t="s">
        <v>95</v>
      </c>
      <c r="D19941" t="s">
        <v>214</v>
      </c>
      <c r="E19941" t="s">
        <v>216</v>
      </c>
      <c r="F19941" s="88">
        <v>46508</v>
      </c>
      <c r="G19941" s="87">
        <v>600</v>
      </c>
      <c r="H19941" s="87">
        <v>12.000000000000011</v>
      </c>
    </row>
    <row r="19942" spans="1:8" x14ac:dyDescent="0.3">
      <c r="A19942" t="s">
        <v>43</v>
      </c>
      <c r="B19942" t="s">
        <v>58</v>
      </c>
      <c r="C19942" t="s">
        <v>95</v>
      </c>
      <c r="D19942" t="s">
        <v>214</v>
      </c>
      <c r="E19942" t="s">
        <v>217</v>
      </c>
      <c r="F19942" s="88">
        <v>46508</v>
      </c>
      <c r="G19942" s="87">
        <v>600</v>
      </c>
      <c r="H19942" s="87">
        <v>5.2835377990083643</v>
      </c>
    </row>
    <row r="19943" spans="1:8" x14ac:dyDescent="0.3">
      <c r="A19943" t="s">
        <v>43</v>
      </c>
      <c r="B19943" t="s">
        <v>58</v>
      </c>
      <c r="C19943" t="s">
        <v>95</v>
      </c>
      <c r="D19943" t="s">
        <v>214</v>
      </c>
      <c r="E19943" t="s">
        <v>215</v>
      </c>
      <c r="F19943" s="88">
        <v>46539</v>
      </c>
      <c r="G19943" s="87">
        <v>600</v>
      </c>
      <c r="H19943" s="87">
        <v>17.38524590163944</v>
      </c>
    </row>
    <row r="19944" spans="1:8" x14ac:dyDescent="0.3">
      <c r="A19944" t="s">
        <v>43</v>
      </c>
      <c r="B19944" t="s">
        <v>58</v>
      </c>
      <c r="C19944" t="s">
        <v>95</v>
      </c>
      <c r="D19944" t="s">
        <v>214</v>
      </c>
      <c r="E19944" t="s">
        <v>216</v>
      </c>
      <c r="F19944" s="88">
        <v>46539</v>
      </c>
      <c r="G19944" s="87">
        <v>600</v>
      </c>
      <c r="H19944" s="87">
        <v>12.000000000000011</v>
      </c>
    </row>
    <row r="19945" spans="1:8" x14ac:dyDescent="0.3">
      <c r="A19945" t="s">
        <v>43</v>
      </c>
      <c r="B19945" t="s">
        <v>58</v>
      </c>
      <c r="C19945" t="s">
        <v>95</v>
      </c>
      <c r="D19945" t="s">
        <v>214</v>
      </c>
      <c r="E19945" t="s">
        <v>217</v>
      </c>
      <c r="F19945" s="88">
        <v>46539</v>
      </c>
      <c r="G19945" s="87">
        <v>600</v>
      </c>
      <c r="H19945" s="87">
        <v>5.2796528447444757</v>
      </c>
    </row>
    <row r="19946" spans="1:8" x14ac:dyDescent="0.3">
      <c r="A19946" t="s">
        <v>43</v>
      </c>
      <c r="B19946" t="s">
        <v>58</v>
      </c>
      <c r="C19946" t="s">
        <v>95</v>
      </c>
      <c r="D19946" t="s">
        <v>214</v>
      </c>
      <c r="E19946" t="s">
        <v>215</v>
      </c>
      <c r="F19946" s="88">
        <v>46569</v>
      </c>
      <c r="G19946" s="87">
        <v>600</v>
      </c>
      <c r="H19946" s="87">
        <v>17.381289071439671</v>
      </c>
    </row>
    <row r="19947" spans="1:8" x14ac:dyDescent="0.3">
      <c r="A19947" t="s">
        <v>43</v>
      </c>
      <c r="B19947" t="s">
        <v>58</v>
      </c>
      <c r="C19947" t="s">
        <v>95</v>
      </c>
      <c r="D19947" t="s">
        <v>214</v>
      </c>
      <c r="E19947" t="s">
        <v>216</v>
      </c>
      <c r="F19947" s="88">
        <v>46569</v>
      </c>
      <c r="G19947" s="87">
        <v>600</v>
      </c>
      <c r="H19947" s="87">
        <v>12.000000000000011</v>
      </c>
    </row>
    <row r="19948" spans="1:8" x14ac:dyDescent="0.3">
      <c r="A19948" t="s">
        <v>43</v>
      </c>
      <c r="B19948" t="s">
        <v>58</v>
      </c>
      <c r="C19948" t="s">
        <v>95</v>
      </c>
      <c r="D19948" t="s">
        <v>214</v>
      </c>
      <c r="E19948" t="s">
        <v>217</v>
      </c>
      <c r="F19948" s="88">
        <v>46569</v>
      </c>
      <c r="G19948" s="87">
        <v>600</v>
      </c>
      <c r="H19948" s="87">
        <v>5.2757735994506838</v>
      </c>
    </row>
    <row r="19949" spans="1:8" x14ac:dyDescent="0.3">
      <c r="A19949" t="s">
        <v>43</v>
      </c>
      <c r="B19949" t="s">
        <v>58</v>
      </c>
      <c r="C19949" t="s">
        <v>95</v>
      </c>
      <c r="D19949" t="s">
        <v>214</v>
      </c>
      <c r="E19949" t="s">
        <v>215</v>
      </c>
      <c r="F19949" s="88">
        <v>46600</v>
      </c>
      <c r="G19949" s="87">
        <v>600</v>
      </c>
      <c r="H19949" s="87">
        <v>5.2718365971378578</v>
      </c>
    </row>
    <row r="19950" spans="1:8" x14ac:dyDescent="0.3">
      <c r="A19950" t="s">
        <v>43</v>
      </c>
      <c r="B19950" t="s">
        <v>58</v>
      </c>
      <c r="C19950" t="s">
        <v>95</v>
      </c>
      <c r="D19950" t="s">
        <v>214</v>
      </c>
      <c r="E19950" t="s">
        <v>216</v>
      </c>
      <c r="F19950" s="88">
        <v>46600</v>
      </c>
      <c r="G19950" s="87">
        <v>600</v>
      </c>
      <c r="H19950" s="87">
        <v>0</v>
      </c>
    </row>
    <row r="19951" spans="1:8" x14ac:dyDescent="0.3">
      <c r="A19951" t="s">
        <v>43</v>
      </c>
      <c r="B19951" t="s">
        <v>58</v>
      </c>
      <c r="C19951" t="s">
        <v>95</v>
      </c>
      <c r="D19951" t="s">
        <v>214</v>
      </c>
      <c r="E19951" t="s">
        <v>217</v>
      </c>
      <c r="F19951" s="88">
        <v>46600</v>
      </c>
      <c r="G19951" s="87">
        <v>600</v>
      </c>
      <c r="H19951" s="87">
        <v>5.2718365971378578</v>
      </c>
    </row>
    <row r="19952" spans="1:8" x14ac:dyDescent="0.3">
      <c r="A19952" t="s">
        <v>43</v>
      </c>
      <c r="B19952" t="s">
        <v>58</v>
      </c>
      <c r="C19952" t="s">
        <v>95</v>
      </c>
      <c r="D19952" t="s">
        <v>214</v>
      </c>
      <c r="E19952" t="s">
        <v>215</v>
      </c>
      <c r="F19952" s="88">
        <v>46631</v>
      </c>
      <c r="G19952" s="87">
        <v>600</v>
      </c>
      <c r="H19952" s="87">
        <v>5.2679688251707546</v>
      </c>
    </row>
    <row r="19953" spans="1:8" x14ac:dyDescent="0.3">
      <c r="A19953" t="s">
        <v>43</v>
      </c>
      <c r="B19953" t="s">
        <v>58</v>
      </c>
      <c r="C19953" t="s">
        <v>95</v>
      </c>
      <c r="D19953" t="s">
        <v>214</v>
      </c>
      <c r="E19953" t="s">
        <v>216</v>
      </c>
      <c r="F19953" s="88">
        <v>46631</v>
      </c>
      <c r="G19953" s="87">
        <v>600</v>
      </c>
      <c r="H19953" s="87">
        <v>0</v>
      </c>
    </row>
    <row r="19954" spans="1:8" x14ac:dyDescent="0.3">
      <c r="A19954" t="s">
        <v>43</v>
      </c>
      <c r="B19954" t="s">
        <v>58</v>
      </c>
      <c r="C19954" t="s">
        <v>95</v>
      </c>
      <c r="D19954" t="s">
        <v>214</v>
      </c>
      <c r="E19954" t="s">
        <v>217</v>
      </c>
      <c r="F19954" s="88">
        <v>46631</v>
      </c>
      <c r="G19954" s="87">
        <v>600</v>
      </c>
      <c r="H19954" s="87">
        <v>5.2679688251707546</v>
      </c>
    </row>
    <row r="19955" spans="1:8" x14ac:dyDescent="0.3">
      <c r="A19955" t="s">
        <v>43</v>
      </c>
      <c r="B19955" t="s">
        <v>58</v>
      </c>
      <c r="C19955" t="s">
        <v>95</v>
      </c>
      <c r="D19955" t="s">
        <v>214</v>
      </c>
      <c r="E19955" t="s">
        <v>215</v>
      </c>
      <c r="F19955" s="88">
        <v>46661</v>
      </c>
      <c r="G19955" s="87">
        <v>600</v>
      </c>
      <c r="H19955" s="87">
        <v>5.2641067243555986</v>
      </c>
    </row>
    <row r="19956" spans="1:8" x14ac:dyDescent="0.3">
      <c r="A19956" t="s">
        <v>43</v>
      </c>
      <c r="B19956" t="s">
        <v>58</v>
      </c>
      <c r="C19956" t="s">
        <v>95</v>
      </c>
      <c r="D19956" t="s">
        <v>214</v>
      </c>
      <c r="E19956" t="s">
        <v>216</v>
      </c>
      <c r="F19956" s="88">
        <v>46661</v>
      </c>
      <c r="G19956" s="87">
        <v>600</v>
      </c>
      <c r="H19956" s="87">
        <v>0</v>
      </c>
    </row>
    <row r="19957" spans="1:8" x14ac:dyDescent="0.3">
      <c r="A19957" t="s">
        <v>43</v>
      </c>
      <c r="B19957" t="s">
        <v>58</v>
      </c>
      <c r="C19957" t="s">
        <v>95</v>
      </c>
      <c r="D19957" t="s">
        <v>214</v>
      </c>
      <c r="E19957" t="s">
        <v>217</v>
      </c>
      <c r="F19957" s="88">
        <v>46661</v>
      </c>
      <c r="G19957" s="87">
        <v>600</v>
      </c>
      <c r="H19957" s="87">
        <v>5.2641067243555986</v>
      </c>
    </row>
    <row r="19958" spans="1:8" x14ac:dyDescent="0.3">
      <c r="A19958" t="s">
        <v>43</v>
      </c>
      <c r="B19958" t="s">
        <v>58</v>
      </c>
      <c r="C19958" t="s">
        <v>95</v>
      </c>
      <c r="D19958" t="s">
        <v>214</v>
      </c>
      <c r="E19958" t="s">
        <v>215</v>
      </c>
      <c r="F19958" s="88">
        <v>46692</v>
      </c>
      <c r="G19958" s="87">
        <v>600</v>
      </c>
      <c r="H19958" s="87">
        <v>5.2602502822279629</v>
      </c>
    </row>
    <row r="19959" spans="1:8" x14ac:dyDescent="0.3">
      <c r="A19959" t="s">
        <v>43</v>
      </c>
      <c r="B19959" t="s">
        <v>58</v>
      </c>
      <c r="C19959" t="s">
        <v>95</v>
      </c>
      <c r="D19959" t="s">
        <v>214</v>
      </c>
      <c r="E19959" t="s">
        <v>216</v>
      </c>
      <c r="F19959" s="88">
        <v>46692</v>
      </c>
      <c r="G19959" s="87">
        <v>600</v>
      </c>
      <c r="H19959" s="87">
        <v>0</v>
      </c>
    </row>
    <row r="19960" spans="1:8" x14ac:dyDescent="0.3">
      <c r="A19960" t="s">
        <v>43</v>
      </c>
      <c r="B19960" t="s">
        <v>58</v>
      </c>
      <c r="C19960" t="s">
        <v>95</v>
      </c>
      <c r="D19960" t="s">
        <v>214</v>
      </c>
      <c r="E19960" t="s">
        <v>217</v>
      </c>
      <c r="F19960" s="88">
        <v>46692</v>
      </c>
      <c r="G19960" s="87">
        <v>600</v>
      </c>
      <c r="H19960" s="87">
        <v>5.2602502822279629</v>
      </c>
    </row>
    <row r="19961" spans="1:8" x14ac:dyDescent="0.3">
      <c r="A19961" t="s">
        <v>43</v>
      </c>
      <c r="B19961" t="s">
        <v>58</v>
      </c>
      <c r="C19961" t="s">
        <v>95</v>
      </c>
      <c r="D19961" t="s">
        <v>214</v>
      </c>
      <c r="E19961" t="s">
        <v>215</v>
      </c>
      <c r="F19961" s="88">
        <v>46722</v>
      </c>
      <c r="G19961" s="87">
        <v>600</v>
      </c>
      <c r="H19961" s="87">
        <v>5.2563994863609853</v>
      </c>
    </row>
    <row r="19962" spans="1:8" x14ac:dyDescent="0.3">
      <c r="A19962" t="s">
        <v>43</v>
      </c>
      <c r="B19962" t="s">
        <v>58</v>
      </c>
      <c r="C19962" t="s">
        <v>95</v>
      </c>
      <c r="D19962" t="s">
        <v>214</v>
      </c>
      <c r="E19962" t="s">
        <v>216</v>
      </c>
      <c r="F19962" s="88">
        <v>46722</v>
      </c>
      <c r="G19962" s="87">
        <v>600</v>
      </c>
      <c r="H19962" s="87">
        <v>0</v>
      </c>
    </row>
    <row r="19963" spans="1:8" x14ac:dyDescent="0.3">
      <c r="A19963" t="s">
        <v>43</v>
      </c>
      <c r="B19963" t="s">
        <v>58</v>
      </c>
      <c r="C19963" t="s">
        <v>95</v>
      </c>
      <c r="D19963" t="s">
        <v>214</v>
      </c>
      <c r="E19963" t="s">
        <v>217</v>
      </c>
      <c r="F19963" s="88">
        <v>46722</v>
      </c>
      <c r="G19963" s="87">
        <v>600</v>
      </c>
      <c r="H19963" s="87">
        <v>5.2563994863609853</v>
      </c>
    </row>
    <row r="19964" spans="1:8" x14ac:dyDescent="0.3">
      <c r="A19964" t="s">
        <v>43</v>
      </c>
      <c r="B19964" t="s">
        <v>58</v>
      </c>
      <c r="C19964" t="s">
        <v>98</v>
      </c>
      <c r="D19964" t="s">
        <v>198</v>
      </c>
      <c r="E19964" t="s">
        <v>135</v>
      </c>
      <c r="G19964" s="87">
        <v>17600</v>
      </c>
      <c r="H19964" s="87">
        <v>10348.799999999999</v>
      </c>
    </row>
    <row r="19965" spans="1:8" x14ac:dyDescent="0.3">
      <c r="A19965" t="s">
        <v>43</v>
      </c>
      <c r="B19965" t="s">
        <v>58</v>
      </c>
      <c r="C19965" t="s">
        <v>98</v>
      </c>
      <c r="D19965" t="s">
        <v>198</v>
      </c>
      <c r="E19965" t="s">
        <v>199</v>
      </c>
      <c r="G19965" s="87">
        <v>17600</v>
      </c>
      <c r="H19965" s="87">
        <v>17600</v>
      </c>
    </row>
    <row r="19966" spans="1:8" x14ac:dyDescent="0.3">
      <c r="A19966" t="s">
        <v>43</v>
      </c>
      <c r="B19966" t="s">
        <v>58</v>
      </c>
      <c r="C19966" t="s">
        <v>98</v>
      </c>
      <c r="D19966" t="s">
        <v>198</v>
      </c>
      <c r="E19966" t="s">
        <v>200</v>
      </c>
      <c r="G19966" s="87">
        <v>17600</v>
      </c>
      <c r="H19966" s="87">
        <v>17871.817202017901</v>
      </c>
    </row>
    <row r="19967" spans="1:8" x14ac:dyDescent="0.3">
      <c r="A19967" t="s">
        <v>43</v>
      </c>
      <c r="B19967" t="s">
        <v>58</v>
      </c>
      <c r="C19967" t="s">
        <v>98</v>
      </c>
      <c r="D19967" t="s">
        <v>198</v>
      </c>
      <c r="E19967" t="s">
        <v>201</v>
      </c>
      <c r="G19967" s="87">
        <v>17600</v>
      </c>
      <c r="H19967" s="87">
        <v>17600</v>
      </c>
    </row>
    <row r="19968" spans="1:8" x14ac:dyDescent="0.3">
      <c r="A19968" t="s">
        <v>43</v>
      </c>
      <c r="B19968" t="s">
        <v>58</v>
      </c>
      <c r="C19968" t="s">
        <v>98</v>
      </c>
      <c r="D19968" t="s">
        <v>198</v>
      </c>
      <c r="E19968" t="s">
        <v>202</v>
      </c>
      <c r="G19968" s="87">
        <v>17600</v>
      </c>
      <c r="H19968" s="87">
        <v>10508.62851478652</v>
      </c>
    </row>
    <row r="19969" spans="1:8" x14ac:dyDescent="0.3">
      <c r="A19969" t="s">
        <v>43</v>
      </c>
      <c r="B19969" t="s">
        <v>58</v>
      </c>
      <c r="C19969" t="s">
        <v>98</v>
      </c>
      <c r="D19969" t="s">
        <v>198</v>
      </c>
      <c r="E19969" t="s">
        <v>139</v>
      </c>
      <c r="G19969" s="87">
        <v>17600</v>
      </c>
      <c r="H19969" s="87">
        <v>11176</v>
      </c>
    </row>
    <row r="19970" spans="1:8" x14ac:dyDescent="0.3">
      <c r="A19970" t="s">
        <v>43</v>
      </c>
      <c r="B19970" t="s">
        <v>58</v>
      </c>
      <c r="C19970" t="s">
        <v>98</v>
      </c>
      <c r="D19970" t="s">
        <v>198</v>
      </c>
      <c r="E19970" t="s">
        <v>65</v>
      </c>
      <c r="G19970" s="87">
        <v>17600</v>
      </c>
      <c r="H19970" s="87">
        <v>10508.62851478652</v>
      </c>
    </row>
    <row r="19971" spans="1:8" x14ac:dyDescent="0.3">
      <c r="A19971" t="s">
        <v>43</v>
      </c>
      <c r="B19971" t="s">
        <v>58</v>
      </c>
      <c r="C19971" t="s">
        <v>98</v>
      </c>
      <c r="D19971" t="s">
        <v>203</v>
      </c>
      <c r="E19971" t="s">
        <v>204</v>
      </c>
      <c r="G19971" s="87">
        <v>17600</v>
      </c>
      <c r="H19971" s="87">
        <v>10574.78104424742</v>
      </c>
    </row>
    <row r="19972" spans="1:8" x14ac:dyDescent="0.3">
      <c r="A19972" t="s">
        <v>43</v>
      </c>
      <c r="B19972" t="s">
        <v>58</v>
      </c>
      <c r="C19972" t="s">
        <v>98</v>
      </c>
      <c r="D19972" t="s">
        <v>203</v>
      </c>
      <c r="E19972" t="s">
        <v>142</v>
      </c>
      <c r="G19972" s="87">
        <v>17600</v>
      </c>
      <c r="H19972" s="87">
        <v>17600</v>
      </c>
    </row>
    <row r="19973" spans="1:8" x14ac:dyDescent="0.3">
      <c r="A19973" t="s">
        <v>43</v>
      </c>
      <c r="B19973" t="s">
        <v>58</v>
      </c>
      <c r="C19973" t="s">
        <v>98</v>
      </c>
      <c r="D19973" t="s">
        <v>203</v>
      </c>
      <c r="E19973" t="s">
        <v>143</v>
      </c>
      <c r="G19973" s="87">
        <v>17600</v>
      </c>
      <c r="H19973" s="87">
        <v>17984.321503822139</v>
      </c>
    </row>
    <row r="19974" spans="1:8" x14ac:dyDescent="0.3">
      <c r="A19974" t="s">
        <v>43</v>
      </c>
      <c r="B19974" t="s">
        <v>58</v>
      </c>
      <c r="C19974" t="s">
        <v>98</v>
      </c>
      <c r="D19974" t="s">
        <v>203</v>
      </c>
      <c r="E19974" t="s">
        <v>141</v>
      </c>
      <c r="G19974" s="87">
        <v>17600</v>
      </c>
      <c r="H19974" s="87">
        <v>0</v>
      </c>
    </row>
    <row r="19975" spans="1:8" x14ac:dyDescent="0.3">
      <c r="A19975" t="s">
        <v>43</v>
      </c>
      <c r="B19975" t="s">
        <v>58</v>
      </c>
      <c r="C19975" t="s">
        <v>98</v>
      </c>
      <c r="D19975" t="s">
        <v>203</v>
      </c>
      <c r="E19975" t="s">
        <v>205</v>
      </c>
      <c r="G19975" s="87">
        <v>17600</v>
      </c>
      <c r="H19975" s="87">
        <v>10574.78104424742</v>
      </c>
    </row>
    <row r="19976" spans="1:8" x14ac:dyDescent="0.3">
      <c r="A19976" t="s">
        <v>43</v>
      </c>
      <c r="B19976" t="s">
        <v>58</v>
      </c>
      <c r="C19976" t="s">
        <v>98</v>
      </c>
      <c r="D19976" t="s">
        <v>206</v>
      </c>
      <c r="E19976" t="s">
        <v>207</v>
      </c>
      <c r="G19976" s="87">
        <v>17600</v>
      </c>
      <c r="H19976" s="87">
        <v>17600</v>
      </c>
    </row>
    <row r="19977" spans="1:8" x14ac:dyDescent="0.3">
      <c r="A19977" t="s">
        <v>43</v>
      </c>
      <c r="B19977" t="s">
        <v>58</v>
      </c>
      <c r="C19977" t="s">
        <v>98</v>
      </c>
      <c r="D19977" t="s">
        <v>206</v>
      </c>
      <c r="E19977" t="s">
        <v>208</v>
      </c>
      <c r="G19977" s="87">
        <v>17600</v>
      </c>
      <c r="H19977" s="87">
        <v>17600</v>
      </c>
    </row>
    <row r="19978" spans="1:8" x14ac:dyDescent="0.3">
      <c r="A19978" t="s">
        <v>43</v>
      </c>
      <c r="B19978" t="s">
        <v>58</v>
      </c>
      <c r="C19978" t="s">
        <v>98</v>
      </c>
      <c r="D19978" t="s">
        <v>206</v>
      </c>
      <c r="E19978" t="s">
        <v>209</v>
      </c>
      <c r="G19978" s="87">
        <v>17600</v>
      </c>
      <c r="H19978" s="87">
        <v>15945.731582786289</v>
      </c>
    </row>
    <row r="19979" spans="1:8" x14ac:dyDescent="0.3">
      <c r="A19979" t="s">
        <v>43</v>
      </c>
      <c r="B19979" t="s">
        <v>58</v>
      </c>
      <c r="C19979" t="s">
        <v>98</v>
      </c>
      <c r="D19979" t="s">
        <v>210</v>
      </c>
      <c r="E19979" t="s">
        <v>211</v>
      </c>
      <c r="G19979" s="87">
        <v>17600</v>
      </c>
      <c r="H19979" s="87">
        <v>16192</v>
      </c>
    </row>
    <row r="19980" spans="1:8" x14ac:dyDescent="0.3">
      <c r="A19980" t="s">
        <v>43</v>
      </c>
      <c r="B19980" t="s">
        <v>58</v>
      </c>
      <c r="C19980" t="s">
        <v>98</v>
      </c>
      <c r="D19980" t="s">
        <v>210</v>
      </c>
      <c r="E19980" t="s">
        <v>212</v>
      </c>
      <c r="G19980" s="87">
        <v>17600</v>
      </c>
      <c r="H19980" s="87">
        <v>16016</v>
      </c>
    </row>
    <row r="19981" spans="1:8" x14ac:dyDescent="0.3">
      <c r="A19981" t="s">
        <v>43</v>
      </c>
      <c r="B19981" t="s">
        <v>58</v>
      </c>
      <c r="C19981" t="s">
        <v>98</v>
      </c>
      <c r="D19981" t="s">
        <v>210</v>
      </c>
      <c r="E19981" t="s">
        <v>213</v>
      </c>
      <c r="G19981" s="87">
        <v>17600</v>
      </c>
      <c r="H19981" s="87">
        <v>15840</v>
      </c>
    </row>
    <row r="19982" spans="1:8" x14ac:dyDescent="0.3">
      <c r="A19982" t="s">
        <v>43</v>
      </c>
      <c r="B19982" t="s">
        <v>58</v>
      </c>
      <c r="C19982" t="s">
        <v>98</v>
      </c>
      <c r="D19982" t="s">
        <v>214</v>
      </c>
      <c r="E19982" t="s">
        <v>215</v>
      </c>
      <c r="F19982" s="88">
        <v>46388</v>
      </c>
      <c r="G19982" s="87">
        <v>1466.666666666667</v>
      </c>
      <c r="H19982" s="87">
        <v>-12.793397778282181</v>
      </c>
    </row>
    <row r="19983" spans="1:8" x14ac:dyDescent="0.3">
      <c r="A19983" t="s">
        <v>43</v>
      </c>
      <c r="B19983" t="s">
        <v>58</v>
      </c>
      <c r="C19983" t="s">
        <v>98</v>
      </c>
      <c r="D19983" t="s">
        <v>214</v>
      </c>
      <c r="E19983" t="s">
        <v>216</v>
      </c>
      <c r="F19983" s="88">
        <v>46388</v>
      </c>
      <c r="G19983" s="87">
        <v>1466.666666666667</v>
      </c>
      <c r="H19983" s="87">
        <v>0</v>
      </c>
    </row>
    <row r="19984" spans="1:8" x14ac:dyDescent="0.3">
      <c r="A19984" t="s">
        <v>43</v>
      </c>
      <c r="B19984" t="s">
        <v>58</v>
      </c>
      <c r="C19984" t="s">
        <v>98</v>
      </c>
      <c r="D19984" t="s">
        <v>214</v>
      </c>
      <c r="E19984" t="s">
        <v>217</v>
      </c>
      <c r="F19984" s="88">
        <v>46388</v>
      </c>
      <c r="G19984" s="87">
        <v>1466.666666666667</v>
      </c>
      <c r="H19984" s="87">
        <v>-12.793397778282181</v>
      </c>
    </row>
    <row r="19985" spans="1:8" x14ac:dyDescent="0.3">
      <c r="A19985" t="s">
        <v>43</v>
      </c>
      <c r="B19985" t="s">
        <v>58</v>
      </c>
      <c r="C19985" t="s">
        <v>98</v>
      </c>
      <c r="D19985" t="s">
        <v>214</v>
      </c>
      <c r="E19985" t="s">
        <v>215</v>
      </c>
      <c r="F19985" s="88">
        <v>46419</v>
      </c>
      <c r="G19985" s="87">
        <v>1466.666666666667</v>
      </c>
      <c r="H19985" s="87">
        <v>-12.802423372792751</v>
      </c>
    </row>
    <row r="19986" spans="1:8" x14ac:dyDescent="0.3">
      <c r="A19986" t="s">
        <v>43</v>
      </c>
      <c r="B19986" t="s">
        <v>58</v>
      </c>
      <c r="C19986" t="s">
        <v>98</v>
      </c>
      <c r="D19986" t="s">
        <v>214</v>
      </c>
      <c r="E19986" t="s">
        <v>216</v>
      </c>
      <c r="F19986" s="88">
        <v>46419</v>
      </c>
      <c r="G19986" s="87">
        <v>1466.666666666667</v>
      </c>
      <c r="H19986" s="87">
        <v>0</v>
      </c>
    </row>
    <row r="19987" spans="1:8" x14ac:dyDescent="0.3">
      <c r="A19987" t="s">
        <v>43</v>
      </c>
      <c r="B19987" t="s">
        <v>58</v>
      </c>
      <c r="C19987" t="s">
        <v>98</v>
      </c>
      <c r="D19987" t="s">
        <v>214</v>
      </c>
      <c r="E19987" t="s">
        <v>217</v>
      </c>
      <c r="F19987" s="88">
        <v>46419</v>
      </c>
      <c r="G19987" s="87">
        <v>1466.666666666667</v>
      </c>
      <c r="H19987" s="87">
        <v>-12.802423372792751</v>
      </c>
    </row>
    <row r="19988" spans="1:8" x14ac:dyDescent="0.3">
      <c r="A19988" t="s">
        <v>43</v>
      </c>
      <c r="B19988" t="s">
        <v>58</v>
      </c>
      <c r="C19988" t="s">
        <v>98</v>
      </c>
      <c r="D19988" t="s">
        <v>214</v>
      </c>
      <c r="E19988" t="s">
        <v>215</v>
      </c>
      <c r="F19988" s="88">
        <v>46447</v>
      </c>
      <c r="G19988" s="87">
        <v>1466.666666666667</v>
      </c>
      <c r="H19988" s="87">
        <v>-12.811461711199559</v>
      </c>
    </row>
    <row r="19989" spans="1:8" x14ac:dyDescent="0.3">
      <c r="A19989" t="s">
        <v>43</v>
      </c>
      <c r="B19989" t="s">
        <v>58</v>
      </c>
      <c r="C19989" t="s">
        <v>98</v>
      </c>
      <c r="D19989" t="s">
        <v>214</v>
      </c>
      <c r="E19989" t="s">
        <v>216</v>
      </c>
      <c r="F19989" s="88">
        <v>46447</v>
      </c>
      <c r="G19989" s="87">
        <v>1466.666666666667</v>
      </c>
      <c r="H19989" s="87">
        <v>0</v>
      </c>
    </row>
    <row r="19990" spans="1:8" x14ac:dyDescent="0.3">
      <c r="A19990" t="s">
        <v>43</v>
      </c>
      <c r="B19990" t="s">
        <v>58</v>
      </c>
      <c r="C19990" t="s">
        <v>98</v>
      </c>
      <c r="D19990" t="s">
        <v>214</v>
      </c>
      <c r="E19990" t="s">
        <v>217</v>
      </c>
      <c r="F19990" s="88">
        <v>46447</v>
      </c>
      <c r="G19990" s="87">
        <v>1466.666666666667</v>
      </c>
      <c r="H19990" s="87">
        <v>-12.811461711199559</v>
      </c>
    </row>
    <row r="19991" spans="1:8" x14ac:dyDescent="0.3">
      <c r="A19991" t="s">
        <v>43</v>
      </c>
      <c r="B19991" t="s">
        <v>58</v>
      </c>
      <c r="C19991" t="s">
        <v>98</v>
      </c>
      <c r="D19991" t="s">
        <v>214</v>
      </c>
      <c r="E19991" t="s">
        <v>215</v>
      </c>
      <c r="F19991" s="88">
        <v>46478</v>
      </c>
      <c r="G19991" s="87">
        <v>1466.666666666667</v>
      </c>
      <c r="H19991" s="87">
        <v>-12.82081986189282</v>
      </c>
    </row>
    <row r="19992" spans="1:8" x14ac:dyDescent="0.3">
      <c r="A19992" t="s">
        <v>43</v>
      </c>
      <c r="B19992" t="s">
        <v>58</v>
      </c>
      <c r="C19992" t="s">
        <v>98</v>
      </c>
      <c r="D19992" t="s">
        <v>214</v>
      </c>
      <c r="E19992" t="s">
        <v>216</v>
      </c>
      <c r="F19992" s="88">
        <v>46478</v>
      </c>
      <c r="G19992" s="87">
        <v>1466.666666666667</v>
      </c>
      <c r="H19992" s="87">
        <v>0</v>
      </c>
    </row>
    <row r="19993" spans="1:8" x14ac:dyDescent="0.3">
      <c r="A19993" t="s">
        <v>43</v>
      </c>
      <c r="B19993" t="s">
        <v>58</v>
      </c>
      <c r="C19993" t="s">
        <v>98</v>
      </c>
      <c r="D19993" t="s">
        <v>214</v>
      </c>
      <c r="E19993" t="s">
        <v>217</v>
      </c>
      <c r="F19993" s="88">
        <v>46478</v>
      </c>
      <c r="G19993" s="87">
        <v>1466.666666666667</v>
      </c>
      <c r="H19993" s="87">
        <v>-12.82081986189282</v>
      </c>
    </row>
    <row r="19994" spans="1:8" x14ac:dyDescent="0.3">
      <c r="A19994" t="s">
        <v>43</v>
      </c>
      <c r="B19994" t="s">
        <v>58</v>
      </c>
      <c r="C19994" t="s">
        <v>98</v>
      </c>
      <c r="D19994" t="s">
        <v>214</v>
      </c>
      <c r="E19994" t="s">
        <v>215</v>
      </c>
      <c r="F19994" s="88">
        <v>46508</v>
      </c>
      <c r="G19994" s="87">
        <v>1466.666666666667</v>
      </c>
      <c r="H19994" s="87">
        <v>-12.830191693928789</v>
      </c>
    </row>
    <row r="19995" spans="1:8" x14ac:dyDescent="0.3">
      <c r="A19995" t="s">
        <v>43</v>
      </c>
      <c r="B19995" t="s">
        <v>58</v>
      </c>
      <c r="C19995" t="s">
        <v>98</v>
      </c>
      <c r="D19995" t="s">
        <v>214</v>
      </c>
      <c r="E19995" t="s">
        <v>216</v>
      </c>
      <c r="F19995" s="88">
        <v>46508</v>
      </c>
      <c r="G19995" s="87">
        <v>1466.666666666667</v>
      </c>
      <c r="H19995" s="87">
        <v>0</v>
      </c>
    </row>
    <row r="19996" spans="1:8" x14ac:dyDescent="0.3">
      <c r="A19996" t="s">
        <v>43</v>
      </c>
      <c r="B19996" t="s">
        <v>58</v>
      </c>
      <c r="C19996" t="s">
        <v>98</v>
      </c>
      <c r="D19996" t="s">
        <v>214</v>
      </c>
      <c r="E19996" t="s">
        <v>217</v>
      </c>
      <c r="F19996" s="88">
        <v>46508</v>
      </c>
      <c r="G19996" s="87">
        <v>1466.666666666667</v>
      </c>
      <c r="H19996" s="87">
        <v>-12.830191693928789</v>
      </c>
    </row>
    <row r="19997" spans="1:8" x14ac:dyDescent="0.3">
      <c r="A19997" t="s">
        <v>43</v>
      </c>
      <c r="B19997" t="s">
        <v>58</v>
      </c>
      <c r="C19997" t="s">
        <v>98</v>
      </c>
      <c r="D19997" t="s">
        <v>214</v>
      </c>
      <c r="E19997" t="s">
        <v>215</v>
      </c>
      <c r="F19997" s="88">
        <v>46539</v>
      </c>
      <c r="G19997" s="87">
        <v>1466.666666666667</v>
      </c>
      <c r="H19997" s="87">
        <v>-12.83957723733222</v>
      </c>
    </row>
    <row r="19998" spans="1:8" x14ac:dyDescent="0.3">
      <c r="A19998" t="s">
        <v>43</v>
      </c>
      <c r="B19998" t="s">
        <v>58</v>
      </c>
      <c r="C19998" t="s">
        <v>98</v>
      </c>
      <c r="D19998" t="s">
        <v>214</v>
      </c>
      <c r="E19998" t="s">
        <v>216</v>
      </c>
      <c r="F19998" s="88">
        <v>46539</v>
      </c>
      <c r="G19998" s="87">
        <v>1466.666666666667</v>
      </c>
      <c r="H19998" s="87">
        <v>0</v>
      </c>
    </row>
    <row r="19999" spans="1:8" x14ac:dyDescent="0.3">
      <c r="A19999" t="s">
        <v>43</v>
      </c>
      <c r="B19999" t="s">
        <v>58</v>
      </c>
      <c r="C19999" t="s">
        <v>98</v>
      </c>
      <c r="D19999" t="s">
        <v>214</v>
      </c>
      <c r="E19999" t="s">
        <v>217</v>
      </c>
      <c r="F19999" s="88">
        <v>46539</v>
      </c>
      <c r="G19999" s="87">
        <v>1466.666666666667</v>
      </c>
      <c r="H19999" s="87">
        <v>-12.83957723733222</v>
      </c>
    </row>
    <row r="20000" spans="1:8" x14ac:dyDescent="0.3">
      <c r="A20000" t="s">
        <v>43</v>
      </c>
      <c r="B20000" t="s">
        <v>58</v>
      </c>
      <c r="C20000" t="s">
        <v>98</v>
      </c>
      <c r="D20000" t="s">
        <v>214</v>
      </c>
      <c r="E20000" t="s">
        <v>215</v>
      </c>
      <c r="F20000" s="88">
        <v>46569</v>
      </c>
      <c r="G20000" s="87">
        <v>1466.666666666667</v>
      </c>
      <c r="H20000" s="87">
        <v>-12.84897652221558</v>
      </c>
    </row>
    <row r="20001" spans="1:8" x14ac:dyDescent="0.3">
      <c r="A20001" t="s">
        <v>43</v>
      </c>
      <c r="B20001" t="s">
        <v>58</v>
      </c>
      <c r="C20001" t="s">
        <v>98</v>
      </c>
      <c r="D20001" t="s">
        <v>214</v>
      </c>
      <c r="E20001" t="s">
        <v>216</v>
      </c>
      <c r="F20001" s="88">
        <v>46569</v>
      </c>
      <c r="G20001" s="87">
        <v>1466.666666666667</v>
      </c>
      <c r="H20001" s="87">
        <v>0</v>
      </c>
    </row>
    <row r="20002" spans="1:8" x14ac:dyDescent="0.3">
      <c r="A20002" t="s">
        <v>43</v>
      </c>
      <c r="B20002" t="s">
        <v>58</v>
      </c>
      <c r="C20002" t="s">
        <v>98</v>
      </c>
      <c r="D20002" t="s">
        <v>214</v>
      </c>
      <c r="E20002" t="s">
        <v>217</v>
      </c>
      <c r="F20002" s="88">
        <v>46569</v>
      </c>
      <c r="G20002" s="87">
        <v>1466.666666666667</v>
      </c>
      <c r="H20002" s="87">
        <v>-12.84897652221558</v>
      </c>
    </row>
    <row r="20003" spans="1:8" x14ac:dyDescent="0.3">
      <c r="A20003" t="s">
        <v>43</v>
      </c>
      <c r="B20003" t="s">
        <v>58</v>
      </c>
      <c r="C20003" t="s">
        <v>98</v>
      </c>
      <c r="D20003" t="s">
        <v>214</v>
      </c>
      <c r="E20003" t="s">
        <v>215</v>
      </c>
      <c r="F20003" s="88">
        <v>46600</v>
      </c>
      <c r="G20003" s="87">
        <v>1466.666666666667</v>
      </c>
      <c r="H20003" s="87">
        <v>-12.858544006085101</v>
      </c>
    </row>
    <row r="20004" spans="1:8" x14ac:dyDescent="0.3">
      <c r="A20004" t="s">
        <v>43</v>
      </c>
      <c r="B20004" t="s">
        <v>58</v>
      </c>
      <c r="C20004" t="s">
        <v>98</v>
      </c>
      <c r="D20004" t="s">
        <v>214</v>
      </c>
      <c r="E20004" t="s">
        <v>216</v>
      </c>
      <c r="F20004" s="88">
        <v>46600</v>
      </c>
      <c r="G20004" s="87">
        <v>1466.666666666667</v>
      </c>
      <c r="H20004" s="87">
        <v>0</v>
      </c>
    </row>
    <row r="20005" spans="1:8" x14ac:dyDescent="0.3">
      <c r="A20005" t="s">
        <v>43</v>
      </c>
      <c r="B20005" t="s">
        <v>58</v>
      </c>
      <c r="C20005" t="s">
        <v>98</v>
      </c>
      <c r="D20005" t="s">
        <v>214</v>
      </c>
      <c r="E20005" t="s">
        <v>217</v>
      </c>
      <c r="F20005" s="88">
        <v>46600</v>
      </c>
      <c r="G20005" s="87">
        <v>1466.666666666667</v>
      </c>
      <c r="H20005" s="87">
        <v>-12.858544006085101</v>
      </c>
    </row>
    <row r="20006" spans="1:8" x14ac:dyDescent="0.3">
      <c r="A20006" t="s">
        <v>43</v>
      </c>
      <c r="B20006" t="s">
        <v>58</v>
      </c>
      <c r="C20006" t="s">
        <v>98</v>
      </c>
      <c r="D20006" t="s">
        <v>214</v>
      </c>
      <c r="E20006" t="s">
        <v>215</v>
      </c>
      <c r="F20006" s="88">
        <v>46631</v>
      </c>
      <c r="G20006" s="87">
        <v>1466.666666666667</v>
      </c>
      <c r="H20006" s="87">
        <v>-12.867971091133469</v>
      </c>
    </row>
    <row r="20007" spans="1:8" x14ac:dyDescent="0.3">
      <c r="A20007" t="s">
        <v>43</v>
      </c>
      <c r="B20007" t="s">
        <v>58</v>
      </c>
      <c r="C20007" t="s">
        <v>98</v>
      </c>
      <c r="D20007" t="s">
        <v>214</v>
      </c>
      <c r="E20007" t="s">
        <v>216</v>
      </c>
      <c r="F20007" s="88">
        <v>46631</v>
      </c>
      <c r="G20007" s="87">
        <v>1466.666666666667</v>
      </c>
      <c r="H20007" s="87">
        <v>0</v>
      </c>
    </row>
    <row r="20008" spans="1:8" x14ac:dyDescent="0.3">
      <c r="A20008" t="s">
        <v>43</v>
      </c>
      <c r="B20008" t="s">
        <v>58</v>
      </c>
      <c r="C20008" t="s">
        <v>98</v>
      </c>
      <c r="D20008" t="s">
        <v>214</v>
      </c>
      <c r="E20008" t="s">
        <v>217</v>
      </c>
      <c r="F20008" s="88">
        <v>46631</v>
      </c>
      <c r="G20008" s="87">
        <v>1466.666666666667</v>
      </c>
      <c r="H20008" s="87">
        <v>-12.867971091133469</v>
      </c>
    </row>
    <row r="20009" spans="1:8" x14ac:dyDescent="0.3">
      <c r="A20009" t="s">
        <v>43</v>
      </c>
      <c r="B20009" t="s">
        <v>58</v>
      </c>
      <c r="C20009" t="s">
        <v>98</v>
      </c>
      <c r="D20009" t="s">
        <v>214</v>
      </c>
      <c r="E20009" t="s">
        <v>215</v>
      </c>
      <c r="F20009" s="88">
        <v>46661</v>
      </c>
      <c r="G20009" s="87">
        <v>1466.666666666667</v>
      </c>
      <c r="H20009" s="87">
        <v>-12.877412009028671</v>
      </c>
    </row>
    <row r="20010" spans="1:8" x14ac:dyDescent="0.3">
      <c r="A20010" t="s">
        <v>43</v>
      </c>
      <c r="B20010" t="s">
        <v>58</v>
      </c>
      <c r="C20010" t="s">
        <v>98</v>
      </c>
      <c r="D20010" t="s">
        <v>214</v>
      </c>
      <c r="E20010" t="s">
        <v>216</v>
      </c>
      <c r="F20010" s="88">
        <v>46661</v>
      </c>
      <c r="G20010" s="87">
        <v>1466.666666666667</v>
      </c>
      <c r="H20010" s="87">
        <v>0</v>
      </c>
    </row>
    <row r="20011" spans="1:8" x14ac:dyDescent="0.3">
      <c r="A20011" t="s">
        <v>43</v>
      </c>
      <c r="B20011" t="s">
        <v>58</v>
      </c>
      <c r="C20011" t="s">
        <v>98</v>
      </c>
      <c r="D20011" t="s">
        <v>214</v>
      </c>
      <c r="E20011" t="s">
        <v>217</v>
      </c>
      <c r="F20011" s="88">
        <v>46661</v>
      </c>
      <c r="G20011" s="87">
        <v>1466.666666666667</v>
      </c>
      <c r="H20011" s="87">
        <v>-12.877412009028671</v>
      </c>
    </row>
    <row r="20012" spans="1:8" x14ac:dyDescent="0.3">
      <c r="A20012" t="s">
        <v>43</v>
      </c>
      <c r="B20012" t="s">
        <v>58</v>
      </c>
      <c r="C20012" t="s">
        <v>98</v>
      </c>
      <c r="D20012" t="s">
        <v>214</v>
      </c>
      <c r="E20012" t="s">
        <v>215</v>
      </c>
      <c r="F20012" s="88">
        <v>46692</v>
      </c>
      <c r="G20012" s="87">
        <v>1466.666666666667</v>
      </c>
      <c r="H20012" s="87">
        <v>-12.886866790239321</v>
      </c>
    </row>
    <row r="20013" spans="1:8" x14ac:dyDescent="0.3">
      <c r="A20013" t="s">
        <v>43</v>
      </c>
      <c r="B20013" t="s">
        <v>58</v>
      </c>
      <c r="C20013" t="s">
        <v>98</v>
      </c>
      <c r="D20013" t="s">
        <v>214</v>
      </c>
      <c r="E20013" t="s">
        <v>216</v>
      </c>
      <c r="F20013" s="88">
        <v>46692</v>
      </c>
      <c r="G20013" s="87">
        <v>1466.666666666667</v>
      </c>
      <c r="H20013" s="87">
        <v>0</v>
      </c>
    </row>
    <row r="20014" spans="1:8" x14ac:dyDescent="0.3">
      <c r="A20014" t="s">
        <v>43</v>
      </c>
      <c r="B20014" t="s">
        <v>58</v>
      </c>
      <c r="C20014" t="s">
        <v>98</v>
      </c>
      <c r="D20014" t="s">
        <v>214</v>
      </c>
      <c r="E20014" t="s">
        <v>217</v>
      </c>
      <c r="F20014" s="88">
        <v>46692</v>
      </c>
      <c r="G20014" s="87">
        <v>1466.666666666667</v>
      </c>
      <c r="H20014" s="87">
        <v>-12.886866790239321</v>
      </c>
    </row>
    <row r="20015" spans="1:8" x14ac:dyDescent="0.3">
      <c r="A20015" t="s">
        <v>43</v>
      </c>
      <c r="B20015" t="s">
        <v>58</v>
      </c>
      <c r="C20015" t="s">
        <v>98</v>
      </c>
      <c r="D20015" t="s">
        <v>214</v>
      </c>
      <c r="E20015" t="s">
        <v>215</v>
      </c>
      <c r="F20015" s="88">
        <v>46722</v>
      </c>
      <c r="G20015" s="87">
        <v>1466.666666666667</v>
      </c>
      <c r="H20015" s="87">
        <v>-12.896335465324221</v>
      </c>
    </row>
    <row r="20016" spans="1:8" x14ac:dyDescent="0.3">
      <c r="A20016" t="s">
        <v>43</v>
      </c>
      <c r="B20016" t="s">
        <v>58</v>
      </c>
      <c r="C20016" t="s">
        <v>98</v>
      </c>
      <c r="D20016" t="s">
        <v>214</v>
      </c>
      <c r="E20016" t="s">
        <v>216</v>
      </c>
      <c r="F20016" s="88">
        <v>46722</v>
      </c>
      <c r="G20016" s="87">
        <v>1466.666666666667</v>
      </c>
      <c r="H20016" s="87">
        <v>0</v>
      </c>
    </row>
    <row r="20017" spans="1:8" x14ac:dyDescent="0.3">
      <c r="A20017" t="s">
        <v>43</v>
      </c>
      <c r="B20017" t="s">
        <v>58</v>
      </c>
      <c r="C20017" t="s">
        <v>98</v>
      </c>
      <c r="D20017" t="s">
        <v>214</v>
      </c>
      <c r="E20017" t="s">
        <v>217</v>
      </c>
      <c r="F20017" s="88">
        <v>46722</v>
      </c>
      <c r="G20017" s="87">
        <v>1466.666666666667</v>
      </c>
      <c r="H20017" s="87">
        <v>-12.896335465324221</v>
      </c>
    </row>
    <row r="20018" spans="1:8" x14ac:dyDescent="0.3">
      <c r="A20018" t="s">
        <v>43</v>
      </c>
      <c r="B20018" t="s">
        <v>58</v>
      </c>
      <c r="C20018" t="s">
        <v>100</v>
      </c>
      <c r="D20018" t="s">
        <v>198</v>
      </c>
      <c r="E20018" t="s">
        <v>135</v>
      </c>
      <c r="G20018" s="87">
        <v>14400</v>
      </c>
      <c r="H20018" s="87">
        <v>8236.7999999999993</v>
      </c>
    </row>
    <row r="20019" spans="1:8" x14ac:dyDescent="0.3">
      <c r="A20019" t="s">
        <v>43</v>
      </c>
      <c r="B20019" t="s">
        <v>58</v>
      </c>
      <c r="C20019" t="s">
        <v>100</v>
      </c>
      <c r="D20019" t="s">
        <v>198</v>
      </c>
      <c r="E20019" t="s">
        <v>199</v>
      </c>
      <c r="G20019" s="87">
        <v>14400</v>
      </c>
      <c r="H20019" s="87">
        <v>14334.9109279447</v>
      </c>
    </row>
    <row r="20020" spans="1:8" x14ac:dyDescent="0.3">
      <c r="A20020" t="s">
        <v>43</v>
      </c>
      <c r="B20020" t="s">
        <v>58</v>
      </c>
      <c r="C20020" t="s">
        <v>100</v>
      </c>
      <c r="D20020" t="s">
        <v>198</v>
      </c>
      <c r="E20020" t="s">
        <v>200</v>
      </c>
      <c r="G20020" s="87">
        <v>14400</v>
      </c>
      <c r="H20020" s="87">
        <v>14526.375330845691</v>
      </c>
    </row>
    <row r="20021" spans="1:8" x14ac:dyDescent="0.3">
      <c r="A20021" t="s">
        <v>43</v>
      </c>
      <c r="B20021" t="s">
        <v>58</v>
      </c>
      <c r="C20021" t="s">
        <v>100</v>
      </c>
      <c r="D20021" t="s">
        <v>198</v>
      </c>
      <c r="E20021" t="s">
        <v>201</v>
      </c>
      <c r="G20021" s="87">
        <v>14400</v>
      </c>
      <c r="H20021" s="87">
        <v>14400</v>
      </c>
    </row>
    <row r="20022" spans="1:8" x14ac:dyDescent="0.3">
      <c r="A20022" t="s">
        <v>43</v>
      </c>
      <c r="B20022" t="s">
        <v>58</v>
      </c>
      <c r="C20022" t="s">
        <v>100</v>
      </c>
      <c r="D20022" t="s">
        <v>198</v>
      </c>
      <c r="E20022" t="s">
        <v>202</v>
      </c>
      <c r="G20022" s="87">
        <v>14400</v>
      </c>
      <c r="H20022" s="87">
        <v>8271.5289988110981</v>
      </c>
    </row>
    <row r="20023" spans="1:8" x14ac:dyDescent="0.3">
      <c r="A20023" t="s">
        <v>43</v>
      </c>
      <c r="B20023" t="s">
        <v>58</v>
      </c>
      <c r="C20023" t="s">
        <v>100</v>
      </c>
      <c r="D20023" t="s">
        <v>198</v>
      </c>
      <c r="E20023" t="s">
        <v>139</v>
      </c>
      <c r="G20023" s="87">
        <v>14400</v>
      </c>
      <c r="H20023" s="87">
        <v>9432</v>
      </c>
    </row>
    <row r="20024" spans="1:8" x14ac:dyDescent="0.3">
      <c r="A20024" t="s">
        <v>43</v>
      </c>
      <c r="B20024" t="s">
        <v>58</v>
      </c>
      <c r="C20024" t="s">
        <v>100</v>
      </c>
      <c r="D20024" t="s">
        <v>198</v>
      </c>
      <c r="E20024" t="s">
        <v>65</v>
      </c>
      <c r="G20024" s="87">
        <v>14400</v>
      </c>
      <c r="H20024" s="87">
        <v>8271.5289988110981</v>
      </c>
    </row>
    <row r="20025" spans="1:8" x14ac:dyDescent="0.3">
      <c r="A20025" t="s">
        <v>43</v>
      </c>
      <c r="B20025" t="s">
        <v>58</v>
      </c>
      <c r="C20025" t="s">
        <v>100</v>
      </c>
      <c r="D20025" t="s">
        <v>203</v>
      </c>
      <c r="E20025" t="s">
        <v>204</v>
      </c>
      <c r="G20025" s="87">
        <v>14400</v>
      </c>
      <c r="H20025" s="87">
        <v>7966.8854134326421</v>
      </c>
    </row>
    <row r="20026" spans="1:8" x14ac:dyDescent="0.3">
      <c r="A20026" t="s">
        <v>43</v>
      </c>
      <c r="B20026" t="s">
        <v>58</v>
      </c>
      <c r="C20026" t="s">
        <v>100</v>
      </c>
      <c r="D20026" t="s">
        <v>203</v>
      </c>
      <c r="E20026" t="s">
        <v>142</v>
      </c>
      <c r="G20026" s="87">
        <v>14400</v>
      </c>
      <c r="H20026" s="87">
        <v>13849.853059043549</v>
      </c>
    </row>
    <row r="20027" spans="1:8" x14ac:dyDescent="0.3">
      <c r="A20027" t="s">
        <v>43</v>
      </c>
      <c r="B20027" t="s">
        <v>58</v>
      </c>
      <c r="C20027" t="s">
        <v>100</v>
      </c>
      <c r="D20027" t="s">
        <v>203</v>
      </c>
      <c r="E20027" t="s">
        <v>143</v>
      </c>
      <c r="G20027" s="87">
        <v>14400</v>
      </c>
      <c r="H20027" s="87">
        <v>14481.377283643351</v>
      </c>
    </row>
    <row r="20028" spans="1:8" x14ac:dyDescent="0.3">
      <c r="A20028" t="s">
        <v>43</v>
      </c>
      <c r="B20028" t="s">
        <v>58</v>
      </c>
      <c r="C20028" t="s">
        <v>100</v>
      </c>
      <c r="D20028" t="s">
        <v>203</v>
      </c>
      <c r="E20028" t="s">
        <v>141</v>
      </c>
      <c r="G20028" s="87">
        <v>14400</v>
      </c>
      <c r="H20028" s="87">
        <v>0</v>
      </c>
    </row>
    <row r="20029" spans="1:8" x14ac:dyDescent="0.3">
      <c r="A20029" t="s">
        <v>43</v>
      </c>
      <c r="B20029" t="s">
        <v>58</v>
      </c>
      <c r="C20029" t="s">
        <v>100</v>
      </c>
      <c r="D20029" t="s">
        <v>203</v>
      </c>
      <c r="E20029" t="s">
        <v>205</v>
      </c>
      <c r="G20029" s="87">
        <v>14400</v>
      </c>
      <c r="H20029" s="87">
        <v>7966.8854134326421</v>
      </c>
    </row>
    <row r="20030" spans="1:8" x14ac:dyDescent="0.3">
      <c r="A20030" t="s">
        <v>43</v>
      </c>
      <c r="B20030" t="s">
        <v>58</v>
      </c>
      <c r="C20030" t="s">
        <v>100</v>
      </c>
      <c r="D20030" t="s">
        <v>206</v>
      </c>
      <c r="E20030" t="s">
        <v>207</v>
      </c>
      <c r="G20030" s="87">
        <v>14400</v>
      </c>
      <c r="H20030" s="87">
        <v>14976</v>
      </c>
    </row>
    <row r="20031" spans="1:8" x14ac:dyDescent="0.3">
      <c r="A20031" t="s">
        <v>43</v>
      </c>
      <c r="B20031" t="s">
        <v>58</v>
      </c>
      <c r="C20031" t="s">
        <v>100</v>
      </c>
      <c r="D20031" t="s">
        <v>206</v>
      </c>
      <c r="E20031" t="s">
        <v>208</v>
      </c>
      <c r="G20031" s="87">
        <v>14400</v>
      </c>
      <c r="H20031" s="87">
        <v>15044</v>
      </c>
    </row>
    <row r="20032" spans="1:8" x14ac:dyDescent="0.3">
      <c r="A20032" t="s">
        <v>43</v>
      </c>
      <c r="B20032" t="s">
        <v>58</v>
      </c>
      <c r="C20032" t="s">
        <v>100</v>
      </c>
      <c r="D20032" t="s">
        <v>206</v>
      </c>
      <c r="E20032" t="s">
        <v>209</v>
      </c>
      <c r="G20032" s="87">
        <v>14400</v>
      </c>
      <c r="H20032" s="87">
        <v>13132.74617067834</v>
      </c>
    </row>
    <row r="20033" spans="1:8" x14ac:dyDescent="0.3">
      <c r="A20033" t="s">
        <v>43</v>
      </c>
      <c r="B20033" t="s">
        <v>58</v>
      </c>
      <c r="C20033" t="s">
        <v>100</v>
      </c>
      <c r="D20033" t="s">
        <v>210</v>
      </c>
      <c r="E20033" t="s">
        <v>211</v>
      </c>
      <c r="G20033" s="87">
        <v>14400</v>
      </c>
      <c r="H20033" s="87">
        <v>13248</v>
      </c>
    </row>
    <row r="20034" spans="1:8" x14ac:dyDescent="0.3">
      <c r="A20034" t="s">
        <v>43</v>
      </c>
      <c r="B20034" t="s">
        <v>58</v>
      </c>
      <c r="C20034" t="s">
        <v>100</v>
      </c>
      <c r="D20034" t="s">
        <v>210</v>
      </c>
      <c r="E20034" t="s">
        <v>212</v>
      </c>
      <c r="G20034" s="87">
        <v>14400</v>
      </c>
      <c r="H20034" s="87">
        <v>13104</v>
      </c>
    </row>
    <row r="20035" spans="1:8" x14ac:dyDescent="0.3">
      <c r="A20035" t="s">
        <v>43</v>
      </c>
      <c r="B20035" t="s">
        <v>58</v>
      </c>
      <c r="C20035" t="s">
        <v>100</v>
      </c>
      <c r="D20035" t="s">
        <v>210</v>
      </c>
      <c r="E20035" t="s">
        <v>213</v>
      </c>
      <c r="G20035" s="87">
        <v>14400</v>
      </c>
      <c r="H20035" s="87">
        <v>13176</v>
      </c>
    </row>
    <row r="20036" spans="1:8" x14ac:dyDescent="0.3">
      <c r="A20036" t="s">
        <v>43</v>
      </c>
      <c r="B20036" t="s">
        <v>58</v>
      </c>
      <c r="C20036" t="s">
        <v>100</v>
      </c>
      <c r="D20036" t="s">
        <v>214</v>
      </c>
      <c r="E20036" t="s">
        <v>215</v>
      </c>
      <c r="F20036" s="88">
        <v>46388</v>
      </c>
      <c r="G20036" s="87">
        <v>1200</v>
      </c>
      <c r="H20036" s="87">
        <v>53.493719585366151</v>
      </c>
    </row>
    <row r="20037" spans="1:8" x14ac:dyDescent="0.3">
      <c r="A20037" t="s">
        <v>43</v>
      </c>
      <c r="B20037" t="s">
        <v>58</v>
      </c>
      <c r="C20037" t="s">
        <v>100</v>
      </c>
      <c r="D20037" t="s">
        <v>214</v>
      </c>
      <c r="E20037" t="s">
        <v>216</v>
      </c>
      <c r="F20037" s="88">
        <v>46388</v>
      </c>
      <c r="G20037" s="87">
        <v>1200</v>
      </c>
      <c r="H20037" s="87">
        <v>48.000000000000043</v>
      </c>
    </row>
    <row r="20038" spans="1:8" x14ac:dyDescent="0.3">
      <c r="A20038" t="s">
        <v>43</v>
      </c>
      <c r="B20038" t="s">
        <v>58</v>
      </c>
      <c r="C20038" t="s">
        <v>100</v>
      </c>
      <c r="D20038" t="s">
        <v>214</v>
      </c>
      <c r="E20038" t="s">
        <v>217</v>
      </c>
      <c r="F20038" s="88">
        <v>46388</v>
      </c>
      <c r="G20038" s="87">
        <v>1200</v>
      </c>
      <c r="H20038" s="87">
        <v>5.2824226782366424</v>
      </c>
    </row>
    <row r="20039" spans="1:8" x14ac:dyDescent="0.3">
      <c r="A20039" t="s">
        <v>43</v>
      </c>
      <c r="B20039" t="s">
        <v>58</v>
      </c>
      <c r="C20039" t="s">
        <v>100</v>
      </c>
      <c r="D20039" t="s">
        <v>214</v>
      </c>
      <c r="E20039" t="s">
        <v>215</v>
      </c>
      <c r="F20039" s="88">
        <v>46419</v>
      </c>
      <c r="G20039" s="87">
        <v>1200</v>
      </c>
      <c r="H20039" s="87">
        <v>53.491765727099512</v>
      </c>
    </row>
    <row r="20040" spans="1:8" x14ac:dyDescent="0.3">
      <c r="A20040" t="s">
        <v>43</v>
      </c>
      <c r="B20040" t="s">
        <v>58</v>
      </c>
      <c r="C20040" t="s">
        <v>100</v>
      </c>
      <c r="D20040" t="s">
        <v>214</v>
      </c>
      <c r="E20040" t="s">
        <v>216</v>
      </c>
      <c r="F20040" s="88">
        <v>46419</v>
      </c>
      <c r="G20040" s="87">
        <v>1200</v>
      </c>
      <c r="H20040" s="87">
        <v>48.000000000000043</v>
      </c>
    </row>
    <row r="20041" spans="1:8" x14ac:dyDescent="0.3">
      <c r="A20041" t="s">
        <v>43</v>
      </c>
      <c r="B20041" t="s">
        <v>58</v>
      </c>
      <c r="C20041" t="s">
        <v>100</v>
      </c>
      <c r="D20041" t="s">
        <v>214</v>
      </c>
      <c r="E20041" t="s">
        <v>217</v>
      </c>
      <c r="F20041" s="88">
        <v>46419</v>
      </c>
      <c r="G20041" s="87">
        <v>1200</v>
      </c>
      <c r="H20041" s="87">
        <v>5.2805439683649702</v>
      </c>
    </row>
    <row r="20042" spans="1:8" x14ac:dyDescent="0.3">
      <c r="A20042" t="s">
        <v>43</v>
      </c>
      <c r="B20042" t="s">
        <v>58</v>
      </c>
      <c r="C20042" t="s">
        <v>100</v>
      </c>
      <c r="D20042" t="s">
        <v>214</v>
      </c>
      <c r="E20042" t="s">
        <v>215</v>
      </c>
      <c r="F20042" s="88">
        <v>46447</v>
      </c>
      <c r="G20042" s="87">
        <v>1200</v>
      </c>
      <c r="H20042" s="87">
        <v>53.489813258130603</v>
      </c>
    </row>
    <row r="20043" spans="1:8" x14ac:dyDescent="0.3">
      <c r="A20043" t="s">
        <v>43</v>
      </c>
      <c r="B20043" t="s">
        <v>58</v>
      </c>
      <c r="C20043" t="s">
        <v>100</v>
      </c>
      <c r="D20043" t="s">
        <v>214</v>
      </c>
      <c r="E20043" t="s">
        <v>216</v>
      </c>
      <c r="F20043" s="88">
        <v>46447</v>
      </c>
      <c r="G20043" s="87">
        <v>1200</v>
      </c>
      <c r="H20043" s="87">
        <v>48.000000000000043</v>
      </c>
    </row>
    <row r="20044" spans="1:8" x14ac:dyDescent="0.3">
      <c r="A20044" t="s">
        <v>43</v>
      </c>
      <c r="B20044" t="s">
        <v>58</v>
      </c>
      <c r="C20044" t="s">
        <v>100</v>
      </c>
      <c r="D20044" t="s">
        <v>214</v>
      </c>
      <c r="E20044" t="s">
        <v>217</v>
      </c>
      <c r="F20044" s="88">
        <v>46447</v>
      </c>
      <c r="G20044" s="87">
        <v>1200</v>
      </c>
      <c r="H20044" s="87">
        <v>5.278666594356185</v>
      </c>
    </row>
    <row r="20045" spans="1:8" x14ac:dyDescent="0.3">
      <c r="A20045" t="s">
        <v>43</v>
      </c>
      <c r="B20045" t="s">
        <v>58</v>
      </c>
      <c r="C20045" t="s">
        <v>100</v>
      </c>
      <c r="D20045" t="s">
        <v>214</v>
      </c>
      <c r="E20045" t="s">
        <v>215</v>
      </c>
      <c r="F20045" s="88">
        <v>46478</v>
      </c>
      <c r="G20045" s="87">
        <v>1200</v>
      </c>
      <c r="H20045" s="87">
        <v>53.487796062935459</v>
      </c>
    </row>
    <row r="20046" spans="1:8" x14ac:dyDescent="0.3">
      <c r="A20046" t="s">
        <v>43</v>
      </c>
      <c r="B20046" t="s">
        <v>58</v>
      </c>
      <c r="C20046" t="s">
        <v>100</v>
      </c>
      <c r="D20046" t="s">
        <v>214</v>
      </c>
      <c r="E20046" t="s">
        <v>216</v>
      </c>
      <c r="F20046" s="88">
        <v>46478</v>
      </c>
      <c r="G20046" s="87">
        <v>1200</v>
      </c>
      <c r="H20046" s="87">
        <v>48.000000000000043</v>
      </c>
    </row>
    <row r="20047" spans="1:8" x14ac:dyDescent="0.3">
      <c r="A20047" t="s">
        <v>43</v>
      </c>
      <c r="B20047" t="s">
        <v>58</v>
      </c>
      <c r="C20047" t="s">
        <v>100</v>
      </c>
      <c r="D20047" t="s">
        <v>214</v>
      </c>
      <c r="E20047" t="s">
        <v>217</v>
      </c>
      <c r="F20047" s="88">
        <v>46478</v>
      </c>
      <c r="G20047" s="87">
        <v>1200</v>
      </c>
      <c r="H20047" s="87">
        <v>5.2767269835916508</v>
      </c>
    </row>
    <row r="20048" spans="1:8" x14ac:dyDescent="0.3">
      <c r="A20048" t="s">
        <v>43</v>
      </c>
      <c r="B20048" t="s">
        <v>58</v>
      </c>
      <c r="C20048" t="s">
        <v>100</v>
      </c>
      <c r="D20048" t="s">
        <v>214</v>
      </c>
      <c r="E20048" t="s">
        <v>215</v>
      </c>
      <c r="F20048" s="88">
        <v>46508</v>
      </c>
      <c r="G20048" s="87">
        <v>1200</v>
      </c>
      <c r="H20048" s="87">
        <v>53.485780349605342</v>
      </c>
    </row>
    <row r="20049" spans="1:8" x14ac:dyDescent="0.3">
      <c r="A20049" t="s">
        <v>43</v>
      </c>
      <c r="B20049" t="s">
        <v>58</v>
      </c>
      <c r="C20049" t="s">
        <v>100</v>
      </c>
      <c r="D20049" t="s">
        <v>214</v>
      </c>
      <c r="E20049" t="s">
        <v>216</v>
      </c>
      <c r="F20049" s="88">
        <v>46508</v>
      </c>
      <c r="G20049" s="87">
        <v>1200</v>
      </c>
      <c r="H20049" s="87">
        <v>48.000000000000043</v>
      </c>
    </row>
    <row r="20050" spans="1:8" x14ac:dyDescent="0.3">
      <c r="A20050" t="s">
        <v>43</v>
      </c>
      <c r="B20050" t="s">
        <v>58</v>
      </c>
      <c r="C20050" t="s">
        <v>100</v>
      </c>
      <c r="D20050" t="s">
        <v>214</v>
      </c>
      <c r="E20050" t="s">
        <v>217</v>
      </c>
      <c r="F20050" s="88">
        <v>46508</v>
      </c>
      <c r="G20050" s="87">
        <v>1200</v>
      </c>
      <c r="H20050" s="87">
        <v>5.2747887976974717</v>
      </c>
    </row>
    <row r="20051" spans="1:8" x14ac:dyDescent="0.3">
      <c r="A20051" t="s">
        <v>43</v>
      </c>
      <c r="B20051" t="s">
        <v>58</v>
      </c>
      <c r="C20051" t="s">
        <v>100</v>
      </c>
      <c r="D20051" t="s">
        <v>214</v>
      </c>
      <c r="E20051" t="s">
        <v>215</v>
      </c>
      <c r="F20051" s="88">
        <v>46539</v>
      </c>
      <c r="G20051" s="87">
        <v>1200</v>
      </c>
      <c r="H20051" s="87">
        <v>53.483766116508491</v>
      </c>
    </row>
    <row r="20052" spans="1:8" x14ac:dyDescent="0.3">
      <c r="A20052" t="s">
        <v>43</v>
      </c>
      <c r="B20052" t="s">
        <v>58</v>
      </c>
      <c r="C20052" t="s">
        <v>100</v>
      </c>
      <c r="D20052" t="s">
        <v>214</v>
      </c>
      <c r="E20052" t="s">
        <v>216</v>
      </c>
      <c r="F20052" s="88">
        <v>46539</v>
      </c>
      <c r="G20052" s="87">
        <v>1200</v>
      </c>
      <c r="H20052" s="87">
        <v>48.000000000000043</v>
      </c>
    </row>
    <row r="20053" spans="1:8" x14ac:dyDescent="0.3">
      <c r="A20053" t="s">
        <v>43</v>
      </c>
      <c r="B20053" t="s">
        <v>58</v>
      </c>
      <c r="C20053" t="s">
        <v>100</v>
      </c>
      <c r="D20053" t="s">
        <v>214</v>
      </c>
      <c r="E20053" t="s">
        <v>217</v>
      </c>
      <c r="F20053" s="88">
        <v>46539</v>
      </c>
      <c r="G20053" s="87">
        <v>1200</v>
      </c>
      <c r="H20053" s="87">
        <v>5.2728520351042363</v>
      </c>
    </row>
    <row r="20054" spans="1:8" x14ac:dyDescent="0.3">
      <c r="A20054" t="s">
        <v>43</v>
      </c>
      <c r="B20054" t="s">
        <v>58</v>
      </c>
      <c r="C20054" t="s">
        <v>100</v>
      </c>
      <c r="D20054" t="s">
        <v>214</v>
      </c>
      <c r="E20054" t="s">
        <v>215</v>
      </c>
      <c r="F20054" s="88">
        <v>46569</v>
      </c>
      <c r="G20054" s="87">
        <v>1200</v>
      </c>
      <c r="H20054" s="87">
        <v>53.481753362014487</v>
      </c>
    </row>
    <row r="20055" spans="1:8" x14ac:dyDescent="0.3">
      <c r="A20055" t="s">
        <v>43</v>
      </c>
      <c r="B20055" t="s">
        <v>58</v>
      </c>
      <c r="C20055" t="s">
        <v>100</v>
      </c>
      <c r="D20055" t="s">
        <v>214</v>
      </c>
      <c r="E20055" t="s">
        <v>216</v>
      </c>
      <c r="F20055" s="88">
        <v>46569</v>
      </c>
      <c r="G20055" s="87">
        <v>1200</v>
      </c>
      <c r="H20055" s="87">
        <v>48.000000000000043</v>
      </c>
    </row>
    <row r="20056" spans="1:8" x14ac:dyDescent="0.3">
      <c r="A20056" t="s">
        <v>43</v>
      </c>
      <c r="B20056" t="s">
        <v>58</v>
      </c>
      <c r="C20056" t="s">
        <v>100</v>
      </c>
      <c r="D20056" t="s">
        <v>214</v>
      </c>
      <c r="E20056" t="s">
        <v>217</v>
      </c>
      <c r="F20056" s="88">
        <v>46569</v>
      </c>
      <c r="G20056" s="87">
        <v>1200</v>
      </c>
      <c r="H20056" s="87">
        <v>5.270916694244665</v>
      </c>
    </row>
    <row r="20057" spans="1:8" x14ac:dyDescent="0.3">
      <c r="A20057" t="s">
        <v>43</v>
      </c>
      <c r="B20057" t="s">
        <v>58</v>
      </c>
      <c r="C20057" t="s">
        <v>100</v>
      </c>
      <c r="D20057" t="s">
        <v>214</v>
      </c>
      <c r="E20057" t="s">
        <v>215</v>
      </c>
      <c r="F20057" s="88">
        <v>46600</v>
      </c>
      <c r="G20057" s="87">
        <v>1200</v>
      </c>
      <c r="H20057" s="87">
        <v>103.61889749003051</v>
      </c>
    </row>
    <row r="20058" spans="1:8" x14ac:dyDescent="0.3">
      <c r="A20058" t="s">
        <v>43</v>
      </c>
      <c r="B20058" t="s">
        <v>58</v>
      </c>
      <c r="C20058" t="s">
        <v>100</v>
      </c>
      <c r="D20058" t="s">
        <v>214</v>
      </c>
      <c r="E20058" t="s">
        <v>216</v>
      </c>
      <c r="F20058" s="88">
        <v>46600</v>
      </c>
      <c r="G20058" s="87">
        <v>1200</v>
      </c>
      <c r="H20058" s="87">
        <v>97.920000000000144</v>
      </c>
    </row>
    <row r="20059" spans="1:8" x14ac:dyDescent="0.3">
      <c r="A20059" t="s">
        <v>43</v>
      </c>
      <c r="B20059" t="s">
        <v>58</v>
      </c>
      <c r="C20059" t="s">
        <v>100</v>
      </c>
      <c r="D20059" t="s">
        <v>214</v>
      </c>
      <c r="E20059" t="s">
        <v>217</v>
      </c>
      <c r="F20059" s="88">
        <v>46600</v>
      </c>
      <c r="G20059" s="87">
        <v>1200</v>
      </c>
      <c r="H20059" s="87">
        <v>5.2689510817588214</v>
      </c>
    </row>
    <row r="20060" spans="1:8" x14ac:dyDescent="0.3">
      <c r="A20060" t="s">
        <v>43</v>
      </c>
      <c r="B20060" t="s">
        <v>58</v>
      </c>
      <c r="C20060" t="s">
        <v>100</v>
      </c>
      <c r="D20060" t="s">
        <v>214</v>
      </c>
      <c r="E20060" t="s">
        <v>215</v>
      </c>
      <c r="F20060" s="88">
        <v>46631</v>
      </c>
      <c r="G20060" s="87">
        <v>1200</v>
      </c>
      <c r="H20060" s="87">
        <v>103.6168073209156</v>
      </c>
    </row>
    <row r="20061" spans="1:8" x14ac:dyDescent="0.3">
      <c r="A20061" t="s">
        <v>43</v>
      </c>
      <c r="B20061" t="s">
        <v>58</v>
      </c>
      <c r="C20061" t="s">
        <v>100</v>
      </c>
      <c r="D20061" t="s">
        <v>214</v>
      </c>
      <c r="E20061" t="s">
        <v>216</v>
      </c>
      <c r="F20061" s="88">
        <v>46631</v>
      </c>
      <c r="G20061" s="87">
        <v>1200</v>
      </c>
      <c r="H20061" s="87">
        <v>97.920000000000144</v>
      </c>
    </row>
    <row r="20062" spans="1:8" x14ac:dyDescent="0.3">
      <c r="A20062" t="s">
        <v>43</v>
      </c>
      <c r="B20062" t="s">
        <v>58</v>
      </c>
      <c r="C20062" t="s">
        <v>100</v>
      </c>
      <c r="D20062" t="s">
        <v>214</v>
      </c>
      <c r="E20062" t="s">
        <v>217</v>
      </c>
      <c r="F20062" s="88">
        <v>46631</v>
      </c>
      <c r="G20062" s="87">
        <v>1200</v>
      </c>
      <c r="H20062" s="87">
        <v>5.2670186029173394</v>
      </c>
    </row>
    <row r="20063" spans="1:8" x14ac:dyDescent="0.3">
      <c r="A20063" t="s">
        <v>43</v>
      </c>
      <c r="B20063" t="s">
        <v>58</v>
      </c>
      <c r="C20063" t="s">
        <v>100</v>
      </c>
      <c r="D20063" t="s">
        <v>214</v>
      </c>
      <c r="E20063" t="s">
        <v>215</v>
      </c>
      <c r="F20063" s="88">
        <v>46661</v>
      </c>
      <c r="G20063" s="87">
        <v>1200</v>
      </c>
      <c r="H20063" s="87">
        <v>53.475691042739903</v>
      </c>
    </row>
    <row r="20064" spans="1:8" x14ac:dyDescent="0.3">
      <c r="A20064" t="s">
        <v>43</v>
      </c>
      <c r="B20064" t="s">
        <v>58</v>
      </c>
      <c r="C20064" t="s">
        <v>100</v>
      </c>
      <c r="D20064" t="s">
        <v>214</v>
      </c>
      <c r="E20064" t="s">
        <v>216</v>
      </c>
      <c r="F20064" s="88">
        <v>46661</v>
      </c>
      <c r="G20064" s="87">
        <v>1200</v>
      </c>
      <c r="H20064" s="87">
        <v>48.000000000000043</v>
      </c>
    </row>
    <row r="20065" spans="1:8" x14ac:dyDescent="0.3">
      <c r="A20065" t="s">
        <v>43</v>
      </c>
      <c r="B20065" t="s">
        <v>58</v>
      </c>
      <c r="C20065" t="s">
        <v>100</v>
      </c>
      <c r="D20065" t="s">
        <v>214</v>
      </c>
      <c r="E20065" t="s">
        <v>217</v>
      </c>
      <c r="F20065" s="88">
        <v>46661</v>
      </c>
      <c r="G20065" s="87">
        <v>1200</v>
      </c>
      <c r="H20065" s="87">
        <v>5.2650875410959586</v>
      </c>
    </row>
    <row r="20066" spans="1:8" x14ac:dyDescent="0.3">
      <c r="A20066" t="s">
        <v>43</v>
      </c>
      <c r="B20066" t="s">
        <v>58</v>
      </c>
      <c r="C20066" t="s">
        <v>100</v>
      </c>
      <c r="D20066" t="s">
        <v>214</v>
      </c>
      <c r="E20066" t="s">
        <v>215</v>
      </c>
      <c r="F20066" s="88">
        <v>46692</v>
      </c>
      <c r="G20066" s="87">
        <v>1200</v>
      </c>
      <c r="H20066" s="87">
        <v>53.473684210526159</v>
      </c>
    </row>
    <row r="20067" spans="1:8" x14ac:dyDescent="0.3">
      <c r="A20067" t="s">
        <v>43</v>
      </c>
      <c r="B20067" t="s">
        <v>58</v>
      </c>
      <c r="C20067" t="s">
        <v>100</v>
      </c>
      <c r="D20067" t="s">
        <v>214</v>
      </c>
      <c r="E20067" t="s">
        <v>216</v>
      </c>
      <c r="F20067" s="88">
        <v>46692</v>
      </c>
      <c r="G20067" s="87">
        <v>1200</v>
      </c>
      <c r="H20067" s="87">
        <v>48.000000000000043</v>
      </c>
    </row>
    <row r="20068" spans="1:8" x14ac:dyDescent="0.3">
      <c r="A20068" t="s">
        <v>43</v>
      </c>
      <c r="B20068" t="s">
        <v>58</v>
      </c>
      <c r="C20068" t="s">
        <v>100</v>
      </c>
      <c r="D20068" t="s">
        <v>214</v>
      </c>
      <c r="E20068" t="s">
        <v>217</v>
      </c>
      <c r="F20068" s="88">
        <v>46692</v>
      </c>
      <c r="G20068" s="87">
        <v>1200</v>
      </c>
      <c r="H20068" s="87">
        <v>5.2631578947367252</v>
      </c>
    </row>
    <row r="20069" spans="1:8" x14ac:dyDescent="0.3">
      <c r="A20069" t="s">
        <v>43</v>
      </c>
      <c r="B20069" t="s">
        <v>58</v>
      </c>
      <c r="C20069" t="s">
        <v>100</v>
      </c>
      <c r="D20069" t="s">
        <v>214</v>
      </c>
      <c r="E20069" t="s">
        <v>215</v>
      </c>
      <c r="F20069" s="88">
        <v>46722</v>
      </c>
      <c r="G20069" s="87">
        <v>1200</v>
      </c>
      <c r="H20069" s="87">
        <v>53.471678848775639</v>
      </c>
    </row>
    <row r="20070" spans="1:8" x14ac:dyDescent="0.3">
      <c r="A20070" t="s">
        <v>43</v>
      </c>
      <c r="B20070" t="s">
        <v>58</v>
      </c>
      <c r="C20070" t="s">
        <v>100</v>
      </c>
      <c r="D20070" t="s">
        <v>214</v>
      </c>
      <c r="E20070" t="s">
        <v>216</v>
      </c>
      <c r="F20070" s="88">
        <v>46722</v>
      </c>
      <c r="G20070" s="87">
        <v>1200</v>
      </c>
      <c r="H20070" s="87">
        <v>48.000000000000043</v>
      </c>
    </row>
    <row r="20071" spans="1:8" x14ac:dyDescent="0.3">
      <c r="A20071" t="s">
        <v>43</v>
      </c>
      <c r="B20071" t="s">
        <v>58</v>
      </c>
      <c r="C20071" t="s">
        <v>100</v>
      </c>
      <c r="D20071" t="s">
        <v>214</v>
      </c>
      <c r="E20071" t="s">
        <v>217</v>
      </c>
      <c r="F20071" s="88">
        <v>46722</v>
      </c>
      <c r="G20071" s="87">
        <v>1200</v>
      </c>
      <c r="H20071" s="87">
        <v>5.2612296622843502</v>
      </c>
    </row>
    <row r="20072" spans="1:8" x14ac:dyDescent="0.3">
      <c r="A20072" t="s">
        <v>43</v>
      </c>
      <c r="B20072" t="s">
        <v>58</v>
      </c>
      <c r="C20072" t="s">
        <v>102</v>
      </c>
      <c r="D20072" t="s">
        <v>198</v>
      </c>
      <c r="E20072" t="s">
        <v>135</v>
      </c>
      <c r="G20072" s="87">
        <v>11200</v>
      </c>
      <c r="H20072" s="87">
        <v>6720</v>
      </c>
    </row>
    <row r="20073" spans="1:8" x14ac:dyDescent="0.3">
      <c r="A20073" t="s">
        <v>43</v>
      </c>
      <c r="B20073" t="s">
        <v>58</v>
      </c>
      <c r="C20073" t="s">
        <v>102</v>
      </c>
      <c r="D20073" t="s">
        <v>198</v>
      </c>
      <c r="E20073" t="s">
        <v>199</v>
      </c>
      <c r="G20073" s="87">
        <v>11200</v>
      </c>
      <c r="H20073" s="87">
        <v>11259.574468085109</v>
      </c>
    </row>
    <row r="20074" spans="1:8" x14ac:dyDescent="0.3">
      <c r="A20074" t="s">
        <v>43</v>
      </c>
      <c r="B20074" t="s">
        <v>58</v>
      </c>
      <c r="C20074" t="s">
        <v>102</v>
      </c>
      <c r="D20074" t="s">
        <v>198</v>
      </c>
      <c r="E20074" t="s">
        <v>200</v>
      </c>
      <c r="G20074" s="87">
        <v>11200</v>
      </c>
      <c r="H20074" s="87">
        <v>11224.583699989869</v>
      </c>
    </row>
    <row r="20075" spans="1:8" x14ac:dyDescent="0.3">
      <c r="A20075" t="s">
        <v>43</v>
      </c>
      <c r="B20075" t="s">
        <v>58</v>
      </c>
      <c r="C20075" t="s">
        <v>102</v>
      </c>
      <c r="D20075" t="s">
        <v>198</v>
      </c>
      <c r="E20075" t="s">
        <v>201</v>
      </c>
      <c r="G20075" s="87">
        <v>11200</v>
      </c>
      <c r="H20075" s="87">
        <v>11200</v>
      </c>
    </row>
    <row r="20076" spans="1:8" x14ac:dyDescent="0.3">
      <c r="A20076" t="s">
        <v>43</v>
      </c>
      <c r="B20076" t="s">
        <v>58</v>
      </c>
      <c r="C20076" t="s">
        <v>102</v>
      </c>
      <c r="D20076" t="s">
        <v>198</v>
      </c>
      <c r="E20076" t="s">
        <v>202</v>
      </c>
      <c r="G20076" s="87">
        <v>11200</v>
      </c>
      <c r="H20076" s="87">
        <v>6770.5733594619751</v>
      </c>
    </row>
    <row r="20077" spans="1:8" x14ac:dyDescent="0.3">
      <c r="A20077" t="s">
        <v>43</v>
      </c>
      <c r="B20077" t="s">
        <v>58</v>
      </c>
      <c r="C20077" t="s">
        <v>102</v>
      </c>
      <c r="D20077" t="s">
        <v>198</v>
      </c>
      <c r="E20077" t="s">
        <v>139</v>
      </c>
      <c r="G20077" s="87">
        <v>11200</v>
      </c>
      <c r="H20077" s="87">
        <v>7000</v>
      </c>
    </row>
    <row r="20078" spans="1:8" x14ac:dyDescent="0.3">
      <c r="A20078" t="s">
        <v>43</v>
      </c>
      <c r="B20078" t="s">
        <v>58</v>
      </c>
      <c r="C20078" t="s">
        <v>102</v>
      </c>
      <c r="D20078" t="s">
        <v>198</v>
      </c>
      <c r="E20078" t="s">
        <v>65</v>
      </c>
      <c r="G20078" s="87">
        <v>11200</v>
      </c>
      <c r="H20078" s="87">
        <v>6770.5733594619751</v>
      </c>
    </row>
    <row r="20079" spans="1:8" x14ac:dyDescent="0.3">
      <c r="A20079" t="s">
        <v>43</v>
      </c>
      <c r="B20079" t="s">
        <v>58</v>
      </c>
      <c r="C20079" t="s">
        <v>102</v>
      </c>
      <c r="D20079" t="s">
        <v>203</v>
      </c>
      <c r="E20079" t="s">
        <v>204</v>
      </c>
      <c r="G20079" s="87">
        <v>11200</v>
      </c>
      <c r="H20079" s="87">
        <v>6652.6030042160546</v>
      </c>
    </row>
    <row r="20080" spans="1:8" x14ac:dyDescent="0.3">
      <c r="A20080" t="s">
        <v>43</v>
      </c>
      <c r="B20080" t="s">
        <v>58</v>
      </c>
      <c r="C20080" t="s">
        <v>102</v>
      </c>
      <c r="D20080" t="s">
        <v>203</v>
      </c>
      <c r="E20080" t="s">
        <v>142</v>
      </c>
      <c r="G20080" s="87">
        <v>11200</v>
      </c>
      <c r="H20080" s="87">
        <v>11200</v>
      </c>
    </row>
    <row r="20081" spans="1:8" x14ac:dyDescent="0.3">
      <c r="A20081" t="s">
        <v>43</v>
      </c>
      <c r="B20081" t="s">
        <v>58</v>
      </c>
      <c r="C20081" t="s">
        <v>102</v>
      </c>
      <c r="D20081" t="s">
        <v>203</v>
      </c>
      <c r="E20081" t="s">
        <v>143</v>
      </c>
      <c r="G20081" s="87">
        <v>11200</v>
      </c>
      <c r="H20081" s="87">
        <v>11087.67167369342</v>
      </c>
    </row>
    <row r="20082" spans="1:8" x14ac:dyDescent="0.3">
      <c r="A20082" t="s">
        <v>43</v>
      </c>
      <c r="B20082" t="s">
        <v>58</v>
      </c>
      <c r="C20082" t="s">
        <v>102</v>
      </c>
      <c r="D20082" t="s">
        <v>203</v>
      </c>
      <c r="E20082" t="s">
        <v>141</v>
      </c>
      <c r="G20082" s="87">
        <v>11200</v>
      </c>
      <c r="H20082" s="87">
        <v>0</v>
      </c>
    </row>
    <row r="20083" spans="1:8" x14ac:dyDescent="0.3">
      <c r="A20083" t="s">
        <v>43</v>
      </c>
      <c r="B20083" t="s">
        <v>58</v>
      </c>
      <c r="C20083" t="s">
        <v>102</v>
      </c>
      <c r="D20083" t="s">
        <v>203</v>
      </c>
      <c r="E20083" t="s">
        <v>205</v>
      </c>
      <c r="G20083" s="87">
        <v>11200</v>
      </c>
      <c r="H20083" s="87">
        <v>6652.6030042160546</v>
      </c>
    </row>
    <row r="20084" spans="1:8" x14ac:dyDescent="0.3">
      <c r="A20084" t="s">
        <v>43</v>
      </c>
      <c r="B20084" t="s">
        <v>58</v>
      </c>
      <c r="C20084" t="s">
        <v>102</v>
      </c>
      <c r="D20084" t="s">
        <v>206</v>
      </c>
      <c r="E20084" t="s">
        <v>207</v>
      </c>
      <c r="G20084" s="87">
        <v>11200</v>
      </c>
      <c r="H20084" s="87">
        <v>11760</v>
      </c>
    </row>
    <row r="20085" spans="1:8" x14ac:dyDescent="0.3">
      <c r="A20085" t="s">
        <v>43</v>
      </c>
      <c r="B20085" t="s">
        <v>58</v>
      </c>
      <c r="C20085" t="s">
        <v>102</v>
      </c>
      <c r="D20085" t="s">
        <v>206</v>
      </c>
      <c r="E20085" t="s">
        <v>208</v>
      </c>
      <c r="G20085" s="87">
        <v>11200</v>
      </c>
      <c r="H20085" s="87">
        <v>11697.777777777779</v>
      </c>
    </row>
    <row r="20086" spans="1:8" x14ac:dyDescent="0.3">
      <c r="A20086" t="s">
        <v>43</v>
      </c>
      <c r="B20086" t="s">
        <v>58</v>
      </c>
      <c r="C20086" t="s">
        <v>102</v>
      </c>
      <c r="D20086" t="s">
        <v>206</v>
      </c>
      <c r="E20086" t="s">
        <v>209</v>
      </c>
      <c r="G20086" s="87">
        <v>11200</v>
      </c>
      <c r="H20086" s="87">
        <v>10281.432530999269</v>
      </c>
    </row>
    <row r="20087" spans="1:8" x14ac:dyDescent="0.3">
      <c r="A20087" t="s">
        <v>43</v>
      </c>
      <c r="B20087" t="s">
        <v>58</v>
      </c>
      <c r="C20087" t="s">
        <v>102</v>
      </c>
      <c r="D20087" t="s">
        <v>210</v>
      </c>
      <c r="E20087" t="s">
        <v>211</v>
      </c>
      <c r="G20087" s="87">
        <v>11200</v>
      </c>
      <c r="H20087" s="87">
        <v>10304</v>
      </c>
    </row>
    <row r="20088" spans="1:8" x14ac:dyDescent="0.3">
      <c r="A20088" t="s">
        <v>43</v>
      </c>
      <c r="B20088" t="s">
        <v>58</v>
      </c>
      <c r="C20088" t="s">
        <v>102</v>
      </c>
      <c r="D20088" t="s">
        <v>210</v>
      </c>
      <c r="E20088" t="s">
        <v>212</v>
      </c>
      <c r="G20088" s="87">
        <v>11200</v>
      </c>
      <c r="H20088" s="87">
        <v>10192</v>
      </c>
    </row>
    <row r="20089" spans="1:8" x14ac:dyDescent="0.3">
      <c r="A20089" t="s">
        <v>43</v>
      </c>
      <c r="B20089" t="s">
        <v>58</v>
      </c>
      <c r="C20089" t="s">
        <v>102</v>
      </c>
      <c r="D20089" t="s">
        <v>210</v>
      </c>
      <c r="E20089" t="s">
        <v>213</v>
      </c>
      <c r="G20089" s="87">
        <v>11200</v>
      </c>
      <c r="H20089" s="87">
        <v>10416</v>
      </c>
    </row>
    <row r="20090" spans="1:8" x14ac:dyDescent="0.3">
      <c r="A20090" t="s">
        <v>43</v>
      </c>
      <c r="B20090" t="s">
        <v>58</v>
      </c>
      <c r="C20090" t="s">
        <v>102</v>
      </c>
      <c r="D20090" t="s">
        <v>214</v>
      </c>
      <c r="E20090" t="s">
        <v>215</v>
      </c>
      <c r="F20090" s="88">
        <v>46388</v>
      </c>
      <c r="G20090" s="87">
        <v>933.33333333333337</v>
      </c>
      <c r="H20090" s="87">
        <v>64.084859109206761</v>
      </c>
    </row>
    <row r="20091" spans="1:8" x14ac:dyDescent="0.3">
      <c r="A20091" t="s">
        <v>43</v>
      </c>
      <c r="B20091" t="s">
        <v>58</v>
      </c>
      <c r="C20091" t="s">
        <v>102</v>
      </c>
      <c r="D20091" t="s">
        <v>214</v>
      </c>
      <c r="E20091" t="s">
        <v>216</v>
      </c>
      <c r="F20091" s="88">
        <v>46388</v>
      </c>
      <c r="G20091" s="87">
        <v>933.33333333333337</v>
      </c>
      <c r="H20091" s="87">
        <v>46.666666666666707</v>
      </c>
    </row>
    <row r="20092" spans="1:8" x14ac:dyDescent="0.3">
      <c r="A20092" t="s">
        <v>43</v>
      </c>
      <c r="B20092" t="s">
        <v>58</v>
      </c>
      <c r="C20092" t="s">
        <v>102</v>
      </c>
      <c r="D20092" t="s">
        <v>214</v>
      </c>
      <c r="E20092" t="s">
        <v>217</v>
      </c>
      <c r="F20092" s="88">
        <v>46388</v>
      </c>
      <c r="G20092" s="87">
        <v>933.33333333333337</v>
      </c>
      <c r="H20092" s="87">
        <v>16.588754707180971</v>
      </c>
    </row>
    <row r="20093" spans="1:8" x14ac:dyDescent="0.3">
      <c r="A20093" t="s">
        <v>43</v>
      </c>
      <c r="B20093" t="s">
        <v>58</v>
      </c>
      <c r="C20093" t="s">
        <v>102</v>
      </c>
      <c r="D20093" t="s">
        <v>214</v>
      </c>
      <c r="E20093" t="s">
        <v>215</v>
      </c>
      <c r="F20093" s="88">
        <v>46419</v>
      </c>
      <c r="G20093" s="87">
        <v>933.33333333333337</v>
      </c>
      <c r="H20093" s="87">
        <v>64.059873736759826</v>
      </c>
    </row>
    <row r="20094" spans="1:8" x14ac:dyDescent="0.3">
      <c r="A20094" t="s">
        <v>43</v>
      </c>
      <c r="B20094" t="s">
        <v>58</v>
      </c>
      <c r="C20094" t="s">
        <v>102</v>
      </c>
      <c r="D20094" t="s">
        <v>214</v>
      </c>
      <c r="E20094" t="s">
        <v>216</v>
      </c>
      <c r="F20094" s="88">
        <v>46419</v>
      </c>
      <c r="G20094" s="87">
        <v>933.33333333333337</v>
      </c>
      <c r="H20094" s="87">
        <v>46.666666666666707</v>
      </c>
    </row>
    <row r="20095" spans="1:8" x14ac:dyDescent="0.3">
      <c r="A20095" t="s">
        <v>43</v>
      </c>
      <c r="B20095" t="s">
        <v>58</v>
      </c>
      <c r="C20095" t="s">
        <v>102</v>
      </c>
      <c r="D20095" t="s">
        <v>214</v>
      </c>
      <c r="E20095" t="s">
        <v>217</v>
      </c>
      <c r="F20095" s="88">
        <v>46419</v>
      </c>
      <c r="G20095" s="87">
        <v>933.33333333333337</v>
      </c>
      <c r="H20095" s="87">
        <v>16.564959114374449</v>
      </c>
    </row>
    <row r="20096" spans="1:8" x14ac:dyDescent="0.3">
      <c r="A20096" t="s">
        <v>43</v>
      </c>
      <c r="B20096" t="s">
        <v>58</v>
      </c>
      <c r="C20096" t="s">
        <v>102</v>
      </c>
      <c r="D20096" t="s">
        <v>214</v>
      </c>
      <c r="E20096" t="s">
        <v>215</v>
      </c>
      <c r="F20096" s="88">
        <v>46447</v>
      </c>
      <c r="G20096" s="87">
        <v>933.33333333333337</v>
      </c>
      <c r="H20096" s="87">
        <v>64.03495994173359</v>
      </c>
    </row>
    <row r="20097" spans="1:8" x14ac:dyDescent="0.3">
      <c r="A20097" t="s">
        <v>43</v>
      </c>
      <c r="B20097" t="s">
        <v>58</v>
      </c>
      <c r="C20097" t="s">
        <v>102</v>
      </c>
      <c r="D20097" t="s">
        <v>214</v>
      </c>
      <c r="E20097" t="s">
        <v>216</v>
      </c>
      <c r="F20097" s="88">
        <v>46447</v>
      </c>
      <c r="G20097" s="87">
        <v>933.33333333333337</v>
      </c>
      <c r="H20097" s="87">
        <v>46.666666666666707</v>
      </c>
    </row>
    <row r="20098" spans="1:8" x14ac:dyDescent="0.3">
      <c r="A20098" t="s">
        <v>43</v>
      </c>
      <c r="B20098" t="s">
        <v>58</v>
      </c>
      <c r="C20098" t="s">
        <v>102</v>
      </c>
      <c r="D20098" t="s">
        <v>214</v>
      </c>
      <c r="E20098" t="s">
        <v>217</v>
      </c>
      <c r="F20098" s="88">
        <v>46447</v>
      </c>
      <c r="G20098" s="87">
        <v>933.33333333333337</v>
      </c>
      <c r="H20098" s="87">
        <v>16.54123169053981</v>
      </c>
    </row>
    <row r="20099" spans="1:8" x14ac:dyDescent="0.3">
      <c r="A20099" t="s">
        <v>43</v>
      </c>
      <c r="B20099" t="s">
        <v>58</v>
      </c>
      <c r="C20099" t="s">
        <v>102</v>
      </c>
      <c r="D20099" t="s">
        <v>214</v>
      </c>
      <c r="E20099" t="s">
        <v>215</v>
      </c>
      <c r="F20099" s="88">
        <v>46478</v>
      </c>
      <c r="G20099" s="87">
        <v>933.33333333333337</v>
      </c>
      <c r="H20099" s="87">
        <v>64.009276542791</v>
      </c>
    </row>
    <row r="20100" spans="1:8" x14ac:dyDescent="0.3">
      <c r="A20100" t="s">
        <v>43</v>
      </c>
      <c r="B20100" t="s">
        <v>58</v>
      </c>
      <c r="C20100" t="s">
        <v>102</v>
      </c>
      <c r="D20100" t="s">
        <v>214</v>
      </c>
      <c r="E20100" t="s">
        <v>216</v>
      </c>
      <c r="F20100" s="88">
        <v>46478</v>
      </c>
      <c r="G20100" s="87">
        <v>933.33333333333337</v>
      </c>
      <c r="H20100" s="87">
        <v>46.666666666666707</v>
      </c>
    </row>
    <row r="20101" spans="1:8" x14ac:dyDescent="0.3">
      <c r="A20101" t="s">
        <v>43</v>
      </c>
      <c r="B20101" t="s">
        <v>58</v>
      </c>
      <c r="C20101" t="s">
        <v>102</v>
      </c>
      <c r="D20101" t="s">
        <v>214</v>
      </c>
      <c r="E20101" t="s">
        <v>217</v>
      </c>
      <c r="F20101" s="88">
        <v>46478</v>
      </c>
      <c r="G20101" s="87">
        <v>933.33333333333337</v>
      </c>
      <c r="H20101" s="87">
        <v>16.516771310594589</v>
      </c>
    </row>
    <row r="20102" spans="1:8" x14ac:dyDescent="0.3">
      <c r="A20102" t="s">
        <v>43</v>
      </c>
      <c r="B20102" t="s">
        <v>58</v>
      </c>
      <c r="C20102" t="s">
        <v>102</v>
      </c>
      <c r="D20102" t="s">
        <v>214</v>
      </c>
      <c r="E20102" t="s">
        <v>215</v>
      </c>
      <c r="F20102" s="88">
        <v>46508</v>
      </c>
      <c r="G20102" s="87">
        <v>933.33333333333337</v>
      </c>
      <c r="H20102" s="87">
        <v>63.983668990446709</v>
      </c>
    </row>
    <row r="20103" spans="1:8" x14ac:dyDescent="0.3">
      <c r="A20103" t="s">
        <v>43</v>
      </c>
      <c r="B20103" t="s">
        <v>58</v>
      </c>
      <c r="C20103" t="s">
        <v>102</v>
      </c>
      <c r="D20103" t="s">
        <v>214</v>
      </c>
      <c r="E20103" t="s">
        <v>216</v>
      </c>
      <c r="F20103" s="88">
        <v>46508</v>
      </c>
      <c r="G20103" s="87">
        <v>933.33333333333337</v>
      </c>
      <c r="H20103" s="87">
        <v>46.666666666666707</v>
      </c>
    </row>
    <row r="20104" spans="1:8" x14ac:dyDescent="0.3">
      <c r="A20104" t="s">
        <v>43</v>
      </c>
      <c r="B20104" t="s">
        <v>58</v>
      </c>
      <c r="C20104" t="s">
        <v>102</v>
      </c>
      <c r="D20104" t="s">
        <v>214</v>
      </c>
      <c r="E20104" t="s">
        <v>217</v>
      </c>
      <c r="F20104" s="88">
        <v>46508</v>
      </c>
      <c r="G20104" s="87">
        <v>933.33333333333337</v>
      </c>
      <c r="H20104" s="87">
        <v>16.492383165504759</v>
      </c>
    </row>
    <row r="20105" spans="1:8" x14ac:dyDescent="0.3">
      <c r="A20105" t="s">
        <v>43</v>
      </c>
      <c r="B20105" t="s">
        <v>58</v>
      </c>
      <c r="C20105" t="s">
        <v>102</v>
      </c>
      <c r="D20105" t="s">
        <v>214</v>
      </c>
      <c r="E20105" t="s">
        <v>215</v>
      </c>
      <c r="F20105" s="88">
        <v>46539</v>
      </c>
      <c r="G20105" s="87">
        <v>933.33333333333337</v>
      </c>
      <c r="H20105" s="87">
        <v>63.958136949218179</v>
      </c>
    </row>
    <row r="20106" spans="1:8" x14ac:dyDescent="0.3">
      <c r="A20106" t="s">
        <v>43</v>
      </c>
      <c r="B20106" t="s">
        <v>58</v>
      </c>
      <c r="C20106" t="s">
        <v>102</v>
      </c>
      <c r="D20106" t="s">
        <v>214</v>
      </c>
      <c r="E20106" t="s">
        <v>216</v>
      </c>
      <c r="F20106" s="88">
        <v>46539</v>
      </c>
      <c r="G20106" s="87">
        <v>933.33333333333337</v>
      </c>
      <c r="H20106" s="87">
        <v>46.666666666666707</v>
      </c>
    </row>
    <row r="20107" spans="1:8" x14ac:dyDescent="0.3">
      <c r="A20107" t="s">
        <v>43</v>
      </c>
      <c r="B20107" t="s">
        <v>58</v>
      </c>
      <c r="C20107" t="s">
        <v>102</v>
      </c>
      <c r="D20107" t="s">
        <v>214</v>
      </c>
      <c r="E20107" t="s">
        <v>217</v>
      </c>
      <c r="F20107" s="88">
        <v>46539</v>
      </c>
      <c r="G20107" s="87">
        <v>933.33333333333337</v>
      </c>
      <c r="H20107" s="87">
        <v>16.468066935763211</v>
      </c>
    </row>
    <row r="20108" spans="1:8" x14ac:dyDescent="0.3">
      <c r="A20108" t="s">
        <v>43</v>
      </c>
      <c r="B20108" t="s">
        <v>58</v>
      </c>
      <c r="C20108" t="s">
        <v>102</v>
      </c>
      <c r="D20108" t="s">
        <v>214</v>
      </c>
      <c r="E20108" t="s">
        <v>215</v>
      </c>
      <c r="F20108" s="88">
        <v>46569</v>
      </c>
      <c r="G20108" s="87">
        <v>933.33333333333337</v>
      </c>
      <c r="H20108" s="87">
        <v>63.932680085598093</v>
      </c>
    </row>
    <row r="20109" spans="1:8" x14ac:dyDescent="0.3">
      <c r="A20109" t="s">
        <v>43</v>
      </c>
      <c r="B20109" t="s">
        <v>58</v>
      </c>
      <c r="C20109" t="s">
        <v>102</v>
      </c>
      <c r="D20109" t="s">
        <v>214</v>
      </c>
      <c r="E20109" t="s">
        <v>216</v>
      </c>
      <c r="F20109" s="88">
        <v>46569</v>
      </c>
      <c r="G20109" s="87">
        <v>933.33333333333337</v>
      </c>
      <c r="H20109" s="87">
        <v>46.666666666666707</v>
      </c>
    </row>
    <row r="20110" spans="1:8" x14ac:dyDescent="0.3">
      <c r="A20110" t="s">
        <v>43</v>
      </c>
      <c r="B20110" t="s">
        <v>58</v>
      </c>
      <c r="C20110" t="s">
        <v>102</v>
      </c>
      <c r="D20110" t="s">
        <v>214</v>
      </c>
      <c r="E20110" t="s">
        <v>217</v>
      </c>
      <c r="F20110" s="88">
        <v>46569</v>
      </c>
      <c r="G20110" s="87">
        <v>933.33333333333337</v>
      </c>
      <c r="H20110" s="87">
        <v>16.443822303744181</v>
      </c>
    </row>
    <row r="20111" spans="1:8" x14ac:dyDescent="0.3">
      <c r="A20111" t="s">
        <v>43</v>
      </c>
      <c r="B20111" t="s">
        <v>58</v>
      </c>
      <c r="C20111" t="s">
        <v>102</v>
      </c>
      <c r="D20111" t="s">
        <v>214</v>
      </c>
      <c r="E20111" t="s">
        <v>215</v>
      </c>
      <c r="F20111" s="88">
        <v>46600</v>
      </c>
      <c r="G20111" s="87">
        <v>933.33333333333337</v>
      </c>
      <c r="H20111" s="87">
        <v>63.90688259109325</v>
      </c>
    </row>
    <row r="20112" spans="1:8" x14ac:dyDescent="0.3">
      <c r="A20112" t="s">
        <v>43</v>
      </c>
      <c r="B20112" t="s">
        <v>58</v>
      </c>
      <c r="C20112" t="s">
        <v>102</v>
      </c>
      <c r="D20112" t="s">
        <v>214</v>
      </c>
      <c r="E20112" t="s">
        <v>216</v>
      </c>
      <c r="F20112" s="88">
        <v>46600</v>
      </c>
      <c r="G20112" s="87">
        <v>933.33333333333337</v>
      </c>
      <c r="H20112" s="87">
        <v>46.666666666666707</v>
      </c>
    </row>
    <row r="20113" spans="1:8" x14ac:dyDescent="0.3">
      <c r="A20113" t="s">
        <v>43</v>
      </c>
      <c r="B20113" t="s">
        <v>58</v>
      </c>
      <c r="C20113" t="s">
        <v>102</v>
      </c>
      <c r="D20113" t="s">
        <v>214</v>
      </c>
      <c r="E20113" t="s">
        <v>217</v>
      </c>
      <c r="F20113" s="88">
        <v>46600</v>
      </c>
      <c r="G20113" s="87">
        <v>933.33333333333337</v>
      </c>
      <c r="H20113" s="87">
        <v>16.419253261358541</v>
      </c>
    </row>
    <row r="20114" spans="1:8" x14ac:dyDescent="0.3">
      <c r="A20114" t="s">
        <v>43</v>
      </c>
      <c r="B20114" t="s">
        <v>58</v>
      </c>
      <c r="C20114" t="s">
        <v>102</v>
      </c>
      <c r="D20114" t="s">
        <v>214</v>
      </c>
      <c r="E20114" t="s">
        <v>215</v>
      </c>
      <c r="F20114" s="88">
        <v>46631</v>
      </c>
      <c r="G20114" s="87">
        <v>933.33333333333337</v>
      </c>
      <c r="H20114" s="87">
        <v>63.881576308844949</v>
      </c>
    </row>
    <row r="20115" spans="1:8" x14ac:dyDescent="0.3">
      <c r="A20115" t="s">
        <v>43</v>
      </c>
      <c r="B20115" t="s">
        <v>58</v>
      </c>
      <c r="C20115" t="s">
        <v>102</v>
      </c>
      <c r="D20115" t="s">
        <v>214</v>
      </c>
      <c r="E20115" t="s">
        <v>216</v>
      </c>
      <c r="F20115" s="88">
        <v>46631</v>
      </c>
      <c r="G20115" s="87">
        <v>933.33333333333337</v>
      </c>
      <c r="H20115" s="87">
        <v>46.666666666666707</v>
      </c>
    </row>
    <row r="20116" spans="1:8" x14ac:dyDescent="0.3">
      <c r="A20116" t="s">
        <v>43</v>
      </c>
      <c r="B20116" t="s">
        <v>58</v>
      </c>
      <c r="C20116" t="s">
        <v>102</v>
      </c>
      <c r="D20116" t="s">
        <v>214</v>
      </c>
      <c r="E20116" t="s">
        <v>217</v>
      </c>
      <c r="F20116" s="88">
        <v>46631</v>
      </c>
      <c r="G20116" s="87">
        <v>933.33333333333337</v>
      </c>
      <c r="H20116" s="87">
        <v>16.395152040169709</v>
      </c>
    </row>
    <row r="20117" spans="1:8" x14ac:dyDescent="0.3">
      <c r="A20117" t="s">
        <v>43</v>
      </c>
      <c r="B20117" t="s">
        <v>58</v>
      </c>
      <c r="C20117" t="s">
        <v>102</v>
      </c>
      <c r="D20117" t="s">
        <v>214</v>
      </c>
      <c r="E20117" t="s">
        <v>215</v>
      </c>
      <c r="F20117" s="88">
        <v>46661</v>
      </c>
      <c r="G20117" s="87">
        <v>933.33333333333337</v>
      </c>
      <c r="H20117" s="87">
        <v>63.856344210037129</v>
      </c>
    </row>
    <row r="20118" spans="1:8" x14ac:dyDescent="0.3">
      <c r="A20118" t="s">
        <v>43</v>
      </c>
      <c r="B20118" t="s">
        <v>58</v>
      </c>
      <c r="C20118" t="s">
        <v>102</v>
      </c>
      <c r="D20118" t="s">
        <v>214</v>
      </c>
      <c r="E20118" t="s">
        <v>216</v>
      </c>
      <c r="F20118" s="88">
        <v>46661</v>
      </c>
      <c r="G20118" s="87">
        <v>933.33333333333337</v>
      </c>
      <c r="H20118" s="87">
        <v>46.666666666666707</v>
      </c>
    </row>
    <row r="20119" spans="1:8" x14ac:dyDescent="0.3">
      <c r="A20119" t="s">
        <v>43</v>
      </c>
      <c r="B20119" t="s">
        <v>58</v>
      </c>
      <c r="C20119" t="s">
        <v>102</v>
      </c>
      <c r="D20119" t="s">
        <v>214</v>
      </c>
      <c r="E20119" t="s">
        <v>217</v>
      </c>
      <c r="F20119" s="88">
        <v>46661</v>
      </c>
      <c r="G20119" s="87">
        <v>933.33333333333337</v>
      </c>
      <c r="H20119" s="87">
        <v>16.37112146987668</v>
      </c>
    </row>
    <row r="20120" spans="1:8" x14ac:dyDescent="0.3">
      <c r="A20120" t="s">
        <v>43</v>
      </c>
      <c r="B20120" t="s">
        <v>58</v>
      </c>
      <c r="C20120" t="s">
        <v>102</v>
      </c>
      <c r="D20120" t="s">
        <v>214</v>
      </c>
      <c r="E20120" t="s">
        <v>215</v>
      </c>
      <c r="F20120" s="88">
        <v>46692</v>
      </c>
      <c r="G20120" s="87">
        <v>933.33333333333337</v>
      </c>
      <c r="H20120" s="87">
        <v>16.347161240272708</v>
      </c>
    </row>
    <row r="20121" spans="1:8" x14ac:dyDescent="0.3">
      <c r="A20121" t="s">
        <v>43</v>
      </c>
      <c r="B20121" t="s">
        <v>58</v>
      </c>
      <c r="C20121" t="s">
        <v>102</v>
      </c>
      <c r="D20121" t="s">
        <v>214</v>
      </c>
      <c r="E20121" t="s">
        <v>216</v>
      </c>
      <c r="F20121" s="88">
        <v>46692</v>
      </c>
      <c r="G20121" s="87">
        <v>933.33333333333337</v>
      </c>
      <c r="H20121" s="87">
        <v>0</v>
      </c>
    </row>
    <row r="20122" spans="1:8" x14ac:dyDescent="0.3">
      <c r="A20122" t="s">
        <v>43</v>
      </c>
      <c r="B20122" t="s">
        <v>58</v>
      </c>
      <c r="C20122" t="s">
        <v>102</v>
      </c>
      <c r="D20122" t="s">
        <v>214</v>
      </c>
      <c r="E20122" t="s">
        <v>217</v>
      </c>
      <c r="F20122" s="88">
        <v>46692</v>
      </c>
      <c r="G20122" s="87">
        <v>933.33333333333337</v>
      </c>
      <c r="H20122" s="87">
        <v>16.347161240272708</v>
      </c>
    </row>
    <row r="20123" spans="1:8" x14ac:dyDescent="0.3">
      <c r="A20123" t="s">
        <v>43</v>
      </c>
      <c r="B20123" t="s">
        <v>58</v>
      </c>
      <c r="C20123" t="s">
        <v>102</v>
      </c>
      <c r="D20123" t="s">
        <v>214</v>
      </c>
      <c r="E20123" t="s">
        <v>215</v>
      </c>
      <c r="F20123" s="88">
        <v>46722</v>
      </c>
      <c r="G20123" s="87">
        <v>933.33333333333337</v>
      </c>
      <c r="H20123" s="87">
        <v>16.32327104296424</v>
      </c>
    </row>
    <row r="20124" spans="1:8" x14ac:dyDescent="0.3">
      <c r="A20124" t="s">
        <v>43</v>
      </c>
      <c r="B20124" t="s">
        <v>58</v>
      </c>
      <c r="C20124" t="s">
        <v>102</v>
      </c>
      <c r="D20124" t="s">
        <v>214</v>
      </c>
      <c r="E20124" t="s">
        <v>216</v>
      </c>
      <c r="F20124" s="88">
        <v>46722</v>
      </c>
      <c r="G20124" s="87">
        <v>933.33333333333337</v>
      </c>
      <c r="H20124" s="87">
        <v>0</v>
      </c>
    </row>
    <row r="20125" spans="1:8" x14ac:dyDescent="0.3">
      <c r="A20125" t="s">
        <v>43</v>
      </c>
      <c r="B20125" t="s">
        <v>58</v>
      </c>
      <c r="C20125" t="s">
        <v>102</v>
      </c>
      <c r="D20125" t="s">
        <v>214</v>
      </c>
      <c r="E20125" t="s">
        <v>217</v>
      </c>
      <c r="F20125" s="88">
        <v>46722</v>
      </c>
      <c r="G20125" s="87">
        <v>933.33333333333337</v>
      </c>
      <c r="H20125" s="87">
        <v>16.32327104296424</v>
      </c>
    </row>
    <row r="20126" spans="1:8" x14ac:dyDescent="0.3">
      <c r="A20126" t="s">
        <v>43</v>
      </c>
      <c r="B20126" t="s">
        <v>58</v>
      </c>
      <c r="C20126" t="s">
        <v>103</v>
      </c>
      <c r="D20126" t="s">
        <v>198</v>
      </c>
      <c r="E20126" t="s">
        <v>135</v>
      </c>
      <c r="G20126" s="87">
        <v>8000</v>
      </c>
      <c r="H20126" s="87">
        <v>4672</v>
      </c>
    </row>
    <row r="20127" spans="1:8" x14ac:dyDescent="0.3">
      <c r="A20127" t="s">
        <v>43</v>
      </c>
      <c r="B20127" t="s">
        <v>58</v>
      </c>
      <c r="C20127" t="s">
        <v>103</v>
      </c>
      <c r="D20127" t="s">
        <v>198</v>
      </c>
      <c r="E20127" t="s">
        <v>199</v>
      </c>
      <c r="G20127" s="87">
        <v>8000</v>
      </c>
      <c r="H20127" s="87">
        <v>8000</v>
      </c>
    </row>
    <row r="20128" spans="1:8" x14ac:dyDescent="0.3">
      <c r="A20128" t="s">
        <v>43</v>
      </c>
      <c r="B20128" t="s">
        <v>58</v>
      </c>
      <c r="C20128" t="s">
        <v>103</v>
      </c>
      <c r="D20128" t="s">
        <v>198</v>
      </c>
      <c r="E20128" t="s">
        <v>200</v>
      </c>
      <c r="G20128" s="87">
        <v>8000</v>
      </c>
      <c r="H20128" s="87">
        <v>8087.9120879120892</v>
      </c>
    </row>
    <row r="20129" spans="1:8" x14ac:dyDescent="0.3">
      <c r="A20129" t="s">
        <v>43</v>
      </c>
      <c r="B20129" t="s">
        <v>58</v>
      </c>
      <c r="C20129" t="s">
        <v>103</v>
      </c>
      <c r="D20129" t="s">
        <v>198</v>
      </c>
      <c r="E20129" t="s">
        <v>201</v>
      </c>
      <c r="G20129" s="87">
        <v>8000</v>
      </c>
      <c r="H20129" s="87">
        <v>8000</v>
      </c>
    </row>
    <row r="20130" spans="1:8" x14ac:dyDescent="0.3">
      <c r="A20130" t="s">
        <v>43</v>
      </c>
      <c r="B20130" t="s">
        <v>58</v>
      </c>
      <c r="C20130" t="s">
        <v>103</v>
      </c>
      <c r="D20130" t="s">
        <v>198</v>
      </c>
      <c r="E20130" t="s">
        <v>202</v>
      </c>
      <c r="G20130" s="87">
        <v>8000</v>
      </c>
      <c r="H20130" s="87">
        <v>4723.3406593406598</v>
      </c>
    </row>
    <row r="20131" spans="1:8" x14ac:dyDescent="0.3">
      <c r="A20131" t="s">
        <v>43</v>
      </c>
      <c r="B20131" t="s">
        <v>58</v>
      </c>
      <c r="C20131" t="s">
        <v>103</v>
      </c>
      <c r="D20131" t="s">
        <v>198</v>
      </c>
      <c r="E20131" t="s">
        <v>139</v>
      </c>
      <c r="G20131" s="87">
        <v>8000</v>
      </c>
      <c r="H20131" s="87">
        <v>5160</v>
      </c>
    </row>
    <row r="20132" spans="1:8" x14ac:dyDescent="0.3">
      <c r="A20132" t="s">
        <v>43</v>
      </c>
      <c r="B20132" t="s">
        <v>58</v>
      </c>
      <c r="C20132" t="s">
        <v>103</v>
      </c>
      <c r="D20132" t="s">
        <v>198</v>
      </c>
      <c r="E20132" t="s">
        <v>65</v>
      </c>
      <c r="G20132" s="87">
        <v>8000</v>
      </c>
      <c r="H20132" s="87">
        <v>4723.3406593406598</v>
      </c>
    </row>
    <row r="20133" spans="1:8" x14ac:dyDescent="0.3">
      <c r="A20133" t="s">
        <v>43</v>
      </c>
      <c r="B20133" t="s">
        <v>58</v>
      </c>
      <c r="C20133" t="s">
        <v>103</v>
      </c>
      <c r="D20133" t="s">
        <v>203</v>
      </c>
      <c r="E20133" t="s">
        <v>204</v>
      </c>
      <c r="G20133" s="87">
        <v>8000</v>
      </c>
      <c r="H20133" s="87">
        <v>4723.3406593406598</v>
      </c>
    </row>
    <row r="20134" spans="1:8" x14ac:dyDescent="0.3">
      <c r="A20134" t="s">
        <v>43</v>
      </c>
      <c r="B20134" t="s">
        <v>58</v>
      </c>
      <c r="C20134" t="s">
        <v>103</v>
      </c>
      <c r="D20134" t="s">
        <v>203</v>
      </c>
      <c r="E20134" t="s">
        <v>142</v>
      </c>
      <c r="G20134" s="87">
        <v>8000</v>
      </c>
      <c r="H20134" s="87">
        <v>8000</v>
      </c>
    </row>
    <row r="20135" spans="1:8" x14ac:dyDescent="0.3">
      <c r="A20135" t="s">
        <v>43</v>
      </c>
      <c r="B20135" t="s">
        <v>58</v>
      </c>
      <c r="C20135" t="s">
        <v>103</v>
      </c>
      <c r="D20135" t="s">
        <v>203</v>
      </c>
      <c r="E20135" t="s">
        <v>143</v>
      </c>
      <c r="G20135" s="87">
        <v>8000</v>
      </c>
      <c r="H20135" s="87">
        <v>8087.9120879120892</v>
      </c>
    </row>
    <row r="20136" spans="1:8" x14ac:dyDescent="0.3">
      <c r="A20136" t="s">
        <v>43</v>
      </c>
      <c r="B20136" t="s">
        <v>58</v>
      </c>
      <c r="C20136" t="s">
        <v>103</v>
      </c>
      <c r="D20136" t="s">
        <v>203</v>
      </c>
      <c r="E20136" t="s">
        <v>141</v>
      </c>
      <c r="G20136" s="87">
        <v>8000</v>
      </c>
      <c r="H20136" s="87">
        <v>0</v>
      </c>
    </row>
    <row r="20137" spans="1:8" x14ac:dyDescent="0.3">
      <c r="A20137" t="s">
        <v>43</v>
      </c>
      <c r="B20137" t="s">
        <v>58</v>
      </c>
      <c r="C20137" t="s">
        <v>103</v>
      </c>
      <c r="D20137" t="s">
        <v>203</v>
      </c>
      <c r="E20137" t="s">
        <v>205</v>
      </c>
      <c r="G20137" s="87">
        <v>8000</v>
      </c>
      <c r="H20137" s="87">
        <v>4723.3406593406598</v>
      </c>
    </row>
    <row r="20138" spans="1:8" x14ac:dyDescent="0.3">
      <c r="A20138" t="s">
        <v>43</v>
      </c>
      <c r="B20138" t="s">
        <v>58</v>
      </c>
      <c r="C20138" t="s">
        <v>103</v>
      </c>
      <c r="D20138" t="s">
        <v>206</v>
      </c>
      <c r="E20138" t="s">
        <v>207</v>
      </c>
      <c r="G20138" s="87">
        <v>8000</v>
      </c>
      <c r="H20138" s="87">
        <v>8000</v>
      </c>
    </row>
    <row r="20139" spans="1:8" x14ac:dyDescent="0.3">
      <c r="A20139" t="s">
        <v>43</v>
      </c>
      <c r="B20139" t="s">
        <v>58</v>
      </c>
      <c r="C20139" t="s">
        <v>103</v>
      </c>
      <c r="D20139" t="s">
        <v>206</v>
      </c>
      <c r="E20139" t="s">
        <v>208</v>
      </c>
      <c r="G20139" s="87">
        <v>8000</v>
      </c>
      <c r="H20139" s="87">
        <v>8000</v>
      </c>
    </row>
    <row r="20140" spans="1:8" x14ac:dyDescent="0.3">
      <c r="A20140" t="s">
        <v>43</v>
      </c>
      <c r="B20140" t="s">
        <v>58</v>
      </c>
      <c r="C20140" t="s">
        <v>103</v>
      </c>
      <c r="D20140" t="s">
        <v>206</v>
      </c>
      <c r="E20140" t="s">
        <v>209</v>
      </c>
      <c r="G20140" s="87">
        <v>8000</v>
      </c>
      <c r="H20140" s="87">
        <v>7279.9999999999982</v>
      </c>
    </row>
    <row r="20141" spans="1:8" x14ac:dyDescent="0.3">
      <c r="A20141" t="s">
        <v>43</v>
      </c>
      <c r="B20141" t="s">
        <v>58</v>
      </c>
      <c r="C20141" t="s">
        <v>103</v>
      </c>
      <c r="D20141" t="s">
        <v>210</v>
      </c>
      <c r="E20141" t="s">
        <v>211</v>
      </c>
      <c r="G20141" s="87">
        <v>8000</v>
      </c>
      <c r="H20141" s="87">
        <v>7360</v>
      </c>
    </row>
    <row r="20142" spans="1:8" x14ac:dyDescent="0.3">
      <c r="A20142" t="s">
        <v>43</v>
      </c>
      <c r="B20142" t="s">
        <v>58</v>
      </c>
      <c r="C20142" t="s">
        <v>103</v>
      </c>
      <c r="D20142" t="s">
        <v>210</v>
      </c>
      <c r="E20142" t="s">
        <v>212</v>
      </c>
      <c r="G20142" s="87">
        <v>8000</v>
      </c>
      <c r="H20142" s="87">
        <v>7280</v>
      </c>
    </row>
    <row r="20143" spans="1:8" x14ac:dyDescent="0.3">
      <c r="A20143" t="s">
        <v>43</v>
      </c>
      <c r="B20143" t="s">
        <v>58</v>
      </c>
      <c r="C20143" t="s">
        <v>103</v>
      </c>
      <c r="D20143" t="s">
        <v>210</v>
      </c>
      <c r="E20143" t="s">
        <v>213</v>
      </c>
      <c r="G20143" s="87">
        <v>8000</v>
      </c>
      <c r="H20143" s="87">
        <v>7280</v>
      </c>
    </row>
    <row r="20144" spans="1:8" x14ac:dyDescent="0.3">
      <c r="A20144" t="s">
        <v>43</v>
      </c>
      <c r="B20144" t="s">
        <v>58</v>
      </c>
      <c r="C20144" t="s">
        <v>103</v>
      </c>
      <c r="D20144" t="s">
        <v>214</v>
      </c>
      <c r="E20144" t="s">
        <v>215</v>
      </c>
      <c r="F20144" s="88">
        <v>46388</v>
      </c>
      <c r="G20144" s="87">
        <v>666.66666666666663</v>
      </c>
      <c r="H20144" s="87">
        <v>0</v>
      </c>
    </row>
    <row r="20145" spans="1:8" x14ac:dyDescent="0.3">
      <c r="A20145" t="s">
        <v>43</v>
      </c>
      <c r="B20145" t="s">
        <v>58</v>
      </c>
      <c r="C20145" t="s">
        <v>103</v>
      </c>
      <c r="D20145" t="s">
        <v>214</v>
      </c>
      <c r="E20145" t="s">
        <v>216</v>
      </c>
      <c r="F20145" s="88">
        <v>46388</v>
      </c>
      <c r="G20145" s="87">
        <v>666.66666666666663</v>
      </c>
      <c r="H20145" s="87">
        <v>0</v>
      </c>
    </row>
    <row r="20146" spans="1:8" x14ac:dyDescent="0.3">
      <c r="A20146" t="s">
        <v>43</v>
      </c>
      <c r="B20146" t="s">
        <v>58</v>
      </c>
      <c r="C20146" t="s">
        <v>103</v>
      </c>
      <c r="D20146" t="s">
        <v>214</v>
      </c>
      <c r="E20146" t="s">
        <v>217</v>
      </c>
      <c r="F20146" s="88">
        <v>46388</v>
      </c>
      <c r="G20146" s="87">
        <v>666.66666666666663</v>
      </c>
      <c r="H20146" s="87">
        <v>0</v>
      </c>
    </row>
    <row r="20147" spans="1:8" x14ac:dyDescent="0.3">
      <c r="A20147" t="s">
        <v>43</v>
      </c>
      <c r="B20147" t="s">
        <v>58</v>
      </c>
      <c r="C20147" t="s">
        <v>103</v>
      </c>
      <c r="D20147" t="s">
        <v>214</v>
      </c>
      <c r="E20147" t="s">
        <v>215</v>
      </c>
      <c r="F20147" s="88">
        <v>46419</v>
      </c>
      <c r="G20147" s="87">
        <v>666.66666666666663</v>
      </c>
      <c r="H20147" s="87">
        <v>0</v>
      </c>
    </row>
    <row r="20148" spans="1:8" x14ac:dyDescent="0.3">
      <c r="A20148" t="s">
        <v>43</v>
      </c>
      <c r="B20148" t="s">
        <v>58</v>
      </c>
      <c r="C20148" t="s">
        <v>103</v>
      </c>
      <c r="D20148" t="s">
        <v>214</v>
      </c>
      <c r="E20148" t="s">
        <v>216</v>
      </c>
      <c r="F20148" s="88">
        <v>46419</v>
      </c>
      <c r="G20148" s="87">
        <v>666.66666666666663</v>
      </c>
      <c r="H20148" s="87">
        <v>0</v>
      </c>
    </row>
    <row r="20149" spans="1:8" x14ac:dyDescent="0.3">
      <c r="A20149" t="s">
        <v>43</v>
      </c>
      <c r="B20149" t="s">
        <v>58</v>
      </c>
      <c r="C20149" t="s">
        <v>103</v>
      </c>
      <c r="D20149" t="s">
        <v>214</v>
      </c>
      <c r="E20149" t="s">
        <v>217</v>
      </c>
      <c r="F20149" s="88">
        <v>46419</v>
      </c>
      <c r="G20149" s="87">
        <v>666.66666666666663</v>
      </c>
      <c r="H20149" s="87">
        <v>0</v>
      </c>
    </row>
    <row r="20150" spans="1:8" x14ac:dyDescent="0.3">
      <c r="A20150" t="s">
        <v>43</v>
      </c>
      <c r="B20150" t="s">
        <v>58</v>
      </c>
      <c r="C20150" t="s">
        <v>103</v>
      </c>
      <c r="D20150" t="s">
        <v>214</v>
      </c>
      <c r="E20150" t="s">
        <v>215</v>
      </c>
      <c r="F20150" s="88">
        <v>46447</v>
      </c>
      <c r="G20150" s="87">
        <v>666.66666666666663</v>
      </c>
      <c r="H20150" s="87">
        <v>0</v>
      </c>
    </row>
    <row r="20151" spans="1:8" x14ac:dyDescent="0.3">
      <c r="A20151" t="s">
        <v>43</v>
      </c>
      <c r="B20151" t="s">
        <v>58</v>
      </c>
      <c r="C20151" t="s">
        <v>103</v>
      </c>
      <c r="D20151" t="s">
        <v>214</v>
      </c>
      <c r="E20151" t="s">
        <v>216</v>
      </c>
      <c r="F20151" s="88">
        <v>46447</v>
      </c>
      <c r="G20151" s="87">
        <v>666.66666666666663</v>
      </c>
      <c r="H20151" s="87">
        <v>0</v>
      </c>
    </row>
    <row r="20152" spans="1:8" x14ac:dyDescent="0.3">
      <c r="A20152" t="s">
        <v>43</v>
      </c>
      <c r="B20152" t="s">
        <v>58</v>
      </c>
      <c r="C20152" t="s">
        <v>103</v>
      </c>
      <c r="D20152" t="s">
        <v>214</v>
      </c>
      <c r="E20152" t="s">
        <v>217</v>
      </c>
      <c r="F20152" s="88">
        <v>46447</v>
      </c>
      <c r="G20152" s="87">
        <v>666.66666666666663</v>
      </c>
      <c r="H20152" s="87">
        <v>0</v>
      </c>
    </row>
    <row r="20153" spans="1:8" x14ac:dyDescent="0.3">
      <c r="A20153" t="s">
        <v>43</v>
      </c>
      <c r="B20153" t="s">
        <v>58</v>
      </c>
      <c r="C20153" t="s">
        <v>103</v>
      </c>
      <c r="D20153" t="s">
        <v>214</v>
      </c>
      <c r="E20153" t="s">
        <v>215</v>
      </c>
      <c r="F20153" s="88">
        <v>46478</v>
      </c>
      <c r="G20153" s="87">
        <v>666.66666666666663</v>
      </c>
      <c r="H20153" s="87">
        <v>0</v>
      </c>
    </row>
    <row r="20154" spans="1:8" x14ac:dyDescent="0.3">
      <c r="A20154" t="s">
        <v>43</v>
      </c>
      <c r="B20154" t="s">
        <v>58</v>
      </c>
      <c r="C20154" t="s">
        <v>103</v>
      </c>
      <c r="D20154" t="s">
        <v>214</v>
      </c>
      <c r="E20154" t="s">
        <v>216</v>
      </c>
      <c r="F20154" s="88">
        <v>46478</v>
      </c>
      <c r="G20154" s="87">
        <v>666.66666666666663</v>
      </c>
      <c r="H20154" s="87">
        <v>0</v>
      </c>
    </row>
    <row r="20155" spans="1:8" x14ac:dyDescent="0.3">
      <c r="A20155" t="s">
        <v>43</v>
      </c>
      <c r="B20155" t="s">
        <v>58</v>
      </c>
      <c r="C20155" t="s">
        <v>103</v>
      </c>
      <c r="D20155" t="s">
        <v>214</v>
      </c>
      <c r="E20155" t="s">
        <v>217</v>
      </c>
      <c r="F20155" s="88">
        <v>46478</v>
      </c>
      <c r="G20155" s="87">
        <v>666.66666666666663</v>
      </c>
      <c r="H20155" s="87">
        <v>0</v>
      </c>
    </row>
    <row r="20156" spans="1:8" x14ac:dyDescent="0.3">
      <c r="A20156" t="s">
        <v>43</v>
      </c>
      <c r="B20156" t="s">
        <v>58</v>
      </c>
      <c r="C20156" t="s">
        <v>103</v>
      </c>
      <c r="D20156" t="s">
        <v>214</v>
      </c>
      <c r="E20156" t="s">
        <v>215</v>
      </c>
      <c r="F20156" s="88">
        <v>46508</v>
      </c>
      <c r="G20156" s="87">
        <v>666.66666666666663</v>
      </c>
      <c r="H20156" s="87">
        <v>0</v>
      </c>
    </row>
    <row r="20157" spans="1:8" x14ac:dyDescent="0.3">
      <c r="A20157" t="s">
        <v>43</v>
      </c>
      <c r="B20157" t="s">
        <v>58</v>
      </c>
      <c r="C20157" t="s">
        <v>103</v>
      </c>
      <c r="D20157" t="s">
        <v>214</v>
      </c>
      <c r="E20157" t="s">
        <v>216</v>
      </c>
      <c r="F20157" s="88">
        <v>46508</v>
      </c>
      <c r="G20157" s="87">
        <v>666.66666666666663</v>
      </c>
      <c r="H20157" s="87">
        <v>0</v>
      </c>
    </row>
    <row r="20158" spans="1:8" x14ac:dyDescent="0.3">
      <c r="A20158" t="s">
        <v>43</v>
      </c>
      <c r="B20158" t="s">
        <v>58</v>
      </c>
      <c r="C20158" t="s">
        <v>103</v>
      </c>
      <c r="D20158" t="s">
        <v>214</v>
      </c>
      <c r="E20158" t="s">
        <v>217</v>
      </c>
      <c r="F20158" s="88">
        <v>46508</v>
      </c>
      <c r="G20158" s="87">
        <v>666.66666666666663</v>
      </c>
      <c r="H20158" s="87">
        <v>0</v>
      </c>
    </row>
    <row r="20159" spans="1:8" x14ac:dyDescent="0.3">
      <c r="A20159" t="s">
        <v>43</v>
      </c>
      <c r="B20159" t="s">
        <v>58</v>
      </c>
      <c r="C20159" t="s">
        <v>103</v>
      </c>
      <c r="D20159" t="s">
        <v>214</v>
      </c>
      <c r="E20159" t="s">
        <v>215</v>
      </c>
      <c r="F20159" s="88">
        <v>46539</v>
      </c>
      <c r="G20159" s="87">
        <v>666.66666666666663</v>
      </c>
      <c r="H20159" s="87">
        <v>0</v>
      </c>
    </row>
    <row r="20160" spans="1:8" x14ac:dyDescent="0.3">
      <c r="A20160" t="s">
        <v>43</v>
      </c>
      <c r="B20160" t="s">
        <v>58</v>
      </c>
      <c r="C20160" t="s">
        <v>103</v>
      </c>
      <c r="D20160" t="s">
        <v>214</v>
      </c>
      <c r="E20160" t="s">
        <v>216</v>
      </c>
      <c r="F20160" s="88">
        <v>46539</v>
      </c>
      <c r="G20160" s="87">
        <v>666.66666666666663</v>
      </c>
      <c r="H20160" s="87">
        <v>0</v>
      </c>
    </row>
    <row r="20161" spans="1:8" x14ac:dyDescent="0.3">
      <c r="A20161" t="s">
        <v>43</v>
      </c>
      <c r="B20161" t="s">
        <v>58</v>
      </c>
      <c r="C20161" t="s">
        <v>103</v>
      </c>
      <c r="D20161" t="s">
        <v>214</v>
      </c>
      <c r="E20161" t="s">
        <v>217</v>
      </c>
      <c r="F20161" s="88">
        <v>46539</v>
      </c>
      <c r="G20161" s="87">
        <v>666.66666666666663</v>
      </c>
      <c r="H20161" s="87">
        <v>0</v>
      </c>
    </row>
    <row r="20162" spans="1:8" x14ac:dyDescent="0.3">
      <c r="A20162" t="s">
        <v>43</v>
      </c>
      <c r="B20162" t="s">
        <v>58</v>
      </c>
      <c r="C20162" t="s">
        <v>103</v>
      </c>
      <c r="D20162" t="s">
        <v>214</v>
      </c>
      <c r="E20162" t="s">
        <v>215</v>
      </c>
      <c r="F20162" s="88">
        <v>46569</v>
      </c>
      <c r="G20162" s="87">
        <v>666.66666666666663</v>
      </c>
      <c r="H20162" s="87">
        <v>0</v>
      </c>
    </row>
    <row r="20163" spans="1:8" x14ac:dyDescent="0.3">
      <c r="A20163" t="s">
        <v>43</v>
      </c>
      <c r="B20163" t="s">
        <v>58</v>
      </c>
      <c r="C20163" t="s">
        <v>103</v>
      </c>
      <c r="D20163" t="s">
        <v>214</v>
      </c>
      <c r="E20163" t="s">
        <v>216</v>
      </c>
      <c r="F20163" s="88">
        <v>46569</v>
      </c>
      <c r="G20163" s="87">
        <v>666.66666666666663</v>
      </c>
      <c r="H20163" s="87">
        <v>0</v>
      </c>
    </row>
    <row r="20164" spans="1:8" x14ac:dyDescent="0.3">
      <c r="A20164" t="s">
        <v>43</v>
      </c>
      <c r="B20164" t="s">
        <v>58</v>
      </c>
      <c r="C20164" t="s">
        <v>103</v>
      </c>
      <c r="D20164" t="s">
        <v>214</v>
      </c>
      <c r="E20164" t="s">
        <v>217</v>
      </c>
      <c r="F20164" s="88">
        <v>46569</v>
      </c>
      <c r="G20164" s="87">
        <v>666.66666666666663</v>
      </c>
      <c r="H20164" s="87">
        <v>0</v>
      </c>
    </row>
    <row r="20165" spans="1:8" x14ac:dyDescent="0.3">
      <c r="A20165" t="s">
        <v>43</v>
      </c>
      <c r="B20165" t="s">
        <v>58</v>
      </c>
      <c r="C20165" t="s">
        <v>103</v>
      </c>
      <c r="D20165" t="s">
        <v>214</v>
      </c>
      <c r="E20165" t="s">
        <v>215</v>
      </c>
      <c r="F20165" s="88">
        <v>46600</v>
      </c>
      <c r="G20165" s="87">
        <v>666.66666666666663</v>
      </c>
      <c r="H20165" s="87">
        <v>0</v>
      </c>
    </row>
    <row r="20166" spans="1:8" x14ac:dyDescent="0.3">
      <c r="A20166" t="s">
        <v>43</v>
      </c>
      <c r="B20166" t="s">
        <v>58</v>
      </c>
      <c r="C20166" t="s">
        <v>103</v>
      </c>
      <c r="D20166" t="s">
        <v>214</v>
      </c>
      <c r="E20166" t="s">
        <v>216</v>
      </c>
      <c r="F20166" s="88">
        <v>46600</v>
      </c>
      <c r="G20166" s="87">
        <v>666.66666666666663</v>
      </c>
      <c r="H20166" s="87">
        <v>0</v>
      </c>
    </row>
    <row r="20167" spans="1:8" x14ac:dyDescent="0.3">
      <c r="A20167" t="s">
        <v>43</v>
      </c>
      <c r="B20167" t="s">
        <v>58</v>
      </c>
      <c r="C20167" t="s">
        <v>103</v>
      </c>
      <c r="D20167" t="s">
        <v>214</v>
      </c>
      <c r="E20167" t="s">
        <v>217</v>
      </c>
      <c r="F20167" s="88">
        <v>46600</v>
      </c>
      <c r="G20167" s="87">
        <v>666.66666666666663</v>
      </c>
      <c r="H20167" s="87">
        <v>0</v>
      </c>
    </row>
    <row r="20168" spans="1:8" x14ac:dyDescent="0.3">
      <c r="A20168" t="s">
        <v>43</v>
      </c>
      <c r="B20168" t="s">
        <v>58</v>
      </c>
      <c r="C20168" t="s">
        <v>103</v>
      </c>
      <c r="D20168" t="s">
        <v>214</v>
      </c>
      <c r="E20168" t="s">
        <v>215</v>
      </c>
      <c r="F20168" s="88">
        <v>46631</v>
      </c>
      <c r="G20168" s="87">
        <v>666.66666666666663</v>
      </c>
      <c r="H20168" s="87">
        <v>0</v>
      </c>
    </row>
    <row r="20169" spans="1:8" x14ac:dyDescent="0.3">
      <c r="A20169" t="s">
        <v>43</v>
      </c>
      <c r="B20169" t="s">
        <v>58</v>
      </c>
      <c r="C20169" t="s">
        <v>103</v>
      </c>
      <c r="D20169" t="s">
        <v>214</v>
      </c>
      <c r="E20169" t="s">
        <v>216</v>
      </c>
      <c r="F20169" s="88">
        <v>46631</v>
      </c>
      <c r="G20169" s="87">
        <v>666.66666666666663</v>
      </c>
      <c r="H20169" s="87">
        <v>0</v>
      </c>
    </row>
    <row r="20170" spans="1:8" x14ac:dyDescent="0.3">
      <c r="A20170" t="s">
        <v>43</v>
      </c>
      <c r="B20170" t="s">
        <v>58</v>
      </c>
      <c r="C20170" t="s">
        <v>103</v>
      </c>
      <c r="D20170" t="s">
        <v>214</v>
      </c>
      <c r="E20170" t="s">
        <v>217</v>
      </c>
      <c r="F20170" s="88">
        <v>46631</v>
      </c>
      <c r="G20170" s="87">
        <v>666.66666666666663</v>
      </c>
      <c r="H20170" s="87">
        <v>0</v>
      </c>
    </row>
    <row r="20171" spans="1:8" x14ac:dyDescent="0.3">
      <c r="A20171" t="s">
        <v>43</v>
      </c>
      <c r="B20171" t="s">
        <v>58</v>
      </c>
      <c r="C20171" t="s">
        <v>103</v>
      </c>
      <c r="D20171" t="s">
        <v>214</v>
      </c>
      <c r="E20171" t="s">
        <v>215</v>
      </c>
      <c r="F20171" s="88">
        <v>46661</v>
      </c>
      <c r="G20171" s="87">
        <v>666.66666666666663</v>
      </c>
      <c r="H20171" s="87">
        <v>0</v>
      </c>
    </row>
    <row r="20172" spans="1:8" x14ac:dyDescent="0.3">
      <c r="A20172" t="s">
        <v>43</v>
      </c>
      <c r="B20172" t="s">
        <v>58</v>
      </c>
      <c r="C20172" t="s">
        <v>103</v>
      </c>
      <c r="D20172" t="s">
        <v>214</v>
      </c>
      <c r="E20172" t="s">
        <v>216</v>
      </c>
      <c r="F20172" s="88">
        <v>46661</v>
      </c>
      <c r="G20172" s="87">
        <v>666.66666666666663</v>
      </c>
      <c r="H20172" s="87">
        <v>0</v>
      </c>
    </row>
    <row r="20173" spans="1:8" x14ac:dyDescent="0.3">
      <c r="A20173" t="s">
        <v>43</v>
      </c>
      <c r="B20173" t="s">
        <v>58</v>
      </c>
      <c r="C20173" t="s">
        <v>103</v>
      </c>
      <c r="D20173" t="s">
        <v>214</v>
      </c>
      <c r="E20173" t="s">
        <v>217</v>
      </c>
      <c r="F20173" s="88">
        <v>46661</v>
      </c>
      <c r="G20173" s="87">
        <v>666.66666666666663</v>
      </c>
      <c r="H20173" s="87">
        <v>0</v>
      </c>
    </row>
    <row r="20174" spans="1:8" x14ac:dyDescent="0.3">
      <c r="A20174" t="s">
        <v>43</v>
      </c>
      <c r="B20174" t="s">
        <v>58</v>
      </c>
      <c r="C20174" t="s">
        <v>103</v>
      </c>
      <c r="D20174" t="s">
        <v>214</v>
      </c>
      <c r="E20174" t="s">
        <v>215</v>
      </c>
      <c r="F20174" s="88">
        <v>46692</v>
      </c>
      <c r="G20174" s="87">
        <v>666.66666666666663</v>
      </c>
      <c r="H20174" s="87">
        <v>0</v>
      </c>
    </row>
    <row r="20175" spans="1:8" x14ac:dyDescent="0.3">
      <c r="A20175" t="s">
        <v>43</v>
      </c>
      <c r="B20175" t="s">
        <v>58</v>
      </c>
      <c r="C20175" t="s">
        <v>103</v>
      </c>
      <c r="D20175" t="s">
        <v>214</v>
      </c>
      <c r="E20175" t="s">
        <v>216</v>
      </c>
      <c r="F20175" s="88">
        <v>46692</v>
      </c>
      <c r="G20175" s="87">
        <v>666.66666666666663</v>
      </c>
      <c r="H20175" s="87">
        <v>0</v>
      </c>
    </row>
    <row r="20176" spans="1:8" x14ac:dyDescent="0.3">
      <c r="A20176" t="s">
        <v>43</v>
      </c>
      <c r="B20176" t="s">
        <v>58</v>
      </c>
      <c r="C20176" t="s">
        <v>103</v>
      </c>
      <c r="D20176" t="s">
        <v>214</v>
      </c>
      <c r="E20176" t="s">
        <v>217</v>
      </c>
      <c r="F20176" s="88">
        <v>46692</v>
      </c>
      <c r="G20176" s="87">
        <v>666.66666666666663</v>
      </c>
      <c r="H20176" s="87">
        <v>0</v>
      </c>
    </row>
    <row r="20177" spans="1:8" x14ac:dyDescent="0.3">
      <c r="A20177" t="s">
        <v>43</v>
      </c>
      <c r="B20177" t="s">
        <v>58</v>
      </c>
      <c r="C20177" t="s">
        <v>103</v>
      </c>
      <c r="D20177" t="s">
        <v>214</v>
      </c>
      <c r="E20177" t="s">
        <v>215</v>
      </c>
      <c r="F20177" s="88">
        <v>46722</v>
      </c>
      <c r="G20177" s="87">
        <v>666.66666666666663</v>
      </c>
      <c r="H20177" s="87">
        <v>0</v>
      </c>
    </row>
    <row r="20178" spans="1:8" x14ac:dyDescent="0.3">
      <c r="A20178" t="s">
        <v>43</v>
      </c>
      <c r="B20178" t="s">
        <v>58</v>
      </c>
      <c r="C20178" t="s">
        <v>103</v>
      </c>
      <c r="D20178" t="s">
        <v>214</v>
      </c>
      <c r="E20178" t="s">
        <v>216</v>
      </c>
      <c r="F20178" s="88">
        <v>46722</v>
      </c>
      <c r="G20178" s="87">
        <v>666.66666666666663</v>
      </c>
      <c r="H20178" s="87">
        <v>0</v>
      </c>
    </row>
    <row r="20179" spans="1:8" x14ac:dyDescent="0.3">
      <c r="A20179" t="s">
        <v>43</v>
      </c>
      <c r="B20179" t="s">
        <v>58</v>
      </c>
      <c r="C20179" t="s">
        <v>103</v>
      </c>
      <c r="D20179" t="s">
        <v>214</v>
      </c>
      <c r="E20179" t="s">
        <v>217</v>
      </c>
      <c r="F20179" s="88">
        <v>46722</v>
      </c>
      <c r="G20179" s="87">
        <v>666.66666666666663</v>
      </c>
      <c r="H20179" s="87">
        <v>0</v>
      </c>
    </row>
    <row r="20180" spans="1:8" x14ac:dyDescent="0.3">
      <c r="A20180" t="s">
        <v>43</v>
      </c>
      <c r="B20180" t="s">
        <v>58</v>
      </c>
      <c r="C20180" t="s">
        <v>105</v>
      </c>
      <c r="D20180" t="s">
        <v>198</v>
      </c>
      <c r="E20180" t="s">
        <v>135</v>
      </c>
      <c r="G20180" s="87">
        <v>18400</v>
      </c>
      <c r="H20180" s="87">
        <v>10451.200000000001</v>
      </c>
    </row>
    <row r="20181" spans="1:8" x14ac:dyDescent="0.3">
      <c r="A20181" t="s">
        <v>43</v>
      </c>
      <c r="B20181" t="s">
        <v>58</v>
      </c>
      <c r="C20181" t="s">
        <v>105</v>
      </c>
      <c r="D20181" t="s">
        <v>198</v>
      </c>
      <c r="E20181" t="s">
        <v>199</v>
      </c>
      <c r="G20181" s="87">
        <v>18400</v>
      </c>
      <c r="H20181" s="87">
        <v>18400</v>
      </c>
    </row>
    <row r="20182" spans="1:8" x14ac:dyDescent="0.3">
      <c r="A20182" t="s">
        <v>43</v>
      </c>
      <c r="B20182" t="s">
        <v>58</v>
      </c>
      <c r="C20182" t="s">
        <v>105</v>
      </c>
      <c r="D20182" t="s">
        <v>198</v>
      </c>
      <c r="E20182" t="s">
        <v>200</v>
      </c>
      <c r="G20182" s="87">
        <v>18400</v>
      </c>
      <c r="H20182" s="87">
        <v>18480.575599719908</v>
      </c>
    </row>
    <row r="20183" spans="1:8" x14ac:dyDescent="0.3">
      <c r="A20183" t="s">
        <v>43</v>
      </c>
      <c r="B20183" t="s">
        <v>58</v>
      </c>
      <c r="C20183" t="s">
        <v>105</v>
      </c>
      <c r="D20183" t="s">
        <v>198</v>
      </c>
      <c r="E20183" t="s">
        <v>201</v>
      </c>
      <c r="G20183" s="87">
        <v>18400</v>
      </c>
      <c r="H20183" s="87">
        <v>18400</v>
      </c>
    </row>
    <row r="20184" spans="1:8" x14ac:dyDescent="0.3">
      <c r="A20184" t="s">
        <v>43</v>
      </c>
      <c r="B20184" t="s">
        <v>58</v>
      </c>
      <c r="C20184" t="s">
        <v>105</v>
      </c>
      <c r="D20184" t="s">
        <v>198</v>
      </c>
      <c r="E20184" t="s">
        <v>202</v>
      </c>
      <c r="G20184" s="87">
        <v>18400</v>
      </c>
      <c r="H20184" s="87">
        <v>10496.966940640899</v>
      </c>
    </row>
    <row r="20185" spans="1:8" x14ac:dyDescent="0.3">
      <c r="A20185" t="s">
        <v>43</v>
      </c>
      <c r="B20185" t="s">
        <v>58</v>
      </c>
      <c r="C20185" t="s">
        <v>105</v>
      </c>
      <c r="D20185" t="s">
        <v>198</v>
      </c>
      <c r="E20185" t="s">
        <v>139</v>
      </c>
      <c r="G20185" s="87">
        <v>18400</v>
      </c>
      <c r="H20185" s="87">
        <v>11316</v>
      </c>
    </row>
    <row r="20186" spans="1:8" x14ac:dyDescent="0.3">
      <c r="A20186" t="s">
        <v>43</v>
      </c>
      <c r="B20186" t="s">
        <v>58</v>
      </c>
      <c r="C20186" t="s">
        <v>105</v>
      </c>
      <c r="D20186" t="s">
        <v>198</v>
      </c>
      <c r="E20186" t="s">
        <v>65</v>
      </c>
      <c r="G20186" s="87">
        <v>18400</v>
      </c>
      <c r="H20186" s="87">
        <v>10496.966940640899</v>
      </c>
    </row>
    <row r="20187" spans="1:8" x14ac:dyDescent="0.3">
      <c r="A20187" t="s">
        <v>43</v>
      </c>
      <c r="B20187" t="s">
        <v>58</v>
      </c>
      <c r="C20187" t="s">
        <v>105</v>
      </c>
      <c r="D20187" t="s">
        <v>203</v>
      </c>
      <c r="E20187" t="s">
        <v>204</v>
      </c>
      <c r="G20187" s="87">
        <v>18400</v>
      </c>
      <c r="H20187" s="87">
        <v>10400.437549816021</v>
      </c>
    </row>
    <row r="20188" spans="1:8" x14ac:dyDescent="0.3">
      <c r="A20188" t="s">
        <v>43</v>
      </c>
      <c r="B20188" t="s">
        <v>58</v>
      </c>
      <c r="C20188" t="s">
        <v>105</v>
      </c>
      <c r="D20188" t="s">
        <v>203</v>
      </c>
      <c r="E20188" t="s">
        <v>142</v>
      </c>
      <c r="G20188" s="87">
        <v>18400</v>
      </c>
      <c r="H20188" s="87">
        <v>18400</v>
      </c>
    </row>
    <row r="20189" spans="1:8" x14ac:dyDescent="0.3">
      <c r="A20189" t="s">
        <v>43</v>
      </c>
      <c r="B20189" t="s">
        <v>58</v>
      </c>
      <c r="C20189" t="s">
        <v>105</v>
      </c>
      <c r="D20189" t="s">
        <v>203</v>
      </c>
      <c r="E20189" t="s">
        <v>143</v>
      </c>
      <c r="G20189" s="87">
        <v>18400</v>
      </c>
      <c r="H20189" s="87">
        <v>18310.629489112722</v>
      </c>
    </row>
    <row r="20190" spans="1:8" x14ac:dyDescent="0.3">
      <c r="A20190" t="s">
        <v>43</v>
      </c>
      <c r="B20190" t="s">
        <v>58</v>
      </c>
      <c r="C20190" t="s">
        <v>105</v>
      </c>
      <c r="D20190" t="s">
        <v>203</v>
      </c>
      <c r="E20190" t="s">
        <v>141</v>
      </c>
      <c r="G20190" s="87">
        <v>18400</v>
      </c>
      <c r="H20190" s="87">
        <v>0</v>
      </c>
    </row>
    <row r="20191" spans="1:8" x14ac:dyDescent="0.3">
      <c r="A20191" t="s">
        <v>43</v>
      </c>
      <c r="B20191" t="s">
        <v>58</v>
      </c>
      <c r="C20191" t="s">
        <v>105</v>
      </c>
      <c r="D20191" t="s">
        <v>203</v>
      </c>
      <c r="E20191" t="s">
        <v>205</v>
      </c>
      <c r="G20191" s="87">
        <v>18400</v>
      </c>
      <c r="H20191" s="87">
        <v>10400.437549816021</v>
      </c>
    </row>
    <row r="20192" spans="1:8" x14ac:dyDescent="0.3">
      <c r="A20192" t="s">
        <v>43</v>
      </c>
      <c r="B20192" t="s">
        <v>58</v>
      </c>
      <c r="C20192" t="s">
        <v>105</v>
      </c>
      <c r="D20192" t="s">
        <v>206</v>
      </c>
      <c r="E20192" t="s">
        <v>207</v>
      </c>
      <c r="G20192" s="87">
        <v>18400</v>
      </c>
      <c r="H20192" s="87">
        <v>18768</v>
      </c>
    </row>
    <row r="20193" spans="1:8" x14ac:dyDescent="0.3">
      <c r="A20193" t="s">
        <v>43</v>
      </c>
      <c r="B20193" t="s">
        <v>58</v>
      </c>
      <c r="C20193" t="s">
        <v>105</v>
      </c>
      <c r="D20193" t="s">
        <v>206</v>
      </c>
      <c r="E20193" t="s">
        <v>208</v>
      </c>
      <c r="G20193" s="87">
        <v>18400</v>
      </c>
      <c r="H20193" s="87">
        <v>18768</v>
      </c>
    </row>
    <row r="20194" spans="1:8" x14ac:dyDescent="0.3">
      <c r="A20194" t="s">
        <v>43</v>
      </c>
      <c r="B20194" t="s">
        <v>58</v>
      </c>
      <c r="C20194" t="s">
        <v>105</v>
      </c>
      <c r="D20194" t="s">
        <v>206</v>
      </c>
      <c r="E20194" t="s">
        <v>209</v>
      </c>
      <c r="G20194" s="87">
        <v>18400</v>
      </c>
      <c r="H20194" s="87">
        <v>16854.19365426695</v>
      </c>
    </row>
    <row r="20195" spans="1:8" x14ac:dyDescent="0.3">
      <c r="A20195" t="s">
        <v>43</v>
      </c>
      <c r="B20195" t="s">
        <v>58</v>
      </c>
      <c r="C20195" t="s">
        <v>105</v>
      </c>
      <c r="D20195" t="s">
        <v>210</v>
      </c>
      <c r="E20195" t="s">
        <v>211</v>
      </c>
      <c r="G20195" s="87">
        <v>18400</v>
      </c>
      <c r="H20195" s="87">
        <v>16928</v>
      </c>
    </row>
    <row r="20196" spans="1:8" x14ac:dyDescent="0.3">
      <c r="A20196" t="s">
        <v>43</v>
      </c>
      <c r="B20196" t="s">
        <v>58</v>
      </c>
      <c r="C20196" t="s">
        <v>105</v>
      </c>
      <c r="D20196" t="s">
        <v>210</v>
      </c>
      <c r="E20196" t="s">
        <v>212</v>
      </c>
      <c r="G20196" s="87">
        <v>18400</v>
      </c>
      <c r="H20196" s="87">
        <v>16744</v>
      </c>
    </row>
    <row r="20197" spans="1:8" x14ac:dyDescent="0.3">
      <c r="A20197" t="s">
        <v>43</v>
      </c>
      <c r="B20197" t="s">
        <v>58</v>
      </c>
      <c r="C20197" t="s">
        <v>105</v>
      </c>
      <c r="D20197" t="s">
        <v>210</v>
      </c>
      <c r="E20197" t="s">
        <v>213</v>
      </c>
      <c r="G20197" s="87">
        <v>18400</v>
      </c>
      <c r="H20197" s="87">
        <v>17020</v>
      </c>
    </row>
    <row r="20198" spans="1:8" x14ac:dyDescent="0.3">
      <c r="A20198" t="s">
        <v>43</v>
      </c>
      <c r="B20198" t="s">
        <v>58</v>
      </c>
      <c r="C20198" t="s">
        <v>105</v>
      </c>
      <c r="D20198" t="s">
        <v>214</v>
      </c>
      <c r="E20198" t="s">
        <v>215</v>
      </c>
      <c r="F20198" s="88">
        <v>46388</v>
      </c>
      <c r="G20198" s="87">
        <v>1533.333333333333</v>
      </c>
      <c r="H20198" s="87">
        <v>20.37584267276689</v>
      </c>
    </row>
    <row r="20199" spans="1:8" x14ac:dyDescent="0.3">
      <c r="A20199" t="s">
        <v>43</v>
      </c>
      <c r="B20199" t="s">
        <v>58</v>
      </c>
      <c r="C20199" t="s">
        <v>105</v>
      </c>
      <c r="D20199" t="s">
        <v>214</v>
      </c>
      <c r="E20199" t="s">
        <v>216</v>
      </c>
      <c r="F20199" s="88">
        <v>46388</v>
      </c>
      <c r="G20199" s="87">
        <v>1533.333333333333</v>
      </c>
      <c r="H20199" s="87">
        <v>0</v>
      </c>
    </row>
    <row r="20200" spans="1:8" x14ac:dyDescent="0.3">
      <c r="A20200" t="s">
        <v>43</v>
      </c>
      <c r="B20200" t="s">
        <v>58</v>
      </c>
      <c r="C20200" t="s">
        <v>105</v>
      </c>
      <c r="D20200" t="s">
        <v>214</v>
      </c>
      <c r="E20200" t="s">
        <v>217</v>
      </c>
      <c r="F20200" s="88">
        <v>46388</v>
      </c>
      <c r="G20200" s="87">
        <v>1533.333333333333</v>
      </c>
      <c r="H20200" s="87">
        <v>20.37584267276689</v>
      </c>
    </row>
    <row r="20201" spans="1:8" x14ac:dyDescent="0.3">
      <c r="A20201" t="s">
        <v>43</v>
      </c>
      <c r="B20201" t="s">
        <v>58</v>
      </c>
      <c r="C20201" t="s">
        <v>105</v>
      </c>
      <c r="D20201" t="s">
        <v>214</v>
      </c>
      <c r="E20201" t="s">
        <v>215</v>
      </c>
      <c r="F20201" s="88">
        <v>46419</v>
      </c>
      <c r="G20201" s="87">
        <v>1533.333333333333</v>
      </c>
      <c r="H20201" s="87">
        <v>20.353982300885161</v>
      </c>
    </row>
    <row r="20202" spans="1:8" x14ac:dyDescent="0.3">
      <c r="A20202" t="s">
        <v>43</v>
      </c>
      <c r="B20202" t="s">
        <v>58</v>
      </c>
      <c r="C20202" t="s">
        <v>105</v>
      </c>
      <c r="D20202" t="s">
        <v>214</v>
      </c>
      <c r="E20202" t="s">
        <v>216</v>
      </c>
      <c r="F20202" s="88">
        <v>46419</v>
      </c>
      <c r="G20202" s="87">
        <v>1533.333333333333</v>
      </c>
      <c r="H20202" s="87">
        <v>0</v>
      </c>
    </row>
    <row r="20203" spans="1:8" x14ac:dyDescent="0.3">
      <c r="A20203" t="s">
        <v>43</v>
      </c>
      <c r="B20203" t="s">
        <v>58</v>
      </c>
      <c r="C20203" t="s">
        <v>105</v>
      </c>
      <c r="D20203" t="s">
        <v>214</v>
      </c>
      <c r="E20203" t="s">
        <v>217</v>
      </c>
      <c r="F20203" s="88">
        <v>46419</v>
      </c>
      <c r="G20203" s="87">
        <v>1533.333333333333</v>
      </c>
      <c r="H20203" s="87">
        <v>20.353982300885161</v>
      </c>
    </row>
    <row r="20204" spans="1:8" x14ac:dyDescent="0.3">
      <c r="A20204" t="s">
        <v>43</v>
      </c>
      <c r="B20204" t="s">
        <v>58</v>
      </c>
      <c r="C20204" t="s">
        <v>105</v>
      </c>
      <c r="D20204" t="s">
        <v>214</v>
      </c>
      <c r="E20204" t="s">
        <v>215</v>
      </c>
      <c r="F20204" s="88">
        <v>46447</v>
      </c>
      <c r="G20204" s="87">
        <v>1533.333333333333</v>
      </c>
      <c r="H20204" s="87">
        <v>20.332168784853192</v>
      </c>
    </row>
    <row r="20205" spans="1:8" x14ac:dyDescent="0.3">
      <c r="A20205" t="s">
        <v>43</v>
      </c>
      <c r="B20205" t="s">
        <v>58</v>
      </c>
      <c r="C20205" t="s">
        <v>105</v>
      </c>
      <c r="D20205" t="s">
        <v>214</v>
      </c>
      <c r="E20205" t="s">
        <v>216</v>
      </c>
      <c r="F20205" s="88">
        <v>46447</v>
      </c>
      <c r="G20205" s="87">
        <v>1533.333333333333</v>
      </c>
      <c r="H20205" s="87">
        <v>0</v>
      </c>
    </row>
    <row r="20206" spans="1:8" x14ac:dyDescent="0.3">
      <c r="A20206" t="s">
        <v>43</v>
      </c>
      <c r="B20206" t="s">
        <v>58</v>
      </c>
      <c r="C20206" t="s">
        <v>105</v>
      </c>
      <c r="D20206" t="s">
        <v>214</v>
      </c>
      <c r="E20206" t="s">
        <v>217</v>
      </c>
      <c r="F20206" s="88">
        <v>46447</v>
      </c>
      <c r="G20206" s="87">
        <v>1533.333333333333</v>
      </c>
      <c r="H20206" s="87">
        <v>20.332168784853192</v>
      </c>
    </row>
    <row r="20207" spans="1:8" x14ac:dyDescent="0.3">
      <c r="A20207" t="s">
        <v>43</v>
      </c>
      <c r="B20207" t="s">
        <v>58</v>
      </c>
      <c r="C20207" t="s">
        <v>105</v>
      </c>
      <c r="D20207" t="s">
        <v>214</v>
      </c>
      <c r="E20207" t="s">
        <v>215</v>
      </c>
      <c r="F20207" s="88">
        <v>46478</v>
      </c>
      <c r="G20207" s="87">
        <v>1533.333333333333</v>
      </c>
      <c r="H20207" s="87">
        <v>20.30966493286585</v>
      </c>
    </row>
    <row r="20208" spans="1:8" x14ac:dyDescent="0.3">
      <c r="A20208" t="s">
        <v>43</v>
      </c>
      <c r="B20208" t="s">
        <v>58</v>
      </c>
      <c r="C20208" t="s">
        <v>105</v>
      </c>
      <c r="D20208" t="s">
        <v>214</v>
      </c>
      <c r="E20208" t="s">
        <v>216</v>
      </c>
      <c r="F20208" s="88">
        <v>46478</v>
      </c>
      <c r="G20208" s="87">
        <v>1533.333333333333</v>
      </c>
      <c r="H20208" s="87">
        <v>0</v>
      </c>
    </row>
    <row r="20209" spans="1:8" x14ac:dyDescent="0.3">
      <c r="A20209" t="s">
        <v>43</v>
      </c>
      <c r="B20209" t="s">
        <v>58</v>
      </c>
      <c r="C20209" t="s">
        <v>105</v>
      </c>
      <c r="D20209" t="s">
        <v>214</v>
      </c>
      <c r="E20209" t="s">
        <v>217</v>
      </c>
      <c r="F20209" s="88">
        <v>46478</v>
      </c>
      <c r="G20209" s="87">
        <v>1533.333333333333</v>
      </c>
      <c r="H20209" s="87">
        <v>20.30966493286585</v>
      </c>
    </row>
    <row r="20210" spans="1:8" x14ac:dyDescent="0.3">
      <c r="A20210" t="s">
        <v>43</v>
      </c>
      <c r="B20210" t="s">
        <v>58</v>
      </c>
      <c r="C20210" t="s">
        <v>105</v>
      </c>
      <c r="D20210" t="s">
        <v>214</v>
      </c>
      <c r="E20210" t="s">
        <v>215</v>
      </c>
      <c r="F20210" s="88">
        <v>46508</v>
      </c>
      <c r="G20210" s="87">
        <v>1533.333333333333</v>
      </c>
      <c r="H20210" s="87">
        <v>20.28721084078953</v>
      </c>
    </row>
    <row r="20211" spans="1:8" x14ac:dyDescent="0.3">
      <c r="A20211" t="s">
        <v>43</v>
      </c>
      <c r="B20211" t="s">
        <v>58</v>
      </c>
      <c r="C20211" t="s">
        <v>105</v>
      </c>
      <c r="D20211" t="s">
        <v>214</v>
      </c>
      <c r="E20211" t="s">
        <v>216</v>
      </c>
      <c r="F20211" s="88">
        <v>46508</v>
      </c>
      <c r="G20211" s="87">
        <v>1533.333333333333</v>
      </c>
      <c r="H20211" s="87">
        <v>0</v>
      </c>
    </row>
    <row r="20212" spans="1:8" x14ac:dyDescent="0.3">
      <c r="A20212" t="s">
        <v>43</v>
      </c>
      <c r="B20212" t="s">
        <v>58</v>
      </c>
      <c r="C20212" t="s">
        <v>105</v>
      </c>
      <c r="D20212" t="s">
        <v>214</v>
      </c>
      <c r="E20212" t="s">
        <v>217</v>
      </c>
      <c r="F20212" s="88">
        <v>46508</v>
      </c>
      <c r="G20212" s="87">
        <v>1533.333333333333</v>
      </c>
      <c r="H20212" s="87">
        <v>20.28721084078953</v>
      </c>
    </row>
    <row r="20213" spans="1:8" x14ac:dyDescent="0.3">
      <c r="A20213" t="s">
        <v>43</v>
      </c>
      <c r="B20213" t="s">
        <v>58</v>
      </c>
      <c r="C20213" t="s">
        <v>105</v>
      </c>
      <c r="D20213" t="s">
        <v>214</v>
      </c>
      <c r="E20213" t="s">
        <v>215</v>
      </c>
      <c r="F20213" s="88">
        <v>46539</v>
      </c>
      <c r="G20213" s="87">
        <v>1533.333333333333</v>
      </c>
      <c r="H20213" s="87">
        <v>20.26480634376534</v>
      </c>
    </row>
    <row r="20214" spans="1:8" x14ac:dyDescent="0.3">
      <c r="A20214" t="s">
        <v>43</v>
      </c>
      <c r="B20214" t="s">
        <v>58</v>
      </c>
      <c r="C20214" t="s">
        <v>105</v>
      </c>
      <c r="D20214" t="s">
        <v>214</v>
      </c>
      <c r="E20214" t="s">
        <v>216</v>
      </c>
      <c r="F20214" s="88">
        <v>46539</v>
      </c>
      <c r="G20214" s="87">
        <v>1533.333333333333</v>
      </c>
      <c r="H20214" s="87">
        <v>0</v>
      </c>
    </row>
    <row r="20215" spans="1:8" x14ac:dyDescent="0.3">
      <c r="A20215" t="s">
        <v>43</v>
      </c>
      <c r="B20215" t="s">
        <v>58</v>
      </c>
      <c r="C20215" t="s">
        <v>105</v>
      </c>
      <c r="D20215" t="s">
        <v>214</v>
      </c>
      <c r="E20215" t="s">
        <v>217</v>
      </c>
      <c r="F20215" s="88">
        <v>46539</v>
      </c>
      <c r="G20215" s="87">
        <v>1533.333333333333</v>
      </c>
      <c r="H20215" s="87">
        <v>20.26480634376534</v>
      </c>
    </row>
    <row r="20216" spans="1:8" x14ac:dyDescent="0.3">
      <c r="A20216" t="s">
        <v>43</v>
      </c>
      <c r="B20216" t="s">
        <v>58</v>
      </c>
      <c r="C20216" t="s">
        <v>105</v>
      </c>
      <c r="D20216" t="s">
        <v>214</v>
      </c>
      <c r="E20216" t="s">
        <v>215</v>
      </c>
      <c r="F20216" s="88">
        <v>46569</v>
      </c>
      <c r="G20216" s="87">
        <v>1533.333333333333</v>
      </c>
      <c r="H20216" s="87">
        <v>20.242451277661662</v>
      </c>
    </row>
    <row r="20217" spans="1:8" x14ac:dyDescent="0.3">
      <c r="A20217" t="s">
        <v>43</v>
      </c>
      <c r="B20217" t="s">
        <v>58</v>
      </c>
      <c r="C20217" t="s">
        <v>105</v>
      </c>
      <c r="D20217" t="s">
        <v>214</v>
      </c>
      <c r="E20217" t="s">
        <v>216</v>
      </c>
      <c r="F20217" s="88">
        <v>46569</v>
      </c>
      <c r="G20217" s="87">
        <v>1533.333333333333</v>
      </c>
      <c r="H20217" s="87">
        <v>0</v>
      </c>
    </row>
    <row r="20218" spans="1:8" x14ac:dyDescent="0.3">
      <c r="A20218" t="s">
        <v>43</v>
      </c>
      <c r="B20218" t="s">
        <v>58</v>
      </c>
      <c r="C20218" t="s">
        <v>105</v>
      </c>
      <c r="D20218" t="s">
        <v>214</v>
      </c>
      <c r="E20218" t="s">
        <v>217</v>
      </c>
      <c r="F20218" s="88">
        <v>46569</v>
      </c>
      <c r="G20218" s="87">
        <v>1533.333333333333</v>
      </c>
      <c r="H20218" s="87">
        <v>20.242451277661662</v>
      </c>
    </row>
    <row r="20219" spans="1:8" x14ac:dyDescent="0.3">
      <c r="A20219" t="s">
        <v>43</v>
      </c>
      <c r="B20219" t="s">
        <v>58</v>
      </c>
      <c r="C20219" t="s">
        <v>105</v>
      </c>
      <c r="D20219" t="s">
        <v>214</v>
      </c>
      <c r="E20219" t="s">
        <v>215</v>
      </c>
      <c r="F20219" s="88">
        <v>46600</v>
      </c>
      <c r="G20219" s="87">
        <v>1533.333333333333</v>
      </c>
      <c r="H20219" s="87">
        <v>20.219780219780489</v>
      </c>
    </row>
    <row r="20220" spans="1:8" x14ac:dyDescent="0.3">
      <c r="A20220" t="s">
        <v>43</v>
      </c>
      <c r="B20220" t="s">
        <v>58</v>
      </c>
      <c r="C20220" t="s">
        <v>105</v>
      </c>
      <c r="D20220" t="s">
        <v>214</v>
      </c>
      <c r="E20220" t="s">
        <v>216</v>
      </c>
      <c r="F20220" s="88">
        <v>46600</v>
      </c>
      <c r="G20220" s="87">
        <v>1533.333333333333</v>
      </c>
      <c r="H20220" s="87">
        <v>0</v>
      </c>
    </row>
    <row r="20221" spans="1:8" x14ac:dyDescent="0.3">
      <c r="A20221" t="s">
        <v>43</v>
      </c>
      <c r="B20221" t="s">
        <v>58</v>
      </c>
      <c r="C20221" t="s">
        <v>105</v>
      </c>
      <c r="D20221" t="s">
        <v>214</v>
      </c>
      <c r="E20221" t="s">
        <v>217</v>
      </c>
      <c r="F20221" s="88">
        <v>46600</v>
      </c>
      <c r="G20221" s="87">
        <v>1533.333333333333</v>
      </c>
      <c r="H20221" s="87">
        <v>20.219780219780489</v>
      </c>
    </row>
    <row r="20222" spans="1:8" x14ac:dyDescent="0.3">
      <c r="A20222" t="s">
        <v>43</v>
      </c>
      <c r="B20222" t="s">
        <v>58</v>
      </c>
      <c r="C20222" t="s">
        <v>105</v>
      </c>
      <c r="D20222" t="s">
        <v>214</v>
      </c>
      <c r="E20222" t="s">
        <v>215</v>
      </c>
      <c r="F20222" s="88">
        <v>46631</v>
      </c>
      <c r="G20222" s="87">
        <v>1533.333333333333</v>
      </c>
      <c r="H20222" s="87">
        <v>20.19752432965641</v>
      </c>
    </row>
    <row r="20223" spans="1:8" x14ac:dyDescent="0.3">
      <c r="A20223" t="s">
        <v>43</v>
      </c>
      <c r="B20223" t="s">
        <v>58</v>
      </c>
      <c r="C20223" t="s">
        <v>105</v>
      </c>
      <c r="D20223" t="s">
        <v>214</v>
      </c>
      <c r="E20223" t="s">
        <v>216</v>
      </c>
      <c r="F20223" s="88">
        <v>46631</v>
      </c>
      <c r="G20223" s="87">
        <v>1533.333333333333</v>
      </c>
      <c r="H20223" s="87">
        <v>0</v>
      </c>
    </row>
    <row r="20224" spans="1:8" x14ac:dyDescent="0.3">
      <c r="A20224" t="s">
        <v>43</v>
      </c>
      <c r="B20224" t="s">
        <v>58</v>
      </c>
      <c r="C20224" t="s">
        <v>105</v>
      </c>
      <c r="D20224" t="s">
        <v>214</v>
      </c>
      <c r="E20224" t="s">
        <v>217</v>
      </c>
      <c r="F20224" s="88">
        <v>46631</v>
      </c>
      <c r="G20224" s="87">
        <v>1533.333333333333</v>
      </c>
      <c r="H20224" s="87">
        <v>20.19752432965641</v>
      </c>
    </row>
    <row r="20225" spans="1:8" x14ac:dyDescent="0.3">
      <c r="A20225" t="s">
        <v>43</v>
      </c>
      <c r="B20225" t="s">
        <v>58</v>
      </c>
      <c r="C20225" t="s">
        <v>105</v>
      </c>
      <c r="D20225" t="s">
        <v>214</v>
      </c>
      <c r="E20225" t="s">
        <v>215</v>
      </c>
      <c r="F20225" s="88">
        <v>46661</v>
      </c>
      <c r="G20225" s="87">
        <v>1533.333333333333</v>
      </c>
      <c r="H20225" s="87">
        <v>20.17531737973199</v>
      </c>
    </row>
    <row r="20226" spans="1:8" x14ac:dyDescent="0.3">
      <c r="A20226" t="s">
        <v>43</v>
      </c>
      <c r="B20226" t="s">
        <v>58</v>
      </c>
      <c r="C20226" t="s">
        <v>105</v>
      </c>
      <c r="D20226" t="s">
        <v>214</v>
      </c>
      <c r="E20226" t="s">
        <v>216</v>
      </c>
      <c r="F20226" s="88">
        <v>46661</v>
      </c>
      <c r="G20226" s="87">
        <v>1533.333333333333</v>
      </c>
      <c r="H20226" s="87">
        <v>0</v>
      </c>
    </row>
    <row r="20227" spans="1:8" x14ac:dyDescent="0.3">
      <c r="A20227" t="s">
        <v>43</v>
      </c>
      <c r="B20227" t="s">
        <v>58</v>
      </c>
      <c r="C20227" t="s">
        <v>105</v>
      </c>
      <c r="D20227" t="s">
        <v>214</v>
      </c>
      <c r="E20227" t="s">
        <v>217</v>
      </c>
      <c r="F20227" s="88">
        <v>46661</v>
      </c>
      <c r="G20227" s="87">
        <v>1533.333333333333</v>
      </c>
      <c r="H20227" s="87">
        <v>20.17531737973199</v>
      </c>
    </row>
    <row r="20228" spans="1:8" x14ac:dyDescent="0.3">
      <c r="A20228" t="s">
        <v>43</v>
      </c>
      <c r="B20228" t="s">
        <v>58</v>
      </c>
      <c r="C20228" t="s">
        <v>105</v>
      </c>
      <c r="D20228" t="s">
        <v>214</v>
      </c>
      <c r="E20228" t="s">
        <v>215</v>
      </c>
      <c r="F20228" s="88">
        <v>46692</v>
      </c>
      <c r="G20228" s="87">
        <v>1533.333333333333</v>
      </c>
      <c r="H20228" s="87">
        <v>20.153159208757302</v>
      </c>
    </row>
    <row r="20229" spans="1:8" x14ac:dyDescent="0.3">
      <c r="A20229" t="s">
        <v>43</v>
      </c>
      <c r="B20229" t="s">
        <v>58</v>
      </c>
      <c r="C20229" t="s">
        <v>105</v>
      </c>
      <c r="D20229" t="s">
        <v>214</v>
      </c>
      <c r="E20229" t="s">
        <v>216</v>
      </c>
      <c r="F20229" s="88">
        <v>46692</v>
      </c>
      <c r="G20229" s="87">
        <v>1533.333333333333</v>
      </c>
      <c r="H20229" s="87">
        <v>0</v>
      </c>
    </row>
    <row r="20230" spans="1:8" x14ac:dyDescent="0.3">
      <c r="A20230" t="s">
        <v>43</v>
      </c>
      <c r="B20230" t="s">
        <v>58</v>
      </c>
      <c r="C20230" t="s">
        <v>105</v>
      </c>
      <c r="D20230" t="s">
        <v>214</v>
      </c>
      <c r="E20230" t="s">
        <v>217</v>
      </c>
      <c r="F20230" s="88">
        <v>46692</v>
      </c>
      <c r="G20230" s="87">
        <v>1533.333333333333</v>
      </c>
      <c r="H20230" s="87">
        <v>20.153159208757302</v>
      </c>
    </row>
    <row r="20231" spans="1:8" x14ac:dyDescent="0.3">
      <c r="A20231" t="s">
        <v>43</v>
      </c>
      <c r="B20231" t="s">
        <v>58</v>
      </c>
      <c r="C20231" t="s">
        <v>105</v>
      </c>
      <c r="D20231" t="s">
        <v>214</v>
      </c>
      <c r="E20231" t="s">
        <v>215</v>
      </c>
      <c r="F20231" s="88">
        <v>46722</v>
      </c>
      <c r="G20231" s="87">
        <v>1533.333333333333</v>
      </c>
      <c r="H20231" s="87">
        <v>20.131049656189251</v>
      </c>
    </row>
    <row r="20232" spans="1:8" x14ac:dyDescent="0.3">
      <c r="A20232" t="s">
        <v>43</v>
      </c>
      <c r="B20232" t="s">
        <v>58</v>
      </c>
      <c r="C20232" t="s">
        <v>105</v>
      </c>
      <c r="D20232" t="s">
        <v>214</v>
      </c>
      <c r="E20232" t="s">
        <v>216</v>
      </c>
      <c r="F20232" s="88">
        <v>46722</v>
      </c>
      <c r="G20232" s="87">
        <v>1533.333333333333</v>
      </c>
      <c r="H20232" s="87">
        <v>0</v>
      </c>
    </row>
    <row r="20233" spans="1:8" x14ac:dyDescent="0.3">
      <c r="A20233" t="s">
        <v>43</v>
      </c>
      <c r="B20233" t="s">
        <v>58</v>
      </c>
      <c r="C20233" t="s">
        <v>105</v>
      </c>
      <c r="D20233" t="s">
        <v>214</v>
      </c>
      <c r="E20233" t="s">
        <v>217</v>
      </c>
      <c r="F20233" s="88">
        <v>46722</v>
      </c>
      <c r="G20233" s="87">
        <v>1533.333333333333</v>
      </c>
      <c r="H20233" s="87">
        <v>20.131049656189251</v>
      </c>
    </row>
    <row r="20234" spans="1:8" x14ac:dyDescent="0.3">
      <c r="A20234" t="s">
        <v>43</v>
      </c>
      <c r="B20234" t="s">
        <v>58</v>
      </c>
      <c r="C20234" t="s">
        <v>106</v>
      </c>
      <c r="D20234" t="s">
        <v>198</v>
      </c>
      <c r="E20234" t="s">
        <v>135</v>
      </c>
      <c r="G20234" s="87">
        <v>15200</v>
      </c>
      <c r="H20234" s="87">
        <v>9059.1999999999989</v>
      </c>
    </row>
    <row r="20235" spans="1:8" x14ac:dyDescent="0.3">
      <c r="A20235" t="s">
        <v>43</v>
      </c>
      <c r="B20235" t="s">
        <v>58</v>
      </c>
      <c r="C20235" t="s">
        <v>106</v>
      </c>
      <c r="D20235" t="s">
        <v>198</v>
      </c>
      <c r="E20235" t="s">
        <v>199</v>
      </c>
      <c r="G20235" s="87">
        <v>15200</v>
      </c>
      <c r="H20235" s="87">
        <v>14805.1948051948</v>
      </c>
    </row>
    <row r="20236" spans="1:8" x14ac:dyDescent="0.3">
      <c r="A20236" t="s">
        <v>43</v>
      </c>
      <c r="B20236" t="s">
        <v>58</v>
      </c>
      <c r="C20236" t="s">
        <v>106</v>
      </c>
      <c r="D20236" t="s">
        <v>198</v>
      </c>
      <c r="E20236" t="s">
        <v>200</v>
      </c>
      <c r="G20236" s="87">
        <v>15200</v>
      </c>
      <c r="H20236" s="87">
        <v>15400.817653606269</v>
      </c>
    </row>
    <row r="20237" spans="1:8" x14ac:dyDescent="0.3">
      <c r="A20237" t="s">
        <v>43</v>
      </c>
      <c r="B20237" t="s">
        <v>58</v>
      </c>
      <c r="C20237" t="s">
        <v>106</v>
      </c>
      <c r="D20237" t="s">
        <v>198</v>
      </c>
      <c r="E20237" t="s">
        <v>201</v>
      </c>
      <c r="G20237" s="87">
        <v>15200</v>
      </c>
      <c r="H20237" s="87">
        <v>15200</v>
      </c>
    </row>
    <row r="20238" spans="1:8" x14ac:dyDescent="0.3">
      <c r="A20238" t="s">
        <v>43</v>
      </c>
      <c r="B20238" t="s">
        <v>58</v>
      </c>
      <c r="C20238" t="s">
        <v>106</v>
      </c>
      <c r="D20238" t="s">
        <v>198</v>
      </c>
      <c r="E20238" t="s">
        <v>202</v>
      </c>
      <c r="G20238" s="87">
        <v>15200</v>
      </c>
      <c r="H20238" s="87">
        <v>8940.4746638467514</v>
      </c>
    </row>
    <row r="20239" spans="1:8" x14ac:dyDescent="0.3">
      <c r="A20239" t="s">
        <v>43</v>
      </c>
      <c r="B20239" t="s">
        <v>58</v>
      </c>
      <c r="C20239" t="s">
        <v>106</v>
      </c>
      <c r="D20239" t="s">
        <v>198</v>
      </c>
      <c r="E20239" t="s">
        <v>139</v>
      </c>
      <c r="G20239" s="87">
        <v>15200</v>
      </c>
      <c r="H20239" s="87">
        <v>9652</v>
      </c>
    </row>
    <row r="20240" spans="1:8" x14ac:dyDescent="0.3">
      <c r="A20240" t="s">
        <v>43</v>
      </c>
      <c r="B20240" t="s">
        <v>58</v>
      </c>
      <c r="C20240" t="s">
        <v>106</v>
      </c>
      <c r="D20240" t="s">
        <v>198</v>
      </c>
      <c r="E20240" t="s">
        <v>65</v>
      </c>
      <c r="G20240" s="87">
        <v>15200</v>
      </c>
      <c r="H20240" s="87">
        <v>8940.4746638467514</v>
      </c>
    </row>
    <row r="20241" spans="1:8" x14ac:dyDescent="0.3">
      <c r="A20241" t="s">
        <v>43</v>
      </c>
      <c r="B20241" t="s">
        <v>58</v>
      </c>
      <c r="C20241" t="s">
        <v>106</v>
      </c>
      <c r="D20241" t="s">
        <v>203</v>
      </c>
      <c r="E20241" t="s">
        <v>204</v>
      </c>
      <c r="G20241" s="87">
        <v>15200</v>
      </c>
      <c r="H20241" s="87">
        <v>8853.484629943423</v>
      </c>
    </row>
    <row r="20242" spans="1:8" x14ac:dyDescent="0.3">
      <c r="A20242" t="s">
        <v>43</v>
      </c>
      <c r="B20242" t="s">
        <v>58</v>
      </c>
      <c r="C20242" t="s">
        <v>106</v>
      </c>
      <c r="D20242" t="s">
        <v>203</v>
      </c>
      <c r="E20242" t="s">
        <v>142</v>
      </c>
      <c r="G20242" s="87">
        <v>15200</v>
      </c>
      <c r="H20242" s="87">
        <v>14615.38461538461</v>
      </c>
    </row>
    <row r="20243" spans="1:8" x14ac:dyDescent="0.3">
      <c r="A20243" t="s">
        <v>43</v>
      </c>
      <c r="B20243" t="s">
        <v>58</v>
      </c>
      <c r="C20243" t="s">
        <v>106</v>
      </c>
      <c r="D20243" t="s">
        <v>203</v>
      </c>
      <c r="E20243" t="s">
        <v>143</v>
      </c>
      <c r="G20243" s="87">
        <v>15200</v>
      </c>
      <c r="H20243" s="87">
        <v>15449.033582451621</v>
      </c>
    </row>
    <row r="20244" spans="1:8" x14ac:dyDescent="0.3">
      <c r="A20244" t="s">
        <v>43</v>
      </c>
      <c r="B20244" t="s">
        <v>58</v>
      </c>
      <c r="C20244" t="s">
        <v>106</v>
      </c>
      <c r="D20244" t="s">
        <v>203</v>
      </c>
      <c r="E20244" t="s">
        <v>141</v>
      </c>
      <c r="G20244" s="87">
        <v>15200</v>
      </c>
      <c r="H20244" s="87">
        <v>0</v>
      </c>
    </row>
    <row r="20245" spans="1:8" x14ac:dyDescent="0.3">
      <c r="A20245" t="s">
        <v>43</v>
      </c>
      <c r="B20245" t="s">
        <v>58</v>
      </c>
      <c r="C20245" t="s">
        <v>106</v>
      </c>
      <c r="D20245" t="s">
        <v>203</v>
      </c>
      <c r="E20245" t="s">
        <v>205</v>
      </c>
      <c r="G20245" s="87">
        <v>15200</v>
      </c>
      <c r="H20245" s="87">
        <v>8853.484629943423</v>
      </c>
    </row>
    <row r="20246" spans="1:8" x14ac:dyDescent="0.3">
      <c r="A20246" t="s">
        <v>43</v>
      </c>
      <c r="B20246" t="s">
        <v>58</v>
      </c>
      <c r="C20246" t="s">
        <v>106</v>
      </c>
      <c r="D20246" t="s">
        <v>206</v>
      </c>
      <c r="E20246" t="s">
        <v>207</v>
      </c>
      <c r="G20246" s="87">
        <v>15200</v>
      </c>
      <c r="H20246" s="87">
        <v>15656</v>
      </c>
    </row>
    <row r="20247" spans="1:8" x14ac:dyDescent="0.3">
      <c r="A20247" t="s">
        <v>43</v>
      </c>
      <c r="B20247" t="s">
        <v>58</v>
      </c>
      <c r="C20247" t="s">
        <v>106</v>
      </c>
      <c r="D20247" t="s">
        <v>206</v>
      </c>
      <c r="E20247" t="s">
        <v>208</v>
      </c>
      <c r="G20247" s="87">
        <v>15200</v>
      </c>
      <c r="H20247" s="87">
        <v>16073.493333333339</v>
      </c>
    </row>
    <row r="20248" spans="1:8" x14ac:dyDescent="0.3">
      <c r="A20248" t="s">
        <v>43</v>
      </c>
      <c r="B20248" t="s">
        <v>58</v>
      </c>
      <c r="C20248" t="s">
        <v>106</v>
      </c>
      <c r="D20248" t="s">
        <v>206</v>
      </c>
      <c r="E20248" t="s">
        <v>209</v>
      </c>
      <c r="G20248" s="87">
        <v>15200</v>
      </c>
      <c r="H20248" s="87">
        <v>13801.656819839531</v>
      </c>
    </row>
    <row r="20249" spans="1:8" x14ac:dyDescent="0.3">
      <c r="A20249" t="s">
        <v>43</v>
      </c>
      <c r="B20249" t="s">
        <v>58</v>
      </c>
      <c r="C20249" t="s">
        <v>106</v>
      </c>
      <c r="D20249" t="s">
        <v>210</v>
      </c>
      <c r="E20249" t="s">
        <v>211</v>
      </c>
      <c r="G20249" s="87">
        <v>15200</v>
      </c>
      <c r="H20249" s="87">
        <v>13984</v>
      </c>
    </row>
    <row r="20250" spans="1:8" x14ac:dyDescent="0.3">
      <c r="A20250" t="s">
        <v>43</v>
      </c>
      <c r="B20250" t="s">
        <v>58</v>
      </c>
      <c r="C20250" t="s">
        <v>106</v>
      </c>
      <c r="D20250" t="s">
        <v>210</v>
      </c>
      <c r="E20250" t="s">
        <v>212</v>
      </c>
      <c r="G20250" s="87">
        <v>15200</v>
      </c>
      <c r="H20250" s="87">
        <v>13832</v>
      </c>
    </row>
    <row r="20251" spans="1:8" x14ac:dyDescent="0.3">
      <c r="A20251" t="s">
        <v>43</v>
      </c>
      <c r="B20251" t="s">
        <v>58</v>
      </c>
      <c r="C20251" t="s">
        <v>106</v>
      </c>
      <c r="D20251" t="s">
        <v>210</v>
      </c>
      <c r="E20251" t="s">
        <v>213</v>
      </c>
      <c r="G20251" s="87">
        <v>15200</v>
      </c>
      <c r="H20251" s="87">
        <v>13756</v>
      </c>
    </row>
    <row r="20252" spans="1:8" x14ac:dyDescent="0.3">
      <c r="A20252" t="s">
        <v>43</v>
      </c>
      <c r="B20252" t="s">
        <v>58</v>
      </c>
      <c r="C20252" t="s">
        <v>106</v>
      </c>
      <c r="D20252" t="s">
        <v>214</v>
      </c>
      <c r="E20252" t="s">
        <v>215</v>
      </c>
      <c r="F20252" s="88">
        <v>46388</v>
      </c>
      <c r="G20252" s="87">
        <v>1266.666666666667</v>
      </c>
      <c r="H20252" s="87">
        <v>32.292283689813409</v>
      </c>
    </row>
    <row r="20253" spans="1:8" x14ac:dyDescent="0.3">
      <c r="A20253" t="s">
        <v>43</v>
      </c>
      <c r="B20253" t="s">
        <v>58</v>
      </c>
      <c r="C20253" t="s">
        <v>106</v>
      </c>
      <c r="D20253" t="s">
        <v>214</v>
      </c>
      <c r="E20253" t="s">
        <v>216</v>
      </c>
      <c r="F20253" s="88">
        <v>46388</v>
      </c>
      <c r="G20253" s="87">
        <v>1266.666666666667</v>
      </c>
      <c r="H20253" s="87">
        <v>38.000000000000043</v>
      </c>
    </row>
    <row r="20254" spans="1:8" x14ac:dyDescent="0.3">
      <c r="A20254" t="s">
        <v>43</v>
      </c>
      <c r="B20254" t="s">
        <v>58</v>
      </c>
      <c r="C20254" t="s">
        <v>106</v>
      </c>
      <c r="D20254" t="s">
        <v>214</v>
      </c>
      <c r="E20254" t="s">
        <v>217</v>
      </c>
      <c r="F20254" s="88">
        <v>46388</v>
      </c>
      <c r="G20254" s="87">
        <v>1266.666666666667</v>
      </c>
      <c r="H20254" s="87">
        <v>-5.5414721458121843</v>
      </c>
    </row>
    <row r="20255" spans="1:8" x14ac:dyDescent="0.3">
      <c r="A20255" t="s">
        <v>43</v>
      </c>
      <c r="B20255" t="s">
        <v>58</v>
      </c>
      <c r="C20255" t="s">
        <v>106</v>
      </c>
      <c r="D20255" t="s">
        <v>214</v>
      </c>
      <c r="E20255" t="s">
        <v>215</v>
      </c>
      <c r="F20255" s="88">
        <v>46419</v>
      </c>
      <c r="G20255" s="87">
        <v>1266.666666666667</v>
      </c>
      <c r="H20255" s="87">
        <v>44.901497166335041</v>
      </c>
    </row>
    <row r="20256" spans="1:8" x14ac:dyDescent="0.3">
      <c r="A20256" t="s">
        <v>43</v>
      </c>
      <c r="B20256" t="s">
        <v>58</v>
      </c>
      <c r="C20256" t="s">
        <v>106</v>
      </c>
      <c r="D20256" t="s">
        <v>214</v>
      </c>
      <c r="E20256" t="s">
        <v>216</v>
      </c>
      <c r="F20256" s="88">
        <v>46419</v>
      </c>
      <c r="G20256" s="87">
        <v>1266.666666666667</v>
      </c>
      <c r="H20256" s="87">
        <v>50.666666666666707</v>
      </c>
    </row>
    <row r="20257" spans="1:8" x14ac:dyDescent="0.3">
      <c r="A20257" t="s">
        <v>43</v>
      </c>
      <c r="B20257" t="s">
        <v>58</v>
      </c>
      <c r="C20257" t="s">
        <v>106</v>
      </c>
      <c r="D20257" t="s">
        <v>214</v>
      </c>
      <c r="E20257" t="s">
        <v>217</v>
      </c>
      <c r="F20257" s="88">
        <v>46419</v>
      </c>
      <c r="G20257" s="87">
        <v>1266.666666666667</v>
      </c>
      <c r="H20257" s="87">
        <v>-5.54343221185741</v>
      </c>
    </row>
    <row r="20258" spans="1:8" x14ac:dyDescent="0.3">
      <c r="A20258" t="s">
        <v>43</v>
      </c>
      <c r="B20258" t="s">
        <v>58</v>
      </c>
      <c r="C20258" t="s">
        <v>106</v>
      </c>
      <c r="D20258" t="s">
        <v>214</v>
      </c>
      <c r="E20258" t="s">
        <v>215</v>
      </c>
      <c r="F20258" s="88">
        <v>46447</v>
      </c>
      <c r="G20258" s="87">
        <v>1266.666666666667</v>
      </c>
      <c r="H20258" s="87">
        <v>44.899457255090219</v>
      </c>
    </row>
    <row r="20259" spans="1:8" x14ac:dyDescent="0.3">
      <c r="A20259" t="s">
        <v>43</v>
      </c>
      <c r="B20259" t="s">
        <v>58</v>
      </c>
      <c r="C20259" t="s">
        <v>106</v>
      </c>
      <c r="D20259" t="s">
        <v>214</v>
      </c>
      <c r="E20259" t="s">
        <v>216</v>
      </c>
      <c r="F20259" s="88">
        <v>46447</v>
      </c>
      <c r="G20259" s="87">
        <v>1266.666666666667</v>
      </c>
      <c r="H20259" s="87">
        <v>50.666666666666707</v>
      </c>
    </row>
    <row r="20260" spans="1:8" x14ac:dyDescent="0.3">
      <c r="A20260" t="s">
        <v>43</v>
      </c>
      <c r="B20260" t="s">
        <v>58</v>
      </c>
      <c r="C20260" t="s">
        <v>106</v>
      </c>
      <c r="D20260" t="s">
        <v>214</v>
      </c>
      <c r="E20260" t="s">
        <v>217</v>
      </c>
      <c r="F20260" s="88">
        <v>46447</v>
      </c>
      <c r="G20260" s="87">
        <v>1266.666666666667</v>
      </c>
      <c r="H20260" s="87">
        <v>-5.545393664977424</v>
      </c>
    </row>
    <row r="20261" spans="1:8" x14ac:dyDescent="0.3">
      <c r="A20261" t="s">
        <v>43</v>
      </c>
      <c r="B20261" t="s">
        <v>58</v>
      </c>
      <c r="C20261" t="s">
        <v>106</v>
      </c>
      <c r="D20261" t="s">
        <v>214</v>
      </c>
      <c r="E20261" t="s">
        <v>215</v>
      </c>
      <c r="F20261" s="88">
        <v>46478</v>
      </c>
      <c r="G20261" s="87">
        <v>1266.666666666667</v>
      </c>
      <c r="H20261" s="87">
        <v>44.897346675945947</v>
      </c>
    </row>
    <row r="20262" spans="1:8" x14ac:dyDescent="0.3">
      <c r="A20262" t="s">
        <v>43</v>
      </c>
      <c r="B20262" t="s">
        <v>58</v>
      </c>
      <c r="C20262" t="s">
        <v>106</v>
      </c>
      <c r="D20262" t="s">
        <v>214</v>
      </c>
      <c r="E20262" t="s">
        <v>216</v>
      </c>
      <c r="F20262" s="88">
        <v>46478</v>
      </c>
      <c r="G20262" s="87">
        <v>1266.666666666667</v>
      </c>
      <c r="H20262" s="87">
        <v>50.666666666666707</v>
      </c>
    </row>
    <row r="20263" spans="1:8" x14ac:dyDescent="0.3">
      <c r="A20263" t="s">
        <v>43</v>
      </c>
      <c r="B20263" t="s">
        <v>58</v>
      </c>
      <c r="C20263" t="s">
        <v>106</v>
      </c>
      <c r="D20263" t="s">
        <v>214</v>
      </c>
      <c r="E20263" t="s">
        <v>217</v>
      </c>
      <c r="F20263" s="88">
        <v>46478</v>
      </c>
      <c r="G20263" s="87">
        <v>1266.666666666667</v>
      </c>
      <c r="H20263" s="87">
        <v>-5.5474230680008674</v>
      </c>
    </row>
    <row r="20264" spans="1:8" x14ac:dyDescent="0.3">
      <c r="A20264" t="s">
        <v>43</v>
      </c>
      <c r="B20264" t="s">
        <v>58</v>
      </c>
      <c r="C20264" t="s">
        <v>106</v>
      </c>
      <c r="D20264" t="s">
        <v>214</v>
      </c>
      <c r="E20264" t="s">
        <v>215</v>
      </c>
      <c r="F20264" s="88">
        <v>46508</v>
      </c>
      <c r="G20264" s="87">
        <v>1266.666666666667</v>
      </c>
      <c r="H20264" s="87">
        <v>44.895234551452468</v>
      </c>
    </row>
    <row r="20265" spans="1:8" x14ac:dyDescent="0.3">
      <c r="A20265" t="s">
        <v>43</v>
      </c>
      <c r="B20265" t="s">
        <v>58</v>
      </c>
      <c r="C20265" t="s">
        <v>106</v>
      </c>
      <c r="D20265" t="s">
        <v>214</v>
      </c>
      <c r="E20265" t="s">
        <v>216</v>
      </c>
      <c r="F20265" s="88">
        <v>46508</v>
      </c>
      <c r="G20265" s="87">
        <v>1266.666666666667</v>
      </c>
      <c r="H20265" s="87">
        <v>50.666666666666707</v>
      </c>
    </row>
    <row r="20266" spans="1:8" x14ac:dyDescent="0.3">
      <c r="A20266" t="s">
        <v>43</v>
      </c>
      <c r="B20266" t="s">
        <v>58</v>
      </c>
      <c r="C20266" t="s">
        <v>106</v>
      </c>
      <c r="D20266" t="s">
        <v>214</v>
      </c>
      <c r="E20266" t="s">
        <v>217</v>
      </c>
      <c r="F20266" s="88">
        <v>46508</v>
      </c>
      <c r="G20266" s="87">
        <v>1266.666666666667</v>
      </c>
      <c r="H20266" s="87">
        <v>-5.5494539569367118</v>
      </c>
    </row>
    <row r="20267" spans="1:8" x14ac:dyDescent="0.3">
      <c r="A20267" t="s">
        <v>43</v>
      </c>
      <c r="B20267" t="s">
        <v>58</v>
      </c>
      <c r="C20267" t="s">
        <v>106</v>
      </c>
      <c r="D20267" t="s">
        <v>214</v>
      </c>
      <c r="E20267" t="s">
        <v>215</v>
      </c>
      <c r="F20267" s="88">
        <v>46539</v>
      </c>
      <c r="G20267" s="87">
        <v>1266.666666666667</v>
      </c>
      <c r="H20267" s="87">
        <v>44.893120879912672</v>
      </c>
    </row>
    <row r="20268" spans="1:8" x14ac:dyDescent="0.3">
      <c r="A20268" t="s">
        <v>43</v>
      </c>
      <c r="B20268" t="s">
        <v>58</v>
      </c>
      <c r="C20268" t="s">
        <v>106</v>
      </c>
      <c r="D20268" t="s">
        <v>214</v>
      </c>
      <c r="E20268" t="s">
        <v>216</v>
      </c>
      <c r="F20268" s="88">
        <v>46539</v>
      </c>
      <c r="G20268" s="87">
        <v>1266.666666666667</v>
      </c>
      <c r="H20268" s="87">
        <v>50.666666666666707</v>
      </c>
    </row>
    <row r="20269" spans="1:8" x14ac:dyDescent="0.3">
      <c r="A20269" t="s">
        <v>43</v>
      </c>
      <c r="B20269" t="s">
        <v>58</v>
      </c>
      <c r="C20269" t="s">
        <v>106</v>
      </c>
      <c r="D20269" t="s">
        <v>214</v>
      </c>
      <c r="E20269" t="s">
        <v>217</v>
      </c>
      <c r="F20269" s="88">
        <v>46539</v>
      </c>
      <c r="G20269" s="87">
        <v>1266.666666666667</v>
      </c>
      <c r="H20269" s="87">
        <v>-5.5514863334173699</v>
      </c>
    </row>
    <row r="20270" spans="1:8" x14ac:dyDescent="0.3">
      <c r="A20270" t="s">
        <v>43</v>
      </c>
      <c r="B20270" t="s">
        <v>58</v>
      </c>
      <c r="C20270" t="s">
        <v>106</v>
      </c>
      <c r="D20270" t="s">
        <v>214</v>
      </c>
      <c r="E20270" t="s">
        <v>215</v>
      </c>
      <c r="F20270" s="88">
        <v>46569</v>
      </c>
      <c r="G20270" s="87">
        <v>1266.666666666667</v>
      </c>
      <c r="H20270" s="87">
        <v>44.891005659625797</v>
      </c>
    </row>
    <row r="20271" spans="1:8" x14ac:dyDescent="0.3">
      <c r="A20271" t="s">
        <v>43</v>
      </c>
      <c r="B20271" t="s">
        <v>58</v>
      </c>
      <c r="C20271" t="s">
        <v>106</v>
      </c>
      <c r="D20271" t="s">
        <v>214</v>
      </c>
      <c r="E20271" t="s">
        <v>216</v>
      </c>
      <c r="F20271" s="88">
        <v>46569</v>
      </c>
      <c r="G20271" s="87">
        <v>1266.666666666667</v>
      </c>
      <c r="H20271" s="87">
        <v>50.666666666666707</v>
      </c>
    </row>
    <row r="20272" spans="1:8" x14ac:dyDescent="0.3">
      <c r="A20272" t="s">
        <v>43</v>
      </c>
      <c r="B20272" t="s">
        <v>58</v>
      </c>
      <c r="C20272" t="s">
        <v>106</v>
      </c>
      <c r="D20272" t="s">
        <v>214</v>
      </c>
      <c r="E20272" t="s">
        <v>217</v>
      </c>
      <c r="F20272" s="88">
        <v>46569</v>
      </c>
      <c r="G20272" s="87">
        <v>1266.666666666667</v>
      </c>
      <c r="H20272" s="87">
        <v>-5.5535201990779246</v>
      </c>
    </row>
    <row r="20273" spans="1:8" x14ac:dyDescent="0.3">
      <c r="A20273" t="s">
        <v>43</v>
      </c>
      <c r="B20273" t="s">
        <v>58</v>
      </c>
      <c r="C20273" t="s">
        <v>106</v>
      </c>
      <c r="D20273" t="s">
        <v>214</v>
      </c>
      <c r="E20273" t="s">
        <v>215</v>
      </c>
      <c r="F20273" s="88">
        <v>46600</v>
      </c>
      <c r="G20273" s="87">
        <v>1266.666666666667</v>
      </c>
      <c r="H20273" s="87">
        <v>44.888854174802873</v>
      </c>
    </row>
    <row r="20274" spans="1:8" x14ac:dyDescent="0.3">
      <c r="A20274" t="s">
        <v>43</v>
      </c>
      <c r="B20274" t="s">
        <v>58</v>
      </c>
      <c r="C20274" t="s">
        <v>106</v>
      </c>
      <c r="D20274" t="s">
        <v>214</v>
      </c>
      <c r="E20274" t="s">
        <v>216</v>
      </c>
      <c r="F20274" s="88">
        <v>46600</v>
      </c>
      <c r="G20274" s="87">
        <v>1266.666666666667</v>
      </c>
      <c r="H20274" s="87">
        <v>50.666666666666707</v>
      </c>
    </row>
    <row r="20275" spans="1:8" x14ac:dyDescent="0.3">
      <c r="A20275" t="s">
        <v>43</v>
      </c>
      <c r="B20275" t="s">
        <v>58</v>
      </c>
      <c r="C20275" t="s">
        <v>106</v>
      </c>
      <c r="D20275" t="s">
        <v>214</v>
      </c>
      <c r="E20275" t="s">
        <v>217</v>
      </c>
      <c r="F20275" s="88">
        <v>46600</v>
      </c>
      <c r="G20275" s="87">
        <v>1266.666666666667</v>
      </c>
      <c r="H20275" s="87">
        <v>-5.5555889344844758</v>
      </c>
    </row>
    <row r="20276" spans="1:8" x14ac:dyDescent="0.3">
      <c r="A20276" t="s">
        <v>43</v>
      </c>
      <c r="B20276" t="s">
        <v>58</v>
      </c>
      <c r="C20276" t="s">
        <v>106</v>
      </c>
      <c r="D20276" t="s">
        <v>214</v>
      </c>
      <c r="E20276" t="s">
        <v>215</v>
      </c>
      <c r="F20276" s="88">
        <v>46631</v>
      </c>
      <c r="G20276" s="87">
        <v>1266.666666666667</v>
      </c>
      <c r="H20276" s="87">
        <v>44.88673582645125</v>
      </c>
    </row>
    <row r="20277" spans="1:8" x14ac:dyDescent="0.3">
      <c r="A20277" t="s">
        <v>43</v>
      </c>
      <c r="B20277" t="s">
        <v>58</v>
      </c>
      <c r="C20277" t="s">
        <v>106</v>
      </c>
      <c r="D20277" t="s">
        <v>214</v>
      </c>
      <c r="E20277" t="s">
        <v>216</v>
      </c>
      <c r="F20277" s="88">
        <v>46631</v>
      </c>
      <c r="G20277" s="87">
        <v>1266.666666666667</v>
      </c>
      <c r="H20277" s="87">
        <v>50.666666666666707</v>
      </c>
    </row>
    <row r="20278" spans="1:8" x14ac:dyDescent="0.3">
      <c r="A20278" t="s">
        <v>43</v>
      </c>
      <c r="B20278" t="s">
        <v>58</v>
      </c>
      <c r="C20278" t="s">
        <v>106</v>
      </c>
      <c r="D20278" t="s">
        <v>214</v>
      </c>
      <c r="E20278" t="s">
        <v>217</v>
      </c>
      <c r="F20278" s="88">
        <v>46631</v>
      </c>
      <c r="G20278" s="87">
        <v>1266.666666666667</v>
      </c>
      <c r="H20278" s="87">
        <v>-5.5576258078993659</v>
      </c>
    </row>
    <row r="20279" spans="1:8" x14ac:dyDescent="0.3">
      <c r="A20279" t="s">
        <v>43</v>
      </c>
      <c r="B20279" t="s">
        <v>58</v>
      </c>
      <c r="C20279" t="s">
        <v>106</v>
      </c>
      <c r="D20279" t="s">
        <v>214</v>
      </c>
      <c r="E20279" t="s">
        <v>215</v>
      </c>
      <c r="F20279" s="88">
        <v>46661</v>
      </c>
      <c r="G20279" s="87">
        <v>1266.666666666667</v>
      </c>
      <c r="H20279" s="87">
        <v>44.884615924208937</v>
      </c>
    </row>
    <row r="20280" spans="1:8" x14ac:dyDescent="0.3">
      <c r="A20280" t="s">
        <v>43</v>
      </c>
      <c r="B20280" t="s">
        <v>58</v>
      </c>
      <c r="C20280" t="s">
        <v>106</v>
      </c>
      <c r="D20280" t="s">
        <v>214</v>
      </c>
      <c r="E20280" t="s">
        <v>216</v>
      </c>
      <c r="F20280" s="88">
        <v>46661</v>
      </c>
      <c r="G20280" s="87">
        <v>1266.666666666667</v>
      </c>
      <c r="H20280" s="87">
        <v>50.666666666666707</v>
      </c>
    </row>
    <row r="20281" spans="1:8" x14ac:dyDescent="0.3">
      <c r="A20281" t="s">
        <v>43</v>
      </c>
      <c r="B20281" t="s">
        <v>58</v>
      </c>
      <c r="C20281" t="s">
        <v>106</v>
      </c>
      <c r="D20281" t="s">
        <v>214</v>
      </c>
      <c r="E20281" t="s">
        <v>217</v>
      </c>
      <c r="F20281" s="88">
        <v>46661</v>
      </c>
      <c r="G20281" s="87">
        <v>1266.666666666667</v>
      </c>
      <c r="H20281" s="87">
        <v>-5.5596641754400489</v>
      </c>
    </row>
    <row r="20282" spans="1:8" x14ac:dyDescent="0.3">
      <c r="A20282" t="s">
        <v>43</v>
      </c>
      <c r="B20282" t="s">
        <v>58</v>
      </c>
      <c r="C20282" t="s">
        <v>106</v>
      </c>
      <c r="D20282" t="s">
        <v>214</v>
      </c>
      <c r="E20282" t="s">
        <v>215</v>
      </c>
      <c r="F20282" s="88">
        <v>46692</v>
      </c>
      <c r="G20282" s="87">
        <v>1266.666666666667</v>
      </c>
      <c r="H20282" s="87">
        <v>44.882494466365337</v>
      </c>
    </row>
    <row r="20283" spans="1:8" x14ac:dyDescent="0.3">
      <c r="A20283" t="s">
        <v>43</v>
      </c>
      <c r="B20283" t="s">
        <v>58</v>
      </c>
      <c r="C20283" t="s">
        <v>106</v>
      </c>
      <c r="D20283" t="s">
        <v>214</v>
      </c>
      <c r="E20283" t="s">
        <v>216</v>
      </c>
      <c r="F20283" s="88">
        <v>46692</v>
      </c>
      <c r="G20283" s="87">
        <v>1266.666666666667</v>
      </c>
      <c r="H20283" s="87">
        <v>50.666666666666707</v>
      </c>
    </row>
    <row r="20284" spans="1:8" x14ac:dyDescent="0.3">
      <c r="A20284" t="s">
        <v>43</v>
      </c>
      <c r="B20284" t="s">
        <v>58</v>
      </c>
      <c r="C20284" t="s">
        <v>106</v>
      </c>
      <c r="D20284" t="s">
        <v>214</v>
      </c>
      <c r="E20284" t="s">
        <v>217</v>
      </c>
      <c r="F20284" s="88">
        <v>46692</v>
      </c>
      <c r="G20284" s="87">
        <v>1266.666666666667</v>
      </c>
      <c r="H20284" s="87">
        <v>-5.5617040387514551</v>
      </c>
    </row>
    <row r="20285" spans="1:8" x14ac:dyDescent="0.3">
      <c r="A20285" t="s">
        <v>43</v>
      </c>
      <c r="B20285" t="s">
        <v>58</v>
      </c>
      <c r="C20285" t="s">
        <v>106</v>
      </c>
      <c r="D20285" t="s">
        <v>214</v>
      </c>
      <c r="E20285" t="s">
        <v>215</v>
      </c>
      <c r="F20285" s="88">
        <v>46722</v>
      </c>
      <c r="G20285" s="87">
        <v>1266.666666666667</v>
      </c>
      <c r="H20285" s="87">
        <v>44.880371451207033</v>
      </c>
    </row>
    <row r="20286" spans="1:8" x14ac:dyDescent="0.3">
      <c r="A20286" t="s">
        <v>43</v>
      </c>
      <c r="B20286" t="s">
        <v>58</v>
      </c>
      <c r="C20286" t="s">
        <v>106</v>
      </c>
      <c r="D20286" t="s">
        <v>214</v>
      </c>
      <c r="E20286" t="s">
        <v>216</v>
      </c>
      <c r="F20286" s="88">
        <v>46722</v>
      </c>
      <c r="G20286" s="87">
        <v>1266.666666666667</v>
      </c>
      <c r="H20286" s="87">
        <v>50.666666666666707</v>
      </c>
    </row>
    <row r="20287" spans="1:8" x14ac:dyDescent="0.3">
      <c r="A20287" t="s">
        <v>43</v>
      </c>
      <c r="B20287" t="s">
        <v>58</v>
      </c>
      <c r="C20287" t="s">
        <v>106</v>
      </c>
      <c r="D20287" t="s">
        <v>214</v>
      </c>
      <c r="E20287" t="s">
        <v>217</v>
      </c>
      <c r="F20287" s="88">
        <v>46722</v>
      </c>
      <c r="G20287" s="87">
        <v>1266.666666666667</v>
      </c>
      <c r="H20287" s="87">
        <v>-5.5637453994804797</v>
      </c>
    </row>
    <row r="20288" spans="1:8" x14ac:dyDescent="0.3">
      <c r="A20288" t="s">
        <v>43</v>
      </c>
      <c r="B20288" t="s">
        <v>58</v>
      </c>
      <c r="C20288" t="s">
        <v>107</v>
      </c>
      <c r="D20288" t="s">
        <v>198</v>
      </c>
      <c r="E20288" t="s">
        <v>135</v>
      </c>
      <c r="G20288" s="87">
        <v>12000</v>
      </c>
      <c r="H20288" s="87">
        <v>6959.9999999999991</v>
      </c>
    </row>
    <row r="20289" spans="1:8" x14ac:dyDescent="0.3">
      <c r="A20289" t="s">
        <v>43</v>
      </c>
      <c r="B20289" t="s">
        <v>58</v>
      </c>
      <c r="C20289" t="s">
        <v>107</v>
      </c>
      <c r="D20289" t="s">
        <v>198</v>
      </c>
      <c r="E20289" t="s">
        <v>199</v>
      </c>
      <c r="G20289" s="87">
        <v>12000</v>
      </c>
      <c r="H20289" s="87">
        <v>12000</v>
      </c>
    </row>
    <row r="20290" spans="1:8" x14ac:dyDescent="0.3">
      <c r="A20290" t="s">
        <v>43</v>
      </c>
      <c r="B20290" t="s">
        <v>58</v>
      </c>
      <c r="C20290" t="s">
        <v>107</v>
      </c>
      <c r="D20290" t="s">
        <v>198</v>
      </c>
      <c r="E20290" t="s">
        <v>200</v>
      </c>
      <c r="G20290" s="87">
        <v>12000</v>
      </c>
      <c r="H20290" s="87">
        <v>12078.873419274651</v>
      </c>
    </row>
    <row r="20291" spans="1:8" x14ac:dyDescent="0.3">
      <c r="A20291" t="s">
        <v>43</v>
      </c>
      <c r="B20291" t="s">
        <v>58</v>
      </c>
      <c r="C20291" t="s">
        <v>107</v>
      </c>
      <c r="D20291" t="s">
        <v>198</v>
      </c>
      <c r="E20291" t="s">
        <v>201</v>
      </c>
      <c r="G20291" s="87">
        <v>12000</v>
      </c>
      <c r="H20291" s="87">
        <v>12000</v>
      </c>
    </row>
    <row r="20292" spans="1:8" x14ac:dyDescent="0.3">
      <c r="A20292" t="s">
        <v>43</v>
      </c>
      <c r="B20292" t="s">
        <v>58</v>
      </c>
      <c r="C20292" t="s">
        <v>107</v>
      </c>
      <c r="D20292" t="s">
        <v>198</v>
      </c>
      <c r="E20292" t="s">
        <v>202</v>
      </c>
      <c r="G20292" s="87">
        <v>12000</v>
      </c>
      <c r="H20292" s="87">
        <v>7005.746583179297</v>
      </c>
    </row>
    <row r="20293" spans="1:8" x14ac:dyDescent="0.3">
      <c r="A20293" t="s">
        <v>43</v>
      </c>
      <c r="B20293" t="s">
        <v>58</v>
      </c>
      <c r="C20293" t="s">
        <v>107</v>
      </c>
      <c r="D20293" t="s">
        <v>198</v>
      </c>
      <c r="E20293" t="s">
        <v>139</v>
      </c>
      <c r="G20293" s="87">
        <v>12000</v>
      </c>
      <c r="H20293" s="87">
        <v>7860</v>
      </c>
    </row>
    <row r="20294" spans="1:8" x14ac:dyDescent="0.3">
      <c r="A20294" t="s">
        <v>43</v>
      </c>
      <c r="B20294" t="s">
        <v>58</v>
      </c>
      <c r="C20294" t="s">
        <v>107</v>
      </c>
      <c r="D20294" t="s">
        <v>198</v>
      </c>
      <c r="E20294" t="s">
        <v>65</v>
      </c>
      <c r="G20294" s="87">
        <v>12000</v>
      </c>
      <c r="H20294" s="87">
        <v>7005.746583179297</v>
      </c>
    </row>
    <row r="20295" spans="1:8" x14ac:dyDescent="0.3">
      <c r="A20295" t="s">
        <v>43</v>
      </c>
      <c r="B20295" t="s">
        <v>58</v>
      </c>
      <c r="C20295" t="s">
        <v>107</v>
      </c>
      <c r="D20295" t="s">
        <v>203</v>
      </c>
      <c r="E20295" t="s">
        <v>204</v>
      </c>
      <c r="G20295" s="87">
        <v>12000</v>
      </c>
      <c r="H20295" s="87">
        <v>6962.571431403976</v>
      </c>
    </row>
    <row r="20296" spans="1:8" x14ac:dyDescent="0.3">
      <c r="A20296" t="s">
        <v>43</v>
      </c>
      <c r="B20296" t="s">
        <v>58</v>
      </c>
      <c r="C20296" t="s">
        <v>107</v>
      </c>
      <c r="D20296" t="s">
        <v>203</v>
      </c>
      <c r="E20296" t="s">
        <v>142</v>
      </c>
      <c r="G20296" s="87">
        <v>12000</v>
      </c>
      <c r="H20296" s="87">
        <v>12000</v>
      </c>
    </row>
    <row r="20297" spans="1:8" x14ac:dyDescent="0.3">
      <c r="A20297" t="s">
        <v>43</v>
      </c>
      <c r="B20297" t="s">
        <v>58</v>
      </c>
      <c r="C20297" t="s">
        <v>107</v>
      </c>
      <c r="D20297" t="s">
        <v>203</v>
      </c>
      <c r="E20297" t="s">
        <v>143</v>
      </c>
      <c r="G20297" s="87">
        <v>12000</v>
      </c>
      <c r="H20297" s="87">
        <v>12004.43350242065</v>
      </c>
    </row>
    <row r="20298" spans="1:8" x14ac:dyDescent="0.3">
      <c r="A20298" t="s">
        <v>43</v>
      </c>
      <c r="B20298" t="s">
        <v>58</v>
      </c>
      <c r="C20298" t="s">
        <v>107</v>
      </c>
      <c r="D20298" t="s">
        <v>203</v>
      </c>
      <c r="E20298" t="s">
        <v>141</v>
      </c>
      <c r="G20298" s="87">
        <v>12000</v>
      </c>
      <c r="H20298" s="87">
        <v>0</v>
      </c>
    </row>
    <row r="20299" spans="1:8" x14ac:dyDescent="0.3">
      <c r="A20299" t="s">
        <v>43</v>
      </c>
      <c r="B20299" t="s">
        <v>58</v>
      </c>
      <c r="C20299" t="s">
        <v>107</v>
      </c>
      <c r="D20299" t="s">
        <v>203</v>
      </c>
      <c r="E20299" t="s">
        <v>205</v>
      </c>
      <c r="G20299" s="87">
        <v>12000</v>
      </c>
      <c r="H20299" s="87">
        <v>6962.571431403976</v>
      </c>
    </row>
    <row r="20300" spans="1:8" x14ac:dyDescent="0.3">
      <c r="A20300" t="s">
        <v>43</v>
      </c>
      <c r="B20300" t="s">
        <v>58</v>
      </c>
      <c r="C20300" t="s">
        <v>107</v>
      </c>
      <c r="D20300" t="s">
        <v>206</v>
      </c>
      <c r="E20300" t="s">
        <v>207</v>
      </c>
      <c r="G20300" s="87">
        <v>12000</v>
      </c>
      <c r="H20300" s="87">
        <v>12000</v>
      </c>
    </row>
    <row r="20301" spans="1:8" x14ac:dyDescent="0.3">
      <c r="A20301" t="s">
        <v>43</v>
      </c>
      <c r="B20301" t="s">
        <v>58</v>
      </c>
      <c r="C20301" t="s">
        <v>107</v>
      </c>
      <c r="D20301" t="s">
        <v>206</v>
      </c>
      <c r="E20301" t="s">
        <v>208</v>
      </c>
      <c r="G20301" s="87">
        <v>12000</v>
      </c>
      <c r="H20301" s="87">
        <v>12000</v>
      </c>
    </row>
    <row r="20302" spans="1:8" x14ac:dyDescent="0.3">
      <c r="A20302" t="s">
        <v>43</v>
      </c>
      <c r="B20302" t="s">
        <v>58</v>
      </c>
      <c r="C20302" t="s">
        <v>107</v>
      </c>
      <c r="D20302" t="s">
        <v>206</v>
      </c>
      <c r="E20302" t="s">
        <v>209</v>
      </c>
      <c r="G20302" s="87">
        <v>12000</v>
      </c>
      <c r="H20302" s="87">
        <v>10967.910284463889</v>
      </c>
    </row>
    <row r="20303" spans="1:8" x14ac:dyDescent="0.3">
      <c r="A20303" t="s">
        <v>43</v>
      </c>
      <c r="B20303" t="s">
        <v>58</v>
      </c>
      <c r="C20303" t="s">
        <v>107</v>
      </c>
      <c r="D20303" t="s">
        <v>210</v>
      </c>
      <c r="E20303" t="s">
        <v>211</v>
      </c>
      <c r="G20303" s="87">
        <v>12000</v>
      </c>
      <c r="H20303" s="87">
        <v>11040</v>
      </c>
    </row>
    <row r="20304" spans="1:8" x14ac:dyDescent="0.3">
      <c r="A20304" t="s">
        <v>43</v>
      </c>
      <c r="B20304" t="s">
        <v>58</v>
      </c>
      <c r="C20304" t="s">
        <v>107</v>
      </c>
      <c r="D20304" t="s">
        <v>210</v>
      </c>
      <c r="E20304" t="s">
        <v>212</v>
      </c>
      <c r="G20304" s="87">
        <v>12000</v>
      </c>
      <c r="H20304" s="87">
        <v>10920</v>
      </c>
    </row>
    <row r="20305" spans="1:8" x14ac:dyDescent="0.3">
      <c r="A20305" t="s">
        <v>43</v>
      </c>
      <c r="B20305" t="s">
        <v>58</v>
      </c>
      <c r="C20305" t="s">
        <v>107</v>
      </c>
      <c r="D20305" t="s">
        <v>210</v>
      </c>
      <c r="E20305" t="s">
        <v>213</v>
      </c>
      <c r="G20305" s="87">
        <v>12000</v>
      </c>
      <c r="H20305" s="87">
        <v>11040</v>
      </c>
    </row>
    <row r="20306" spans="1:8" x14ac:dyDescent="0.3">
      <c r="A20306" t="s">
        <v>43</v>
      </c>
      <c r="B20306" t="s">
        <v>58</v>
      </c>
      <c r="C20306" t="s">
        <v>107</v>
      </c>
      <c r="D20306" t="s">
        <v>214</v>
      </c>
      <c r="E20306" t="s">
        <v>215</v>
      </c>
      <c r="F20306" s="88">
        <v>46388</v>
      </c>
      <c r="G20306" s="87">
        <v>1000</v>
      </c>
      <c r="H20306" s="87">
        <v>8.8314642083742179</v>
      </c>
    </row>
    <row r="20307" spans="1:8" x14ac:dyDescent="0.3">
      <c r="A20307" t="s">
        <v>43</v>
      </c>
      <c r="B20307" t="s">
        <v>58</v>
      </c>
      <c r="C20307" t="s">
        <v>107</v>
      </c>
      <c r="D20307" t="s">
        <v>214</v>
      </c>
      <c r="E20307" t="s">
        <v>216</v>
      </c>
      <c r="F20307" s="88">
        <v>46388</v>
      </c>
      <c r="G20307" s="87">
        <v>1000</v>
      </c>
      <c r="H20307" s="87">
        <v>0</v>
      </c>
    </row>
    <row r="20308" spans="1:8" x14ac:dyDescent="0.3">
      <c r="A20308" t="s">
        <v>43</v>
      </c>
      <c r="B20308" t="s">
        <v>58</v>
      </c>
      <c r="C20308" t="s">
        <v>107</v>
      </c>
      <c r="D20308" t="s">
        <v>214</v>
      </c>
      <c r="E20308" t="s">
        <v>217</v>
      </c>
      <c r="F20308" s="88">
        <v>46388</v>
      </c>
      <c r="G20308" s="87">
        <v>1000</v>
      </c>
      <c r="H20308" s="87">
        <v>8.8314642083742179</v>
      </c>
    </row>
    <row r="20309" spans="1:8" x14ac:dyDescent="0.3">
      <c r="A20309" t="s">
        <v>43</v>
      </c>
      <c r="B20309" t="s">
        <v>58</v>
      </c>
      <c r="C20309" t="s">
        <v>107</v>
      </c>
      <c r="D20309" t="s">
        <v>214</v>
      </c>
      <c r="E20309" t="s">
        <v>215</v>
      </c>
      <c r="F20309" s="88">
        <v>46419</v>
      </c>
      <c r="G20309" s="87">
        <v>1000</v>
      </c>
      <c r="H20309" s="87">
        <v>8.8251650184965058</v>
      </c>
    </row>
    <row r="20310" spans="1:8" x14ac:dyDescent="0.3">
      <c r="A20310" t="s">
        <v>43</v>
      </c>
      <c r="B20310" t="s">
        <v>58</v>
      </c>
      <c r="C20310" t="s">
        <v>107</v>
      </c>
      <c r="D20310" t="s">
        <v>214</v>
      </c>
      <c r="E20310" t="s">
        <v>216</v>
      </c>
      <c r="F20310" s="88">
        <v>46419</v>
      </c>
      <c r="G20310" s="87">
        <v>1000</v>
      </c>
      <c r="H20310" s="87">
        <v>0</v>
      </c>
    </row>
    <row r="20311" spans="1:8" x14ac:dyDescent="0.3">
      <c r="A20311" t="s">
        <v>43</v>
      </c>
      <c r="B20311" t="s">
        <v>58</v>
      </c>
      <c r="C20311" t="s">
        <v>107</v>
      </c>
      <c r="D20311" t="s">
        <v>214</v>
      </c>
      <c r="E20311" t="s">
        <v>217</v>
      </c>
      <c r="F20311" s="88">
        <v>46419</v>
      </c>
      <c r="G20311" s="87">
        <v>1000</v>
      </c>
      <c r="H20311" s="87">
        <v>8.8251650184965058</v>
      </c>
    </row>
    <row r="20312" spans="1:8" x14ac:dyDescent="0.3">
      <c r="A20312" t="s">
        <v>43</v>
      </c>
      <c r="B20312" t="s">
        <v>58</v>
      </c>
      <c r="C20312" t="s">
        <v>107</v>
      </c>
      <c r="D20312" t="s">
        <v>214</v>
      </c>
      <c r="E20312" t="s">
        <v>215</v>
      </c>
      <c r="F20312" s="88">
        <v>46447</v>
      </c>
      <c r="G20312" s="87">
        <v>1000</v>
      </c>
      <c r="H20312" s="87">
        <v>8.8188748082196344</v>
      </c>
    </row>
    <row r="20313" spans="1:8" x14ac:dyDescent="0.3">
      <c r="A20313" t="s">
        <v>43</v>
      </c>
      <c r="B20313" t="s">
        <v>58</v>
      </c>
      <c r="C20313" t="s">
        <v>107</v>
      </c>
      <c r="D20313" t="s">
        <v>214</v>
      </c>
      <c r="E20313" t="s">
        <v>216</v>
      </c>
      <c r="F20313" s="88">
        <v>46447</v>
      </c>
      <c r="G20313" s="87">
        <v>1000</v>
      </c>
      <c r="H20313" s="87">
        <v>0</v>
      </c>
    </row>
    <row r="20314" spans="1:8" x14ac:dyDescent="0.3">
      <c r="A20314" t="s">
        <v>43</v>
      </c>
      <c r="B20314" t="s">
        <v>58</v>
      </c>
      <c r="C20314" t="s">
        <v>107</v>
      </c>
      <c r="D20314" t="s">
        <v>214</v>
      </c>
      <c r="E20314" t="s">
        <v>217</v>
      </c>
      <c r="F20314" s="88">
        <v>46447</v>
      </c>
      <c r="G20314" s="87">
        <v>1000</v>
      </c>
      <c r="H20314" s="87">
        <v>8.8188748082196344</v>
      </c>
    </row>
    <row r="20315" spans="1:8" x14ac:dyDescent="0.3">
      <c r="A20315" t="s">
        <v>43</v>
      </c>
      <c r="B20315" t="s">
        <v>58</v>
      </c>
      <c r="C20315" t="s">
        <v>107</v>
      </c>
      <c r="D20315" t="s">
        <v>214</v>
      </c>
      <c r="E20315" t="s">
        <v>215</v>
      </c>
      <c r="F20315" s="88">
        <v>46478</v>
      </c>
      <c r="G20315" s="87">
        <v>1000</v>
      </c>
      <c r="H20315" s="87">
        <v>8.8123807914242125</v>
      </c>
    </row>
    <row r="20316" spans="1:8" x14ac:dyDescent="0.3">
      <c r="A20316" t="s">
        <v>43</v>
      </c>
      <c r="B20316" t="s">
        <v>58</v>
      </c>
      <c r="C20316" t="s">
        <v>107</v>
      </c>
      <c r="D20316" t="s">
        <v>214</v>
      </c>
      <c r="E20316" t="s">
        <v>216</v>
      </c>
      <c r="F20316" s="88">
        <v>46478</v>
      </c>
      <c r="G20316" s="87">
        <v>1000</v>
      </c>
      <c r="H20316" s="87">
        <v>0</v>
      </c>
    </row>
    <row r="20317" spans="1:8" x14ac:dyDescent="0.3">
      <c r="A20317" t="s">
        <v>43</v>
      </c>
      <c r="B20317" t="s">
        <v>58</v>
      </c>
      <c r="C20317" t="s">
        <v>107</v>
      </c>
      <c r="D20317" t="s">
        <v>214</v>
      </c>
      <c r="E20317" t="s">
        <v>217</v>
      </c>
      <c r="F20317" s="88">
        <v>46478</v>
      </c>
      <c r="G20317" s="87">
        <v>1000</v>
      </c>
      <c r="H20317" s="87">
        <v>8.8123807914242125</v>
      </c>
    </row>
    <row r="20318" spans="1:8" x14ac:dyDescent="0.3">
      <c r="A20318" t="s">
        <v>43</v>
      </c>
      <c r="B20318" t="s">
        <v>58</v>
      </c>
      <c r="C20318" t="s">
        <v>107</v>
      </c>
      <c r="D20318" t="s">
        <v>214</v>
      </c>
      <c r="E20318" t="s">
        <v>215</v>
      </c>
      <c r="F20318" s="88">
        <v>46508</v>
      </c>
      <c r="G20318" s="87">
        <v>1000</v>
      </c>
      <c r="H20318" s="87">
        <v>8.8058963316806071</v>
      </c>
    </row>
    <row r="20319" spans="1:8" x14ac:dyDescent="0.3">
      <c r="A20319" t="s">
        <v>43</v>
      </c>
      <c r="B20319" t="s">
        <v>58</v>
      </c>
      <c r="C20319" t="s">
        <v>107</v>
      </c>
      <c r="D20319" t="s">
        <v>214</v>
      </c>
      <c r="E20319" t="s">
        <v>216</v>
      </c>
      <c r="F20319" s="88">
        <v>46508</v>
      </c>
      <c r="G20319" s="87">
        <v>1000</v>
      </c>
      <c r="H20319" s="87">
        <v>0</v>
      </c>
    </row>
    <row r="20320" spans="1:8" x14ac:dyDescent="0.3">
      <c r="A20320" t="s">
        <v>43</v>
      </c>
      <c r="B20320" t="s">
        <v>58</v>
      </c>
      <c r="C20320" t="s">
        <v>107</v>
      </c>
      <c r="D20320" t="s">
        <v>214</v>
      </c>
      <c r="E20320" t="s">
        <v>217</v>
      </c>
      <c r="F20320" s="88">
        <v>46508</v>
      </c>
      <c r="G20320" s="87">
        <v>1000</v>
      </c>
      <c r="H20320" s="87">
        <v>8.8058963316806071</v>
      </c>
    </row>
    <row r="20321" spans="1:8" x14ac:dyDescent="0.3">
      <c r="A20321" t="s">
        <v>43</v>
      </c>
      <c r="B20321" t="s">
        <v>58</v>
      </c>
      <c r="C20321" t="s">
        <v>107</v>
      </c>
      <c r="D20321" t="s">
        <v>214</v>
      </c>
      <c r="E20321" t="s">
        <v>215</v>
      </c>
      <c r="F20321" s="88">
        <v>46539</v>
      </c>
      <c r="G20321" s="87">
        <v>1000</v>
      </c>
      <c r="H20321" s="87">
        <v>8.7994214079074595</v>
      </c>
    </row>
    <row r="20322" spans="1:8" x14ac:dyDescent="0.3">
      <c r="A20322" t="s">
        <v>43</v>
      </c>
      <c r="B20322" t="s">
        <v>58</v>
      </c>
      <c r="C20322" t="s">
        <v>107</v>
      </c>
      <c r="D20322" t="s">
        <v>214</v>
      </c>
      <c r="E20322" t="s">
        <v>216</v>
      </c>
      <c r="F20322" s="88">
        <v>46539</v>
      </c>
      <c r="G20322" s="87">
        <v>1000</v>
      </c>
      <c r="H20322" s="87">
        <v>0</v>
      </c>
    </row>
    <row r="20323" spans="1:8" x14ac:dyDescent="0.3">
      <c r="A20323" t="s">
        <v>43</v>
      </c>
      <c r="B20323" t="s">
        <v>58</v>
      </c>
      <c r="C20323" t="s">
        <v>107</v>
      </c>
      <c r="D20323" t="s">
        <v>214</v>
      </c>
      <c r="E20323" t="s">
        <v>217</v>
      </c>
      <c r="F20323" s="88">
        <v>46539</v>
      </c>
      <c r="G20323" s="87">
        <v>1000</v>
      </c>
      <c r="H20323" s="87">
        <v>8.7994214079074595</v>
      </c>
    </row>
    <row r="20324" spans="1:8" x14ac:dyDescent="0.3">
      <c r="A20324" t="s">
        <v>43</v>
      </c>
      <c r="B20324" t="s">
        <v>58</v>
      </c>
      <c r="C20324" t="s">
        <v>107</v>
      </c>
      <c r="D20324" t="s">
        <v>214</v>
      </c>
      <c r="E20324" t="s">
        <v>215</v>
      </c>
      <c r="F20324" s="88">
        <v>46569</v>
      </c>
      <c r="G20324" s="87">
        <v>1000</v>
      </c>
      <c r="H20324" s="87">
        <v>8.792955999084473</v>
      </c>
    </row>
    <row r="20325" spans="1:8" x14ac:dyDescent="0.3">
      <c r="A20325" t="s">
        <v>43</v>
      </c>
      <c r="B20325" t="s">
        <v>58</v>
      </c>
      <c r="C20325" t="s">
        <v>107</v>
      </c>
      <c r="D20325" t="s">
        <v>214</v>
      </c>
      <c r="E20325" t="s">
        <v>216</v>
      </c>
      <c r="F20325" s="88">
        <v>46569</v>
      </c>
      <c r="G20325" s="87">
        <v>1000</v>
      </c>
      <c r="H20325" s="87">
        <v>0</v>
      </c>
    </row>
    <row r="20326" spans="1:8" x14ac:dyDescent="0.3">
      <c r="A20326" t="s">
        <v>43</v>
      </c>
      <c r="B20326" t="s">
        <v>58</v>
      </c>
      <c r="C20326" t="s">
        <v>107</v>
      </c>
      <c r="D20326" t="s">
        <v>214</v>
      </c>
      <c r="E20326" t="s">
        <v>217</v>
      </c>
      <c r="F20326" s="88">
        <v>46569</v>
      </c>
      <c r="G20326" s="87">
        <v>1000</v>
      </c>
      <c r="H20326" s="87">
        <v>8.792955999084473</v>
      </c>
    </row>
    <row r="20327" spans="1:8" x14ac:dyDescent="0.3">
      <c r="A20327" t="s">
        <v>43</v>
      </c>
      <c r="B20327" t="s">
        <v>58</v>
      </c>
      <c r="C20327" t="s">
        <v>107</v>
      </c>
      <c r="D20327" t="s">
        <v>214</v>
      </c>
      <c r="E20327" t="s">
        <v>215</v>
      </c>
      <c r="F20327" s="88">
        <v>46600</v>
      </c>
      <c r="G20327" s="87">
        <v>1000</v>
      </c>
      <c r="H20327" s="87">
        <v>8.7863943285630963</v>
      </c>
    </row>
    <row r="20328" spans="1:8" x14ac:dyDescent="0.3">
      <c r="A20328" t="s">
        <v>43</v>
      </c>
      <c r="B20328" t="s">
        <v>58</v>
      </c>
      <c r="C20328" t="s">
        <v>107</v>
      </c>
      <c r="D20328" t="s">
        <v>214</v>
      </c>
      <c r="E20328" t="s">
        <v>216</v>
      </c>
      <c r="F20328" s="88">
        <v>46600</v>
      </c>
      <c r="G20328" s="87">
        <v>1000</v>
      </c>
      <c r="H20328" s="87">
        <v>0</v>
      </c>
    </row>
    <row r="20329" spans="1:8" x14ac:dyDescent="0.3">
      <c r="A20329" t="s">
        <v>43</v>
      </c>
      <c r="B20329" t="s">
        <v>58</v>
      </c>
      <c r="C20329" t="s">
        <v>107</v>
      </c>
      <c r="D20329" t="s">
        <v>214</v>
      </c>
      <c r="E20329" t="s">
        <v>217</v>
      </c>
      <c r="F20329" s="88">
        <v>46600</v>
      </c>
      <c r="G20329" s="87">
        <v>1000</v>
      </c>
      <c r="H20329" s="87">
        <v>8.7863943285630963</v>
      </c>
    </row>
    <row r="20330" spans="1:8" x14ac:dyDescent="0.3">
      <c r="A20330" t="s">
        <v>43</v>
      </c>
      <c r="B20330" t="s">
        <v>58</v>
      </c>
      <c r="C20330" t="s">
        <v>107</v>
      </c>
      <c r="D20330" t="s">
        <v>214</v>
      </c>
      <c r="E20330" t="s">
        <v>215</v>
      </c>
      <c r="F20330" s="88">
        <v>46631</v>
      </c>
      <c r="G20330" s="87">
        <v>1000</v>
      </c>
      <c r="H20330" s="87">
        <v>8.7799480419512577</v>
      </c>
    </row>
    <row r="20331" spans="1:8" x14ac:dyDescent="0.3">
      <c r="A20331" t="s">
        <v>43</v>
      </c>
      <c r="B20331" t="s">
        <v>58</v>
      </c>
      <c r="C20331" t="s">
        <v>107</v>
      </c>
      <c r="D20331" t="s">
        <v>214</v>
      </c>
      <c r="E20331" t="s">
        <v>216</v>
      </c>
      <c r="F20331" s="88">
        <v>46631</v>
      </c>
      <c r="G20331" s="87">
        <v>1000</v>
      </c>
      <c r="H20331" s="87">
        <v>0</v>
      </c>
    </row>
    <row r="20332" spans="1:8" x14ac:dyDescent="0.3">
      <c r="A20332" t="s">
        <v>43</v>
      </c>
      <c r="B20332" t="s">
        <v>58</v>
      </c>
      <c r="C20332" t="s">
        <v>107</v>
      </c>
      <c r="D20332" t="s">
        <v>214</v>
      </c>
      <c r="E20332" t="s">
        <v>217</v>
      </c>
      <c r="F20332" s="88">
        <v>46631</v>
      </c>
      <c r="G20332" s="87">
        <v>1000</v>
      </c>
      <c r="H20332" s="87">
        <v>8.7799480419512577</v>
      </c>
    </row>
    <row r="20333" spans="1:8" x14ac:dyDescent="0.3">
      <c r="A20333" t="s">
        <v>43</v>
      </c>
      <c r="B20333" t="s">
        <v>58</v>
      </c>
      <c r="C20333" t="s">
        <v>107</v>
      </c>
      <c r="D20333" t="s">
        <v>214</v>
      </c>
      <c r="E20333" t="s">
        <v>215</v>
      </c>
      <c r="F20333" s="88">
        <v>46661</v>
      </c>
      <c r="G20333" s="87">
        <v>1000</v>
      </c>
      <c r="H20333" s="87">
        <v>8.7735112072593324</v>
      </c>
    </row>
    <row r="20334" spans="1:8" x14ac:dyDescent="0.3">
      <c r="A20334" t="s">
        <v>43</v>
      </c>
      <c r="B20334" t="s">
        <v>58</v>
      </c>
      <c r="C20334" t="s">
        <v>107</v>
      </c>
      <c r="D20334" t="s">
        <v>214</v>
      </c>
      <c r="E20334" t="s">
        <v>216</v>
      </c>
      <c r="F20334" s="88">
        <v>46661</v>
      </c>
      <c r="G20334" s="87">
        <v>1000</v>
      </c>
      <c r="H20334" s="87">
        <v>0</v>
      </c>
    </row>
    <row r="20335" spans="1:8" x14ac:dyDescent="0.3">
      <c r="A20335" t="s">
        <v>43</v>
      </c>
      <c r="B20335" t="s">
        <v>58</v>
      </c>
      <c r="C20335" t="s">
        <v>107</v>
      </c>
      <c r="D20335" t="s">
        <v>214</v>
      </c>
      <c r="E20335" t="s">
        <v>217</v>
      </c>
      <c r="F20335" s="88">
        <v>46661</v>
      </c>
      <c r="G20335" s="87">
        <v>1000</v>
      </c>
      <c r="H20335" s="87">
        <v>8.7735112072593324</v>
      </c>
    </row>
    <row r="20336" spans="1:8" x14ac:dyDescent="0.3">
      <c r="A20336" t="s">
        <v>43</v>
      </c>
      <c r="B20336" t="s">
        <v>58</v>
      </c>
      <c r="C20336" t="s">
        <v>107</v>
      </c>
      <c r="D20336" t="s">
        <v>214</v>
      </c>
      <c r="E20336" t="s">
        <v>215</v>
      </c>
      <c r="F20336" s="88">
        <v>46692</v>
      </c>
      <c r="G20336" s="87">
        <v>1000</v>
      </c>
      <c r="H20336" s="87">
        <v>8.7670838037132715</v>
      </c>
    </row>
    <row r="20337" spans="1:8" x14ac:dyDescent="0.3">
      <c r="A20337" t="s">
        <v>43</v>
      </c>
      <c r="B20337" t="s">
        <v>58</v>
      </c>
      <c r="C20337" t="s">
        <v>107</v>
      </c>
      <c r="D20337" t="s">
        <v>214</v>
      </c>
      <c r="E20337" t="s">
        <v>216</v>
      </c>
      <c r="F20337" s="88">
        <v>46692</v>
      </c>
      <c r="G20337" s="87">
        <v>1000</v>
      </c>
      <c r="H20337" s="87">
        <v>0</v>
      </c>
    </row>
    <row r="20338" spans="1:8" x14ac:dyDescent="0.3">
      <c r="A20338" t="s">
        <v>43</v>
      </c>
      <c r="B20338" t="s">
        <v>58</v>
      </c>
      <c r="C20338" t="s">
        <v>107</v>
      </c>
      <c r="D20338" t="s">
        <v>214</v>
      </c>
      <c r="E20338" t="s">
        <v>217</v>
      </c>
      <c r="F20338" s="88">
        <v>46692</v>
      </c>
      <c r="G20338" s="87">
        <v>1000</v>
      </c>
      <c r="H20338" s="87">
        <v>8.7670838037132715</v>
      </c>
    </row>
    <row r="20339" spans="1:8" x14ac:dyDescent="0.3">
      <c r="A20339" t="s">
        <v>43</v>
      </c>
      <c r="B20339" t="s">
        <v>58</v>
      </c>
      <c r="C20339" t="s">
        <v>107</v>
      </c>
      <c r="D20339" t="s">
        <v>214</v>
      </c>
      <c r="E20339" t="s">
        <v>215</v>
      </c>
      <c r="F20339" s="88">
        <v>46722</v>
      </c>
      <c r="G20339" s="87">
        <v>1000</v>
      </c>
      <c r="H20339" s="87">
        <v>8.7606658106016422</v>
      </c>
    </row>
    <row r="20340" spans="1:8" x14ac:dyDescent="0.3">
      <c r="A20340" t="s">
        <v>43</v>
      </c>
      <c r="B20340" t="s">
        <v>58</v>
      </c>
      <c r="C20340" t="s">
        <v>107</v>
      </c>
      <c r="D20340" t="s">
        <v>214</v>
      </c>
      <c r="E20340" t="s">
        <v>216</v>
      </c>
      <c r="F20340" s="88">
        <v>46722</v>
      </c>
      <c r="G20340" s="87">
        <v>1000</v>
      </c>
      <c r="H20340" s="87">
        <v>0</v>
      </c>
    </row>
    <row r="20341" spans="1:8" x14ac:dyDescent="0.3">
      <c r="A20341" t="s">
        <v>43</v>
      </c>
      <c r="B20341" t="s">
        <v>58</v>
      </c>
      <c r="C20341" t="s">
        <v>107</v>
      </c>
      <c r="D20341" t="s">
        <v>214</v>
      </c>
      <c r="E20341" t="s">
        <v>217</v>
      </c>
      <c r="F20341" s="88">
        <v>46722</v>
      </c>
      <c r="G20341" s="87">
        <v>1000</v>
      </c>
      <c r="H20341" s="87">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218</v>
      </c>
    </row>
    <row r="2" spans="1:12" x14ac:dyDescent="0.3">
      <c r="A2" s="2" t="s">
        <v>219</v>
      </c>
    </row>
    <row r="3" spans="1:12" x14ac:dyDescent="0.3">
      <c r="A3" s="10" t="s">
        <v>220</v>
      </c>
      <c r="C3" s="89" t="str">
        <f>IF(COUNTIF($G$6:$G$14,"FAIL")&gt;0,"CHECKS FAILING: "&amp;COUNTIF($G$6:$G$14,"FAIL"),IF(COUNTIF($G$6:$G$14,"WARN")&gt;0,"PASS WITH "&amp;COUNTIF($G$6:$G$14,"WARN")&amp;" WARNING(S)","ALL CHECKS PASS"))</f>
        <v>ALL CHECKS PASS</v>
      </c>
      <c r="F3" s="7" t="s">
        <v>47</v>
      </c>
      <c r="H3" s="8" t="str">
        <f>HYPERLINK("#Control!A1","Control")</f>
        <v>Control</v>
      </c>
      <c r="J3" s="8" t="str">
        <f>HYPERLINK("#'State Summary'!A1","State Summary")</f>
        <v>State Summary</v>
      </c>
      <c r="L3" s="8" t="str">
        <f>HYPERLINK("#'Read Me'!A1","Read Me")</f>
        <v>Read Me</v>
      </c>
    </row>
    <row r="5" spans="1:12" x14ac:dyDescent="0.3">
      <c r="A5" s="19" t="s">
        <v>221</v>
      </c>
      <c r="B5" s="19" t="s">
        <v>193</v>
      </c>
      <c r="C5" s="19" t="s">
        <v>222</v>
      </c>
      <c r="D5" s="19" t="s">
        <v>223</v>
      </c>
      <c r="E5" s="19" t="s">
        <v>224</v>
      </c>
      <c r="F5" s="19" t="s">
        <v>225</v>
      </c>
      <c r="G5" s="19" t="s">
        <v>226</v>
      </c>
    </row>
    <row r="6" spans="1:12" x14ac:dyDescent="0.3">
      <c r="A6" s="90">
        <v>1</v>
      </c>
      <c r="B6" s="7" t="s">
        <v>227</v>
      </c>
      <c r="C6" s="91" t="s">
        <v>228</v>
      </c>
      <c r="D6" s="72">
        <f>6</f>
        <v>6</v>
      </c>
      <c r="E6" s="72">
        <f>COUNTIF(Control!$A$18:$A$23,"?*")</f>
        <v>6</v>
      </c>
      <c r="F6" s="90">
        <v>0</v>
      </c>
      <c r="G6" s="92" t="str">
        <f t="shared" ref="G6:G13" si="0">IF(ABS($E6-$D6)&lt;=$F6,"PASS","FAIL")</f>
        <v>PASS</v>
      </c>
    </row>
    <row r="7" spans="1:12" x14ac:dyDescent="0.3">
      <c r="A7" s="90">
        <v>2</v>
      </c>
      <c r="B7" s="7" t="s">
        <v>227</v>
      </c>
      <c r="C7" s="91" t="s">
        <v>229</v>
      </c>
      <c r="D7" s="72">
        <f>378</f>
        <v>378</v>
      </c>
      <c r="E7" s="72">
        <f>bk_srccombos</f>
        <v>378</v>
      </c>
      <c r="F7" s="90">
        <v>0</v>
      </c>
      <c r="G7" s="92" t="str">
        <f t="shared" si="0"/>
        <v>PASS</v>
      </c>
    </row>
    <row r="8" spans="1:12" x14ac:dyDescent="0.3">
      <c r="A8" s="90">
        <v>3</v>
      </c>
      <c r="B8" s="7" t="s">
        <v>227</v>
      </c>
      <c r="C8" s="91" t="s">
        <v>230</v>
      </c>
      <c r="D8" s="72">
        <f>378</f>
        <v>378</v>
      </c>
      <c r="E8" s="72">
        <f>COUNTIF(_book!$D$2:$D$379,"?*")</f>
        <v>378</v>
      </c>
      <c r="F8" s="90">
        <v>0</v>
      </c>
      <c r="G8" s="92" t="str">
        <f t="shared" si="0"/>
        <v>PASS</v>
      </c>
    </row>
    <row r="9" spans="1:12" x14ac:dyDescent="0.3">
      <c r="A9" s="90">
        <v>4</v>
      </c>
      <c r="B9" s="7" t="s">
        <v>227</v>
      </c>
      <c r="C9" s="91" t="s">
        <v>231</v>
      </c>
      <c r="D9" s="72">
        <f>6</f>
        <v>6</v>
      </c>
      <c r="E9" s="72">
        <f>COUNTIF(Control!$F$18:$F$23,"ALL CHECKS PASS")+COUNTIF(Control!$F$18:$F$23,"PASS WITH *")</f>
        <v>6</v>
      </c>
      <c r="F9" s="90">
        <v>0</v>
      </c>
      <c r="G9" s="92" t="str">
        <f t="shared" si="0"/>
        <v>PASS</v>
      </c>
    </row>
    <row r="10" spans="1:12" x14ac:dyDescent="0.3">
      <c r="A10" s="90">
        <v>5</v>
      </c>
      <c r="B10" s="7" t="s">
        <v>232</v>
      </c>
      <c r="C10" s="91" t="s">
        <v>233</v>
      </c>
      <c r="D10" s="72">
        <f>SUMIFS(_book!$F$2:$F$379,_book!$B$2:$B$379,bkc_bu,_book!$C$2:$C$379,bkc_state)</f>
        <v>17085000</v>
      </c>
      <c r="E10" s="72">
        <f>bk_lob_ep</f>
        <v>17085000</v>
      </c>
      <c r="F10" s="90">
        <v>9.9999999999999995E-7</v>
      </c>
      <c r="G10" s="92" t="str">
        <f t="shared" si="0"/>
        <v>PASS</v>
      </c>
    </row>
    <row r="11" spans="1:12" x14ac:dyDescent="0.3">
      <c r="A11" s="90">
        <v>6</v>
      </c>
      <c r="B11" s="7" t="s">
        <v>232</v>
      </c>
      <c r="C11" s="91" t="s">
        <v>234</v>
      </c>
      <c r="D11" s="72">
        <f>SUMIFS(_book!$F$2:$F$379,_book!$A$2:$A$379,bkc_lob,_book!$B$2:$B$379,bkc_bu)</f>
        <v>17085000</v>
      </c>
      <c r="E11" s="72">
        <f>bk_ss_ep</f>
        <v>17085000</v>
      </c>
      <c r="F11" s="90">
        <v>9.9999999999999995E-7</v>
      </c>
      <c r="G11" s="92" t="str">
        <f t="shared" si="0"/>
        <v>PASS</v>
      </c>
    </row>
    <row r="12" spans="1:12" x14ac:dyDescent="0.3">
      <c r="A12" s="90">
        <v>7</v>
      </c>
      <c r="B12" s="7" t="s">
        <v>235</v>
      </c>
      <c r="C12" s="91" t="s">
        <v>236</v>
      </c>
      <c r="D12" s="72">
        <f>0</f>
        <v>0</v>
      </c>
      <c r="E12" s="72">
        <f>SUM(_book!$AD$2:$AD$379)</f>
        <v>0</v>
      </c>
      <c r="F12" s="90">
        <v>1.0000000000000001E-9</v>
      </c>
      <c r="G12" s="92" t="str">
        <f t="shared" si="0"/>
        <v>PASS</v>
      </c>
    </row>
    <row r="13" spans="1:12" x14ac:dyDescent="0.3">
      <c r="A13" s="90">
        <v>8</v>
      </c>
      <c r="B13" s="7" t="s">
        <v>235</v>
      </c>
      <c r="C13" s="91" t="s">
        <v>237</v>
      </c>
      <c r="D13" s="72">
        <f>0</f>
        <v>0</v>
      </c>
      <c r="E13" s="72">
        <f>SUMPRODUCT((_book!$V$2:$V$379=0)*(_book!$W$2:$W$379&lt;&gt;0)*1)</f>
        <v>0</v>
      </c>
      <c r="F13" s="90">
        <v>0</v>
      </c>
      <c r="G13" s="92" t="str">
        <f t="shared" si="0"/>
        <v>PASS</v>
      </c>
    </row>
    <row r="14" spans="1:12" x14ac:dyDescent="0.3">
      <c r="A14" s="90">
        <v>9</v>
      </c>
      <c r="B14" s="7" t="s">
        <v>238</v>
      </c>
      <c r="C14" s="91" t="s">
        <v>239</v>
      </c>
      <c r="D14" s="72">
        <f>0</f>
        <v>0</v>
      </c>
      <c r="E14" s="72">
        <f>SUMPRODUCT((ABS(_book!$AC$2:$AC$379)&gt;1)*1)</f>
        <v>0</v>
      </c>
      <c r="F14" s="90">
        <v>0</v>
      </c>
      <c r="G14" s="92" t="str">
        <f>IF(ABS($E14-$D14)&lt;=$F14,"PASS","WARN")</f>
        <v>PASS</v>
      </c>
    </row>
    <row r="16" spans="1:12" x14ac:dyDescent="0.3">
      <c r="A16" s="9" t="s">
        <v>240</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S379"/>
  <sheetViews>
    <sheetView workbookViewId="0"/>
  </sheetViews>
  <sheetFormatPr defaultRowHeight="14.4" x14ac:dyDescent="0.3"/>
  <sheetData>
    <row r="1" spans="1:149" x14ac:dyDescent="0.3">
      <c r="A1" s="93" t="s">
        <v>192</v>
      </c>
      <c r="B1" s="93" t="s">
        <v>153</v>
      </c>
      <c r="C1" s="93" t="s">
        <v>55</v>
      </c>
      <c r="D1" s="93" t="s">
        <v>241</v>
      </c>
      <c r="E1" s="93" t="s">
        <v>242</v>
      </c>
      <c r="F1" s="93" t="s">
        <v>117</v>
      </c>
      <c r="G1" s="93" t="s">
        <v>243</v>
      </c>
      <c r="H1" s="93" t="s">
        <v>244</v>
      </c>
      <c r="I1" s="93" t="s">
        <v>245</v>
      </c>
      <c r="J1" s="93" t="s">
        <v>209</v>
      </c>
      <c r="K1" s="93" t="s">
        <v>246</v>
      </c>
      <c r="L1" s="93" t="s">
        <v>247</v>
      </c>
      <c r="M1" s="93" t="s">
        <v>248</v>
      </c>
      <c r="N1" s="93" t="s">
        <v>154</v>
      </c>
      <c r="O1" s="93" t="s">
        <v>202</v>
      </c>
      <c r="P1" s="93" t="s">
        <v>204</v>
      </c>
      <c r="Q1" s="93" t="s">
        <v>141</v>
      </c>
      <c r="R1" s="93" t="s">
        <v>249</v>
      </c>
      <c r="S1" s="93" t="s">
        <v>250</v>
      </c>
      <c r="T1" s="93" t="s">
        <v>159</v>
      </c>
      <c r="U1" s="93" t="s">
        <v>160</v>
      </c>
      <c r="V1" s="93" t="s">
        <v>251</v>
      </c>
      <c r="W1" s="93" t="s">
        <v>161</v>
      </c>
      <c r="X1" s="93" t="s">
        <v>252</v>
      </c>
      <c r="Y1" s="93" t="s">
        <v>253</v>
      </c>
      <c r="Z1" s="93" t="s">
        <v>254</v>
      </c>
      <c r="AA1" s="93" t="s">
        <v>162</v>
      </c>
      <c r="AB1" s="93" t="s">
        <v>255</v>
      </c>
      <c r="AC1" s="93" t="s">
        <v>146</v>
      </c>
      <c r="AD1" s="93" t="s">
        <v>256</v>
      </c>
      <c r="AE1" s="93" t="s">
        <v>127</v>
      </c>
      <c r="AF1" s="93" t="s">
        <v>128</v>
      </c>
      <c r="AG1" s="93" t="s">
        <v>257</v>
      </c>
      <c r="AH1" s="93" t="s">
        <v>258</v>
      </c>
      <c r="AI1" s="93" t="s">
        <v>259</v>
      </c>
      <c r="AJ1" s="93" t="s">
        <v>260</v>
      </c>
      <c r="AK1" s="93" t="s">
        <v>261</v>
      </c>
      <c r="AL1" s="93" t="s">
        <v>262</v>
      </c>
      <c r="AM1" s="93" t="s">
        <v>263</v>
      </c>
      <c r="AN1" s="93" t="s">
        <v>264</v>
      </c>
      <c r="AO1" s="93" t="s">
        <v>265</v>
      </c>
      <c r="AP1" s="93" t="s">
        <v>266</v>
      </c>
      <c r="AQ1" s="93" t="s">
        <v>267</v>
      </c>
      <c r="AR1" s="93" t="s">
        <v>268</v>
      </c>
      <c r="AS1" s="93" t="s">
        <v>269</v>
      </c>
      <c r="AT1" s="93" t="s">
        <v>270</v>
      </c>
      <c r="AU1" s="93" t="s">
        <v>271</v>
      </c>
      <c r="AV1" s="93" t="s">
        <v>272</v>
      </c>
      <c r="AW1" s="93" t="s">
        <v>273</v>
      </c>
      <c r="AX1" s="93" t="s">
        <v>274</v>
      </c>
      <c r="AY1" s="93" t="s">
        <v>275</v>
      </c>
      <c r="AZ1" s="93" t="s">
        <v>276</v>
      </c>
      <c r="BA1" s="93" t="s">
        <v>277</v>
      </c>
      <c r="BB1" s="93" t="s">
        <v>278</v>
      </c>
      <c r="BC1" s="93" t="s">
        <v>279</v>
      </c>
      <c r="BD1" s="93" t="s">
        <v>280</v>
      </c>
      <c r="BE1" s="93" t="s">
        <v>281</v>
      </c>
      <c r="BF1" s="93" t="s">
        <v>282</v>
      </c>
      <c r="BG1" s="93" t="s">
        <v>283</v>
      </c>
      <c r="BH1" s="93" t="s">
        <v>284</v>
      </c>
      <c r="BI1" s="93" t="s">
        <v>285</v>
      </c>
      <c r="BJ1" s="93" t="s">
        <v>286</v>
      </c>
      <c r="BK1" s="93" t="s">
        <v>287</v>
      </c>
      <c r="BL1" s="93" t="s">
        <v>288</v>
      </c>
      <c r="BM1" s="93" t="s">
        <v>289</v>
      </c>
      <c r="BN1" s="93" t="s">
        <v>290</v>
      </c>
      <c r="BO1" s="93" t="s">
        <v>291</v>
      </c>
      <c r="BP1" s="93" t="s">
        <v>292</v>
      </c>
      <c r="BQ1" s="93" t="s">
        <v>293</v>
      </c>
      <c r="BR1" s="93" t="s">
        <v>294</v>
      </c>
      <c r="BS1" s="93" t="s">
        <v>295</v>
      </c>
      <c r="BT1" s="93" t="s">
        <v>296</v>
      </c>
      <c r="BU1" s="93" t="s">
        <v>297</v>
      </c>
      <c r="BV1" s="93" t="s">
        <v>298</v>
      </c>
      <c r="BW1" s="93" t="s">
        <v>299</v>
      </c>
      <c r="BX1" s="93" t="s">
        <v>300</v>
      </c>
      <c r="BY1" s="93" t="s">
        <v>301</v>
      </c>
      <c r="BZ1" s="93" t="s">
        <v>302</v>
      </c>
      <c r="CA1" s="93" t="s">
        <v>303</v>
      </c>
      <c r="CB1" s="93" t="s">
        <v>304</v>
      </c>
      <c r="CC1" s="93" t="s">
        <v>305</v>
      </c>
      <c r="CD1" s="93" t="s">
        <v>306</v>
      </c>
      <c r="CE1" s="93" t="s">
        <v>307</v>
      </c>
      <c r="CF1" s="93" t="s">
        <v>308</v>
      </c>
      <c r="CG1" s="93" t="s">
        <v>309</v>
      </c>
      <c r="CH1" s="93" t="s">
        <v>310</v>
      </c>
      <c r="CI1" s="93" t="s">
        <v>311</v>
      </c>
      <c r="CJ1" s="93" t="s">
        <v>312</v>
      </c>
      <c r="CK1" s="93" t="s">
        <v>313</v>
      </c>
      <c r="CL1" s="93" t="s">
        <v>314</v>
      </c>
      <c r="CM1" s="93" t="s">
        <v>315</v>
      </c>
      <c r="CN1" s="93" t="s">
        <v>316</v>
      </c>
      <c r="CO1" s="93" t="s">
        <v>317</v>
      </c>
      <c r="CP1" s="93" t="s">
        <v>318</v>
      </c>
      <c r="CQ1" s="93" t="s">
        <v>319</v>
      </c>
      <c r="CR1" s="93" t="s">
        <v>320</v>
      </c>
      <c r="CS1" s="93" t="s">
        <v>321</v>
      </c>
      <c r="CT1" s="93" t="s">
        <v>322</v>
      </c>
      <c r="CU1" s="93" t="s">
        <v>323</v>
      </c>
      <c r="CV1" s="93" t="s">
        <v>324</v>
      </c>
      <c r="CW1" s="93" t="s">
        <v>325</v>
      </c>
      <c r="CX1" s="93" t="s">
        <v>326</v>
      </c>
      <c r="CY1" s="93" t="s">
        <v>327</v>
      </c>
      <c r="CZ1" s="93" t="s">
        <v>328</v>
      </c>
      <c r="DA1" s="93" t="s">
        <v>329</v>
      </c>
      <c r="DB1" s="93" t="s">
        <v>330</v>
      </c>
      <c r="DC1" s="93" t="s">
        <v>331</v>
      </c>
      <c r="DD1" s="93" t="s">
        <v>332</v>
      </c>
      <c r="DE1" s="93" t="s">
        <v>333</v>
      </c>
      <c r="DF1" s="93" t="s">
        <v>334</v>
      </c>
      <c r="DG1" s="93" t="s">
        <v>335</v>
      </c>
      <c r="DH1" s="93" t="s">
        <v>336</v>
      </c>
      <c r="DI1" s="93" t="s">
        <v>337</v>
      </c>
      <c r="DJ1" s="93" t="s">
        <v>338</v>
      </c>
      <c r="DK1" s="93" t="s">
        <v>339</v>
      </c>
      <c r="DL1" s="93" t="s">
        <v>340</v>
      </c>
      <c r="DM1" s="93" t="s">
        <v>341</v>
      </c>
      <c r="DN1" s="93" t="s">
        <v>342</v>
      </c>
      <c r="DO1" s="93" t="s">
        <v>343</v>
      </c>
      <c r="DP1" s="93" t="s">
        <v>344</v>
      </c>
      <c r="DQ1" s="93" t="s">
        <v>345</v>
      </c>
      <c r="DR1" s="93" t="s">
        <v>346</v>
      </c>
      <c r="DS1" s="93" t="s">
        <v>347</v>
      </c>
      <c r="DT1" s="93" t="s">
        <v>348</v>
      </c>
      <c r="DU1" s="93" t="s">
        <v>349</v>
      </c>
      <c r="DV1" s="93" t="s">
        <v>350</v>
      </c>
      <c r="DW1" s="93" t="s">
        <v>351</v>
      </c>
      <c r="DX1" s="93" t="s">
        <v>352</v>
      </c>
      <c r="DY1" s="93" t="s">
        <v>353</v>
      </c>
      <c r="DZ1" s="93" t="s">
        <v>354</v>
      </c>
      <c r="EA1" s="93" t="s">
        <v>355</v>
      </c>
      <c r="EB1" s="93" t="s">
        <v>356</v>
      </c>
      <c r="EC1" s="93" t="s">
        <v>357</v>
      </c>
      <c r="ED1" s="93" t="s">
        <v>358</v>
      </c>
      <c r="EE1" s="93" t="s">
        <v>359</v>
      </c>
      <c r="EF1" s="93" t="s">
        <v>360</v>
      </c>
      <c r="EG1" s="93" t="s">
        <v>361</v>
      </c>
      <c r="EH1" s="93" t="s">
        <v>362</v>
      </c>
      <c r="EI1" s="93" t="s">
        <v>363</v>
      </c>
      <c r="EJ1" s="93" t="s">
        <v>364</v>
      </c>
      <c r="EK1" s="93" t="s">
        <v>365</v>
      </c>
      <c r="EL1" s="93" t="s">
        <v>366</v>
      </c>
      <c r="EM1" s="93" t="s">
        <v>367</v>
      </c>
      <c r="EN1" s="93" t="s">
        <v>368</v>
      </c>
      <c r="EO1" s="93" t="s">
        <v>369</v>
      </c>
      <c r="EP1" s="93" t="s">
        <v>370</v>
      </c>
      <c r="EQ1" s="93" t="s">
        <v>371</v>
      </c>
      <c r="ER1" s="93" t="s">
        <v>372</v>
      </c>
      <c r="ES1" s="93" t="s">
        <v>373</v>
      </c>
    </row>
    <row r="2" spans="1:149" x14ac:dyDescent="0.3">
      <c r="A2" t="s">
        <v>33</v>
      </c>
      <c r="B2" t="s">
        <v>53</v>
      </c>
      <c r="C2" t="s">
        <v>54</v>
      </c>
      <c r="D2" t="s">
        <v>374</v>
      </c>
      <c r="E2" t="s">
        <v>375</v>
      </c>
      <c r="F2" s="94">
        <v>36000</v>
      </c>
      <c r="G2" s="95">
        <v>12</v>
      </c>
      <c r="H2" s="96">
        <v>1.1024</v>
      </c>
      <c r="I2" s="96">
        <v>1.1101025</v>
      </c>
      <c r="J2" s="97">
        <v>0.8659874179431073</v>
      </c>
      <c r="K2" s="96">
        <v>0.99306145153262859</v>
      </c>
      <c r="L2" s="96">
        <v>0.98153851013092008</v>
      </c>
      <c r="M2" s="96">
        <v>1</v>
      </c>
      <c r="N2" s="98">
        <v>0.65</v>
      </c>
      <c r="O2" s="98">
        <v>0.63357323744376037</v>
      </c>
      <c r="P2" s="98">
        <v>0.59480029614224839</v>
      </c>
      <c r="Q2" s="99">
        <v>0</v>
      </c>
      <c r="R2" s="96">
        <v>0.95380029806259314</v>
      </c>
      <c r="S2" s="96">
        <v>0.95940143921021315</v>
      </c>
      <c r="T2" s="99">
        <v>6.9870283018869106E-3</v>
      </c>
      <c r="U2" s="99">
        <v>4.1162865591240383E-2</v>
      </c>
      <c r="V2" s="95">
        <v>0</v>
      </c>
      <c r="W2" s="99">
        <v>0</v>
      </c>
      <c r="X2" s="99">
        <v>0</v>
      </c>
      <c r="Y2" s="95">
        <v>0</v>
      </c>
      <c r="Z2" s="95">
        <v>1</v>
      </c>
      <c r="AA2" s="98">
        <v>0.63357323744376037</v>
      </c>
      <c r="AB2" s="98">
        <v>0.59480029614224839</v>
      </c>
      <c r="AC2" s="100">
        <v>0</v>
      </c>
      <c r="AD2" s="96">
        <v>0</v>
      </c>
      <c r="AE2" s="95">
        <v>2</v>
      </c>
      <c r="AF2" s="95">
        <v>1</v>
      </c>
      <c r="AG2" s="96">
        <v>1.0682499999999999</v>
      </c>
      <c r="AH2" s="96">
        <v>1.028058522028005</v>
      </c>
      <c r="AI2" s="96">
        <v>1.098225804678618</v>
      </c>
      <c r="AJ2" s="96">
        <v>39686.400000000001</v>
      </c>
      <c r="AK2" s="96">
        <v>39963.69000000001</v>
      </c>
      <c r="AL2" s="96">
        <v>31175.547045951858</v>
      </c>
      <c r="AM2" s="96">
        <v>35750.212255174629</v>
      </c>
      <c r="AN2" s="96">
        <v>35335.386364713122</v>
      </c>
      <c r="AO2" s="96">
        <v>36000</v>
      </c>
      <c r="AP2" s="96">
        <v>23400</v>
      </c>
      <c r="AQ2" s="96">
        <v>22808.636547975369</v>
      </c>
      <c r="AR2" s="96">
        <v>21412.81066112094</v>
      </c>
      <c r="AS2" s="96">
        <v>0</v>
      </c>
      <c r="AT2" s="96">
        <v>34336.810730253354</v>
      </c>
      <c r="AU2" s="96">
        <v>34538.451811567676</v>
      </c>
      <c r="AV2" s="96">
        <v>22808.636547975369</v>
      </c>
      <c r="AW2" s="96">
        <v>21412.81066112094</v>
      </c>
      <c r="AX2" s="96">
        <v>30600</v>
      </c>
      <c r="AY2" s="96">
        <v>30960</v>
      </c>
      <c r="AZ2" s="96">
        <v>32040</v>
      </c>
      <c r="BA2" s="96">
        <v>22140</v>
      </c>
      <c r="BB2" s="96">
        <v>36000</v>
      </c>
      <c r="BC2" s="96">
        <v>36000</v>
      </c>
      <c r="BD2" s="96">
        <v>36000</v>
      </c>
      <c r="BE2" s="96">
        <v>36000</v>
      </c>
      <c r="BF2" s="96">
        <v>36000</v>
      </c>
      <c r="BG2" s="96">
        <v>36000</v>
      </c>
      <c r="BH2" s="96">
        <v>36000</v>
      </c>
      <c r="BI2" s="96">
        <v>36000</v>
      </c>
      <c r="BJ2" s="96">
        <v>36000</v>
      </c>
      <c r="BK2" s="96">
        <v>36000</v>
      </c>
      <c r="BL2" s="96">
        <v>36000</v>
      </c>
      <c r="BM2" s="96">
        <v>36000</v>
      </c>
      <c r="BN2" s="96">
        <v>3244.4988904605639</v>
      </c>
      <c r="BO2" s="96">
        <v>3242.0135688021142</v>
      </c>
      <c r="BP2" s="96">
        <v>3239.53961220984</v>
      </c>
      <c r="BQ2" s="96">
        <v>5198.8433424403302</v>
      </c>
      <c r="BR2" s="96">
        <v>5196.1826714151657</v>
      </c>
      <c r="BS2" s="96">
        <v>5193.5344911623624</v>
      </c>
      <c r="BT2" s="96">
        <v>2859.3384093672021</v>
      </c>
      <c r="BU2" s="96">
        <v>2856.8229691948368</v>
      </c>
      <c r="BV2" s="96">
        <v>2854.3597320223139</v>
      </c>
      <c r="BW2" s="96">
        <v>2851.9079507478059</v>
      </c>
      <c r="BX2" s="96">
        <v>2849.4675456389559</v>
      </c>
      <c r="BY2" s="96">
        <v>2847.0384377015839</v>
      </c>
      <c r="BZ2" s="96">
        <v>2160.0000000000018</v>
      </c>
      <c r="CA2" s="96">
        <v>2160.0000000000018</v>
      </c>
      <c r="CB2" s="96">
        <v>2160.0000000000018</v>
      </c>
      <c r="CC2" s="96">
        <v>4068</v>
      </c>
      <c r="CD2" s="96">
        <v>4068</v>
      </c>
      <c r="CE2" s="96">
        <v>4068</v>
      </c>
      <c r="CF2" s="96">
        <v>1800.000000000002</v>
      </c>
      <c r="CG2" s="96">
        <v>1800.000000000002</v>
      </c>
      <c r="CH2" s="96">
        <v>1800.000000000002</v>
      </c>
      <c r="CI2" s="96">
        <v>1800.000000000002</v>
      </c>
      <c r="CJ2" s="96">
        <v>1800.000000000002</v>
      </c>
      <c r="CK2" s="96">
        <v>1800.000000000002</v>
      </c>
      <c r="CL2" s="96">
        <v>36000</v>
      </c>
      <c r="CM2" s="96">
        <v>36000</v>
      </c>
      <c r="CN2" s="96">
        <v>36000</v>
      </c>
      <c r="CO2" s="96">
        <v>36000</v>
      </c>
      <c r="CP2" s="96">
        <v>36000</v>
      </c>
      <c r="CQ2" s="96">
        <v>36000</v>
      </c>
      <c r="CR2" s="96">
        <v>36000</v>
      </c>
      <c r="CS2" s="96">
        <v>36000</v>
      </c>
      <c r="CT2" s="96">
        <v>36000</v>
      </c>
      <c r="CU2" s="96">
        <v>36000</v>
      </c>
      <c r="CV2" s="96">
        <v>36000</v>
      </c>
      <c r="CW2" s="96">
        <v>36000</v>
      </c>
      <c r="CX2" s="96">
        <v>1023.112160811849</v>
      </c>
      <c r="CY2" s="96">
        <v>1020.767517737845</v>
      </c>
      <c r="CZ2" s="96">
        <v>1018.433596424376</v>
      </c>
      <c r="DA2" s="96">
        <v>1016.031754214136</v>
      </c>
      <c r="DB2" s="96">
        <v>1013.641214209491</v>
      </c>
      <c r="DC2" s="96">
        <v>1011.2618968215299</v>
      </c>
      <c r="DD2" s="96">
        <v>1008.893723206858</v>
      </c>
      <c r="DE2" s="96">
        <v>1006.498065899839</v>
      </c>
      <c r="DF2" s="96">
        <v>1004.152125735535</v>
      </c>
      <c r="DG2" s="96">
        <v>1001.817095950288</v>
      </c>
      <c r="DH2" s="96">
        <v>999.4929006085265</v>
      </c>
      <c r="DI2" s="96">
        <v>997.17946447769543</v>
      </c>
      <c r="DJ2" s="96">
        <v>1800.000000000002</v>
      </c>
      <c r="DK2" s="96">
        <v>1800.000000000002</v>
      </c>
      <c r="DL2" s="96">
        <v>1800.000000000002</v>
      </c>
      <c r="DM2" s="96">
        <v>0</v>
      </c>
      <c r="DN2" s="96">
        <v>0</v>
      </c>
      <c r="DO2" s="96">
        <v>0</v>
      </c>
      <c r="DP2" s="96">
        <v>0</v>
      </c>
      <c r="DQ2" s="96">
        <v>0</v>
      </c>
      <c r="DR2" s="96">
        <v>0</v>
      </c>
      <c r="DS2" s="96">
        <v>0</v>
      </c>
      <c r="DT2" s="96">
        <v>0</v>
      </c>
      <c r="DU2" s="96">
        <v>0</v>
      </c>
      <c r="DV2" s="96">
        <v>2800.2220848212592</v>
      </c>
      <c r="DW2" s="96">
        <v>2713.7562007403099</v>
      </c>
      <c r="DX2" s="96">
        <v>2627.674836375516</v>
      </c>
      <c r="DY2" s="96">
        <v>703.88288672198041</v>
      </c>
      <c r="DZ2" s="96">
        <v>619.89020745538517</v>
      </c>
      <c r="EA2" s="96">
        <v>536.28106597464864</v>
      </c>
      <c r="EB2" s="96">
        <v>453.05284122736379</v>
      </c>
      <c r="EC2" s="96">
        <v>368.847878193268</v>
      </c>
      <c r="ED2" s="96">
        <v>286.37985725614891</v>
      </c>
      <c r="EE2" s="96">
        <v>204.28499017147141</v>
      </c>
      <c r="EF2" s="96">
        <v>122.5607499691623</v>
      </c>
      <c r="EG2" s="96">
        <v>41.204632444338252</v>
      </c>
      <c r="EH2" s="101">
        <v>45839</v>
      </c>
      <c r="EI2" s="99">
        <v>0.04</v>
      </c>
      <c r="EJ2" t="s">
        <v>376</v>
      </c>
      <c r="EK2" s="101">
        <v>46204</v>
      </c>
      <c r="EL2" s="99">
        <v>0.06</v>
      </c>
      <c r="EM2" t="s">
        <v>376</v>
      </c>
      <c r="EN2" s="101">
        <v>46478</v>
      </c>
      <c r="EO2" s="99">
        <v>0.05</v>
      </c>
      <c r="EP2" t="s">
        <v>377</v>
      </c>
      <c r="EQ2" s="101"/>
      <c r="ER2" s="99"/>
    </row>
    <row r="3" spans="1:149" x14ac:dyDescent="0.3">
      <c r="A3" t="s">
        <v>33</v>
      </c>
      <c r="B3" t="s">
        <v>53</v>
      </c>
      <c r="C3" t="s">
        <v>57</v>
      </c>
      <c r="D3" t="s">
        <v>378</v>
      </c>
      <c r="E3" t="s">
        <v>379</v>
      </c>
      <c r="F3" s="94">
        <v>94500</v>
      </c>
      <c r="G3" s="95">
        <v>12</v>
      </c>
      <c r="H3" s="96">
        <v>1.03</v>
      </c>
      <c r="I3" s="96">
        <v>1.0472055555555559</v>
      </c>
      <c r="J3" s="97">
        <v>0.84099790299051769</v>
      </c>
      <c r="K3" s="96">
        <v>0.98357003029225942</v>
      </c>
      <c r="L3" s="96">
        <v>1.0107040659405591</v>
      </c>
      <c r="M3" s="96">
        <v>1</v>
      </c>
      <c r="N3" s="98">
        <v>0.65800000000000003</v>
      </c>
      <c r="O3" s="98">
        <v>0.65411663451991164</v>
      </c>
      <c r="P3" s="98">
        <v>0.63702752681730224</v>
      </c>
      <c r="Q3" s="99">
        <v>0</v>
      </c>
      <c r="R3" s="96">
        <v>0.96166688927474275</v>
      </c>
      <c r="S3" s="96">
        <v>1.006717555994838</v>
      </c>
      <c r="T3" s="99">
        <v>1.6704422869471269E-2</v>
      </c>
      <c r="U3" s="99">
        <v>2.277622455529826E-2</v>
      </c>
      <c r="V3" s="95">
        <v>0</v>
      </c>
      <c r="W3" s="99">
        <v>0</v>
      </c>
      <c r="X3" s="99">
        <v>0</v>
      </c>
      <c r="Y3" s="95">
        <v>0</v>
      </c>
      <c r="Z3" s="95">
        <v>1</v>
      </c>
      <c r="AA3" s="98">
        <v>0.65411663451991164</v>
      </c>
      <c r="AB3" s="98">
        <v>0.63702752681730224</v>
      </c>
      <c r="AC3" s="100">
        <v>0</v>
      </c>
      <c r="AD3" s="96">
        <v>0</v>
      </c>
      <c r="AE3" s="95">
        <v>1</v>
      </c>
      <c r="AF3" s="95">
        <v>1</v>
      </c>
      <c r="AG3" s="96">
        <v>1.039166666666667</v>
      </c>
      <c r="AH3" s="96">
        <v>1.00475975841704</v>
      </c>
      <c r="AI3" s="96">
        <v>1.0441128403468229</v>
      </c>
      <c r="AJ3" s="96">
        <v>97335</v>
      </c>
      <c r="AK3" s="96">
        <v>98960.924999999988</v>
      </c>
      <c r="AL3" s="96">
        <v>79474.301832603916</v>
      </c>
      <c r="AM3" s="96">
        <v>92947.367862618514</v>
      </c>
      <c r="AN3" s="96">
        <v>95511.534231382815</v>
      </c>
      <c r="AO3" s="96">
        <v>94500</v>
      </c>
      <c r="AP3" s="96">
        <v>62181</v>
      </c>
      <c r="AQ3" s="96">
        <v>61814.02196213165</v>
      </c>
      <c r="AR3" s="96">
        <v>60199.101284235061</v>
      </c>
      <c r="AS3" s="96">
        <v>0</v>
      </c>
      <c r="AT3" s="96">
        <v>90877.521036463193</v>
      </c>
      <c r="AU3" s="96">
        <v>95134.809041512155</v>
      </c>
      <c r="AV3" s="96">
        <v>61814.02196213165</v>
      </c>
      <c r="AW3" s="96">
        <v>60199.101284235061</v>
      </c>
      <c r="AX3" s="96">
        <v>80325</v>
      </c>
      <c r="AY3" s="96">
        <v>79380</v>
      </c>
      <c r="AZ3" s="96">
        <v>79852.5</v>
      </c>
      <c r="BA3" s="96">
        <v>60007.5</v>
      </c>
      <c r="BB3" s="96">
        <v>94500</v>
      </c>
      <c r="BC3" s="96">
        <v>94500</v>
      </c>
      <c r="BD3" s="96">
        <v>94500</v>
      </c>
      <c r="BE3" s="96">
        <v>94500</v>
      </c>
      <c r="BF3" s="96">
        <v>94500</v>
      </c>
      <c r="BG3" s="96">
        <v>94500</v>
      </c>
      <c r="BH3" s="96">
        <v>94500</v>
      </c>
      <c r="BI3" s="96">
        <v>94500</v>
      </c>
      <c r="BJ3" s="96">
        <v>94500</v>
      </c>
      <c r="BK3" s="96">
        <v>94500</v>
      </c>
      <c r="BL3" s="96">
        <v>94500</v>
      </c>
      <c r="BM3" s="96">
        <v>94500</v>
      </c>
      <c r="BN3" s="96">
        <v>3299.2965426661449</v>
      </c>
      <c r="BO3" s="96">
        <v>4248.6236087161087</v>
      </c>
      <c r="BP3" s="96">
        <v>4248.4430805393222</v>
      </c>
      <c r="BQ3" s="96">
        <v>4248.2565789473574</v>
      </c>
      <c r="BR3" s="96">
        <v>4248.0702258003485</v>
      </c>
      <c r="BS3" s="96">
        <v>4247.8840209210957</v>
      </c>
      <c r="BT3" s="96">
        <v>4247.6979641327516</v>
      </c>
      <c r="BU3" s="96">
        <v>4247.5090088035358</v>
      </c>
      <c r="BV3" s="96">
        <v>4247.3232500879531</v>
      </c>
      <c r="BW3" s="96">
        <v>4247.1376389313964</v>
      </c>
      <c r="BX3" s="96">
        <v>4246.9521751581524</v>
      </c>
      <c r="BY3" s="96">
        <v>4246.7668585927586</v>
      </c>
      <c r="BZ3" s="96">
        <v>2835.0000000000032</v>
      </c>
      <c r="CA3" s="96">
        <v>3780.0000000000032</v>
      </c>
      <c r="CB3" s="96">
        <v>3780.0000000000032</v>
      </c>
      <c r="CC3" s="96">
        <v>3780.0000000000032</v>
      </c>
      <c r="CD3" s="96">
        <v>3780.0000000000032</v>
      </c>
      <c r="CE3" s="96">
        <v>3780.0000000000032</v>
      </c>
      <c r="CF3" s="96">
        <v>3780.0000000000032</v>
      </c>
      <c r="CG3" s="96">
        <v>3780.0000000000032</v>
      </c>
      <c r="CH3" s="96">
        <v>3780.0000000000032</v>
      </c>
      <c r="CI3" s="96">
        <v>3780.0000000000032</v>
      </c>
      <c r="CJ3" s="96">
        <v>3780.0000000000032</v>
      </c>
      <c r="CK3" s="96">
        <v>3780.0000000000032</v>
      </c>
      <c r="CL3" s="96">
        <v>94500</v>
      </c>
      <c r="CM3" s="96">
        <v>94500</v>
      </c>
      <c r="CN3" s="96">
        <v>94500</v>
      </c>
      <c r="CO3" s="96">
        <v>94500</v>
      </c>
      <c r="CP3" s="96">
        <v>94500</v>
      </c>
      <c r="CQ3" s="96">
        <v>94500</v>
      </c>
      <c r="CR3" s="96">
        <v>94500</v>
      </c>
      <c r="CS3" s="96">
        <v>94500</v>
      </c>
      <c r="CT3" s="96">
        <v>94500</v>
      </c>
      <c r="CU3" s="96">
        <v>94500</v>
      </c>
      <c r="CV3" s="96">
        <v>94500</v>
      </c>
      <c r="CW3" s="96">
        <v>94500</v>
      </c>
      <c r="CX3" s="96">
        <v>450.7733423943148</v>
      </c>
      <c r="CY3" s="96">
        <v>450.5996237654868</v>
      </c>
      <c r="CZ3" s="96">
        <v>450.42603898011112</v>
      </c>
      <c r="DA3" s="96">
        <v>450.24671052631061</v>
      </c>
      <c r="DB3" s="96">
        <v>450.06752480801953</v>
      </c>
      <c r="DC3" s="96">
        <v>449.88848165489611</v>
      </c>
      <c r="DD3" s="96">
        <v>449.70958089687127</v>
      </c>
      <c r="DE3" s="96">
        <v>449.5278930803276</v>
      </c>
      <c r="DF3" s="96">
        <v>449.34927893071688</v>
      </c>
      <c r="DG3" s="96">
        <v>449.17080666480189</v>
      </c>
      <c r="DH3" s="96">
        <v>448.99247611360488</v>
      </c>
      <c r="DI3" s="96">
        <v>448.81428710842079</v>
      </c>
      <c r="DJ3" s="96">
        <v>3780.0000000000032</v>
      </c>
      <c r="DK3" s="96">
        <v>0</v>
      </c>
      <c r="DL3" s="96">
        <v>0</v>
      </c>
      <c r="DM3" s="96">
        <v>0</v>
      </c>
      <c r="DN3" s="96">
        <v>0</v>
      </c>
      <c r="DO3" s="96">
        <v>0</v>
      </c>
      <c r="DP3" s="96">
        <v>0</v>
      </c>
      <c r="DQ3" s="96">
        <v>0</v>
      </c>
      <c r="DR3" s="96">
        <v>0</v>
      </c>
      <c r="DS3" s="96">
        <v>0</v>
      </c>
      <c r="DT3" s="96">
        <v>0</v>
      </c>
      <c r="DU3" s="96">
        <v>0</v>
      </c>
      <c r="DV3" s="96">
        <v>4226.7650406134071</v>
      </c>
      <c r="DW3" s="96">
        <v>393.17150546721172</v>
      </c>
      <c r="DX3" s="96">
        <v>356.78916073691119</v>
      </c>
      <c r="DY3" s="96">
        <v>319.2028373585519</v>
      </c>
      <c r="DZ3" s="96">
        <v>281.64628880506331</v>
      </c>
      <c r="EA3" s="96">
        <v>244.1194797102643</v>
      </c>
      <c r="EB3" s="96">
        <v>206.62237476399909</v>
      </c>
      <c r="EC3" s="96">
        <v>168.54096542599819</v>
      </c>
      <c r="ED3" s="96">
        <v>131.10364857505161</v>
      </c>
      <c r="EE3" s="96">
        <v>93.695929701326236</v>
      </c>
      <c r="EF3" s="96">
        <v>56.317773718368223</v>
      </c>
      <c r="EG3" s="96">
        <v>18.969145595245429</v>
      </c>
      <c r="EH3" s="101">
        <v>46054</v>
      </c>
      <c r="EI3" s="99">
        <v>0.03</v>
      </c>
      <c r="EJ3" t="s">
        <v>376</v>
      </c>
      <c r="EK3" s="101">
        <v>46419</v>
      </c>
      <c r="EL3" s="99">
        <v>0.04</v>
      </c>
      <c r="EM3" t="s">
        <v>377</v>
      </c>
      <c r="EN3" s="101"/>
      <c r="EO3" s="99"/>
      <c r="EQ3" s="101"/>
      <c r="ER3" s="99"/>
    </row>
    <row r="4" spans="1:149" x14ac:dyDescent="0.3">
      <c r="A4" t="s">
        <v>33</v>
      </c>
      <c r="B4" t="s">
        <v>53</v>
      </c>
      <c r="C4" t="s">
        <v>59</v>
      </c>
      <c r="D4" t="s">
        <v>380</v>
      </c>
      <c r="E4" t="s">
        <v>381</v>
      </c>
      <c r="F4" s="94">
        <v>76500</v>
      </c>
      <c r="G4" s="95">
        <v>12</v>
      </c>
      <c r="H4" s="96">
        <v>1</v>
      </c>
      <c r="I4" s="96">
        <v>1</v>
      </c>
      <c r="J4" s="97">
        <v>0.84399161196207151</v>
      </c>
      <c r="K4" s="96">
        <v>1</v>
      </c>
      <c r="L4" s="96">
        <v>1.0071190139247479</v>
      </c>
      <c r="M4" s="96">
        <v>1</v>
      </c>
      <c r="N4" s="98">
        <v>0.64200000000000002</v>
      </c>
      <c r="O4" s="98">
        <v>0.64657040693968815</v>
      </c>
      <c r="P4" s="98">
        <v>0.636523863335545</v>
      </c>
      <c r="Q4" s="99">
        <v>0</v>
      </c>
      <c r="R4" s="96">
        <v>1</v>
      </c>
      <c r="S4" s="96">
        <v>0.99147019211144083</v>
      </c>
      <c r="T4" s="99">
        <v>0</v>
      </c>
      <c r="U4" s="99">
        <v>0</v>
      </c>
      <c r="V4" s="95">
        <v>0</v>
      </c>
      <c r="W4" s="99">
        <v>0</v>
      </c>
      <c r="X4" s="99">
        <v>0</v>
      </c>
      <c r="Y4" s="95">
        <v>0</v>
      </c>
      <c r="Z4" s="95">
        <v>1</v>
      </c>
      <c r="AA4" s="98">
        <v>0.64657040693968815</v>
      </c>
      <c r="AB4" s="98">
        <v>0.636523863335545</v>
      </c>
      <c r="AC4" s="100">
        <v>0</v>
      </c>
      <c r="AD4" s="96">
        <v>0</v>
      </c>
      <c r="AE4" s="95">
        <v>0</v>
      </c>
      <c r="AF4" s="95">
        <v>0</v>
      </c>
      <c r="AG4" s="96">
        <v>1</v>
      </c>
      <c r="AH4" s="96">
        <v>1.0191078169498311</v>
      </c>
      <c r="AI4" s="96">
        <v>1.0191078169498311</v>
      </c>
      <c r="AJ4" s="96">
        <v>76500</v>
      </c>
      <c r="AK4" s="96">
        <v>76500</v>
      </c>
      <c r="AL4" s="96">
        <v>64565.35831509847</v>
      </c>
      <c r="AM4" s="96">
        <v>76500</v>
      </c>
      <c r="AN4" s="96">
        <v>77044.604565243208</v>
      </c>
      <c r="AO4" s="96">
        <v>76500</v>
      </c>
      <c r="AP4" s="96">
        <v>49113</v>
      </c>
      <c r="AQ4" s="96">
        <v>49462.636130886152</v>
      </c>
      <c r="AR4" s="96">
        <v>48694.075545169188</v>
      </c>
      <c r="AS4" s="96">
        <v>0</v>
      </c>
      <c r="AT4" s="96">
        <v>76500</v>
      </c>
      <c r="AU4" s="96">
        <v>75847.469696525222</v>
      </c>
      <c r="AV4" s="96">
        <v>49462.636130886152</v>
      </c>
      <c r="AW4" s="96">
        <v>48694.075545169188</v>
      </c>
      <c r="AX4" s="96">
        <v>65025</v>
      </c>
      <c r="AY4" s="96">
        <v>64260</v>
      </c>
      <c r="AZ4" s="96">
        <v>65790</v>
      </c>
      <c r="BA4" s="96">
        <v>50107.5</v>
      </c>
      <c r="BB4" s="96">
        <v>76500</v>
      </c>
      <c r="BC4" s="96">
        <v>76500</v>
      </c>
      <c r="BD4" s="96">
        <v>76500</v>
      </c>
      <c r="BE4" s="96">
        <v>76500</v>
      </c>
      <c r="BF4" s="96">
        <v>76500</v>
      </c>
      <c r="BG4" s="96">
        <v>76500</v>
      </c>
      <c r="BH4" s="96">
        <v>76500</v>
      </c>
      <c r="BI4" s="96">
        <v>76500</v>
      </c>
      <c r="BJ4" s="96">
        <v>76500</v>
      </c>
      <c r="BK4" s="96">
        <v>76500</v>
      </c>
      <c r="BL4" s="96">
        <v>76500</v>
      </c>
      <c r="BM4" s="96">
        <v>76500</v>
      </c>
      <c r="BN4" s="96">
        <v>1474.533308689566</v>
      </c>
      <c r="BO4" s="96">
        <v>1472.2397975324329</v>
      </c>
      <c r="BP4" s="96">
        <v>1469.953410018162</v>
      </c>
      <c r="BQ4" s="96">
        <v>1467.5969725638649</v>
      </c>
      <c r="BR4" s="96">
        <v>1465.2480780835911</v>
      </c>
      <c r="BS4" s="96">
        <v>1462.9066904175641</v>
      </c>
      <c r="BT4" s="96">
        <v>1460.572773636721</v>
      </c>
      <c r="BU4" s="96">
        <v>1458.208214742672</v>
      </c>
      <c r="BV4" s="96">
        <v>1455.889253871431</v>
      </c>
      <c r="BW4" s="96">
        <v>1453.577656888506</v>
      </c>
      <c r="BX4" s="96">
        <v>1451.2733887733841</v>
      </c>
      <c r="BY4" s="96">
        <v>1448.976414727176</v>
      </c>
      <c r="BZ4" s="96">
        <v>0</v>
      </c>
      <c r="CA4" s="96">
        <v>0</v>
      </c>
      <c r="CB4" s="96">
        <v>0</v>
      </c>
      <c r="CC4" s="96">
        <v>0</v>
      </c>
      <c r="CD4" s="96">
        <v>0</v>
      </c>
      <c r="CE4" s="96">
        <v>0</v>
      </c>
      <c r="CF4" s="96">
        <v>0</v>
      </c>
      <c r="CG4" s="96">
        <v>0</v>
      </c>
      <c r="CH4" s="96">
        <v>0</v>
      </c>
      <c r="CI4" s="96">
        <v>0</v>
      </c>
      <c r="CJ4" s="96">
        <v>0</v>
      </c>
      <c r="CK4" s="96">
        <v>0</v>
      </c>
      <c r="CL4" s="96">
        <v>76500</v>
      </c>
      <c r="CM4" s="96">
        <v>76500</v>
      </c>
      <c r="CN4" s="96">
        <v>76500</v>
      </c>
      <c r="CO4" s="96">
        <v>76500</v>
      </c>
      <c r="CP4" s="96">
        <v>76500</v>
      </c>
      <c r="CQ4" s="96">
        <v>76500</v>
      </c>
      <c r="CR4" s="96">
        <v>76500</v>
      </c>
      <c r="CS4" s="96">
        <v>76500</v>
      </c>
      <c r="CT4" s="96">
        <v>76500</v>
      </c>
      <c r="CU4" s="96">
        <v>76500</v>
      </c>
      <c r="CV4" s="96">
        <v>76500</v>
      </c>
      <c r="CW4" s="96">
        <v>76500</v>
      </c>
      <c r="CX4" s="96">
        <v>1474.533308689566</v>
      </c>
      <c r="CY4" s="96">
        <v>1472.2397975324329</v>
      </c>
      <c r="CZ4" s="96">
        <v>1469.953410018162</v>
      </c>
      <c r="DA4" s="96">
        <v>1467.5969725638649</v>
      </c>
      <c r="DB4" s="96">
        <v>1465.2480780835911</v>
      </c>
      <c r="DC4" s="96">
        <v>1462.9066904175641</v>
      </c>
      <c r="DD4" s="96">
        <v>1460.572773636721</v>
      </c>
      <c r="DE4" s="96">
        <v>1458.208214742672</v>
      </c>
      <c r="DF4" s="96">
        <v>1455.889253871431</v>
      </c>
      <c r="DG4" s="96">
        <v>1453.577656888506</v>
      </c>
      <c r="DH4" s="96">
        <v>1451.2733887733841</v>
      </c>
      <c r="DI4" s="96">
        <v>1448.976414727176</v>
      </c>
      <c r="DJ4" s="96">
        <v>0</v>
      </c>
      <c r="DK4" s="96">
        <v>0</v>
      </c>
      <c r="DL4" s="96">
        <v>0</v>
      </c>
      <c r="DM4" s="96">
        <v>0</v>
      </c>
      <c r="DN4" s="96">
        <v>0</v>
      </c>
      <c r="DO4" s="96">
        <v>0</v>
      </c>
      <c r="DP4" s="96">
        <v>0</v>
      </c>
      <c r="DQ4" s="96">
        <v>0</v>
      </c>
      <c r="DR4" s="96">
        <v>0</v>
      </c>
      <c r="DS4" s="96">
        <v>0</v>
      </c>
      <c r="DT4" s="96">
        <v>0</v>
      </c>
      <c r="DU4" s="96">
        <v>0</v>
      </c>
      <c r="DV4" s="96">
        <v>1385.2161749086929</v>
      </c>
      <c r="DW4" s="96">
        <v>1266.359733071228</v>
      </c>
      <c r="DX4" s="96">
        <v>1147.865499341435</v>
      </c>
      <c r="DY4" s="96">
        <v>1025.7335877468979</v>
      </c>
      <c r="DZ4" s="96">
        <v>903.98527405194704</v>
      </c>
      <c r="EA4" s="96">
        <v>782.61875385564247</v>
      </c>
      <c r="EB4" s="96">
        <v>661.63223405620101</v>
      </c>
      <c r="EC4" s="96">
        <v>539.04988853869907</v>
      </c>
      <c r="ED4" s="96">
        <v>418.82419156774591</v>
      </c>
      <c r="EE4" s="96">
        <v>298.97315384812879</v>
      </c>
      <c r="EF4" s="96">
        <v>179.495026778881</v>
      </c>
      <c r="EG4" s="96">
        <v>60.388072623561499</v>
      </c>
      <c r="EH4" s="101"/>
      <c r="EI4" s="99"/>
      <c r="EK4" s="101"/>
      <c r="EL4" s="99"/>
      <c r="EN4" s="101"/>
      <c r="EO4" s="99"/>
      <c r="EQ4" s="101"/>
      <c r="ER4" s="99"/>
    </row>
    <row r="5" spans="1:149" x14ac:dyDescent="0.3">
      <c r="A5" t="s">
        <v>33</v>
      </c>
      <c r="B5" t="s">
        <v>53</v>
      </c>
      <c r="C5" t="s">
        <v>61</v>
      </c>
      <c r="D5" t="s">
        <v>382</v>
      </c>
      <c r="E5" t="s">
        <v>383</v>
      </c>
      <c r="F5" s="94">
        <v>58500</v>
      </c>
      <c r="G5" s="95">
        <v>12</v>
      </c>
      <c r="H5" s="96">
        <v>1.05</v>
      </c>
      <c r="I5" s="96">
        <v>1.0484374999999999</v>
      </c>
      <c r="J5" s="97">
        <v>0.85</v>
      </c>
      <c r="K5" s="96">
        <v>1.0014903129657231</v>
      </c>
      <c r="L5" s="96">
        <v>1</v>
      </c>
      <c r="M5" s="96">
        <v>1</v>
      </c>
      <c r="N5" s="98">
        <v>0.67</v>
      </c>
      <c r="O5" s="98">
        <v>0.67099850968703434</v>
      </c>
      <c r="P5" s="98">
        <v>0.67</v>
      </c>
      <c r="Q5" s="99">
        <v>0</v>
      </c>
      <c r="R5" s="96">
        <v>1</v>
      </c>
      <c r="S5" s="96">
        <v>1</v>
      </c>
      <c r="T5" s="99">
        <v>-1.488095238095344E-3</v>
      </c>
      <c r="U5" s="99">
        <v>1.490312965722884E-3</v>
      </c>
      <c r="V5" s="95">
        <v>0</v>
      </c>
      <c r="W5" s="99">
        <v>0</v>
      </c>
      <c r="X5" s="99">
        <v>0</v>
      </c>
      <c r="Y5" s="95">
        <v>0</v>
      </c>
      <c r="Z5" s="95">
        <v>0</v>
      </c>
      <c r="AA5" s="98">
        <v>0.67099850968703434</v>
      </c>
      <c r="AB5" s="98">
        <v>0.67</v>
      </c>
      <c r="AC5" s="100">
        <v>0</v>
      </c>
      <c r="AD5" s="96">
        <v>0</v>
      </c>
      <c r="AE5" s="95">
        <v>1</v>
      </c>
      <c r="AF5" s="95">
        <v>0</v>
      </c>
      <c r="AG5" s="96">
        <v>1.0125</v>
      </c>
      <c r="AH5" s="96">
        <v>1</v>
      </c>
      <c r="AI5" s="96">
        <v>1.0125</v>
      </c>
      <c r="AJ5" s="96">
        <v>61425</v>
      </c>
      <c r="AK5" s="96">
        <v>61333.593749999993</v>
      </c>
      <c r="AL5" s="96">
        <v>49725</v>
      </c>
      <c r="AM5" s="96">
        <v>58587.183308494787</v>
      </c>
      <c r="AN5" s="96">
        <v>58500</v>
      </c>
      <c r="AO5" s="96">
        <v>58500</v>
      </c>
      <c r="AP5" s="96">
        <v>39195</v>
      </c>
      <c r="AQ5" s="96">
        <v>39253.412816691511</v>
      </c>
      <c r="AR5" s="96">
        <v>39195</v>
      </c>
      <c r="AS5" s="96">
        <v>0</v>
      </c>
      <c r="AT5" s="96">
        <v>58500</v>
      </c>
      <c r="AU5" s="96">
        <v>58500</v>
      </c>
      <c r="AV5" s="96">
        <v>39253.412816691511</v>
      </c>
      <c r="AW5" s="96">
        <v>39195</v>
      </c>
      <c r="AX5" s="96">
        <v>49725</v>
      </c>
      <c r="AY5" s="96">
        <v>49725</v>
      </c>
      <c r="AZ5" s="96">
        <v>49725</v>
      </c>
      <c r="BA5" s="96">
        <v>36562.5</v>
      </c>
      <c r="BB5" s="96">
        <v>58500</v>
      </c>
      <c r="BC5" s="96">
        <v>58500</v>
      </c>
      <c r="BD5" s="96">
        <v>58500</v>
      </c>
      <c r="BE5" s="96">
        <v>58500</v>
      </c>
      <c r="BF5" s="96">
        <v>58500</v>
      </c>
      <c r="BG5" s="96">
        <v>58500</v>
      </c>
      <c r="BH5" s="96">
        <v>58500</v>
      </c>
      <c r="BI5" s="96">
        <v>58500</v>
      </c>
      <c r="BJ5" s="96">
        <v>58500</v>
      </c>
      <c r="BK5" s="96">
        <v>58500</v>
      </c>
      <c r="BL5" s="96">
        <v>58500</v>
      </c>
      <c r="BM5" s="96">
        <v>58500</v>
      </c>
      <c r="BN5" s="96">
        <v>2925.0000000000032</v>
      </c>
      <c r="BO5" s="96">
        <v>2925.0000000000032</v>
      </c>
      <c r="BP5" s="96">
        <v>2925.0000000000032</v>
      </c>
      <c r="BQ5" s="96">
        <v>0</v>
      </c>
      <c r="BR5" s="96">
        <v>0</v>
      </c>
      <c r="BS5" s="96">
        <v>0</v>
      </c>
      <c r="BT5" s="96">
        <v>0</v>
      </c>
      <c r="BU5" s="96">
        <v>0</v>
      </c>
      <c r="BV5" s="96">
        <v>0</v>
      </c>
      <c r="BW5" s="96">
        <v>0</v>
      </c>
      <c r="BX5" s="96">
        <v>0</v>
      </c>
      <c r="BY5" s="96">
        <v>0</v>
      </c>
      <c r="BZ5" s="96">
        <v>2925.0000000000032</v>
      </c>
      <c r="CA5" s="96">
        <v>2925.0000000000032</v>
      </c>
      <c r="CB5" s="96">
        <v>2925.0000000000032</v>
      </c>
      <c r="CC5" s="96">
        <v>0</v>
      </c>
      <c r="CD5" s="96">
        <v>0</v>
      </c>
      <c r="CE5" s="96">
        <v>0</v>
      </c>
      <c r="CF5" s="96">
        <v>0</v>
      </c>
      <c r="CG5" s="96">
        <v>0</v>
      </c>
      <c r="CH5" s="96">
        <v>0</v>
      </c>
      <c r="CI5" s="96">
        <v>0</v>
      </c>
      <c r="CJ5" s="96">
        <v>0</v>
      </c>
      <c r="CK5" s="96">
        <v>0</v>
      </c>
      <c r="CL5" s="96">
        <v>0</v>
      </c>
      <c r="CM5" s="96">
        <v>0</v>
      </c>
      <c r="CN5" s="96">
        <v>0</v>
      </c>
      <c r="CO5" s="96">
        <v>0</v>
      </c>
      <c r="CP5" s="96">
        <v>0</v>
      </c>
      <c r="CQ5" s="96">
        <v>0</v>
      </c>
      <c r="CR5" s="96">
        <v>0</v>
      </c>
      <c r="CS5" s="96">
        <v>0</v>
      </c>
      <c r="CT5" s="96">
        <v>0</v>
      </c>
      <c r="CU5" s="96">
        <v>0</v>
      </c>
      <c r="CV5" s="96">
        <v>0</v>
      </c>
      <c r="CW5" s="96">
        <v>0</v>
      </c>
      <c r="CX5" s="96">
        <v>0</v>
      </c>
      <c r="CY5" s="96">
        <v>0</v>
      </c>
      <c r="CZ5" s="96">
        <v>0</v>
      </c>
      <c r="DA5" s="96">
        <v>0</v>
      </c>
      <c r="DB5" s="96">
        <v>0</v>
      </c>
      <c r="DC5" s="96">
        <v>0</v>
      </c>
      <c r="DD5" s="96">
        <v>0</v>
      </c>
      <c r="DE5" s="96">
        <v>0</v>
      </c>
      <c r="DF5" s="96">
        <v>0</v>
      </c>
      <c r="DG5" s="96">
        <v>0</v>
      </c>
      <c r="DH5" s="96">
        <v>0</v>
      </c>
      <c r="DI5" s="96">
        <v>0</v>
      </c>
      <c r="DJ5" s="96">
        <v>0</v>
      </c>
      <c r="DK5" s="96">
        <v>0</v>
      </c>
      <c r="DL5" s="96">
        <v>0</v>
      </c>
      <c r="DM5" s="96">
        <v>0</v>
      </c>
      <c r="DN5" s="96">
        <v>0</v>
      </c>
      <c r="DO5" s="96">
        <v>0</v>
      </c>
      <c r="DP5" s="96">
        <v>0</v>
      </c>
      <c r="DQ5" s="96">
        <v>0</v>
      </c>
      <c r="DR5" s="96">
        <v>0</v>
      </c>
      <c r="DS5" s="96">
        <v>0</v>
      </c>
      <c r="DT5" s="96">
        <v>0</v>
      </c>
      <c r="DU5" s="96">
        <v>0</v>
      </c>
      <c r="DV5" s="96">
        <v>0</v>
      </c>
      <c r="DW5" s="96">
        <v>0</v>
      </c>
      <c r="DX5" s="96">
        <v>0</v>
      </c>
      <c r="DY5" s="96">
        <v>0</v>
      </c>
      <c r="DZ5" s="96">
        <v>0</v>
      </c>
      <c r="EA5" s="96">
        <v>0</v>
      </c>
      <c r="EB5" s="96">
        <v>0</v>
      </c>
      <c r="EC5" s="96">
        <v>0</v>
      </c>
      <c r="ED5" s="96">
        <v>0</v>
      </c>
      <c r="EE5" s="96">
        <v>0</v>
      </c>
      <c r="EF5" s="96">
        <v>0</v>
      </c>
      <c r="EG5" s="96">
        <v>0</v>
      </c>
      <c r="EH5" s="101">
        <v>46113</v>
      </c>
      <c r="EI5" s="99">
        <v>0.05</v>
      </c>
      <c r="EJ5" t="s">
        <v>376</v>
      </c>
      <c r="EK5" s="101"/>
      <c r="EL5" s="99"/>
      <c r="EN5" s="101"/>
      <c r="EO5" s="99"/>
      <c r="EQ5" s="101"/>
      <c r="ER5" s="99"/>
    </row>
    <row r="6" spans="1:149" x14ac:dyDescent="0.3">
      <c r="A6" t="s">
        <v>33</v>
      </c>
      <c r="B6" t="s">
        <v>53</v>
      </c>
      <c r="C6" t="s">
        <v>68</v>
      </c>
      <c r="D6" t="s">
        <v>384</v>
      </c>
      <c r="E6" t="s">
        <v>385</v>
      </c>
      <c r="F6" s="94">
        <v>40500</v>
      </c>
      <c r="G6" s="95">
        <v>12</v>
      </c>
      <c r="H6" s="96">
        <v>1.06</v>
      </c>
      <c r="I6" s="96">
        <v>1.0566666666666671</v>
      </c>
      <c r="J6" s="97">
        <v>0.84299370897155379</v>
      </c>
      <c r="K6" s="96">
        <v>1.0031545741324921</v>
      </c>
      <c r="L6" s="96">
        <v>1.0083112020337539</v>
      </c>
      <c r="M6" s="96">
        <v>1</v>
      </c>
      <c r="N6" s="98">
        <v>0.65400000000000003</v>
      </c>
      <c r="O6" s="98">
        <v>0.6615157643828512</v>
      </c>
      <c r="P6" s="98">
        <v>0.65171169872378332</v>
      </c>
      <c r="Q6" s="99">
        <v>0</v>
      </c>
      <c r="R6" s="96">
        <v>0.99999999999999978</v>
      </c>
      <c r="S6" s="96">
        <v>0.99650106838498997</v>
      </c>
      <c r="T6" s="99">
        <v>-3.1446540880502032E-3</v>
      </c>
      <c r="U6" s="99">
        <v>3.154574132492094E-3</v>
      </c>
      <c r="V6" s="95">
        <v>0</v>
      </c>
      <c r="W6" s="99">
        <v>0</v>
      </c>
      <c r="X6" s="99">
        <v>0</v>
      </c>
      <c r="Y6" s="95">
        <v>0</v>
      </c>
      <c r="Z6" s="95">
        <v>1</v>
      </c>
      <c r="AA6" s="98">
        <v>0.6615157643828512</v>
      </c>
      <c r="AB6" s="98">
        <v>0.65171169872378332</v>
      </c>
      <c r="AC6" s="100">
        <v>0</v>
      </c>
      <c r="AD6" s="96">
        <v>0</v>
      </c>
      <c r="AE6" s="95">
        <v>1</v>
      </c>
      <c r="AF6" s="95">
        <v>0</v>
      </c>
      <c r="AG6" s="96">
        <v>1.02</v>
      </c>
      <c r="AH6" s="96">
        <v>1.014313571147019</v>
      </c>
      <c r="AI6" s="96">
        <v>1.034601211029663</v>
      </c>
      <c r="AJ6" s="96">
        <v>42930</v>
      </c>
      <c r="AK6" s="96">
        <v>42795.000000000007</v>
      </c>
      <c r="AL6" s="96">
        <v>34141.245213347931</v>
      </c>
      <c r="AM6" s="96">
        <v>40627.760252365922</v>
      </c>
      <c r="AN6" s="96">
        <v>40836.603682367037</v>
      </c>
      <c r="AO6" s="96">
        <v>40500</v>
      </c>
      <c r="AP6" s="96">
        <v>26487</v>
      </c>
      <c r="AQ6" s="96">
        <v>26791.388457505469</v>
      </c>
      <c r="AR6" s="96">
        <v>26394.32379831322</v>
      </c>
      <c r="AS6" s="96">
        <v>0</v>
      </c>
      <c r="AT6" s="96">
        <v>40499.999999999993</v>
      </c>
      <c r="AU6" s="96">
        <v>40358.293269592097</v>
      </c>
      <c r="AV6" s="96">
        <v>26791.388457505469</v>
      </c>
      <c r="AW6" s="96">
        <v>26394.32379831322</v>
      </c>
      <c r="AX6" s="96">
        <v>34425</v>
      </c>
      <c r="AY6" s="96">
        <v>34020</v>
      </c>
      <c r="AZ6" s="96">
        <v>34627.5</v>
      </c>
      <c r="BA6" s="96">
        <v>26122.5</v>
      </c>
      <c r="BB6" s="96">
        <v>40500</v>
      </c>
      <c r="BC6" s="96">
        <v>40500</v>
      </c>
      <c r="BD6" s="96">
        <v>40500</v>
      </c>
      <c r="BE6" s="96">
        <v>40500</v>
      </c>
      <c r="BF6" s="96">
        <v>40500</v>
      </c>
      <c r="BG6" s="96">
        <v>40500</v>
      </c>
      <c r="BH6" s="96">
        <v>40500</v>
      </c>
      <c r="BI6" s="96">
        <v>40500</v>
      </c>
      <c r="BJ6" s="96">
        <v>40500</v>
      </c>
      <c r="BK6" s="96">
        <v>40500</v>
      </c>
      <c r="BL6" s="96">
        <v>40500</v>
      </c>
      <c r="BM6" s="96">
        <v>40500</v>
      </c>
      <c r="BN6" s="96">
        <v>3048.502437387745</v>
      </c>
      <c r="BO6" s="96">
        <v>3047.783078378809</v>
      </c>
      <c r="BP6" s="96">
        <v>3047.065390749608</v>
      </c>
      <c r="BQ6" s="96">
        <v>3046.3251258653272</v>
      </c>
      <c r="BR6" s="96">
        <v>580.74210846805272</v>
      </c>
      <c r="BS6" s="96">
        <v>580.04708652148167</v>
      </c>
      <c r="BT6" s="96">
        <v>579.35372616645088</v>
      </c>
      <c r="BU6" s="96">
        <v>578.65069579003546</v>
      </c>
      <c r="BV6" s="96">
        <v>577.9606677874657</v>
      </c>
      <c r="BW6" s="96">
        <v>577.27228351068834</v>
      </c>
      <c r="BX6" s="96">
        <v>576.58553709337207</v>
      </c>
      <c r="BY6" s="96">
        <v>575.90042269708124</v>
      </c>
      <c r="BZ6" s="96">
        <v>2430.0000000000018</v>
      </c>
      <c r="CA6" s="96">
        <v>2430.0000000000018</v>
      </c>
      <c r="CB6" s="96">
        <v>2430.0000000000018</v>
      </c>
      <c r="CC6" s="96">
        <v>2430.0000000000018</v>
      </c>
      <c r="CD6" s="96">
        <v>0</v>
      </c>
      <c r="CE6" s="96">
        <v>0</v>
      </c>
      <c r="CF6" s="96">
        <v>0</v>
      </c>
      <c r="CG6" s="96">
        <v>0</v>
      </c>
      <c r="CH6" s="96">
        <v>0</v>
      </c>
      <c r="CI6" s="96">
        <v>0</v>
      </c>
      <c r="CJ6" s="96">
        <v>0</v>
      </c>
      <c r="CK6" s="96">
        <v>0</v>
      </c>
      <c r="CL6" s="96">
        <v>40500</v>
      </c>
      <c r="CM6" s="96">
        <v>40500</v>
      </c>
      <c r="CN6" s="96">
        <v>40500</v>
      </c>
      <c r="CO6" s="96">
        <v>40500</v>
      </c>
      <c r="CP6" s="96">
        <v>40500</v>
      </c>
      <c r="CQ6" s="96">
        <v>40500</v>
      </c>
      <c r="CR6" s="96">
        <v>40500</v>
      </c>
      <c r="CS6" s="96">
        <v>40500</v>
      </c>
      <c r="CT6" s="96">
        <v>40500</v>
      </c>
      <c r="CU6" s="96">
        <v>40500</v>
      </c>
      <c r="CV6" s="96">
        <v>40500</v>
      </c>
      <c r="CW6" s="96">
        <v>40500</v>
      </c>
      <c r="CX6" s="96">
        <v>583.49286546013877</v>
      </c>
      <c r="CY6" s="96">
        <v>582.81422488566943</v>
      </c>
      <c r="CZ6" s="96">
        <v>582.13716108453207</v>
      </c>
      <c r="DA6" s="96">
        <v>581.43879798615569</v>
      </c>
      <c r="DB6" s="96">
        <v>580.74210846805272</v>
      </c>
      <c r="DC6" s="96">
        <v>580.04708652148167</v>
      </c>
      <c r="DD6" s="96">
        <v>579.35372616645088</v>
      </c>
      <c r="DE6" s="96">
        <v>578.65069579003546</v>
      </c>
      <c r="DF6" s="96">
        <v>577.9606677874657</v>
      </c>
      <c r="DG6" s="96">
        <v>577.27228351068834</v>
      </c>
      <c r="DH6" s="96">
        <v>576.58553709337207</v>
      </c>
      <c r="DI6" s="96">
        <v>575.90042269708124</v>
      </c>
      <c r="DJ6" s="96">
        <v>0</v>
      </c>
      <c r="DK6" s="96">
        <v>0</v>
      </c>
      <c r="DL6" s="96">
        <v>0</v>
      </c>
      <c r="DM6" s="96">
        <v>0</v>
      </c>
      <c r="DN6" s="96">
        <v>0</v>
      </c>
      <c r="DO6" s="96">
        <v>0</v>
      </c>
      <c r="DP6" s="96">
        <v>0</v>
      </c>
      <c r="DQ6" s="96">
        <v>0</v>
      </c>
      <c r="DR6" s="96">
        <v>0</v>
      </c>
      <c r="DS6" s="96">
        <v>0</v>
      </c>
      <c r="DT6" s="96">
        <v>0</v>
      </c>
      <c r="DU6" s="96">
        <v>0</v>
      </c>
      <c r="DV6" s="96">
        <v>550.7791980388746</v>
      </c>
      <c r="DW6" s="96">
        <v>503.71176493450707</v>
      </c>
      <c r="DX6" s="96">
        <v>456.75214007026472</v>
      </c>
      <c r="DY6" s="96">
        <v>408.31362208693139</v>
      </c>
      <c r="DZ6" s="96">
        <v>359.98954278742838</v>
      </c>
      <c r="EA6" s="96">
        <v>311.77949709864657</v>
      </c>
      <c r="EB6" s="96">
        <v>263.68308185700039</v>
      </c>
      <c r="EC6" s="96">
        <v>214.9142272736012</v>
      </c>
      <c r="ED6" s="96">
        <v>167.04571736951701</v>
      </c>
      <c r="EE6" s="96">
        <v>119.289633265958</v>
      </c>
      <c r="EF6" s="96">
        <v>71.645579356227728</v>
      </c>
      <c r="EG6" s="96">
        <v>24.11316188756885</v>
      </c>
      <c r="EH6" s="101">
        <v>46143</v>
      </c>
      <c r="EI6" s="99">
        <v>0.06</v>
      </c>
      <c r="EJ6" t="s">
        <v>376</v>
      </c>
      <c r="EK6" s="101"/>
      <c r="EL6" s="99"/>
      <c r="EN6" s="101"/>
      <c r="EO6" s="99"/>
      <c r="EQ6" s="101"/>
      <c r="ER6" s="99"/>
    </row>
    <row r="7" spans="1:149" x14ac:dyDescent="0.3">
      <c r="A7" t="s">
        <v>33</v>
      </c>
      <c r="B7" t="s">
        <v>53</v>
      </c>
      <c r="C7" t="s">
        <v>69</v>
      </c>
      <c r="D7" t="s">
        <v>386</v>
      </c>
      <c r="E7" t="s">
        <v>387</v>
      </c>
      <c r="F7" s="94">
        <v>99000</v>
      </c>
      <c r="G7" s="95">
        <v>12</v>
      </c>
      <c r="H7" s="96">
        <v>1.0449999999999999</v>
      </c>
      <c r="I7" s="96">
        <v>1.0482055555555549</v>
      </c>
      <c r="J7" s="97">
        <v>0.83800949758575383</v>
      </c>
      <c r="K7" s="96">
        <v>0.99694186360817705</v>
      </c>
      <c r="L7" s="96">
        <v>1.0143083132694679</v>
      </c>
      <c r="M7" s="96">
        <v>1</v>
      </c>
      <c r="N7" s="98">
        <v>0.63800000000000001</v>
      </c>
      <c r="O7" s="98">
        <v>0.64514969602643479</v>
      </c>
      <c r="P7" s="98">
        <v>0.62544634962153212</v>
      </c>
      <c r="Q7" s="99">
        <v>0</v>
      </c>
      <c r="R7" s="96">
        <v>0.96475948010183565</v>
      </c>
      <c r="S7" s="96">
        <v>1.0161324684834321</v>
      </c>
      <c r="T7" s="99">
        <v>3.0675172780434412E-3</v>
      </c>
      <c r="U7" s="99">
        <v>3.3357934459420369E-2</v>
      </c>
      <c r="V7" s="95">
        <v>0</v>
      </c>
      <c r="W7" s="99">
        <v>0</v>
      </c>
      <c r="X7" s="99">
        <v>0</v>
      </c>
      <c r="Y7" s="95">
        <v>0</v>
      </c>
      <c r="Z7" s="95">
        <v>1</v>
      </c>
      <c r="AA7" s="98">
        <v>0.64514969602643479</v>
      </c>
      <c r="AB7" s="98">
        <v>0.62544634962153212</v>
      </c>
      <c r="AC7" s="100">
        <v>0</v>
      </c>
      <c r="AD7" s="96">
        <v>0</v>
      </c>
      <c r="AE7" s="95">
        <v>1</v>
      </c>
      <c r="AF7" s="95">
        <v>1</v>
      </c>
      <c r="AG7" s="96">
        <v>1.042083333333333</v>
      </c>
      <c r="AH7" s="96">
        <v>0.99994867237402973</v>
      </c>
      <c r="AI7" s="96">
        <v>1.042038929100944</v>
      </c>
      <c r="AJ7" s="96">
        <v>103455</v>
      </c>
      <c r="AK7" s="96">
        <v>103772.35</v>
      </c>
      <c r="AL7" s="96">
        <v>82962.940260989635</v>
      </c>
      <c r="AM7" s="96">
        <v>98697.244497209525</v>
      </c>
      <c r="AN7" s="96">
        <v>100416.5230136773</v>
      </c>
      <c r="AO7" s="96">
        <v>99000</v>
      </c>
      <c r="AP7" s="96">
        <v>63162</v>
      </c>
      <c r="AQ7" s="96">
        <v>63869.819906617042</v>
      </c>
      <c r="AR7" s="96">
        <v>61919.188612531681</v>
      </c>
      <c r="AS7" s="96">
        <v>0</v>
      </c>
      <c r="AT7" s="96">
        <v>95511.188530081723</v>
      </c>
      <c r="AU7" s="96">
        <v>100597.11437985981</v>
      </c>
      <c r="AV7" s="96">
        <v>63869.819906617042</v>
      </c>
      <c r="AW7" s="96">
        <v>61919.188612531681</v>
      </c>
      <c r="AX7" s="96">
        <v>84150</v>
      </c>
      <c r="AY7" s="96">
        <v>83160</v>
      </c>
      <c r="AZ7" s="96">
        <v>82665</v>
      </c>
      <c r="BA7" s="96">
        <v>60885</v>
      </c>
      <c r="BB7" s="96">
        <v>99000</v>
      </c>
      <c r="BC7" s="96">
        <v>99000</v>
      </c>
      <c r="BD7" s="96">
        <v>99000</v>
      </c>
      <c r="BE7" s="96">
        <v>99000</v>
      </c>
      <c r="BF7" s="96">
        <v>99000</v>
      </c>
      <c r="BG7" s="96">
        <v>99000</v>
      </c>
      <c r="BH7" s="96">
        <v>99000</v>
      </c>
      <c r="BI7" s="96">
        <v>99000</v>
      </c>
      <c r="BJ7" s="96">
        <v>99000</v>
      </c>
      <c r="BK7" s="96">
        <v>99000</v>
      </c>
      <c r="BL7" s="96">
        <v>99000</v>
      </c>
      <c r="BM7" s="96">
        <v>99000</v>
      </c>
      <c r="BN7" s="96">
        <v>5185.1504221173873</v>
      </c>
      <c r="BO7" s="96">
        <v>5044.1071950132346</v>
      </c>
      <c r="BP7" s="96">
        <v>4903.3371504640936</v>
      </c>
      <c r="BQ7" s="96">
        <v>4758.0816270709638</v>
      </c>
      <c r="BR7" s="96">
        <v>4613.1164005711607</v>
      </c>
      <c r="BS7" s="96">
        <v>3973.3762924862549</v>
      </c>
      <c r="BT7" s="96">
        <v>3829.6799031270648</v>
      </c>
      <c r="BU7" s="96">
        <v>3683.921232244576</v>
      </c>
      <c r="BV7" s="96">
        <v>3540.8013058412562</v>
      </c>
      <c r="BW7" s="96">
        <v>3470.420072823907</v>
      </c>
      <c r="BX7" s="96">
        <v>3470.2254659194632</v>
      </c>
      <c r="BY7" s="96">
        <v>3470.0307042418858</v>
      </c>
      <c r="BZ7" s="96">
        <v>4454.9999999999927</v>
      </c>
      <c r="CA7" s="96">
        <v>4454.9999999999927</v>
      </c>
      <c r="CB7" s="96">
        <v>4454.9999999999927</v>
      </c>
      <c r="CC7" s="96">
        <v>4454.9999999999927</v>
      </c>
      <c r="CD7" s="96">
        <v>4454.9999999999927</v>
      </c>
      <c r="CE7" s="96">
        <v>3960.0000000000041</v>
      </c>
      <c r="CF7" s="96">
        <v>3960.0000000000041</v>
      </c>
      <c r="CG7" s="96">
        <v>3960.0000000000041</v>
      </c>
      <c r="CH7" s="96">
        <v>3960.0000000000041</v>
      </c>
      <c r="CI7" s="96">
        <v>3960.0000000000041</v>
      </c>
      <c r="CJ7" s="96">
        <v>3960.0000000000041</v>
      </c>
      <c r="CK7" s="96">
        <v>3960.0000000000041</v>
      </c>
      <c r="CL7" s="96">
        <v>99000</v>
      </c>
      <c r="CM7" s="96">
        <v>99000</v>
      </c>
      <c r="CN7" s="96">
        <v>99000</v>
      </c>
      <c r="CO7" s="96">
        <v>99000</v>
      </c>
      <c r="CP7" s="96">
        <v>99000</v>
      </c>
      <c r="CQ7" s="96">
        <v>99000</v>
      </c>
      <c r="CR7" s="96">
        <v>99000</v>
      </c>
      <c r="CS7" s="96">
        <v>99000</v>
      </c>
      <c r="CT7" s="96">
        <v>99000</v>
      </c>
      <c r="CU7" s="96">
        <v>99000</v>
      </c>
      <c r="CV7" s="96">
        <v>99000</v>
      </c>
      <c r="CW7" s="96">
        <v>99000</v>
      </c>
      <c r="CX7" s="96">
        <v>698.70853791139086</v>
      </c>
      <c r="CY7" s="96">
        <v>563.73894259640747</v>
      </c>
      <c r="CZ7" s="96">
        <v>429.03076599436292</v>
      </c>
      <c r="DA7" s="96">
        <v>290.03026513968979</v>
      </c>
      <c r="DB7" s="96">
        <v>151.3075603551799</v>
      </c>
      <c r="DC7" s="96">
        <v>12.861819698322339</v>
      </c>
      <c r="DD7" s="96">
        <v>-125.30778545474141</v>
      </c>
      <c r="DE7" s="96">
        <v>-265.46035361098399</v>
      </c>
      <c r="DF7" s="96">
        <v>-403.07566746032973</v>
      </c>
      <c r="DG7" s="96">
        <v>-470.74992997700701</v>
      </c>
      <c r="DH7" s="96">
        <v>-470.93705200051522</v>
      </c>
      <c r="DI7" s="96">
        <v>-471.12432284434129</v>
      </c>
      <c r="DJ7" s="96">
        <v>3960.0000000000041</v>
      </c>
      <c r="DK7" s="96">
        <v>3960.0000000000041</v>
      </c>
      <c r="DL7" s="96">
        <v>3960.0000000000041</v>
      </c>
      <c r="DM7" s="96">
        <v>3960.0000000000041</v>
      </c>
      <c r="DN7" s="96">
        <v>3960.0000000000041</v>
      </c>
      <c r="DO7" s="96">
        <v>0</v>
      </c>
      <c r="DP7" s="96">
        <v>0</v>
      </c>
      <c r="DQ7" s="96">
        <v>0</v>
      </c>
      <c r="DR7" s="96">
        <v>0</v>
      </c>
      <c r="DS7" s="96">
        <v>0</v>
      </c>
      <c r="DT7" s="96">
        <v>0</v>
      </c>
      <c r="DU7" s="96">
        <v>0</v>
      </c>
      <c r="DV7" s="96">
        <v>3516.638643459371</v>
      </c>
      <c r="DW7" s="96">
        <v>3606.4234940948468</v>
      </c>
      <c r="DX7" s="96">
        <v>3696.2774915879058</v>
      </c>
      <c r="DY7" s="96">
        <v>3788.3823305580272</v>
      </c>
      <c r="DZ7" s="96">
        <v>3880.560566069918</v>
      </c>
      <c r="EA7" s="96">
        <v>12.31950566437034</v>
      </c>
      <c r="EB7" s="96">
        <v>101.0938249312225</v>
      </c>
      <c r="EC7" s="96">
        <v>191.39603972814649</v>
      </c>
      <c r="ED7" s="96">
        <v>280.31326134399069</v>
      </c>
      <c r="EE7" s="96">
        <v>369.30148125839122</v>
      </c>
      <c r="EF7" s="96">
        <v>458.36078454101141</v>
      </c>
      <c r="EG7" s="96">
        <v>547.49125639749764</v>
      </c>
      <c r="EH7" s="101">
        <v>46174</v>
      </c>
      <c r="EI7" s="99">
        <v>4.4999999999999998E-2</v>
      </c>
      <c r="EJ7" t="s">
        <v>376</v>
      </c>
      <c r="EK7" s="101">
        <v>46539</v>
      </c>
      <c r="EL7" s="99">
        <v>0.04</v>
      </c>
      <c r="EM7" t="s">
        <v>377</v>
      </c>
      <c r="EN7" s="101"/>
      <c r="EO7" s="99"/>
      <c r="EQ7" s="101"/>
      <c r="ER7" s="99"/>
    </row>
    <row r="8" spans="1:149" x14ac:dyDescent="0.3">
      <c r="A8" t="s">
        <v>33</v>
      </c>
      <c r="B8" t="s">
        <v>53</v>
      </c>
      <c r="C8" t="s">
        <v>76</v>
      </c>
      <c r="D8" t="s">
        <v>388</v>
      </c>
      <c r="E8" t="s">
        <v>389</v>
      </c>
      <c r="F8" s="94">
        <v>81000</v>
      </c>
      <c r="G8" s="95">
        <v>12</v>
      </c>
      <c r="H8" s="96">
        <v>1.03</v>
      </c>
      <c r="I8" s="96">
        <v>1.0262500000000001</v>
      </c>
      <c r="J8" s="97">
        <v>0.84199580598103541</v>
      </c>
      <c r="K8" s="96">
        <v>1.003654080389768</v>
      </c>
      <c r="L8" s="96">
        <v>1.0095062160192581</v>
      </c>
      <c r="M8" s="96">
        <v>1</v>
      </c>
      <c r="N8" s="98">
        <v>0.66600000000000004</v>
      </c>
      <c r="O8" s="98">
        <v>0.67478789190245081</v>
      </c>
      <c r="P8" s="98">
        <v>0.66705445113423401</v>
      </c>
      <c r="Q8" s="99">
        <v>0</v>
      </c>
      <c r="R8" s="96">
        <v>0.99999999999999978</v>
      </c>
      <c r="S8" s="96">
        <v>1.0015832599613119</v>
      </c>
      <c r="T8" s="99">
        <v>-3.640776699028847E-3</v>
      </c>
      <c r="U8" s="99">
        <v>3.6540803897684442E-3</v>
      </c>
      <c r="V8" s="95">
        <v>0</v>
      </c>
      <c r="W8" s="99">
        <v>0</v>
      </c>
      <c r="X8" s="99">
        <v>0</v>
      </c>
      <c r="Y8" s="95">
        <v>0</v>
      </c>
      <c r="Z8" s="95">
        <v>1</v>
      </c>
      <c r="AA8" s="98">
        <v>0.67478789190245081</v>
      </c>
      <c r="AB8" s="98">
        <v>0.66705445113423401</v>
      </c>
      <c r="AC8" s="100">
        <v>0</v>
      </c>
      <c r="AD8" s="96">
        <v>0</v>
      </c>
      <c r="AE8" s="95">
        <v>1</v>
      </c>
      <c r="AF8" s="95">
        <v>0</v>
      </c>
      <c r="AG8" s="96">
        <v>1.0149999999999999</v>
      </c>
      <c r="AH8" s="96">
        <v>1.009530917047716</v>
      </c>
      <c r="AI8" s="96">
        <v>1.024674222219943</v>
      </c>
      <c r="AJ8" s="96">
        <v>83430</v>
      </c>
      <c r="AK8" s="96">
        <v>83126.250000000029</v>
      </c>
      <c r="AL8" s="96">
        <v>68201.660284463869</v>
      </c>
      <c r="AM8" s="96">
        <v>81295.980511571222</v>
      </c>
      <c r="AN8" s="96">
        <v>81770.003497559868</v>
      </c>
      <c r="AO8" s="96">
        <v>81000</v>
      </c>
      <c r="AP8" s="96">
        <v>53946</v>
      </c>
      <c r="AQ8" s="96">
        <v>54657.819244098508</v>
      </c>
      <c r="AR8" s="96">
        <v>54031.410541872952</v>
      </c>
      <c r="AS8" s="96">
        <v>0</v>
      </c>
      <c r="AT8" s="96">
        <v>80999.999999999985</v>
      </c>
      <c r="AU8" s="96">
        <v>81128.244056866301</v>
      </c>
      <c r="AV8" s="96">
        <v>54657.819244098508</v>
      </c>
      <c r="AW8" s="96">
        <v>54031.410541872952</v>
      </c>
      <c r="AX8" s="96">
        <v>68850</v>
      </c>
      <c r="AY8" s="96">
        <v>68040</v>
      </c>
      <c r="AZ8" s="96">
        <v>68850</v>
      </c>
      <c r="BA8" s="96">
        <v>51435</v>
      </c>
      <c r="BB8" s="96">
        <v>81000</v>
      </c>
      <c r="BC8" s="96">
        <v>81000</v>
      </c>
      <c r="BD8" s="96">
        <v>81000</v>
      </c>
      <c r="BE8" s="96">
        <v>81000</v>
      </c>
      <c r="BF8" s="96">
        <v>81000</v>
      </c>
      <c r="BG8" s="96">
        <v>81000</v>
      </c>
      <c r="BH8" s="96">
        <v>81000</v>
      </c>
      <c r="BI8" s="96">
        <v>81000</v>
      </c>
      <c r="BJ8" s="96">
        <v>81000</v>
      </c>
      <c r="BK8" s="96">
        <v>81000</v>
      </c>
      <c r="BL8" s="96">
        <v>81000</v>
      </c>
      <c r="BM8" s="96">
        <v>81000</v>
      </c>
      <c r="BN8" s="96">
        <v>3228.6244607335352</v>
      </c>
      <c r="BO8" s="96">
        <v>3228.0070754716971</v>
      </c>
      <c r="BP8" s="96">
        <v>3227.390644025189</v>
      </c>
      <c r="BQ8" s="96">
        <v>3226.7543171114598</v>
      </c>
      <c r="BR8" s="96">
        <v>3226.1190049803331</v>
      </c>
      <c r="BS8" s="96">
        <v>3225.484705206251</v>
      </c>
      <c r="BT8" s="96">
        <v>771.70040327316451</v>
      </c>
      <c r="BU8" s="96">
        <v>771.07648171091148</v>
      </c>
      <c r="BV8" s="96">
        <v>770.46360722383508</v>
      </c>
      <c r="BW8" s="96">
        <v>769.851706224699</v>
      </c>
      <c r="BX8" s="96">
        <v>769.24077639589507</v>
      </c>
      <c r="BY8" s="96">
        <v>768.63081542722523</v>
      </c>
      <c r="BZ8" s="96">
        <v>2430.0000000000018</v>
      </c>
      <c r="CA8" s="96">
        <v>2430.0000000000018</v>
      </c>
      <c r="CB8" s="96">
        <v>2430.0000000000018</v>
      </c>
      <c r="CC8" s="96">
        <v>2430.0000000000018</v>
      </c>
      <c r="CD8" s="96">
        <v>2430.0000000000018</v>
      </c>
      <c r="CE8" s="96">
        <v>2430.0000000000018</v>
      </c>
      <c r="CF8" s="96">
        <v>0</v>
      </c>
      <c r="CG8" s="96">
        <v>0</v>
      </c>
      <c r="CH8" s="96">
        <v>0</v>
      </c>
      <c r="CI8" s="96">
        <v>0</v>
      </c>
      <c r="CJ8" s="96">
        <v>0</v>
      </c>
      <c r="CK8" s="96">
        <v>0</v>
      </c>
      <c r="CL8" s="96">
        <v>81000</v>
      </c>
      <c r="CM8" s="96">
        <v>81000</v>
      </c>
      <c r="CN8" s="96">
        <v>81000</v>
      </c>
      <c r="CO8" s="96">
        <v>81000</v>
      </c>
      <c r="CP8" s="96">
        <v>81000</v>
      </c>
      <c r="CQ8" s="96">
        <v>81000</v>
      </c>
      <c r="CR8" s="96">
        <v>81000</v>
      </c>
      <c r="CS8" s="96">
        <v>81000</v>
      </c>
      <c r="CT8" s="96">
        <v>81000</v>
      </c>
      <c r="CU8" s="96">
        <v>81000</v>
      </c>
      <c r="CV8" s="96">
        <v>81000</v>
      </c>
      <c r="CW8" s="96">
        <v>81000</v>
      </c>
      <c r="CX8" s="96">
        <v>775.36355411022976</v>
      </c>
      <c r="CY8" s="96">
        <v>774.76415094338665</v>
      </c>
      <c r="CZ8" s="96">
        <v>774.16567381086486</v>
      </c>
      <c r="DA8" s="96">
        <v>773.54788069073766</v>
      </c>
      <c r="DB8" s="96">
        <v>772.93107279642936</v>
      </c>
      <c r="DC8" s="96">
        <v>772.31524777304776</v>
      </c>
      <c r="DD8" s="96">
        <v>771.70040327316451</v>
      </c>
      <c r="DE8" s="96">
        <v>771.07648171091148</v>
      </c>
      <c r="DF8" s="96">
        <v>770.46360722383508</v>
      </c>
      <c r="DG8" s="96">
        <v>769.851706224699</v>
      </c>
      <c r="DH8" s="96">
        <v>769.24077639589507</v>
      </c>
      <c r="DI8" s="96">
        <v>768.63081542722523</v>
      </c>
      <c r="DJ8" s="96">
        <v>0</v>
      </c>
      <c r="DK8" s="96">
        <v>0</v>
      </c>
      <c r="DL8" s="96">
        <v>0</v>
      </c>
      <c r="DM8" s="96">
        <v>0</v>
      </c>
      <c r="DN8" s="96">
        <v>0</v>
      </c>
      <c r="DO8" s="96">
        <v>0</v>
      </c>
      <c r="DP8" s="96">
        <v>0</v>
      </c>
      <c r="DQ8" s="96">
        <v>0</v>
      </c>
      <c r="DR8" s="96">
        <v>0</v>
      </c>
      <c r="DS8" s="96">
        <v>0</v>
      </c>
      <c r="DT8" s="96">
        <v>0</v>
      </c>
      <c r="DU8" s="96">
        <v>0</v>
      </c>
      <c r="DV8" s="96">
        <v>735.39764388045012</v>
      </c>
      <c r="DW8" s="96">
        <v>672.80986372486404</v>
      </c>
      <c r="DX8" s="96">
        <v>610.31786172820989</v>
      </c>
      <c r="DY8" s="96">
        <v>545.80795645977355</v>
      </c>
      <c r="DZ8" s="96">
        <v>481.39995597622573</v>
      </c>
      <c r="EA8" s="96">
        <v>417.0936190032657</v>
      </c>
      <c r="EB8" s="96">
        <v>352.88870502760039</v>
      </c>
      <c r="EC8" s="96">
        <v>287.73493509009899</v>
      </c>
      <c r="ED8" s="96">
        <v>223.7338014352874</v>
      </c>
      <c r="EE8" s="96">
        <v>159.83336987503091</v>
      </c>
      <c r="EF8" s="96">
        <v>96.033402922763187</v>
      </c>
      <c r="EG8" s="96">
        <v>32.333663838050917</v>
      </c>
      <c r="EH8" s="101">
        <v>46204</v>
      </c>
      <c r="EI8" s="99">
        <v>0.03</v>
      </c>
      <c r="EJ8" t="s">
        <v>376</v>
      </c>
      <c r="EK8" s="101"/>
      <c r="EL8" s="99"/>
      <c r="EN8" s="101"/>
      <c r="EO8" s="99"/>
      <c r="EQ8" s="101"/>
      <c r="ER8" s="99"/>
    </row>
    <row r="9" spans="1:149" x14ac:dyDescent="0.3">
      <c r="A9" t="s">
        <v>33</v>
      </c>
      <c r="B9" t="s">
        <v>53</v>
      </c>
      <c r="C9" t="s">
        <v>77</v>
      </c>
      <c r="D9" t="s">
        <v>390</v>
      </c>
      <c r="E9" t="s">
        <v>391</v>
      </c>
      <c r="F9" s="94">
        <v>63000</v>
      </c>
      <c r="G9" s="95">
        <v>12</v>
      </c>
      <c r="H9" s="96">
        <v>1.04</v>
      </c>
      <c r="I9" s="96">
        <v>1.033194444444445</v>
      </c>
      <c r="J9" s="97">
        <v>0.8380041940189642</v>
      </c>
      <c r="K9" s="96">
        <v>1.006586906842317</v>
      </c>
      <c r="L9" s="96">
        <v>1.0143147326309969</v>
      </c>
      <c r="M9" s="96">
        <v>1</v>
      </c>
      <c r="N9" s="98">
        <v>0.65</v>
      </c>
      <c r="O9" s="98">
        <v>0.66364735403435804</v>
      </c>
      <c r="P9" s="98">
        <v>0.6645867857816059</v>
      </c>
      <c r="Q9" s="99">
        <v>0</v>
      </c>
      <c r="R9" s="96">
        <v>0.99999999999999978</v>
      </c>
      <c r="S9" s="96">
        <v>1.022441208894779</v>
      </c>
      <c r="T9" s="99">
        <v>-6.54380341880334E-3</v>
      </c>
      <c r="U9" s="99">
        <v>6.5869068423176644E-3</v>
      </c>
      <c r="V9" s="95">
        <v>0</v>
      </c>
      <c r="W9" s="99">
        <v>0</v>
      </c>
      <c r="X9" s="99">
        <v>0</v>
      </c>
      <c r="Y9" s="95">
        <v>0</v>
      </c>
      <c r="Z9" s="95">
        <v>1</v>
      </c>
      <c r="AA9" s="98">
        <v>0.66364735403435804</v>
      </c>
      <c r="AB9" s="98">
        <v>0.6645867857816059</v>
      </c>
      <c r="AC9" s="100">
        <v>0</v>
      </c>
      <c r="AD9" s="96">
        <v>0</v>
      </c>
      <c r="AE9" s="95">
        <v>1</v>
      </c>
      <c r="AF9" s="95">
        <v>0</v>
      </c>
      <c r="AG9" s="96">
        <v>1.023333333333333</v>
      </c>
      <c r="AH9" s="96">
        <v>0.99051430760215442</v>
      </c>
      <c r="AI9" s="96">
        <v>1.013626747112006</v>
      </c>
      <c r="AJ9" s="96">
        <v>65520</v>
      </c>
      <c r="AK9" s="96">
        <v>65091.250000000007</v>
      </c>
      <c r="AL9" s="96">
        <v>52794.264223194747</v>
      </c>
      <c r="AM9" s="96">
        <v>63414.975131065999</v>
      </c>
      <c r="AN9" s="96">
        <v>63901.828155752817</v>
      </c>
      <c r="AO9" s="96">
        <v>63000</v>
      </c>
      <c r="AP9" s="96">
        <v>40950</v>
      </c>
      <c r="AQ9" s="96">
        <v>41809.783304164557</v>
      </c>
      <c r="AR9" s="96">
        <v>41868.967504241169</v>
      </c>
      <c r="AS9" s="96">
        <v>0</v>
      </c>
      <c r="AT9" s="96">
        <v>62999.999999999993</v>
      </c>
      <c r="AU9" s="96">
        <v>64413.79616037105</v>
      </c>
      <c r="AV9" s="96">
        <v>41809.783304164557</v>
      </c>
      <c r="AW9" s="96">
        <v>41868.967504241169</v>
      </c>
      <c r="AX9" s="96">
        <v>53550</v>
      </c>
      <c r="AY9" s="96">
        <v>52920</v>
      </c>
      <c r="AZ9" s="96">
        <v>52290</v>
      </c>
      <c r="BA9" s="96">
        <v>41265</v>
      </c>
      <c r="BB9" s="96">
        <v>63000</v>
      </c>
      <c r="BC9" s="96">
        <v>63000</v>
      </c>
      <c r="BD9" s="96">
        <v>63000</v>
      </c>
      <c r="BE9" s="96">
        <v>63000</v>
      </c>
      <c r="BF9" s="96">
        <v>63000</v>
      </c>
      <c r="BG9" s="96">
        <v>63000</v>
      </c>
      <c r="BH9" s="96">
        <v>63000</v>
      </c>
      <c r="BI9" s="96">
        <v>63000</v>
      </c>
      <c r="BJ9" s="96">
        <v>63000</v>
      </c>
      <c r="BK9" s="96">
        <v>63000</v>
      </c>
      <c r="BL9" s="96">
        <v>63000</v>
      </c>
      <c r="BM9" s="96">
        <v>63000</v>
      </c>
      <c r="BN9" s="96">
        <v>1901.175039784717</v>
      </c>
      <c r="BO9" s="96">
        <v>1900.7022995649561</v>
      </c>
      <c r="BP9" s="96">
        <v>1900.228836510182</v>
      </c>
      <c r="BQ9" s="96">
        <v>1899.738562091509</v>
      </c>
      <c r="BR9" s="96">
        <v>1899.247511388565</v>
      </c>
      <c r="BS9" s="96">
        <v>1898.7556825561851</v>
      </c>
      <c r="BT9" s="96">
        <v>1898.263073743326</v>
      </c>
      <c r="BU9" s="96">
        <v>-598.30616519443572</v>
      </c>
      <c r="BV9" s="96">
        <v>-598.78134520740036</v>
      </c>
      <c r="BW9" s="96">
        <v>-599.25728060460517</v>
      </c>
      <c r="BX9" s="96">
        <v>-599.73397318866921</v>
      </c>
      <c r="BY9" s="96">
        <v>-600.21142476802379</v>
      </c>
      <c r="BZ9" s="96">
        <v>2520.0000000000018</v>
      </c>
      <c r="CA9" s="96">
        <v>2520.0000000000018</v>
      </c>
      <c r="CB9" s="96">
        <v>2520.0000000000018</v>
      </c>
      <c r="CC9" s="96">
        <v>2520.0000000000018</v>
      </c>
      <c r="CD9" s="96">
        <v>2520.0000000000018</v>
      </c>
      <c r="CE9" s="96">
        <v>2520.0000000000018</v>
      </c>
      <c r="CF9" s="96">
        <v>2520.0000000000018</v>
      </c>
      <c r="CG9" s="96">
        <v>0</v>
      </c>
      <c r="CH9" s="96">
        <v>0</v>
      </c>
      <c r="CI9" s="96">
        <v>0</v>
      </c>
      <c r="CJ9" s="96">
        <v>0</v>
      </c>
      <c r="CK9" s="96">
        <v>0</v>
      </c>
      <c r="CL9" s="96">
        <v>63000</v>
      </c>
      <c r="CM9" s="96">
        <v>63000</v>
      </c>
      <c r="CN9" s="96">
        <v>63000</v>
      </c>
      <c r="CO9" s="96">
        <v>63000</v>
      </c>
      <c r="CP9" s="96">
        <v>63000</v>
      </c>
      <c r="CQ9" s="96">
        <v>63000</v>
      </c>
      <c r="CR9" s="96">
        <v>63000</v>
      </c>
      <c r="CS9" s="96">
        <v>63000</v>
      </c>
      <c r="CT9" s="96">
        <v>63000</v>
      </c>
      <c r="CU9" s="96">
        <v>63000</v>
      </c>
      <c r="CV9" s="96">
        <v>63000</v>
      </c>
      <c r="CW9" s="96">
        <v>63000</v>
      </c>
      <c r="CX9" s="96">
        <v>-595.02400020700986</v>
      </c>
      <c r="CY9" s="96">
        <v>-595.47855811062436</v>
      </c>
      <c r="CZ9" s="96">
        <v>-595.93381104790546</v>
      </c>
      <c r="DA9" s="96">
        <v>-596.40522875816475</v>
      </c>
      <c r="DB9" s="96">
        <v>-596.877392895615</v>
      </c>
      <c r="DC9" s="96">
        <v>-597.35030523444323</v>
      </c>
      <c r="DD9" s="96">
        <v>-597.82396755449452</v>
      </c>
      <c r="DE9" s="96">
        <v>-598.30616519443572</v>
      </c>
      <c r="DF9" s="96">
        <v>-598.78134520740036</v>
      </c>
      <c r="DG9" s="96">
        <v>-599.25728060460517</v>
      </c>
      <c r="DH9" s="96">
        <v>-599.73397318866921</v>
      </c>
      <c r="DI9" s="96">
        <v>-600.21142476802379</v>
      </c>
      <c r="DJ9" s="96">
        <v>0</v>
      </c>
      <c r="DK9" s="96">
        <v>0</v>
      </c>
      <c r="DL9" s="96">
        <v>0</v>
      </c>
      <c r="DM9" s="96">
        <v>0</v>
      </c>
      <c r="DN9" s="96">
        <v>0</v>
      </c>
      <c r="DO9" s="96">
        <v>0</v>
      </c>
      <c r="DP9" s="96">
        <v>0</v>
      </c>
      <c r="DQ9" s="96">
        <v>0</v>
      </c>
      <c r="DR9" s="96">
        <v>0</v>
      </c>
      <c r="DS9" s="96">
        <v>0</v>
      </c>
      <c r="DT9" s="96">
        <v>0</v>
      </c>
      <c r="DU9" s="96">
        <v>0</v>
      </c>
      <c r="DV9" s="96">
        <v>-575.18841185459701</v>
      </c>
      <c r="DW9" s="96">
        <v>-527.04504457400401</v>
      </c>
      <c r="DX9" s="96">
        <v>-478.82736156351808</v>
      </c>
      <c r="DY9" s="96">
        <v>-428.89686051687858</v>
      </c>
      <c r="DZ9" s="96">
        <v>-378.88654498761701</v>
      </c>
      <c r="EA9" s="96">
        <v>-328.79622344610709</v>
      </c>
      <c r="EB9" s="96">
        <v>-278.62570374939048</v>
      </c>
      <c r="EC9" s="96">
        <v>-227.55033689270269</v>
      </c>
      <c r="ED9" s="96">
        <v>-177.21751932278329</v>
      </c>
      <c r="EE9" s="96">
        <v>-126.80392027888691</v>
      </c>
      <c r="EF9" s="96">
        <v>-76.309345129949136</v>
      </c>
      <c r="EG9" s="96">
        <v>-25.733598619109401</v>
      </c>
      <c r="EH9" s="101">
        <v>46235</v>
      </c>
      <c r="EI9" s="99">
        <v>0.04</v>
      </c>
      <c r="EJ9" t="s">
        <v>376</v>
      </c>
      <c r="EK9" s="101"/>
      <c r="EL9" s="99"/>
      <c r="EN9" s="101"/>
      <c r="EO9" s="99"/>
      <c r="EQ9" s="101"/>
      <c r="ER9" s="99"/>
    </row>
    <row r="10" spans="1:149" x14ac:dyDescent="0.3">
      <c r="A10" t="s">
        <v>33</v>
      </c>
      <c r="B10" t="s">
        <v>53</v>
      </c>
      <c r="C10" t="s">
        <v>78</v>
      </c>
      <c r="D10" t="s">
        <v>392</v>
      </c>
      <c r="E10" t="s">
        <v>393</v>
      </c>
      <c r="F10" s="94">
        <v>45000</v>
      </c>
      <c r="G10" s="95">
        <v>12</v>
      </c>
      <c r="H10" s="96">
        <v>1</v>
      </c>
      <c r="I10" s="96">
        <v>1</v>
      </c>
      <c r="J10" s="97">
        <v>0.84099790299051769</v>
      </c>
      <c r="K10" s="96">
        <v>1</v>
      </c>
      <c r="L10" s="96">
        <v>1.0107040659405591</v>
      </c>
      <c r="M10" s="96">
        <v>1</v>
      </c>
      <c r="N10" s="98">
        <v>0.63400000000000001</v>
      </c>
      <c r="O10" s="98">
        <v>0.64078637780631431</v>
      </c>
      <c r="P10" s="98">
        <v>0.63825893050072702</v>
      </c>
      <c r="Q10" s="99">
        <v>0</v>
      </c>
      <c r="R10" s="96">
        <v>1</v>
      </c>
      <c r="S10" s="96">
        <v>1.006717555994838</v>
      </c>
      <c r="T10" s="99">
        <v>0</v>
      </c>
      <c r="U10" s="99">
        <v>0</v>
      </c>
      <c r="V10" s="95">
        <v>0</v>
      </c>
      <c r="W10" s="99">
        <v>0</v>
      </c>
      <c r="X10" s="99">
        <v>0</v>
      </c>
      <c r="Y10" s="95">
        <v>0</v>
      </c>
      <c r="Z10" s="95">
        <v>1</v>
      </c>
      <c r="AA10" s="98">
        <v>0.64078637780631431</v>
      </c>
      <c r="AB10" s="98">
        <v>0.63825893050072702</v>
      </c>
      <c r="AC10" s="100">
        <v>0</v>
      </c>
      <c r="AD10" s="96">
        <v>0</v>
      </c>
      <c r="AE10" s="95">
        <v>0</v>
      </c>
      <c r="AF10" s="95">
        <v>0</v>
      </c>
      <c r="AG10" s="96">
        <v>1</v>
      </c>
      <c r="AH10" s="96">
        <v>1.00475975841704</v>
      </c>
      <c r="AI10" s="96">
        <v>1.00475975841704</v>
      </c>
      <c r="AJ10" s="96">
        <v>45000</v>
      </c>
      <c r="AK10" s="96">
        <v>45000</v>
      </c>
      <c r="AL10" s="96">
        <v>37844.905634573297</v>
      </c>
      <c r="AM10" s="96">
        <v>45000</v>
      </c>
      <c r="AN10" s="96">
        <v>45481.682967325149</v>
      </c>
      <c r="AO10" s="96">
        <v>45000</v>
      </c>
      <c r="AP10" s="96">
        <v>28530</v>
      </c>
      <c r="AQ10" s="96">
        <v>28835.38700128414</v>
      </c>
      <c r="AR10" s="96">
        <v>28721.651872532719</v>
      </c>
      <c r="AS10" s="96">
        <v>0</v>
      </c>
      <c r="AT10" s="96">
        <v>45000</v>
      </c>
      <c r="AU10" s="96">
        <v>45302.290019767694</v>
      </c>
      <c r="AV10" s="96">
        <v>28835.38700128414</v>
      </c>
      <c r="AW10" s="96">
        <v>28721.651872532719</v>
      </c>
      <c r="AX10" s="96">
        <v>38250</v>
      </c>
      <c r="AY10" s="96">
        <v>37800</v>
      </c>
      <c r="AZ10" s="96">
        <v>38025</v>
      </c>
      <c r="BA10" s="96">
        <v>28125</v>
      </c>
      <c r="BB10" s="96">
        <v>45000</v>
      </c>
      <c r="BC10" s="96">
        <v>45000</v>
      </c>
      <c r="BD10" s="96">
        <v>45000</v>
      </c>
      <c r="BE10" s="96">
        <v>45000</v>
      </c>
      <c r="BF10" s="96">
        <v>45000</v>
      </c>
      <c r="BG10" s="96">
        <v>45000</v>
      </c>
      <c r="BH10" s="96">
        <v>45000</v>
      </c>
      <c r="BI10" s="96">
        <v>45000</v>
      </c>
      <c r="BJ10" s="96">
        <v>45000</v>
      </c>
      <c r="BK10" s="96">
        <v>45000</v>
      </c>
      <c r="BL10" s="96">
        <v>45000</v>
      </c>
      <c r="BM10" s="96">
        <v>45000</v>
      </c>
      <c r="BN10" s="96">
        <v>214.65397256872129</v>
      </c>
      <c r="BO10" s="96">
        <v>214.57124941213661</v>
      </c>
      <c r="BP10" s="96">
        <v>214.48858999052911</v>
      </c>
      <c r="BQ10" s="96">
        <v>214.40319548871929</v>
      </c>
      <c r="BR10" s="96">
        <v>214.31786895619979</v>
      </c>
      <c r="BS10" s="96">
        <v>214.23261031185521</v>
      </c>
      <c r="BT10" s="96">
        <v>214.1474194747006</v>
      </c>
      <c r="BU10" s="96">
        <v>214.06090146682271</v>
      </c>
      <c r="BV10" s="96">
        <v>213.97584710986521</v>
      </c>
      <c r="BW10" s="96">
        <v>213.89086031657229</v>
      </c>
      <c r="BX10" s="96">
        <v>213.80594100647849</v>
      </c>
      <c r="BY10" s="96">
        <v>213.72108909924799</v>
      </c>
      <c r="BZ10" s="96">
        <v>0</v>
      </c>
      <c r="CA10" s="96">
        <v>0</v>
      </c>
      <c r="CB10" s="96">
        <v>0</v>
      </c>
      <c r="CC10" s="96">
        <v>0</v>
      </c>
      <c r="CD10" s="96">
        <v>0</v>
      </c>
      <c r="CE10" s="96">
        <v>0</v>
      </c>
      <c r="CF10" s="96">
        <v>0</v>
      </c>
      <c r="CG10" s="96">
        <v>0</v>
      </c>
      <c r="CH10" s="96">
        <v>0</v>
      </c>
      <c r="CI10" s="96">
        <v>0</v>
      </c>
      <c r="CJ10" s="96">
        <v>0</v>
      </c>
      <c r="CK10" s="96">
        <v>0</v>
      </c>
      <c r="CL10" s="96">
        <v>45000</v>
      </c>
      <c r="CM10" s="96">
        <v>45000</v>
      </c>
      <c r="CN10" s="96">
        <v>45000</v>
      </c>
      <c r="CO10" s="96">
        <v>45000</v>
      </c>
      <c r="CP10" s="96">
        <v>45000</v>
      </c>
      <c r="CQ10" s="96">
        <v>45000</v>
      </c>
      <c r="CR10" s="96">
        <v>45000</v>
      </c>
      <c r="CS10" s="96">
        <v>45000</v>
      </c>
      <c r="CT10" s="96">
        <v>45000</v>
      </c>
      <c r="CU10" s="96">
        <v>45000</v>
      </c>
      <c r="CV10" s="96">
        <v>45000</v>
      </c>
      <c r="CW10" s="96">
        <v>45000</v>
      </c>
      <c r="CX10" s="96">
        <v>214.65397256872129</v>
      </c>
      <c r="CY10" s="96">
        <v>214.57124941213661</v>
      </c>
      <c r="CZ10" s="96">
        <v>214.48858999052911</v>
      </c>
      <c r="DA10" s="96">
        <v>214.40319548871929</v>
      </c>
      <c r="DB10" s="96">
        <v>214.31786895619979</v>
      </c>
      <c r="DC10" s="96">
        <v>214.23261031185521</v>
      </c>
      <c r="DD10" s="96">
        <v>214.1474194747006</v>
      </c>
      <c r="DE10" s="96">
        <v>214.06090146682271</v>
      </c>
      <c r="DF10" s="96">
        <v>213.97584710986521</v>
      </c>
      <c r="DG10" s="96">
        <v>213.89086031657229</v>
      </c>
      <c r="DH10" s="96">
        <v>213.80594100647849</v>
      </c>
      <c r="DI10" s="96">
        <v>213.72108909924799</v>
      </c>
      <c r="DJ10" s="96">
        <v>0</v>
      </c>
      <c r="DK10" s="96">
        <v>0</v>
      </c>
      <c r="DL10" s="96">
        <v>0</v>
      </c>
      <c r="DM10" s="96">
        <v>0</v>
      </c>
      <c r="DN10" s="96">
        <v>0</v>
      </c>
      <c r="DO10" s="96">
        <v>0</v>
      </c>
      <c r="DP10" s="96">
        <v>0</v>
      </c>
      <c r="DQ10" s="96">
        <v>0</v>
      </c>
      <c r="DR10" s="96">
        <v>0</v>
      </c>
      <c r="DS10" s="96">
        <v>0</v>
      </c>
      <c r="DT10" s="96">
        <v>0</v>
      </c>
      <c r="DU10" s="96">
        <v>0</v>
      </c>
      <c r="DV10" s="96">
        <v>204.56274753360981</v>
      </c>
      <c r="DW10" s="96">
        <v>187.22452641295791</v>
      </c>
      <c r="DX10" s="96">
        <v>169.89960035091011</v>
      </c>
      <c r="DY10" s="96">
        <v>152.00135112312</v>
      </c>
      <c r="DZ10" s="96">
        <v>134.11728038336349</v>
      </c>
      <c r="EA10" s="96">
        <v>116.247371290602</v>
      </c>
      <c r="EB10" s="96">
        <v>98.391607030475782</v>
      </c>
      <c r="EC10" s="96">
        <v>80.257602583808648</v>
      </c>
      <c r="ED10" s="96">
        <v>62.430308845262687</v>
      </c>
      <c r="EE10" s="96">
        <v>44.617109381583923</v>
      </c>
      <c r="EF10" s="96">
        <v>26.817987484937241</v>
      </c>
      <c r="EG10" s="96">
        <v>9.0329264739263948</v>
      </c>
      <c r="EH10" s="101"/>
      <c r="EI10" s="99"/>
      <c r="EK10" s="101"/>
      <c r="EL10" s="99"/>
      <c r="EN10" s="101"/>
      <c r="EO10" s="99"/>
      <c r="EQ10" s="101"/>
      <c r="ER10" s="99"/>
    </row>
    <row r="11" spans="1:149" x14ac:dyDescent="0.3">
      <c r="A11" t="s">
        <v>33</v>
      </c>
      <c r="B11" t="s">
        <v>53</v>
      </c>
      <c r="C11" t="s">
        <v>84</v>
      </c>
      <c r="D11" t="s">
        <v>394</v>
      </c>
      <c r="E11" t="s">
        <v>395</v>
      </c>
      <c r="F11" s="94">
        <v>103500</v>
      </c>
      <c r="G11" s="95">
        <v>12</v>
      </c>
      <c r="H11" s="96">
        <v>1.06</v>
      </c>
      <c r="I11" s="96">
        <v>1.0444500000000001</v>
      </c>
      <c r="J11" s="97">
        <v>0.84399161196207151</v>
      </c>
      <c r="K11" s="96">
        <v>1.0148882186796879</v>
      </c>
      <c r="L11" s="96">
        <v>1.0071190139247479</v>
      </c>
      <c r="M11" s="96">
        <v>1</v>
      </c>
      <c r="N11" s="98">
        <v>0.66200000000000003</v>
      </c>
      <c r="O11" s="98">
        <v>0.67663895299083165</v>
      </c>
      <c r="P11" s="98">
        <v>0.63801046627244096</v>
      </c>
      <c r="Q11" s="99">
        <v>0</v>
      </c>
      <c r="R11" s="96">
        <v>0.97205346294046147</v>
      </c>
      <c r="S11" s="96">
        <v>0.99147019211144083</v>
      </c>
      <c r="T11" s="99">
        <v>-1.466981132075462E-2</v>
      </c>
      <c r="U11" s="99">
        <v>4.4066254966729002E-2</v>
      </c>
      <c r="V11" s="95">
        <v>0</v>
      </c>
      <c r="W11" s="99">
        <v>0</v>
      </c>
      <c r="X11" s="99">
        <v>0</v>
      </c>
      <c r="Y11" s="95">
        <v>0</v>
      </c>
      <c r="Z11" s="95">
        <v>1</v>
      </c>
      <c r="AA11" s="98">
        <v>0.67663895299083165</v>
      </c>
      <c r="AB11" s="98">
        <v>0.63801046627244096</v>
      </c>
      <c r="AC11" s="100">
        <v>0</v>
      </c>
      <c r="AD11" s="96">
        <v>0</v>
      </c>
      <c r="AE11" s="95">
        <v>1</v>
      </c>
      <c r="AF11" s="95">
        <v>1</v>
      </c>
      <c r="AG11" s="96">
        <v>1.0549999999999999</v>
      </c>
      <c r="AH11" s="96">
        <v>1.0191078169498311</v>
      </c>
      <c r="AI11" s="96">
        <v>1.0751594313380539</v>
      </c>
      <c r="AJ11" s="96">
        <v>109710</v>
      </c>
      <c r="AK11" s="96">
        <v>108100.575</v>
      </c>
      <c r="AL11" s="96">
        <v>87353.131838074405</v>
      </c>
      <c r="AM11" s="96">
        <v>105040.9306333477</v>
      </c>
      <c r="AN11" s="96">
        <v>104236.8179412114</v>
      </c>
      <c r="AO11" s="96">
        <v>103500</v>
      </c>
      <c r="AP11" s="96">
        <v>68517</v>
      </c>
      <c r="AQ11" s="96">
        <v>70032.131634551071</v>
      </c>
      <c r="AR11" s="96">
        <v>66034.083259197636</v>
      </c>
      <c r="AS11" s="96">
        <v>0</v>
      </c>
      <c r="AT11" s="96">
        <v>100607.5334143378</v>
      </c>
      <c r="AU11" s="96">
        <v>102617.1648835341</v>
      </c>
      <c r="AV11" s="96">
        <v>70032.131634551071</v>
      </c>
      <c r="AW11" s="96">
        <v>66034.083259197636</v>
      </c>
      <c r="AX11" s="96">
        <v>87975</v>
      </c>
      <c r="AY11" s="96">
        <v>86940</v>
      </c>
      <c r="AZ11" s="96">
        <v>89010</v>
      </c>
      <c r="BA11" s="96">
        <v>66757.5</v>
      </c>
      <c r="BB11" s="96">
        <v>103500</v>
      </c>
      <c r="BC11" s="96">
        <v>103500</v>
      </c>
      <c r="BD11" s="96">
        <v>103500</v>
      </c>
      <c r="BE11" s="96">
        <v>103500</v>
      </c>
      <c r="BF11" s="96">
        <v>103500</v>
      </c>
      <c r="BG11" s="96">
        <v>103500</v>
      </c>
      <c r="BH11" s="96">
        <v>103500</v>
      </c>
      <c r="BI11" s="96">
        <v>103500</v>
      </c>
      <c r="BJ11" s="96">
        <v>103500</v>
      </c>
      <c r="BK11" s="96">
        <v>103500</v>
      </c>
      <c r="BL11" s="96">
        <v>103500</v>
      </c>
      <c r="BM11" s="96">
        <v>103500</v>
      </c>
      <c r="BN11" s="96">
        <v>8324.6542391677576</v>
      </c>
      <c r="BO11" s="96">
        <v>8321.3650743435737</v>
      </c>
      <c r="BP11" s="96">
        <v>8318.0861256613371</v>
      </c>
      <c r="BQ11" s="96">
        <v>8314.706717123956</v>
      </c>
      <c r="BR11" s="96">
        <v>8311.3381260987135</v>
      </c>
      <c r="BS11" s="96">
        <v>8307.9803007282553</v>
      </c>
      <c r="BT11" s="96">
        <v>8304.6331894860759</v>
      </c>
      <c r="BU11" s="96">
        <v>8301.2421338486201</v>
      </c>
      <c r="BV11" s="96">
        <v>8297.9164711403191</v>
      </c>
      <c r="BW11" s="96">
        <v>6185.2692678101894</v>
      </c>
      <c r="BX11" s="96">
        <v>6182.0270270270212</v>
      </c>
      <c r="BY11" s="96">
        <v>6178.7950494278839</v>
      </c>
      <c r="BZ11" s="96">
        <v>6210.0000000000045</v>
      </c>
      <c r="CA11" s="96">
        <v>6210.0000000000045</v>
      </c>
      <c r="CB11" s="96">
        <v>6210.0000000000045</v>
      </c>
      <c r="CC11" s="96">
        <v>6210.0000000000045</v>
      </c>
      <c r="CD11" s="96">
        <v>6210.0000000000045</v>
      </c>
      <c r="CE11" s="96">
        <v>6210.0000000000045</v>
      </c>
      <c r="CF11" s="96">
        <v>6210.0000000000045</v>
      </c>
      <c r="CG11" s="96">
        <v>6210.0000000000045</v>
      </c>
      <c r="CH11" s="96">
        <v>6210.0000000000045</v>
      </c>
      <c r="CI11" s="96">
        <v>4140.0000000000036</v>
      </c>
      <c r="CJ11" s="96">
        <v>4140.0000000000036</v>
      </c>
      <c r="CK11" s="96">
        <v>4140.0000000000036</v>
      </c>
      <c r="CL11" s="96">
        <v>103500</v>
      </c>
      <c r="CM11" s="96">
        <v>103500</v>
      </c>
      <c r="CN11" s="96">
        <v>103500</v>
      </c>
      <c r="CO11" s="96">
        <v>103500</v>
      </c>
      <c r="CP11" s="96">
        <v>103500</v>
      </c>
      <c r="CQ11" s="96">
        <v>103500</v>
      </c>
      <c r="CR11" s="96">
        <v>103500</v>
      </c>
      <c r="CS11" s="96">
        <v>103500</v>
      </c>
      <c r="CT11" s="96">
        <v>103500</v>
      </c>
      <c r="CU11" s="96">
        <v>103500</v>
      </c>
      <c r="CV11" s="96">
        <v>103500</v>
      </c>
      <c r="CW11" s="96">
        <v>103500</v>
      </c>
      <c r="CX11" s="96">
        <v>1994.95682940353</v>
      </c>
      <c r="CY11" s="96">
        <v>1991.8538437203499</v>
      </c>
      <c r="CZ11" s="96">
        <v>1988.7604959069261</v>
      </c>
      <c r="DA11" s="96">
        <v>1985.57237464523</v>
      </c>
      <c r="DB11" s="96">
        <v>1982.3944585836821</v>
      </c>
      <c r="DC11" s="96">
        <v>1979.2266988002341</v>
      </c>
      <c r="DD11" s="96">
        <v>1976.069046684976</v>
      </c>
      <c r="DE11" s="96">
        <v>1972.869937593026</v>
      </c>
      <c r="DF11" s="96">
        <v>1969.7325199437</v>
      </c>
      <c r="DG11" s="96">
        <v>1966.6050652020961</v>
      </c>
      <c r="DH11" s="96">
        <v>1963.48752598752</v>
      </c>
      <c r="DI11" s="96">
        <v>1960.3798552191199</v>
      </c>
      <c r="DJ11" s="96">
        <v>4140.0000000000036</v>
      </c>
      <c r="DK11" s="96">
        <v>4140.0000000000036</v>
      </c>
      <c r="DL11" s="96">
        <v>4140.0000000000036</v>
      </c>
      <c r="DM11" s="96">
        <v>4140.0000000000036</v>
      </c>
      <c r="DN11" s="96">
        <v>4140.0000000000036</v>
      </c>
      <c r="DO11" s="96">
        <v>4140.0000000000036</v>
      </c>
      <c r="DP11" s="96">
        <v>4140.0000000000036</v>
      </c>
      <c r="DQ11" s="96">
        <v>4140.0000000000036</v>
      </c>
      <c r="DR11" s="96">
        <v>4140.0000000000036</v>
      </c>
      <c r="DS11" s="96">
        <v>0</v>
      </c>
      <c r="DT11" s="96">
        <v>0</v>
      </c>
      <c r="DU11" s="96">
        <v>0</v>
      </c>
      <c r="DV11" s="96">
        <v>6089.0806414009494</v>
      </c>
      <c r="DW11" s="96">
        <v>5921.8426361802367</v>
      </c>
      <c r="DX11" s="96">
        <v>5755.1142790733566</v>
      </c>
      <c r="DY11" s="96">
        <v>5583.2674952297448</v>
      </c>
      <c r="DZ11" s="96">
        <v>5411.9604561954557</v>
      </c>
      <c r="EA11" s="96">
        <v>5241.1906230721888</v>
      </c>
      <c r="EB11" s="96">
        <v>5070.9554728602561</v>
      </c>
      <c r="EC11" s="96">
        <v>4898.4749019909304</v>
      </c>
      <c r="ED11" s="96">
        <v>4729.3102742529654</v>
      </c>
      <c r="EE11" s="96">
        <v>404.49309050040961</v>
      </c>
      <c r="EF11" s="96">
        <v>242.84621270083889</v>
      </c>
      <c r="EG11" s="96">
        <v>81.701510020112607</v>
      </c>
      <c r="EH11" s="101">
        <v>46296</v>
      </c>
      <c r="EI11" s="99">
        <v>0.06</v>
      </c>
      <c r="EJ11" t="s">
        <v>376</v>
      </c>
      <c r="EK11" s="101">
        <v>46661</v>
      </c>
      <c r="EL11" s="99">
        <v>0.04</v>
      </c>
      <c r="EM11" t="s">
        <v>377</v>
      </c>
      <c r="EN11" s="101"/>
      <c r="EO11" s="99"/>
      <c r="EQ11" s="101"/>
      <c r="ER11" s="99"/>
    </row>
    <row r="12" spans="1:149" x14ac:dyDescent="0.3">
      <c r="A12" t="s">
        <v>33</v>
      </c>
      <c r="B12" t="s">
        <v>53</v>
      </c>
      <c r="C12" t="s">
        <v>89</v>
      </c>
      <c r="D12" t="s">
        <v>396</v>
      </c>
      <c r="E12" t="s">
        <v>397</v>
      </c>
      <c r="F12" s="94">
        <v>85500</v>
      </c>
      <c r="G12" s="95">
        <v>12</v>
      </c>
      <c r="H12" s="96">
        <v>1.02</v>
      </c>
      <c r="I12" s="96">
        <v>1.013055555555556</v>
      </c>
      <c r="J12" s="97">
        <v>0.84</v>
      </c>
      <c r="K12" s="96">
        <v>1.0068549492733749</v>
      </c>
      <c r="L12" s="96">
        <v>1.0119047619047621</v>
      </c>
      <c r="M12" s="96">
        <v>1</v>
      </c>
      <c r="N12" s="98">
        <v>0.64600000000000002</v>
      </c>
      <c r="O12" s="98">
        <v>0.65817149124525043</v>
      </c>
      <c r="P12" s="98">
        <v>0.65369047619047627</v>
      </c>
      <c r="Q12" s="99">
        <v>0</v>
      </c>
      <c r="R12" s="96">
        <v>1</v>
      </c>
      <c r="S12" s="96">
        <v>1.0119047619047621</v>
      </c>
      <c r="T12" s="99">
        <v>-6.8082788671023353E-3</v>
      </c>
      <c r="U12" s="99">
        <v>6.8549492733751549E-3</v>
      </c>
      <c r="V12" s="95">
        <v>0</v>
      </c>
      <c r="W12" s="99">
        <v>0</v>
      </c>
      <c r="X12" s="99">
        <v>0</v>
      </c>
      <c r="Y12" s="95">
        <v>0</v>
      </c>
      <c r="Z12" s="95">
        <v>1</v>
      </c>
      <c r="AA12" s="98">
        <v>0.65817149124525043</v>
      </c>
      <c r="AB12" s="98">
        <v>0.65369047619047627</v>
      </c>
      <c r="AC12" s="100">
        <v>0</v>
      </c>
      <c r="AD12" s="96">
        <v>0</v>
      </c>
      <c r="AE12" s="95">
        <v>1</v>
      </c>
      <c r="AF12" s="95">
        <v>0</v>
      </c>
      <c r="AG12" s="96">
        <v>1.0166666666666659</v>
      </c>
      <c r="AH12" s="96">
        <v>1</v>
      </c>
      <c r="AI12" s="96">
        <v>1.0166666666666659</v>
      </c>
      <c r="AJ12" s="96">
        <v>87210</v>
      </c>
      <c r="AK12" s="96">
        <v>86616.25</v>
      </c>
      <c r="AL12" s="96">
        <v>71820</v>
      </c>
      <c r="AM12" s="96">
        <v>86086.09816287359</v>
      </c>
      <c r="AN12" s="96">
        <v>86517.857142857145</v>
      </c>
      <c r="AO12" s="96">
        <v>85500</v>
      </c>
      <c r="AP12" s="96">
        <v>55233</v>
      </c>
      <c r="AQ12" s="96">
        <v>56273.662501468913</v>
      </c>
      <c r="AR12" s="96">
        <v>55890.535714285717</v>
      </c>
      <c r="AS12" s="96">
        <v>0</v>
      </c>
      <c r="AT12" s="96">
        <v>85500.000000000015</v>
      </c>
      <c r="AU12" s="96">
        <v>86517.857142857145</v>
      </c>
      <c r="AV12" s="96">
        <v>56273.662501468913</v>
      </c>
      <c r="AW12" s="96">
        <v>55890.535714285717</v>
      </c>
      <c r="AX12" s="96">
        <v>72675</v>
      </c>
      <c r="AY12" s="96">
        <v>71820</v>
      </c>
      <c r="AZ12" s="96">
        <v>71820</v>
      </c>
      <c r="BA12" s="96">
        <v>52582.5</v>
      </c>
      <c r="BB12" s="96">
        <v>85500</v>
      </c>
      <c r="BC12" s="96">
        <v>85500</v>
      </c>
      <c r="BD12" s="96">
        <v>85500</v>
      </c>
      <c r="BE12" s="96">
        <v>85500</v>
      </c>
      <c r="BF12" s="96">
        <v>85500</v>
      </c>
      <c r="BG12" s="96">
        <v>85500</v>
      </c>
      <c r="BH12" s="96">
        <v>85500</v>
      </c>
      <c r="BI12" s="96">
        <v>85500</v>
      </c>
      <c r="BJ12" s="96">
        <v>85500</v>
      </c>
      <c r="BK12" s="96">
        <v>85500</v>
      </c>
      <c r="BL12" s="96">
        <v>85500</v>
      </c>
      <c r="BM12" s="96">
        <v>85500</v>
      </c>
      <c r="BN12" s="96">
        <v>1710.000000000002</v>
      </c>
      <c r="BO12" s="96">
        <v>1710.000000000002</v>
      </c>
      <c r="BP12" s="96">
        <v>1710.000000000002</v>
      </c>
      <c r="BQ12" s="96">
        <v>1710.000000000002</v>
      </c>
      <c r="BR12" s="96">
        <v>1710.000000000002</v>
      </c>
      <c r="BS12" s="96">
        <v>1710.000000000002</v>
      </c>
      <c r="BT12" s="96">
        <v>1710.000000000002</v>
      </c>
      <c r="BU12" s="96">
        <v>1710.000000000002</v>
      </c>
      <c r="BV12" s="96">
        <v>1710.000000000002</v>
      </c>
      <c r="BW12" s="96">
        <v>1710.000000000002</v>
      </c>
      <c r="BX12" s="96">
        <v>0</v>
      </c>
      <c r="BY12" s="96">
        <v>0</v>
      </c>
      <c r="BZ12" s="96">
        <v>1710.000000000002</v>
      </c>
      <c r="CA12" s="96">
        <v>1710.000000000002</v>
      </c>
      <c r="CB12" s="96">
        <v>1710.000000000002</v>
      </c>
      <c r="CC12" s="96">
        <v>1710.000000000002</v>
      </c>
      <c r="CD12" s="96">
        <v>1710.000000000002</v>
      </c>
      <c r="CE12" s="96">
        <v>1710.000000000002</v>
      </c>
      <c r="CF12" s="96">
        <v>1710.000000000002</v>
      </c>
      <c r="CG12" s="96">
        <v>1710.000000000002</v>
      </c>
      <c r="CH12" s="96">
        <v>1710.000000000002</v>
      </c>
      <c r="CI12" s="96">
        <v>1710.000000000002</v>
      </c>
      <c r="CJ12" s="96">
        <v>0</v>
      </c>
      <c r="CK12" s="96">
        <v>0</v>
      </c>
      <c r="CL12" s="96">
        <v>85500</v>
      </c>
      <c r="CM12" s="96">
        <v>85500</v>
      </c>
      <c r="CN12" s="96">
        <v>85500</v>
      </c>
      <c r="CO12" s="96">
        <v>85500</v>
      </c>
      <c r="CP12" s="96">
        <v>85500</v>
      </c>
      <c r="CQ12" s="96">
        <v>85500</v>
      </c>
      <c r="CR12" s="96">
        <v>85500</v>
      </c>
      <c r="CS12" s="96">
        <v>85500</v>
      </c>
      <c r="CT12" s="96">
        <v>85500</v>
      </c>
      <c r="CU12" s="96">
        <v>85500</v>
      </c>
      <c r="CV12" s="96">
        <v>85500</v>
      </c>
      <c r="CW12" s="96">
        <v>85500</v>
      </c>
      <c r="CX12" s="96">
        <v>0</v>
      </c>
      <c r="CY12" s="96">
        <v>0</v>
      </c>
      <c r="CZ12" s="96">
        <v>0</v>
      </c>
      <c r="DA12" s="96">
        <v>0</v>
      </c>
      <c r="DB12" s="96">
        <v>0</v>
      </c>
      <c r="DC12" s="96">
        <v>0</v>
      </c>
      <c r="DD12" s="96">
        <v>0</v>
      </c>
      <c r="DE12" s="96">
        <v>0</v>
      </c>
      <c r="DF12" s="96">
        <v>0</v>
      </c>
      <c r="DG12" s="96">
        <v>0</v>
      </c>
      <c r="DH12" s="96">
        <v>0</v>
      </c>
      <c r="DI12" s="96">
        <v>0</v>
      </c>
      <c r="DJ12" s="96">
        <v>0</v>
      </c>
      <c r="DK12" s="96">
        <v>0</v>
      </c>
      <c r="DL12" s="96">
        <v>0</v>
      </c>
      <c r="DM12" s="96">
        <v>0</v>
      </c>
      <c r="DN12" s="96">
        <v>0</v>
      </c>
      <c r="DO12" s="96">
        <v>0</v>
      </c>
      <c r="DP12" s="96">
        <v>0</v>
      </c>
      <c r="DQ12" s="96">
        <v>0</v>
      </c>
      <c r="DR12" s="96">
        <v>0</v>
      </c>
      <c r="DS12" s="96">
        <v>0</v>
      </c>
      <c r="DT12" s="96">
        <v>0</v>
      </c>
      <c r="DU12" s="96">
        <v>0</v>
      </c>
      <c r="DV12" s="96">
        <v>0</v>
      </c>
      <c r="DW12" s="96">
        <v>0</v>
      </c>
      <c r="DX12" s="96">
        <v>0</v>
      </c>
      <c r="DY12" s="96">
        <v>0</v>
      </c>
      <c r="DZ12" s="96">
        <v>0</v>
      </c>
      <c r="EA12" s="96">
        <v>0</v>
      </c>
      <c r="EB12" s="96">
        <v>0</v>
      </c>
      <c r="EC12" s="96">
        <v>0</v>
      </c>
      <c r="ED12" s="96">
        <v>0</v>
      </c>
      <c r="EE12" s="96">
        <v>0</v>
      </c>
      <c r="EF12" s="96">
        <v>0</v>
      </c>
      <c r="EG12" s="96">
        <v>0</v>
      </c>
      <c r="EH12" s="101">
        <v>46327</v>
      </c>
      <c r="EI12" s="99">
        <v>0.02</v>
      </c>
      <c r="EJ12" t="s">
        <v>376</v>
      </c>
      <c r="EK12" s="101"/>
      <c r="EL12" s="99"/>
      <c r="EN12" s="101"/>
      <c r="EO12" s="99"/>
      <c r="EQ12" s="101"/>
      <c r="ER12" s="99"/>
    </row>
    <row r="13" spans="1:149" x14ac:dyDescent="0.3">
      <c r="A13" t="s">
        <v>33</v>
      </c>
      <c r="B13" t="s">
        <v>53</v>
      </c>
      <c r="C13" t="s">
        <v>91</v>
      </c>
      <c r="D13" t="s">
        <v>398</v>
      </c>
      <c r="E13" t="s">
        <v>399</v>
      </c>
      <c r="F13" s="94">
        <v>67500</v>
      </c>
      <c r="G13" s="95">
        <v>12</v>
      </c>
      <c r="H13" s="96">
        <v>1</v>
      </c>
      <c r="I13" s="96">
        <v>1</v>
      </c>
      <c r="J13" s="97">
        <v>0.84299370897155379</v>
      </c>
      <c r="K13" s="96">
        <v>1</v>
      </c>
      <c r="L13" s="96">
        <v>1.0083112020337539</v>
      </c>
      <c r="M13" s="96">
        <v>1</v>
      </c>
      <c r="N13" s="98">
        <v>0.63</v>
      </c>
      <c r="O13" s="98">
        <v>0.63523605728126498</v>
      </c>
      <c r="P13" s="98">
        <v>0.62779567308254369</v>
      </c>
      <c r="Q13" s="99">
        <v>0</v>
      </c>
      <c r="R13" s="96">
        <v>1</v>
      </c>
      <c r="S13" s="96">
        <v>0.99650106838498997</v>
      </c>
      <c r="T13" s="99">
        <v>0</v>
      </c>
      <c r="U13" s="99">
        <v>0</v>
      </c>
      <c r="V13" s="95">
        <v>0</v>
      </c>
      <c r="W13" s="99">
        <v>0</v>
      </c>
      <c r="X13" s="99">
        <v>0</v>
      </c>
      <c r="Y13" s="95">
        <v>0</v>
      </c>
      <c r="Z13" s="95">
        <v>1</v>
      </c>
      <c r="AA13" s="98">
        <v>0.63523605728126498</v>
      </c>
      <c r="AB13" s="98">
        <v>0.62779567308254369</v>
      </c>
      <c r="AC13" s="100">
        <v>0</v>
      </c>
      <c r="AD13" s="96">
        <v>0</v>
      </c>
      <c r="AE13" s="95">
        <v>0</v>
      </c>
      <c r="AF13" s="95">
        <v>0</v>
      </c>
      <c r="AG13" s="96">
        <v>1</v>
      </c>
      <c r="AH13" s="96">
        <v>1.014313571147019</v>
      </c>
      <c r="AI13" s="96">
        <v>1.014313571147019</v>
      </c>
      <c r="AJ13" s="96">
        <v>67500</v>
      </c>
      <c r="AK13" s="96">
        <v>67500</v>
      </c>
      <c r="AL13" s="96">
        <v>56902.07535557988</v>
      </c>
      <c r="AM13" s="96">
        <v>67500</v>
      </c>
      <c r="AN13" s="96">
        <v>68061.006137278382</v>
      </c>
      <c r="AO13" s="96">
        <v>67500</v>
      </c>
      <c r="AP13" s="96">
        <v>42525</v>
      </c>
      <c r="AQ13" s="96">
        <v>42878.433866485393</v>
      </c>
      <c r="AR13" s="96">
        <v>42376.207933071702</v>
      </c>
      <c r="AS13" s="96">
        <v>0</v>
      </c>
      <c r="AT13" s="96">
        <v>67500</v>
      </c>
      <c r="AU13" s="96">
        <v>67263.822115986826</v>
      </c>
      <c r="AV13" s="96">
        <v>42878.433866485393</v>
      </c>
      <c r="AW13" s="96">
        <v>42376.207933071702</v>
      </c>
      <c r="AX13" s="96">
        <v>57375</v>
      </c>
      <c r="AY13" s="96">
        <v>56700</v>
      </c>
      <c r="AZ13" s="96">
        <v>57712.5</v>
      </c>
      <c r="BA13" s="96">
        <v>42862.5</v>
      </c>
      <c r="BB13" s="96">
        <v>67500</v>
      </c>
      <c r="BC13" s="96">
        <v>67500</v>
      </c>
      <c r="BD13" s="96">
        <v>67500</v>
      </c>
      <c r="BE13" s="96">
        <v>67500</v>
      </c>
      <c r="BF13" s="96">
        <v>67500</v>
      </c>
      <c r="BG13" s="96">
        <v>67500</v>
      </c>
      <c r="BH13" s="96">
        <v>67500</v>
      </c>
      <c r="BI13" s="96">
        <v>67500</v>
      </c>
      <c r="BJ13" s="96">
        <v>67500</v>
      </c>
      <c r="BK13" s="96">
        <v>67500</v>
      </c>
      <c r="BL13" s="96">
        <v>67500</v>
      </c>
      <c r="BM13" s="96">
        <v>67500</v>
      </c>
      <c r="BN13" s="96">
        <v>972.48810910023133</v>
      </c>
      <c r="BO13" s="96">
        <v>971.3570414761158</v>
      </c>
      <c r="BP13" s="96">
        <v>970.22860180755345</v>
      </c>
      <c r="BQ13" s="96">
        <v>969.06466331025956</v>
      </c>
      <c r="BR13" s="96">
        <v>967.90351411342124</v>
      </c>
      <c r="BS13" s="96">
        <v>966.74514420246942</v>
      </c>
      <c r="BT13" s="96">
        <v>965.58954361075143</v>
      </c>
      <c r="BU13" s="96">
        <v>964.41782631672584</v>
      </c>
      <c r="BV13" s="96">
        <v>963.26777964577616</v>
      </c>
      <c r="BW13" s="96">
        <v>962.12047251781394</v>
      </c>
      <c r="BX13" s="96">
        <v>960.97589515562026</v>
      </c>
      <c r="BY13" s="96">
        <v>959.83403782846869</v>
      </c>
      <c r="BZ13" s="96">
        <v>0</v>
      </c>
      <c r="CA13" s="96">
        <v>0</v>
      </c>
      <c r="CB13" s="96">
        <v>0</v>
      </c>
      <c r="CC13" s="96">
        <v>0</v>
      </c>
      <c r="CD13" s="96">
        <v>0</v>
      </c>
      <c r="CE13" s="96">
        <v>0</v>
      </c>
      <c r="CF13" s="96">
        <v>0</v>
      </c>
      <c r="CG13" s="96">
        <v>0</v>
      </c>
      <c r="CH13" s="96">
        <v>0</v>
      </c>
      <c r="CI13" s="96">
        <v>0</v>
      </c>
      <c r="CJ13" s="96">
        <v>0</v>
      </c>
      <c r="CK13" s="96">
        <v>0</v>
      </c>
      <c r="CL13" s="96">
        <v>67500</v>
      </c>
      <c r="CM13" s="96">
        <v>67500</v>
      </c>
      <c r="CN13" s="96">
        <v>67500</v>
      </c>
      <c r="CO13" s="96">
        <v>67500</v>
      </c>
      <c r="CP13" s="96">
        <v>67500</v>
      </c>
      <c r="CQ13" s="96">
        <v>67500</v>
      </c>
      <c r="CR13" s="96">
        <v>67500</v>
      </c>
      <c r="CS13" s="96">
        <v>67500</v>
      </c>
      <c r="CT13" s="96">
        <v>67500</v>
      </c>
      <c r="CU13" s="96">
        <v>67500</v>
      </c>
      <c r="CV13" s="96">
        <v>67500</v>
      </c>
      <c r="CW13" s="96">
        <v>67500</v>
      </c>
      <c r="CX13" s="96">
        <v>972.48810910023133</v>
      </c>
      <c r="CY13" s="96">
        <v>971.3570414761158</v>
      </c>
      <c r="CZ13" s="96">
        <v>970.22860180755345</v>
      </c>
      <c r="DA13" s="96">
        <v>969.06466331025956</v>
      </c>
      <c r="DB13" s="96">
        <v>967.90351411342124</v>
      </c>
      <c r="DC13" s="96">
        <v>966.74514420246942</v>
      </c>
      <c r="DD13" s="96">
        <v>965.58954361075143</v>
      </c>
      <c r="DE13" s="96">
        <v>964.41782631672584</v>
      </c>
      <c r="DF13" s="96">
        <v>963.26777964577616</v>
      </c>
      <c r="DG13" s="96">
        <v>962.12047251781394</v>
      </c>
      <c r="DH13" s="96">
        <v>960.97589515562026</v>
      </c>
      <c r="DI13" s="96">
        <v>959.83403782846869</v>
      </c>
      <c r="DJ13" s="96">
        <v>0</v>
      </c>
      <c r="DK13" s="96">
        <v>0</v>
      </c>
      <c r="DL13" s="96">
        <v>0</v>
      </c>
      <c r="DM13" s="96">
        <v>0</v>
      </c>
      <c r="DN13" s="96">
        <v>0</v>
      </c>
      <c r="DO13" s="96">
        <v>0</v>
      </c>
      <c r="DP13" s="96">
        <v>0</v>
      </c>
      <c r="DQ13" s="96">
        <v>0</v>
      </c>
      <c r="DR13" s="96">
        <v>0</v>
      </c>
      <c r="DS13" s="96">
        <v>0</v>
      </c>
      <c r="DT13" s="96">
        <v>0</v>
      </c>
      <c r="DU13" s="96">
        <v>0</v>
      </c>
      <c r="DV13" s="96">
        <v>917.96533006479103</v>
      </c>
      <c r="DW13" s="96">
        <v>839.51960822417846</v>
      </c>
      <c r="DX13" s="96">
        <v>761.25356678377443</v>
      </c>
      <c r="DY13" s="96">
        <v>680.52270347821911</v>
      </c>
      <c r="DZ13" s="96">
        <v>599.98257131238074</v>
      </c>
      <c r="EA13" s="96">
        <v>519.63249516441101</v>
      </c>
      <c r="EB13" s="96">
        <v>439.47180309500072</v>
      </c>
      <c r="EC13" s="96">
        <v>358.19037878933528</v>
      </c>
      <c r="ED13" s="96">
        <v>278.40952894919502</v>
      </c>
      <c r="EE13" s="96">
        <v>198.81605544326331</v>
      </c>
      <c r="EF13" s="96">
        <v>119.40929892704619</v>
      </c>
      <c r="EG13" s="96">
        <v>40.188603145948079</v>
      </c>
      <c r="EH13" s="101"/>
      <c r="EI13" s="99"/>
      <c r="EK13" s="101"/>
      <c r="EL13" s="99"/>
      <c r="EN13" s="101"/>
      <c r="EO13" s="99"/>
      <c r="EQ13" s="101"/>
      <c r="ER13" s="99"/>
    </row>
    <row r="14" spans="1:149" x14ac:dyDescent="0.3">
      <c r="A14" t="s">
        <v>33</v>
      </c>
      <c r="B14" t="s">
        <v>53</v>
      </c>
      <c r="C14" t="s">
        <v>93</v>
      </c>
      <c r="D14" t="s">
        <v>400</v>
      </c>
      <c r="E14" t="s">
        <v>401</v>
      </c>
      <c r="F14" s="94">
        <v>49500</v>
      </c>
      <c r="G14" s="95">
        <v>12</v>
      </c>
      <c r="H14" s="96">
        <v>1.04</v>
      </c>
      <c r="I14" s="96">
        <v>1.04</v>
      </c>
      <c r="J14" s="97">
        <v>0.83900209700948214</v>
      </c>
      <c r="K14" s="96">
        <v>0.99999999999999978</v>
      </c>
      <c r="L14" s="96">
        <v>1.0131083140670549</v>
      </c>
      <c r="M14" s="96">
        <v>1</v>
      </c>
      <c r="N14" s="98">
        <v>0.65800000000000003</v>
      </c>
      <c r="O14" s="98">
        <v>0.66662527065612187</v>
      </c>
      <c r="P14" s="98">
        <v>0.66928187046593102</v>
      </c>
      <c r="Q14" s="99">
        <v>0</v>
      </c>
      <c r="R14" s="96">
        <v>0.99999999999999978</v>
      </c>
      <c r="S14" s="96">
        <v>1.017145699796248</v>
      </c>
      <c r="T14" s="99">
        <v>0</v>
      </c>
      <c r="U14" s="99">
        <v>0</v>
      </c>
      <c r="V14" s="95">
        <v>0</v>
      </c>
      <c r="W14" s="99">
        <v>0</v>
      </c>
      <c r="X14" s="99">
        <v>0</v>
      </c>
      <c r="Y14" s="95">
        <v>0</v>
      </c>
      <c r="Z14" s="95">
        <v>1</v>
      </c>
      <c r="AA14" s="98">
        <v>0.66662527065612187</v>
      </c>
      <c r="AB14" s="98">
        <v>0.66928187046593102</v>
      </c>
      <c r="AC14" s="100">
        <v>0</v>
      </c>
      <c r="AD14" s="96">
        <v>0</v>
      </c>
      <c r="AE14" s="95">
        <v>1</v>
      </c>
      <c r="AF14" s="95">
        <v>0</v>
      </c>
      <c r="AG14" s="96">
        <v>1</v>
      </c>
      <c r="AH14" s="96">
        <v>0.99525154750742739</v>
      </c>
      <c r="AI14" s="96">
        <v>0.99525154750742739</v>
      </c>
      <c r="AJ14" s="96">
        <v>51480</v>
      </c>
      <c r="AK14" s="96">
        <v>51480.000000000007</v>
      </c>
      <c r="AL14" s="96">
        <v>41530.603801969373</v>
      </c>
      <c r="AM14" s="96">
        <v>49499.999999999993</v>
      </c>
      <c r="AN14" s="96">
        <v>50148.861546319211</v>
      </c>
      <c r="AO14" s="96">
        <v>49500</v>
      </c>
      <c r="AP14" s="96">
        <v>32571</v>
      </c>
      <c r="AQ14" s="96">
        <v>32997.950897478033</v>
      </c>
      <c r="AR14" s="96">
        <v>33129.452588063577</v>
      </c>
      <c r="AS14" s="96">
        <v>0</v>
      </c>
      <c r="AT14" s="96">
        <v>49499.999999999993</v>
      </c>
      <c r="AU14" s="96">
        <v>50348.712139914263</v>
      </c>
      <c r="AV14" s="96">
        <v>32997.950897478033</v>
      </c>
      <c r="AW14" s="96">
        <v>33129.452588063577</v>
      </c>
      <c r="AX14" s="96">
        <v>42075</v>
      </c>
      <c r="AY14" s="96">
        <v>41580</v>
      </c>
      <c r="AZ14" s="96">
        <v>41332.5</v>
      </c>
      <c r="BA14" s="96">
        <v>32422.5</v>
      </c>
      <c r="BB14" s="96">
        <v>49500</v>
      </c>
      <c r="BC14" s="96">
        <v>49500</v>
      </c>
      <c r="BD14" s="96">
        <v>49500</v>
      </c>
      <c r="BE14" s="96">
        <v>49500</v>
      </c>
      <c r="BF14" s="96">
        <v>49500</v>
      </c>
      <c r="BG14" s="96">
        <v>49500</v>
      </c>
      <c r="BH14" s="96">
        <v>49500</v>
      </c>
      <c r="BI14" s="96">
        <v>49500</v>
      </c>
      <c r="BJ14" s="96">
        <v>49500</v>
      </c>
      <c r="BK14" s="96">
        <v>49500</v>
      </c>
      <c r="BL14" s="96">
        <v>49500</v>
      </c>
      <c r="BM14" s="96">
        <v>49500</v>
      </c>
      <c r="BN14" s="96">
        <v>-234.54081665768871</v>
      </c>
      <c r="BO14" s="96">
        <v>-234.63066853669881</v>
      </c>
      <c r="BP14" s="96">
        <v>-234.7205892860629</v>
      </c>
      <c r="BQ14" s="96">
        <v>-234.8136306924512</v>
      </c>
      <c r="BR14" s="96">
        <v>-234.9067458898638</v>
      </c>
      <c r="BS14" s="96">
        <v>-234.99993496611501</v>
      </c>
      <c r="BT14" s="96">
        <v>-235.0931980091728</v>
      </c>
      <c r="BU14" s="96">
        <v>-235.18806584094011</v>
      </c>
      <c r="BV14" s="96">
        <v>-235.2814782982424</v>
      </c>
      <c r="BW14" s="96">
        <v>-235.37496498850351</v>
      </c>
      <c r="BX14" s="96">
        <v>-235.46852600025761</v>
      </c>
      <c r="BY14" s="96">
        <v>-235.5621614221707</v>
      </c>
      <c r="BZ14" s="96">
        <v>0</v>
      </c>
      <c r="CA14" s="96">
        <v>0</v>
      </c>
      <c r="CB14" s="96">
        <v>0</v>
      </c>
      <c r="CC14" s="96">
        <v>0</v>
      </c>
      <c r="CD14" s="96">
        <v>0</v>
      </c>
      <c r="CE14" s="96">
        <v>0</v>
      </c>
      <c r="CF14" s="96">
        <v>0</v>
      </c>
      <c r="CG14" s="96">
        <v>0</v>
      </c>
      <c r="CH14" s="96">
        <v>0</v>
      </c>
      <c r="CI14" s="96">
        <v>0</v>
      </c>
      <c r="CJ14" s="96">
        <v>0</v>
      </c>
      <c r="CK14" s="96">
        <v>0</v>
      </c>
      <c r="CL14" s="96">
        <v>49500</v>
      </c>
      <c r="CM14" s="96">
        <v>49500</v>
      </c>
      <c r="CN14" s="96">
        <v>49500</v>
      </c>
      <c r="CO14" s="96">
        <v>49500</v>
      </c>
      <c r="CP14" s="96">
        <v>49500</v>
      </c>
      <c r="CQ14" s="96">
        <v>49500</v>
      </c>
      <c r="CR14" s="96">
        <v>49500</v>
      </c>
      <c r="CS14" s="96">
        <v>49500</v>
      </c>
      <c r="CT14" s="96">
        <v>49500</v>
      </c>
      <c r="CU14" s="96">
        <v>49500</v>
      </c>
      <c r="CV14" s="96">
        <v>49500</v>
      </c>
      <c r="CW14" s="96">
        <v>49500</v>
      </c>
      <c r="CX14" s="96">
        <v>-234.54081665768871</v>
      </c>
      <c r="CY14" s="96">
        <v>-234.63066853669881</v>
      </c>
      <c r="CZ14" s="96">
        <v>-234.7205892860629</v>
      </c>
      <c r="DA14" s="96">
        <v>-234.8136306924512</v>
      </c>
      <c r="DB14" s="96">
        <v>-234.9067458898638</v>
      </c>
      <c r="DC14" s="96">
        <v>-234.99993496611501</v>
      </c>
      <c r="DD14" s="96">
        <v>-235.0931980091728</v>
      </c>
      <c r="DE14" s="96">
        <v>-235.18806584094011</v>
      </c>
      <c r="DF14" s="96">
        <v>-235.2814782982424</v>
      </c>
      <c r="DG14" s="96">
        <v>-235.37496498850351</v>
      </c>
      <c r="DH14" s="96">
        <v>-235.46852600025761</v>
      </c>
      <c r="DI14" s="96">
        <v>-235.5621614221707</v>
      </c>
      <c r="DJ14" s="96">
        <v>0</v>
      </c>
      <c r="DK14" s="96">
        <v>0</v>
      </c>
      <c r="DL14" s="96">
        <v>0</v>
      </c>
      <c r="DM14" s="96">
        <v>0</v>
      </c>
      <c r="DN14" s="96">
        <v>0</v>
      </c>
      <c r="DO14" s="96">
        <v>0</v>
      </c>
      <c r="DP14" s="96">
        <v>0</v>
      </c>
      <c r="DQ14" s="96">
        <v>0</v>
      </c>
      <c r="DR14" s="96">
        <v>0</v>
      </c>
      <c r="DS14" s="96">
        <v>0</v>
      </c>
      <c r="DT14" s="96">
        <v>0</v>
      </c>
      <c r="DU14" s="96">
        <v>0</v>
      </c>
      <c r="DV14" s="96">
        <v>-225.65003880342439</v>
      </c>
      <c r="DW14" s="96">
        <v>-206.6832813580549</v>
      </c>
      <c r="DX14" s="96">
        <v>-187.70191686409561</v>
      </c>
      <c r="DY14" s="96">
        <v>-168.06174016375499</v>
      </c>
      <c r="DZ14" s="96">
        <v>-148.405912591369</v>
      </c>
      <c r="EA14" s="96">
        <v>-128.73441543166379</v>
      </c>
      <c r="EB14" s="96">
        <v>-109.04722993953</v>
      </c>
      <c r="EC14" s="96">
        <v>-89.021208137963328</v>
      </c>
      <c r="ED14" s="96">
        <v>-69.302331667228657</v>
      </c>
      <c r="EE14" s="96">
        <v>-49.567710139996393</v>
      </c>
      <c r="EF14" s="96">
        <v>-29.817324690632969</v>
      </c>
      <c r="EG14" s="96">
        <v>-10.05115642337795</v>
      </c>
      <c r="EH14" s="101">
        <v>46023</v>
      </c>
      <c r="EI14" s="99">
        <v>0.04</v>
      </c>
      <c r="EJ14" t="s">
        <v>376</v>
      </c>
      <c r="EK14" s="101"/>
      <c r="EL14" s="99"/>
      <c r="EN14" s="101"/>
      <c r="EO14" s="99"/>
      <c r="EQ14" s="101"/>
      <c r="ER14" s="99"/>
    </row>
    <row r="15" spans="1:149" x14ac:dyDescent="0.3">
      <c r="A15" t="s">
        <v>33</v>
      </c>
      <c r="B15" t="s">
        <v>53</v>
      </c>
      <c r="C15" t="s">
        <v>95</v>
      </c>
      <c r="D15" t="s">
        <v>402</v>
      </c>
      <c r="E15" t="s">
        <v>403</v>
      </c>
      <c r="F15" s="94">
        <v>108000</v>
      </c>
      <c r="G15" s="95">
        <v>12</v>
      </c>
      <c r="H15" s="96">
        <v>1.05</v>
      </c>
      <c r="I15" s="96">
        <v>1.061638888888889</v>
      </c>
      <c r="J15" s="97">
        <v>0.84199580598103541</v>
      </c>
      <c r="K15" s="96">
        <v>0.9890368664800232</v>
      </c>
      <c r="L15" s="96">
        <v>1.0095062160192581</v>
      </c>
      <c r="M15" s="96">
        <v>1</v>
      </c>
      <c r="N15" s="98">
        <v>0.64200000000000002</v>
      </c>
      <c r="O15" s="98">
        <v>0.64099775106279444</v>
      </c>
      <c r="P15" s="98">
        <v>0.61902907619269565</v>
      </c>
      <c r="Q15" s="99">
        <v>0</v>
      </c>
      <c r="R15" s="96">
        <v>0.96269554753309272</v>
      </c>
      <c r="S15" s="96">
        <v>1.0015832599613119</v>
      </c>
      <c r="T15" s="99">
        <v>1.108465608465603E-2</v>
      </c>
      <c r="U15" s="99">
        <v>2.7362045056124051E-2</v>
      </c>
      <c r="V15" s="95">
        <v>0</v>
      </c>
      <c r="W15" s="99">
        <v>0</v>
      </c>
      <c r="X15" s="99">
        <v>0</v>
      </c>
      <c r="Y15" s="95">
        <v>0</v>
      </c>
      <c r="Z15" s="95">
        <v>1</v>
      </c>
      <c r="AA15" s="98">
        <v>0.64099775106279444</v>
      </c>
      <c r="AB15" s="98">
        <v>0.61902907619269565</v>
      </c>
      <c r="AC15" s="100">
        <v>0</v>
      </c>
      <c r="AD15" s="96">
        <v>0</v>
      </c>
      <c r="AE15" s="95">
        <v>1</v>
      </c>
      <c r="AF15" s="95">
        <v>1</v>
      </c>
      <c r="AG15" s="96">
        <v>1.034166666666666</v>
      </c>
      <c r="AH15" s="96">
        <v>1.009530917047716</v>
      </c>
      <c r="AI15" s="96">
        <v>1.044023055419492</v>
      </c>
      <c r="AJ15" s="96">
        <v>113400</v>
      </c>
      <c r="AK15" s="96">
        <v>114657</v>
      </c>
      <c r="AL15" s="96">
        <v>90935.547045951826</v>
      </c>
      <c r="AM15" s="96">
        <v>106815.9815798425</v>
      </c>
      <c r="AN15" s="96">
        <v>109026.6713300798</v>
      </c>
      <c r="AO15" s="96">
        <v>108000</v>
      </c>
      <c r="AP15" s="96">
        <v>69336</v>
      </c>
      <c r="AQ15" s="96">
        <v>69227.757114781794</v>
      </c>
      <c r="AR15" s="96">
        <v>66855.140228811128</v>
      </c>
      <c r="AS15" s="96">
        <v>0</v>
      </c>
      <c r="AT15" s="96">
        <v>103971.119133574</v>
      </c>
      <c r="AU15" s="96">
        <v>108170.9920758217</v>
      </c>
      <c r="AV15" s="96">
        <v>69227.757114781794</v>
      </c>
      <c r="AW15" s="96">
        <v>66855.140228811128</v>
      </c>
      <c r="AX15" s="96">
        <v>91800</v>
      </c>
      <c r="AY15" s="96">
        <v>90720</v>
      </c>
      <c r="AZ15" s="96">
        <v>91800</v>
      </c>
      <c r="BA15" s="96">
        <v>67500</v>
      </c>
      <c r="BB15" s="96">
        <v>108000</v>
      </c>
      <c r="BC15" s="96">
        <v>108000</v>
      </c>
      <c r="BD15" s="96">
        <v>108000</v>
      </c>
      <c r="BE15" s="96">
        <v>108000</v>
      </c>
      <c r="BF15" s="96">
        <v>108000</v>
      </c>
      <c r="BG15" s="96">
        <v>108000</v>
      </c>
      <c r="BH15" s="96">
        <v>108000</v>
      </c>
      <c r="BI15" s="96">
        <v>108000</v>
      </c>
      <c r="BJ15" s="96">
        <v>108000</v>
      </c>
      <c r="BK15" s="96">
        <v>108000</v>
      </c>
      <c r="BL15" s="96">
        <v>108000</v>
      </c>
      <c r="BM15" s="96">
        <v>108000</v>
      </c>
      <c r="BN15" s="96">
        <v>6485.5089757543337</v>
      </c>
      <c r="BO15" s="96">
        <v>1033.0188679245159</v>
      </c>
      <c r="BP15" s="96">
        <v>1032.220898414487</v>
      </c>
      <c r="BQ15" s="96">
        <v>5392.6530612244906</v>
      </c>
      <c r="BR15" s="96">
        <v>5391.7977542777271</v>
      </c>
      <c r="BS15" s="96">
        <v>5390.9438102452968</v>
      </c>
      <c r="BT15" s="96">
        <v>5390.0912258721164</v>
      </c>
      <c r="BU15" s="96">
        <v>5389.2260546391399</v>
      </c>
      <c r="BV15" s="96">
        <v>5388.3762020170489</v>
      </c>
      <c r="BW15" s="96">
        <v>5387.5276992982581</v>
      </c>
      <c r="BX15" s="96">
        <v>5386.6805432689789</v>
      </c>
      <c r="BY15" s="96">
        <v>5385.8347307257591</v>
      </c>
      <c r="BZ15" s="96">
        <v>5400.0000000000045</v>
      </c>
      <c r="CA15" s="96">
        <v>0</v>
      </c>
      <c r="CB15" s="96">
        <v>0</v>
      </c>
      <c r="CC15" s="96">
        <v>4320.0000000000036</v>
      </c>
      <c r="CD15" s="96">
        <v>4320.0000000000036</v>
      </c>
      <c r="CE15" s="96">
        <v>4320.0000000000036</v>
      </c>
      <c r="CF15" s="96">
        <v>4320.0000000000036</v>
      </c>
      <c r="CG15" s="96">
        <v>4320.0000000000036</v>
      </c>
      <c r="CH15" s="96">
        <v>4320.0000000000036</v>
      </c>
      <c r="CI15" s="96">
        <v>4320.0000000000036</v>
      </c>
      <c r="CJ15" s="96">
        <v>4320.0000000000036</v>
      </c>
      <c r="CK15" s="96">
        <v>4320.0000000000036</v>
      </c>
      <c r="CL15" s="96">
        <v>108000</v>
      </c>
      <c r="CM15" s="96">
        <v>108000</v>
      </c>
      <c r="CN15" s="96">
        <v>108000</v>
      </c>
      <c r="CO15" s="96">
        <v>108000</v>
      </c>
      <c r="CP15" s="96">
        <v>108000</v>
      </c>
      <c r="CQ15" s="96">
        <v>108000</v>
      </c>
      <c r="CR15" s="96">
        <v>108000</v>
      </c>
      <c r="CS15" s="96">
        <v>108000</v>
      </c>
      <c r="CT15" s="96">
        <v>108000</v>
      </c>
      <c r="CU15" s="96">
        <v>108000</v>
      </c>
      <c r="CV15" s="96">
        <v>108000</v>
      </c>
      <c r="CW15" s="96">
        <v>108000</v>
      </c>
      <c r="CX15" s="96">
        <v>1033.818072146973</v>
      </c>
      <c r="CY15" s="96">
        <v>1033.0188679245159</v>
      </c>
      <c r="CZ15" s="96">
        <v>1032.220898414487</v>
      </c>
      <c r="DA15" s="96">
        <v>1031.397174254317</v>
      </c>
      <c r="DB15" s="96">
        <v>1030.574763728572</v>
      </c>
      <c r="DC15" s="96">
        <v>1029.7536636973971</v>
      </c>
      <c r="DD15" s="96">
        <v>1028.9338710308859</v>
      </c>
      <c r="DE15" s="96">
        <v>1028.101975614549</v>
      </c>
      <c r="DF15" s="96">
        <v>1027.28480963178</v>
      </c>
      <c r="DG15" s="96">
        <v>1026.468941632932</v>
      </c>
      <c r="DH15" s="96">
        <v>1025.65436852786</v>
      </c>
      <c r="DI15" s="96">
        <v>1024.8410872362999</v>
      </c>
      <c r="DJ15" s="96">
        <v>4320.0000000000036</v>
      </c>
      <c r="DK15" s="96">
        <v>4320.0000000000036</v>
      </c>
      <c r="DL15" s="96">
        <v>4320.0000000000036</v>
      </c>
      <c r="DM15" s="96">
        <v>0</v>
      </c>
      <c r="DN15" s="96">
        <v>0</v>
      </c>
      <c r="DO15" s="96">
        <v>0</v>
      </c>
      <c r="DP15" s="96">
        <v>0</v>
      </c>
      <c r="DQ15" s="96">
        <v>0</v>
      </c>
      <c r="DR15" s="96">
        <v>0</v>
      </c>
      <c r="DS15" s="96">
        <v>0</v>
      </c>
      <c r="DT15" s="96">
        <v>0</v>
      </c>
      <c r="DU15" s="96">
        <v>0</v>
      </c>
      <c r="DV15" s="96">
        <v>5339.7513995142226</v>
      </c>
      <c r="DW15" s="96">
        <v>5252.9630110318076</v>
      </c>
      <c r="DX15" s="96">
        <v>5166.307434929784</v>
      </c>
      <c r="DY15" s="96">
        <v>727.74394194636466</v>
      </c>
      <c r="DZ15" s="96">
        <v>641.86660796830085</v>
      </c>
      <c r="EA15" s="96">
        <v>556.12482533768764</v>
      </c>
      <c r="EB15" s="96">
        <v>470.51827337013378</v>
      </c>
      <c r="EC15" s="96">
        <v>383.64658012013211</v>
      </c>
      <c r="ED15" s="96">
        <v>298.31173524704991</v>
      </c>
      <c r="EE15" s="96">
        <v>213.11115983337459</v>
      </c>
      <c r="EF15" s="96">
        <v>128.0445372303509</v>
      </c>
      <c r="EG15" s="96">
        <v>43.111551784067892</v>
      </c>
      <c r="EH15" s="101">
        <v>46054</v>
      </c>
      <c r="EI15" s="99">
        <v>0.05</v>
      </c>
      <c r="EJ15" t="s">
        <v>376</v>
      </c>
      <c r="EK15" s="101">
        <v>46478</v>
      </c>
      <c r="EL15" s="99">
        <v>0.04</v>
      </c>
      <c r="EM15" t="s">
        <v>377</v>
      </c>
      <c r="EN15" s="101"/>
      <c r="EO15" s="99"/>
      <c r="EQ15" s="101"/>
      <c r="ER15" s="99"/>
    </row>
    <row r="16" spans="1:149" x14ac:dyDescent="0.3">
      <c r="A16" t="s">
        <v>33</v>
      </c>
      <c r="B16" t="s">
        <v>53</v>
      </c>
      <c r="C16" t="s">
        <v>98</v>
      </c>
      <c r="D16" t="s">
        <v>404</v>
      </c>
      <c r="E16" t="s">
        <v>405</v>
      </c>
      <c r="F16" s="94">
        <v>90000</v>
      </c>
      <c r="G16" s="95">
        <v>12</v>
      </c>
      <c r="H16" s="96">
        <v>1</v>
      </c>
      <c r="I16" s="96">
        <v>1</v>
      </c>
      <c r="J16" s="97">
        <v>0.8380041940189642</v>
      </c>
      <c r="K16" s="96">
        <v>1</v>
      </c>
      <c r="L16" s="96">
        <v>1.0143147326309969</v>
      </c>
      <c r="M16" s="96">
        <v>1</v>
      </c>
      <c r="N16" s="98">
        <v>0.67</v>
      </c>
      <c r="O16" s="98">
        <v>0.67959087086276815</v>
      </c>
      <c r="P16" s="98">
        <v>0.68503560995950163</v>
      </c>
      <c r="Q16" s="99">
        <v>0</v>
      </c>
      <c r="R16" s="96">
        <v>1</v>
      </c>
      <c r="S16" s="96">
        <v>1.022441208894779</v>
      </c>
      <c r="T16" s="99">
        <v>0</v>
      </c>
      <c r="U16" s="99">
        <v>0</v>
      </c>
      <c r="V16" s="95">
        <v>0</v>
      </c>
      <c r="W16" s="99">
        <v>0</v>
      </c>
      <c r="X16" s="99">
        <v>0</v>
      </c>
      <c r="Y16" s="95">
        <v>0</v>
      </c>
      <c r="Z16" s="95">
        <v>1</v>
      </c>
      <c r="AA16" s="98">
        <v>0.67959087086276815</v>
      </c>
      <c r="AB16" s="98">
        <v>0.68503560995950163</v>
      </c>
      <c r="AC16" s="100">
        <v>0</v>
      </c>
      <c r="AD16" s="96">
        <v>0</v>
      </c>
      <c r="AE16" s="95">
        <v>0</v>
      </c>
      <c r="AF16" s="95">
        <v>0</v>
      </c>
      <c r="AG16" s="96">
        <v>1</v>
      </c>
      <c r="AH16" s="96">
        <v>0.99051430760215442</v>
      </c>
      <c r="AI16" s="96">
        <v>0.99051430760215442</v>
      </c>
      <c r="AJ16" s="96">
        <v>90000</v>
      </c>
      <c r="AK16" s="96">
        <v>90000</v>
      </c>
      <c r="AL16" s="96">
        <v>75420.377461706783</v>
      </c>
      <c r="AM16" s="96">
        <v>90000</v>
      </c>
      <c r="AN16" s="96">
        <v>91288.325936789741</v>
      </c>
      <c r="AO16" s="96">
        <v>90000</v>
      </c>
      <c r="AP16" s="96">
        <v>60300</v>
      </c>
      <c r="AQ16" s="96">
        <v>61163.178377649143</v>
      </c>
      <c r="AR16" s="96">
        <v>61653.20489635515</v>
      </c>
      <c r="AS16" s="96">
        <v>0</v>
      </c>
      <c r="AT16" s="96">
        <v>90000</v>
      </c>
      <c r="AU16" s="96">
        <v>92019.708800530061</v>
      </c>
      <c r="AV16" s="96">
        <v>61163.178377649143</v>
      </c>
      <c r="AW16" s="96">
        <v>61653.20489635515</v>
      </c>
      <c r="AX16" s="96">
        <v>76500</v>
      </c>
      <c r="AY16" s="96">
        <v>75600</v>
      </c>
      <c r="AZ16" s="96">
        <v>74700</v>
      </c>
      <c r="BA16" s="96">
        <v>58050</v>
      </c>
      <c r="BB16" s="96">
        <v>90000</v>
      </c>
      <c r="BC16" s="96">
        <v>90000</v>
      </c>
      <c r="BD16" s="96">
        <v>90000</v>
      </c>
      <c r="BE16" s="96">
        <v>90000</v>
      </c>
      <c r="BF16" s="96">
        <v>90000</v>
      </c>
      <c r="BG16" s="96">
        <v>90000</v>
      </c>
      <c r="BH16" s="96">
        <v>90000</v>
      </c>
      <c r="BI16" s="96">
        <v>90000</v>
      </c>
      <c r="BJ16" s="96">
        <v>90000</v>
      </c>
      <c r="BK16" s="96">
        <v>90000</v>
      </c>
      <c r="BL16" s="96">
        <v>90000</v>
      </c>
      <c r="BM16" s="96">
        <v>90000</v>
      </c>
      <c r="BN16" s="96">
        <v>-850.03428601001406</v>
      </c>
      <c r="BO16" s="96">
        <v>-850.68365444374899</v>
      </c>
      <c r="BP16" s="96">
        <v>-851.33401578272208</v>
      </c>
      <c r="BQ16" s="96">
        <v>-852.00746965452106</v>
      </c>
      <c r="BR16" s="96">
        <v>-852.68198985087861</v>
      </c>
      <c r="BS16" s="96">
        <v>-853.3575789063475</v>
      </c>
      <c r="BT16" s="96">
        <v>-854.03423936356364</v>
      </c>
      <c r="BU16" s="96">
        <v>-854.72309313490814</v>
      </c>
      <c r="BV16" s="96">
        <v>-855.40192172485763</v>
      </c>
      <c r="BW16" s="96">
        <v>-856.08182943515021</v>
      </c>
      <c r="BX16" s="96">
        <v>-856.7628188409559</v>
      </c>
      <c r="BY16" s="96">
        <v>-857.44489252574829</v>
      </c>
      <c r="BZ16" s="96">
        <v>0</v>
      </c>
      <c r="CA16" s="96">
        <v>0</v>
      </c>
      <c r="CB16" s="96">
        <v>0</v>
      </c>
      <c r="CC16" s="96">
        <v>0</v>
      </c>
      <c r="CD16" s="96">
        <v>0</v>
      </c>
      <c r="CE16" s="96">
        <v>0</v>
      </c>
      <c r="CF16" s="96">
        <v>0</v>
      </c>
      <c r="CG16" s="96">
        <v>0</v>
      </c>
      <c r="CH16" s="96">
        <v>0</v>
      </c>
      <c r="CI16" s="96">
        <v>0</v>
      </c>
      <c r="CJ16" s="96">
        <v>0</v>
      </c>
      <c r="CK16" s="96">
        <v>0</v>
      </c>
      <c r="CL16" s="96">
        <v>90000</v>
      </c>
      <c r="CM16" s="96">
        <v>90000</v>
      </c>
      <c r="CN16" s="96">
        <v>90000</v>
      </c>
      <c r="CO16" s="96">
        <v>90000</v>
      </c>
      <c r="CP16" s="96">
        <v>90000</v>
      </c>
      <c r="CQ16" s="96">
        <v>90000</v>
      </c>
      <c r="CR16" s="96">
        <v>90000</v>
      </c>
      <c r="CS16" s="96">
        <v>90000</v>
      </c>
      <c r="CT16" s="96">
        <v>90000</v>
      </c>
      <c r="CU16" s="96">
        <v>90000</v>
      </c>
      <c r="CV16" s="96">
        <v>90000</v>
      </c>
      <c r="CW16" s="96">
        <v>90000</v>
      </c>
      <c r="CX16" s="96">
        <v>-850.03428601001406</v>
      </c>
      <c r="CY16" s="96">
        <v>-850.68365444374899</v>
      </c>
      <c r="CZ16" s="96">
        <v>-851.33401578272208</v>
      </c>
      <c r="DA16" s="96">
        <v>-852.00746965452106</v>
      </c>
      <c r="DB16" s="96">
        <v>-852.68198985087861</v>
      </c>
      <c r="DC16" s="96">
        <v>-853.3575789063475</v>
      </c>
      <c r="DD16" s="96">
        <v>-854.03423936356364</v>
      </c>
      <c r="DE16" s="96">
        <v>-854.72309313490814</v>
      </c>
      <c r="DF16" s="96">
        <v>-855.40192172485763</v>
      </c>
      <c r="DG16" s="96">
        <v>-856.08182943515021</v>
      </c>
      <c r="DH16" s="96">
        <v>-856.7628188409559</v>
      </c>
      <c r="DI16" s="96">
        <v>-857.44489252574829</v>
      </c>
      <c r="DJ16" s="96">
        <v>0</v>
      </c>
      <c r="DK16" s="96">
        <v>0</v>
      </c>
      <c r="DL16" s="96">
        <v>0</v>
      </c>
      <c r="DM16" s="96">
        <v>0</v>
      </c>
      <c r="DN16" s="96">
        <v>0</v>
      </c>
      <c r="DO16" s="96">
        <v>0</v>
      </c>
      <c r="DP16" s="96">
        <v>0</v>
      </c>
      <c r="DQ16" s="96">
        <v>0</v>
      </c>
      <c r="DR16" s="96">
        <v>0</v>
      </c>
      <c r="DS16" s="96">
        <v>0</v>
      </c>
      <c r="DT16" s="96">
        <v>0</v>
      </c>
      <c r="DU16" s="96">
        <v>0</v>
      </c>
      <c r="DV16" s="96">
        <v>-821.69773122085292</v>
      </c>
      <c r="DW16" s="96">
        <v>-752.92149224857724</v>
      </c>
      <c r="DX16" s="96">
        <v>-684.03908794788299</v>
      </c>
      <c r="DY16" s="96">
        <v>-612.70980073839803</v>
      </c>
      <c r="DZ16" s="96">
        <v>-541.26649283945278</v>
      </c>
      <c r="EA16" s="96">
        <v>-469.70889063729601</v>
      </c>
      <c r="EB16" s="96">
        <v>-398.03671964198651</v>
      </c>
      <c r="EC16" s="96">
        <v>-325.07190984671809</v>
      </c>
      <c r="ED16" s="96">
        <v>-253.16788474683329</v>
      </c>
      <c r="EE16" s="96">
        <v>-181.14845754126699</v>
      </c>
      <c r="EF16" s="96">
        <v>-109.0133501856416</v>
      </c>
      <c r="EG16" s="96">
        <v>-36.762283741584852</v>
      </c>
      <c r="EH16" s="101"/>
      <c r="EI16" s="99"/>
      <c r="EK16" s="101"/>
      <c r="EL16" s="99"/>
      <c r="EN16" s="101"/>
      <c r="EO16" s="99"/>
      <c r="EQ16" s="101"/>
      <c r="ER16" s="99"/>
    </row>
    <row r="17" spans="1:148" x14ac:dyDescent="0.3">
      <c r="A17" t="s">
        <v>33</v>
      </c>
      <c r="B17" t="s">
        <v>53</v>
      </c>
      <c r="C17" t="s">
        <v>100</v>
      </c>
      <c r="D17" t="s">
        <v>406</v>
      </c>
      <c r="E17" t="s">
        <v>407</v>
      </c>
      <c r="F17" s="94">
        <v>72000</v>
      </c>
      <c r="G17" s="95">
        <v>12</v>
      </c>
      <c r="H17" s="96">
        <v>1.02</v>
      </c>
      <c r="I17" s="96">
        <v>1.0193749999999999</v>
      </c>
      <c r="J17" s="97">
        <v>0.84099790299051769</v>
      </c>
      <c r="K17" s="96">
        <v>1.000613120784795</v>
      </c>
      <c r="L17" s="96">
        <v>1.0107040659405591</v>
      </c>
      <c r="M17" s="96">
        <v>1</v>
      </c>
      <c r="N17" s="98">
        <v>0.65400000000000003</v>
      </c>
      <c r="O17" s="98">
        <v>0.66140573224537402</v>
      </c>
      <c r="P17" s="98">
        <v>0.65839328162062394</v>
      </c>
      <c r="Q17" s="99">
        <v>0</v>
      </c>
      <c r="R17" s="96">
        <v>1</v>
      </c>
      <c r="S17" s="96">
        <v>1.006717555994838</v>
      </c>
      <c r="T17" s="99">
        <v>-6.1274509803932453E-4</v>
      </c>
      <c r="U17" s="99">
        <v>6.1312078479458521E-4</v>
      </c>
      <c r="V17" s="95">
        <v>0</v>
      </c>
      <c r="W17" s="99">
        <v>0</v>
      </c>
      <c r="X17" s="99">
        <v>0</v>
      </c>
      <c r="Y17" s="95">
        <v>0</v>
      </c>
      <c r="Z17" s="95">
        <v>1</v>
      </c>
      <c r="AA17" s="98">
        <v>0.66140573224537402</v>
      </c>
      <c r="AB17" s="98">
        <v>0.65839328162062394</v>
      </c>
      <c r="AC17" s="100">
        <v>0</v>
      </c>
      <c r="AD17" s="96">
        <v>0</v>
      </c>
      <c r="AE17" s="95">
        <v>1</v>
      </c>
      <c r="AF17" s="95">
        <v>0</v>
      </c>
      <c r="AG17" s="96">
        <v>1.0049999999999999</v>
      </c>
      <c r="AH17" s="96">
        <v>1.00475975841704</v>
      </c>
      <c r="AI17" s="96">
        <v>1.0097835996693361</v>
      </c>
      <c r="AJ17" s="96">
        <v>73440</v>
      </c>
      <c r="AK17" s="96">
        <v>73395</v>
      </c>
      <c r="AL17" s="96">
        <v>60551.849015317282</v>
      </c>
      <c r="AM17" s="96">
        <v>72044.144696505231</v>
      </c>
      <c r="AN17" s="96">
        <v>72770.692747720241</v>
      </c>
      <c r="AO17" s="96">
        <v>72000</v>
      </c>
      <c r="AP17" s="96">
        <v>47088</v>
      </c>
      <c r="AQ17" s="96">
        <v>47621.212721666932</v>
      </c>
      <c r="AR17" s="96">
        <v>47404.31627668492</v>
      </c>
      <c r="AS17" s="96">
        <v>0</v>
      </c>
      <c r="AT17" s="96">
        <v>72000.000000000015</v>
      </c>
      <c r="AU17" s="96">
        <v>72483.664031628301</v>
      </c>
      <c r="AV17" s="96">
        <v>47621.212721666932</v>
      </c>
      <c r="AW17" s="96">
        <v>47404.31627668492</v>
      </c>
      <c r="AX17" s="96">
        <v>61200</v>
      </c>
      <c r="AY17" s="96">
        <v>60480</v>
      </c>
      <c r="AZ17" s="96">
        <v>60840</v>
      </c>
      <c r="BA17" s="96">
        <v>44280</v>
      </c>
      <c r="BB17" s="96">
        <v>72000</v>
      </c>
      <c r="BC17" s="96">
        <v>72000</v>
      </c>
      <c r="BD17" s="96">
        <v>72000</v>
      </c>
      <c r="BE17" s="96">
        <v>72000</v>
      </c>
      <c r="BF17" s="96">
        <v>72000</v>
      </c>
      <c r="BG17" s="96">
        <v>72000</v>
      </c>
      <c r="BH17" s="96">
        <v>72000</v>
      </c>
      <c r="BI17" s="96">
        <v>72000</v>
      </c>
      <c r="BJ17" s="96">
        <v>72000</v>
      </c>
      <c r="BK17" s="96">
        <v>72000</v>
      </c>
      <c r="BL17" s="96">
        <v>72000</v>
      </c>
      <c r="BM17" s="96">
        <v>72000</v>
      </c>
      <c r="BN17" s="96">
        <v>1790.3152832321539</v>
      </c>
      <c r="BO17" s="96">
        <v>1790.1802790406159</v>
      </c>
      <c r="BP17" s="96">
        <v>1790.0453788645459</v>
      </c>
      <c r="BQ17" s="96">
        <v>343.04511278195088</v>
      </c>
      <c r="BR17" s="96">
        <v>342.9085903299196</v>
      </c>
      <c r="BS17" s="96">
        <v>342.77217649896841</v>
      </c>
      <c r="BT17" s="96">
        <v>342.635871159521</v>
      </c>
      <c r="BU17" s="96">
        <v>342.49744234691627</v>
      </c>
      <c r="BV17" s="96">
        <v>342.36135537578429</v>
      </c>
      <c r="BW17" s="96">
        <v>342.22537650651577</v>
      </c>
      <c r="BX17" s="96">
        <v>342.08950561036568</v>
      </c>
      <c r="BY17" s="96">
        <v>341.95374255879688</v>
      </c>
      <c r="BZ17" s="96">
        <v>1440.0000000000009</v>
      </c>
      <c r="CA17" s="96">
        <v>1440.0000000000009</v>
      </c>
      <c r="CB17" s="96">
        <v>1440.0000000000009</v>
      </c>
      <c r="CC17" s="96">
        <v>0</v>
      </c>
      <c r="CD17" s="96">
        <v>0</v>
      </c>
      <c r="CE17" s="96">
        <v>0</v>
      </c>
      <c r="CF17" s="96">
        <v>0</v>
      </c>
      <c r="CG17" s="96">
        <v>0</v>
      </c>
      <c r="CH17" s="96">
        <v>0</v>
      </c>
      <c r="CI17" s="96">
        <v>0</v>
      </c>
      <c r="CJ17" s="96">
        <v>0</v>
      </c>
      <c r="CK17" s="96">
        <v>0</v>
      </c>
      <c r="CL17" s="96">
        <v>72000</v>
      </c>
      <c r="CM17" s="96">
        <v>72000</v>
      </c>
      <c r="CN17" s="96">
        <v>72000</v>
      </c>
      <c r="CO17" s="96">
        <v>72000</v>
      </c>
      <c r="CP17" s="96">
        <v>72000</v>
      </c>
      <c r="CQ17" s="96">
        <v>72000</v>
      </c>
      <c r="CR17" s="96">
        <v>72000</v>
      </c>
      <c r="CS17" s="96">
        <v>72000</v>
      </c>
      <c r="CT17" s="96">
        <v>72000</v>
      </c>
      <c r="CU17" s="96">
        <v>72000</v>
      </c>
      <c r="CV17" s="96">
        <v>72000</v>
      </c>
      <c r="CW17" s="96">
        <v>72000</v>
      </c>
      <c r="CX17" s="96">
        <v>343.44635610995408</v>
      </c>
      <c r="CY17" s="96">
        <v>343.31399905941851</v>
      </c>
      <c r="CZ17" s="96">
        <v>343.18174398484649</v>
      </c>
      <c r="DA17" s="96">
        <v>343.04511278195088</v>
      </c>
      <c r="DB17" s="96">
        <v>342.9085903299196</v>
      </c>
      <c r="DC17" s="96">
        <v>342.77217649896841</v>
      </c>
      <c r="DD17" s="96">
        <v>342.635871159521</v>
      </c>
      <c r="DE17" s="96">
        <v>342.49744234691627</v>
      </c>
      <c r="DF17" s="96">
        <v>342.36135537578429</v>
      </c>
      <c r="DG17" s="96">
        <v>342.22537650651577</v>
      </c>
      <c r="DH17" s="96">
        <v>342.08950561036568</v>
      </c>
      <c r="DI17" s="96">
        <v>341.95374255879688</v>
      </c>
      <c r="DJ17" s="96">
        <v>0</v>
      </c>
      <c r="DK17" s="96">
        <v>0</v>
      </c>
      <c r="DL17" s="96">
        <v>0</v>
      </c>
      <c r="DM17" s="96">
        <v>0</v>
      </c>
      <c r="DN17" s="96">
        <v>0</v>
      </c>
      <c r="DO17" s="96">
        <v>0</v>
      </c>
      <c r="DP17" s="96">
        <v>0</v>
      </c>
      <c r="DQ17" s="96">
        <v>0</v>
      </c>
      <c r="DR17" s="96">
        <v>0</v>
      </c>
      <c r="DS17" s="96">
        <v>0</v>
      </c>
      <c r="DT17" s="96">
        <v>0</v>
      </c>
      <c r="DU17" s="96">
        <v>0</v>
      </c>
      <c r="DV17" s="96">
        <v>327.30039605377573</v>
      </c>
      <c r="DW17" s="96">
        <v>299.55924226073267</v>
      </c>
      <c r="DX17" s="96">
        <v>271.8393605614562</v>
      </c>
      <c r="DY17" s="96">
        <v>243.20216179699199</v>
      </c>
      <c r="DZ17" s="96">
        <v>214.5876486133815</v>
      </c>
      <c r="EA17" s="96">
        <v>185.99579406496329</v>
      </c>
      <c r="EB17" s="96">
        <v>157.42657124876129</v>
      </c>
      <c r="EC17" s="96">
        <v>128.41216413409381</v>
      </c>
      <c r="ED17" s="96">
        <v>99.888494152420293</v>
      </c>
      <c r="EE17" s="96">
        <v>71.387375010534271</v>
      </c>
      <c r="EF17" s="96">
        <v>42.908779975899591</v>
      </c>
      <c r="EG17" s="96">
        <v>14.45268235828223</v>
      </c>
      <c r="EH17" s="101">
        <v>46113</v>
      </c>
      <c r="EI17" s="99">
        <v>0.02</v>
      </c>
      <c r="EJ17" t="s">
        <v>376</v>
      </c>
      <c r="EK17" s="101"/>
      <c r="EL17" s="99"/>
      <c r="EN17" s="101"/>
      <c r="EO17" s="99"/>
      <c r="EQ17" s="101"/>
      <c r="ER17" s="99"/>
    </row>
    <row r="18" spans="1:148" x14ac:dyDescent="0.3">
      <c r="A18" t="s">
        <v>33</v>
      </c>
      <c r="B18" t="s">
        <v>53</v>
      </c>
      <c r="C18" t="s">
        <v>102</v>
      </c>
      <c r="D18" t="s">
        <v>408</v>
      </c>
      <c r="E18" t="s">
        <v>409</v>
      </c>
      <c r="F18" s="94">
        <v>54000</v>
      </c>
      <c r="G18" s="95">
        <v>12</v>
      </c>
      <c r="H18" s="96">
        <v>1.03</v>
      </c>
      <c r="I18" s="96">
        <v>1.028333333333334</v>
      </c>
      <c r="J18" s="97">
        <v>0.84399161196207151</v>
      </c>
      <c r="K18" s="96">
        <v>1.00162074554295</v>
      </c>
      <c r="L18" s="96">
        <v>1.0071190139247479</v>
      </c>
      <c r="M18" s="96">
        <v>1</v>
      </c>
      <c r="N18" s="98">
        <v>0.63800000000000001</v>
      </c>
      <c r="O18" s="98">
        <v>0.64358332785462757</v>
      </c>
      <c r="P18" s="98">
        <v>0.63255798256709916</v>
      </c>
      <c r="Q18" s="99">
        <v>0</v>
      </c>
      <c r="R18" s="96">
        <v>0.99999999999999978</v>
      </c>
      <c r="S18" s="96">
        <v>0.99147019211144083</v>
      </c>
      <c r="T18" s="99">
        <v>-1.618122977346093E-3</v>
      </c>
      <c r="U18" s="99">
        <v>1.620745542949775E-3</v>
      </c>
      <c r="V18" s="95">
        <v>0</v>
      </c>
      <c r="W18" s="99">
        <v>0</v>
      </c>
      <c r="X18" s="99">
        <v>0</v>
      </c>
      <c r="Y18" s="95">
        <v>0</v>
      </c>
      <c r="Z18" s="95">
        <v>1</v>
      </c>
      <c r="AA18" s="98">
        <v>0.64358332785462757</v>
      </c>
      <c r="AB18" s="98">
        <v>0.63255798256709916</v>
      </c>
      <c r="AC18" s="100">
        <v>0</v>
      </c>
      <c r="AD18" s="96">
        <v>0</v>
      </c>
      <c r="AE18" s="95">
        <v>1</v>
      </c>
      <c r="AF18" s="95">
        <v>0</v>
      </c>
      <c r="AG18" s="96">
        <v>1.01</v>
      </c>
      <c r="AH18" s="96">
        <v>1.0191078169498311</v>
      </c>
      <c r="AI18" s="96">
        <v>1.0293001151030601</v>
      </c>
      <c r="AJ18" s="96">
        <v>55620</v>
      </c>
      <c r="AK18" s="96">
        <v>55530.000000000007</v>
      </c>
      <c r="AL18" s="96">
        <v>45575.547045951862</v>
      </c>
      <c r="AM18" s="96">
        <v>54087.520259319273</v>
      </c>
      <c r="AN18" s="96">
        <v>54384.426751936393</v>
      </c>
      <c r="AO18" s="96">
        <v>54000</v>
      </c>
      <c r="AP18" s="96">
        <v>34452</v>
      </c>
      <c r="AQ18" s="96">
        <v>34753.499704149886</v>
      </c>
      <c r="AR18" s="96">
        <v>34158.131058623352</v>
      </c>
      <c r="AS18" s="96">
        <v>0</v>
      </c>
      <c r="AT18" s="96">
        <v>53999.999999999993</v>
      </c>
      <c r="AU18" s="96">
        <v>53539.390374017807</v>
      </c>
      <c r="AV18" s="96">
        <v>34753.499704149886</v>
      </c>
      <c r="AW18" s="96">
        <v>34158.131058623352</v>
      </c>
      <c r="AX18" s="96">
        <v>45900</v>
      </c>
      <c r="AY18" s="96">
        <v>45360</v>
      </c>
      <c r="AZ18" s="96">
        <v>46440</v>
      </c>
      <c r="BA18" s="96">
        <v>34290</v>
      </c>
      <c r="BB18" s="96">
        <v>54000</v>
      </c>
      <c r="BC18" s="96">
        <v>54000</v>
      </c>
      <c r="BD18" s="96">
        <v>54000</v>
      </c>
      <c r="BE18" s="96">
        <v>54000</v>
      </c>
      <c r="BF18" s="96">
        <v>54000</v>
      </c>
      <c r="BG18" s="96">
        <v>54000</v>
      </c>
      <c r="BH18" s="96">
        <v>54000</v>
      </c>
      <c r="BI18" s="96">
        <v>54000</v>
      </c>
      <c r="BJ18" s="96">
        <v>54000</v>
      </c>
      <c r="BK18" s="96">
        <v>54000</v>
      </c>
      <c r="BL18" s="96">
        <v>54000</v>
      </c>
      <c r="BM18" s="96">
        <v>54000</v>
      </c>
      <c r="BN18" s="96">
        <v>2692.072452670765</v>
      </c>
      <c r="BO18" s="96">
        <v>2690.4049351471099</v>
      </c>
      <c r="BP18" s="96">
        <v>2688.7425969308511</v>
      </c>
      <c r="BQ18" s="96">
        <v>2687.0293282876082</v>
      </c>
      <c r="BR18" s="96">
        <v>1034.2927610001821</v>
      </c>
      <c r="BS18" s="96">
        <v>1032.6400167653401</v>
      </c>
      <c r="BT18" s="96">
        <v>1030.9925460965089</v>
      </c>
      <c r="BU18" s="96">
        <v>1029.323445700709</v>
      </c>
      <c r="BV18" s="96">
        <v>1027.6865321445389</v>
      </c>
      <c r="BW18" s="96">
        <v>1026.0548166271799</v>
      </c>
      <c r="BX18" s="96">
        <v>1024.4282744282709</v>
      </c>
      <c r="BY18" s="96">
        <v>1022.806880983889</v>
      </c>
      <c r="BZ18" s="96">
        <v>1620.0000000000009</v>
      </c>
      <c r="CA18" s="96">
        <v>1620.0000000000009</v>
      </c>
      <c r="CB18" s="96">
        <v>1620.0000000000009</v>
      </c>
      <c r="CC18" s="96">
        <v>1620.0000000000009</v>
      </c>
      <c r="CD18" s="96">
        <v>0</v>
      </c>
      <c r="CE18" s="96">
        <v>0</v>
      </c>
      <c r="CF18" s="96">
        <v>0</v>
      </c>
      <c r="CG18" s="96">
        <v>0</v>
      </c>
      <c r="CH18" s="96">
        <v>0</v>
      </c>
      <c r="CI18" s="96">
        <v>0</v>
      </c>
      <c r="CJ18" s="96">
        <v>0</v>
      </c>
      <c r="CK18" s="96">
        <v>0</v>
      </c>
      <c r="CL18" s="96">
        <v>54000</v>
      </c>
      <c r="CM18" s="96">
        <v>54000</v>
      </c>
      <c r="CN18" s="96">
        <v>54000</v>
      </c>
      <c r="CO18" s="96">
        <v>54000</v>
      </c>
      <c r="CP18" s="96">
        <v>54000</v>
      </c>
      <c r="CQ18" s="96">
        <v>54000</v>
      </c>
      <c r="CR18" s="96">
        <v>54000</v>
      </c>
      <c r="CS18" s="96">
        <v>54000</v>
      </c>
      <c r="CT18" s="96">
        <v>54000</v>
      </c>
      <c r="CU18" s="96">
        <v>54000</v>
      </c>
      <c r="CV18" s="96">
        <v>54000</v>
      </c>
      <c r="CW18" s="96">
        <v>54000</v>
      </c>
      <c r="CX18" s="96">
        <v>1040.8470414279291</v>
      </c>
      <c r="CY18" s="96">
        <v>1039.2280923758351</v>
      </c>
      <c r="CZ18" s="96">
        <v>1037.614171777527</v>
      </c>
      <c r="DA18" s="96">
        <v>1035.950804162728</v>
      </c>
      <c r="DB18" s="96">
        <v>1034.2927610001821</v>
      </c>
      <c r="DC18" s="96">
        <v>1032.6400167653401</v>
      </c>
      <c r="DD18" s="96">
        <v>1030.9925460965089</v>
      </c>
      <c r="DE18" s="96">
        <v>1029.323445700709</v>
      </c>
      <c r="DF18" s="96">
        <v>1027.6865321445389</v>
      </c>
      <c r="DG18" s="96">
        <v>1026.0548166271799</v>
      </c>
      <c r="DH18" s="96">
        <v>1024.4282744282709</v>
      </c>
      <c r="DI18" s="96">
        <v>1022.806880983889</v>
      </c>
      <c r="DJ18" s="96">
        <v>0</v>
      </c>
      <c r="DK18" s="96">
        <v>0</v>
      </c>
      <c r="DL18" s="96">
        <v>0</v>
      </c>
      <c r="DM18" s="96">
        <v>0</v>
      </c>
      <c r="DN18" s="96">
        <v>0</v>
      </c>
      <c r="DO18" s="96">
        <v>0</v>
      </c>
      <c r="DP18" s="96">
        <v>0</v>
      </c>
      <c r="DQ18" s="96">
        <v>0</v>
      </c>
      <c r="DR18" s="96">
        <v>0</v>
      </c>
      <c r="DS18" s="96">
        <v>0</v>
      </c>
      <c r="DT18" s="96">
        <v>0</v>
      </c>
      <c r="DU18" s="96">
        <v>0</v>
      </c>
      <c r="DV18" s="96">
        <v>977.79965287672474</v>
      </c>
      <c r="DW18" s="96">
        <v>893.90098805027844</v>
      </c>
      <c r="DX18" s="96">
        <v>810.25799953513069</v>
      </c>
      <c r="DY18" s="96">
        <v>724.0472384095749</v>
      </c>
      <c r="DZ18" s="96">
        <v>638.10725227196258</v>
      </c>
      <c r="EA18" s="96">
        <v>552.43676742751234</v>
      </c>
      <c r="EB18" s="96">
        <v>467.03451815731842</v>
      </c>
      <c r="EC18" s="96">
        <v>380.50580367437578</v>
      </c>
      <c r="ED18" s="96">
        <v>295.64060581252647</v>
      </c>
      <c r="EE18" s="96">
        <v>211.0398733045615</v>
      </c>
      <c r="EF18" s="96">
        <v>126.702371843916</v>
      </c>
      <c r="EG18" s="96">
        <v>42.626874793102232</v>
      </c>
      <c r="EH18" s="101">
        <v>46143</v>
      </c>
      <c r="EI18" s="99">
        <v>0.03</v>
      </c>
      <c r="EJ18" t="s">
        <v>376</v>
      </c>
      <c r="EK18" s="101"/>
      <c r="EL18" s="99"/>
      <c r="EN18" s="101"/>
      <c r="EO18" s="99"/>
      <c r="EQ18" s="101"/>
      <c r="ER18" s="99"/>
    </row>
    <row r="19" spans="1:148" x14ac:dyDescent="0.3">
      <c r="A19" t="s">
        <v>33</v>
      </c>
      <c r="B19" t="s">
        <v>53</v>
      </c>
      <c r="C19" t="s">
        <v>103</v>
      </c>
      <c r="D19" t="s">
        <v>410</v>
      </c>
      <c r="E19" t="s">
        <v>411</v>
      </c>
      <c r="F19" s="94">
        <v>36000</v>
      </c>
      <c r="G19" s="95">
        <v>12</v>
      </c>
      <c r="H19" s="96">
        <v>1</v>
      </c>
      <c r="I19" s="96">
        <v>1.0034722222222221</v>
      </c>
      <c r="J19" s="97">
        <v>0.84</v>
      </c>
      <c r="K19" s="96">
        <v>0.9965397923875432</v>
      </c>
      <c r="L19" s="96">
        <v>1.0119047619047621</v>
      </c>
      <c r="M19" s="96">
        <v>1</v>
      </c>
      <c r="N19" s="98">
        <v>0.66600000000000004</v>
      </c>
      <c r="O19" s="98">
        <v>0.67159663865546215</v>
      </c>
      <c r="P19" s="98">
        <v>0.65227661167975726</v>
      </c>
      <c r="Q19" s="99">
        <v>0</v>
      </c>
      <c r="R19" s="96">
        <v>0.9678720258099206</v>
      </c>
      <c r="S19" s="96">
        <v>1.0119047619047621</v>
      </c>
      <c r="T19" s="99">
        <v>3.4722222222223209E-3</v>
      </c>
      <c r="U19" s="99">
        <v>2.9619377162629631E-2</v>
      </c>
      <c r="V19" s="95">
        <v>0</v>
      </c>
      <c r="W19" s="99">
        <v>0</v>
      </c>
      <c r="X19" s="99">
        <v>0</v>
      </c>
      <c r="Y19" s="95">
        <v>0</v>
      </c>
      <c r="Z19" s="95">
        <v>1</v>
      </c>
      <c r="AA19" s="98">
        <v>0.67159663865546215</v>
      </c>
      <c r="AB19" s="98">
        <v>0.65227661167975726</v>
      </c>
      <c r="AC19" s="100">
        <v>0</v>
      </c>
      <c r="AD19" s="96">
        <v>0</v>
      </c>
      <c r="AE19" s="95">
        <v>0</v>
      </c>
      <c r="AF19" s="95">
        <v>1</v>
      </c>
      <c r="AG19" s="96">
        <v>1.0166666666666659</v>
      </c>
      <c r="AH19" s="96">
        <v>1</v>
      </c>
      <c r="AI19" s="96">
        <v>1.0166666666666659</v>
      </c>
      <c r="AJ19" s="96">
        <v>36000</v>
      </c>
      <c r="AK19" s="96">
        <v>36125</v>
      </c>
      <c r="AL19" s="96">
        <v>30240</v>
      </c>
      <c r="AM19" s="96">
        <v>35875.432525951554</v>
      </c>
      <c r="AN19" s="96">
        <v>36428.571428571428</v>
      </c>
      <c r="AO19" s="96">
        <v>36000</v>
      </c>
      <c r="AP19" s="96">
        <v>23976</v>
      </c>
      <c r="AQ19" s="96">
        <v>24177.478991596639</v>
      </c>
      <c r="AR19" s="96">
        <v>23481.958020471258</v>
      </c>
      <c r="AS19" s="96">
        <v>0</v>
      </c>
      <c r="AT19" s="96">
        <v>34843.39292915714</v>
      </c>
      <c r="AU19" s="96">
        <v>36428.571428571428</v>
      </c>
      <c r="AV19" s="96">
        <v>24177.478991596639</v>
      </c>
      <c r="AW19" s="96">
        <v>23481.958020471258</v>
      </c>
      <c r="AX19" s="96">
        <v>30600</v>
      </c>
      <c r="AY19" s="96">
        <v>30240</v>
      </c>
      <c r="AZ19" s="96">
        <v>30240</v>
      </c>
      <c r="BA19" s="96">
        <v>23580</v>
      </c>
      <c r="BB19" s="96">
        <v>36000</v>
      </c>
      <c r="BC19" s="96">
        <v>36000</v>
      </c>
      <c r="BD19" s="96">
        <v>36000</v>
      </c>
      <c r="BE19" s="96">
        <v>36000</v>
      </c>
      <c r="BF19" s="96">
        <v>36000</v>
      </c>
      <c r="BG19" s="96">
        <v>36000</v>
      </c>
      <c r="BH19" s="96">
        <v>36000</v>
      </c>
      <c r="BI19" s="96">
        <v>36000</v>
      </c>
      <c r="BJ19" s="96">
        <v>36000</v>
      </c>
      <c r="BK19" s="96">
        <v>36000</v>
      </c>
      <c r="BL19" s="96">
        <v>36000</v>
      </c>
      <c r="BM19" s="96">
        <v>36000</v>
      </c>
      <c r="BN19" s="96">
        <v>0</v>
      </c>
      <c r="BO19" s="96">
        <v>0</v>
      </c>
      <c r="BP19" s="96">
        <v>0</v>
      </c>
      <c r="BQ19" s="96">
        <v>0</v>
      </c>
      <c r="BR19" s="96">
        <v>0</v>
      </c>
      <c r="BS19" s="96">
        <v>0</v>
      </c>
      <c r="BT19" s="96">
        <v>0</v>
      </c>
      <c r="BU19" s="96">
        <v>1440.0000000000009</v>
      </c>
      <c r="BV19" s="96">
        <v>1440.0000000000009</v>
      </c>
      <c r="BW19" s="96">
        <v>1440.0000000000009</v>
      </c>
      <c r="BX19" s="96">
        <v>1440.0000000000009</v>
      </c>
      <c r="BY19" s="96">
        <v>1440.0000000000009</v>
      </c>
      <c r="BZ19" s="96">
        <v>0</v>
      </c>
      <c r="CA19" s="96">
        <v>0</v>
      </c>
      <c r="CB19" s="96">
        <v>0</v>
      </c>
      <c r="CC19" s="96">
        <v>0</v>
      </c>
      <c r="CD19" s="96">
        <v>0</v>
      </c>
      <c r="CE19" s="96">
        <v>0</v>
      </c>
      <c r="CF19" s="96">
        <v>0</v>
      </c>
      <c r="CG19" s="96">
        <v>1440.0000000000009</v>
      </c>
      <c r="CH19" s="96">
        <v>1440.0000000000009</v>
      </c>
      <c r="CI19" s="96">
        <v>1440.0000000000009</v>
      </c>
      <c r="CJ19" s="96">
        <v>1440.0000000000009</v>
      </c>
      <c r="CK19" s="96">
        <v>1440.0000000000009</v>
      </c>
      <c r="CL19" s="96">
        <v>36000</v>
      </c>
      <c r="CM19" s="96">
        <v>36000</v>
      </c>
      <c r="CN19" s="96">
        <v>36000</v>
      </c>
      <c r="CO19" s="96">
        <v>36000</v>
      </c>
      <c r="CP19" s="96">
        <v>36000</v>
      </c>
      <c r="CQ19" s="96">
        <v>36000</v>
      </c>
      <c r="CR19" s="96">
        <v>36000</v>
      </c>
      <c r="CS19" s="96">
        <v>36000</v>
      </c>
      <c r="CT19" s="96">
        <v>36000</v>
      </c>
      <c r="CU19" s="96">
        <v>36000</v>
      </c>
      <c r="CV19" s="96">
        <v>36000</v>
      </c>
      <c r="CW19" s="96">
        <v>36000</v>
      </c>
      <c r="CX19" s="96">
        <v>0</v>
      </c>
      <c r="CY19" s="96">
        <v>0</v>
      </c>
      <c r="CZ19" s="96">
        <v>0</v>
      </c>
      <c r="DA19" s="96">
        <v>0</v>
      </c>
      <c r="DB19" s="96">
        <v>0</v>
      </c>
      <c r="DC19" s="96">
        <v>0</v>
      </c>
      <c r="DD19" s="96">
        <v>0</v>
      </c>
      <c r="DE19" s="96">
        <v>0</v>
      </c>
      <c r="DF19" s="96">
        <v>0</v>
      </c>
      <c r="DG19" s="96">
        <v>0</v>
      </c>
      <c r="DH19" s="96">
        <v>0</v>
      </c>
      <c r="DI19" s="96">
        <v>0</v>
      </c>
      <c r="DJ19" s="96">
        <v>1440.0000000000009</v>
      </c>
      <c r="DK19" s="96">
        <v>1440.0000000000009</v>
      </c>
      <c r="DL19" s="96">
        <v>1440.0000000000009</v>
      </c>
      <c r="DM19" s="96">
        <v>1440.0000000000009</v>
      </c>
      <c r="DN19" s="96">
        <v>1440.0000000000009</v>
      </c>
      <c r="DO19" s="96">
        <v>1440.0000000000009</v>
      </c>
      <c r="DP19" s="96">
        <v>1440.0000000000009</v>
      </c>
      <c r="DQ19" s="96">
        <v>0</v>
      </c>
      <c r="DR19" s="96">
        <v>0</v>
      </c>
      <c r="DS19" s="96">
        <v>0</v>
      </c>
      <c r="DT19" s="96">
        <v>0</v>
      </c>
      <c r="DU19" s="96">
        <v>0</v>
      </c>
      <c r="DV19" s="96">
        <v>1440.0000000000009</v>
      </c>
      <c r="DW19" s="96">
        <v>1440.0000000000009</v>
      </c>
      <c r="DX19" s="96">
        <v>1440.0000000000009</v>
      </c>
      <c r="DY19" s="96">
        <v>1440.0000000000009</v>
      </c>
      <c r="DZ19" s="96">
        <v>1440.0000000000009</v>
      </c>
      <c r="EA19" s="96">
        <v>1440.0000000000009</v>
      </c>
      <c r="EB19" s="96">
        <v>1440.0000000000009</v>
      </c>
      <c r="EC19" s="96">
        <v>0</v>
      </c>
      <c r="ED19" s="96">
        <v>0</v>
      </c>
      <c r="EE19" s="96">
        <v>0</v>
      </c>
      <c r="EF19" s="96">
        <v>0</v>
      </c>
      <c r="EG19" s="96">
        <v>0</v>
      </c>
      <c r="EH19" s="101">
        <v>46600</v>
      </c>
      <c r="EI19" s="99">
        <v>0.04</v>
      </c>
      <c r="EJ19" t="s">
        <v>377</v>
      </c>
      <c r="EK19" s="101"/>
      <c r="EL19" s="99"/>
      <c r="EN19" s="101"/>
      <c r="EO19" s="99"/>
      <c r="EQ19" s="101"/>
      <c r="ER19" s="99"/>
    </row>
    <row r="20" spans="1:148" x14ac:dyDescent="0.3">
      <c r="A20" t="s">
        <v>33</v>
      </c>
      <c r="B20" t="s">
        <v>53</v>
      </c>
      <c r="C20" t="s">
        <v>105</v>
      </c>
      <c r="D20" t="s">
        <v>412</v>
      </c>
      <c r="E20" t="s">
        <v>413</v>
      </c>
      <c r="F20" s="94">
        <v>94500</v>
      </c>
      <c r="G20" s="95">
        <v>12</v>
      </c>
      <c r="H20" s="96">
        <v>1.05</v>
      </c>
      <c r="I20" s="96">
        <v>1.04375</v>
      </c>
      <c r="J20" s="97">
        <v>0.84299370897155379</v>
      </c>
      <c r="K20" s="96">
        <v>1.005988023952096</v>
      </c>
      <c r="L20" s="96">
        <v>1.0083112020337539</v>
      </c>
      <c r="M20" s="96">
        <v>1</v>
      </c>
      <c r="N20" s="98">
        <v>0.65</v>
      </c>
      <c r="O20" s="98">
        <v>0.65932684588075419</v>
      </c>
      <c r="P20" s="98">
        <v>0.64772569445024353</v>
      </c>
      <c r="Q20" s="99">
        <v>0</v>
      </c>
      <c r="R20" s="96">
        <v>1</v>
      </c>
      <c r="S20" s="96">
        <v>0.99650106838498997</v>
      </c>
      <c r="T20" s="99">
        <v>-5.9523809523810423E-3</v>
      </c>
      <c r="U20" s="99">
        <v>5.9880239520959666E-3</v>
      </c>
      <c r="V20" s="95">
        <v>0</v>
      </c>
      <c r="W20" s="99">
        <v>0</v>
      </c>
      <c r="X20" s="99">
        <v>0</v>
      </c>
      <c r="Y20" s="95">
        <v>0</v>
      </c>
      <c r="Z20" s="95">
        <v>1</v>
      </c>
      <c r="AA20" s="98">
        <v>0.65932684588075419</v>
      </c>
      <c r="AB20" s="98">
        <v>0.64772569445024353</v>
      </c>
      <c r="AC20" s="100">
        <v>0</v>
      </c>
      <c r="AD20" s="96">
        <v>0</v>
      </c>
      <c r="AE20" s="95">
        <v>1</v>
      </c>
      <c r="AF20" s="95">
        <v>0</v>
      </c>
      <c r="AG20" s="96">
        <v>1.0249999999999999</v>
      </c>
      <c r="AH20" s="96">
        <v>1.014313571147019</v>
      </c>
      <c r="AI20" s="96">
        <v>1.039672693805908</v>
      </c>
      <c r="AJ20" s="96">
        <v>99225</v>
      </c>
      <c r="AK20" s="96">
        <v>98634.375</v>
      </c>
      <c r="AL20" s="96">
        <v>79662.905497811837</v>
      </c>
      <c r="AM20" s="96">
        <v>95065.868263473065</v>
      </c>
      <c r="AN20" s="96">
        <v>95285.408592189749</v>
      </c>
      <c r="AO20" s="96">
        <v>94500</v>
      </c>
      <c r="AP20" s="96">
        <v>61425</v>
      </c>
      <c r="AQ20" s="96">
        <v>62306.386935731272</v>
      </c>
      <c r="AR20" s="96">
        <v>61210.078125548011</v>
      </c>
      <c r="AS20" s="96">
        <v>0</v>
      </c>
      <c r="AT20" s="96">
        <v>94500</v>
      </c>
      <c r="AU20" s="96">
        <v>94169.350962381548</v>
      </c>
      <c r="AV20" s="96">
        <v>62306.386935731272</v>
      </c>
      <c r="AW20" s="96">
        <v>61210.078125548011</v>
      </c>
      <c r="AX20" s="96">
        <v>80325</v>
      </c>
      <c r="AY20" s="96">
        <v>79380</v>
      </c>
      <c r="AZ20" s="96">
        <v>80797.5</v>
      </c>
      <c r="BA20" s="96">
        <v>59062.5</v>
      </c>
      <c r="BB20" s="96">
        <v>94500</v>
      </c>
      <c r="BC20" s="96">
        <v>94500</v>
      </c>
      <c r="BD20" s="96">
        <v>94500</v>
      </c>
      <c r="BE20" s="96">
        <v>94500</v>
      </c>
      <c r="BF20" s="96">
        <v>94500</v>
      </c>
      <c r="BG20" s="96">
        <v>94500</v>
      </c>
      <c r="BH20" s="96">
        <v>94500</v>
      </c>
      <c r="BI20" s="96">
        <v>94500</v>
      </c>
      <c r="BJ20" s="96">
        <v>94500</v>
      </c>
      <c r="BK20" s="96">
        <v>94500</v>
      </c>
      <c r="BL20" s="96">
        <v>94500</v>
      </c>
      <c r="BM20" s="96">
        <v>94500</v>
      </c>
      <c r="BN20" s="96">
        <v>6154.557520377336</v>
      </c>
      <c r="BO20" s="96">
        <v>6152.8948509699039</v>
      </c>
      <c r="BP20" s="96">
        <v>6151.2360446571138</v>
      </c>
      <c r="BQ20" s="96">
        <v>6149.5250550660858</v>
      </c>
      <c r="BR20" s="96">
        <v>6147.8181657467367</v>
      </c>
      <c r="BS20" s="96">
        <v>6146.1153619776414</v>
      </c>
      <c r="BT20" s="96">
        <v>1351.8253610550521</v>
      </c>
      <c r="BU20" s="96">
        <v>1350.1849568434161</v>
      </c>
      <c r="BV20" s="96">
        <v>1348.574891504087</v>
      </c>
      <c r="BW20" s="96">
        <v>1346.96866152494</v>
      </c>
      <c r="BX20" s="96">
        <v>1345.366253217868</v>
      </c>
      <c r="BY20" s="96">
        <v>1343.7676529598559</v>
      </c>
      <c r="BZ20" s="96">
        <v>4725.0000000000045</v>
      </c>
      <c r="CA20" s="96">
        <v>4725.0000000000045</v>
      </c>
      <c r="CB20" s="96">
        <v>4725.0000000000045</v>
      </c>
      <c r="CC20" s="96">
        <v>4725.0000000000045</v>
      </c>
      <c r="CD20" s="96">
        <v>4725.0000000000045</v>
      </c>
      <c r="CE20" s="96">
        <v>4725.0000000000045</v>
      </c>
      <c r="CF20" s="96">
        <v>0</v>
      </c>
      <c r="CG20" s="96">
        <v>0</v>
      </c>
      <c r="CH20" s="96">
        <v>0</v>
      </c>
      <c r="CI20" s="96">
        <v>0</v>
      </c>
      <c r="CJ20" s="96">
        <v>0</v>
      </c>
      <c r="CK20" s="96">
        <v>0</v>
      </c>
      <c r="CL20" s="96">
        <v>94500</v>
      </c>
      <c r="CM20" s="96">
        <v>94500</v>
      </c>
      <c r="CN20" s="96">
        <v>94500</v>
      </c>
      <c r="CO20" s="96">
        <v>94500</v>
      </c>
      <c r="CP20" s="96">
        <v>94500</v>
      </c>
      <c r="CQ20" s="96">
        <v>94500</v>
      </c>
      <c r="CR20" s="96">
        <v>94500</v>
      </c>
      <c r="CS20" s="96">
        <v>94500</v>
      </c>
      <c r="CT20" s="96">
        <v>94500</v>
      </c>
      <c r="CU20" s="96">
        <v>94500</v>
      </c>
      <c r="CV20" s="96">
        <v>94500</v>
      </c>
      <c r="CW20" s="96">
        <v>94500</v>
      </c>
      <c r="CX20" s="96">
        <v>1361.4833527403241</v>
      </c>
      <c r="CY20" s="96">
        <v>1359.899858066562</v>
      </c>
      <c r="CZ20" s="96">
        <v>1358.3200425305749</v>
      </c>
      <c r="DA20" s="96">
        <v>1356.6905286343631</v>
      </c>
      <c r="DB20" s="96">
        <v>1355.06491975879</v>
      </c>
      <c r="DC20" s="96">
        <v>1353.443201883457</v>
      </c>
      <c r="DD20" s="96">
        <v>1351.8253610550521</v>
      </c>
      <c r="DE20" s="96">
        <v>1350.1849568434161</v>
      </c>
      <c r="DF20" s="96">
        <v>1348.574891504087</v>
      </c>
      <c r="DG20" s="96">
        <v>1346.96866152494</v>
      </c>
      <c r="DH20" s="96">
        <v>1345.366253217868</v>
      </c>
      <c r="DI20" s="96">
        <v>1343.7676529598559</v>
      </c>
      <c r="DJ20" s="96">
        <v>0</v>
      </c>
      <c r="DK20" s="96">
        <v>0</v>
      </c>
      <c r="DL20" s="96">
        <v>0</v>
      </c>
      <c r="DM20" s="96">
        <v>0</v>
      </c>
      <c r="DN20" s="96">
        <v>0</v>
      </c>
      <c r="DO20" s="96">
        <v>0</v>
      </c>
      <c r="DP20" s="96">
        <v>0</v>
      </c>
      <c r="DQ20" s="96">
        <v>0</v>
      </c>
      <c r="DR20" s="96">
        <v>0</v>
      </c>
      <c r="DS20" s="96">
        <v>0</v>
      </c>
      <c r="DT20" s="96">
        <v>0</v>
      </c>
      <c r="DU20" s="96">
        <v>0</v>
      </c>
      <c r="DV20" s="96">
        <v>1285.151462090708</v>
      </c>
      <c r="DW20" s="96">
        <v>1175.3274515138501</v>
      </c>
      <c r="DX20" s="96">
        <v>1065.754993497284</v>
      </c>
      <c r="DY20" s="96">
        <v>952.73178486950667</v>
      </c>
      <c r="DZ20" s="96">
        <v>839.97559983733311</v>
      </c>
      <c r="EA20" s="96">
        <v>727.48549323017539</v>
      </c>
      <c r="EB20" s="96">
        <v>615.26052433300094</v>
      </c>
      <c r="EC20" s="96">
        <v>501.46653030506951</v>
      </c>
      <c r="ED20" s="96">
        <v>389.77334052887301</v>
      </c>
      <c r="EE20" s="96">
        <v>278.34247762056862</v>
      </c>
      <c r="EF20" s="96">
        <v>167.17301849786469</v>
      </c>
      <c r="EG20" s="96">
        <v>56.264044404327308</v>
      </c>
      <c r="EH20" s="101">
        <v>46204</v>
      </c>
      <c r="EI20" s="99">
        <v>0.05</v>
      </c>
      <c r="EJ20" t="s">
        <v>376</v>
      </c>
      <c r="EK20" s="101"/>
      <c r="EL20" s="99"/>
      <c r="EN20" s="101"/>
      <c r="EO20" s="99"/>
      <c r="EQ20" s="101"/>
      <c r="ER20" s="99"/>
    </row>
    <row r="21" spans="1:148" x14ac:dyDescent="0.3">
      <c r="A21" t="s">
        <v>33</v>
      </c>
      <c r="B21" t="s">
        <v>53</v>
      </c>
      <c r="C21" t="s">
        <v>106</v>
      </c>
      <c r="D21" t="s">
        <v>414</v>
      </c>
      <c r="E21" t="s">
        <v>415</v>
      </c>
      <c r="F21" s="94">
        <v>76500</v>
      </c>
      <c r="G21" s="95">
        <v>12</v>
      </c>
      <c r="H21" s="96">
        <v>1.06</v>
      </c>
      <c r="I21" s="96">
        <v>1.0497916666666669</v>
      </c>
      <c r="J21" s="97">
        <v>0.83900209700948214</v>
      </c>
      <c r="K21" s="96">
        <v>1.009724151617384</v>
      </c>
      <c r="L21" s="96">
        <v>1.0131083140670549</v>
      </c>
      <c r="M21" s="96">
        <v>1</v>
      </c>
      <c r="N21" s="98">
        <v>0.63400000000000001</v>
      </c>
      <c r="O21" s="98">
        <v>0.6485565974699331</v>
      </c>
      <c r="P21" s="98">
        <v>0.64487037367082101</v>
      </c>
      <c r="Q21" s="99">
        <v>0</v>
      </c>
      <c r="R21" s="96">
        <v>0.99999999999999978</v>
      </c>
      <c r="S21" s="96">
        <v>1.017145699796248</v>
      </c>
      <c r="T21" s="99">
        <v>-9.630503144654079E-3</v>
      </c>
      <c r="U21" s="99">
        <v>9.7241516173847131E-3</v>
      </c>
      <c r="V21" s="95">
        <v>0</v>
      </c>
      <c r="W21" s="99">
        <v>0</v>
      </c>
      <c r="X21" s="99">
        <v>0</v>
      </c>
      <c r="Y21" s="95">
        <v>0</v>
      </c>
      <c r="Z21" s="95">
        <v>1</v>
      </c>
      <c r="AA21" s="98">
        <v>0.6485565974699331</v>
      </c>
      <c r="AB21" s="98">
        <v>0.64487037367082101</v>
      </c>
      <c r="AC21" s="100">
        <v>0</v>
      </c>
      <c r="AD21" s="96">
        <v>0</v>
      </c>
      <c r="AE21" s="95">
        <v>1</v>
      </c>
      <c r="AF21" s="95">
        <v>0</v>
      </c>
      <c r="AG21" s="96">
        <v>1.0349999999999999</v>
      </c>
      <c r="AH21" s="96">
        <v>0.99525154750742739</v>
      </c>
      <c r="AI21" s="96">
        <v>1.0300855166403531</v>
      </c>
      <c r="AJ21" s="96">
        <v>81090</v>
      </c>
      <c r="AK21" s="96">
        <v>80309.0625</v>
      </c>
      <c r="AL21" s="96">
        <v>64183.660421225381</v>
      </c>
      <c r="AM21" s="96">
        <v>77243.89759872992</v>
      </c>
      <c r="AN21" s="96">
        <v>77502.786026129688</v>
      </c>
      <c r="AO21" s="96">
        <v>76500</v>
      </c>
      <c r="AP21" s="96">
        <v>48501</v>
      </c>
      <c r="AQ21" s="96">
        <v>49614.579706449877</v>
      </c>
      <c r="AR21" s="96">
        <v>49332.583585817803</v>
      </c>
      <c r="AS21" s="96">
        <v>0</v>
      </c>
      <c r="AT21" s="96">
        <v>76499.999999999985</v>
      </c>
      <c r="AU21" s="96">
        <v>77811.646034412959</v>
      </c>
      <c r="AV21" s="96">
        <v>49614.579706449877</v>
      </c>
      <c r="AW21" s="96">
        <v>49332.583585817803</v>
      </c>
      <c r="AX21" s="96">
        <v>65025</v>
      </c>
      <c r="AY21" s="96">
        <v>64260</v>
      </c>
      <c r="AZ21" s="96">
        <v>63877.5</v>
      </c>
      <c r="BA21" s="96">
        <v>49342.5</v>
      </c>
      <c r="BB21" s="96">
        <v>76500</v>
      </c>
      <c r="BC21" s="96">
        <v>76500</v>
      </c>
      <c r="BD21" s="96">
        <v>76500</v>
      </c>
      <c r="BE21" s="96">
        <v>76500</v>
      </c>
      <c r="BF21" s="96">
        <v>76500</v>
      </c>
      <c r="BG21" s="96">
        <v>76500</v>
      </c>
      <c r="BH21" s="96">
        <v>76500</v>
      </c>
      <c r="BI21" s="96">
        <v>76500</v>
      </c>
      <c r="BJ21" s="96">
        <v>76500</v>
      </c>
      <c r="BK21" s="96">
        <v>76500</v>
      </c>
      <c r="BL21" s="96">
        <v>76500</v>
      </c>
      <c r="BM21" s="96">
        <v>76500</v>
      </c>
      <c r="BN21" s="96">
        <v>4205.7794985298606</v>
      </c>
      <c r="BO21" s="96">
        <v>4205.6323048153463</v>
      </c>
      <c r="BP21" s="96">
        <v>4205.4849982786618</v>
      </c>
      <c r="BQ21" s="96">
        <v>4205.3325795383644</v>
      </c>
      <c r="BR21" s="96">
        <v>4205.1800399149761</v>
      </c>
      <c r="BS21" s="96">
        <v>4205.0273792646076</v>
      </c>
      <c r="BT21" s="96">
        <v>4204.8745974431613</v>
      </c>
      <c r="BU21" s="96">
        <v>-363.47246539054379</v>
      </c>
      <c r="BV21" s="96">
        <v>-363.61683009728381</v>
      </c>
      <c r="BW21" s="96">
        <v>-363.76130952768727</v>
      </c>
      <c r="BX21" s="96">
        <v>-363.90590381857987</v>
      </c>
      <c r="BY21" s="96">
        <v>-364.05061310699102</v>
      </c>
      <c r="BZ21" s="96">
        <v>4590.0000000000036</v>
      </c>
      <c r="CA21" s="96">
        <v>4590.0000000000036</v>
      </c>
      <c r="CB21" s="96">
        <v>4590.0000000000036</v>
      </c>
      <c r="CC21" s="96">
        <v>4590.0000000000036</v>
      </c>
      <c r="CD21" s="96">
        <v>4590.0000000000036</v>
      </c>
      <c r="CE21" s="96">
        <v>4590.0000000000036</v>
      </c>
      <c r="CF21" s="96">
        <v>4590.0000000000036</v>
      </c>
      <c r="CG21" s="96">
        <v>0</v>
      </c>
      <c r="CH21" s="96">
        <v>0</v>
      </c>
      <c r="CI21" s="96">
        <v>0</v>
      </c>
      <c r="CJ21" s="96">
        <v>0</v>
      </c>
      <c r="CK21" s="96">
        <v>0</v>
      </c>
      <c r="CL21" s="96">
        <v>76500</v>
      </c>
      <c r="CM21" s="96">
        <v>76500</v>
      </c>
      <c r="CN21" s="96">
        <v>76500</v>
      </c>
      <c r="CO21" s="96">
        <v>76500</v>
      </c>
      <c r="CP21" s="96">
        <v>76500</v>
      </c>
      <c r="CQ21" s="96">
        <v>76500</v>
      </c>
      <c r="CR21" s="96">
        <v>76500</v>
      </c>
      <c r="CS21" s="96">
        <v>76500</v>
      </c>
      <c r="CT21" s="96">
        <v>76500</v>
      </c>
      <c r="CU21" s="96">
        <v>76500</v>
      </c>
      <c r="CV21" s="96">
        <v>76500</v>
      </c>
      <c r="CW21" s="96">
        <v>76500</v>
      </c>
      <c r="CX21" s="96">
        <v>-362.4721711982462</v>
      </c>
      <c r="CY21" s="96">
        <v>-362.61103319308</v>
      </c>
      <c r="CZ21" s="96">
        <v>-362.75000162391541</v>
      </c>
      <c r="DA21" s="96">
        <v>-362.89379288833368</v>
      </c>
      <c r="DB21" s="96">
        <v>-363.03769819342591</v>
      </c>
      <c r="DC21" s="96">
        <v>-363.18171767490497</v>
      </c>
      <c r="DD21" s="96">
        <v>-363.32585146872162</v>
      </c>
      <c r="DE21" s="96">
        <v>-363.47246539054379</v>
      </c>
      <c r="DF21" s="96">
        <v>-363.61683009728381</v>
      </c>
      <c r="DG21" s="96">
        <v>-363.76130952768727</v>
      </c>
      <c r="DH21" s="96">
        <v>-363.90590381857987</v>
      </c>
      <c r="DI21" s="96">
        <v>-364.05061310699102</v>
      </c>
      <c r="DJ21" s="96">
        <v>0</v>
      </c>
      <c r="DK21" s="96">
        <v>0</v>
      </c>
      <c r="DL21" s="96">
        <v>0</v>
      </c>
      <c r="DM21" s="96">
        <v>0</v>
      </c>
      <c r="DN21" s="96">
        <v>0</v>
      </c>
      <c r="DO21" s="96">
        <v>0</v>
      </c>
      <c r="DP21" s="96">
        <v>0</v>
      </c>
      <c r="DQ21" s="96">
        <v>0</v>
      </c>
      <c r="DR21" s="96">
        <v>0</v>
      </c>
      <c r="DS21" s="96">
        <v>0</v>
      </c>
      <c r="DT21" s="96">
        <v>0</v>
      </c>
      <c r="DU21" s="96">
        <v>0</v>
      </c>
      <c r="DV21" s="96">
        <v>-348.73187815074692</v>
      </c>
      <c r="DW21" s="96">
        <v>-319.41961664426663</v>
      </c>
      <c r="DX21" s="96">
        <v>-290.08478060814781</v>
      </c>
      <c r="DY21" s="96">
        <v>-259.73178025307578</v>
      </c>
      <c r="DZ21" s="96">
        <v>-229.35459218666119</v>
      </c>
      <c r="EA21" s="96">
        <v>-198.9531874852986</v>
      </c>
      <c r="EB21" s="96">
        <v>-168.52753717927359</v>
      </c>
      <c r="EC21" s="96">
        <v>-137.5782307586706</v>
      </c>
      <c r="ED21" s="96">
        <v>-107.103603485717</v>
      </c>
      <c r="EE21" s="96">
        <v>-76.604642943630779</v>
      </c>
      <c r="EF21" s="96">
        <v>-46.081319976432781</v>
      </c>
      <c r="EG21" s="96">
        <v>-15.533605381584101</v>
      </c>
      <c r="EH21" s="101">
        <v>46235</v>
      </c>
      <c r="EI21" s="99">
        <v>0.06</v>
      </c>
      <c r="EJ21" t="s">
        <v>376</v>
      </c>
      <c r="EK21" s="101"/>
      <c r="EL21" s="99"/>
      <c r="EN21" s="101"/>
      <c r="EO21" s="99"/>
      <c r="EQ21" s="101"/>
      <c r="ER21" s="99"/>
    </row>
    <row r="22" spans="1:148" x14ac:dyDescent="0.3">
      <c r="A22" t="s">
        <v>33</v>
      </c>
      <c r="B22" t="s">
        <v>53</v>
      </c>
      <c r="C22" t="s">
        <v>107</v>
      </c>
      <c r="D22" t="s">
        <v>416</v>
      </c>
      <c r="E22" t="s">
        <v>417</v>
      </c>
      <c r="F22" s="94">
        <v>58500</v>
      </c>
      <c r="G22" s="95">
        <v>12</v>
      </c>
      <c r="H22" s="96">
        <v>1</v>
      </c>
      <c r="I22" s="96">
        <v>1</v>
      </c>
      <c r="J22" s="97">
        <v>0.84199580598103541</v>
      </c>
      <c r="K22" s="96">
        <v>1</v>
      </c>
      <c r="L22" s="96">
        <v>1.0095062160192581</v>
      </c>
      <c r="M22" s="96">
        <v>1</v>
      </c>
      <c r="N22" s="98">
        <v>0.66200000000000003</v>
      </c>
      <c r="O22" s="98">
        <v>0.66829311500474853</v>
      </c>
      <c r="P22" s="98">
        <v>0.66304811809438879</v>
      </c>
      <c r="Q22" s="99">
        <v>0</v>
      </c>
      <c r="R22" s="96">
        <v>1</v>
      </c>
      <c r="S22" s="96">
        <v>1.0015832599613119</v>
      </c>
      <c r="T22" s="99">
        <v>0</v>
      </c>
      <c r="U22" s="99">
        <v>0</v>
      </c>
      <c r="V22" s="95">
        <v>0</v>
      </c>
      <c r="W22" s="99">
        <v>0</v>
      </c>
      <c r="X22" s="99">
        <v>0</v>
      </c>
      <c r="Y22" s="95">
        <v>0</v>
      </c>
      <c r="Z22" s="95">
        <v>1</v>
      </c>
      <c r="AA22" s="98">
        <v>0.66829311500474853</v>
      </c>
      <c r="AB22" s="98">
        <v>0.66304811809438879</v>
      </c>
      <c r="AC22" s="100">
        <v>0</v>
      </c>
      <c r="AD22" s="96">
        <v>0</v>
      </c>
      <c r="AE22" s="95">
        <v>0</v>
      </c>
      <c r="AF22" s="95">
        <v>0</v>
      </c>
      <c r="AG22" s="96">
        <v>1</v>
      </c>
      <c r="AH22" s="96">
        <v>1.009530917047716</v>
      </c>
      <c r="AI22" s="96">
        <v>1.009530917047716</v>
      </c>
      <c r="AJ22" s="96">
        <v>58500</v>
      </c>
      <c r="AK22" s="96">
        <v>58500</v>
      </c>
      <c r="AL22" s="96">
        <v>49256.754649890572</v>
      </c>
      <c r="AM22" s="96">
        <v>58500</v>
      </c>
      <c r="AN22" s="96">
        <v>59056.113637126567</v>
      </c>
      <c r="AO22" s="96">
        <v>58500</v>
      </c>
      <c r="AP22" s="96">
        <v>38727</v>
      </c>
      <c r="AQ22" s="96">
        <v>39095.147227777787</v>
      </c>
      <c r="AR22" s="96">
        <v>38788.314908521737</v>
      </c>
      <c r="AS22" s="96">
        <v>0</v>
      </c>
      <c r="AT22" s="96">
        <v>58500</v>
      </c>
      <c r="AU22" s="96">
        <v>58592.620707736773</v>
      </c>
      <c r="AV22" s="96">
        <v>39095.147227777787</v>
      </c>
      <c r="AW22" s="96">
        <v>38788.314908521737</v>
      </c>
      <c r="AX22" s="96">
        <v>49725</v>
      </c>
      <c r="AY22" s="96">
        <v>49140</v>
      </c>
      <c r="AZ22" s="96">
        <v>49725</v>
      </c>
      <c r="BA22" s="96">
        <v>35977.5</v>
      </c>
      <c r="BB22" s="96">
        <v>58500</v>
      </c>
      <c r="BC22" s="96">
        <v>58500</v>
      </c>
      <c r="BD22" s="96">
        <v>58500</v>
      </c>
      <c r="BE22" s="96">
        <v>58500</v>
      </c>
      <c r="BF22" s="96">
        <v>58500</v>
      </c>
      <c r="BG22" s="96">
        <v>58500</v>
      </c>
      <c r="BH22" s="96">
        <v>58500</v>
      </c>
      <c r="BI22" s="96">
        <v>58500</v>
      </c>
      <c r="BJ22" s="96">
        <v>58500</v>
      </c>
      <c r="BK22" s="96">
        <v>58500</v>
      </c>
      <c r="BL22" s="96">
        <v>58500</v>
      </c>
      <c r="BM22" s="96">
        <v>58500</v>
      </c>
      <c r="BN22" s="96">
        <v>559.98478907961032</v>
      </c>
      <c r="BO22" s="96">
        <v>559.55188679244588</v>
      </c>
      <c r="BP22" s="96">
        <v>559.11965330784687</v>
      </c>
      <c r="BQ22" s="96">
        <v>558.67346938775495</v>
      </c>
      <c r="BR22" s="96">
        <v>558.22799701964345</v>
      </c>
      <c r="BS22" s="96">
        <v>557.78323450275673</v>
      </c>
      <c r="BT22" s="96">
        <v>557.33918014172991</v>
      </c>
      <c r="BU22" s="96">
        <v>556.88857012454719</v>
      </c>
      <c r="BV22" s="96">
        <v>556.44593855054757</v>
      </c>
      <c r="BW22" s="96">
        <v>556.00401005117146</v>
      </c>
      <c r="BX22" s="96">
        <v>555.56278295259085</v>
      </c>
      <c r="BY22" s="96">
        <v>555.12225558632929</v>
      </c>
      <c r="BZ22" s="96">
        <v>0</v>
      </c>
      <c r="CA22" s="96">
        <v>0</v>
      </c>
      <c r="CB22" s="96">
        <v>0</v>
      </c>
      <c r="CC22" s="96">
        <v>0</v>
      </c>
      <c r="CD22" s="96">
        <v>0</v>
      </c>
      <c r="CE22" s="96">
        <v>0</v>
      </c>
      <c r="CF22" s="96">
        <v>0</v>
      </c>
      <c r="CG22" s="96">
        <v>0</v>
      </c>
      <c r="CH22" s="96">
        <v>0</v>
      </c>
      <c r="CI22" s="96">
        <v>0</v>
      </c>
      <c r="CJ22" s="96">
        <v>0</v>
      </c>
      <c r="CK22" s="96">
        <v>0</v>
      </c>
      <c r="CL22" s="96">
        <v>58500</v>
      </c>
      <c r="CM22" s="96">
        <v>58500</v>
      </c>
      <c r="CN22" s="96">
        <v>58500</v>
      </c>
      <c r="CO22" s="96">
        <v>58500</v>
      </c>
      <c r="CP22" s="96">
        <v>58500</v>
      </c>
      <c r="CQ22" s="96">
        <v>58500</v>
      </c>
      <c r="CR22" s="96">
        <v>58500</v>
      </c>
      <c r="CS22" s="96">
        <v>58500</v>
      </c>
      <c r="CT22" s="96">
        <v>58500</v>
      </c>
      <c r="CU22" s="96">
        <v>58500</v>
      </c>
      <c r="CV22" s="96">
        <v>58500</v>
      </c>
      <c r="CW22" s="96">
        <v>58500</v>
      </c>
      <c r="CX22" s="96">
        <v>559.98478907961032</v>
      </c>
      <c r="CY22" s="96">
        <v>559.55188679244588</v>
      </c>
      <c r="CZ22" s="96">
        <v>559.11965330784687</v>
      </c>
      <c r="DA22" s="96">
        <v>558.67346938775495</v>
      </c>
      <c r="DB22" s="96">
        <v>558.22799701964345</v>
      </c>
      <c r="DC22" s="96">
        <v>557.78323450275673</v>
      </c>
      <c r="DD22" s="96">
        <v>557.33918014172991</v>
      </c>
      <c r="DE22" s="96">
        <v>556.88857012454719</v>
      </c>
      <c r="DF22" s="96">
        <v>556.44593855054757</v>
      </c>
      <c r="DG22" s="96">
        <v>556.00401005117146</v>
      </c>
      <c r="DH22" s="96">
        <v>555.56278295259085</v>
      </c>
      <c r="DI22" s="96">
        <v>555.12225558632929</v>
      </c>
      <c r="DJ22" s="96">
        <v>0</v>
      </c>
      <c r="DK22" s="96">
        <v>0</v>
      </c>
      <c r="DL22" s="96">
        <v>0</v>
      </c>
      <c r="DM22" s="96">
        <v>0</v>
      </c>
      <c r="DN22" s="96">
        <v>0</v>
      </c>
      <c r="DO22" s="96">
        <v>0</v>
      </c>
      <c r="DP22" s="96">
        <v>0</v>
      </c>
      <c r="DQ22" s="96">
        <v>0</v>
      </c>
      <c r="DR22" s="96">
        <v>0</v>
      </c>
      <c r="DS22" s="96">
        <v>0</v>
      </c>
      <c r="DT22" s="96">
        <v>0</v>
      </c>
      <c r="DU22" s="96">
        <v>0</v>
      </c>
      <c r="DV22" s="96">
        <v>531.12052058032509</v>
      </c>
      <c r="DW22" s="96">
        <v>485.91823491240177</v>
      </c>
      <c r="DX22" s="96">
        <v>440.78512235926269</v>
      </c>
      <c r="DY22" s="96">
        <v>394.19463522094748</v>
      </c>
      <c r="DZ22" s="96">
        <v>347.67774598282961</v>
      </c>
      <c r="EA22" s="96">
        <v>301.23428039124752</v>
      </c>
      <c r="EB22" s="96">
        <v>254.86406474215579</v>
      </c>
      <c r="EC22" s="96">
        <v>207.80856423173819</v>
      </c>
      <c r="ED22" s="96">
        <v>161.58552325881871</v>
      </c>
      <c r="EE22" s="96">
        <v>115.43521157641121</v>
      </c>
      <c r="EF22" s="96">
        <v>69.357457666440084</v>
      </c>
      <c r="EG22" s="96">
        <v>23.352090549703441</v>
      </c>
      <c r="EH22" s="101"/>
      <c r="EI22" s="99"/>
      <c r="EK22" s="101"/>
      <c r="EL22" s="99"/>
      <c r="EN22" s="101"/>
      <c r="EO22" s="99"/>
      <c r="EQ22" s="101"/>
      <c r="ER22" s="99"/>
    </row>
    <row r="23" spans="1:148" x14ac:dyDescent="0.3">
      <c r="A23" t="s">
        <v>33</v>
      </c>
      <c r="B23" t="s">
        <v>56</v>
      </c>
      <c r="C23" t="s">
        <v>54</v>
      </c>
      <c r="D23" t="s">
        <v>418</v>
      </c>
      <c r="E23" t="s">
        <v>419</v>
      </c>
      <c r="F23" s="94">
        <v>40500</v>
      </c>
      <c r="G23" s="95">
        <v>12</v>
      </c>
      <c r="H23" s="96">
        <v>1.03</v>
      </c>
      <c r="I23" s="96">
        <v>1.038872222222222</v>
      </c>
      <c r="J23" s="97">
        <v>0.8380041940189642</v>
      </c>
      <c r="K23" s="96">
        <v>0.99145975603886694</v>
      </c>
      <c r="L23" s="96">
        <v>1.0143147326309969</v>
      </c>
      <c r="M23" s="96">
        <v>1</v>
      </c>
      <c r="N23" s="98">
        <v>0.64600000000000002</v>
      </c>
      <c r="O23" s="98">
        <v>0.64965134533517821</v>
      </c>
      <c r="P23" s="98">
        <v>0.63517811550840031</v>
      </c>
      <c r="Q23" s="99">
        <v>0</v>
      </c>
      <c r="R23" s="96">
        <v>0.96166688927474275</v>
      </c>
      <c r="S23" s="96">
        <v>1.022441208894779</v>
      </c>
      <c r="T23" s="99">
        <v>8.6138079827400293E-3</v>
      </c>
      <c r="U23" s="99">
        <v>3.098044353652751E-2</v>
      </c>
      <c r="V23" s="95">
        <v>0</v>
      </c>
      <c r="W23" s="99">
        <v>0</v>
      </c>
      <c r="X23" s="99">
        <v>0</v>
      </c>
      <c r="Y23" s="95">
        <v>0</v>
      </c>
      <c r="Z23" s="95">
        <v>1</v>
      </c>
      <c r="AA23" s="98">
        <v>0.64965134533517821</v>
      </c>
      <c r="AB23" s="98">
        <v>0.63517811550840031</v>
      </c>
      <c r="AC23" s="100">
        <v>0</v>
      </c>
      <c r="AD23" s="96">
        <v>0</v>
      </c>
      <c r="AE23" s="95">
        <v>1</v>
      </c>
      <c r="AF23" s="95">
        <v>1</v>
      </c>
      <c r="AG23" s="96">
        <v>1.0599666666666669</v>
      </c>
      <c r="AH23" s="96">
        <v>0.99051430760215442</v>
      </c>
      <c r="AI23" s="96">
        <v>1.0499122730129249</v>
      </c>
      <c r="AJ23" s="96">
        <v>41715</v>
      </c>
      <c r="AK23" s="96">
        <v>42074.324999999997</v>
      </c>
      <c r="AL23" s="96">
        <v>33939.169857768051</v>
      </c>
      <c r="AM23" s="96">
        <v>40154.120119574109</v>
      </c>
      <c r="AN23" s="96">
        <v>41079.746671555382</v>
      </c>
      <c r="AO23" s="96">
        <v>40500</v>
      </c>
      <c r="AP23" s="96">
        <v>26163</v>
      </c>
      <c r="AQ23" s="96">
        <v>26310.879486074718</v>
      </c>
      <c r="AR23" s="96">
        <v>25724.713678090211</v>
      </c>
      <c r="AS23" s="96">
        <v>0</v>
      </c>
      <c r="AT23" s="96">
        <v>38947.509015627082</v>
      </c>
      <c r="AU23" s="96">
        <v>41408.868960238528</v>
      </c>
      <c r="AV23" s="96">
        <v>26310.879486074718</v>
      </c>
      <c r="AW23" s="96">
        <v>25724.713678090211</v>
      </c>
      <c r="AX23" s="96">
        <v>34425</v>
      </c>
      <c r="AY23" s="96">
        <v>34020</v>
      </c>
      <c r="AZ23" s="96">
        <v>33615</v>
      </c>
      <c r="BA23" s="96">
        <v>25717.5</v>
      </c>
      <c r="BB23" s="96">
        <v>40500</v>
      </c>
      <c r="BC23" s="96">
        <v>40500</v>
      </c>
      <c r="BD23" s="96">
        <v>40500</v>
      </c>
      <c r="BE23" s="96">
        <v>40500</v>
      </c>
      <c r="BF23" s="96">
        <v>40500</v>
      </c>
      <c r="BG23" s="96">
        <v>40500</v>
      </c>
      <c r="BH23" s="96">
        <v>40500</v>
      </c>
      <c r="BI23" s="96">
        <v>40500</v>
      </c>
      <c r="BJ23" s="96">
        <v>40500</v>
      </c>
      <c r="BK23" s="96">
        <v>40500</v>
      </c>
      <c r="BL23" s="96">
        <v>40500</v>
      </c>
      <c r="BM23" s="96">
        <v>40500</v>
      </c>
      <c r="BN23" s="96">
        <v>821.00910843436054</v>
      </c>
      <c r="BO23" s="96">
        <v>2473.536451211945</v>
      </c>
      <c r="BP23" s="96">
        <v>2473.2229510321031</v>
      </c>
      <c r="BQ23" s="96">
        <v>2472.8983193277431</v>
      </c>
      <c r="BR23" s="96">
        <v>2472.573173612288</v>
      </c>
      <c r="BS23" s="96">
        <v>2472.2475126639938</v>
      </c>
      <c r="BT23" s="96">
        <v>2471.9213352571951</v>
      </c>
      <c r="BU23" s="96">
        <v>2471.589280185251</v>
      </c>
      <c r="BV23" s="96">
        <v>2471.2620576517561</v>
      </c>
      <c r="BW23" s="96">
        <v>1219.3537038243469</v>
      </c>
      <c r="BX23" s="96">
        <v>1219.0350007824379</v>
      </c>
      <c r="BY23" s="96">
        <v>1218.71579029795</v>
      </c>
      <c r="BZ23" s="96">
        <v>1215.0000000000009</v>
      </c>
      <c r="CA23" s="96">
        <v>2883.6000000000058</v>
      </c>
      <c r="CB23" s="96">
        <v>2883.6000000000058</v>
      </c>
      <c r="CC23" s="96">
        <v>2883.6000000000058</v>
      </c>
      <c r="CD23" s="96">
        <v>2883.6000000000058</v>
      </c>
      <c r="CE23" s="96">
        <v>2883.6000000000058</v>
      </c>
      <c r="CF23" s="96">
        <v>2883.6000000000058</v>
      </c>
      <c r="CG23" s="96">
        <v>2883.6000000000058</v>
      </c>
      <c r="CH23" s="96">
        <v>2883.6000000000058</v>
      </c>
      <c r="CI23" s="96">
        <v>1620.0000000000009</v>
      </c>
      <c r="CJ23" s="96">
        <v>1620.0000000000009</v>
      </c>
      <c r="CK23" s="96">
        <v>1620.0000000000009</v>
      </c>
      <c r="CL23" s="96">
        <v>40500</v>
      </c>
      <c r="CM23" s="96">
        <v>40500</v>
      </c>
      <c r="CN23" s="96">
        <v>40500</v>
      </c>
      <c r="CO23" s="96">
        <v>40500</v>
      </c>
      <c r="CP23" s="96">
        <v>40500</v>
      </c>
      <c r="CQ23" s="96">
        <v>40500</v>
      </c>
      <c r="CR23" s="96">
        <v>40500</v>
      </c>
      <c r="CS23" s="96">
        <v>40500</v>
      </c>
      <c r="CT23" s="96">
        <v>40500</v>
      </c>
      <c r="CU23" s="96">
        <v>40500</v>
      </c>
      <c r="CV23" s="96">
        <v>40500</v>
      </c>
      <c r="CW23" s="96">
        <v>40500</v>
      </c>
      <c r="CX23" s="96">
        <v>-382.51542870450629</v>
      </c>
      <c r="CY23" s="96">
        <v>-382.80764449968711</v>
      </c>
      <c r="CZ23" s="96">
        <v>-383.10030710222492</v>
      </c>
      <c r="DA23" s="96">
        <v>-383.40336134453452</v>
      </c>
      <c r="DB23" s="96">
        <v>-383.70689543289541</v>
      </c>
      <c r="DC23" s="96">
        <v>-384.01091050785641</v>
      </c>
      <c r="DD23" s="96">
        <v>-384.31540771360358</v>
      </c>
      <c r="DE23" s="96">
        <v>-384.62539191070869</v>
      </c>
      <c r="DF23" s="96">
        <v>-384.93086477618601</v>
      </c>
      <c r="DG23" s="96">
        <v>-385.23682324581762</v>
      </c>
      <c r="DH23" s="96">
        <v>-385.54326847843021</v>
      </c>
      <c r="DI23" s="96">
        <v>-385.85020163658669</v>
      </c>
      <c r="DJ23" s="96">
        <v>1620.0000000000009</v>
      </c>
      <c r="DK23" s="96">
        <v>0</v>
      </c>
      <c r="DL23" s="96">
        <v>0</v>
      </c>
      <c r="DM23" s="96">
        <v>0</v>
      </c>
      <c r="DN23" s="96">
        <v>0</v>
      </c>
      <c r="DO23" s="96">
        <v>0</v>
      </c>
      <c r="DP23" s="96">
        <v>0</v>
      </c>
      <c r="DQ23" s="96">
        <v>0</v>
      </c>
      <c r="DR23" s="96">
        <v>0</v>
      </c>
      <c r="DS23" s="96">
        <v>0</v>
      </c>
      <c r="DT23" s="96">
        <v>0</v>
      </c>
      <c r="DU23" s="96">
        <v>0</v>
      </c>
      <c r="DV23" s="96">
        <v>1235.445461788644</v>
      </c>
      <c r="DW23" s="96">
        <v>-338.81467151185967</v>
      </c>
      <c r="DX23" s="96">
        <v>-307.81758957654739</v>
      </c>
      <c r="DY23" s="96">
        <v>-275.7194103322791</v>
      </c>
      <c r="DZ23" s="96">
        <v>-243.56992177775379</v>
      </c>
      <c r="EA23" s="96">
        <v>-211.3690007867832</v>
      </c>
      <c r="EB23" s="96">
        <v>-179.1165238388939</v>
      </c>
      <c r="EC23" s="96">
        <v>-146.28235943102311</v>
      </c>
      <c r="ED23" s="96">
        <v>-113.92554813607499</v>
      </c>
      <c r="EE23" s="96">
        <v>-81.516805893570137</v>
      </c>
      <c r="EF23" s="96">
        <v>-49.056007583538729</v>
      </c>
      <c r="EG23" s="96">
        <v>-16.543027683713181</v>
      </c>
      <c r="EH23" s="101">
        <v>46296</v>
      </c>
      <c r="EI23" s="99">
        <v>0.03</v>
      </c>
      <c r="EJ23" t="s">
        <v>376</v>
      </c>
      <c r="EK23" s="101">
        <v>46419</v>
      </c>
      <c r="EL23" s="99">
        <v>0.04</v>
      </c>
      <c r="EM23" t="s">
        <v>377</v>
      </c>
      <c r="EN23" s="101"/>
      <c r="EO23" s="99"/>
      <c r="EQ23" s="101"/>
      <c r="ER23" s="99"/>
    </row>
    <row r="24" spans="1:148" x14ac:dyDescent="0.3">
      <c r="A24" t="s">
        <v>33</v>
      </c>
      <c r="B24" t="s">
        <v>56</v>
      </c>
      <c r="C24" t="s">
        <v>57</v>
      </c>
      <c r="D24" t="s">
        <v>420</v>
      </c>
      <c r="E24" t="s">
        <v>421</v>
      </c>
      <c r="F24" s="94">
        <v>99000</v>
      </c>
      <c r="G24" s="95">
        <v>12</v>
      </c>
      <c r="H24" s="96">
        <v>1.04</v>
      </c>
      <c r="I24" s="96">
        <v>1.026111111111111</v>
      </c>
      <c r="J24" s="97">
        <v>0.84099790299051769</v>
      </c>
      <c r="K24" s="96">
        <v>1.013535462912831</v>
      </c>
      <c r="L24" s="96">
        <v>1.0107040659405591</v>
      </c>
      <c r="M24" s="96">
        <v>1</v>
      </c>
      <c r="N24" s="98">
        <v>0.63</v>
      </c>
      <c r="O24" s="98">
        <v>0.64536218040479554</v>
      </c>
      <c r="P24" s="98">
        <v>0.64057438087951502</v>
      </c>
      <c r="Q24" s="99">
        <v>0.01</v>
      </c>
      <c r="R24" s="96">
        <v>0.99999999999999978</v>
      </c>
      <c r="S24" s="96">
        <v>1.006717555994838</v>
      </c>
      <c r="T24" s="99">
        <v>-1.3354700854700811E-2</v>
      </c>
      <c r="U24" s="99">
        <v>1.3535462912831701E-2</v>
      </c>
      <c r="V24" s="95">
        <v>0</v>
      </c>
      <c r="W24" s="99">
        <v>0</v>
      </c>
      <c r="X24" s="99">
        <v>0</v>
      </c>
      <c r="Y24" s="95">
        <v>0</v>
      </c>
      <c r="Z24" s="95">
        <v>1</v>
      </c>
      <c r="AA24" s="98">
        <v>0.64536218040479554</v>
      </c>
      <c r="AB24" s="98">
        <v>0.64057438087951502</v>
      </c>
      <c r="AC24" s="100">
        <v>0</v>
      </c>
      <c r="AD24" s="96">
        <v>0</v>
      </c>
      <c r="AE24" s="95">
        <v>1</v>
      </c>
      <c r="AF24" s="95">
        <v>0</v>
      </c>
      <c r="AG24" s="96">
        <v>1.033333333333333</v>
      </c>
      <c r="AH24" s="96">
        <v>1.00475975841704</v>
      </c>
      <c r="AI24" s="96">
        <v>1.0382518134181591</v>
      </c>
      <c r="AJ24" s="96">
        <v>102960</v>
      </c>
      <c r="AK24" s="96">
        <v>101585</v>
      </c>
      <c r="AL24" s="96">
        <v>83258.792396061253</v>
      </c>
      <c r="AM24" s="96">
        <v>100340.0108283703</v>
      </c>
      <c r="AN24" s="96">
        <v>100059.7025281153</v>
      </c>
      <c r="AO24" s="96">
        <v>99000</v>
      </c>
      <c r="AP24" s="96">
        <v>62370</v>
      </c>
      <c r="AQ24" s="96">
        <v>63890.855860074756</v>
      </c>
      <c r="AR24" s="96">
        <v>63416.863707071992</v>
      </c>
      <c r="AS24" s="96">
        <v>990</v>
      </c>
      <c r="AT24" s="96">
        <v>98999.999999999971</v>
      </c>
      <c r="AU24" s="96">
        <v>99665.038043488923</v>
      </c>
      <c r="AV24" s="96">
        <v>63890.855860074756</v>
      </c>
      <c r="AW24" s="96">
        <v>63416.863707071992</v>
      </c>
      <c r="AX24" s="96">
        <v>84150</v>
      </c>
      <c r="AY24" s="96">
        <v>83160</v>
      </c>
      <c r="AZ24" s="96">
        <v>83655</v>
      </c>
      <c r="BA24" s="96">
        <v>64845</v>
      </c>
      <c r="BB24" s="96">
        <v>99000</v>
      </c>
      <c r="BC24" s="96">
        <v>99000</v>
      </c>
      <c r="BD24" s="96">
        <v>99000</v>
      </c>
      <c r="BE24" s="96">
        <v>99000</v>
      </c>
      <c r="BF24" s="96">
        <v>99000</v>
      </c>
      <c r="BG24" s="96">
        <v>99000</v>
      </c>
      <c r="BH24" s="96">
        <v>99000</v>
      </c>
      <c r="BI24" s="96">
        <v>99000</v>
      </c>
      <c r="BJ24" s="96">
        <v>99000</v>
      </c>
      <c r="BK24" s="96">
        <v>99000</v>
      </c>
      <c r="BL24" s="96">
        <v>99000</v>
      </c>
      <c r="BM24" s="96">
        <v>99000</v>
      </c>
      <c r="BN24" s="96">
        <v>4451.1282892372355</v>
      </c>
      <c r="BO24" s="96">
        <v>4450.9390186549708</v>
      </c>
      <c r="BP24" s="96">
        <v>4450.7498938983381</v>
      </c>
      <c r="BQ24" s="96">
        <v>4450.5545112781829</v>
      </c>
      <c r="BR24" s="96">
        <v>4450.3592841717937</v>
      </c>
      <c r="BS24" s="96">
        <v>4450.1642123935289</v>
      </c>
      <c r="BT24" s="96">
        <v>4449.969295758121</v>
      </c>
      <c r="BU24" s="96">
        <v>4449.7713425560851</v>
      </c>
      <c r="BV24" s="96">
        <v>4449.5767381873793</v>
      </c>
      <c r="BW24" s="96">
        <v>4449.3822884043202</v>
      </c>
      <c r="BX24" s="96">
        <v>470.37307021425278</v>
      </c>
      <c r="BY24" s="96">
        <v>470.18639601834559</v>
      </c>
      <c r="BZ24" s="96">
        <v>3960.0000000000041</v>
      </c>
      <c r="CA24" s="96">
        <v>3960.0000000000041</v>
      </c>
      <c r="CB24" s="96">
        <v>3960.0000000000041</v>
      </c>
      <c r="CC24" s="96">
        <v>3960.0000000000041</v>
      </c>
      <c r="CD24" s="96">
        <v>3960.0000000000041</v>
      </c>
      <c r="CE24" s="96">
        <v>3960.0000000000041</v>
      </c>
      <c r="CF24" s="96">
        <v>3960.0000000000041</v>
      </c>
      <c r="CG24" s="96">
        <v>3960.0000000000041</v>
      </c>
      <c r="CH24" s="96">
        <v>3960.0000000000041</v>
      </c>
      <c r="CI24" s="96">
        <v>3960.0000000000041</v>
      </c>
      <c r="CJ24" s="96">
        <v>0</v>
      </c>
      <c r="CK24" s="96">
        <v>0</v>
      </c>
      <c r="CL24" s="96">
        <v>99000</v>
      </c>
      <c r="CM24" s="96">
        <v>99000</v>
      </c>
      <c r="CN24" s="96">
        <v>99000</v>
      </c>
      <c r="CO24" s="96">
        <v>99000</v>
      </c>
      <c r="CP24" s="96">
        <v>99000</v>
      </c>
      <c r="CQ24" s="96">
        <v>99000</v>
      </c>
      <c r="CR24" s="96">
        <v>99000</v>
      </c>
      <c r="CS24" s="96">
        <v>99000</v>
      </c>
      <c r="CT24" s="96">
        <v>99000</v>
      </c>
      <c r="CU24" s="96">
        <v>99000</v>
      </c>
      <c r="CV24" s="96">
        <v>99000</v>
      </c>
      <c r="CW24" s="96">
        <v>99000</v>
      </c>
      <c r="CX24" s="96">
        <v>472.2387396511869</v>
      </c>
      <c r="CY24" s="96">
        <v>472.05674870670038</v>
      </c>
      <c r="CZ24" s="96">
        <v>471.87489797916402</v>
      </c>
      <c r="DA24" s="96">
        <v>471.68703007518252</v>
      </c>
      <c r="DB24" s="96">
        <v>471.49931170363948</v>
      </c>
      <c r="DC24" s="96">
        <v>471.31174268608157</v>
      </c>
      <c r="DD24" s="96">
        <v>471.12432284434129</v>
      </c>
      <c r="DE24" s="96">
        <v>470.93398322700978</v>
      </c>
      <c r="DF24" s="96">
        <v>470.74686364170338</v>
      </c>
      <c r="DG24" s="96">
        <v>470.55989269645909</v>
      </c>
      <c r="DH24" s="96">
        <v>470.37307021425278</v>
      </c>
      <c r="DI24" s="96">
        <v>470.18639601834559</v>
      </c>
      <c r="DJ24" s="96">
        <v>0</v>
      </c>
      <c r="DK24" s="96">
        <v>0</v>
      </c>
      <c r="DL24" s="96">
        <v>0</v>
      </c>
      <c r="DM24" s="96">
        <v>0</v>
      </c>
      <c r="DN24" s="96">
        <v>0</v>
      </c>
      <c r="DO24" s="96">
        <v>0</v>
      </c>
      <c r="DP24" s="96">
        <v>0</v>
      </c>
      <c r="DQ24" s="96">
        <v>0</v>
      </c>
      <c r="DR24" s="96">
        <v>0</v>
      </c>
      <c r="DS24" s="96">
        <v>0</v>
      </c>
      <c r="DT24" s="96">
        <v>0</v>
      </c>
      <c r="DU24" s="96">
        <v>0</v>
      </c>
      <c r="DV24" s="96">
        <v>450.03804457394159</v>
      </c>
      <c r="DW24" s="96">
        <v>411.89395810850749</v>
      </c>
      <c r="DX24" s="96">
        <v>373.77912077200227</v>
      </c>
      <c r="DY24" s="96">
        <v>334.40297247086392</v>
      </c>
      <c r="DZ24" s="96">
        <v>295.05801684339963</v>
      </c>
      <c r="EA24" s="96">
        <v>255.74421683932451</v>
      </c>
      <c r="EB24" s="96">
        <v>216.4615354670467</v>
      </c>
      <c r="EC24" s="96">
        <v>176.56672568437901</v>
      </c>
      <c r="ED24" s="96">
        <v>137.3466794595779</v>
      </c>
      <c r="EE24" s="96">
        <v>98.157640639484626</v>
      </c>
      <c r="EF24" s="96">
        <v>58.999572466861927</v>
      </c>
      <c r="EG24" s="96">
        <v>19.872438242638069</v>
      </c>
      <c r="EH24" s="101">
        <v>46327</v>
      </c>
      <c r="EI24" s="99">
        <v>0.04</v>
      </c>
      <c r="EJ24" t="s">
        <v>376</v>
      </c>
      <c r="EK24" s="101"/>
      <c r="EL24" s="99"/>
      <c r="EN24" s="101"/>
      <c r="EO24" s="99"/>
      <c r="EQ24" s="101"/>
      <c r="ER24" s="99"/>
    </row>
    <row r="25" spans="1:148" x14ac:dyDescent="0.3">
      <c r="A25" t="s">
        <v>33</v>
      </c>
      <c r="B25" t="s">
        <v>56</v>
      </c>
      <c r="C25" t="s">
        <v>59</v>
      </c>
      <c r="D25" t="s">
        <v>422</v>
      </c>
      <c r="E25" t="s">
        <v>423</v>
      </c>
      <c r="F25" s="94">
        <v>81000</v>
      </c>
      <c r="G25" s="95">
        <v>12</v>
      </c>
      <c r="H25" s="96">
        <v>1.05</v>
      </c>
      <c r="I25" s="96">
        <v>1.054696572580645</v>
      </c>
      <c r="J25" s="97">
        <v>0.84973412409420279</v>
      </c>
      <c r="K25" s="96">
        <v>0.99554699171046557</v>
      </c>
      <c r="L25" s="96">
        <v>1.0003128930547309</v>
      </c>
      <c r="M25" s="96">
        <v>1.02</v>
      </c>
      <c r="N25" s="98">
        <v>0.65800000000000003</v>
      </c>
      <c r="O25" s="98">
        <v>0.66838038512146825</v>
      </c>
      <c r="P25" s="98">
        <v>0.63512004660274513</v>
      </c>
      <c r="Q25" s="99">
        <v>0</v>
      </c>
      <c r="R25" s="96">
        <v>0.97284786829941206</v>
      </c>
      <c r="S25" s="96">
        <v>0.97271323225041539</v>
      </c>
      <c r="T25" s="99">
        <v>4.4729262672811299E-3</v>
      </c>
      <c r="U25" s="99">
        <v>2.3332654725072951E-2</v>
      </c>
      <c r="V25" s="95">
        <v>0</v>
      </c>
      <c r="W25" s="99">
        <v>0</v>
      </c>
      <c r="X25" s="99">
        <v>0</v>
      </c>
      <c r="Y25" s="95">
        <v>0</v>
      </c>
      <c r="Z25" s="95">
        <v>1</v>
      </c>
      <c r="AA25" s="98">
        <v>0.66838038512146825</v>
      </c>
      <c r="AB25" s="98">
        <v>0.63512004660274513</v>
      </c>
      <c r="AC25" s="100">
        <v>0</v>
      </c>
      <c r="AD25" s="96">
        <v>0</v>
      </c>
      <c r="AE25" s="95">
        <v>1</v>
      </c>
      <c r="AF25" s="95">
        <v>1</v>
      </c>
      <c r="AG25" s="96">
        <v>1.0313709677419349</v>
      </c>
      <c r="AH25" s="96">
        <v>1.044795226843638</v>
      </c>
      <c r="AI25" s="96">
        <v>1.077562959620743</v>
      </c>
      <c r="AJ25" s="96">
        <v>85050</v>
      </c>
      <c r="AK25" s="96">
        <v>85430.422379032258</v>
      </c>
      <c r="AL25" s="96">
        <v>68828.464051630421</v>
      </c>
      <c r="AM25" s="96">
        <v>80639.306328547711</v>
      </c>
      <c r="AN25" s="96">
        <v>81025.344337433227</v>
      </c>
      <c r="AO25" s="96">
        <v>82620</v>
      </c>
      <c r="AP25" s="96">
        <v>53298</v>
      </c>
      <c r="AQ25" s="96">
        <v>54138.811194838927</v>
      </c>
      <c r="AR25" s="96">
        <v>51444.723774822363</v>
      </c>
      <c r="AS25" s="96">
        <v>0</v>
      </c>
      <c r="AT25" s="96">
        <v>78800.67733225238</v>
      </c>
      <c r="AU25" s="96">
        <v>78789.771812283652</v>
      </c>
      <c r="AV25" s="96">
        <v>54138.811194838927</v>
      </c>
      <c r="AW25" s="96">
        <v>51444.723774822363</v>
      </c>
      <c r="AX25" s="96">
        <v>68850</v>
      </c>
      <c r="AY25" s="96">
        <v>68040</v>
      </c>
      <c r="AZ25" s="96">
        <v>69660</v>
      </c>
      <c r="BA25" s="96">
        <v>50625</v>
      </c>
      <c r="BB25" s="96">
        <v>81000</v>
      </c>
      <c r="BC25" s="96">
        <v>81000</v>
      </c>
      <c r="BD25" s="96">
        <v>81000</v>
      </c>
      <c r="BE25" s="96">
        <v>81000</v>
      </c>
      <c r="BF25" s="96">
        <v>81000</v>
      </c>
      <c r="BG25" s="96">
        <v>81000</v>
      </c>
      <c r="BH25" s="96">
        <v>81000</v>
      </c>
      <c r="BI25" s="96">
        <v>81000</v>
      </c>
      <c r="BJ25" s="96">
        <v>81000</v>
      </c>
      <c r="BK25" s="96">
        <v>81000</v>
      </c>
      <c r="BL25" s="96">
        <v>81000</v>
      </c>
      <c r="BM25" s="96">
        <v>81000</v>
      </c>
      <c r="BN25" s="96">
        <v>8028.9806572518801</v>
      </c>
      <c r="BO25" s="96">
        <v>7678.7999999999993</v>
      </c>
      <c r="BP25" s="96">
        <v>9097.9905704230132</v>
      </c>
      <c r="BQ25" s="96">
        <v>4461.4285714285879</v>
      </c>
      <c r="BR25" s="96">
        <v>5518.3579814326386</v>
      </c>
      <c r="BS25" s="96">
        <v>6320.6996457157857</v>
      </c>
      <c r="BT25" s="96">
        <v>5972.6265438149567</v>
      </c>
      <c r="BU25" s="96">
        <v>5621.6794012365817</v>
      </c>
      <c r="BV25" s="96">
        <v>6185.0768891481939</v>
      </c>
      <c r="BW25" s="96">
        <v>5841.6734094401709</v>
      </c>
      <c r="BX25" s="96">
        <v>5500.9645029585863</v>
      </c>
      <c r="BY25" s="96">
        <v>5162.9185785124109</v>
      </c>
      <c r="BZ25" s="96">
        <v>4050.0000000000041</v>
      </c>
      <c r="CA25" s="96">
        <v>4050.0000000000041</v>
      </c>
      <c r="CB25" s="96">
        <v>4050.0000000000041</v>
      </c>
      <c r="CC25" s="96">
        <v>0</v>
      </c>
      <c r="CD25" s="96">
        <v>1332.580645161283</v>
      </c>
      <c r="CE25" s="96">
        <v>2430.0000000000018</v>
      </c>
      <c r="CF25" s="96">
        <v>2430.0000000000018</v>
      </c>
      <c r="CG25" s="96">
        <v>2430.0000000000018</v>
      </c>
      <c r="CH25" s="96">
        <v>2430.0000000000018</v>
      </c>
      <c r="CI25" s="96">
        <v>2430.0000000000018</v>
      </c>
      <c r="CJ25" s="96">
        <v>2430.0000000000018</v>
      </c>
      <c r="CK25" s="96">
        <v>2430.0000000000018</v>
      </c>
      <c r="CL25" s="96">
        <v>81000</v>
      </c>
      <c r="CM25" s="96">
        <v>81000</v>
      </c>
      <c r="CN25" s="96">
        <v>81000</v>
      </c>
      <c r="CO25" s="96">
        <v>81000</v>
      </c>
      <c r="CP25" s="96">
        <v>81000</v>
      </c>
      <c r="CQ25" s="96">
        <v>81000</v>
      </c>
      <c r="CR25" s="96">
        <v>81000</v>
      </c>
      <c r="CS25" s="96">
        <v>81000</v>
      </c>
      <c r="CT25" s="96">
        <v>81000</v>
      </c>
      <c r="CU25" s="96">
        <v>81000</v>
      </c>
      <c r="CV25" s="96">
        <v>81000</v>
      </c>
      <c r="CW25" s="96">
        <v>81000</v>
      </c>
      <c r="CX25" s="96">
        <v>3789.5053878589229</v>
      </c>
      <c r="CY25" s="96">
        <v>3455.9999999999968</v>
      </c>
      <c r="CZ25" s="96">
        <v>4807.6100670695396</v>
      </c>
      <c r="DA25" s="96">
        <v>4461.4285714285879</v>
      </c>
      <c r="DB25" s="96">
        <v>4118.0291153415455</v>
      </c>
      <c r="DC25" s="96">
        <v>3777.3782968114401</v>
      </c>
      <c r="DD25" s="96">
        <v>3439.44324642228</v>
      </c>
      <c r="DE25" s="96">
        <v>3098.717865278235</v>
      </c>
      <c r="DF25" s="96">
        <v>3645.705717619609</v>
      </c>
      <c r="DG25" s="96">
        <v>3312.3042810098768</v>
      </c>
      <c r="DH25" s="96">
        <v>2981.5189349112429</v>
      </c>
      <c r="DI25" s="96">
        <v>2653.319008264476</v>
      </c>
      <c r="DJ25" s="96">
        <v>2430.0000000000018</v>
      </c>
      <c r="DK25" s="96">
        <v>2430.0000000000018</v>
      </c>
      <c r="DL25" s="96">
        <v>2430.0000000000018</v>
      </c>
      <c r="DM25" s="96">
        <v>2430.0000000000018</v>
      </c>
      <c r="DN25" s="96">
        <v>1079.657251666144</v>
      </c>
      <c r="DO25" s="96">
        <v>0</v>
      </c>
      <c r="DP25" s="96">
        <v>0</v>
      </c>
      <c r="DQ25" s="96">
        <v>0</v>
      </c>
      <c r="DR25" s="96">
        <v>0</v>
      </c>
      <c r="DS25" s="96">
        <v>0</v>
      </c>
      <c r="DT25" s="96">
        <v>0</v>
      </c>
      <c r="DU25" s="96">
        <v>0</v>
      </c>
      <c r="DV25" s="96">
        <v>4992.1352999999954</v>
      </c>
      <c r="DW25" s="96">
        <v>4992.1352999999954</v>
      </c>
      <c r="DX25" s="96">
        <v>3306.015000000004</v>
      </c>
      <c r="DY25" s="96">
        <v>3306.015000000004</v>
      </c>
      <c r="DZ25" s="96">
        <v>1941.493652808633</v>
      </c>
      <c r="EA25" s="96">
        <v>850.49999999999625</v>
      </c>
      <c r="EB25" s="96">
        <v>850.49999999999625</v>
      </c>
      <c r="EC25" s="96">
        <v>850.49999999999625</v>
      </c>
      <c r="ED25" s="96">
        <v>0</v>
      </c>
      <c r="EE25" s="96">
        <v>0</v>
      </c>
      <c r="EF25" s="96">
        <v>0</v>
      </c>
      <c r="EG25" s="96">
        <v>0</v>
      </c>
      <c r="EH25" s="101">
        <v>46113</v>
      </c>
      <c r="EI25" s="99">
        <v>0.05</v>
      </c>
      <c r="EJ25" t="s">
        <v>376</v>
      </c>
      <c r="EK25" s="101">
        <v>46522</v>
      </c>
      <c r="EL25" s="99">
        <v>0.03</v>
      </c>
      <c r="EM25" t="s">
        <v>377</v>
      </c>
      <c r="EN25" s="101"/>
      <c r="EO25" s="99"/>
      <c r="EQ25" s="101"/>
      <c r="ER25" s="99"/>
    </row>
    <row r="26" spans="1:148" x14ac:dyDescent="0.3">
      <c r="A26" t="s">
        <v>33</v>
      </c>
      <c r="B26" t="s">
        <v>56</v>
      </c>
      <c r="C26" t="s">
        <v>61</v>
      </c>
      <c r="D26" t="s">
        <v>424</v>
      </c>
      <c r="E26" t="s">
        <v>425</v>
      </c>
      <c r="F26" s="94">
        <v>63000</v>
      </c>
      <c r="G26" s="95">
        <v>12</v>
      </c>
      <c r="H26" s="96">
        <v>1.08</v>
      </c>
      <c r="I26" s="96">
        <v>1.0754999999999999</v>
      </c>
      <c r="J26" s="97">
        <v>0.84</v>
      </c>
      <c r="K26" s="96">
        <v>1.00418410041841</v>
      </c>
      <c r="L26" s="96">
        <v>1.0119047619047621</v>
      </c>
      <c r="M26" s="96">
        <v>1</v>
      </c>
      <c r="N26" s="98">
        <v>0.64200000000000002</v>
      </c>
      <c r="O26" s="98">
        <v>0.65236102809324559</v>
      </c>
      <c r="P26" s="98">
        <v>0.62028280440120032</v>
      </c>
      <c r="Q26" s="99">
        <v>0</v>
      </c>
      <c r="R26" s="96">
        <v>0.95480585614258429</v>
      </c>
      <c r="S26" s="96">
        <v>1.0119047619047621</v>
      </c>
      <c r="T26" s="99">
        <v>-4.1666666666666519E-3</v>
      </c>
      <c r="U26" s="99">
        <v>5.1715481171548117E-2</v>
      </c>
      <c r="V26" s="95">
        <v>0</v>
      </c>
      <c r="W26" s="99">
        <v>0</v>
      </c>
      <c r="X26" s="99">
        <v>0</v>
      </c>
      <c r="Y26" s="95">
        <v>0</v>
      </c>
      <c r="Z26" s="95">
        <v>1</v>
      </c>
      <c r="AA26" s="98">
        <v>0.65236102809324559</v>
      </c>
      <c r="AB26" s="98">
        <v>0.62028280440120032</v>
      </c>
      <c r="AC26" s="100">
        <v>0</v>
      </c>
      <c r="AD26" s="96">
        <v>0</v>
      </c>
      <c r="AE26" s="95">
        <v>1</v>
      </c>
      <c r="AF26" s="95">
        <v>1</v>
      </c>
      <c r="AG26" s="96">
        <v>1.1022400000000001</v>
      </c>
      <c r="AH26" s="96">
        <v>1</v>
      </c>
      <c r="AI26" s="96">
        <v>1.1022400000000001</v>
      </c>
      <c r="AJ26" s="96">
        <v>68040</v>
      </c>
      <c r="AK26" s="96">
        <v>67756.500000000015</v>
      </c>
      <c r="AL26" s="96">
        <v>52920</v>
      </c>
      <c r="AM26" s="96">
        <v>63263.598326359832</v>
      </c>
      <c r="AN26" s="96">
        <v>63750</v>
      </c>
      <c r="AO26" s="96">
        <v>63000</v>
      </c>
      <c r="AP26" s="96">
        <v>40446</v>
      </c>
      <c r="AQ26" s="96">
        <v>41098.744769874473</v>
      </c>
      <c r="AR26" s="96">
        <v>39077.816677275623</v>
      </c>
      <c r="AS26" s="96">
        <v>0</v>
      </c>
      <c r="AT26" s="96">
        <v>60152.768936982808</v>
      </c>
      <c r="AU26" s="96">
        <v>63750</v>
      </c>
      <c r="AV26" s="96">
        <v>41098.744769874473</v>
      </c>
      <c r="AW26" s="96">
        <v>39077.816677275623</v>
      </c>
      <c r="AX26" s="96">
        <v>53550</v>
      </c>
      <c r="AY26" s="96">
        <v>52920</v>
      </c>
      <c r="AZ26" s="96">
        <v>52920</v>
      </c>
      <c r="BA26" s="96">
        <v>40635</v>
      </c>
      <c r="BB26" s="96">
        <v>63000</v>
      </c>
      <c r="BC26" s="96">
        <v>63000</v>
      </c>
      <c r="BD26" s="96">
        <v>63000</v>
      </c>
      <c r="BE26" s="96">
        <v>63000</v>
      </c>
      <c r="BF26" s="96">
        <v>63000</v>
      </c>
      <c r="BG26" s="96">
        <v>63000</v>
      </c>
      <c r="BH26" s="96">
        <v>63000</v>
      </c>
      <c r="BI26" s="96">
        <v>63000</v>
      </c>
      <c r="BJ26" s="96">
        <v>63000</v>
      </c>
      <c r="BK26" s="96">
        <v>63000</v>
      </c>
      <c r="BL26" s="96">
        <v>63000</v>
      </c>
      <c r="BM26" s="96">
        <v>63000</v>
      </c>
      <c r="BN26" s="96">
        <v>5040.0000000000045</v>
      </c>
      <c r="BO26" s="96">
        <v>5040.0000000000045</v>
      </c>
      <c r="BP26" s="96">
        <v>8305.920000000011</v>
      </c>
      <c r="BQ26" s="96">
        <v>8305.920000000011</v>
      </c>
      <c r="BR26" s="96">
        <v>8305.920000000011</v>
      </c>
      <c r="BS26" s="96">
        <v>8305.920000000011</v>
      </c>
      <c r="BT26" s="96">
        <v>8305.920000000011</v>
      </c>
      <c r="BU26" s="96">
        <v>8305.920000000011</v>
      </c>
      <c r="BV26" s="96">
        <v>8305.920000000011</v>
      </c>
      <c r="BW26" s="96">
        <v>3024.0000000000032</v>
      </c>
      <c r="BX26" s="96">
        <v>3024.0000000000032</v>
      </c>
      <c r="BY26" s="96">
        <v>3024.0000000000032</v>
      </c>
      <c r="BZ26" s="96">
        <v>5040.0000000000045</v>
      </c>
      <c r="CA26" s="96">
        <v>5040.0000000000045</v>
      </c>
      <c r="CB26" s="96">
        <v>8305.920000000011</v>
      </c>
      <c r="CC26" s="96">
        <v>8305.920000000011</v>
      </c>
      <c r="CD26" s="96">
        <v>8305.920000000011</v>
      </c>
      <c r="CE26" s="96">
        <v>8305.920000000011</v>
      </c>
      <c r="CF26" s="96">
        <v>8305.920000000011</v>
      </c>
      <c r="CG26" s="96">
        <v>8305.920000000011</v>
      </c>
      <c r="CH26" s="96">
        <v>8305.920000000011</v>
      </c>
      <c r="CI26" s="96">
        <v>3024.0000000000032</v>
      </c>
      <c r="CJ26" s="96">
        <v>3024.0000000000032</v>
      </c>
      <c r="CK26" s="96">
        <v>3024.0000000000032</v>
      </c>
      <c r="CL26" s="96">
        <v>63000</v>
      </c>
      <c r="CM26" s="96">
        <v>63000</v>
      </c>
      <c r="CN26" s="96">
        <v>63000</v>
      </c>
      <c r="CO26" s="96">
        <v>63000</v>
      </c>
      <c r="CP26" s="96">
        <v>63000</v>
      </c>
      <c r="CQ26" s="96">
        <v>63000</v>
      </c>
      <c r="CR26" s="96">
        <v>63000</v>
      </c>
      <c r="CS26" s="96">
        <v>63000</v>
      </c>
      <c r="CT26" s="96">
        <v>63000</v>
      </c>
      <c r="CU26" s="96">
        <v>63000</v>
      </c>
      <c r="CV26" s="96">
        <v>63000</v>
      </c>
      <c r="CW26" s="96">
        <v>63000</v>
      </c>
      <c r="CX26" s="96">
        <v>0</v>
      </c>
      <c r="CY26" s="96">
        <v>0</v>
      </c>
      <c r="CZ26" s="96">
        <v>0</v>
      </c>
      <c r="DA26" s="96">
        <v>0</v>
      </c>
      <c r="DB26" s="96">
        <v>0</v>
      </c>
      <c r="DC26" s="96">
        <v>0</v>
      </c>
      <c r="DD26" s="96">
        <v>0</v>
      </c>
      <c r="DE26" s="96">
        <v>0</v>
      </c>
      <c r="DF26" s="96">
        <v>0</v>
      </c>
      <c r="DG26" s="96">
        <v>0</v>
      </c>
      <c r="DH26" s="96">
        <v>0</v>
      </c>
      <c r="DI26" s="96">
        <v>0</v>
      </c>
      <c r="DJ26" s="96">
        <v>3024.0000000000032</v>
      </c>
      <c r="DK26" s="96">
        <v>3024.0000000000032</v>
      </c>
      <c r="DL26" s="96">
        <v>0</v>
      </c>
      <c r="DM26" s="96">
        <v>0</v>
      </c>
      <c r="DN26" s="96">
        <v>0</v>
      </c>
      <c r="DO26" s="96">
        <v>0</v>
      </c>
      <c r="DP26" s="96">
        <v>0</v>
      </c>
      <c r="DQ26" s="96">
        <v>0</v>
      </c>
      <c r="DR26" s="96">
        <v>0</v>
      </c>
      <c r="DS26" s="96">
        <v>0</v>
      </c>
      <c r="DT26" s="96">
        <v>0</v>
      </c>
      <c r="DU26" s="96">
        <v>0</v>
      </c>
      <c r="DV26" s="96">
        <v>3024.0000000000032</v>
      </c>
      <c r="DW26" s="96">
        <v>3024.0000000000032</v>
      </c>
      <c r="DX26" s="96">
        <v>0</v>
      </c>
      <c r="DY26" s="96">
        <v>0</v>
      </c>
      <c r="DZ26" s="96">
        <v>0</v>
      </c>
      <c r="EA26" s="96">
        <v>0</v>
      </c>
      <c r="EB26" s="96">
        <v>0</v>
      </c>
      <c r="EC26" s="96">
        <v>0</v>
      </c>
      <c r="ED26" s="96">
        <v>0</v>
      </c>
      <c r="EE26" s="96">
        <v>0</v>
      </c>
      <c r="EF26" s="96">
        <v>0</v>
      </c>
      <c r="EG26" s="96">
        <v>0</v>
      </c>
      <c r="EH26" s="101">
        <v>46296</v>
      </c>
      <c r="EI26" s="99">
        <v>0.08</v>
      </c>
      <c r="EJ26" t="s">
        <v>376</v>
      </c>
      <c r="EK26" s="101">
        <v>46447</v>
      </c>
      <c r="EL26" s="99">
        <v>4.8000000000000001E-2</v>
      </c>
      <c r="EM26" t="s">
        <v>377</v>
      </c>
      <c r="EN26" s="101"/>
      <c r="EO26" s="99"/>
      <c r="EQ26" s="101"/>
      <c r="ER26" s="99"/>
    </row>
    <row r="27" spans="1:148" x14ac:dyDescent="0.3">
      <c r="A27" t="s">
        <v>33</v>
      </c>
      <c r="B27" t="s">
        <v>56</v>
      </c>
      <c r="C27" t="s">
        <v>68</v>
      </c>
      <c r="D27" t="s">
        <v>426</v>
      </c>
      <c r="E27" t="s">
        <v>427</v>
      </c>
      <c r="F27" s="94">
        <v>45000</v>
      </c>
      <c r="G27" s="95">
        <v>12</v>
      </c>
      <c r="H27" s="96">
        <v>1.02</v>
      </c>
      <c r="I27" s="96">
        <v>1.026872222222222</v>
      </c>
      <c r="J27" s="97">
        <v>0.84299370897155379</v>
      </c>
      <c r="K27" s="96">
        <v>0.99330761698144854</v>
      </c>
      <c r="L27" s="96">
        <v>1.0083112020337539</v>
      </c>
      <c r="M27" s="96">
        <v>1</v>
      </c>
      <c r="N27" s="98">
        <v>0.67</v>
      </c>
      <c r="O27" s="98">
        <v>0.67104734216945827</v>
      </c>
      <c r="P27" s="98">
        <v>0.64412718127953783</v>
      </c>
      <c r="Q27" s="99">
        <v>0</v>
      </c>
      <c r="R27" s="96">
        <v>0.96475948010183543</v>
      </c>
      <c r="S27" s="96">
        <v>0.99650106838498997</v>
      </c>
      <c r="T27" s="99">
        <v>6.7374727668845216E-3</v>
      </c>
      <c r="U27" s="99">
        <v>2.9590936879521301E-2</v>
      </c>
      <c r="V27" s="95">
        <v>0</v>
      </c>
      <c r="W27" s="99">
        <v>0</v>
      </c>
      <c r="X27" s="99">
        <v>0</v>
      </c>
      <c r="Y27" s="95">
        <v>0</v>
      </c>
      <c r="Z27" s="95">
        <v>1</v>
      </c>
      <c r="AA27" s="98">
        <v>0.67104734216945827</v>
      </c>
      <c r="AB27" s="98">
        <v>0.64412718127953783</v>
      </c>
      <c r="AC27" s="100">
        <v>0</v>
      </c>
      <c r="AD27" s="96">
        <v>0</v>
      </c>
      <c r="AE27" s="95">
        <v>1</v>
      </c>
      <c r="AF27" s="95">
        <v>1</v>
      </c>
      <c r="AG27" s="96">
        <v>1.0249999999999999</v>
      </c>
      <c r="AH27" s="96">
        <v>1.014313571147019</v>
      </c>
      <c r="AI27" s="96">
        <v>1.039670568418813</v>
      </c>
      <c r="AJ27" s="96">
        <v>45900</v>
      </c>
      <c r="AK27" s="96">
        <v>46209.25</v>
      </c>
      <c r="AL27" s="96">
        <v>37934.71690371992</v>
      </c>
      <c r="AM27" s="96">
        <v>44698.842764165187</v>
      </c>
      <c r="AN27" s="96">
        <v>45374.004091518917</v>
      </c>
      <c r="AO27" s="96">
        <v>45000</v>
      </c>
      <c r="AP27" s="96">
        <v>30150</v>
      </c>
      <c r="AQ27" s="96">
        <v>30197.13039762562</v>
      </c>
      <c r="AR27" s="96">
        <v>28985.723157579199</v>
      </c>
      <c r="AS27" s="96">
        <v>0</v>
      </c>
      <c r="AT27" s="96">
        <v>43414.176604582593</v>
      </c>
      <c r="AU27" s="96">
        <v>44842.548077324551</v>
      </c>
      <c r="AV27" s="96">
        <v>30197.13039762562</v>
      </c>
      <c r="AW27" s="96">
        <v>28985.723157579199</v>
      </c>
      <c r="AX27" s="96">
        <v>38250</v>
      </c>
      <c r="AY27" s="96">
        <v>37800</v>
      </c>
      <c r="AZ27" s="96">
        <v>38475</v>
      </c>
      <c r="BA27" s="96">
        <v>27675</v>
      </c>
      <c r="BB27" s="96">
        <v>45000</v>
      </c>
      <c r="BC27" s="96">
        <v>45000</v>
      </c>
      <c r="BD27" s="96">
        <v>45000</v>
      </c>
      <c r="BE27" s="96">
        <v>45000</v>
      </c>
      <c r="BF27" s="96">
        <v>45000</v>
      </c>
      <c r="BG27" s="96">
        <v>45000</v>
      </c>
      <c r="BH27" s="96">
        <v>45000</v>
      </c>
      <c r="BI27" s="96">
        <v>45000</v>
      </c>
      <c r="BJ27" s="96">
        <v>45000</v>
      </c>
      <c r="BK27" s="96">
        <v>45000</v>
      </c>
      <c r="BL27" s="96">
        <v>45000</v>
      </c>
      <c r="BM27" s="96">
        <v>45000</v>
      </c>
      <c r="BN27" s="96">
        <v>1561.2919141881559</v>
      </c>
      <c r="BO27" s="96">
        <v>647.57136098407716</v>
      </c>
      <c r="BP27" s="96">
        <v>646.81906787170226</v>
      </c>
      <c r="BQ27" s="96">
        <v>646.0431088735063</v>
      </c>
      <c r="BR27" s="96">
        <v>645.26900940894745</v>
      </c>
      <c r="BS27" s="96">
        <v>2470.276633313711</v>
      </c>
      <c r="BT27" s="96">
        <v>2469.4754169034532</v>
      </c>
      <c r="BU27" s="96">
        <v>2468.6630262462668</v>
      </c>
      <c r="BV27" s="96">
        <v>2467.8656605544038</v>
      </c>
      <c r="BW27" s="96">
        <v>2467.0701942790238</v>
      </c>
      <c r="BX27" s="96">
        <v>2466.2766206412311</v>
      </c>
      <c r="BY27" s="96">
        <v>2465.4849328944019</v>
      </c>
      <c r="BZ27" s="96">
        <v>900.0000000000008</v>
      </c>
      <c r="CA27" s="96">
        <v>0</v>
      </c>
      <c r="CB27" s="96">
        <v>0</v>
      </c>
      <c r="CC27" s="96">
        <v>0</v>
      </c>
      <c r="CD27" s="96">
        <v>0</v>
      </c>
      <c r="CE27" s="96">
        <v>1800.000000000002</v>
      </c>
      <c r="CF27" s="96">
        <v>1800.000000000002</v>
      </c>
      <c r="CG27" s="96">
        <v>1800.000000000002</v>
      </c>
      <c r="CH27" s="96">
        <v>1800.000000000002</v>
      </c>
      <c r="CI27" s="96">
        <v>1800.000000000002</v>
      </c>
      <c r="CJ27" s="96">
        <v>1800.000000000002</v>
      </c>
      <c r="CK27" s="96">
        <v>1800.000000000002</v>
      </c>
      <c r="CL27" s="96">
        <v>45000</v>
      </c>
      <c r="CM27" s="96">
        <v>45000</v>
      </c>
      <c r="CN27" s="96">
        <v>45000</v>
      </c>
      <c r="CO27" s="96">
        <v>45000</v>
      </c>
      <c r="CP27" s="96">
        <v>45000</v>
      </c>
      <c r="CQ27" s="96">
        <v>45000</v>
      </c>
      <c r="CR27" s="96">
        <v>45000</v>
      </c>
      <c r="CS27" s="96">
        <v>45000</v>
      </c>
      <c r="CT27" s="96">
        <v>45000</v>
      </c>
      <c r="CU27" s="96">
        <v>45000</v>
      </c>
      <c r="CV27" s="96">
        <v>45000</v>
      </c>
      <c r="CW27" s="96">
        <v>45000</v>
      </c>
      <c r="CX27" s="96">
        <v>648.32540606682085</v>
      </c>
      <c r="CY27" s="96">
        <v>647.57136098407716</v>
      </c>
      <c r="CZ27" s="96">
        <v>646.81906787170226</v>
      </c>
      <c r="DA27" s="96">
        <v>646.0431088735063</v>
      </c>
      <c r="DB27" s="96">
        <v>645.26900940894745</v>
      </c>
      <c r="DC27" s="96">
        <v>644.49676280164624</v>
      </c>
      <c r="DD27" s="96">
        <v>643.72636240716758</v>
      </c>
      <c r="DE27" s="96">
        <v>642.94521754448385</v>
      </c>
      <c r="DF27" s="96">
        <v>642.17851976385077</v>
      </c>
      <c r="DG27" s="96">
        <v>641.41364834520925</v>
      </c>
      <c r="DH27" s="96">
        <v>640.65059677041347</v>
      </c>
      <c r="DI27" s="96">
        <v>639.88935855231239</v>
      </c>
      <c r="DJ27" s="96">
        <v>1800.000000000002</v>
      </c>
      <c r="DK27" s="96">
        <v>1800.000000000002</v>
      </c>
      <c r="DL27" s="96">
        <v>1800.000000000002</v>
      </c>
      <c r="DM27" s="96">
        <v>1800.000000000002</v>
      </c>
      <c r="DN27" s="96">
        <v>1800.000000000002</v>
      </c>
      <c r="DO27" s="96">
        <v>0</v>
      </c>
      <c r="DP27" s="96">
        <v>0</v>
      </c>
      <c r="DQ27" s="96">
        <v>0</v>
      </c>
      <c r="DR27" s="96">
        <v>0</v>
      </c>
      <c r="DS27" s="96">
        <v>0</v>
      </c>
      <c r="DT27" s="96">
        <v>0</v>
      </c>
      <c r="DU27" s="96">
        <v>0</v>
      </c>
      <c r="DV27" s="96">
        <v>2436.455962178256</v>
      </c>
      <c r="DW27" s="96">
        <v>2382.0669283687639</v>
      </c>
      <c r="DX27" s="96">
        <v>2327.802472970081</v>
      </c>
      <c r="DY27" s="96">
        <v>2271.8290744115629</v>
      </c>
      <c r="DZ27" s="96">
        <v>2215.9879161099211</v>
      </c>
      <c r="EA27" s="96">
        <v>346.42166344294071</v>
      </c>
      <c r="EB27" s="96">
        <v>292.9812020633338</v>
      </c>
      <c r="EC27" s="96">
        <v>238.79358585955691</v>
      </c>
      <c r="ED27" s="96">
        <v>185.6063526327967</v>
      </c>
      <c r="EE27" s="96">
        <v>132.54403696217551</v>
      </c>
      <c r="EF27" s="96">
        <v>79.606199284697482</v>
      </c>
      <c r="EG27" s="96">
        <v>26.792402097298719</v>
      </c>
      <c r="EH27" s="101">
        <v>46054</v>
      </c>
      <c r="EI27" s="99">
        <v>0.02</v>
      </c>
      <c r="EJ27" t="s">
        <v>376</v>
      </c>
      <c r="EK27" s="101">
        <v>46539</v>
      </c>
      <c r="EL27" s="99">
        <v>0.04</v>
      </c>
      <c r="EM27" t="s">
        <v>377</v>
      </c>
      <c r="EN27" s="101"/>
      <c r="EO27" s="99"/>
      <c r="EQ27" s="101"/>
      <c r="ER27" s="99"/>
    </row>
    <row r="28" spans="1:148" x14ac:dyDescent="0.3">
      <c r="A28" t="s">
        <v>33</v>
      </c>
      <c r="B28" t="s">
        <v>56</v>
      </c>
      <c r="C28" t="s">
        <v>69</v>
      </c>
      <c r="D28" t="s">
        <v>428</v>
      </c>
      <c r="E28" t="s">
        <v>429</v>
      </c>
      <c r="F28" s="94">
        <v>103500</v>
      </c>
      <c r="G28" s="95">
        <v>12</v>
      </c>
      <c r="H28" s="96">
        <v>1</v>
      </c>
      <c r="I28" s="96">
        <v>1</v>
      </c>
      <c r="J28" s="97">
        <v>0.83900209700948214</v>
      </c>
      <c r="K28" s="96">
        <v>1</v>
      </c>
      <c r="L28" s="96">
        <v>1.0131083140670549</v>
      </c>
      <c r="M28" s="96">
        <v>1</v>
      </c>
      <c r="N28" s="98">
        <v>0.65400000000000003</v>
      </c>
      <c r="O28" s="98">
        <v>0.66257283739985384</v>
      </c>
      <c r="P28" s="98">
        <v>0.66521328766674614</v>
      </c>
      <c r="Q28" s="99">
        <v>0</v>
      </c>
      <c r="R28" s="96">
        <v>1</v>
      </c>
      <c r="S28" s="96">
        <v>1.017145699796248</v>
      </c>
      <c r="T28" s="99">
        <v>0</v>
      </c>
      <c r="U28" s="99">
        <v>0</v>
      </c>
      <c r="V28" s="95">
        <v>0</v>
      </c>
      <c r="W28" s="99">
        <v>0</v>
      </c>
      <c r="X28" s="99">
        <v>0</v>
      </c>
      <c r="Y28" s="95">
        <v>0</v>
      </c>
      <c r="Z28" s="95">
        <v>1</v>
      </c>
      <c r="AA28" s="98">
        <v>0.66257283739985384</v>
      </c>
      <c r="AB28" s="98">
        <v>0.66521328766674614</v>
      </c>
      <c r="AC28" s="100">
        <v>0</v>
      </c>
      <c r="AD28" s="96">
        <v>0</v>
      </c>
      <c r="AE28" s="95">
        <v>0</v>
      </c>
      <c r="AF28" s="95">
        <v>0</v>
      </c>
      <c r="AG28" s="96">
        <v>1</v>
      </c>
      <c r="AH28" s="96">
        <v>0.99525154750742739</v>
      </c>
      <c r="AI28" s="96">
        <v>0.99525154750742739</v>
      </c>
      <c r="AJ28" s="96">
        <v>103500</v>
      </c>
      <c r="AK28" s="96">
        <v>103500</v>
      </c>
      <c r="AL28" s="96">
        <v>86836.717040481395</v>
      </c>
      <c r="AM28" s="96">
        <v>103500</v>
      </c>
      <c r="AN28" s="96">
        <v>104856.71050594019</v>
      </c>
      <c r="AO28" s="96">
        <v>103500</v>
      </c>
      <c r="AP28" s="96">
        <v>67689</v>
      </c>
      <c r="AQ28" s="96">
        <v>68576.288670884867</v>
      </c>
      <c r="AR28" s="96">
        <v>68849.575273508221</v>
      </c>
      <c r="AS28" s="96">
        <v>0</v>
      </c>
      <c r="AT28" s="96">
        <v>103500</v>
      </c>
      <c r="AU28" s="96">
        <v>105274.5799289117</v>
      </c>
      <c r="AV28" s="96">
        <v>68576.288670884867</v>
      </c>
      <c r="AW28" s="96">
        <v>68849.575273508221</v>
      </c>
      <c r="AX28" s="96">
        <v>87975</v>
      </c>
      <c r="AY28" s="96">
        <v>86940</v>
      </c>
      <c r="AZ28" s="96">
        <v>86422.5</v>
      </c>
      <c r="BA28" s="96">
        <v>65722.5</v>
      </c>
      <c r="BB28" s="96">
        <v>103500</v>
      </c>
      <c r="BC28" s="96">
        <v>103500</v>
      </c>
      <c r="BD28" s="96">
        <v>103500</v>
      </c>
      <c r="BE28" s="96">
        <v>103500</v>
      </c>
      <c r="BF28" s="96">
        <v>103500</v>
      </c>
      <c r="BG28" s="96">
        <v>103500</v>
      </c>
      <c r="BH28" s="96">
        <v>103500</v>
      </c>
      <c r="BI28" s="96">
        <v>103500</v>
      </c>
      <c r="BJ28" s="96">
        <v>103500</v>
      </c>
      <c r="BK28" s="96">
        <v>103500</v>
      </c>
      <c r="BL28" s="96">
        <v>103500</v>
      </c>
      <c r="BM28" s="96">
        <v>103500</v>
      </c>
      <c r="BN28" s="96">
        <v>-490.40352573880369</v>
      </c>
      <c r="BO28" s="96">
        <v>-490.5913978494612</v>
      </c>
      <c r="BP28" s="96">
        <v>-490.77941396176777</v>
      </c>
      <c r="BQ28" s="96">
        <v>-490.97395508421607</v>
      </c>
      <c r="BR28" s="96">
        <v>-491.16865049698799</v>
      </c>
      <c r="BS28" s="96">
        <v>-491.363500383695</v>
      </c>
      <c r="BT28" s="96">
        <v>-491.55850492827051</v>
      </c>
      <c r="BU28" s="96">
        <v>-491.75686494014752</v>
      </c>
      <c r="BV28" s="96">
        <v>-491.95218189632499</v>
      </c>
      <c r="BW28" s="96">
        <v>-492.14765406687098</v>
      </c>
      <c r="BX28" s="96">
        <v>-492.34328163690219</v>
      </c>
      <c r="BY28" s="96">
        <v>-492.53906479181143</v>
      </c>
      <c r="BZ28" s="96">
        <v>0</v>
      </c>
      <c r="CA28" s="96">
        <v>0</v>
      </c>
      <c r="CB28" s="96">
        <v>0</v>
      </c>
      <c r="CC28" s="96">
        <v>0</v>
      </c>
      <c r="CD28" s="96">
        <v>0</v>
      </c>
      <c r="CE28" s="96">
        <v>0</v>
      </c>
      <c r="CF28" s="96">
        <v>0</v>
      </c>
      <c r="CG28" s="96">
        <v>0</v>
      </c>
      <c r="CH28" s="96">
        <v>0</v>
      </c>
      <c r="CI28" s="96">
        <v>0</v>
      </c>
      <c r="CJ28" s="96">
        <v>0</v>
      </c>
      <c r="CK28" s="96">
        <v>0</v>
      </c>
      <c r="CL28" s="96">
        <v>103500</v>
      </c>
      <c r="CM28" s="96">
        <v>103500</v>
      </c>
      <c r="CN28" s="96">
        <v>103500</v>
      </c>
      <c r="CO28" s="96">
        <v>103500</v>
      </c>
      <c r="CP28" s="96">
        <v>103500</v>
      </c>
      <c r="CQ28" s="96">
        <v>103500</v>
      </c>
      <c r="CR28" s="96">
        <v>103500</v>
      </c>
      <c r="CS28" s="96">
        <v>103500</v>
      </c>
      <c r="CT28" s="96">
        <v>103500</v>
      </c>
      <c r="CU28" s="96">
        <v>103500</v>
      </c>
      <c r="CV28" s="96">
        <v>103500</v>
      </c>
      <c r="CW28" s="96">
        <v>103500</v>
      </c>
      <c r="CX28" s="96">
        <v>-490.40352573880369</v>
      </c>
      <c r="CY28" s="96">
        <v>-490.5913978494612</v>
      </c>
      <c r="CZ28" s="96">
        <v>-490.77941396176777</v>
      </c>
      <c r="DA28" s="96">
        <v>-490.97395508421607</v>
      </c>
      <c r="DB28" s="96">
        <v>-491.16865049698799</v>
      </c>
      <c r="DC28" s="96">
        <v>-491.363500383695</v>
      </c>
      <c r="DD28" s="96">
        <v>-491.55850492827051</v>
      </c>
      <c r="DE28" s="96">
        <v>-491.75686494014752</v>
      </c>
      <c r="DF28" s="96">
        <v>-491.95218189632499</v>
      </c>
      <c r="DG28" s="96">
        <v>-492.14765406687098</v>
      </c>
      <c r="DH28" s="96">
        <v>-492.34328163690219</v>
      </c>
      <c r="DI28" s="96">
        <v>-492.53906479181143</v>
      </c>
      <c r="DJ28" s="96">
        <v>0</v>
      </c>
      <c r="DK28" s="96">
        <v>0</v>
      </c>
      <c r="DL28" s="96">
        <v>0</v>
      </c>
      <c r="DM28" s="96">
        <v>0</v>
      </c>
      <c r="DN28" s="96">
        <v>0</v>
      </c>
      <c r="DO28" s="96">
        <v>0</v>
      </c>
      <c r="DP28" s="96">
        <v>0</v>
      </c>
      <c r="DQ28" s="96">
        <v>0</v>
      </c>
      <c r="DR28" s="96">
        <v>0</v>
      </c>
      <c r="DS28" s="96">
        <v>0</v>
      </c>
      <c r="DT28" s="96">
        <v>0</v>
      </c>
      <c r="DU28" s="96">
        <v>0</v>
      </c>
      <c r="DV28" s="96">
        <v>-471.81371749806931</v>
      </c>
      <c r="DW28" s="96">
        <v>-432.15595193047841</v>
      </c>
      <c r="DX28" s="96">
        <v>-392.4676443521999</v>
      </c>
      <c r="DY28" s="96">
        <v>-351.40182034239677</v>
      </c>
      <c r="DZ28" s="96">
        <v>-310.3032717819533</v>
      </c>
      <c r="EA28" s="96">
        <v>-269.17195953893338</v>
      </c>
      <c r="EB28" s="96">
        <v>-228.0078444190172</v>
      </c>
      <c r="EC28" s="96">
        <v>-186.1352533793779</v>
      </c>
      <c r="ED28" s="96">
        <v>-144.9048753042054</v>
      </c>
      <c r="EE28" s="96">
        <v>-103.64157574726519</v>
      </c>
      <c r="EF28" s="96">
        <v>-62.345315262232582</v>
      </c>
      <c r="EG28" s="96">
        <v>-21.016054339790259</v>
      </c>
      <c r="EH28" s="101"/>
      <c r="EI28" s="99"/>
      <c r="EK28" s="101"/>
      <c r="EL28" s="99"/>
      <c r="EN28" s="101"/>
      <c r="EO28" s="99"/>
      <c r="EQ28" s="101"/>
      <c r="ER28" s="99"/>
    </row>
    <row r="29" spans="1:148" x14ac:dyDescent="0.3">
      <c r="A29" t="s">
        <v>33</v>
      </c>
      <c r="B29" t="s">
        <v>56</v>
      </c>
      <c r="C29" t="s">
        <v>76</v>
      </c>
      <c r="D29" t="s">
        <v>430</v>
      </c>
      <c r="E29" t="s">
        <v>431</v>
      </c>
      <c r="F29" s="94">
        <v>85500</v>
      </c>
      <c r="G29" s="95">
        <v>12</v>
      </c>
      <c r="H29" s="96">
        <v>1.04</v>
      </c>
      <c r="I29" s="96">
        <v>1.0387500000000001</v>
      </c>
      <c r="J29" s="97">
        <v>0.84199580598103541</v>
      </c>
      <c r="K29" s="96">
        <v>1.001203369434416</v>
      </c>
      <c r="L29" s="96">
        <v>1.0095062160192581</v>
      </c>
      <c r="M29" s="96">
        <v>1</v>
      </c>
      <c r="N29" s="98">
        <v>0.63800000000000001</v>
      </c>
      <c r="O29" s="98">
        <v>0.64484001391393286</v>
      </c>
      <c r="P29" s="98">
        <v>0.63901011985531719</v>
      </c>
      <c r="Q29" s="99">
        <v>0</v>
      </c>
      <c r="R29" s="96">
        <v>0.99999999999999978</v>
      </c>
      <c r="S29" s="96">
        <v>1.0015832599613119</v>
      </c>
      <c r="T29" s="99">
        <v>-1.2019230769230169E-3</v>
      </c>
      <c r="U29" s="99">
        <v>1.2033694344164569E-3</v>
      </c>
      <c r="V29" s="95">
        <v>0</v>
      </c>
      <c r="W29" s="99">
        <v>0</v>
      </c>
      <c r="X29" s="99">
        <v>0</v>
      </c>
      <c r="Y29" s="95">
        <v>0</v>
      </c>
      <c r="Z29" s="95">
        <v>1</v>
      </c>
      <c r="AA29" s="98">
        <v>0.64484001391393286</v>
      </c>
      <c r="AB29" s="98">
        <v>0.63901011985531719</v>
      </c>
      <c r="AC29" s="100">
        <v>0</v>
      </c>
      <c r="AD29" s="96">
        <v>0</v>
      </c>
      <c r="AE29" s="95">
        <v>1</v>
      </c>
      <c r="AF29" s="95">
        <v>0</v>
      </c>
      <c r="AG29" s="96">
        <v>1.01</v>
      </c>
      <c r="AH29" s="96">
        <v>1.009530917047716</v>
      </c>
      <c r="AI29" s="96">
        <v>1.019626566981003</v>
      </c>
      <c r="AJ29" s="96">
        <v>88920</v>
      </c>
      <c r="AK29" s="96">
        <v>88813.125</v>
      </c>
      <c r="AL29" s="96">
        <v>71990.641411378529</v>
      </c>
      <c r="AM29" s="96">
        <v>85602.88808664259</v>
      </c>
      <c r="AN29" s="96">
        <v>86312.781469646521</v>
      </c>
      <c r="AO29" s="96">
        <v>85500</v>
      </c>
      <c r="AP29" s="96">
        <v>54549</v>
      </c>
      <c r="AQ29" s="96">
        <v>55133.821189641261</v>
      </c>
      <c r="AR29" s="96">
        <v>54635.365247629619</v>
      </c>
      <c r="AS29" s="96">
        <v>0</v>
      </c>
      <c r="AT29" s="96">
        <v>85499.999999999985</v>
      </c>
      <c r="AU29" s="96">
        <v>85635.368726692206</v>
      </c>
      <c r="AV29" s="96">
        <v>55133.821189641261</v>
      </c>
      <c r="AW29" s="96">
        <v>54635.365247629619</v>
      </c>
      <c r="AX29" s="96">
        <v>72675</v>
      </c>
      <c r="AY29" s="96">
        <v>71820</v>
      </c>
      <c r="AZ29" s="96">
        <v>72675</v>
      </c>
      <c r="BA29" s="96">
        <v>56002.5</v>
      </c>
      <c r="BB29" s="96">
        <v>85500</v>
      </c>
      <c r="BC29" s="96">
        <v>85500</v>
      </c>
      <c r="BD29" s="96">
        <v>85500</v>
      </c>
      <c r="BE29" s="96">
        <v>85500</v>
      </c>
      <c r="BF29" s="96">
        <v>85500</v>
      </c>
      <c r="BG29" s="96">
        <v>85500</v>
      </c>
      <c r="BH29" s="96">
        <v>85500</v>
      </c>
      <c r="BI29" s="96">
        <v>85500</v>
      </c>
      <c r="BJ29" s="96">
        <v>85500</v>
      </c>
      <c r="BK29" s="96">
        <v>85500</v>
      </c>
      <c r="BL29" s="96">
        <v>85500</v>
      </c>
      <c r="BM29" s="96">
        <v>85500</v>
      </c>
      <c r="BN29" s="96">
        <v>4271.1768794010113</v>
      </c>
      <c r="BO29" s="96">
        <v>4270.5188679245184</v>
      </c>
      <c r="BP29" s="96">
        <v>4269.8618730279377</v>
      </c>
      <c r="BQ29" s="96">
        <v>816.52276295133424</v>
      </c>
      <c r="BR29" s="96">
        <v>815.8716879517865</v>
      </c>
      <c r="BS29" s="96">
        <v>815.22165042710594</v>
      </c>
      <c r="BT29" s="96">
        <v>814.57264789945134</v>
      </c>
      <c r="BU29" s="96">
        <v>813.91406402818438</v>
      </c>
      <c r="BV29" s="96">
        <v>813.26714095849263</v>
      </c>
      <c r="BW29" s="96">
        <v>812.62124545940446</v>
      </c>
      <c r="BX29" s="96">
        <v>811.97637508455591</v>
      </c>
      <c r="BY29" s="96">
        <v>811.33252739540444</v>
      </c>
      <c r="BZ29" s="96">
        <v>3420.0000000000032</v>
      </c>
      <c r="CA29" s="96">
        <v>3420.0000000000032</v>
      </c>
      <c r="CB29" s="96">
        <v>3420.0000000000032</v>
      </c>
      <c r="CC29" s="96">
        <v>0</v>
      </c>
      <c r="CD29" s="96">
        <v>0</v>
      </c>
      <c r="CE29" s="96">
        <v>0</v>
      </c>
      <c r="CF29" s="96">
        <v>0</v>
      </c>
      <c r="CG29" s="96">
        <v>0</v>
      </c>
      <c r="CH29" s="96">
        <v>0</v>
      </c>
      <c r="CI29" s="96">
        <v>0</v>
      </c>
      <c r="CJ29" s="96">
        <v>0</v>
      </c>
      <c r="CK29" s="96">
        <v>0</v>
      </c>
      <c r="CL29" s="96">
        <v>85500</v>
      </c>
      <c r="CM29" s="96">
        <v>85500</v>
      </c>
      <c r="CN29" s="96">
        <v>85500</v>
      </c>
      <c r="CO29" s="96">
        <v>85500</v>
      </c>
      <c r="CP29" s="96">
        <v>85500</v>
      </c>
      <c r="CQ29" s="96">
        <v>85500</v>
      </c>
      <c r="CR29" s="96">
        <v>85500</v>
      </c>
      <c r="CS29" s="96">
        <v>85500</v>
      </c>
      <c r="CT29" s="96">
        <v>85500</v>
      </c>
      <c r="CU29" s="96">
        <v>85500</v>
      </c>
      <c r="CV29" s="96">
        <v>85500</v>
      </c>
      <c r="CW29" s="96">
        <v>85500</v>
      </c>
      <c r="CX29" s="96">
        <v>818.43930711635358</v>
      </c>
      <c r="CY29" s="96">
        <v>817.80660377357481</v>
      </c>
      <c r="CZ29" s="96">
        <v>817.17487791146846</v>
      </c>
      <c r="DA29" s="96">
        <v>816.52276295133424</v>
      </c>
      <c r="DB29" s="96">
        <v>815.8716879517865</v>
      </c>
      <c r="DC29" s="96">
        <v>815.22165042710594</v>
      </c>
      <c r="DD29" s="96">
        <v>814.57264789945134</v>
      </c>
      <c r="DE29" s="96">
        <v>813.91406402818438</v>
      </c>
      <c r="DF29" s="96">
        <v>813.26714095849263</v>
      </c>
      <c r="DG29" s="96">
        <v>812.62124545940446</v>
      </c>
      <c r="DH29" s="96">
        <v>811.97637508455591</v>
      </c>
      <c r="DI29" s="96">
        <v>811.33252739540444</v>
      </c>
      <c r="DJ29" s="96">
        <v>0</v>
      </c>
      <c r="DK29" s="96">
        <v>0</v>
      </c>
      <c r="DL29" s="96">
        <v>0</v>
      </c>
      <c r="DM29" s="96">
        <v>0</v>
      </c>
      <c r="DN29" s="96">
        <v>0</v>
      </c>
      <c r="DO29" s="96">
        <v>0</v>
      </c>
      <c r="DP29" s="96">
        <v>0</v>
      </c>
      <c r="DQ29" s="96">
        <v>0</v>
      </c>
      <c r="DR29" s="96">
        <v>0</v>
      </c>
      <c r="DS29" s="96">
        <v>0</v>
      </c>
      <c r="DT29" s="96">
        <v>0</v>
      </c>
      <c r="DU29" s="96">
        <v>0</v>
      </c>
      <c r="DV29" s="96">
        <v>776.25306854047517</v>
      </c>
      <c r="DW29" s="96">
        <v>710.18818948735657</v>
      </c>
      <c r="DX29" s="96">
        <v>644.22440960199935</v>
      </c>
      <c r="DY29" s="96">
        <v>576.1306207075387</v>
      </c>
      <c r="DZ29" s="96">
        <v>508.14439797490479</v>
      </c>
      <c r="EA29" s="96">
        <v>440.26548672566929</v>
      </c>
      <c r="EB29" s="96">
        <v>372.49363308468929</v>
      </c>
      <c r="EC29" s="96">
        <v>303.72020926177117</v>
      </c>
      <c r="ED29" s="96">
        <v>236.16345707058119</v>
      </c>
      <c r="EE29" s="96">
        <v>168.71300153475491</v>
      </c>
      <c r="EF29" s="96">
        <v>101.36859197402779</v>
      </c>
      <c r="EG29" s="96">
        <v>34.129978495720422</v>
      </c>
      <c r="EH29" s="101">
        <v>46113</v>
      </c>
      <c r="EI29" s="99">
        <v>0.04</v>
      </c>
      <c r="EJ29" t="s">
        <v>376</v>
      </c>
      <c r="EK29" s="101"/>
      <c r="EL29" s="99"/>
      <c r="EN29" s="101"/>
      <c r="EO29" s="99"/>
      <c r="EQ29" s="101"/>
      <c r="ER29" s="99"/>
    </row>
    <row r="30" spans="1:148" x14ac:dyDescent="0.3">
      <c r="A30" t="s">
        <v>33</v>
      </c>
      <c r="B30" t="s">
        <v>56</v>
      </c>
      <c r="C30" t="s">
        <v>77</v>
      </c>
      <c r="D30" t="s">
        <v>432</v>
      </c>
      <c r="E30" t="s">
        <v>433</v>
      </c>
      <c r="F30" s="94">
        <v>67500</v>
      </c>
      <c r="G30" s="95">
        <v>12</v>
      </c>
      <c r="H30" s="96">
        <v>1.05</v>
      </c>
      <c r="I30" s="96">
        <v>1.0472222222222221</v>
      </c>
      <c r="J30" s="97">
        <v>0.8380041940189642</v>
      </c>
      <c r="K30" s="96">
        <v>1.0026525198938989</v>
      </c>
      <c r="L30" s="96">
        <v>1.0143147326309969</v>
      </c>
      <c r="M30" s="96">
        <v>1</v>
      </c>
      <c r="N30" s="98">
        <v>0.66600000000000004</v>
      </c>
      <c r="O30" s="98">
        <v>0.67732547827689193</v>
      </c>
      <c r="P30" s="98">
        <v>0.68094584512392253</v>
      </c>
      <c r="Q30" s="99">
        <v>0</v>
      </c>
      <c r="R30" s="96">
        <v>1</v>
      </c>
      <c r="S30" s="96">
        <v>1.022441208894779</v>
      </c>
      <c r="T30" s="99">
        <v>-2.6455026455026731E-3</v>
      </c>
      <c r="U30" s="99">
        <v>2.6525198938991408E-3</v>
      </c>
      <c r="V30" s="95">
        <v>0</v>
      </c>
      <c r="W30" s="99">
        <v>0</v>
      </c>
      <c r="X30" s="99">
        <v>0</v>
      </c>
      <c r="Y30" s="95">
        <v>0</v>
      </c>
      <c r="Z30" s="95">
        <v>1</v>
      </c>
      <c r="AA30" s="98">
        <v>0.67732547827689193</v>
      </c>
      <c r="AB30" s="98">
        <v>0.68094584512392253</v>
      </c>
      <c r="AC30" s="100">
        <v>0</v>
      </c>
      <c r="AD30" s="96">
        <v>0</v>
      </c>
      <c r="AE30" s="95">
        <v>1</v>
      </c>
      <c r="AF30" s="95">
        <v>0</v>
      </c>
      <c r="AG30" s="96">
        <v>1.0166666666666671</v>
      </c>
      <c r="AH30" s="96">
        <v>0.99051430760215442</v>
      </c>
      <c r="AI30" s="96">
        <v>1.00702337892503</v>
      </c>
      <c r="AJ30" s="96">
        <v>70875</v>
      </c>
      <c r="AK30" s="96">
        <v>70687.5</v>
      </c>
      <c r="AL30" s="96">
        <v>56565.28309628008</v>
      </c>
      <c r="AM30" s="96">
        <v>67679.045092838191</v>
      </c>
      <c r="AN30" s="96">
        <v>68466.244452592306</v>
      </c>
      <c r="AO30" s="96">
        <v>67500</v>
      </c>
      <c r="AP30" s="96">
        <v>44955</v>
      </c>
      <c r="AQ30" s="96">
        <v>45719.469783690212</v>
      </c>
      <c r="AR30" s="96">
        <v>45963.844545864769</v>
      </c>
      <c r="AS30" s="96">
        <v>0</v>
      </c>
      <c r="AT30" s="96">
        <v>67500</v>
      </c>
      <c r="AU30" s="96">
        <v>69014.781600397546</v>
      </c>
      <c r="AV30" s="96">
        <v>45719.469783690212</v>
      </c>
      <c r="AW30" s="96">
        <v>45963.844545864769</v>
      </c>
      <c r="AX30" s="96">
        <v>57375</v>
      </c>
      <c r="AY30" s="96">
        <v>56700</v>
      </c>
      <c r="AZ30" s="96">
        <v>56025</v>
      </c>
      <c r="BA30" s="96">
        <v>42187.5</v>
      </c>
      <c r="BB30" s="96">
        <v>67500</v>
      </c>
      <c r="BC30" s="96">
        <v>67500</v>
      </c>
      <c r="BD30" s="96">
        <v>67500</v>
      </c>
      <c r="BE30" s="96">
        <v>67500</v>
      </c>
      <c r="BF30" s="96">
        <v>67500</v>
      </c>
      <c r="BG30" s="96">
        <v>67500</v>
      </c>
      <c r="BH30" s="96">
        <v>67500</v>
      </c>
      <c r="BI30" s="96">
        <v>67500</v>
      </c>
      <c r="BJ30" s="96">
        <v>67500</v>
      </c>
      <c r="BK30" s="96">
        <v>67500</v>
      </c>
      <c r="BL30" s="96">
        <v>67500</v>
      </c>
      <c r="BM30" s="96">
        <v>67500</v>
      </c>
      <c r="BN30" s="96">
        <v>2705.5979997671102</v>
      </c>
      <c r="BO30" s="96">
        <v>2705.0866221255478</v>
      </c>
      <c r="BP30" s="96">
        <v>2704.5744625711059</v>
      </c>
      <c r="BQ30" s="96">
        <v>2704.044117647069</v>
      </c>
      <c r="BR30" s="96">
        <v>-639.51149238815901</v>
      </c>
      <c r="BS30" s="96">
        <v>-640.01818417976062</v>
      </c>
      <c r="BT30" s="96">
        <v>-640.5256795226727</v>
      </c>
      <c r="BU30" s="96">
        <v>-641.04231985118111</v>
      </c>
      <c r="BV30" s="96">
        <v>-641.55144129364317</v>
      </c>
      <c r="BW30" s="96">
        <v>-642.06137207636266</v>
      </c>
      <c r="BX30" s="96">
        <v>-642.57211413071695</v>
      </c>
      <c r="BY30" s="96">
        <v>-643.08366939431119</v>
      </c>
      <c r="BZ30" s="96">
        <v>3375.0000000000032</v>
      </c>
      <c r="CA30" s="96">
        <v>3375.0000000000032</v>
      </c>
      <c r="CB30" s="96">
        <v>3375.0000000000032</v>
      </c>
      <c r="CC30" s="96">
        <v>3375.0000000000032</v>
      </c>
      <c r="CD30" s="96">
        <v>0</v>
      </c>
      <c r="CE30" s="96">
        <v>0</v>
      </c>
      <c r="CF30" s="96">
        <v>0</v>
      </c>
      <c r="CG30" s="96">
        <v>0</v>
      </c>
      <c r="CH30" s="96">
        <v>0</v>
      </c>
      <c r="CI30" s="96">
        <v>0</v>
      </c>
      <c r="CJ30" s="96">
        <v>0</v>
      </c>
      <c r="CK30" s="96">
        <v>0</v>
      </c>
      <c r="CL30" s="96">
        <v>67500</v>
      </c>
      <c r="CM30" s="96">
        <v>67500</v>
      </c>
      <c r="CN30" s="96">
        <v>67500</v>
      </c>
      <c r="CO30" s="96">
        <v>67500</v>
      </c>
      <c r="CP30" s="96">
        <v>67500</v>
      </c>
      <c r="CQ30" s="96">
        <v>67500</v>
      </c>
      <c r="CR30" s="96">
        <v>67500</v>
      </c>
      <c r="CS30" s="96">
        <v>67500</v>
      </c>
      <c r="CT30" s="96">
        <v>67500</v>
      </c>
      <c r="CU30" s="96">
        <v>67500</v>
      </c>
      <c r="CV30" s="96">
        <v>67500</v>
      </c>
      <c r="CW30" s="96">
        <v>67500</v>
      </c>
      <c r="CX30" s="96">
        <v>-637.52571450751054</v>
      </c>
      <c r="CY30" s="96">
        <v>-638.0127408328118</v>
      </c>
      <c r="CZ30" s="96">
        <v>-638.50051183704159</v>
      </c>
      <c r="DA30" s="96">
        <v>-639.00560224089077</v>
      </c>
      <c r="DB30" s="96">
        <v>-639.51149238815901</v>
      </c>
      <c r="DC30" s="96">
        <v>-640.01818417976062</v>
      </c>
      <c r="DD30" s="96">
        <v>-640.5256795226727</v>
      </c>
      <c r="DE30" s="96">
        <v>-641.04231985118111</v>
      </c>
      <c r="DF30" s="96">
        <v>-641.55144129364317</v>
      </c>
      <c r="DG30" s="96">
        <v>-642.06137207636266</v>
      </c>
      <c r="DH30" s="96">
        <v>-642.57211413071695</v>
      </c>
      <c r="DI30" s="96">
        <v>-643.08366939431119</v>
      </c>
      <c r="DJ30" s="96">
        <v>0</v>
      </c>
      <c r="DK30" s="96">
        <v>0</v>
      </c>
      <c r="DL30" s="96">
        <v>0</v>
      </c>
      <c r="DM30" s="96">
        <v>0</v>
      </c>
      <c r="DN30" s="96">
        <v>0</v>
      </c>
      <c r="DO30" s="96">
        <v>0</v>
      </c>
      <c r="DP30" s="96">
        <v>0</v>
      </c>
      <c r="DQ30" s="96">
        <v>0</v>
      </c>
      <c r="DR30" s="96">
        <v>0</v>
      </c>
      <c r="DS30" s="96">
        <v>0</v>
      </c>
      <c r="DT30" s="96">
        <v>0</v>
      </c>
      <c r="DU30" s="96">
        <v>0</v>
      </c>
      <c r="DV30" s="96">
        <v>-616.27329841563972</v>
      </c>
      <c r="DW30" s="96">
        <v>-564.69111918643284</v>
      </c>
      <c r="DX30" s="96">
        <v>-513.0293159609123</v>
      </c>
      <c r="DY30" s="96">
        <v>-459.53235055379849</v>
      </c>
      <c r="DZ30" s="96">
        <v>-405.94986962958961</v>
      </c>
      <c r="EA30" s="96">
        <v>-352.28166797797189</v>
      </c>
      <c r="EB30" s="96">
        <v>-298.52753973148992</v>
      </c>
      <c r="EC30" s="96">
        <v>-243.80393238503859</v>
      </c>
      <c r="ED30" s="96">
        <v>-189.87591356012501</v>
      </c>
      <c r="EE30" s="96">
        <v>-135.86134315595021</v>
      </c>
      <c r="EF30" s="96">
        <v>-81.760012639231221</v>
      </c>
      <c r="EG30" s="96">
        <v>-27.571712806188639</v>
      </c>
      <c r="EH30" s="101">
        <v>46143</v>
      </c>
      <c r="EI30" s="99">
        <v>0.05</v>
      </c>
      <c r="EJ30" t="s">
        <v>376</v>
      </c>
      <c r="EK30" s="101"/>
      <c r="EL30" s="99"/>
      <c r="EN30" s="101"/>
      <c r="EO30" s="99"/>
      <c r="EQ30" s="101"/>
      <c r="ER30" s="99"/>
    </row>
    <row r="31" spans="1:148" x14ac:dyDescent="0.3">
      <c r="A31" t="s">
        <v>33</v>
      </c>
      <c r="B31" t="s">
        <v>56</v>
      </c>
      <c r="C31" t="s">
        <v>78</v>
      </c>
      <c r="D31" t="s">
        <v>434</v>
      </c>
      <c r="E31" t="s">
        <v>435</v>
      </c>
      <c r="F31" s="94">
        <v>49500</v>
      </c>
      <c r="G31" s="95">
        <v>12</v>
      </c>
      <c r="H31" s="96">
        <v>1</v>
      </c>
      <c r="I31" s="96">
        <v>1.00125</v>
      </c>
      <c r="J31" s="97">
        <v>0.84099790299051769</v>
      </c>
      <c r="K31" s="96">
        <v>0.99875156054931336</v>
      </c>
      <c r="L31" s="96">
        <v>1.0107040659405591</v>
      </c>
      <c r="M31" s="96">
        <v>1</v>
      </c>
      <c r="N31" s="98">
        <v>0.65</v>
      </c>
      <c r="O31" s="98">
        <v>0.65613747102258502</v>
      </c>
      <c r="P31" s="98">
        <v>0.63607913623003109</v>
      </c>
      <c r="Q31" s="99">
        <v>0</v>
      </c>
      <c r="R31" s="96">
        <v>0.97205346294046169</v>
      </c>
      <c r="S31" s="96">
        <v>1.006717555994838</v>
      </c>
      <c r="T31" s="99">
        <v>1.2499999999999729E-3</v>
      </c>
      <c r="U31" s="99">
        <v>2.7465667915106181E-2</v>
      </c>
      <c r="V31" s="95">
        <v>0</v>
      </c>
      <c r="W31" s="99">
        <v>0</v>
      </c>
      <c r="X31" s="99">
        <v>0</v>
      </c>
      <c r="Y31" s="95">
        <v>0</v>
      </c>
      <c r="Z31" s="95">
        <v>1</v>
      </c>
      <c r="AA31" s="98">
        <v>0.65613747102258502</v>
      </c>
      <c r="AB31" s="98">
        <v>0.63607913623003109</v>
      </c>
      <c r="AC31" s="100">
        <v>0</v>
      </c>
      <c r="AD31" s="96">
        <v>0</v>
      </c>
      <c r="AE31" s="95">
        <v>0</v>
      </c>
      <c r="AF31" s="95">
        <v>1</v>
      </c>
      <c r="AG31" s="96">
        <v>1.01</v>
      </c>
      <c r="AH31" s="96">
        <v>1.00475975841704</v>
      </c>
      <c r="AI31" s="96">
        <v>1.014807270853368</v>
      </c>
      <c r="AJ31" s="96">
        <v>49500</v>
      </c>
      <c r="AK31" s="96">
        <v>49561.875</v>
      </c>
      <c r="AL31" s="96">
        <v>41629.396198030627</v>
      </c>
      <c r="AM31" s="96">
        <v>49438.20224719101</v>
      </c>
      <c r="AN31" s="96">
        <v>50029.851264057659</v>
      </c>
      <c r="AO31" s="96">
        <v>49500</v>
      </c>
      <c r="AP31" s="96">
        <v>32175</v>
      </c>
      <c r="AQ31" s="96">
        <v>32478.804815617961</v>
      </c>
      <c r="AR31" s="96">
        <v>31485.917243386539</v>
      </c>
      <c r="AS31" s="96">
        <v>0</v>
      </c>
      <c r="AT31" s="96">
        <v>48116.646415552852</v>
      </c>
      <c r="AU31" s="96">
        <v>49832.519021744461</v>
      </c>
      <c r="AV31" s="96">
        <v>32478.804815617961</v>
      </c>
      <c r="AW31" s="96">
        <v>31485.917243386539</v>
      </c>
      <c r="AX31" s="96">
        <v>42075</v>
      </c>
      <c r="AY31" s="96">
        <v>41580</v>
      </c>
      <c r="AZ31" s="96">
        <v>41827.5</v>
      </c>
      <c r="BA31" s="96">
        <v>31927.5</v>
      </c>
      <c r="BB31" s="96">
        <v>49500</v>
      </c>
      <c r="BC31" s="96">
        <v>49500</v>
      </c>
      <c r="BD31" s="96">
        <v>49500</v>
      </c>
      <c r="BE31" s="96">
        <v>49500</v>
      </c>
      <c r="BF31" s="96">
        <v>49500</v>
      </c>
      <c r="BG31" s="96">
        <v>49500</v>
      </c>
      <c r="BH31" s="96">
        <v>49500</v>
      </c>
      <c r="BI31" s="96">
        <v>49500</v>
      </c>
      <c r="BJ31" s="96">
        <v>49500</v>
      </c>
      <c r="BK31" s="96">
        <v>49500</v>
      </c>
      <c r="BL31" s="96">
        <v>49500</v>
      </c>
      <c r="BM31" s="96">
        <v>49500</v>
      </c>
      <c r="BN31" s="96">
        <v>236.11936982559351</v>
      </c>
      <c r="BO31" s="96">
        <v>236.02837435335019</v>
      </c>
      <c r="BP31" s="96">
        <v>235.93744898958201</v>
      </c>
      <c r="BQ31" s="96">
        <v>235.84351503759129</v>
      </c>
      <c r="BR31" s="96">
        <v>235.74965585181971</v>
      </c>
      <c r="BS31" s="96">
        <v>235.65587134304079</v>
      </c>
      <c r="BT31" s="96">
        <v>235.5621614221707</v>
      </c>
      <c r="BU31" s="96">
        <v>235.46699161350489</v>
      </c>
      <c r="BV31" s="96">
        <v>235.37343182085169</v>
      </c>
      <c r="BW31" s="96">
        <v>2224.6911442021601</v>
      </c>
      <c r="BX31" s="96">
        <v>2224.593996511413</v>
      </c>
      <c r="BY31" s="96">
        <v>2224.4969259295408</v>
      </c>
      <c r="BZ31" s="96">
        <v>0</v>
      </c>
      <c r="CA31" s="96">
        <v>0</v>
      </c>
      <c r="CB31" s="96">
        <v>0</v>
      </c>
      <c r="CC31" s="96">
        <v>0</v>
      </c>
      <c r="CD31" s="96">
        <v>0</v>
      </c>
      <c r="CE31" s="96">
        <v>0</v>
      </c>
      <c r="CF31" s="96">
        <v>0</v>
      </c>
      <c r="CG31" s="96">
        <v>0</v>
      </c>
      <c r="CH31" s="96">
        <v>0</v>
      </c>
      <c r="CI31" s="96">
        <v>1980.000000000002</v>
      </c>
      <c r="CJ31" s="96">
        <v>1980.000000000002</v>
      </c>
      <c r="CK31" s="96">
        <v>1980.000000000002</v>
      </c>
      <c r="CL31" s="96">
        <v>49500</v>
      </c>
      <c r="CM31" s="96">
        <v>49500</v>
      </c>
      <c r="CN31" s="96">
        <v>49500</v>
      </c>
      <c r="CO31" s="96">
        <v>49500</v>
      </c>
      <c r="CP31" s="96">
        <v>49500</v>
      </c>
      <c r="CQ31" s="96">
        <v>49500</v>
      </c>
      <c r="CR31" s="96">
        <v>49500</v>
      </c>
      <c r="CS31" s="96">
        <v>49500</v>
      </c>
      <c r="CT31" s="96">
        <v>49500</v>
      </c>
      <c r="CU31" s="96">
        <v>49500</v>
      </c>
      <c r="CV31" s="96">
        <v>49500</v>
      </c>
      <c r="CW31" s="96">
        <v>49500</v>
      </c>
      <c r="CX31" s="96">
        <v>236.11936982559351</v>
      </c>
      <c r="CY31" s="96">
        <v>236.02837435335019</v>
      </c>
      <c r="CZ31" s="96">
        <v>235.93744898958201</v>
      </c>
      <c r="DA31" s="96">
        <v>235.84351503759129</v>
      </c>
      <c r="DB31" s="96">
        <v>235.74965585181971</v>
      </c>
      <c r="DC31" s="96">
        <v>235.65587134304079</v>
      </c>
      <c r="DD31" s="96">
        <v>235.5621614221707</v>
      </c>
      <c r="DE31" s="96">
        <v>235.46699161350489</v>
      </c>
      <c r="DF31" s="96">
        <v>235.37343182085169</v>
      </c>
      <c r="DG31" s="96">
        <v>235.2799463482296</v>
      </c>
      <c r="DH31" s="96">
        <v>235.18653510712639</v>
      </c>
      <c r="DI31" s="96">
        <v>235.0931980091728</v>
      </c>
      <c r="DJ31" s="96">
        <v>1980.000000000002</v>
      </c>
      <c r="DK31" s="96">
        <v>1980.000000000002</v>
      </c>
      <c r="DL31" s="96">
        <v>1980.000000000002</v>
      </c>
      <c r="DM31" s="96">
        <v>1980.000000000002</v>
      </c>
      <c r="DN31" s="96">
        <v>1980.000000000002</v>
      </c>
      <c r="DO31" s="96">
        <v>1980.000000000002</v>
      </c>
      <c r="DP31" s="96">
        <v>1980.000000000002</v>
      </c>
      <c r="DQ31" s="96">
        <v>1980.000000000002</v>
      </c>
      <c r="DR31" s="96">
        <v>1980.000000000002</v>
      </c>
      <c r="DS31" s="96">
        <v>0</v>
      </c>
      <c r="DT31" s="96">
        <v>0</v>
      </c>
      <c r="DU31" s="96">
        <v>0</v>
      </c>
      <c r="DV31" s="96">
        <v>2214.0197831784508</v>
      </c>
      <c r="DW31" s="96">
        <v>2194.1848582164289</v>
      </c>
      <c r="DX31" s="96">
        <v>2174.3651428014482</v>
      </c>
      <c r="DY31" s="96">
        <v>2153.8895456848481</v>
      </c>
      <c r="DZ31" s="96">
        <v>2133.4301687585748</v>
      </c>
      <c r="EA31" s="96">
        <v>2112.9869927564459</v>
      </c>
      <c r="EB31" s="96">
        <v>2092.5599984428709</v>
      </c>
      <c r="EC31" s="96">
        <v>2071.8146973558778</v>
      </c>
      <c r="ED31" s="96">
        <v>2051.420273318985</v>
      </c>
      <c r="EE31" s="96">
        <v>49.078820319742313</v>
      </c>
      <c r="EF31" s="96">
        <v>29.499786233430971</v>
      </c>
      <c r="EG31" s="96">
        <v>9.9362191213190343</v>
      </c>
      <c r="EH31" s="101">
        <v>46661</v>
      </c>
      <c r="EI31" s="99">
        <v>0.04</v>
      </c>
      <c r="EJ31" t="s">
        <v>377</v>
      </c>
      <c r="EK31" s="101"/>
      <c r="EL31" s="99"/>
      <c r="EN31" s="101"/>
      <c r="EO31" s="99"/>
      <c r="EQ31" s="101"/>
      <c r="ER31" s="99"/>
    </row>
    <row r="32" spans="1:148" x14ac:dyDescent="0.3">
      <c r="A32" t="s">
        <v>33</v>
      </c>
      <c r="B32" t="s">
        <v>56</v>
      </c>
      <c r="C32" t="s">
        <v>84</v>
      </c>
      <c r="D32" t="s">
        <v>436</v>
      </c>
      <c r="E32" t="s">
        <v>437</v>
      </c>
      <c r="F32" s="94">
        <v>108000</v>
      </c>
      <c r="G32" s="95">
        <v>12</v>
      </c>
      <c r="H32" s="96">
        <v>1.02</v>
      </c>
      <c r="I32" s="96">
        <v>1.0175000000000001</v>
      </c>
      <c r="J32" s="97">
        <v>0.84399161196207151</v>
      </c>
      <c r="K32" s="96">
        <v>1.002457002457003</v>
      </c>
      <c r="L32" s="96">
        <v>1.0071190139247479</v>
      </c>
      <c r="M32" s="96">
        <v>1</v>
      </c>
      <c r="N32" s="98">
        <v>0.63400000000000001</v>
      </c>
      <c r="O32" s="98">
        <v>0.64008228395563249</v>
      </c>
      <c r="P32" s="98">
        <v>0.62859210179865366</v>
      </c>
      <c r="Q32" s="99">
        <v>0</v>
      </c>
      <c r="R32" s="96">
        <v>1</v>
      </c>
      <c r="S32" s="96">
        <v>0.99147019211144083</v>
      </c>
      <c r="T32" s="99">
        <v>-2.4509803921570761E-3</v>
      </c>
      <c r="U32" s="99">
        <v>2.4570024570023108E-3</v>
      </c>
      <c r="V32" s="95">
        <v>0</v>
      </c>
      <c r="W32" s="99">
        <v>0</v>
      </c>
      <c r="X32" s="99">
        <v>0</v>
      </c>
      <c r="Y32" s="95">
        <v>0</v>
      </c>
      <c r="Z32" s="95">
        <v>1</v>
      </c>
      <c r="AA32" s="98">
        <v>0.64008228395563249</v>
      </c>
      <c r="AB32" s="98">
        <v>0.62859210179865366</v>
      </c>
      <c r="AC32" s="100">
        <v>0</v>
      </c>
      <c r="AD32" s="96">
        <v>0</v>
      </c>
      <c r="AE32" s="95">
        <v>1</v>
      </c>
      <c r="AF32" s="95">
        <v>0</v>
      </c>
      <c r="AG32" s="96">
        <v>1.01</v>
      </c>
      <c r="AH32" s="96">
        <v>1.0191078169498311</v>
      </c>
      <c r="AI32" s="96">
        <v>1.029299809940186</v>
      </c>
      <c r="AJ32" s="96">
        <v>110160</v>
      </c>
      <c r="AK32" s="96">
        <v>109890</v>
      </c>
      <c r="AL32" s="96">
        <v>91151.094091903724</v>
      </c>
      <c r="AM32" s="96">
        <v>108265.3562653563</v>
      </c>
      <c r="AN32" s="96">
        <v>108768.8535038728</v>
      </c>
      <c r="AO32" s="96">
        <v>108000</v>
      </c>
      <c r="AP32" s="96">
        <v>68472</v>
      </c>
      <c r="AQ32" s="96">
        <v>69128.88666720831</v>
      </c>
      <c r="AR32" s="96">
        <v>67887.946994254598</v>
      </c>
      <c r="AS32" s="96">
        <v>0</v>
      </c>
      <c r="AT32" s="96">
        <v>108000</v>
      </c>
      <c r="AU32" s="96">
        <v>107078.7807480356</v>
      </c>
      <c r="AV32" s="96">
        <v>69128.88666720831</v>
      </c>
      <c r="AW32" s="96">
        <v>67887.946994254598</v>
      </c>
      <c r="AX32" s="96">
        <v>91800</v>
      </c>
      <c r="AY32" s="96">
        <v>90720</v>
      </c>
      <c r="AZ32" s="96">
        <v>92880</v>
      </c>
      <c r="BA32" s="96">
        <v>66420</v>
      </c>
      <c r="BB32" s="96">
        <v>108000</v>
      </c>
      <c r="BC32" s="96">
        <v>108000</v>
      </c>
      <c r="BD32" s="96">
        <v>108000</v>
      </c>
      <c r="BE32" s="96">
        <v>108000</v>
      </c>
      <c r="BF32" s="96">
        <v>108000</v>
      </c>
      <c r="BG32" s="96">
        <v>108000</v>
      </c>
      <c r="BH32" s="96">
        <v>108000</v>
      </c>
      <c r="BI32" s="96">
        <v>108000</v>
      </c>
      <c r="BJ32" s="96">
        <v>108000</v>
      </c>
      <c r="BK32" s="96">
        <v>108000</v>
      </c>
      <c r="BL32" s="96">
        <v>108000</v>
      </c>
      <c r="BM32" s="96">
        <v>108000</v>
      </c>
      <c r="BN32" s="96">
        <v>4283.3279645129887</v>
      </c>
      <c r="BO32" s="96">
        <v>4280.025308446704</v>
      </c>
      <c r="BP32" s="96">
        <v>4276.7329104261598</v>
      </c>
      <c r="BQ32" s="96">
        <v>4273.3396404919704</v>
      </c>
      <c r="BR32" s="96">
        <v>4269.9572324403835</v>
      </c>
      <c r="BS32" s="96">
        <v>4266.5856342012949</v>
      </c>
      <c r="BT32" s="96">
        <v>2061.9850921930179</v>
      </c>
      <c r="BU32" s="96">
        <v>2058.646891401419</v>
      </c>
      <c r="BV32" s="96">
        <v>2055.3730642890778</v>
      </c>
      <c r="BW32" s="96">
        <v>2052.1096332543611</v>
      </c>
      <c r="BX32" s="96">
        <v>2048.8565488565418</v>
      </c>
      <c r="BY32" s="96">
        <v>2045.613761967777</v>
      </c>
      <c r="BZ32" s="96">
        <v>2160.0000000000018</v>
      </c>
      <c r="CA32" s="96">
        <v>2160.0000000000018</v>
      </c>
      <c r="CB32" s="96">
        <v>2160.0000000000018</v>
      </c>
      <c r="CC32" s="96">
        <v>2160.0000000000018</v>
      </c>
      <c r="CD32" s="96">
        <v>2160.0000000000018</v>
      </c>
      <c r="CE32" s="96">
        <v>2160.0000000000018</v>
      </c>
      <c r="CF32" s="96">
        <v>0</v>
      </c>
      <c r="CG32" s="96">
        <v>0</v>
      </c>
      <c r="CH32" s="96">
        <v>0</v>
      </c>
      <c r="CI32" s="96">
        <v>0</v>
      </c>
      <c r="CJ32" s="96">
        <v>0</v>
      </c>
      <c r="CK32" s="96">
        <v>0</v>
      </c>
      <c r="CL32" s="96">
        <v>108000</v>
      </c>
      <c r="CM32" s="96">
        <v>108000</v>
      </c>
      <c r="CN32" s="96">
        <v>108000</v>
      </c>
      <c r="CO32" s="96">
        <v>108000</v>
      </c>
      <c r="CP32" s="96">
        <v>108000</v>
      </c>
      <c r="CQ32" s="96">
        <v>108000</v>
      </c>
      <c r="CR32" s="96">
        <v>108000</v>
      </c>
      <c r="CS32" s="96">
        <v>108000</v>
      </c>
      <c r="CT32" s="96">
        <v>108000</v>
      </c>
      <c r="CU32" s="96">
        <v>108000</v>
      </c>
      <c r="CV32" s="96">
        <v>108000</v>
      </c>
      <c r="CW32" s="96">
        <v>108000</v>
      </c>
      <c r="CX32" s="96">
        <v>2081.6940828558581</v>
      </c>
      <c r="CY32" s="96">
        <v>2078.4561847516702</v>
      </c>
      <c r="CZ32" s="96">
        <v>2075.228343555053</v>
      </c>
      <c r="DA32" s="96">
        <v>2071.9016083254569</v>
      </c>
      <c r="DB32" s="96">
        <v>2068.5855220003641</v>
      </c>
      <c r="DC32" s="96">
        <v>2065.2800335306788</v>
      </c>
      <c r="DD32" s="96">
        <v>2061.9850921930179</v>
      </c>
      <c r="DE32" s="96">
        <v>2058.646891401419</v>
      </c>
      <c r="DF32" s="96">
        <v>2055.3730642890778</v>
      </c>
      <c r="DG32" s="96">
        <v>2052.1096332543611</v>
      </c>
      <c r="DH32" s="96">
        <v>2048.8565488565418</v>
      </c>
      <c r="DI32" s="96">
        <v>2045.613761967777</v>
      </c>
      <c r="DJ32" s="96">
        <v>0</v>
      </c>
      <c r="DK32" s="96">
        <v>0</v>
      </c>
      <c r="DL32" s="96">
        <v>0</v>
      </c>
      <c r="DM32" s="96">
        <v>0</v>
      </c>
      <c r="DN32" s="96">
        <v>0</v>
      </c>
      <c r="DO32" s="96">
        <v>0</v>
      </c>
      <c r="DP32" s="96">
        <v>0</v>
      </c>
      <c r="DQ32" s="96">
        <v>0</v>
      </c>
      <c r="DR32" s="96">
        <v>0</v>
      </c>
      <c r="DS32" s="96">
        <v>0</v>
      </c>
      <c r="DT32" s="96">
        <v>0</v>
      </c>
      <c r="DU32" s="96">
        <v>0</v>
      </c>
      <c r="DV32" s="96">
        <v>1955.599305753449</v>
      </c>
      <c r="DW32" s="96">
        <v>1787.8019761005571</v>
      </c>
      <c r="DX32" s="96">
        <v>1620.5159990702609</v>
      </c>
      <c r="DY32" s="96">
        <v>1448.09447681915</v>
      </c>
      <c r="DZ32" s="96">
        <v>1276.2145045439249</v>
      </c>
      <c r="EA32" s="96">
        <v>1104.8735348550249</v>
      </c>
      <c r="EB32" s="96">
        <v>934.06903631463672</v>
      </c>
      <c r="EC32" s="96">
        <v>761.01160734875157</v>
      </c>
      <c r="ED32" s="96">
        <v>591.28121162505295</v>
      </c>
      <c r="EE32" s="96">
        <v>422.07974660912299</v>
      </c>
      <c r="EF32" s="96">
        <v>253.40474368783191</v>
      </c>
      <c r="EG32" s="96">
        <v>85.253749586204464</v>
      </c>
      <c r="EH32" s="101">
        <v>46204</v>
      </c>
      <c r="EI32" s="99">
        <v>0.02</v>
      </c>
      <c r="EJ32" t="s">
        <v>376</v>
      </c>
      <c r="EK32" s="101"/>
      <c r="EL32" s="99"/>
      <c r="EN32" s="101"/>
      <c r="EO32" s="99"/>
      <c r="EQ32" s="101"/>
      <c r="ER32" s="99"/>
    </row>
    <row r="33" spans="1:148" x14ac:dyDescent="0.3">
      <c r="A33" t="s">
        <v>33</v>
      </c>
      <c r="B33" t="s">
        <v>56</v>
      </c>
      <c r="C33" t="s">
        <v>89</v>
      </c>
      <c r="D33" t="s">
        <v>438</v>
      </c>
      <c r="E33" t="s">
        <v>439</v>
      </c>
      <c r="F33" s="94">
        <v>90000</v>
      </c>
      <c r="G33" s="95">
        <v>12</v>
      </c>
      <c r="H33" s="96">
        <v>1.03</v>
      </c>
      <c r="I33" s="96">
        <v>1.024895833333334</v>
      </c>
      <c r="J33" s="97">
        <v>0.84</v>
      </c>
      <c r="K33" s="96">
        <v>1.0049801809126939</v>
      </c>
      <c r="L33" s="96">
        <v>1.0119047619047621</v>
      </c>
      <c r="M33" s="96">
        <v>1</v>
      </c>
      <c r="N33" s="98">
        <v>0.66200000000000003</v>
      </c>
      <c r="O33" s="98">
        <v>0.67321708071377717</v>
      </c>
      <c r="P33" s="98">
        <v>0.66988095238095224</v>
      </c>
      <c r="Q33" s="99">
        <v>0</v>
      </c>
      <c r="R33" s="96">
        <v>0.99999999999999978</v>
      </c>
      <c r="S33" s="96">
        <v>1.0119047619047621</v>
      </c>
      <c r="T33" s="99">
        <v>-4.9555016181225264E-3</v>
      </c>
      <c r="U33" s="99">
        <v>4.9801809126941432E-3</v>
      </c>
      <c r="V33" s="95">
        <v>0</v>
      </c>
      <c r="W33" s="99">
        <v>0</v>
      </c>
      <c r="X33" s="99">
        <v>0</v>
      </c>
      <c r="Y33" s="95">
        <v>0</v>
      </c>
      <c r="Z33" s="95">
        <v>1</v>
      </c>
      <c r="AA33" s="98">
        <v>0.67321708071377717</v>
      </c>
      <c r="AB33" s="98">
        <v>0.66988095238095224</v>
      </c>
      <c r="AC33" s="100">
        <v>0</v>
      </c>
      <c r="AD33" s="96">
        <v>0</v>
      </c>
      <c r="AE33" s="95">
        <v>1</v>
      </c>
      <c r="AF33" s="95">
        <v>0</v>
      </c>
      <c r="AG33" s="96">
        <v>1.0175000000000001</v>
      </c>
      <c r="AH33" s="96">
        <v>1</v>
      </c>
      <c r="AI33" s="96">
        <v>1.0175000000000001</v>
      </c>
      <c r="AJ33" s="96">
        <v>92700</v>
      </c>
      <c r="AK33" s="96">
        <v>92240.625000000044</v>
      </c>
      <c r="AL33" s="96">
        <v>75600</v>
      </c>
      <c r="AM33" s="96">
        <v>90448.216282142457</v>
      </c>
      <c r="AN33" s="96">
        <v>91071.428571428565</v>
      </c>
      <c r="AO33" s="96">
        <v>90000</v>
      </c>
      <c r="AP33" s="96">
        <v>59580</v>
      </c>
      <c r="AQ33" s="96">
        <v>60589.537264239952</v>
      </c>
      <c r="AR33" s="96">
        <v>60289.285714285703</v>
      </c>
      <c r="AS33" s="96">
        <v>0</v>
      </c>
      <c r="AT33" s="96">
        <v>89999.999999999985</v>
      </c>
      <c r="AU33" s="96">
        <v>91071.428571428565</v>
      </c>
      <c r="AV33" s="96">
        <v>60589.537264239952</v>
      </c>
      <c r="AW33" s="96">
        <v>60289.285714285703</v>
      </c>
      <c r="AX33" s="96">
        <v>76500</v>
      </c>
      <c r="AY33" s="96">
        <v>75600</v>
      </c>
      <c r="AZ33" s="96">
        <v>75600</v>
      </c>
      <c r="BA33" s="96">
        <v>57150</v>
      </c>
      <c r="BB33" s="96">
        <v>90000</v>
      </c>
      <c r="BC33" s="96">
        <v>90000</v>
      </c>
      <c r="BD33" s="96">
        <v>90000</v>
      </c>
      <c r="BE33" s="96">
        <v>90000</v>
      </c>
      <c r="BF33" s="96">
        <v>90000</v>
      </c>
      <c r="BG33" s="96">
        <v>90000</v>
      </c>
      <c r="BH33" s="96">
        <v>90000</v>
      </c>
      <c r="BI33" s="96">
        <v>90000</v>
      </c>
      <c r="BJ33" s="96">
        <v>90000</v>
      </c>
      <c r="BK33" s="96">
        <v>90000</v>
      </c>
      <c r="BL33" s="96">
        <v>90000</v>
      </c>
      <c r="BM33" s="96">
        <v>90000</v>
      </c>
      <c r="BN33" s="96">
        <v>2700.0000000000018</v>
      </c>
      <c r="BO33" s="96">
        <v>2700.0000000000018</v>
      </c>
      <c r="BP33" s="96">
        <v>2700.0000000000018</v>
      </c>
      <c r="BQ33" s="96">
        <v>2700.0000000000018</v>
      </c>
      <c r="BR33" s="96">
        <v>2700.0000000000018</v>
      </c>
      <c r="BS33" s="96">
        <v>2700.0000000000018</v>
      </c>
      <c r="BT33" s="96">
        <v>2700.0000000000018</v>
      </c>
      <c r="BU33" s="96">
        <v>0</v>
      </c>
      <c r="BV33" s="96">
        <v>0</v>
      </c>
      <c r="BW33" s="96">
        <v>0</v>
      </c>
      <c r="BX33" s="96">
        <v>0</v>
      </c>
      <c r="BY33" s="96">
        <v>0</v>
      </c>
      <c r="BZ33" s="96">
        <v>2700.0000000000018</v>
      </c>
      <c r="CA33" s="96">
        <v>2700.0000000000018</v>
      </c>
      <c r="CB33" s="96">
        <v>2700.0000000000018</v>
      </c>
      <c r="CC33" s="96">
        <v>2700.0000000000018</v>
      </c>
      <c r="CD33" s="96">
        <v>2700.0000000000018</v>
      </c>
      <c r="CE33" s="96">
        <v>2700.0000000000018</v>
      </c>
      <c r="CF33" s="96">
        <v>2700.0000000000018</v>
      </c>
      <c r="CG33" s="96">
        <v>0</v>
      </c>
      <c r="CH33" s="96">
        <v>0</v>
      </c>
      <c r="CI33" s="96">
        <v>0</v>
      </c>
      <c r="CJ33" s="96">
        <v>0</v>
      </c>
      <c r="CK33" s="96">
        <v>0</v>
      </c>
      <c r="CL33" s="96">
        <v>90000</v>
      </c>
      <c r="CM33" s="96">
        <v>90000</v>
      </c>
      <c r="CN33" s="96">
        <v>90000</v>
      </c>
      <c r="CO33" s="96">
        <v>90000</v>
      </c>
      <c r="CP33" s="96">
        <v>90000</v>
      </c>
      <c r="CQ33" s="96">
        <v>90000</v>
      </c>
      <c r="CR33" s="96">
        <v>90000</v>
      </c>
      <c r="CS33" s="96">
        <v>90000</v>
      </c>
      <c r="CT33" s="96">
        <v>90000</v>
      </c>
      <c r="CU33" s="96">
        <v>90000</v>
      </c>
      <c r="CV33" s="96">
        <v>90000</v>
      </c>
      <c r="CW33" s="96">
        <v>90000</v>
      </c>
      <c r="CX33" s="96">
        <v>0</v>
      </c>
      <c r="CY33" s="96">
        <v>0</v>
      </c>
      <c r="CZ33" s="96">
        <v>0</v>
      </c>
      <c r="DA33" s="96">
        <v>0</v>
      </c>
      <c r="DB33" s="96">
        <v>0</v>
      </c>
      <c r="DC33" s="96">
        <v>0</v>
      </c>
      <c r="DD33" s="96">
        <v>0</v>
      </c>
      <c r="DE33" s="96">
        <v>0</v>
      </c>
      <c r="DF33" s="96">
        <v>0</v>
      </c>
      <c r="DG33" s="96">
        <v>0</v>
      </c>
      <c r="DH33" s="96">
        <v>0</v>
      </c>
      <c r="DI33" s="96">
        <v>0</v>
      </c>
      <c r="DJ33" s="96">
        <v>0</v>
      </c>
      <c r="DK33" s="96">
        <v>0</v>
      </c>
      <c r="DL33" s="96">
        <v>0</v>
      </c>
      <c r="DM33" s="96">
        <v>0</v>
      </c>
      <c r="DN33" s="96">
        <v>0</v>
      </c>
      <c r="DO33" s="96">
        <v>0</v>
      </c>
      <c r="DP33" s="96">
        <v>0</v>
      </c>
      <c r="DQ33" s="96">
        <v>0</v>
      </c>
      <c r="DR33" s="96">
        <v>0</v>
      </c>
      <c r="DS33" s="96">
        <v>0</v>
      </c>
      <c r="DT33" s="96">
        <v>0</v>
      </c>
      <c r="DU33" s="96">
        <v>0</v>
      </c>
      <c r="DV33" s="96">
        <v>0</v>
      </c>
      <c r="DW33" s="96">
        <v>0</v>
      </c>
      <c r="DX33" s="96">
        <v>0</v>
      </c>
      <c r="DY33" s="96">
        <v>0</v>
      </c>
      <c r="DZ33" s="96">
        <v>0</v>
      </c>
      <c r="EA33" s="96">
        <v>0</v>
      </c>
      <c r="EB33" s="96">
        <v>0</v>
      </c>
      <c r="EC33" s="96">
        <v>0</v>
      </c>
      <c r="ED33" s="96">
        <v>0</v>
      </c>
      <c r="EE33" s="96">
        <v>0</v>
      </c>
      <c r="EF33" s="96">
        <v>0</v>
      </c>
      <c r="EG33" s="96">
        <v>0</v>
      </c>
      <c r="EH33" s="101">
        <v>46235</v>
      </c>
      <c r="EI33" s="99">
        <v>0.03</v>
      </c>
      <c r="EJ33" t="s">
        <v>376</v>
      </c>
      <c r="EK33" s="101"/>
      <c r="EL33" s="99"/>
      <c r="EN33" s="101"/>
      <c r="EO33" s="99"/>
      <c r="EQ33" s="101"/>
      <c r="ER33" s="99"/>
    </row>
    <row r="34" spans="1:148" x14ac:dyDescent="0.3">
      <c r="A34" t="s">
        <v>33</v>
      </c>
      <c r="B34" t="s">
        <v>56</v>
      </c>
      <c r="C34" t="s">
        <v>91</v>
      </c>
      <c r="D34" t="s">
        <v>440</v>
      </c>
      <c r="E34" t="s">
        <v>441</v>
      </c>
      <c r="F34" s="94">
        <v>72000</v>
      </c>
      <c r="G34" s="95">
        <v>12</v>
      </c>
      <c r="H34" s="96">
        <v>1</v>
      </c>
      <c r="I34" s="96">
        <v>1</v>
      </c>
      <c r="J34" s="97">
        <v>0.84299370897155379</v>
      </c>
      <c r="K34" s="96">
        <v>1</v>
      </c>
      <c r="L34" s="96">
        <v>1.0083112020337539</v>
      </c>
      <c r="M34" s="96">
        <v>1</v>
      </c>
      <c r="N34" s="98">
        <v>0.64600000000000002</v>
      </c>
      <c r="O34" s="98">
        <v>0.65136903651380507</v>
      </c>
      <c r="P34" s="98">
        <v>0.64373969017670352</v>
      </c>
      <c r="Q34" s="99">
        <v>0</v>
      </c>
      <c r="R34" s="96">
        <v>1</v>
      </c>
      <c r="S34" s="96">
        <v>0.99650106838498997</v>
      </c>
      <c r="T34" s="99">
        <v>0</v>
      </c>
      <c r="U34" s="99">
        <v>0</v>
      </c>
      <c r="V34" s="95">
        <v>0</v>
      </c>
      <c r="W34" s="99">
        <v>0</v>
      </c>
      <c r="X34" s="99">
        <v>0</v>
      </c>
      <c r="Y34" s="95">
        <v>0</v>
      </c>
      <c r="Z34" s="95">
        <v>1</v>
      </c>
      <c r="AA34" s="98">
        <v>0.65136903651380507</v>
      </c>
      <c r="AB34" s="98">
        <v>0.64373969017670352</v>
      </c>
      <c r="AC34" s="100">
        <v>0</v>
      </c>
      <c r="AD34" s="96">
        <v>0</v>
      </c>
      <c r="AE34" s="95">
        <v>0</v>
      </c>
      <c r="AF34" s="95">
        <v>0</v>
      </c>
      <c r="AG34" s="96">
        <v>1</v>
      </c>
      <c r="AH34" s="96">
        <v>1.014313571147019</v>
      </c>
      <c r="AI34" s="96">
        <v>1.014313571147019</v>
      </c>
      <c r="AJ34" s="96">
        <v>72000</v>
      </c>
      <c r="AK34" s="96">
        <v>72000</v>
      </c>
      <c r="AL34" s="96">
        <v>60695.547045951876</v>
      </c>
      <c r="AM34" s="96">
        <v>72000</v>
      </c>
      <c r="AN34" s="96">
        <v>72598.406546430284</v>
      </c>
      <c r="AO34" s="96">
        <v>72000</v>
      </c>
      <c r="AP34" s="96">
        <v>46512</v>
      </c>
      <c r="AQ34" s="96">
        <v>46898.570628993963</v>
      </c>
      <c r="AR34" s="96">
        <v>46349.257692722647</v>
      </c>
      <c r="AS34" s="96">
        <v>0</v>
      </c>
      <c r="AT34" s="96">
        <v>72000</v>
      </c>
      <c r="AU34" s="96">
        <v>71748.076923719273</v>
      </c>
      <c r="AV34" s="96">
        <v>46898.570628993963</v>
      </c>
      <c r="AW34" s="96">
        <v>46349.257692722647</v>
      </c>
      <c r="AX34" s="96">
        <v>61200</v>
      </c>
      <c r="AY34" s="96">
        <v>60480</v>
      </c>
      <c r="AZ34" s="96">
        <v>61560</v>
      </c>
      <c r="BA34" s="96">
        <v>47160</v>
      </c>
      <c r="BB34" s="96">
        <v>72000</v>
      </c>
      <c r="BC34" s="96">
        <v>72000</v>
      </c>
      <c r="BD34" s="96">
        <v>72000</v>
      </c>
      <c r="BE34" s="96">
        <v>72000</v>
      </c>
      <c r="BF34" s="96">
        <v>72000</v>
      </c>
      <c r="BG34" s="96">
        <v>72000</v>
      </c>
      <c r="BH34" s="96">
        <v>72000</v>
      </c>
      <c r="BI34" s="96">
        <v>72000</v>
      </c>
      <c r="BJ34" s="96">
        <v>72000</v>
      </c>
      <c r="BK34" s="96">
        <v>72000</v>
      </c>
      <c r="BL34" s="96">
        <v>72000</v>
      </c>
      <c r="BM34" s="96">
        <v>72000</v>
      </c>
      <c r="BN34" s="96">
        <v>1037.3206497069129</v>
      </c>
      <c r="BO34" s="96">
        <v>1036.114177574523</v>
      </c>
      <c r="BP34" s="96">
        <v>1034.910508594724</v>
      </c>
      <c r="BQ34" s="96">
        <v>1033.6689741976099</v>
      </c>
      <c r="BR34" s="96">
        <v>1032.430415054316</v>
      </c>
      <c r="BS34" s="96">
        <v>1031.194820482634</v>
      </c>
      <c r="BT34" s="96">
        <v>1029.9621798514679</v>
      </c>
      <c r="BU34" s="96">
        <v>1028.7123480711739</v>
      </c>
      <c r="BV34" s="96">
        <v>1027.485631622161</v>
      </c>
      <c r="BW34" s="96">
        <v>1026.2618373523351</v>
      </c>
      <c r="BX34" s="96">
        <v>1025.040954832662</v>
      </c>
      <c r="BY34" s="96">
        <v>1023.8229736837</v>
      </c>
      <c r="BZ34" s="96">
        <v>0</v>
      </c>
      <c r="CA34" s="96">
        <v>0</v>
      </c>
      <c r="CB34" s="96">
        <v>0</v>
      </c>
      <c r="CC34" s="96">
        <v>0</v>
      </c>
      <c r="CD34" s="96">
        <v>0</v>
      </c>
      <c r="CE34" s="96">
        <v>0</v>
      </c>
      <c r="CF34" s="96">
        <v>0</v>
      </c>
      <c r="CG34" s="96">
        <v>0</v>
      </c>
      <c r="CH34" s="96">
        <v>0</v>
      </c>
      <c r="CI34" s="96">
        <v>0</v>
      </c>
      <c r="CJ34" s="96">
        <v>0</v>
      </c>
      <c r="CK34" s="96">
        <v>0</v>
      </c>
      <c r="CL34" s="96">
        <v>72000</v>
      </c>
      <c r="CM34" s="96">
        <v>72000</v>
      </c>
      <c r="CN34" s="96">
        <v>72000</v>
      </c>
      <c r="CO34" s="96">
        <v>72000</v>
      </c>
      <c r="CP34" s="96">
        <v>72000</v>
      </c>
      <c r="CQ34" s="96">
        <v>72000</v>
      </c>
      <c r="CR34" s="96">
        <v>72000</v>
      </c>
      <c r="CS34" s="96">
        <v>72000</v>
      </c>
      <c r="CT34" s="96">
        <v>72000</v>
      </c>
      <c r="CU34" s="96">
        <v>72000</v>
      </c>
      <c r="CV34" s="96">
        <v>72000</v>
      </c>
      <c r="CW34" s="96">
        <v>72000</v>
      </c>
      <c r="CX34" s="96">
        <v>1037.3206497069129</v>
      </c>
      <c r="CY34" s="96">
        <v>1036.114177574523</v>
      </c>
      <c r="CZ34" s="96">
        <v>1034.910508594724</v>
      </c>
      <c r="DA34" s="96">
        <v>1033.6689741976099</v>
      </c>
      <c r="DB34" s="96">
        <v>1032.430415054316</v>
      </c>
      <c r="DC34" s="96">
        <v>1031.194820482634</v>
      </c>
      <c r="DD34" s="96">
        <v>1029.9621798514679</v>
      </c>
      <c r="DE34" s="96">
        <v>1028.7123480711739</v>
      </c>
      <c r="DF34" s="96">
        <v>1027.485631622161</v>
      </c>
      <c r="DG34" s="96">
        <v>1026.2618373523351</v>
      </c>
      <c r="DH34" s="96">
        <v>1025.040954832662</v>
      </c>
      <c r="DI34" s="96">
        <v>1023.8229736837</v>
      </c>
      <c r="DJ34" s="96">
        <v>0</v>
      </c>
      <c r="DK34" s="96">
        <v>0</v>
      </c>
      <c r="DL34" s="96">
        <v>0</v>
      </c>
      <c r="DM34" s="96">
        <v>0</v>
      </c>
      <c r="DN34" s="96">
        <v>0</v>
      </c>
      <c r="DO34" s="96">
        <v>0</v>
      </c>
      <c r="DP34" s="96">
        <v>0</v>
      </c>
      <c r="DQ34" s="96">
        <v>0</v>
      </c>
      <c r="DR34" s="96">
        <v>0</v>
      </c>
      <c r="DS34" s="96">
        <v>0</v>
      </c>
      <c r="DT34" s="96">
        <v>0</v>
      </c>
      <c r="DU34" s="96">
        <v>0</v>
      </c>
      <c r="DV34" s="96">
        <v>979.1630187357772</v>
      </c>
      <c r="DW34" s="96">
        <v>895.48758210579035</v>
      </c>
      <c r="DX34" s="96">
        <v>812.00380456935943</v>
      </c>
      <c r="DY34" s="96">
        <v>725.8908837101003</v>
      </c>
      <c r="DZ34" s="96">
        <v>639.98140939987275</v>
      </c>
      <c r="EA34" s="96">
        <v>554.27466150870509</v>
      </c>
      <c r="EB34" s="96">
        <v>468.76992330133407</v>
      </c>
      <c r="EC34" s="96">
        <v>382.06973737529103</v>
      </c>
      <c r="ED34" s="96">
        <v>296.97016421247469</v>
      </c>
      <c r="EE34" s="96">
        <v>212.0704591394809</v>
      </c>
      <c r="EF34" s="96">
        <v>127.369918855516</v>
      </c>
      <c r="EG34" s="96">
        <v>42.867843355677948</v>
      </c>
      <c r="EH34" s="101"/>
      <c r="EI34" s="99"/>
      <c r="EK34" s="101"/>
      <c r="EL34" s="99"/>
      <c r="EN34" s="101"/>
      <c r="EO34" s="99"/>
      <c r="EQ34" s="101"/>
      <c r="ER34" s="99"/>
    </row>
    <row r="35" spans="1:148" x14ac:dyDescent="0.3">
      <c r="A35" t="s">
        <v>33</v>
      </c>
      <c r="B35" t="s">
        <v>56</v>
      </c>
      <c r="C35" t="s">
        <v>93</v>
      </c>
      <c r="D35" t="s">
        <v>442</v>
      </c>
      <c r="E35" t="s">
        <v>443</v>
      </c>
      <c r="F35" s="94">
        <v>54000</v>
      </c>
      <c r="G35" s="95">
        <v>12</v>
      </c>
      <c r="H35" s="96">
        <v>1.05</v>
      </c>
      <c r="I35" s="96">
        <v>1.04775</v>
      </c>
      <c r="J35" s="97">
        <v>0.83900209700948214</v>
      </c>
      <c r="K35" s="96">
        <v>1.002147458840372</v>
      </c>
      <c r="L35" s="96">
        <v>1.0131083140670549</v>
      </c>
      <c r="M35" s="96">
        <v>1</v>
      </c>
      <c r="N35" s="98">
        <v>0.63</v>
      </c>
      <c r="O35" s="98">
        <v>0.63962887115758216</v>
      </c>
      <c r="P35" s="98">
        <v>0.61689703092335613</v>
      </c>
      <c r="Q35" s="99">
        <v>0</v>
      </c>
      <c r="R35" s="96">
        <v>0.96269554753309272</v>
      </c>
      <c r="S35" s="96">
        <v>1.017145699796248</v>
      </c>
      <c r="T35" s="99">
        <v>-2.1428571428572241E-3</v>
      </c>
      <c r="U35" s="99">
        <v>4.0980672870436718E-2</v>
      </c>
      <c r="V35" s="95">
        <v>0</v>
      </c>
      <c r="W35" s="99">
        <v>0</v>
      </c>
      <c r="X35" s="99">
        <v>0</v>
      </c>
      <c r="Y35" s="95">
        <v>0</v>
      </c>
      <c r="Z35" s="95">
        <v>1</v>
      </c>
      <c r="AA35" s="98">
        <v>0.63962887115758216</v>
      </c>
      <c r="AB35" s="98">
        <v>0.61689703092335613</v>
      </c>
      <c r="AC35" s="100">
        <v>0</v>
      </c>
      <c r="AD35" s="96">
        <v>0</v>
      </c>
      <c r="AE35" s="95">
        <v>1</v>
      </c>
      <c r="AF35" s="95">
        <v>1</v>
      </c>
      <c r="AG35" s="96">
        <v>1.0685</v>
      </c>
      <c r="AH35" s="96">
        <v>0.99525154750742739</v>
      </c>
      <c r="AI35" s="96">
        <v>1.063426300250254</v>
      </c>
      <c r="AJ35" s="96">
        <v>56700</v>
      </c>
      <c r="AK35" s="96">
        <v>56578.5</v>
      </c>
      <c r="AL35" s="96">
        <v>45306.113238512044</v>
      </c>
      <c r="AM35" s="96">
        <v>54115.962777380097</v>
      </c>
      <c r="AN35" s="96">
        <v>54707.848959620947</v>
      </c>
      <c r="AO35" s="96">
        <v>54000</v>
      </c>
      <c r="AP35" s="96">
        <v>34020</v>
      </c>
      <c r="AQ35" s="96">
        <v>34539.959042509443</v>
      </c>
      <c r="AR35" s="96">
        <v>33312.439669861233</v>
      </c>
      <c r="AS35" s="96">
        <v>0</v>
      </c>
      <c r="AT35" s="96">
        <v>51985.559566787007</v>
      </c>
      <c r="AU35" s="96">
        <v>54925.867788997377</v>
      </c>
      <c r="AV35" s="96">
        <v>34539.959042509443</v>
      </c>
      <c r="AW35" s="96">
        <v>33312.439669861233</v>
      </c>
      <c r="AX35" s="96">
        <v>45900</v>
      </c>
      <c r="AY35" s="96">
        <v>45360</v>
      </c>
      <c r="AZ35" s="96">
        <v>45090</v>
      </c>
      <c r="BA35" s="96">
        <v>33750</v>
      </c>
      <c r="BB35" s="96">
        <v>54000</v>
      </c>
      <c r="BC35" s="96">
        <v>54000</v>
      </c>
      <c r="BD35" s="96">
        <v>54000</v>
      </c>
      <c r="BE35" s="96">
        <v>54000</v>
      </c>
      <c r="BF35" s="96">
        <v>54000</v>
      </c>
      <c r="BG35" s="96">
        <v>54000</v>
      </c>
      <c r="BH35" s="96">
        <v>54000</v>
      </c>
      <c r="BI35" s="96">
        <v>54000</v>
      </c>
      <c r="BJ35" s="96">
        <v>54000</v>
      </c>
      <c r="BK35" s="96">
        <v>54000</v>
      </c>
      <c r="BL35" s="96">
        <v>54000</v>
      </c>
      <c r="BM35" s="96">
        <v>54000</v>
      </c>
      <c r="BN35" s="96">
        <v>2431.344155464833</v>
      </c>
      <c r="BO35" s="96">
        <v>2431.2412342216048</v>
      </c>
      <c r="BP35" s="96">
        <v>2431.138234090517</v>
      </c>
      <c r="BQ35" s="96">
        <v>4688.2729257641931</v>
      </c>
      <c r="BR35" s="96">
        <v>4688.1620001690198</v>
      </c>
      <c r="BS35" s="96">
        <v>4688.0509865640079</v>
      </c>
      <c r="BT35" s="96">
        <v>4687.939884844347</v>
      </c>
      <c r="BU35" s="96">
        <v>4687.8268713836651</v>
      </c>
      <c r="BV35" s="96">
        <v>4687.7155916708971</v>
      </c>
      <c r="BW35" s="96">
        <v>1892.956403358495</v>
      </c>
      <c r="BX35" s="96">
        <v>1892.8502541378889</v>
      </c>
      <c r="BY35" s="96">
        <v>1892.744020495574</v>
      </c>
      <c r="BZ35" s="96">
        <v>2700.0000000000018</v>
      </c>
      <c r="CA35" s="96">
        <v>2700.0000000000018</v>
      </c>
      <c r="CB35" s="96">
        <v>2700.0000000000018</v>
      </c>
      <c r="CC35" s="96">
        <v>4968.0000000000045</v>
      </c>
      <c r="CD35" s="96">
        <v>4968.0000000000045</v>
      </c>
      <c r="CE35" s="96">
        <v>4968.0000000000045</v>
      </c>
      <c r="CF35" s="96">
        <v>4968.0000000000045</v>
      </c>
      <c r="CG35" s="96">
        <v>4968.0000000000045</v>
      </c>
      <c r="CH35" s="96">
        <v>4968.0000000000045</v>
      </c>
      <c r="CI35" s="96">
        <v>2160.0000000000018</v>
      </c>
      <c r="CJ35" s="96">
        <v>2160.0000000000018</v>
      </c>
      <c r="CK35" s="96">
        <v>2160.0000000000018</v>
      </c>
      <c r="CL35" s="96">
        <v>54000</v>
      </c>
      <c r="CM35" s="96">
        <v>54000</v>
      </c>
      <c r="CN35" s="96">
        <v>54000</v>
      </c>
      <c r="CO35" s="96">
        <v>54000</v>
      </c>
      <c r="CP35" s="96">
        <v>54000</v>
      </c>
      <c r="CQ35" s="96">
        <v>54000</v>
      </c>
      <c r="CR35" s="96">
        <v>54000</v>
      </c>
      <c r="CS35" s="96">
        <v>54000</v>
      </c>
      <c r="CT35" s="96">
        <v>54000</v>
      </c>
      <c r="CU35" s="96">
        <v>54000</v>
      </c>
      <c r="CV35" s="96">
        <v>54000</v>
      </c>
      <c r="CW35" s="96">
        <v>54000</v>
      </c>
      <c r="CX35" s="96">
        <v>-255.86270908111501</v>
      </c>
      <c r="CY35" s="96">
        <v>-255.9607293127624</v>
      </c>
      <c r="CZ35" s="96">
        <v>-256.05882467570501</v>
      </c>
      <c r="DA35" s="96">
        <v>-256.16032439176502</v>
      </c>
      <c r="DB35" s="96">
        <v>-256.26190460712422</v>
      </c>
      <c r="DC35" s="96">
        <v>-256.36356541757999</v>
      </c>
      <c r="DD35" s="96">
        <v>-256.46530691909771</v>
      </c>
      <c r="DE35" s="96">
        <v>-256.56879909920741</v>
      </c>
      <c r="DF35" s="96">
        <v>-256.67070359808258</v>
      </c>
      <c r="DG35" s="96">
        <v>-256.77268907836748</v>
      </c>
      <c r="DH35" s="96">
        <v>-256.87475563664458</v>
      </c>
      <c r="DI35" s="96">
        <v>-256.97690336964081</v>
      </c>
      <c r="DJ35" s="96">
        <v>2160.0000000000018</v>
      </c>
      <c r="DK35" s="96">
        <v>2160.0000000000018</v>
      </c>
      <c r="DL35" s="96">
        <v>2160.0000000000018</v>
      </c>
      <c r="DM35" s="96">
        <v>0</v>
      </c>
      <c r="DN35" s="96">
        <v>0</v>
      </c>
      <c r="DO35" s="96">
        <v>0</v>
      </c>
      <c r="DP35" s="96">
        <v>0</v>
      </c>
      <c r="DQ35" s="96">
        <v>0</v>
      </c>
      <c r="DR35" s="96">
        <v>0</v>
      </c>
      <c r="DS35" s="96">
        <v>0</v>
      </c>
      <c r="DT35" s="96">
        <v>0</v>
      </c>
      <c r="DU35" s="96">
        <v>0</v>
      </c>
      <c r="DV35" s="96">
        <v>1903.9897741575751</v>
      </c>
      <c r="DW35" s="96">
        <v>1925.5084226046779</v>
      </c>
      <c r="DX35" s="96">
        <v>1947.043643412374</v>
      </c>
      <c r="DY35" s="96">
        <v>-183.34008017864181</v>
      </c>
      <c r="DZ35" s="96">
        <v>-161.89735919058441</v>
      </c>
      <c r="EA35" s="96">
        <v>-140.43754410726959</v>
      </c>
      <c r="EB35" s="96">
        <v>-118.96061447948721</v>
      </c>
      <c r="EC35" s="96">
        <v>-97.114045241414544</v>
      </c>
      <c r="ED35" s="96">
        <v>-75.602543636976719</v>
      </c>
      <c r="EE35" s="96">
        <v>-54.073865607268793</v>
      </c>
      <c r="EF35" s="96">
        <v>-32.527990571599609</v>
      </c>
      <c r="EG35" s="96">
        <v>-10.96489791641231</v>
      </c>
      <c r="EH35" s="101">
        <v>46296</v>
      </c>
      <c r="EI35" s="99">
        <v>0.05</v>
      </c>
      <c r="EJ35" t="s">
        <v>376</v>
      </c>
      <c r="EK35" s="101">
        <v>46478</v>
      </c>
      <c r="EL35" s="99">
        <v>0.04</v>
      </c>
      <c r="EM35" t="s">
        <v>377</v>
      </c>
      <c r="EN35" s="101"/>
      <c r="EO35" s="99"/>
      <c r="EQ35" s="101"/>
      <c r="ER35" s="99"/>
    </row>
    <row r="36" spans="1:148" x14ac:dyDescent="0.3">
      <c r="A36" t="s">
        <v>33</v>
      </c>
      <c r="B36" t="s">
        <v>56</v>
      </c>
      <c r="C36" t="s">
        <v>95</v>
      </c>
      <c r="D36" t="s">
        <v>444</v>
      </c>
      <c r="E36" t="s">
        <v>445</v>
      </c>
      <c r="F36" s="94">
        <v>36000</v>
      </c>
      <c r="G36" s="95">
        <v>12</v>
      </c>
      <c r="H36" s="96">
        <v>1.06</v>
      </c>
      <c r="I36" s="96">
        <v>1.039166666666667</v>
      </c>
      <c r="J36" s="97">
        <v>0.84199580598103541</v>
      </c>
      <c r="K36" s="96">
        <v>1.020048115477145</v>
      </c>
      <c r="L36" s="96">
        <v>1.0095062160192581</v>
      </c>
      <c r="M36" s="96">
        <v>1</v>
      </c>
      <c r="N36" s="98">
        <v>0.65800000000000003</v>
      </c>
      <c r="O36" s="98">
        <v>0.67757215289409312</v>
      </c>
      <c r="P36" s="98">
        <v>0.65904178505454347</v>
      </c>
      <c r="Q36" s="99">
        <v>0</v>
      </c>
      <c r="R36" s="96">
        <v>0.99999999999999978</v>
      </c>
      <c r="S36" s="96">
        <v>1.0015832599613119</v>
      </c>
      <c r="T36" s="99">
        <v>-1.965408805031443E-2</v>
      </c>
      <c r="U36" s="99">
        <v>2.0048115477145249E-2</v>
      </c>
      <c r="V36" s="95">
        <v>0</v>
      </c>
      <c r="W36" s="99">
        <v>0</v>
      </c>
      <c r="X36" s="99">
        <v>0</v>
      </c>
      <c r="Y36" s="95">
        <v>0</v>
      </c>
      <c r="Z36" s="95">
        <v>1</v>
      </c>
      <c r="AA36" s="98">
        <v>0.67757215289409312</v>
      </c>
      <c r="AB36" s="98">
        <v>0.65904178505454347</v>
      </c>
      <c r="AC36" s="100">
        <v>0</v>
      </c>
      <c r="AD36" s="96">
        <v>0</v>
      </c>
      <c r="AE36" s="95">
        <v>1</v>
      </c>
      <c r="AF36" s="95">
        <v>0</v>
      </c>
      <c r="AG36" s="96">
        <v>1.05</v>
      </c>
      <c r="AH36" s="96">
        <v>1.009530917047716</v>
      </c>
      <c r="AI36" s="96">
        <v>1.0600078417254051</v>
      </c>
      <c r="AJ36" s="96">
        <v>38160</v>
      </c>
      <c r="AK36" s="96">
        <v>37410.000000000007</v>
      </c>
      <c r="AL36" s="96">
        <v>30311.849015317279</v>
      </c>
      <c r="AM36" s="96">
        <v>36721.732157177219</v>
      </c>
      <c r="AN36" s="96">
        <v>36342.223776693267</v>
      </c>
      <c r="AO36" s="96">
        <v>36000</v>
      </c>
      <c r="AP36" s="96">
        <v>23688</v>
      </c>
      <c r="AQ36" s="96">
        <v>24392.59750418735</v>
      </c>
      <c r="AR36" s="96">
        <v>23725.504261963561</v>
      </c>
      <c r="AS36" s="96">
        <v>0</v>
      </c>
      <c r="AT36" s="96">
        <v>35999.999999999993</v>
      </c>
      <c r="AU36" s="96">
        <v>36056.997358607237</v>
      </c>
      <c r="AV36" s="96">
        <v>24392.59750418735</v>
      </c>
      <c r="AW36" s="96">
        <v>23725.504261963561</v>
      </c>
      <c r="AX36" s="96">
        <v>30600</v>
      </c>
      <c r="AY36" s="96">
        <v>30240</v>
      </c>
      <c r="AZ36" s="96">
        <v>30600</v>
      </c>
      <c r="BA36" s="96">
        <v>23220</v>
      </c>
      <c r="BB36" s="96">
        <v>36000</v>
      </c>
      <c r="BC36" s="96">
        <v>36000</v>
      </c>
      <c r="BD36" s="96">
        <v>36000</v>
      </c>
      <c r="BE36" s="96">
        <v>36000</v>
      </c>
      <c r="BF36" s="96">
        <v>36000</v>
      </c>
      <c r="BG36" s="96">
        <v>36000</v>
      </c>
      <c r="BH36" s="96">
        <v>36000</v>
      </c>
      <c r="BI36" s="96">
        <v>36000</v>
      </c>
      <c r="BJ36" s="96">
        <v>36000</v>
      </c>
      <c r="BK36" s="96">
        <v>36000</v>
      </c>
      <c r="BL36" s="96">
        <v>36000</v>
      </c>
      <c r="BM36" s="96">
        <v>36000</v>
      </c>
      <c r="BN36" s="96">
        <v>2525.2823854919288</v>
      </c>
      <c r="BO36" s="96">
        <v>2524.999999999995</v>
      </c>
      <c r="BP36" s="96">
        <v>2524.7180507731168</v>
      </c>
      <c r="BQ36" s="96">
        <v>2524.4270015698589</v>
      </c>
      <c r="BR36" s="96">
        <v>2524.1364165174309</v>
      </c>
      <c r="BS36" s="96">
        <v>2523.8462945064161</v>
      </c>
      <c r="BT36" s="96">
        <v>2523.5566344309141</v>
      </c>
      <c r="BU36" s="96">
        <v>2523.2626980504788</v>
      </c>
      <c r="BV36" s="96">
        <v>2522.9739660698979</v>
      </c>
      <c r="BW36" s="96">
        <v>2522.6856927103072</v>
      </c>
      <c r="BX36" s="96">
        <v>341.88478950928669</v>
      </c>
      <c r="BY36" s="96">
        <v>341.61369574543352</v>
      </c>
      <c r="BZ36" s="96">
        <v>2160.0000000000018</v>
      </c>
      <c r="CA36" s="96">
        <v>2160.0000000000018</v>
      </c>
      <c r="CB36" s="96">
        <v>2160.0000000000018</v>
      </c>
      <c r="CC36" s="96">
        <v>2160.0000000000018</v>
      </c>
      <c r="CD36" s="96">
        <v>2160.0000000000018</v>
      </c>
      <c r="CE36" s="96">
        <v>2160.0000000000018</v>
      </c>
      <c r="CF36" s="96">
        <v>2160.0000000000018</v>
      </c>
      <c r="CG36" s="96">
        <v>2160.0000000000018</v>
      </c>
      <c r="CH36" s="96">
        <v>2160.0000000000018</v>
      </c>
      <c r="CI36" s="96">
        <v>2160.0000000000018</v>
      </c>
      <c r="CJ36" s="96">
        <v>0</v>
      </c>
      <c r="CK36" s="96">
        <v>0</v>
      </c>
      <c r="CL36" s="96">
        <v>36000</v>
      </c>
      <c r="CM36" s="96">
        <v>36000</v>
      </c>
      <c r="CN36" s="96">
        <v>36000</v>
      </c>
      <c r="CO36" s="96">
        <v>36000</v>
      </c>
      <c r="CP36" s="96">
        <v>36000</v>
      </c>
      <c r="CQ36" s="96">
        <v>36000</v>
      </c>
      <c r="CR36" s="96">
        <v>36000</v>
      </c>
      <c r="CS36" s="96">
        <v>36000</v>
      </c>
      <c r="CT36" s="96">
        <v>36000</v>
      </c>
      <c r="CU36" s="96">
        <v>36000</v>
      </c>
      <c r="CV36" s="96">
        <v>36000</v>
      </c>
      <c r="CW36" s="96">
        <v>36000</v>
      </c>
      <c r="CX36" s="96">
        <v>344.606024048991</v>
      </c>
      <c r="CY36" s="96">
        <v>344.33962264150517</v>
      </c>
      <c r="CZ36" s="96">
        <v>344.07363280482878</v>
      </c>
      <c r="DA36" s="96">
        <v>343.7990580847723</v>
      </c>
      <c r="DB36" s="96">
        <v>343.52492124285749</v>
      </c>
      <c r="DC36" s="96">
        <v>343.25122123246558</v>
      </c>
      <c r="DD36" s="96">
        <v>342.97795701029531</v>
      </c>
      <c r="DE36" s="96">
        <v>342.70065853818289</v>
      </c>
      <c r="DF36" s="96">
        <v>342.42826987725999</v>
      </c>
      <c r="DG36" s="96">
        <v>342.15631387764398</v>
      </c>
      <c r="DH36" s="96">
        <v>341.88478950928669</v>
      </c>
      <c r="DI36" s="96">
        <v>341.61369574543352</v>
      </c>
      <c r="DJ36" s="96">
        <v>0</v>
      </c>
      <c r="DK36" s="96">
        <v>0</v>
      </c>
      <c r="DL36" s="96">
        <v>0</v>
      </c>
      <c r="DM36" s="96">
        <v>0</v>
      </c>
      <c r="DN36" s="96">
        <v>0</v>
      </c>
      <c r="DO36" s="96">
        <v>0</v>
      </c>
      <c r="DP36" s="96">
        <v>0</v>
      </c>
      <c r="DQ36" s="96">
        <v>0</v>
      </c>
      <c r="DR36" s="96">
        <v>0</v>
      </c>
      <c r="DS36" s="96">
        <v>0</v>
      </c>
      <c r="DT36" s="96">
        <v>0</v>
      </c>
      <c r="DU36" s="96">
        <v>0</v>
      </c>
      <c r="DV36" s="96">
        <v>326.84339728020012</v>
      </c>
      <c r="DW36" s="96">
        <v>299.02660609993961</v>
      </c>
      <c r="DX36" s="96">
        <v>271.25238299031548</v>
      </c>
      <c r="DY36" s="96">
        <v>242.5813139821216</v>
      </c>
      <c r="DZ36" s="96">
        <v>213.9555359894336</v>
      </c>
      <c r="EA36" s="96">
        <v>185.3749417792292</v>
      </c>
      <c r="EB36" s="96">
        <v>156.8394244567113</v>
      </c>
      <c r="EC36" s="96">
        <v>127.8821933733774</v>
      </c>
      <c r="ED36" s="96">
        <v>99.437245082349961</v>
      </c>
      <c r="EE36" s="96">
        <v>71.037053277791529</v>
      </c>
      <c r="EF36" s="96">
        <v>42.681512410116973</v>
      </c>
      <c r="EG36" s="96">
        <v>14.37051726135596</v>
      </c>
      <c r="EH36" s="101">
        <v>46327</v>
      </c>
      <c r="EI36" s="99">
        <v>0.06</v>
      </c>
      <c r="EJ36" t="s">
        <v>376</v>
      </c>
      <c r="EK36" s="101"/>
      <c r="EL36" s="99"/>
      <c r="EN36" s="101"/>
      <c r="EO36" s="99"/>
      <c r="EQ36" s="101"/>
      <c r="ER36" s="99"/>
    </row>
    <row r="37" spans="1:148" x14ac:dyDescent="0.3">
      <c r="A37" t="s">
        <v>33</v>
      </c>
      <c r="B37" t="s">
        <v>56</v>
      </c>
      <c r="C37" t="s">
        <v>98</v>
      </c>
      <c r="D37" t="s">
        <v>446</v>
      </c>
      <c r="E37" t="s">
        <v>447</v>
      </c>
      <c r="F37" s="94">
        <v>94500</v>
      </c>
      <c r="G37" s="95">
        <v>12</v>
      </c>
      <c r="H37" s="96">
        <v>1</v>
      </c>
      <c r="I37" s="96">
        <v>1</v>
      </c>
      <c r="J37" s="97">
        <v>0.8380041940189642</v>
      </c>
      <c r="K37" s="96">
        <v>1</v>
      </c>
      <c r="L37" s="96">
        <v>1.0143147326309969</v>
      </c>
      <c r="M37" s="96">
        <v>1</v>
      </c>
      <c r="N37" s="98">
        <v>0.64200000000000002</v>
      </c>
      <c r="O37" s="98">
        <v>0.65119005834910015</v>
      </c>
      <c r="P37" s="98">
        <v>0.65640725611044781</v>
      </c>
      <c r="Q37" s="99">
        <v>0</v>
      </c>
      <c r="R37" s="96">
        <v>1</v>
      </c>
      <c r="S37" s="96">
        <v>1.022441208894779</v>
      </c>
      <c r="T37" s="99">
        <v>0</v>
      </c>
      <c r="U37" s="99">
        <v>0</v>
      </c>
      <c r="V37" s="95">
        <v>0</v>
      </c>
      <c r="W37" s="99">
        <v>0</v>
      </c>
      <c r="X37" s="99">
        <v>0</v>
      </c>
      <c r="Y37" s="95">
        <v>0</v>
      </c>
      <c r="Z37" s="95">
        <v>1</v>
      </c>
      <c r="AA37" s="98">
        <v>0.65119005834910015</v>
      </c>
      <c r="AB37" s="98">
        <v>0.65640725611044781</v>
      </c>
      <c r="AC37" s="100">
        <v>0</v>
      </c>
      <c r="AD37" s="96">
        <v>0</v>
      </c>
      <c r="AE37" s="95">
        <v>0</v>
      </c>
      <c r="AF37" s="95">
        <v>0</v>
      </c>
      <c r="AG37" s="96">
        <v>1</v>
      </c>
      <c r="AH37" s="96">
        <v>0.99051430760215442</v>
      </c>
      <c r="AI37" s="96">
        <v>0.99051430760215442</v>
      </c>
      <c r="AJ37" s="96">
        <v>94500</v>
      </c>
      <c r="AK37" s="96">
        <v>94500</v>
      </c>
      <c r="AL37" s="96">
        <v>79191.396334792124</v>
      </c>
      <c r="AM37" s="96">
        <v>94500</v>
      </c>
      <c r="AN37" s="96">
        <v>95852.742233629237</v>
      </c>
      <c r="AO37" s="96">
        <v>94500</v>
      </c>
      <c r="AP37" s="96">
        <v>60669</v>
      </c>
      <c r="AQ37" s="96">
        <v>61537.460513989958</v>
      </c>
      <c r="AR37" s="96">
        <v>62030.48570243732</v>
      </c>
      <c r="AS37" s="96">
        <v>0</v>
      </c>
      <c r="AT37" s="96">
        <v>94500</v>
      </c>
      <c r="AU37" s="96">
        <v>96620.694240556564</v>
      </c>
      <c r="AV37" s="96">
        <v>61537.460513989958</v>
      </c>
      <c r="AW37" s="96">
        <v>62030.48570243732</v>
      </c>
      <c r="AX37" s="96">
        <v>80325</v>
      </c>
      <c r="AY37" s="96">
        <v>79380</v>
      </c>
      <c r="AZ37" s="96">
        <v>78435</v>
      </c>
      <c r="BA37" s="96">
        <v>58117.5</v>
      </c>
      <c r="BB37" s="96">
        <v>94500</v>
      </c>
      <c r="BC37" s="96">
        <v>94500</v>
      </c>
      <c r="BD37" s="96">
        <v>94500</v>
      </c>
      <c r="BE37" s="96">
        <v>94500</v>
      </c>
      <c r="BF37" s="96">
        <v>94500</v>
      </c>
      <c r="BG37" s="96">
        <v>94500</v>
      </c>
      <c r="BH37" s="96">
        <v>94500</v>
      </c>
      <c r="BI37" s="96">
        <v>94500</v>
      </c>
      <c r="BJ37" s="96">
        <v>94500</v>
      </c>
      <c r="BK37" s="96">
        <v>94500</v>
      </c>
      <c r="BL37" s="96">
        <v>94500</v>
      </c>
      <c r="BM37" s="96">
        <v>94500</v>
      </c>
      <c r="BN37" s="96">
        <v>-892.53600031051474</v>
      </c>
      <c r="BO37" s="96">
        <v>-893.21783716593654</v>
      </c>
      <c r="BP37" s="96">
        <v>-893.9007165718582</v>
      </c>
      <c r="BQ37" s="96">
        <v>-894.60784313724707</v>
      </c>
      <c r="BR37" s="96">
        <v>-895.3160893434225</v>
      </c>
      <c r="BS37" s="96">
        <v>-896.02545785166478</v>
      </c>
      <c r="BT37" s="96">
        <v>-896.73595133174183</v>
      </c>
      <c r="BU37" s="96">
        <v>-897.45924779165352</v>
      </c>
      <c r="BV37" s="96">
        <v>-898.17201781110055</v>
      </c>
      <c r="BW37" s="96">
        <v>-898.8859209069077</v>
      </c>
      <c r="BX37" s="96">
        <v>-899.60095978300376</v>
      </c>
      <c r="BY37" s="96">
        <v>-900.31713715203568</v>
      </c>
      <c r="BZ37" s="96">
        <v>0</v>
      </c>
      <c r="CA37" s="96">
        <v>0</v>
      </c>
      <c r="CB37" s="96">
        <v>0</v>
      </c>
      <c r="CC37" s="96">
        <v>0</v>
      </c>
      <c r="CD37" s="96">
        <v>0</v>
      </c>
      <c r="CE37" s="96">
        <v>0</v>
      </c>
      <c r="CF37" s="96">
        <v>0</v>
      </c>
      <c r="CG37" s="96">
        <v>0</v>
      </c>
      <c r="CH37" s="96">
        <v>0</v>
      </c>
      <c r="CI37" s="96">
        <v>0</v>
      </c>
      <c r="CJ37" s="96">
        <v>0</v>
      </c>
      <c r="CK37" s="96">
        <v>0</v>
      </c>
      <c r="CL37" s="96">
        <v>94500</v>
      </c>
      <c r="CM37" s="96">
        <v>94500</v>
      </c>
      <c r="CN37" s="96">
        <v>94500</v>
      </c>
      <c r="CO37" s="96">
        <v>94500</v>
      </c>
      <c r="CP37" s="96">
        <v>94500</v>
      </c>
      <c r="CQ37" s="96">
        <v>94500</v>
      </c>
      <c r="CR37" s="96">
        <v>94500</v>
      </c>
      <c r="CS37" s="96">
        <v>94500</v>
      </c>
      <c r="CT37" s="96">
        <v>94500</v>
      </c>
      <c r="CU37" s="96">
        <v>94500</v>
      </c>
      <c r="CV37" s="96">
        <v>94500</v>
      </c>
      <c r="CW37" s="96">
        <v>94500</v>
      </c>
      <c r="CX37" s="96">
        <v>-892.53600031051474</v>
      </c>
      <c r="CY37" s="96">
        <v>-893.21783716593654</v>
      </c>
      <c r="CZ37" s="96">
        <v>-893.9007165718582</v>
      </c>
      <c r="DA37" s="96">
        <v>-894.60784313724707</v>
      </c>
      <c r="DB37" s="96">
        <v>-895.3160893434225</v>
      </c>
      <c r="DC37" s="96">
        <v>-896.02545785166478</v>
      </c>
      <c r="DD37" s="96">
        <v>-896.73595133174183</v>
      </c>
      <c r="DE37" s="96">
        <v>-897.45924779165352</v>
      </c>
      <c r="DF37" s="96">
        <v>-898.17201781110055</v>
      </c>
      <c r="DG37" s="96">
        <v>-898.8859209069077</v>
      </c>
      <c r="DH37" s="96">
        <v>-899.60095978300376</v>
      </c>
      <c r="DI37" s="96">
        <v>-900.31713715203568</v>
      </c>
      <c r="DJ37" s="96">
        <v>0</v>
      </c>
      <c r="DK37" s="96">
        <v>0</v>
      </c>
      <c r="DL37" s="96">
        <v>0</v>
      </c>
      <c r="DM37" s="96">
        <v>0</v>
      </c>
      <c r="DN37" s="96">
        <v>0</v>
      </c>
      <c r="DO37" s="96">
        <v>0</v>
      </c>
      <c r="DP37" s="96">
        <v>0</v>
      </c>
      <c r="DQ37" s="96">
        <v>0</v>
      </c>
      <c r="DR37" s="96">
        <v>0</v>
      </c>
      <c r="DS37" s="96">
        <v>0</v>
      </c>
      <c r="DT37" s="96">
        <v>0</v>
      </c>
      <c r="DU37" s="96">
        <v>0</v>
      </c>
      <c r="DV37" s="96">
        <v>-862.78261778189551</v>
      </c>
      <c r="DW37" s="96">
        <v>-790.56756686100607</v>
      </c>
      <c r="DX37" s="96">
        <v>-718.24104234527715</v>
      </c>
      <c r="DY37" s="96">
        <v>-643.34529077531784</v>
      </c>
      <c r="DZ37" s="96">
        <v>-568.32981748142549</v>
      </c>
      <c r="EA37" s="96">
        <v>-493.19433516916081</v>
      </c>
      <c r="EB37" s="96">
        <v>-417.93855562408578</v>
      </c>
      <c r="EC37" s="96">
        <v>-341.32550533905402</v>
      </c>
      <c r="ED37" s="96">
        <v>-265.82627898417502</v>
      </c>
      <c r="EE37" s="96">
        <v>-190.20588041833031</v>
      </c>
      <c r="EF37" s="96">
        <v>-114.4640176949237</v>
      </c>
      <c r="EG37" s="96">
        <v>-38.600397928664101</v>
      </c>
      <c r="EH37" s="101"/>
      <c r="EI37" s="99"/>
      <c r="EK37" s="101"/>
      <c r="EL37" s="99"/>
      <c r="EN37" s="101"/>
      <c r="EO37" s="99"/>
      <c r="EQ37" s="101"/>
      <c r="ER37" s="99"/>
    </row>
    <row r="38" spans="1:148" x14ac:dyDescent="0.3">
      <c r="A38" t="s">
        <v>33</v>
      </c>
      <c r="B38" t="s">
        <v>56</v>
      </c>
      <c r="C38" t="s">
        <v>100</v>
      </c>
      <c r="D38" t="s">
        <v>448</v>
      </c>
      <c r="E38" t="s">
        <v>449</v>
      </c>
      <c r="F38" s="94">
        <v>76500</v>
      </c>
      <c r="G38" s="95">
        <v>12</v>
      </c>
      <c r="H38" s="96">
        <v>1.03</v>
      </c>
      <c r="I38" s="96">
        <v>1.03</v>
      </c>
      <c r="J38" s="97">
        <v>0.84099790299051769</v>
      </c>
      <c r="K38" s="96">
        <v>0.99999999999999978</v>
      </c>
      <c r="L38" s="96">
        <v>1.0107040659405591</v>
      </c>
      <c r="M38" s="96">
        <v>1</v>
      </c>
      <c r="N38" s="98">
        <v>0.67</v>
      </c>
      <c r="O38" s="98">
        <v>0.67717172418017435</v>
      </c>
      <c r="P38" s="98">
        <v>0.67450076251654112</v>
      </c>
      <c r="Q38" s="99">
        <v>0</v>
      </c>
      <c r="R38" s="96">
        <v>0.99999999999999978</v>
      </c>
      <c r="S38" s="96">
        <v>1.006717555994838</v>
      </c>
      <c r="T38" s="99">
        <v>0</v>
      </c>
      <c r="U38" s="99">
        <v>0</v>
      </c>
      <c r="V38" s="95">
        <v>0</v>
      </c>
      <c r="W38" s="99">
        <v>0</v>
      </c>
      <c r="X38" s="99">
        <v>0</v>
      </c>
      <c r="Y38" s="95">
        <v>0</v>
      </c>
      <c r="Z38" s="95">
        <v>1</v>
      </c>
      <c r="AA38" s="98">
        <v>0.67717172418017435</v>
      </c>
      <c r="AB38" s="98">
        <v>0.67450076251654112</v>
      </c>
      <c r="AC38" s="100">
        <v>0</v>
      </c>
      <c r="AD38" s="96">
        <v>0</v>
      </c>
      <c r="AE38" s="95">
        <v>1</v>
      </c>
      <c r="AF38" s="95">
        <v>0</v>
      </c>
      <c r="AG38" s="96">
        <v>1</v>
      </c>
      <c r="AH38" s="96">
        <v>1.00475975841704</v>
      </c>
      <c r="AI38" s="96">
        <v>1.00475975841704</v>
      </c>
      <c r="AJ38" s="96">
        <v>78795</v>
      </c>
      <c r="AK38" s="96">
        <v>78795.000000000015</v>
      </c>
      <c r="AL38" s="96">
        <v>64336.339578774598</v>
      </c>
      <c r="AM38" s="96">
        <v>76499.999999999985</v>
      </c>
      <c r="AN38" s="96">
        <v>77318.861044452744</v>
      </c>
      <c r="AO38" s="96">
        <v>76500</v>
      </c>
      <c r="AP38" s="96">
        <v>51255</v>
      </c>
      <c r="AQ38" s="96">
        <v>51803.636899783327</v>
      </c>
      <c r="AR38" s="96">
        <v>51599.308332515393</v>
      </c>
      <c r="AS38" s="96">
        <v>0</v>
      </c>
      <c r="AT38" s="96">
        <v>76499.999999999985</v>
      </c>
      <c r="AU38" s="96">
        <v>77013.893033605069</v>
      </c>
      <c r="AV38" s="96">
        <v>51803.636899783327</v>
      </c>
      <c r="AW38" s="96">
        <v>51599.308332515393</v>
      </c>
      <c r="AX38" s="96">
        <v>65025</v>
      </c>
      <c r="AY38" s="96">
        <v>64260</v>
      </c>
      <c r="AZ38" s="96">
        <v>64642.5</v>
      </c>
      <c r="BA38" s="96">
        <v>48577.5</v>
      </c>
      <c r="BB38" s="96">
        <v>76500</v>
      </c>
      <c r="BC38" s="96">
        <v>76500</v>
      </c>
      <c r="BD38" s="96">
        <v>76500</v>
      </c>
      <c r="BE38" s="96">
        <v>76500</v>
      </c>
      <c r="BF38" s="96">
        <v>76500</v>
      </c>
      <c r="BG38" s="96">
        <v>76500</v>
      </c>
      <c r="BH38" s="96">
        <v>76500</v>
      </c>
      <c r="BI38" s="96">
        <v>76500</v>
      </c>
      <c r="BJ38" s="96">
        <v>76500</v>
      </c>
      <c r="BK38" s="96">
        <v>76500</v>
      </c>
      <c r="BL38" s="96">
        <v>76500</v>
      </c>
      <c r="BM38" s="96">
        <v>76500</v>
      </c>
      <c r="BN38" s="96">
        <v>364.91175336682619</v>
      </c>
      <c r="BO38" s="96">
        <v>364.77112400063208</v>
      </c>
      <c r="BP38" s="96">
        <v>364.63060298389951</v>
      </c>
      <c r="BQ38" s="96">
        <v>364.48543233082279</v>
      </c>
      <c r="BR38" s="96">
        <v>364.34037722553961</v>
      </c>
      <c r="BS38" s="96">
        <v>364.19543753015392</v>
      </c>
      <c r="BT38" s="96">
        <v>364.05061310699102</v>
      </c>
      <c r="BU38" s="96">
        <v>363.9035324935985</v>
      </c>
      <c r="BV38" s="96">
        <v>363.75894008677079</v>
      </c>
      <c r="BW38" s="96">
        <v>363.61446253817297</v>
      </c>
      <c r="BX38" s="96">
        <v>363.47009971101352</v>
      </c>
      <c r="BY38" s="96">
        <v>363.32585146872162</v>
      </c>
      <c r="BZ38" s="96">
        <v>0</v>
      </c>
      <c r="CA38" s="96">
        <v>0</v>
      </c>
      <c r="CB38" s="96">
        <v>0</v>
      </c>
      <c r="CC38" s="96">
        <v>0</v>
      </c>
      <c r="CD38" s="96">
        <v>0</v>
      </c>
      <c r="CE38" s="96">
        <v>0</v>
      </c>
      <c r="CF38" s="96">
        <v>0</v>
      </c>
      <c r="CG38" s="96">
        <v>0</v>
      </c>
      <c r="CH38" s="96">
        <v>0</v>
      </c>
      <c r="CI38" s="96">
        <v>0</v>
      </c>
      <c r="CJ38" s="96">
        <v>0</v>
      </c>
      <c r="CK38" s="96">
        <v>0</v>
      </c>
      <c r="CL38" s="96">
        <v>76500</v>
      </c>
      <c r="CM38" s="96">
        <v>76500</v>
      </c>
      <c r="CN38" s="96">
        <v>76500</v>
      </c>
      <c r="CO38" s="96">
        <v>76500</v>
      </c>
      <c r="CP38" s="96">
        <v>76500</v>
      </c>
      <c r="CQ38" s="96">
        <v>76500</v>
      </c>
      <c r="CR38" s="96">
        <v>76500</v>
      </c>
      <c r="CS38" s="96">
        <v>76500</v>
      </c>
      <c r="CT38" s="96">
        <v>76500</v>
      </c>
      <c r="CU38" s="96">
        <v>76500</v>
      </c>
      <c r="CV38" s="96">
        <v>76500</v>
      </c>
      <c r="CW38" s="96">
        <v>76500</v>
      </c>
      <c r="CX38" s="96">
        <v>364.91175336682619</v>
      </c>
      <c r="CY38" s="96">
        <v>364.77112400063208</v>
      </c>
      <c r="CZ38" s="96">
        <v>364.63060298389951</v>
      </c>
      <c r="DA38" s="96">
        <v>364.48543233082279</v>
      </c>
      <c r="DB38" s="96">
        <v>364.34037722553961</v>
      </c>
      <c r="DC38" s="96">
        <v>364.19543753015392</v>
      </c>
      <c r="DD38" s="96">
        <v>364.05061310699102</v>
      </c>
      <c r="DE38" s="96">
        <v>363.9035324935985</v>
      </c>
      <c r="DF38" s="96">
        <v>363.75894008677079</v>
      </c>
      <c r="DG38" s="96">
        <v>363.61446253817297</v>
      </c>
      <c r="DH38" s="96">
        <v>363.47009971101352</v>
      </c>
      <c r="DI38" s="96">
        <v>363.32585146872162</v>
      </c>
      <c r="DJ38" s="96">
        <v>0</v>
      </c>
      <c r="DK38" s="96">
        <v>0</v>
      </c>
      <c r="DL38" s="96">
        <v>0</v>
      </c>
      <c r="DM38" s="96">
        <v>0</v>
      </c>
      <c r="DN38" s="96">
        <v>0</v>
      </c>
      <c r="DO38" s="96">
        <v>0</v>
      </c>
      <c r="DP38" s="96">
        <v>0</v>
      </c>
      <c r="DQ38" s="96">
        <v>0</v>
      </c>
      <c r="DR38" s="96">
        <v>0</v>
      </c>
      <c r="DS38" s="96">
        <v>0</v>
      </c>
      <c r="DT38" s="96">
        <v>0</v>
      </c>
      <c r="DU38" s="96">
        <v>0</v>
      </c>
      <c r="DV38" s="96">
        <v>347.75667080713669</v>
      </c>
      <c r="DW38" s="96">
        <v>318.28169490202851</v>
      </c>
      <c r="DX38" s="96">
        <v>288.82932059654718</v>
      </c>
      <c r="DY38" s="96">
        <v>258.40229690930391</v>
      </c>
      <c r="DZ38" s="96">
        <v>227.99937665171791</v>
      </c>
      <c r="EA38" s="96">
        <v>197.62053119402341</v>
      </c>
      <c r="EB38" s="96">
        <v>167.26573195180879</v>
      </c>
      <c r="EC38" s="96">
        <v>136.43792439247471</v>
      </c>
      <c r="ED38" s="96">
        <v>106.1315250369466</v>
      </c>
      <c r="EE38" s="96">
        <v>75.849085948692661</v>
      </c>
      <c r="EF38" s="96">
        <v>45.590578724393318</v>
      </c>
      <c r="EG38" s="96">
        <v>15.355975005674869</v>
      </c>
      <c r="EH38" s="101">
        <v>46023</v>
      </c>
      <c r="EI38" s="99">
        <v>0.03</v>
      </c>
      <c r="EJ38" t="s">
        <v>376</v>
      </c>
      <c r="EK38" s="101"/>
      <c r="EL38" s="99"/>
      <c r="EN38" s="101"/>
      <c r="EO38" s="99"/>
      <c r="EQ38" s="101"/>
      <c r="ER38" s="99"/>
    </row>
    <row r="39" spans="1:148" x14ac:dyDescent="0.3">
      <c r="A39" t="s">
        <v>33</v>
      </c>
      <c r="B39" t="s">
        <v>56</v>
      </c>
      <c r="C39" t="s">
        <v>102</v>
      </c>
      <c r="D39" t="s">
        <v>450</v>
      </c>
      <c r="E39" t="s">
        <v>451</v>
      </c>
      <c r="F39" s="94">
        <v>58500</v>
      </c>
      <c r="G39" s="95">
        <v>12</v>
      </c>
      <c r="H39" s="96">
        <v>1.04</v>
      </c>
      <c r="I39" s="96">
        <v>1.0434722222222219</v>
      </c>
      <c r="J39" s="97">
        <v>0.84399161196207151</v>
      </c>
      <c r="K39" s="96">
        <v>0.99667243444695852</v>
      </c>
      <c r="L39" s="96">
        <v>1.0071190139247479</v>
      </c>
      <c r="M39" s="96">
        <v>1</v>
      </c>
      <c r="N39" s="98">
        <v>0.65400000000000003</v>
      </c>
      <c r="O39" s="98">
        <v>0.65646411463857401</v>
      </c>
      <c r="P39" s="98">
        <v>0.62758903624335949</v>
      </c>
      <c r="Q39" s="99">
        <v>0</v>
      </c>
      <c r="R39" s="96">
        <v>0.96787202580992038</v>
      </c>
      <c r="S39" s="96">
        <v>0.99147019211144083</v>
      </c>
      <c r="T39" s="99">
        <v>3.3386752136752569E-3</v>
      </c>
      <c r="U39" s="99">
        <v>2.9756422201517641E-2</v>
      </c>
      <c r="V39" s="95">
        <v>0</v>
      </c>
      <c r="W39" s="99">
        <v>0</v>
      </c>
      <c r="X39" s="99">
        <v>0</v>
      </c>
      <c r="Y39" s="95">
        <v>0</v>
      </c>
      <c r="Z39" s="95">
        <v>1</v>
      </c>
      <c r="AA39" s="98">
        <v>0.65646411463857401</v>
      </c>
      <c r="AB39" s="98">
        <v>0.62758903624335949</v>
      </c>
      <c r="AC39" s="100">
        <v>0</v>
      </c>
      <c r="AD39" s="96">
        <v>0</v>
      </c>
      <c r="AE39" s="95">
        <v>1</v>
      </c>
      <c r="AF39" s="95">
        <v>1</v>
      </c>
      <c r="AG39" s="96">
        <v>1.02</v>
      </c>
      <c r="AH39" s="96">
        <v>1.0191078169498311</v>
      </c>
      <c r="AI39" s="96">
        <v>1.039488751949295</v>
      </c>
      <c r="AJ39" s="96">
        <v>60840</v>
      </c>
      <c r="AK39" s="96">
        <v>61043.125000000007</v>
      </c>
      <c r="AL39" s="96">
        <v>49373.509299781181</v>
      </c>
      <c r="AM39" s="96">
        <v>58305.337415147071</v>
      </c>
      <c r="AN39" s="96">
        <v>58916.462314597753</v>
      </c>
      <c r="AO39" s="96">
        <v>58500</v>
      </c>
      <c r="AP39" s="96">
        <v>38259</v>
      </c>
      <c r="AQ39" s="96">
        <v>38403.15070635658</v>
      </c>
      <c r="AR39" s="96">
        <v>36713.958620236532</v>
      </c>
      <c r="AS39" s="96">
        <v>0</v>
      </c>
      <c r="AT39" s="96">
        <v>56620.513509880337</v>
      </c>
      <c r="AU39" s="96">
        <v>58001.006238519287</v>
      </c>
      <c r="AV39" s="96">
        <v>38403.15070635658</v>
      </c>
      <c r="AW39" s="96">
        <v>36713.958620236532</v>
      </c>
      <c r="AX39" s="96">
        <v>49725</v>
      </c>
      <c r="AY39" s="96">
        <v>49140</v>
      </c>
      <c r="AZ39" s="96">
        <v>50310</v>
      </c>
      <c r="BA39" s="96">
        <v>38317.5</v>
      </c>
      <c r="BB39" s="96">
        <v>58500</v>
      </c>
      <c r="BC39" s="96">
        <v>58500</v>
      </c>
      <c r="BD39" s="96">
        <v>58500</v>
      </c>
      <c r="BE39" s="96">
        <v>58500</v>
      </c>
      <c r="BF39" s="96">
        <v>58500</v>
      </c>
      <c r="BG39" s="96">
        <v>58500</v>
      </c>
      <c r="BH39" s="96">
        <v>58500</v>
      </c>
      <c r="BI39" s="96">
        <v>58500</v>
      </c>
      <c r="BJ39" s="96">
        <v>58500</v>
      </c>
      <c r="BK39" s="96">
        <v>58500</v>
      </c>
      <c r="BL39" s="96">
        <v>58500</v>
      </c>
      <c r="BM39" s="96">
        <v>58500</v>
      </c>
      <c r="BN39" s="96">
        <v>3512.6876666754679</v>
      </c>
      <c r="BO39" s="96">
        <v>1125.8304334071549</v>
      </c>
      <c r="BP39" s="96">
        <v>1124.0820194256539</v>
      </c>
      <c r="BQ39" s="96">
        <v>1122.2800378429561</v>
      </c>
      <c r="BR39" s="96">
        <v>1120.4838244168641</v>
      </c>
      <c r="BS39" s="96">
        <v>1118.693351495785</v>
      </c>
      <c r="BT39" s="96">
        <v>1116.9085916045519</v>
      </c>
      <c r="BU39" s="96">
        <v>3499.7044154894711</v>
      </c>
      <c r="BV39" s="96">
        <v>3497.8601595495129</v>
      </c>
      <c r="BW39" s="96">
        <v>3496.0217600666292</v>
      </c>
      <c r="BX39" s="96">
        <v>3494.189189189186</v>
      </c>
      <c r="BY39" s="96">
        <v>3492.362419241847</v>
      </c>
      <c r="BZ39" s="96">
        <v>2340.0000000000018</v>
      </c>
      <c r="CA39" s="96">
        <v>0</v>
      </c>
      <c r="CB39" s="96">
        <v>0</v>
      </c>
      <c r="CC39" s="96">
        <v>0</v>
      </c>
      <c r="CD39" s="96">
        <v>0</v>
      </c>
      <c r="CE39" s="96">
        <v>0</v>
      </c>
      <c r="CF39" s="96">
        <v>0</v>
      </c>
      <c r="CG39" s="96">
        <v>2340.0000000000018</v>
      </c>
      <c r="CH39" s="96">
        <v>2340.0000000000018</v>
      </c>
      <c r="CI39" s="96">
        <v>2340.0000000000018</v>
      </c>
      <c r="CJ39" s="96">
        <v>2340.0000000000018</v>
      </c>
      <c r="CK39" s="96">
        <v>2340.0000000000018</v>
      </c>
      <c r="CL39" s="96">
        <v>58500</v>
      </c>
      <c r="CM39" s="96">
        <v>58500</v>
      </c>
      <c r="CN39" s="96">
        <v>58500</v>
      </c>
      <c r="CO39" s="96">
        <v>58500</v>
      </c>
      <c r="CP39" s="96">
        <v>58500</v>
      </c>
      <c r="CQ39" s="96">
        <v>58500</v>
      </c>
      <c r="CR39" s="96">
        <v>58500</v>
      </c>
      <c r="CS39" s="96">
        <v>58500</v>
      </c>
      <c r="CT39" s="96">
        <v>58500</v>
      </c>
      <c r="CU39" s="96">
        <v>58500</v>
      </c>
      <c r="CV39" s="96">
        <v>58500</v>
      </c>
      <c r="CW39" s="96">
        <v>58500</v>
      </c>
      <c r="CX39" s="96">
        <v>1127.584294880256</v>
      </c>
      <c r="CY39" s="96">
        <v>1125.8304334071549</v>
      </c>
      <c r="CZ39" s="96">
        <v>1124.0820194256539</v>
      </c>
      <c r="DA39" s="96">
        <v>1122.2800378429561</v>
      </c>
      <c r="DB39" s="96">
        <v>1120.4838244168641</v>
      </c>
      <c r="DC39" s="96">
        <v>1118.693351495785</v>
      </c>
      <c r="DD39" s="96">
        <v>1116.9085916045519</v>
      </c>
      <c r="DE39" s="96">
        <v>1115.1003995091021</v>
      </c>
      <c r="DF39" s="96">
        <v>1113.327076489918</v>
      </c>
      <c r="DG39" s="96">
        <v>1111.559384679445</v>
      </c>
      <c r="DH39" s="96">
        <v>1109.7972972972941</v>
      </c>
      <c r="DI39" s="96">
        <v>1108.0407877325461</v>
      </c>
      <c r="DJ39" s="96">
        <v>2340.0000000000018</v>
      </c>
      <c r="DK39" s="96">
        <v>2340.0000000000018</v>
      </c>
      <c r="DL39" s="96">
        <v>2340.0000000000018</v>
      </c>
      <c r="DM39" s="96">
        <v>2340.0000000000018</v>
      </c>
      <c r="DN39" s="96">
        <v>2340.0000000000018</v>
      </c>
      <c r="DO39" s="96">
        <v>2340.0000000000018</v>
      </c>
      <c r="DP39" s="96">
        <v>2340.0000000000018</v>
      </c>
      <c r="DQ39" s="96">
        <v>0</v>
      </c>
      <c r="DR39" s="96">
        <v>0</v>
      </c>
      <c r="DS39" s="96">
        <v>0</v>
      </c>
      <c r="DT39" s="96">
        <v>0</v>
      </c>
      <c r="DU39" s="96">
        <v>0</v>
      </c>
      <c r="DV39" s="96">
        <v>3441.654275574449</v>
      </c>
      <c r="DW39" s="96">
        <v>3347.1284465366548</v>
      </c>
      <c r="DX39" s="96">
        <v>3252.8906794762461</v>
      </c>
      <c r="DY39" s="96">
        <v>3155.7598886081169</v>
      </c>
      <c r="DZ39" s="96">
        <v>3058.9341708930838</v>
      </c>
      <c r="EA39" s="96">
        <v>2962.4120913016718</v>
      </c>
      <c r="EB39" s="96">
        <v>2866.1922237905801</v>
      </c>
      <c r="EC39" s="96">
        <v>412.21462064724051</v>
      </c>
      <c r="ED39" s="96">
        <v>320.27732296357038</v>
      </c>
      <c r="EE39" s="96">
        <v>228.62652941327499</v>
      </c>
      <c r="EF39" s="96">
        <v>137.260902830909</v>
      </c>
      <c r="EG39" s="96">
        <v>46.179114359194088</v>
      </c>
      <c r="EH39" s="101">
        <v>46054</v>
      </c>
      <c r="EI39" s="99">
        <v>0.04</v>
      </c>
      <c r="EJ39" t="s">
        <v>376</v>
      </c>
      <c r="EK39" s="101">
        <v>46600</v>
      </c>
      <c r="EL39" s="99">
        <v>0.04</v>
      </c>
      <c r="EM39" t="s">
        <v>377</v>
      </c>
      <c r="EN39" s="101"/>
      <c r="EO39" s="99"/>
      <c r="EQ39" s="101"/>
      <c r="ER39" s="99"/>
    </row>
    <row r="40" spans="1:148" x14ac:dyDescent="0.3">
      <c r="A40" t="s">
        <v>33</v>
      </c>
      <c r="B40" t="s">
        <v>56</v>
      </c>
      <c r="C40" t="s">
        <v>103</v>
      </c>
      <c r="D40" t="s">
        <v>452</v>
      </c>
      <c r="E40" t="s">
        <v>453</v>
      </c>
      <c r="F40" s="94">
        <v>40500</v>
      </c>
      <c r="G40" s="95">
        <v>12</v>
      </c>
      <c r="H40" s="96">
        <v>1</v>
      </c>
      <c r="I40" s="96">
        <v>1</v>
      </c>
      <c r="J40" s="97">
        <v>0.84</v>
      </c>
      <c r="K40" s="96">
        <v>1</v>
      </c>
      <c r="L40" s="96">
        <v>1.0119047619047621</v>
      </c>
      <c r="M40" s="96">
        <v>1</v>
      </c>
      <c r="N40" s="98">
        <v>0.63800000000000001</v>
      </c>
      <c r="O40" s="98">
        <v>0.64559523809523811</v>
      </c>
      <c r="P40" s="98">
        <v>0.64559523809523811</v>
      </c>
      <c r="Q40" s="99">
        <v>0</v>
      </c>
      <c r="R40" s="96">
        <v>1</v>
      </c>
      <c r="S40" s="96">
        <v>1.0119047619047621</v>
      </c>
      <c r="T40" s="99">
        <v>0</v>
      </c>
      <c r="U40" s="99">
        <v>0</v>
      </c>
      <c r="V40" s="95">
        <v>0</v>
      </c>
      <c r="W40" s="99">
        <v>0</v>
      </c>
      <c r="X40" s="99">
        <v>0</v>
      </c>
      <c r="Y40" s="95">
        <v>0</v>
      </c>
      <c r="Z40" s="95">
        <v>1</v>
      </c>
      <c r="AA40" s="98">
        <v>0.64559523809523811</v>
      </c>
      <c r="AB40" s="98">
        <v>0.64559523809523811</v>
      </c>
      <c r="AC40" s="100">
        <v>0</v>
      </c>
      <c r="AD40" s="96">
        <v>0</v>
      </c>
      <c r="AE40" s="95">
        <v>0</v>
      </c>
      <c r="AF40" s="95">
        <v>0</v>
      </c>
      <c r="AG40" s="96">
        <v>1</v>
      </c>
      <c r="AH40" s="96">
        <v>1</v>
      </c>
      <c r="AI40" s="96">
        <v>1</v>
      </c>
      <c r="AJ40" s="96">
        <v>40500</v>
      </c>
      <c r="AK40" s="96">
        <v>40500</v>
      </c>
      <c r="AL40" s="96">
        <v>34020</v>
      </c>
      <c r="AM40" s="96">
        <v>40500</v>
      </c>
      <c r="AN40" s="96">
        <v>40982.142857142862</v>
      </c>
      <c r="AO40" s="96">
        <v>40500</v>
      </c>
      <c r="AP40" s="96">
        <v>25839</v>
      </c>
      <c r="AQ40" s="96">
        <v>26146.607142857141</v>
      </c>
      <c r="AR40" s="96">
        <v>26146.607142857141</v>
      </c>
      <c r="AS40" s="96">
        <v>0</v>
      </c>
      <c r="AT40" s="96">
        <v>40500</v>
      </c>
      <c r="AU40" s="96">
        <v>40982.142857142862</v>
      </c>
      <c r="AV40" s="96">
        <v>26146.607142857141</v>
      </c>
      <c r="AW40" s="96">
        <v>26146.607142857141</v>
      </c>
      <c r="AX40" s="96">
        <v>34425</v>
      </c>
      <c r="AY40" s="96">
        <v>34020</v>
      </c>
      <c r="AZ40" s="96">
        <v>34020</v>
      </c>
      <c r="BA40" s="96">
        <v>25312.5</v>
      </c>
      <c r="BB40" s="96">
        <v>40500</v>
      </c>
      <c r="BC40" s="96">
        <v>40500</v>
      </c>
      <c r="BD40" s="96">
        <v>40500</v>
      </c>
      <c r="BE40" s="96">
        <v>40500</v>
      </c>
      <c r="BF40" s="96">
        <v>40500</v>
      </c>
      <c r="BG40" s="96">
        <v>40500</v>
      </c>
      <c r="BH40" s="96">
        <v>40500</v>
      </c>
      <c r="BI40" s="96">
        <v>40500</v>
      </c>
      <c r="BJ40" s="96">
        <v>40500</v>
      </c>
      <c r="BK40" s="96">
        <v>40500</v>
      </c>
      <c r="BL40" s="96">
        <v>40500</v>
      </c>
      <c r="BM40" s="96">
        <v>40500</v>
      </c>
      <c r="BN40" s="96">
        <v>0</v>
      </c>
      <c r="BO40" s="96">
        <v>0</v>
      </c>
      <c r="BP40" s="96">
        <v>0</v>
      </c>
      <c r="BQ40" s="96">
        <v>0</v>
      </c>
      <c r="BR40" s="96">
        <v>0</v>
      </c>
      <c r="BS40" s="96">
        <v>0</v>
      </c>
      <c r="BT40" s="96">
        <v>0</v>
      </c>
      <c r="BU40" s="96">
        <v>0</v>
      </c>
      <c r="BV40" s="96">
        <v>0</v>
      </c>
      <c r="BW40" s="96">
        <v>0</v>
      </c>
      <c r="BX40" s="96">
        <v>0</v>
      </c>
      <c r="BY40" s="96">
        <v>0</v>
      </c>
      <c r="BZ40" s="96">
        <v>0</v>
      </c>
      <c r="CA40" s="96">
        <v>0</v>
      </c>
      <c r="CB40" s="96">
        <v>0</v>
      </c>
      <c r="CC40" s="96">
        <v>0</v>
      </c>
      <c r="CD40" s="96">
        <v>0</v>
      </c>
      <c r="CE40" s="96">
        <v>0</v>
      </c>
      <c r="CF40" s="96">
        <v>0</v>
      </c>
      <c r="CG40" s="96">
        <v>0</v>
      </c>
      <c r="CH40" s="96">
        <v>0</v>
      </c>
      <c r="CI40" s="96">
        <v>0</v>
      </c>
      <c r="CJ40" s="96">
        <v>0</v>
      </c>
      <c r="CK40" s="96">
        <v>0</v>
      </c>
      <c r="CL40" s="96">
        <v>40500</v>
      </c>
      <c r="CM40" s="96">
        <v>40500</v>
      </c>
      <c r="CN40" s="96">
        <v>40500</v>
      </c>
      <c r="CO40" s="96">
        <v>40500</v>
      </c>
      <c r="CP40" s="96">
        <v>40500</v>
      </c>
      <c r="CQ40" s="96">
        <v>40500</v>
      </c>
      <c r="CR40" s="96">
        <v>40500</v>
      </c>
      <c r="CS40" s="96">
        <v>40500</v>
      </c>
      <c r="CT40" s="96">
        <v>40500</v>
      </c>
      <c r="CU40" s="96">
        <v>40500</v>
      </c>
      <c r="CV40" s="96">
        <v>40500</v>
      </c>
      <c r="CW40" s="96">
        <v>40500</v>
      </c>
      <c r="CX40" s="96">
        <v>0</v>
      </c>
      <c r="CY40" s="96">
        <v>0</v>
      </c>
      <c r="CZ40" s="96">
        <v>0</v>
      </c>
      <c r="DA40" s="96">
        <v>0</v>
      </c>
      <c r="DB40" s="96">
        <v>0</v>
      </c>
      <c r="DC40" s="96">
        <v>0</v>
      </c>
      <c r="DD40" s="96">
        <v>0</v>
      </c>
      <c r="DE40" s="96">
        <v>0</v>
      </c>
      <c r="DF40" s="96">
        <v>0</v>
      </c>
      <c r="DG40" s="96">
        <v>0</v>
      </c>
      <c r="DH40" s="96">
        <v>0</v>
      </c>
      <c r="DI40" s="96">
        <v>0</v>
      </c>
      <c r="DJ40" s="96">
        <v>0</v>
      </c>
      <c r="DK40" s="96">
        <v>0</v>
      </c>
      <c r="DL40" s="96">
        <v>0</v>
      </c>
      <c r="DM40" s="96">
        <v>0</v>
      </c>
      <c r="DN40" s="96">
        <v>0</v>
      </c>
      <c r="DO40" s="96">
        <v>0</v>
      </c>
      <c r="DP40" s="96">
        <v>0</v>
      </c>
      <c r="DQ40" s="96">
        <v>0</v>
      </c>
      <c r="DR40" s="96">
        <v>0</v>
      </c>
      <c r="DS40" s="96">
        <v>0</v>
      </c>
      <c r="DT40" s="96">
        <v>0</v>
      </c>
      <c r="DU40" s="96">
        <v>0</v>
      </c>
      <c r="DV40" s="96">
        <v>0</v>
      </c>
      <c r="DW40" s="96">
        <v>0</v>
      </c>
      <c r="DX40" s="96">
        <v>0</v>
      </c>
      <c r="DY40" s="96">
        <v>0</v>
      </c>
      <c r="DZ40" s="96">
        <v>0</v>
      </c>
      <c r="EA40" s="96">
        <v>0</v>
      </c>
      <c r="EB40" s="96">
        <v>0</v>
      </c>
      <c r="EC40" s="96">
        <v>0</v>
      </c>
      <c r="ED40" s="96">
        <v>0</v>
      </c>
      <c r="EE40" s="96">
        <v>0</v>
      </c>
      <c r="EF40" s="96">
        <v>0</v>
      </c>
      <c r="EG40" s="96">
        <v>0</v>
      </c>
      <c r="EH40" s="101"/>
      <c r="EI40" s="99"/>
      <c r="EK40" s="101"/>
      <c r="EL40" s="99"/>
      <c r="EN40" s="101"/>
      <c r="EO40" s="99"/>
      <c r="EQ40" s="101"/>
      <c r="ER40" s="99"/>
    </row>
    <row r="41" spans="1:148" x14ac:dyDescent="0.3">
      <c r="A41" t="s">
        <v>33</v>
      </c>
      <c r="B41" t="s">
        <v>56</v>
      </c>
      <c r="C41" t="s">
        <v>105</v>
      </c>
      <c r="D41" t="s">
        <v>454</v>
      </c>
      <c r="E41" t="s">
        <v>455</v>
      </c>
      <c r="F41" s="94">
        <v>99000</v>
      </c>
      <c r="G41" s="95">
        <v>12</v>
      </c>
      <c r="H41" s="96">
        <v>1.06</v>
      </c>
      <c r="I41" s="96">
        <v>1.058125</v>
      </c>
      <c r="J41" s="97">
        <v>0.84299370897155379</v>
      </c>
      <c r="K41" s="96">
        <v>1.0017720023626699</v>
      </c>
      <c r="L41" s="96">
        <v>1.0083112020337539</v>
      </c>
      <c r="M41" s="96">
        <v>1</v>
      </c>
      <c r="N41" s="98">
        <v>0.66600000000000004</v>
      </c>
      <c r="O41" s="98">
        <v>0.67272522262279877</v>
      </c>
      <c r="P41" s="98">
        <v>0.66366971154440324</v>
      </c>
      <c r="Q41" s="99">
        <v>0</v>
      </c>
      <c r="R41" s="96">
        <v>0.99999999999999978</v>
      </c>
      <c r="S41" s="96">
        <v>0.99650106838498997</v>
      </c>
      <c r="T41" s="99">
        <v>-1.768867924528128E-3</v>
      </c>
      <c r="U41" s="99">
        <v>1.7720023626699439E-3</v>
      </c>
      <c r="V41" s="95">
        <v>0</v>
      </c>
      <c r="W41" s="99">
        <v>0</v>
      </c>
      <c r="X41" s="99">
        <v>0</v>
      </c>
      <c r="Y41" s="95">
        <v>0</v>
      </c>
      <c r="Z41" s="95">
        <v>1</v>
      </c>
      <c r="AA41" s="98">
        <v>0.67272522262279877</v>
      </c>
      <c r="AB41" s="98">
        <v>0.66366971154440324</v>
      </c>
      <c r="AC41" s="100">
        <v>0</v>
      </c>
      <c r="AD41" s="96">
        <v>0</v>
      </c>
      <c r="AE41" s="95">
        <v>1</v>
      </c>
      <c r="AF41" s="95">
        <v>0</v>
      </c>
      <c r="AG41" s="96">
        <v>1.0149999999999999</v>
      </c>
      <c r="AH41" s="96">
        <v>1.014313571147019</v>
      </c>
      <c r="AI41" s="96">
        <v>1.02952942846201</v>
      </c>
      <c r="AJ41" s="96">
        <v>104940</v>
      </c>
      <c r="AK41" s="96">
        <v>104754.375</v>
      </c>
      <c r="AL41" s="96">
        <v>83456.377188183818</v>
      </c>
      <c r="AM41" s="96">
        <v>99175.428233904298</v>
      </c>
      <c r="AN41" s="96">
        <v>99822.809001341637</v>
      </c>
      <c r="AO41" s="96">
        <v>99000</v>
      </c>
      <c r="AP41" s="96">
        <v>65934</v>
      </c>
      <c r="AQ41" s="96">
        <v>66599.797039657074</v>
      </c>
      <c r="AR41" s="96">
        <v>65703.301442895914</v>
      </c>
      <c r="AS41" s="96">
        <v>0</v>
      </c>
      <c r="AT41" s="96">
        <v>98999.999999999971</v>
      </c>
      <c r="AU41" s="96">
        <v>98653.605770114009</v>
      </c>
      <c r="AV41" s="96">
        <v>66599.797039657074</v>
      </c>
      <c r="AW41" s="96">
        <v>65703.301442895914</v>
      </c>
      <c r="AX41" s="96">
        <v>84150</v>
      </c>
      <c r="AY41" s="96">
        <v>83160</v>
      </c>
      <c r="AZ41" s="96">
        <v>84645</v>
      </c>
      <c r="BA41" s="96">
        <v>63855</v>
      </c>
      <c r="BB41" s="96">
        <v>99000</v>
      </c>
      <c r="BC41" s="96">
        <v>99000</v>
      </c>
      <c r="BD41" s="96">
        <v>99000</v>
      </c>
      <c r="BE41" s="96">
        <v>99000</v>
      </c>
      <c r="BF41" s="96">
        <v>99000</v>
      </c>
      <c r="BG41" s="96">
        <v>99000</v>
      </c>
      <c r="BH41" s="96">
        <v>99000</v>
      </c>
      <c r="BI41" s="96">
        <v>99000</v>
      </c>
      <c r="BJ41" s="96">
        <v>99000</v>
      </c>
      <c r="BK41" s="96">
        <v>99000</v>
      </c>
      <c r="BL41" s="96">
        <v>99000</v>
      </c>
      <c r="BM41" s="96">
        <v>99000</v>
      </c>
      <c r="BN41" s="96">
        <v>7451.894846947821</v>
      </c>
      <c r="BO41" s="96">
        <v>7450.1364138148674</v>
      </c>
      <c r="BP41" s="96">
        <v>7448.3820662768176</v>
      </c>
      <c r="BQ41" s="96">
        <v>1421.294839521714</v>
      </c>
      <c r="BR41" s="96">
        <v>1419.5918206996839</v>
      </c>
      <c r="BS41" s="96">
        <v>1417.8928781636221</v>
      </c>
      <c r="BT41" s="96">
        <v>1416.197997295769</v>
      </c>
      <c r="BU41" s="96">
        <v>1414.479478597864</v>
      </c>
      <c r="BV41" s="96">
        <v>1412.7927434804719</v>
      </c>
      <c r="BW41" s="96">
        <v>1411.110026359461</v>
      </c>
      <c r="BX41" s="96">
        <v>1409.43131289491</v>
      </c>
      <c r="BY41" s="96">
        <v>1407.7565888150871</v>
      </c>
      <c r="BZ41" s="96">
        <v>5940.0000000000045</v>
      </c>
      <c r="CA41" s="96">
        <v>5940.0000000000045</v>
      </c>
      <c r="CB41" s="96">
        <v>5940.0000000000045</v>
      </c>
      <c r="CC41" s="96">
        <v>0</v>
      </c>
      <c r="CD41" s="96">
        <v>0</v>
      </c>
      <c r="CE41" s="96">
        <v>0</v>
      </c>
      <c r="CF41" s="96">
        <v>0</v>
      </c>
      <c r="CG41" s="96">
        <v>0</v>
      </c>
      <c r="CH41" s="96">
        <v>0</v>
      </c>
      <c r="CI41" s="96">
        <v>0</v>
      </c>
      <c r="CJ41" s="96">
        <v>0</v>
      </c>
      <c r="CK41" s="96">
        <v>0</v>
      </c>
      <c r="CL41" s="96">
        <v>99000</v>
      </c>
      <c r="CM41" s="96">
        <v>99000</v>
      </c>
      <c r="CN41" s="96">
        <v>99000</v>
      </c>
      <c r="CO41" s="96">
        <v>99000</v>
      </c>
      <c r="CP41" s="96">
        <v>99000</v>
      </c>
      <c r="CQ41" s="96">
        <v>99000</v>
      </c>
      <c r="CR41" s="96">
        <v>99000</v>
      </c>
      <c r="CS41" s="96">
        <v>99000</v>
      </c>
      <c r="CT41" s="96">
        <v>99000</v>
      </c>
      <c r="CU41" s="96">
        <v>99000</v>
      </c>
      <c r="CV41" s="96">
        <v>99000</v>
      </c>
      <c r="CW41" s="96">
        <v>99000</v>
      </c>
      <c r="CX41" s="96">
        <v>1426.3158933470061</v>
      </c>
      <c r="CY41" s="96">
        <v>1424.65699416497</v>
      </c>
      <c r="CZ41" s="96">
        <v>1423.0019493177449</v>
      </c>
      <c r="DA41" s="96">
        <v>1421.294839521714</v>
      </c>
      <c r="DB41" s="96">
        <v>1419.5918206996839</v>
      </c>
      <c r="DC41" s="96">
        <v>1417.8928781636221</v>
      </c>
      <c r="DD41" s="96">
        <v>1416.197997295769</v>
      </c>
      <c r="DE41" s="96">
        <v>1414.479478597864</v>
      </c>
      <c r="DF41" s="96">
        <v>1412.7927434804719</v>
      </c>
      <c r="DG41" s="96">
        <v>1411.110026359461</v>
      </c>
      <c r="DH41" s="96">
        <v>1409.43131289491</v>
      </c>
      <c r="DI41" s="96">
        <v>1407.7565888150871</v>
      </c>
      <c r="DJ41" s="96">
        <v>0</v>
      </c>
      <c r="DK41" s="96">
        <v>0</v>
      </c>
      <c r="DL41" s="96">
        <v>0</v>
      </c>
      <c r="DM41" s="96">
        <v>0</v>
      </c>
      <c r="DN41" s="96">
        <v>0</v>
      </c>
      <c r="DO41" s="96">
        <v>0</v>
      </c>
      <c r="DP41" s="96">
        <v>0</v>
      </c>
      <c r="DQ41" s="96">
        <v>0</v>
      </c>
      <c r="DR41" s="96">
        <v>0</v>
      </c>
      <c r="DS41" s="96">
        <v>0</v>
      </c>
      <c r="DT41" s="96">
        <v>0</v>
      </c>
      <c r="DU41" s="96">
        <v>0</v>
      </c>
      <c r="DV41" s="96">
        <v>1346.3491507616941</v>
      </c>
      <c r="DW41" s="96">
        <v>1231.295425395462</v>
      </c>
      <c r="DX41" s="96">
        <v>1116.5052312828691</v>
      </c>
      <c r="DY41" s="96">
        <v>998.09996510138797</v>
      </c>
      <c r="DZ41" s="96">
        <v>879.97443792482511</v>
      </c>
      <c r="EA41" s="96">
        <v>762.12765957446948</v>
      </c>
      <c r="EB41" s="96">
        <v>644.5586445393343</v>
      </c>
      <c r="EC41" s="96">
        <v>525.3458888910252</v>
      </c>
      <c r="ED41" s="96">
        <v>408.33397579215273</v>
      </c>
      <c r="EE41" s="96">
        <v>291.59688131678621</v>
      </c>
      <c r="EF41" s="96">
        <v>175.13363842633439</v>
      </c>
      <c r="EG41" s="96">
        <v>58.943284614057177</v>
      </c>
      <c r="EH41" s="101">
        <v>46113</v>
      </c>
      <c r="EI41" s="99">
        <v>0.06</v>
      </c>
      <c r="EJ41" t="s">
        <v>376</v>
      </c>
      <c r="EK41" s="101"/>
      <c r="EL41" s="99"/>
      <c r="EN41" s="101"/>
      <c r="EO41" s="99"/>
      <c r="EQ41" s="101"/>
      <c r="ER41" s="99"/>
    </row>
    <row r="42" spans="1:148" x14ac:dyDescent="0.3">
      <c r="A42" t="s">
        <v>33</v>
      </c>
      <c r="B42" t="s">
        <v>56</v>
      </c>
      <c r="C42" t="s">
        <v>106</v>
      </c>
      <c r="D42" t="s">
        <v>456</v>
      </c>
      <c r="E42" t="s">
        <v>457</v>
      </c>
      <c r="F42" s="94">
        <v>81000</v>
      </c>
      <c r="G42" s="95">
        <v>12</v>
      </c>
      <c r="H42" s="96">
        <v>1.02</v>
      </c>
      <c r="I42" s="96">
        <v>1.018888888888889</v>
      </c>
      <c r="J42" s="97">
        <v>0.83900209700948214</v>
      </c>
      <c r="K42" s="96">
        <v>1.001090512540894</v>
      </c>
      <c r="L42" s="96">
        <v>1.0131083140670549</v>
      </c>
      <c r="M42" s="96">
        <v>1</v>
      </c>
      <c r="N42" s="98">
        <v>0.65</v>
      </c>
      <c r="O42" s="98">
        <v>0.65923852890273882</v>
      </c>
      <c r="P42" s="98">
        <v>0.66114470486756116</v>
      </c>
      <c r="Q42" s="99">
        <v>0</v>
      </c>
      <c r="R42" s="96">
        <v>1</v>
      </c>
      <c r="S42" s="96">
        <v>1.017145699796248</v>
      </c>
      <c r="T42" s="99">
        <v>-1.089324618736343E-3</v>
      </c>
      <c r="U42" s="99">
        <v>1.090512540893984E-3</v>
      </c>
      <c r="V42" s="95">
        <v>0</v>
      </c>
      <c r="W42" s="99">
        <v>0</v>
      </c>
      <c r="X42" s="99">
        <v>0</v>
      </c>
      <c r="Y42" s="95">
        <v>0</v>
      </c>
      <c r="Z42" s="95">
        <v>1</v>
      </c>
      <c r="AA42" s="98">
        <v>0.65923852890273882</v>
      </c>
      <c r="AB42" s="98">
        <v>0.66114470486756116</v>
      </c>
      <c r="AC42" s="100">
        <v>0</v>
      </c>
      <c r="AD42" s="96">
        <v>0</v>
      </c>
      <c r="AE42" s="95">
        <v>1</v>
      </c>
      <c r="AF42" s="95">
        <v>0</v>
      </c>
      <c r="AG42" s="96">
        <v>1.006666666666667</v>
      </c>
      <c r="AH42" s="96">
        <v>0.99525154750742739</v>
      </c>
      <c r="AI42" s="96">
        <v>1.0018866079213951</v>
      </c>
      <c r="AJ42" s="96">
        <v>82620</v>
      </c>
      <c r="AK42" s="96">
        <v>82530</v>
      </c>
      <c r="AL42" s="96">
        <v>67959.169857768051</v>
      </c>
      <c r="AM42" s="96">
        <v>81088.331515812431</v>
      </c>
      <c r="AN42" s="96">
        <v>82061.773439431432</v>
      </c>
      <c r="AO42" s="96">
        <v>81000</v>
      </c>
      <c r="AP42" s="96">
        <v>52650</v>
      </c>
      <c r="AQ42" s="96">
        <v>53398.320841121837</v>
      </c>
      <c r="AR42" s="96">
        <v>53552.721094272463</v>
      </c>
      <c r="AS42" s="96">
        <v>0</v>
      </c>
      <c r="AT42" s="96">
        <v>81000.000000000015</v>
      </c>
      <c r="AU42" s="96">
        <v>82388.801683496073</v>
      </c>
      <c r="AV42" s="96">
        <v>53398.320841121837</v>
      </c>
      <c r="AW42" s="96">
        <v>53552.721094272463</v>
      </c>
      <c r="AX42" s="96">
        <v>68850</v>
      </c>
      <c r="AY42" s="96">
        <v>68040</v>
      </c>
      <c r="AZ42" s="96">
        <v>67635</v>
      </c>
      <c r="BA42" s="96">
        <v>49815</v>
      </c>
      <c r="BB42" s="96">
        <v>81000</v>
      </c>
      <c r="BC42" s="96">
        <v>81000</v>
      </c>
      <c r="BD42" s="96">
        <v>81000</v>
      </c>
      <c r="BE42" s="96">
        <v>81000</v>
      </c>
      <c r="BF42" s="96">
        <v>81000</v>
      </c>
      <c r="BG42" s="96">
        <v>81000</v>
      </c>
      <c r="BH42" s="96">
        <v>81000</v>
      </c>
      <c r="BI42" s="96">
        <v>81000</v>
      </c>
      <c r="BJ42" s="96">
        <v>81000</v>
      </c>
      <c r="BK42" s="96">
        <v>81000</v>
      </c>
      <c r="BL42" s="96">
        <v>81000</v>
      </c>
      <c r="BM42" s="96">
        <v>81000</v>
      </c>
      <c r="BN42" s="96">
        <v>1228.5300551058949</v>
      </c>
      <c r="BO42" s="96">
        <v>1228.3800841514719</v>
      </c>
      <c r="BP42" s="96">
        <v>1228.2299982461759</v>
      </c>
      <c r="BQ42" s="96">
        <v>1228.0747036805931</v>
      </c>
      <c r="BR42" s="96">
        <v>-384.39285691068619</v>
      </c>
      <c r="BS42" s="96">
        <v>-384.54534812637002</v>
      </c>
      <c r="BT42" s="96">
        <v>-384.69796037864643</v>
      </c>
      <c r="BU42" s="96">
        <v>-384.85319864881109</v>
      </c>
      <c r="BV42" s="96">
        <v>-385.00605539712399</v>
      </c>
      <c r="BW42" s="96">
        <v>-385.15903361755119</v>
      </c>
      <c r="BX42" s="96">
        <v>-385.31213345496701</v>
      </c>
      <c r="BY42" s="96">
        <v>-385.4653550544611</v>
      </c>
      <c r="BZ42" s="96">
        <v>1620.0000000000009</v>
      </c>
      <c r="CA42" s="96">
        <v>1620.0000000000009</v>
      </c>
      <c r="CB42" s="96">
        <v>1620.0000000000009</v>
      </c>
      <c r="CC42" s="96">
        <v>1620.0000000000009</v>
      </c>
      <c r="CD42" s="96">
        <v>0</v>
      </c>
      <c r="CE42" s="96">
        <v>0</v>
      </c>
      <c r="CF42" s="96">
        <v>0</v>
      </c>
      <c r="CG42" s="96">
        <v>0</v>
      </c>
      <c r="CH42" s="96">
        <v>0</v>
      </c>
      <c r="CI42" s="96">
        <v>0</v>
      </c>
      <c r="CJ42" s="96">
        <v>0</v>
      </c>
      <c r="CK42" s="96">
        <v>0</v>
      </c>
      <c r="CL42" s="96">
        <v>81000</v>
      </c>
      <c r="CM42" s="96">
        <v>81000</v>
      </c>
      <c r="CN42" s="96">
        <v>81000</v>
      </c>
      <c r="CO42" s="96">
        <v>81000</v>
      </c>
      <c r="CP42" s="96">
        <v>81000</v>
      </c>
      <c r="CQ42" s="96">
        <v>81000</v>
      </c>
      <c r="CR42" s="96">
        <v>81000</v>
      </c>
      <c r="CS42" s="96">
        <v>81000</v>
      </c>
      <c r="CT42" s="96">
        <v>81000</v>
      </c>
      <c r="CU42" s="96">
        <v>81000</v>
      </c>
      <c r="CV42" s="96">
        <v>81000</v>
      </c>
      <c r="CW42" s="96">
        <v>81000</v>
      </c>
      <c r="CX42" s="96">
        <v>-383.79406362167248</v>
      </c>
      <c r="CY42" s="96">
        <v>-383.94109396914348</v>
      </c>
      <c r="CZ42" s="96">
        <v>-384.08823701355738</v>
      </c>
      <c r="DA42" s="96">
        <v>-384.24048658764741</v>
      </c>
      <c r="DB42" s="96">
        <v>-384.39285691068619</v>
      </c>
      <c r="DC42" s="96">
        <v>-384.54534812637002</v>
      </c>
      <c r="DD42" s="96">
        <v>-384.69796037864643</v>
      </c>
      <c r="DE42" s="96">
        <v>-384.85319864881109</v>
      </c>
      <c r="DF42" s="96">
        <v>-385.00605539712399</v>
      </c>
      <c r="DG42" s="96">
        <v>-385.15903361755119</v>
      </c>
      <c r="DH42" s="96">
        <v>-385.31213345496701</v>
      </c>
      <c r="DI42" s="96">
        <v>-385.4653550544611</v>
      </c>
      <c r="DJ42" s="96">
        <v>0</v>
      </c>
      <c r="DK42" s="96">
        <v>0</v>
      </c>
      <c r="DL42" s="96">
        <v>0</v>
      </c>
      <c r="DM42" s="96">
        <v>0</v>
      </c>
      <c r="DN42" s="96">
        <v>0</v>
      </c>
      <c r="DO42" s="96">
        <v>0</v>
      </c>
      <c r="DP42" s="96">
        <v>0</v>
      </c>
      <c r="DQ42" s="96">
        <v>0</v>
      </c>
      <c r="DR42" s="96">
        <v>0</v>
      </c>
      <c r="DS42" s="96">
        <v>0</v>
      </c>
      <c r="DT42" s="96">
        <v>0</v>
      </c>
      <c r="DU42" s="96">
        <v>0</v>
      </c>
      <c r="DV42" s="96">
        <v>-369.24551804196727</v>
      </c>
      <c r="DW42" s="96">
        <v>-338.20900585863518</v>
      </c>
      <c r="DX42" s="96">
        <v>-307.14859123215638</v>
      </c>
      <c r="DY42" s="96">
        <v>-275.01012026796269</v>
      </c>
      <c r="DZ42" s="96">
        <v>-242.84603878587649</v>
      </c>
      <c r="EA42" s="96">
        <v>-210.6563161609044</v>
      </c>
      <c r="EB42" s="96">
        <v>-178.44092171923089</v>
      </c>
      <c r="EC42" s="96">
        <v>-145.67106786212179</v>
      </c>
      <c r="ED42" s="96">
        <v>-113.40381545546509</v>
      </c>
      <c r="EE42" s="96">
        <v>-81.110798410903186</v>
      </c>
      <c r="EF42" s="96">
        <v>-48.791985857399411</v>
      </c>
      <c r="EG42" s="96">
        <v>-16.447346874618461</v>
      </c>
      <c r="EH42" s="101">
        <v>46143</v>
      </c>
      <c r="EI42" s="99">
        <v>0.02</v>
      </c>
      <c r="EJ42" t="s">
        <v>376</v>
      </c>
      <c r="EK42" s="101"/>
      <c r="EL42" s="99"/>
      <c r="EN42" s="101"/>
      <c r="EO42" s="99"/>
      <c r="EQ42" s="101"/>
      <c r="ER42" s="99"/>
    </row>
    <row r="43" spans="1:148" x14ac:dyDescent="0.3">
      <c r="A43" t="s">
        <v>33</v>
      </c>
      <c r="B43" t="s">
        <v>56</v>
      </c>
      <c r="C43" t="s">
        <v>107</v>
      </c>
      <c r="D43" t="s">
        <v>458</v>
      </c>
      <c r="E43" t="s">
        <v>459</v>
      </c>
      <c r="F43" s="94">
        <v>63000</v>
      </c>
      <c r="G43" s="95">
        <v>12</v>
      </c>
      <c r="H43" s="96">
        <v>1</v>
      </c>
      <c r="I43" s="96">
        <v>1.016805555555556</v>
      </c>
      <c r="J43" s="97">
        <v>0.84199580598103541</v>
      </c>
      <c r="K43" s="96">
        <v>0.98347220325092199</v>
      </c>
      <c r="L43" s="96">
        <v>1.0095062160192581</v>
      </c>
      <c r="M43" s="96">
        <v>1</v>
      </c>
      <c r="N43" s="98">
        <v>0.63400000000000001</v>
      </c>
      <c r="O43" s="98">
        <v>0.62944870576215095</v>
      </c>
      <c r="P43" s="98">
        <v>0.61066211634451684</v>
      </c>
      <c r="Q43" s="99">
        <v>0</v>
      </c>
      <c r="R43" s="96">
        <v>0.96166688927474264</v>
      </c>
      <c r="S43" s="96">
        <v>1.0015832599613119</v>
      </c>
      <c r="T43" s="99">
        <v>1.6805555555555522E-2</v>
      </c>
      <c r="U43" s="99">
        <v>2.2674498019396468E-2</v>
      </c>
      <c r="V43" s="95">
        <v>0</v>
      </c>
      <c r="W43" s="99">
        <v>0</v>
      </c>
      <c r="X43" s="99">
        <v>0</v>
      </c>
      <c r="Y43" s="95">
        <v>0</v>
      </c>
      <c r="Z43" s="95">
        <v>1</v>
      </c>
      <c r="AA43" s="98">
        <v>0.62944870576215095</v>
      </c>
      <c r="AB43" s="98">
        <v>0.61066211634451684</v>
      </c>
      <c r="AC43" s="100">
        <v>0</v>
      </c>
      <c r="AD43" s="96">
        <v>0</v>
      </c>
      <c r="AE43" s="95">
        <v>0</v>
      </c>
      <c r="AF43" s="95">
        <v>1</v>
      </c>
      <c r="AG43" s="96">
        <v>1.036666666666666</v>
      </c>
      <c r="AH43" s="96">
        <v>1.009530917047716</v>
      </c>
      <c r="AI43" s="96">
        <v>1.046546912431102</v>
      </c>
      <c r="AJ43" s="96">
        <v>63000</v>
      </c>
      <c r="AK43" s="96">
        <v>64058.75</v>
      </c>
      <c r="AL43" s="96">
        <v>53045.735776805232</v>
      </c>
      <c r="AM43" s="96">
        <v>61958.748804808078</v>
      </c>
      <c r="AN43" s="96">
        <v>63598.891609213228</v>
      </c>
      <c r="AO43" s="96">
        <v>63000</v>
      </c>
      <c r="AP43" s="96">
        <v>39942</v>
      </c>
      <c r="AQ43" s="96">
        <v>39655.268463015513</v>
      </c>
      <c r="AR43" s="96">
        <v>38471.713329704558</v>
      </c>
      <c r="AS43" s="96">
        <v>0</v>
      </c>
      <c r="AT43" s="96">
        <v>60585.014024308788</v>
      </c>
      <c r="AU43" s="96">
        <v>63099.745377562678</v>
      </c>
      <c r="AV43" s="96">
        <v>39655.268463015513</v>
      </c>
      <c r="AW43" s="96">
        <v>38471.713329704558</v>
      </c>
      <c r="AX43" s="96">
        <v>53550</v>
      </c>
      <c r="AY43" s="96">
        <v>52920</v>
      </c>
      <c r="AZ43" s="96">
        <v>53550</v>
      </c>
      <c r="BA43" s="96">
        <v>40005</v>
      </c>
      <c r="BB43" s="96">
        <v>63000</v>
      </c>
      <c r="BC43" s="96">
        <v>63000</v>
      </c>
      <c r="BD43" s="96">
        <v>63000</v>
      </c>
      <c r="BE43" s="96">
        <v>63000</v>
      </c>
      <c r="BF43" s="96">
        <v>63000</v>
      </c>
      <c r="BG43" s="96">
        <v>63000</v>
      </c>
      <c r="BH43" s="96">
        <v>63000</v>
      </c>
      <c r="BI43" s="96">
        <v>63000</v>
      </c>
      <c r="BJ43" s="96">
        <v>63000</v>
      </c>
      <c r="BK43" s="96">
        <v>63000</v>
      </c>
      <c r="BL43" s="96">
        <v>63000</v>
      </c>
      <c r="BM43" s="96">
        <v>63000</v>
      </c>
      <c r="BN43" s="96">
        <v>603.06054208573426</v>
      </c>
      <c r="BO43" s="96">
        <v>3146.6981132075389</v>
      </c>
      <c r="BP43" s="96">
        <v>3146.2140117047961</v>
      </c>
      <c r="BQ43" s="96">
        <v>3145.7142857142858</v>
      </c>
      <c r="BR43" s="96">
        <v>3145.2153566620068</v>
      </c>
      <c r="BS43" s="96">
        <v>3144.7172226430898</v>
      </c>
      <c r="BT43" s="96">
        <v>3144.2198817587341</v>
      </c>
      <c r="BU43" s="96">
        <v>3143.715198539498</v>
      </c>
      <c r="BV43" s="96">
        <v>3143.219451176612</v>
      </c>
      <c r="BW43" s="96">
        <v>3142.7244912573169</v>
      </c>
      <c r="BX43" s="96">
        <v>3142.230316906905</v>
      </c>
      <c r="BY43" s="96">
        <v>3141.7369262566931</v>
      </c>
      <c r="BZ43" s="96">
        <v>0</v>
      </c>
      <c r="CA43" s="96">
        <v>2520.0000000000018</v>
      </c>
      <c r="CB43" s="96">
        <v>2520.0000000000018</v>
      </c>
      <c r="CC43" s="96">
        <v>2520.0000000000018</v>
      </c>
      <c r="CD43" s="96">
        <v>2520.0000000000018</v>
      </c>
      <c r="CE43" s="96">
        <v>2520.0000000000018</v>
      </c>
      <c r="CF43" s="96">
        <v>2520.0000000000018</v>
      </c>
      <c r="CG43" s="96">
        <v>2520.0000000000018</v>
      </c>
      <c r="CH43" s="96">
        <v>2520.0000000000018</v>
      </c>
      <c r="CI43" s="96">
        <v>2520.0000000000018</v>
      </c>
      <c r="CJ43" s="96">
        <v>2520.0000000000018</v>
      </c>
      <c r="CK43" s="96">
        <v>2520.0000000000018</v>
      </c>
      <c r="CL43" s="96">
        <v>63000</v>
      </c>
      <c r="CM43" s="96">
        <v>63000</v>
      </c>
      <c r="CN43" s="96">
        <v>63000</v>
      </c>
      <c r="CO43" s="96">
        <v>63000</v>
      </c>
      <c r="CP43" s="96">
        <v>63000</v>
      </c>
      <c r="CQ43" s="96">
        <v>63000</v>
      </c>
      <c r="CR43" s="96">
        <v>63000</v>
      </c>
      <c r="CS43" s="96">
        <v>63000</v>
      </c>
      <c r="CT43" s="96">
        <v>63000</v>
      </c>
      <c r="CU43" s="96">
        <v>63000</v>
      </c>
      <c r="CV43" s="96">
        <v>63000</v>
      </c>
      <c r="CW43" s="96">
        <v>63000</v>
      </c>
      <c r="CX43" s="96">
        <v>603.06054208573426</v>
      </c>
      <c r="CY43" s="96">
        <v>602.59433962263404</v>
      </c>
      <c r="CZ43" s="96">
        <v>602.12885740845047</v>
      </c>
      <c r="DA43" s="96">
        <v>601.64835164835154</v>
      </c>
      <c r="DB43" s="96">
        <v>601.16861217500059</v>
      </c>
      <c r="DC43" s="96">
        <v>600.68963715681491</v>
      </c>
      <c r="DD43" s="96">
        <v>600.21142476801685</v>
      </c>
      <c r="DE43" s="96">
        <v>599.72615244182009</v>
      </c>
      <c r="DF43" s="96">
        <v>599.24947228520512</v>
      </c>
      <c r="DG43" s="96">
        <v>598.77354928587704</v>
      </c>
      <c r="DH43" s="96">
        <v>598.29838164125169</v>
      </c>
      <c r="DI43" s="96">
        <v>597.8239675545085</v>
      </c>
      <c r="DJ43" s="96">
        <v>2520.0000000000018</v>
      </c>
      <c r="DK43" s="96">
        <v>0</v>
      </c>
      <c r="DL43" s="96">
        <v>0</v>
      </c>
      <c r="DM43" s="96">
        <v>0</v>
      </c>
      <c r="DN43" s="96">
        <v>0</v>
      </c>
      <c r="DO43" s="96">
        <v>0</v>
      </c>
      <c r="DP43" s="96">
        <v>0</v>
      </c>
      <c r="DQ43" s="96">
        <v>0</v>
      </c>
      <c r="DR43" s="96">
        <v>0</v>
      </c>
      <c r="DS43" s="96">
        <v>0</v>
      </c>
      <c r="DT43" s="96">
        <v>0</v>
      </c>
      <c r="DU43" s="96">
        <v>0</v>
      </c>
      <c r="DV43" s="96">
        <v>3114.8549830499628</v>
      </c>
      <c r="DW43" s="96">
        <v>523.29656067489429</v>
      </c>
      <c r="DX43" s="96">
        <v>474.69167023305221</v>
      </c>
      <c r="DY43" s="96">
        <v>424.51729946871268</v>
      </c>
      <c r="DZ43" s="96">
        <v>374.42218798150878</v>
      </c>
      <c r="EA43" s="96">
        <v>324.40614811365111</v>
      </c>
      <c r="EB43" s="96">
        <v>274.46899279924469</v>
      </c>
      <c r="EC43" s="96">
        <v>223.7938384034104</v>
      </c>
      <c r="ED43" s="96">
        <v>174.01517889411241</v>
      </c>
      <c r="EE43" s="96">
        <v>124.3148432361352</v>
      </c>
      <c r="EF43" s="96">
        <v>74.692646717704704</v>
      </c>
      <c r="EG43" s="96">
        <v>25.148405207372939</v>
      </c>
      <c r="EH43" s="101">
        <v>46419</v>
      </c>
      <c r="EI43" s="99">
        <v>0.04</v>
      </c>
      <c r="EJ43" t="s">
        <v>377</v>
      </c>
      <c r="EK43" s="101"/>
      <c r="EL43" s="99"/>
      <c r="EN43" s="101"/>
      <c r="EO43" s="99"/>
      <c r="EQ43" s="101"/>
      <c r="ER43" s="99"/>
    </row>
    <row r="44" spans="1:148" x14ac:dyDescent="0.3">
      <c r="A44" t="s">
        <v>33</v>
      </c>
      <c r="B44" t="s">
        <v>58</v>
      </c>
      <c r="C44" t="s">
        <v>54</v>
      </c>
      <c r="D44" t="s">
        <v>460</v>
      </c>
      <c r="E44" t="s">
        <v>461</v>
      </c>
      <c r="F44" s="94">
        <v>45000</v>
      </c>
      <c r="G44" s="95">
        <v>12</v>
      </c>
      <c r="H44" s="96">
        <v>1.04</v>
      </c>
      <c r="I44" s="96">
        <v>1.0349999999999999</v>
      </c>
      <c r="J44" s="97">
        <v>0.8380041940189642</v>
      </c>
      <c r="K44" s="96">
        <v>1.0048309178743959</v>
      </c>
      <c r="L44" s="96">
        <v>1.0143147326309969</v>
      </c>
      <c r="M44" s="96">
        <v>1</v>
      </c>
      <c r="N44" s="98">
        <v>0.66200000000000003</v>
      </c>
      <c r="O44" s="98">
        <v>0.67472020011767042</v>
      </c>
      <c r="P44" s="98">
        <v>0.67685608028834332</v>
      </c>
      <c r="Q44" s="99">
        <v>0</v>
      </c>
      <c r="R44" s="96">
        <v>0.99999999999999978</v>
      </c>
      <c r="S44" s="96">
        <v>1.022441208894779</v>
      </c>
      <c r="T44" s="99">
        <v>-4.8076923076921796E-3</v>
      </c>
      <c r="U44" s="99">
        <v>4.8309178743961567E-3</v>
      </c>
      <c r="V44" s="95">
        <v>0</v>
      </c>
      <c r="W44" s="99">
        <v>0</v>
      </c>
      <c r="X44" s="99">
        <v>0</v>
      </c>
      <c r="Y44" s="95">
        <v>0</v>
      </c>
      <c r="Z44" s="95">
        <v>1</v>
      </c>
      <c r="AA44" s="98">
        <v>0.67472020011767042</v>
      </c>
      <c r="AB44" s="98">
        <v>0.67685608028834332</v>
      </c>
      <c r="AC44" s="100">
        <v>0</v>
      </c>
      <c r="AD44" s="96">
        <v>0</v>
      </c>
      <c r="AE44" s="95">
        <v>1</v>
      </c>
      <c r="AF44" s="95">
        <v>0</v>
      </c>
      <c r="AG44" s="96">
        <v>1.02</v>
      </c>
      <c r="AH44" s="96">
        <v>0.99051430760215442</v>
      </c>
      <c r="AI44" s="96">
        <v>1.0103250446764269</v>
      </c>
      <c r="AJ44" s="96">
        <v>46800</v>
      </c>
      <c r="AK44" s="96">
        <v>46575.000000000007</v>
      </c>
      <c r="AL44" s="96">
        <v>37710.188730853391</v>
      </c>
      <c r="AM44" s="96">
        <v>45217.391304347817</v>
      </c>
      <c r="AN44" s="96">
        <v>45644.16296839487</v>
      </c>
      <c r="AO44" s="96">
        <v>45000</v>
      </c>
      <c r="AP44" s="96">
        <v>29790</v>
      </c>
      <c r="AQ44" s="96">
        <v>30362.409005295169</v>
      </c>
      <c r="AR44" s="96">
        <v>30458.523612975448</v>
      </c>
      <c r="AS44" s="96">
        <v>0</v>
      </c>
      <c r="AT44" s="96">
        <v>44999.999999999993</v>
      </c>
      <c r="AU44" s="96">
        <v>46009.854400265031</v>
      </c>
      <c r="AV44" s="96">
        <v>30362.409005295169</v>
      </c>
      <c r="AW44" s="96">
        <v>30458.523612975448</v>
      </c>
      <c r="AX44" s="96">
        <v>38250</v>
      </c>
      <c r="AY44" s="96">
        <v>37800</v>
      </c>
      <c r="AZ44" s="96">
        <v>37350</v>
      </c>
      <c r="BA44" s="96">
        <v>29475</v>
      </c>
      <c r="BB44" s="96">
        <v>45000</v>
      </c>
      <c r="BC44" s="96">
        <v>45000</v>
      </c>
      <c r="BD44" s="96">
        <v>45000</v>
      </c>
      <c r="BE44" s="96">
        <v>45000</v>
      </c>
      <c r="BF44" s="96">
        <v>45000</v>
      </c>
      <c r="BG44" s="96">
        <v>45000</v>
      </c>
      <c r="BH44" s="96">
        <v>45000</v>
      </c>
      <c r="BI44" s="96">
        <v>45000</v>
      </c>
      <c r="BJ44" s="96">
        <v>45000</v>
      </c>
      <c r="BK44" s="96">
        <v>45000</v>
      </c>
      <c r="BL44" s="96">
        <v>45000</v>
      </c>
      <c r="BM44" s="96">
        <v>45000</v>
      </c>
      <c r="BN44" s="96">
        <v>1357.982171274798</v>
      </c>
      <c r="BO44" s="96">
        <v>1357.644499689254</v>
      </c>
      <c r="BP44" s="96">
        <v>1357.3063117929869</v>
      </c>
      <c r="BQ44" s="96">
        <v>1356.95611577965</v>
      </c>
      <c r="BR44" s="96">
        <v>1356.605365277547</v>
      </c>
      <c r="BS44" s="96">
        <v>1356.254058968703</v>
      </c>
      <c r="BT44" s="96">
        <v>-427.01711968178182</v>
      </c>
      <c r="BU44" s="96">
        <v>-427.36154656745413</v>
      </c>
      <c r="BV44" s="96">
        <v>-427.70096086242881</v>
      </c>
      <c r="BW44" s="96">
        <v>-428.04091471757511</v>
      </c>
      <c r="BX44" s="96">
        <v>-428.38140942047801</v>
      </c>
      <c r="BY44" s="96">
        <v>-428.72244626287409</v>
      </c>
      <c r="BZ44" s="96">
        <v>1800.000000000002</v>
      </c>
      <c r="CA44" s="96">
        <v>1800.000000000002</v>
      </c>
      <c r="CB44" s="96">
        <v>1800.000000000002</v>
      </c>
      <c r="CC44" s="96">
        <v>1800.000000000002</v>
      </c>
      <c r="CD44" s="96">
        <v>1800.000000000002</v>
      </c>
      <c r="CE44" s="96">
        <v>1800.000000000002</v>
      </c>
      <c r="CF44" s="96">
        <v>0</v>
      </c>
      <c r="CG44" s="96">
        <v>0</v>
      </c>
      <c r="CH44" s="96">
        <v>0</v>
      </c>
      <c r="CI44" s="96">
        <v>0</v>
      </c>
      <c r="CJ44" s="96">
        <v>0</v>
      </c>
      <c r="CK44" s="96">
        <v>0</v>
      </c>
      <c r="CL44" s="96">
        <v>45000</v>
      </c>
      <c r="CM44" s="96">
        <v>45000</v>
      </c>
      <c r="CN44" s="96">
        <v>45000</v>
      </c>
      <c r="CO44" s="96">
        <v>45000</v>
      </c>
      <c r="CP44" s="96">
        <v>45000</v>
      </c>
      <c r="CQ44" s="96">
        <v>45000</v>
      </c>
      <c r="CR44" s="96">
        <v>45000</v>
      </c>
      <c r="CS44" s="96">
        <v>45000</v>
      </c>
      <c r="CT44" s="96">
        <v>45000</v>
      </c>
      <c r="CU44" s="96">
        <v>45000</v>
      </c>
      <c r="CV44" s="96">
        <v>45000</v>
      </c>
      <c r="CW44" s="96">
        <v>45000</v>
      </c>
      <c r="CX44" s="96">
        <v>-425.01714300500697</v>
      </c>
      <c r="CY44" s="96">
        <v>-425.3418272218745</v>
      </c>
      <c r="CZ44" s="96">
        <v>-425.66700789136098</v>
      </c>
      <c r="DA44" s="96">
        <v>-426.00373482726047</v>
      </c>
      <c r="DB44" s="96">
        <v>-426.3409949254393</v>
      </c>
      <c r="DC44" s="96">
        <v>-426.67878945317369</v>
      </c>
      <c r="DD44" s="96">
        <v>-427.01711968178182</v>
      </c>
      <c r="DE44" s="96">
        <v>-427.36154656745413</v>
      </c>
      <c r="DF44" s="96">
        <v>-427.70096086242881</v>
      </c>
      <c r="DG44" s="96">
        <v>-428.04091471757511</v>
      </c>
      <c r="DH44" s="96">
        <v>-428.38140942047801</v>
      </c>
      <c r="DI44" s="96">
        <v>-428.72244626287409</v>
      </c>
      <c r="DJ44" s="96">
        <v>0</v>
      </c>
      <c r="DK44" s="96">
        <v>0</v>
      </c>
      <c r="DL44" s="96">
        <v>0</v>
      </c>
      <c r="DM44" s="96">
        <v>0</v>
      </c>
      <c r="DN44" s="96">
        <v>0</v>
      </c>
      <c r="DO44" s="96">
        <v>0</v>
      </c>
      <c r="DP44" s="96">
        <v>0</v>
      </c>
      <c r="DQ44" s="96">
        <v>0</v>
      </c>
      <c r="DR44" s="96">
        <v>0</v>
      </c>
      <c r="DS44" s="96">
        <v>0</v>
      </c>
      <c r="DT44" s="96">
        <v>0</v>
      </c>
      <c r="DU44" s="96">
        <v>0</v>
      </c>
      <c r="DV44" s="96">
        <v>-410.84886561042651</v>
      </c>
      <c r="DW44" s="96">
        <v>-376.46074612428862</v>
      </c>
      <c r="DX44" s="96">
        <v>-342.0195439739415</v>
      </c>
      <c r="DY44" s="96">
        <v>-306.35490036919902</v>
      </c>
      <c r="DZ44" s="96">
        <v>-270.63324641972639</v>
      </c>
      <c r="EA44" s="96">
        <v>-234.854445318648</v>
      </c>
      <c r="EB44" s="96">
        <v>-199.01835982099331</v>
      </c>
      <c r="EC44" s="96">
        <v>-162.53595492335899</v>
      </c>
      <c r="ED44" s="96">
        <v>-126.5839423734166</v>
      </c>
      <c r="EE44" s="96">
        <v>-90.574228770633482</v>
      </c>
      <c r="EF44" s="96">
        <v>-54.506675092820807</v>
      </c>
      <c r="EG44" s="96">
        <v>-18.38114187079243</v>
      </c>
      <c r="EH44" s="101">
        <v>46204</v>
      </c>
      <c r="EI44" s="99">
        <v>0.04</v>
      </c>
      <c r="EJ44" t="s">
        <v>376</v>
      </c>
      <c r="EK44" s="101"/>
      <c r="EL44" s="99"/>
      <c r="EN44" s="101"/>
      <c r="EO44" s="99"/>
      <c r="EQ44" s="101"/>
      <c r="ER44" s="99"/>
    </row>
    <row r="45" spans="1:148" x14ac:dyDescent="0.3">
      <c r="A45" t="s">
        <v>33</v>
      </c>
      <c r="B45" t="s">
        <v>58</v>
      </c>
      <c r="C45" t="s">
        <v>57</v>
      </c>
      <c r="D45" t="s">
        <v>462</v>
      </c>
      <c r="E45" t="s">
        <v>463</v>
      </c>
      <c r="F45" s="94">
        <v>103500</v>
      </c>
      <c r="G45" s="95">
        <v>12</v>
      </c>
      <c r="H45" s="96">
        <v>1.05</v>
      </c>
      <c r="I45" s="96">
        <v>1.041493055555555</v>
      </c>
      <c r="J45" s="97">
        <v>0.84099790299051769</v>
      </c>
      <c r="K45" s="96">
        <v>1.0081680280046681</v>
      </c>
      <c r="L45" s="96">
        <v>1.0107040659405591</v>
      </c>
      <c r="M45" s="96">
        <v>1</v>
      </c>
      <c r="N45" s="98">
        <v>0.64600000000000002</v>
      </c>
      <c r="O45" s="98">
        <v>0.65824785318591306</v>
      </c>
      <c r="P45" s="98">
        <v>0.65033954117266513</v>
      </c>
      <c r="Q45" s="99">
        <v>0</v>
      </c>
      <c r="R45" s="96">
        <v>1</v>
      </c>
      <c r="S45" s="96">
        <v>1.006717555994838</v>
      </c>
      <c r="T45" s="99">
        <v>-8.1018518518519711E-3</v>
      </c>
      <c r="U45" s="99">
        <v>8.168028004667649E-3</v>
      </c>
      <c r="V45" s="95">
        <v>0</v>
      </c>
      <c r="W45" s="99">
        <v>0</v>
      </c>
      <c r="X45" s="99">
        <v>0</v>
      </c>
      <c r="Y45" s="95">
        <v>0</v>
      </c>
      <c r="Z45" s="95">
        <v>1</v>
      </c>
      <c r="AA45" s="98">
        <v>0.65824785318591306</v>
      </c>
      <c r="AB45" s="98">
        <v>0.65033954117266513</v>
      </c>
      <c r="AC45" s="100">
        <v>0</v>
      </c>
      <c r="AD45" s="96">
        <v>0</v>
      </c>
      <c r="AE45" s="95">
        <v>1</v>
      </c>
      <c r="AF45" s="95">
        <v>0</v>
      </c>
      <c r="AG45" s="96">
        <v>1.029166666666667</v>
      </c>
      <c r="AH45" s="96">
        <v>1.00475975841704</v>
      </c>
      <c r="AI45" s="96">
        <v>1.0340653894268741</v>
      </c>
      <c r="AJ45" s="96">
        <v>108675</v>
      </c>
      <c r="AK45" s="96">
        <v>107794.53125</v>
      </c>
      <c r="AL45" s="96">
        <v>87043.282959518576</v>
      </c>
      <c r="AM45" s="96">
        <v>104345.39089848311</v>
      </c>
      <c r="AN45" s="96">
        <v>104607.87082484781</v>
      </c>
      <c r="AO45" s="96">
        <v>103500</v>
      </c>
      <c r="AP45" s="96">
        <v>66861</v>
      </c>
      <c r="AQ45" s="96">
        <v>68128.652804742</v>
      </c>
      <c r="AR45" s="96">
        <v>67310.142511370839</v>
      </c>
      <c r="AS45" s="96">
        <v>0</v>
      </c>
      <c r="AT45" s="96">
        <v>103500</v>
      </c>
      <c r="AU45" s="96">
        <v>104195.26704546571</v>
      </c>
      <c r="AV45" s="96">
        <v>68128.652804742</v>
      </c>
      <c r="AW45" s="96">
        <v>67310.142511370839</v>
      </c>
      <c r="AX45" s="96">
        <v>87975</v>
      </c>
      <c r="AY45" s="96">
        <v>86940</v>
      </c>
      <c r="AZ45" s="96">
        <v>87457.5</v>
      </c>
      <c r="BA45" s="96">
        <v>64687.5</v>
      </c>
      <c r="BB45" s="96">
        <v>103500</v>
      </c>
      <c r="BC45" s="96">
        <v>103500</v>
      </c>
      <c r="BD45" s="96">
        <v>103500</v>
      </c>
      <c r="BE45" s="96">
        <v>103500</v>
      </c>
      <c r="BF45" s="96">
        <v>103500</v>
      </c>
      <c r="BG45" s="96">
        <v>103500</v>
      </c>
      <c r="BH45" s="96">
        <v>103500</v>
      </c>
      <c r="BI45" s="96">
        <v>103500</v>
      </c>
      <c r="BJ45" s="96">
        <v>103500</v>
      </c>
      <c r="BK45" s="96">
        <v>103500</v>
      </c>
      <c r="BL45" s="96">
        <v>103500</v>
      </c>
      <c r="BM45" s="96">
        <v>103500</v>
      </c>
      <c r="BN45" s="96">
        <v>5693.3893437534643</v>
      </c>
      <c r="BO45" s="96">
        <v>5693.1895673303188</v>
      </c>
      <c r="BP45" s="96">
        <v>5692.9899448271253</v>
      </c>
      <c r="BQ45" s="96">
        <v>5692.7837171052706</v>
      </c>
      <c r="BR45" s="96">
        <v>5692.5776535292234</v>
      </c>
      <c r="BS45" s="96">
        <v>5692.3717539031304</v>
      </c>
      <c r="BT45" s="96">
        <v>5692.1660180313984</v>
      </c>
      <c r="BU45" s="96">
        <v>492.34007337369212</v>
      </c>
      <c r="BV45" s="96">
        <v>492.14444835268989</v>
      </c>
      <c r="BW45" s="96">
        <v>491.9489787281164</v>
      </c>
      <c r="BX45" s="96">
        <v>491.75366431490062</v>
      </c>
      <c r="BY45" s="96">
        <v>491.55850492827051</v>
      </c>
      <c r="BZ45" s="96">
        <v>5175.0000000000045</v>
      </c>
      <c r="CA45" s="96">
        <v>5175.0000000000045</v>
      </c>
      <c r="CB45" s="96">
        <v>5175.0000000000045</v>
      </c>
      <c r="CC45" s="96">
        <v>5175.0000000000045</v>
      </c>
      <c r="CD45" s="96">
        <v>5175.0000000000045</v>
      </c>
      <c r="CE45" s="96">
        <v>5175.0000000000045</v>
      </c>
      <c r="CF45" s="96">
        <v>5175.0000000000045</v>
      </c>
      <c r="CG45" s="96">
        <v>0</v>
      </c>
      <c r="CH45" s="96">
        <v>0</v>
      </c>
      <c r="CI45" s="96">
        <v>0</v>
      </c>
      <c r="CJ45" s="96">
        <v>0</v>
      </c>
      <c r="CK45" s="96">
        <v>0</v>
      </c>
      <c r="CL45" s="96">
        <v>103500</v>
      </c>
      <c r="CM45" s="96">
        <v>103500</v>
      </c>
      <c r="CN45" s="96">
        <v>103500</v>
      </c>
      <c r="CO45" s="96">
        <v>103500</v>
      </c>
      <c r="CP45" s="96">
        <v>103500</v>
      </c>
      <c r="CQ45" s="96">
        <v>103500</v>
      </c>
      <c r="CR45" s="96">
        <v>103500</v>
      </c>
      <c r="CS45" s="96">
        <v>103500</v>
      </c>
      <c r="CT45" s="96">
        <v>103500</v>
      </c>
      <c r="CU45" s="96">
        <v>103500</v>
      </c>
      <c r="CV45" s="96">
        <v>103500</v>
      </c>
      <c r="CW45" s="96">
        <v>103500</v>
      </c>
      <c r="CX45" s="96">
        <v>493.70413690805901</v>
      </c>
      <c r="CY45" s="96">
        <v>493.51387364791412</v>
      </c>
      <c r="CZ45" s="96">
        <v>493.32375697821698</v>
      </c>
      <c r="DA45" s="96">
        <v>493.12734962405449</v>
      </c>
      <c r="DB45" s="96">
        <v>492.93109859925943</v>
      </c>
      <c r="DC45" s="96">
        <v>492.73500371726709</v>
      </c>
      <c r="DD45" s="96">
        <v>492.53906479181143</v>
      </c>
      <c r="DE45" s="96">
        <v>492.34007337369212</v>
      </c>
      <c r="DF45" s="96">
        <v>492.14444835268989</v>
      </c>
      <c r="DG45" s="96">
        <v>491.9489787281164</v>
      </c>
      <c r="DH45" s="96">
        <v>491.75366431490062</v>
      </c>
      <c r="DI45" s="96">
        <v>491.55850492827051</v>
      </c>
      <c r="DJ45" s="96">
        <v>0</v>
      </c>
      <c r="DK45" s="96">
        <v>0</v>
      </c>
      <c r="DL45" s="96">
        <v>0</v>
      </c>
      <c r="DM45" s="96">
        <v>0</v>
      </c>
      <c r="DN45" s="96">
        <v>0</v>
      </c>
      <c r="DO45" s="96">
        <v>0</v>
      </c>
      <c r="DP45" s="96">
        <v>0</v>
      </c>
      <c r="DQ45" s="96">
        <v>0</v>
      </c>
      <c r="DR45" s="96">
        <v>0</v>
      </c>
      <c r="DS45" s="96">
        <v>0</v>
      </c>
      <c r="DT45" s="96">
        <v>0</v>
      </c>
      <c r="DU45" s="96">
        <v>0</v>
      </c>
      <c r="DV45" s="96">
        <v>470.49431932730249</v>
      </c>
      <c r="DW45" s="96">
        <v>430.61641074980332</v>
      </c>
      <c r="DX45" s="96">
        <v>390.76908080709319</v>
      </c>
      <c r="DY45" s="96">
        <v>349.60310758317593</v>
      </c>
      <c r="DZ45" s="96">
        <v>308.46974488173589</v>
      </c>
      <c r="EA45" s="96">
        <v>267.36895396838469</v>
      </c>
      <c r="EB45" s="96">
        <v>226.30069617009431</v>
      </c>
      <c r="EC45" s="96">
        <v>184.59248594275991</v>
      </c>
      <c r="ED45" s="96">
        <v>143.58971034410419</v>
      </c>
      <c r="EE45" s="96">
        <v>102.619351577643</v>
      </c>
      <c r="EF45" s="96">
        <v>61.681371215355661</v>
      </c>
      <c r="EG45" s="96">
        <v>20.775730890030712</v>
      </c>
      <c r="EH45" s="101">
        <v>46235</v>
      </c>
      <c r="EI45" s="99">
        <v>0.05</v>
      </c>
      <c r="EJ45" t="s">
        <v>376</v>
      </c>
      <c r="EK45" s="101"/>
      <c r="EL45" s="99"/>
      <c r="EN45" s="101"/>
      <c r="EO45" s="99"/>
      <c r="EQ45" s="101"/>
      <c r="ER45" s="99"/>
    </row>
    <row r="46" spans="1:148" x14ac:dyDescent="0.3">
      <c r="A46" t="s">
        <v>33</v>
      </c>
      <c r="B46" t="s">
        <v>58</v>
      </c>
      <c r="C46" t="s">
        <v>59</v>
      </c>
      <c r="D46" t="s">
        <v>464</v>
      </c>
      <c r="E46" t="s">
        <v>465</v>
      </c>
      <c r="F46" s="94">
        <v>85500</v>
      </c>
      <c r="G46" s="95">
        <v>12</v>
      </c>
      <c r="H46" s="96">
        <v>1</v>
      </c>
      <c r="I46" s="96">
        <v>1</v>
      </c>
      <c r="J46" s="97">
        <v>0.84399161196207151</v>
      </c>
      <c r="K46" s="96">
        <v>1</v>
      </c>
      <c r="L46" s="96">
        <v>1.0071190139247479</v>
      </c>
      <c r="M46" s="96">
        <v>1</v>
      </c>
      <c r="N46" s="98">
        <v>0.63</v>
      </c>
      <c r="O46" s="98">
        <v>0.63448497877259113</v>
      </c>
      <c r="P46" s="98">
        <v>0.62462622103020771</v>
      </c>
      <c r="Q46" s="99">
        <v>0</v>
      </c>
      <c r="R46" s="96">
        <v>1</v>
      </c>
      <c r="S46" s="96">
        <v>0.99147019211144083</v>
      </c>
      <c r="T46" s="99">
        <v>0</v>
      </c>
      <c r="U46" s="99">
        <v>0</v>
      </c>
      <c r="V46" s="95">
        <v>0</v>
      </c>
      <c r="W46" s="99">
        <v>0</v>
      </c>
      <c r="X46" s="99">
        <v>0</v>
      </c>
      <c r="Y46" s="95">
        <v>0</v>
      </c>
      <c r="Z46" s="95">
        <v>1</v>
      </c>
      <c r="AA46" s="98">
        <v>0.63448497877259113</v>
      </c>
      <c r="AB46" s="98">
        <v>0.62462622103020771</v>
      </c>
      <c r="AC46" s="100">
        <v>0</v>
      </c>
      <c r="AD46" s="96">
        <v>0</v>
      </c>
      <c r="AE46" s="95">
        <v>0</v>
      </c>
      <c r="AF46" s="95">
        <v>0</v>
      </c>
      <c r="AG46" s="96">
        <v>1</v>
      </c>
      <c r="AH46" s="96">
        <v>1.0191078169498311</v>
      </c>
      <c r="AI46" s="96">
        <v>1.0191078169498311</v>
      </c>
      <c r="AJ46" s="96">
        <v>85500</v>
      </c>
      <c r="AK46" s="96">
        <v>85500</v>
      </c>
      <c r="AL46" s="96">
        <v>72161.282822757115</v>
      </c>
      <c r="AM46" s="96">
        <v>85500</v>
      </c>
      <c r="AN46" s="96">
        <v>86108.675690565942</v>
      </c>
      <c r="AO46" s="96">
        <v>85500</v>
      </c>
      <c r="AP46" s="96">
        <v>53865</v>
      </c>
      <c r="AQ46" s="96">
        <v>54248.465685056537</v>
      </c>
      <c r="AR46" s="96">
        <v>53405.54189808276</v>
      </c>
      <c r="AS46" s="96">
        <v>0</v>
      </c>
      <c r="AT46" s="96">
        <v>85500</v>
      </c>
      <c r="AU46" s="96">
        <v>84770.701425528197</v>
      </c>
      <c r="AV46" s="96">
        <v>54248.465685056537</v>
      </c>
      <c r="AW46" s="96">
        <v>53405.54189808276</v>
      </c>
      <c r="AX46" s="96">
        <v>72675</v>
      </c>
      <c r="AY46" s="96">
        <v>71820</v>
      </c>
      <c r="AZ46" s="96">
        <v>73530</v>
      </c>
      <c r="BA46" s="96">
        <v>55147.5</v>
      </c>
      <c r="BB46" s="96">
        <v>85500</v>
      </c>
      <c r="BC46" s="96">
        <v>85500</v>
      </c>
      <c r="BD46" s="96">
        <v>85500</v>
      </c>
      <c r="BE46" s="96">
        <v>85500</v>
      </c>
      <c r="BF46" s="96">
        <v>85500</v>
      </c>
      <c r="BG46" s="96">
        <v>85500</v>
      </c>
      <c r="BH46" s="96">
        <v>85500</v>
      </c>
      <c r="BI46" s="96">
        <v>85500</v>
      </c>
      <c r="BJ46" s="96">
        <v>85500</v>
      </c>
      <c r="BK46" s="96">
        <v>85500</v>
      </c>
      <c r="BL46" s="96">
        <v>85500</v>
      </c>
      <c r="BM46" s="96">
        <v>85500</v>
      </c>
      <c r="BN46" s="96">
        <v>1648.007815594221</v>
      </c>
      <c r="BO46" s="96">
        <v>1645.4444795950719</v>
      </c>
      <c r="BP46" s="96">
        <v>1642.8891053144171</v>
      </c>
      <c r="BQ46" s="96">
        <v>1640.2554399243199</v>
      </c>
      <c r="BR46" s="96">
        <v>1637.630204916954</v>
      </c>
      <c r="BS46" s="96">
        <v>1635.0133598784539</v>
      </c>
      <c r="BT46" s="96">
        <v>1632.4048646528061</v>
      </c>
      <c r="BU46" s="96">
        <v>1629.762122359456</v>
      </c>
      <c r="BV46" s="96">
        <v>1627.170342562187</v>
      </c>
      <c r="BW46" s="96">
        <v>1624.586792993035</v>
      </c>
      <c r="BX46" s="96">
        <v>1622.0114345114289</v>
      </c>
      <c r="BY46" s="96">
        <v>1619.44422822449</v>
      </c>
      <c r="BZ46" s="96">
        <v>0</v>
      </c>
      <c r="CA46" s="96">
        <v>0</v>
      </c>
      <c r="CB46" s="96">
        <v>0</v>
      </c>
      <c r="CC46" s="96">
        <v>0</v>
      </c>
      <c r="CD46" s="96">
        <v>0</v>
      </c>
      <c r="CE46" s="96">
        <v>0</v>
      </c>
      <c r="CF46" s="96">
        <v>0</v>
      </c>
      <c r="CG46" s="96">
        <v>0</v>
      </c>
      <c r="CH46" s="96">
        <v>0</v>
      </c>
      <c r="CI46" s="96">
        <v>0</v>
      </c>
      <c r="CJ46" s="96">
        <v>0</v>
      </c>
      <c r="CK46" s="96">
        <v>0</v>
      </c>
      <c r="CL46" s="96">
        <v>85500</v>
      </c>
      <c r="CM46" s="96">
        <v>85500</v>
      </c>
      <c r="CN46" s="96">
        <v>85500</v>
      </c>
      <c r="CO46" s="96">
        <v>85500</v>
      </c>
      <c r="CP46" s="96">
        <v>85500</v>
      </c>
      <c r="CQ46" s="96">
        <v>85500</v>
      </c>
      <c r="CR46" s="96">
        <v>85500</v>
      </c>
      <c r="CS46" s="96">
        <v>85500</v>
      </c>
      <c r="CT46" s="96">
        <v>85500</v>
      </c>
      <c r="CU46" s="96">
        <v>85500</v>
      </c>
      <c r="CV46" s="96">
        <v>85500</v>
      </c>
      <c r="CW46" s="96">
        <v>85500</v>
      </c>
      <c r="CX46" s="96">
        <v>1648.007815594221</v>
      </c>
      <c r="CY46" s="96">
        <v>1645.4444795950719</v>
      </c>
      <c r="CZ46" s="96">
        <v>1642.8891053144171</v>
      </c>
      <c r="DA46" s="96">
        <v>1640.2554399243199</v>
      </c>
      <c r="DB46" s="96">
        <v>1637.630204916954</v>
      </c>
      <c r="DC46" s="96">
        <v>1635.0133598784539</v>
      </c>
      <c r="DD46" s="96">
        <v>1632.4048646528061</v>
      </c>
      <c r="DE46" s="96">
        <v>1629.762122359456</v>
      </c>
      <c r="DF46" s="96">
        <v>1627.170342562187</v>
      </c>
      <c r="DG46" s="96">
        <v>1624.586792993035</v>
      </c>
      <c r="DH46" s="96">
        <v>1622.0114345114289</v>
      </c>
      <c r="DI46" s="96">
        <v>1619.44422822449</v>
      </c>
      <c r="DJ46" s="96">
        <v>0</v>
      </c>
      <c r="DK46" s="96">
        <v>0</v>
      </c>
      <c r="DL46" s="96">
        <v>0</v>
      </c>
      <c r="DM46" s="96">
        <v>0</v>
      </c>
      <c r="DN46" s="96">
        <v>0</v>
      </c>
      <c r="DO46" s="96">
        <v>0</v>
      </c>
      <c r="DP46" s="96">
        <v>0</v>
      </c>
      <c r="DQ46" s="96">
        <v>0</v>
      </c>
      <c r="DR46" s="96">
        <v>0</v>
      </c>
      <c r="DS46" s="96">
        <v>0</v>
      </c>
      <c r="DT46" s="96">
        <v>0</v>
      </c>
      <c r="DU46" s="96">
        <v>0</v>
      </c>
      <c r="DV46" s="96">
        <v>1548.182783721481</v>
      </c>
      <c r="DW46" s="96">
        <v>1415.343231079607</v>
      </c>
      <c r="DX46" s="96">
        <v>1282.9084992639571</v>
      </c>
      <c r="DY46" s="96">
        <v>1146.408127481827</v>
      </c>
      <c r="DZ46" s="96">
        <v>1010.336482763941</v>
      </c>
      <c r="EA46" s="96">
        <v>874.69154842689454</v>
      </c>
      <c r="EB46" s="96">
        <v>739.47132041575401</v>
      </c>
      <c r="EC46" s="96">
        <v>602.4675224844284</v>
      </c>
      <c r="ED46" s="96">
        <v>468.09762586983362</v>
      </c>
      <c r="EE46" s="96">
        <v>334.14646606555579</v>
      </c>
      <c r="EF46" s="96">
        <v>200.61208875286701</v>
      </c>
      <c r="EG46" s="96">
        <v>67.492551755745197</v>
      </c>
      <c r="EH46" s="101"/>
      <c r="EI46" s="99"/>
      <c r="EK46" s="101"/>
      <c r="EL46" s="99"/>
      <c r="EN46" s="101"/>
      <c r="EO46" s="99"/>
      <c r="EQ46" s="101"/>
      <c r="ER46" s="99"/>
    </row>
    <row r="47" spans="1:148" x14ac:dyDescent="0.3">
      <c r="A47" t="s">
        <v>33</v>
      </c>
      <c r="B47" t="s">
        <v>58</v>
      </c>
      <c r="C47" t="s">
        <v>61</v>
      </c>
      <c r="D47" t="s">
        <v>466</v>
      </c>
      <c r="E47" t="s">
        <v>467</v>
      </c>
      <c r="F47" s="94">
        <v>67500</v>
      </c>
      <c r="G47" s="95">
        <v>12</v>
      </c>
      <c r="H47" s="96">
        <v>1.02</v>
      </c>
      <c r="I47" s="96">
        <v>1.0213166666666671</v>
      </c>
      <c r="J47" s="97">
        <v>0.84</v>
      </c>
      <c r="K47" s="96">
        <v>0.99871081447151555</v>
      </c>
      <c r="L47" s="96">
        <v>1.0119047619047621</v>
      </c>
      <c r="M47" s="96">
        <v>1</v>
      </c>
      <c r="N47" s="98">
        <v>0.65800000000000003</v>
      </c>
      <c r="O47" s="98">
        <v>0.66497495063561751</v>
      </c>
      <c r="P47" s="98">
        <v>0.64236902050113875</v>
      </c>
      <c r="Q47" s="99">
        <v>0</v>
      </c>
      <c r="R47" s="96">
        <v>0.96475948010183543</v>
      </c>
      <c r="S47" s="96">
        <v>1.0119047619047621</v>
      </c>
      <c r="T47" s="99">
        <v>1.290849673202477E-3</v>
      </c>
      <c r="U47" s="99">
        <v>3.5191501166794703E-2</v>
      </c>
      <c r="V47" s="95">
        <v>0</v>
      </c>
      <c r="W47" s="99">
        <v>0</v>
      </c>
      <c r="X47" s="99">
        <v>0</v>
      </c>
      <c r="Y47" s="95">
        <v>0</v>
      </c>
      <c r="Z47" s="95">
        <v>1</v>
      </c>
      <c r="AA47" s="98">
        <v>0.66497495063561751</v>
      </c>
      <c r="AB47" s="98">
        <v>0.64236902050113875</v>
      </c>
      <c r="AC47" s="100">
        <v>0</v>
      </c>
      <c r="AD47" s="96">
        <v>0</v>
      </c>
      <c r="AE47" s="95">
        <v>1</v>
      </c>
      <c r="AF47" s="95">
        <v>1</v>
      </c>
      <c r="AG47" s="96">
        <v>1.0386</v>
      </c>
      <c r="AH47" s="96">
        <v>1</v>
      </c>
      <c r="AI47" s="96">
        <v>1.0386</v>
      </c>
      <c r="AJ47" s="96">
        <v>68850</v>
      </c>
      <c r="AK47" s="96">
        <v>68938.875</v>
      </c>
      <c r="AL47" s="96">
        <v>56700</v>
      </c>
      <c r="AM47" s="96">
        <v>67412.979976827293</v>
      </c>
      <c r="AN47" s="96">
        <v>68303.57142857142</v>
      </c>
      <c r="AO47" s="96">
        <v>67500</v>
      </c>
      <c r="AP47" s="96">
        <v>44415</v>
      </c>
      <c r="AQ47" s="96">
        <v>44885.809167904183</v>
      </c>
      <c r="AR47" s="96">
        <v>43359.908883826873</v>
      </c>
      <c r="AS47" s="96">
        <v>0</v>
      </c>
      <c r="AT47" s="96">
        <v>65121.26490687389</v>
      </c>
      <c r="AU47" s="96">
        <v>68303.57142857142</v>
      </c>
      <c r="AV47" s="96">
        <v>44885.809167904183</v>
      </c>
      <c r="AW47" s="96">
        <v>43359.908883826873</v>
      </c>
      <c r="AX47" s="96">
        <v>57375</v>
      </c>
      <c r="AY47" s="96">
        <v>56700</v>
      </c>
      <c r="AZ47" s="96">
        <v>56700</v>
      </c>
      <c r="BA47" s="96">
        <v>41512.5</v>
      </c>
      <c r="BB47" s="96">
        <v>67500</v>
      </c>
      <c r="BC47" s="96">
        <v>67500</v>
      </c>
      <c r="BD47" s="96">
        <v>67500</v>
      </c>
      <c r="BE47" s="96">
        <v>67500</v>
      </c>
      <c r="BF47" s="96">
        <v>67500</v>
      </c>
      <c r="BG47" s="96">
        <v>67500</v>
      </c>
      <c r="BH47" s="96">
        <v>67500</v>
      </c>
      <c r="BI47" s="96">
        <v>67500</v>
      </c>
      <c r="BJ47" s="96">
        <v>67500</v>
      </c>
      <c r="BK47" s="96">
        <v>67500</v>
      </c>
      <c r="BL47" s="96">
        <v>67500</v>
      </c>
      <c r="BM47" s="96">
        <v>67500</v>
      </c>
      <c r="BN47" s="96">
        <v>1350.0000000000009</v>
      </c>
      <c r="BO47" s="96">
        <v>1350.0000000000009</v>
      </c>
      <c r="BP47" s="96">
        <v>1350.0000000000009</v>
      </c>
      <c r="BQ47" s="96">
        <v>1350.0000000000009</v>
      </c>
      <c r="BR47" s="96">
        <v>1350.0000000000009</v>
      </c>
      <c r="BS47" s="96">
        <v>4103.9999999999973</v>
      </c>
      <c r="BT47" s="96">
        <v>4103.9999999999973</v>
      </c>
      <c r="BU47" s="96">
        <v>4103.9999999999973</v>
      </c>
      <c r="BV47" s="96">
        <v>4103.9999999999973</v>
      </c>
      <c r="BW47" s="96">
        <v>2700.0000000000018</v>
      </c>
      <c r="BX47" s="96">
        <v>2700.0000000000018</v>
      </c>
      <c r="BY47" s="96">
        <v>2700.0000000000018</v>
      </c>
      <c r="BZ47" s="96">
        <v>1350.0000000000009</v>
      </c>
      <c r="CA47" s="96">
        <v>1350.0000000000009</v>
      </c>
      <c r="CB47" s="96">
        <v>1350.0000000000009</v>
      </c>
      <c r="CC47" s="96">
        <v>1350.0000000000009</v>
      </c>
      <c r="CD47" s="96">
        <v>1350.0000000000009</v>
      </c>
      <c r="CE47" s="96">
        <v>4103.9999999999973</v>
      </c>
      <c r="CF47" s="96">
        <v>4103.9999999999973</v>
      </c>
      <c r="CG47" s="96">
        <v>4103.9999999999973</v>
      </c>
      <c r="CH47" s="96">
        <v>4103.9999999999973</v>
      </c>
      <c r="CI47" s="96">
        <v>2700.0000000000018</v>
      </c>
      <c r="CJ47" s="96">
        <v>2700.0000000000018</v>
      </c>
      <c r="CK47" s="96">
        <v>2700.0000000000018</v>
      </c>
      <c r="CL47" s="96">
        <v>67500</v>
      </c>
      <c r="CM47" s="96">
        <v>67500</v>
      </c>
      <c r="CN47" s="96">
        <v>67500</v>
      </c>
      <c r="CO47" s="96">
        <v>67500</v>
      </c>
      <c r="CP47" s="96">
        <v>67500</v>
      </c>
      <c r="CQ47" s="96">
        <v>67500</v>
      </c>
      <c r="CR47" s="96">
        <v>67500</v>
      </c>
      <c r="CS47" s="96">
        <v>67500</v>
      </c>
      <c r="CT47" s="96">
        <v>67500</v>
      </c>
      <c r="CU47" s="96">
        <v>67500</v>
      </c>
      <c r="CV47" s="96">
        <v>67500</v>
      </c>
      <c r="CW47" s="96">
        <v>67500</v>
      </c>
      <c r="CX47" s="96">
        <v>0</v>
      </c>
      <c r="CY47" s="96">
        <v>0</v>
      </c>
      <c r="CZ47" s="96">
        <v>0</v>
      </c>
      <c r="DA47" s="96">
        <v>0</v>
      </c>
      <c r="DB47" s="96">
        <v>0</v>
      </c>
      <c r="DC47" s="96">
        <v>0</v>
      </c>
      <c r="DD47" s="96">
        <v>0</v>
      </c>
      <c r="DE47" s="96">
        <v>0</v>
      </c>
      <c r="DF47" s="96">
        <v>0</v>
      </c>
      <c r="DG47" s="96">
        <v>0</v>
      </c>
      <c r="DH47" s="96">
        <v>0</v>
      </c>
      <c r="DI47" s="96">
        <v>0</v>
      </c>
      <c r="DJ47" s="96">
        <v>2700.0000000000018</v>
      </c>
      <c r="DK47" s="96">
        <v>2700.0000000000018</v>
      </c>
      <c r="DL47" s="96">
        <v>2700.0000000000018</v>
      </c>
      <c r="DM47" s="96">
        <v>2700.0000000000018</v>
      </c>
      <c r="DN47" s="96">
        <v>2700.0000000000018</v>
      </c>
      <c r="DO47" s="96">
        <v>0</v>
      </c>
      <c r="DP47" s="96">
        <v>0</v>
      </c>
      <c r="DQ47" s="96">
        <v>0</v>
      </c>
      <c r="DR47" s="96">
        <v>0</v>
      </c>
      <c r="DS47" s="96">
        <v>0</v>
      </c>
      <c r="DT47" s="96">
        <v>0</v>
      </c>
      <c r="DU47" s="96">
        <v>0</v>
      </c>
      <c r="DV47" s="96">
        <v>2700.0000000000018</v>
      </c>
      <c r="DW47" s="96">
        <v>2700.0000000000018</v>
      </c>
      <c r="DX47" s="96">
        <v>2700.0000000000018</v>
      </c>
      <c r="DY47" s="96">
        <v>2700.0000000000018</v>
      </c>
      <c r="DZ47" s="96">
        <v>2700.0000000000018</v>
      </c>
      <c r="EA47" s="96">
        <v>0</v>
      </c>
      <c r="EB47" s="96">
        <v>0</v>
      </c>
      <c r="EC47" s="96">
        <v>0</v>
      </c>
      <c r="ED47" s="96">
        <v>0</v>
      </c>
      <c r="EE47" s="96">
        <v>0</v>
      </c>
      <c r="EF47" s="96">
        <v>0</v>
      </c>
      <c r="EG47" s="96">
        <v>0</v>
      </c>
      <c r="EH47" s="101">
        <v>46296</v>
      </c>
      <c r="EI47" s="99">
        <v>0.02</v>
      </c>
      <c r="EJ47" t="s">
        <v>376</v>
      </c>
      <c r="EK47" s="101">
        <v>46539</v>
      </c>
      <c r="EL47" s="99">
        <v>0.04</v>
      </c>
      <c r="EM47" t="s">
        <v>377</v>
      </c>
      <c r="EN47" s="101"/>
      <c r="EO47" s="99"/>
      <c r="EQ47" s="101"/>
      <c r="ER47" s="99"/>
    </row>
    <row r="48" spans="1:148" x14ac:dyDescent="0.3">
      <c r="A48" t="s">
        <v>33</v>
      </c>
      <c r="B48" t="s">
        <v>58</v>
      </c>
      <c r="C48" t="s">
        <v>68</v>
      </c>
      <c r="D48" t="s">
        <v>468</v>
      </c>
      <c r="E48" t="s">
        <v>469</v>
      </c>
      <c r="F48" s="94">
        <v>49500</v>
      </c>
      <c r="G48" s="95">
        <v>12</v>
      </c>
      <c r="H48" s="96">
        <v>1</v>
      </c>
      <c r="I48" s="96">
        <v>1</v>
      </c>
      <c r="J48" s="97">
        <v>0.84299370897155379</v>
      </c>
      <c r="K48" s="96">
        <v>1</v>
      </c>
      <c r="L48" s="96">
        <v>1.0083112020337539</v>
      </c>
      <c r="M48" s="96">
        <v>1</v>
      </c>
      <c r="N48" s="98">
        <v>0.64200000000000002</v>
      </c>
      <c r="O48" s="98">
        <v>0.64733579170567002</v>
      </c>
      <c r="P48" s="98">
        <v>0.63975368590316362</v>
      </c>
      <c r="Q48" s="99">
        <v>0</v>
      </c>
      <c r="R48" s="96">
        <v>1</v>
      </c>
      <c r="S48" s="96">
        <v>0.99650106838498997</v>
      </c>
      <c r="T48" s="99">
        <v>0</v>
      </c>
      <c r="U48" s="99">
        <v>0</v>
      </c>
      <c r="V48" s="95">
        <v>0</v>
      </c>
      <c r="W48" s="99">
        <v>0</v>
      </c>
      <c r="X48" s="99">
        <v>0</v>
      </c>
      <c r="Y48" s="95">
        <v>0</v>
      </c>
      <c r="Z48" s="95">
        <v>1</v>
      </c>
      <c r="AA48" s="98">
        <v>0.64733579170567002</v>
      </c>
      <c r="AB48" s="98">
        <v>0.63975368590316362</v>
      </c>
      <c r="AC48" s="100">
        <v>0</v>
      </c>
      <c r="AD48" s="96">
        <v>0</v>
      </c>
      <c r="AE48" s="95">
        <v>0</v>
      </c>
      <c r="AF48" s="95">
        <v>0</v>
      </c>
      <c r="AG48" s="96">
        <v>1</v>
      </c>
      <c r="AH48" s="96">
        <v>1.014313571147019</v>
      </c>
      <c r="AI48" s="96">
        <v>1.014313571147019</v>
      </c>
      <c r="AJ48" s="96">
        <v>49500</v>
      </c>
      <c r="AK48" s="96">
        <v>49500</v>
      </c>
      <c r="AL48" s="96">
        <v>41728.188594091909</v>
      </c>
      <c r="AM48" s="96">
        <v>49500</v>
      </c>
      <c r="AN48" s="96">
        <v>49911.404500670818</v>
      </c>
      <c r="AO48" s="96">
        <v>49500</v>
      </c>
      <c r="AP48" s="96">
        <v>31779</v>
      </c>
      <c r="AQ48" s="96">
        <v>32043.121689430671</v>
      </c>
      <c r="AR48" s="96">
        <v>31667.807452206602</v>
      </c>
      <c r="AS48" s="96">
        <v>0</v>
      </c>
      <c r="AT48" s="96">
        <v>49500</v>
      </c>
      <c r="AU48" s="96">
        <v>49326.802885056997</v>
      </c>
      <c r="AV48" s="96">
        <v>32043.121689430671</v>
      </c>
      <c r="AW48" s="96">
        <v>31667.807452206602</v>
      </c>
      <c r="AX48" s="96">
        <v>42075</v>
      </c>
      <c r="AY48" s="96">
        <v>41580</v>
      </c>
      <c r="AZ48" s="96">
        <v>42322.5</v>
      </c>
      <c r="BA48" s="96">
        <v>31432.5</v>
      </c>
      <c r="BB48" s="96">
        <v>49500</v>
      </c>
      <c r="BC48" s="96">
        <v>49500</v>
      </c>
      <c r="BD48" s="96">
        <v>49500</v>
      </c>
      <c r="BE48" s="96">
        <v>49500</v>
      </c>
      <c r="BF48" s="96">
        <v>49500</v>
      </c>
      <c r="BG48" s="96">
        <v>49500</v>
      </c>
      <c r="BH48" s="96">
        <v>49500</v>
      </c>
      <c r="BI48" s="96">
        <v>49500</v>
      </c>
      <c r="BJ48" s="96">
        <v>49500</v>
      </c>
      <c r="BK48" s="96">
        <v>49500</v>
      </c>
      <c r="BL48" s="96">
        <v>49500</v>
      </c>
      <c r="BM48" s="96">
        <v>49500</v>
      </c>
      <c r="BN48" s="96">
        <v>713.15794667350292</v>
      </c>
      <c r="BO48" s="96">
        <v>712.32849708248489</v>
      </c>
      <c r="BP48" s="96">
        <v>711.50097465887256</v>
      </c>
      <c r="BQ48" s="96">
        <v>710.64741976085702</v>
      </c>
      <c r="BR48" s="96">
        <v>709.79591034984219</v>
      </c>
      <c r="BS48" s="96">
        <v>708.94643908181092</v>
      </c>
      <c r="BT48" s="96">
        <v>708.0989986478844</v>
      </c>
      <c r="BU48" s="96">
        <v>707.23973929893225</v>
      </c>
      <c r="BV48" s="96">
        <v>706.39637174023585</v>
      </c>
      <c r="BW48" s="96">
        <v>705.55501317973028</v>
      </c>
      <c r="BX48" s="96">
        <v>704.71565644745488</v>
      </c>
      <c r="BY48" s="96">
        <v>703.87829440754365</v>
      </c>
      <c r="BZ48" s="96">
        <v>0</v>
      </c>
      <c r="CA48" s="96">
        <v>0</v>
      </c>
      <c r="CB48" s="96">
        <v>0</v>
      </c>
      <c r="CC48" s="96">
        <v>0</v>
      </c>
      <c r="CD48" s="96">
        <v>0</v>
      </c>
      <c r="CE48" s="96">
        <v>0</v>
      </c>
      <c r="CF48" s="96">
        <v>0</v>
      </c>
      <c r="CG48" s="96">
        <v>0</v>
      </c>
      <c r="CH48" s="96">
        <v>0</v>
      </c>
      <c r="CI48" s="96">
        <v>0</v>
      </c>
      <c r="CJ48" s="96">
        <v>0</v>
      </c>
      <c r="CK48" s="96">
        <v>0</v>
      </c>
      <c r="CL48" s="96">
        <v>49500</v>
      </c>
      <c r="CM48" s="96">
        <v>49500</v>
      </c>
      <c r="CN48" s="96">
        <v>49500</v>
      </c>
      <c r="CO48" s="96">
        <v>49500</v>
      </c>
      <c r="CP48" s="96">
        <v>49500</v>
      </c>
      <c r="CQ48" s="96">
        <v>49500</v>
      </c>
      <c r="CR48" s="96">
        <v>49500</v>
      </c>
      <c r="CS48" s="96">
        <v>49500</v>
      </c>
      <c r="CT48" s="96">
        <v>49500</v>
      </c>
      <c r="CU48" s="96">
        <v>49500</v>
      </c>
      <c r="CV48" s="96">
        <v>49500</v>
      </c>
      <c r="CW48" s="96">
        <v>49500</v>
      </c>
      <c r="CX48" s="96">
        <v>713.15794667350292</v>
      </c>
      <c r="CY48" s="96">
        <v>712.32849708248489</v>
      </c>
      <c r="CZ48" s="96">
        <v>711.50097465887256</v>
      </c>
      <c r="DA48" s="96">
        <v>710.64741976085702</v>
      </c>
      <c r="DB48" s="96">
        <v>709.79591034984219</v>
      </c>
      <c r="DC48" s="96">
        <v>708.94643908181092</v>
      </c>
      <c r="DD48" s="96">
        <v>708.0989986478844</v>
      </c>
      <c r="DE48" s="96">
        <v>707.23973929893225</v>
      </c>
      <c r="DF48" s="96">
        <v>706.39637174023585</v>
      </c>
      <c r="DG48" s="96">
        <v>705.55501317973028</v>
      </c>
      <c r="DH48" s="96">
        <v>704.71565644745488</v>
      </c>
      <c r="DI48" s="96">
        <v>703.87829440754365</v>
      </c>
      <c r="DJ48" s="96">
        <v>0</v>
      </c>
      <c r="DK48" s="96">
        <v>0</v>
      </c>
      <c r="DL48" s="96">
        <v>0</v>
      </c>
      <c r="DM48" s="96">
        <v>0</v>
      </c>
      <c r="DN48" s="96">
        <v>0</v>
      </c>
      <c r="DO48" s="96">
        <v>0</v>
      </c>
      <c r="DP48" s="96">
        <v>0</v>
      </c>
      <c r="DQ48" s="96">
        <v>0</v>
      </c>
      <c r="DR48" s="96">
        <v>0</v>
      </c>
      <c r="DS48" s="96">
        <v>0</v>
      </c>
      <c r="DT48" s="96">
        <v>0</v>
      </c>
      <c r="DU48" s="96">
        <v>0</v>
      </c>
      <c r="DV48" s="96">
        <v>673.17457538084682</v>
      </c>
      <c r="DW48" s="96">
        <v>615.64771269773087</v>
      </c>
      <c r="DX48" s="96">
        <v>558.25261564143455</v>
      </c>
      <c r="DY48" s="96">
        <v>499.04998255069398</v>
      </c>
      <c r="DZ48" s="96">
        <v>439.98721896241261</v>
      </c>
      <c r="EA48" s="96">
        <v>381.06382978723468</v>
      </c>
      <c r="EB48" s="96">
        <v>322.27932226966709</v>
      </c>
      <c r="EC48" s="96">
        <v>262.6729444455126</v>
      </c>
      <c r="ED48" s="96">
        <v>204.16698789607631</v>
      </c>
      <c r="EE48" s="96">
        <v>145.7984406583931</v>
      </c>
      <c r="EF48" s="96">
        <v>87.566819213167221</v>
      </c>
      <c r="EG48" s="96">
        <v>29.471642307028588</v>
      </c>
      <c r="EH48" s="101"/>
      <c r="EI48" s="99"/>
      <c r="EK48" s="101"/>
      <c r="EL48" s="99"/>
      <c r="EN48" s="101"/>
      <c r="EO48" s="99"/>
      <c r="EQ48" s="101"/>
      <c r="ER48" s="99"/>
    </row>
    <row r="49" spans="1:148" x14ac:dyDescent="0.3">
      <c r="A49" t="s">
        <v>33</v>
      </c>
      <c r="B49" t="s">
        <v>58</v>
      </c>
      <c r="C49" t="s">
        <v>69</v>
      </c>
      <c r="D49" t="s">
        <v>470</v>
      </c>
      <c r="E49" t="s">
        <v>471</v>
      </c>
      <c r="F49" s="94">
        <v>108000</v>
      </c>
      <c r="G49" s="95">
        <v>12</v>
      </c>
      <c r="H49" s="96">
        <v>1</v>
      </c>
      <c r="I49" s="96">
        <v>1</v>
      </c>
      <c r="J49" s="97">
        <v>0.83900209700948214</v>
      </c>
      <c r="K49" s="96">
        <v>1</v>
      </c>
      <c r="L49" s="96">
        <v>1.0131083140670549</v>
      </c>
      <c r="M49" s="96">
        <v>1</v>
      </c>
      <c r="N49" s="98">
        <v>0.67</v>
      </c>
      <c r="O49" s="98">
        <v>0.67878257042492673</v>
      </c>
      <c r="P49" s="98">
        <v>0.68148761886348608</v>
      </c>
      <c r="Q49" s="99">
        <v>0</v>
      </c>
      <c r="R49" s="96">
        <v>1</v>
      </c>
      <c r="S49" s="96">
        <v>1.017145699796248</v>
      </c>
      <c r="T49" s="99">
        <v>0</v>
      </c>
      <c r="U49" s="99">
        <v>0</v>
      </c>
      <c r="V49" s="95">
        <v>0</v>
      </c>
      <c r="W49" s="99">
        <v>0</v>
      </c>
      <c r="X49" s="99">
        <v>0</v>
      </c>
      <c r="Y49" s="95">
        <v>0</v>
      </c>
      <c r="Z49" s="95">
        <v>1</v>
      </c>
      <c r="AA49" s="98">
        <v>0.67878257042492673</v>
      </c>
      <c r="AB49" s="98">
        <v>0.68148761886348608</v>
      </c>
      <c r="AC49" s="100">
        <v>0</v>
      </c>
      <c r="AD49" s="96">
        <v>0</v>
      </c>
      <c r="AE49" s="95">
        <v>0</v>
      </c>
      <c r="AF49" s="95">
        <v>0</v>
      </c>
      <c r="AG49" s="96">
        <v>1</v>
      </c>
      <c r="AH49" s="96">
        <v>0.99525154750742739</v>
      </c>
      <c r="AI49" s="96">
        <v>0.99525154750742739</v>
      </c>
      <c r="AJ49" s="96">
        <v>108000</v>
      </c>
      <c r="AK49" s="96">
        <v>108000</v>
      </c>
      <c r="AL49" s="96">
        <v>90612.226477024073</v>
      </c>
      <c r="AM49" s="96">
        <v>108000</v>
      </c>
      <c r="AN49" s="96">
        <v>109415.69791924189</v>
      </c>
      <c r="AO49" s="96">
        <v>108000</v>
      </c>
      <c r="AP49" s="96">
        <v>72360</v>
      </c>
      <c r="AQ49" s="96">
        <v>73308.517605892092</v>
      </c>
      <c r="AR49" s="96">
        <v>73600.662837256503</v>
      </c>
      <c r="AS49" s="96">
        <v>0</v>
      </c>
      <c r="AT49" s="96">
        <v>108000</v>
      </c>
      <c r="AU49" s="96">
        <v>109851.7355779948</v>
      </c>
      <c r="AV49" s="96">
        <v>73308.517605892092</v>
      </c>
      <c r="AW49" s="96">
        <v>73600.662837256503</v>
      </c>
      <c r="AX49" s="96">
        <v>91800</v>
      </c>
      <c r="AY49" s="96">
        <v>90720</v>
      </c>
      <c r="AZ49" s="96">
        <v>90180</v>
      </c>
      <c r="BA49" s="96">
        <v>70740</v>
      </c>
      <c r="BB49" s="96">
        <v>108000</v>
      </c>
      <c r="BC49" s="96">
        <v>108000</v>
      </c>
      <c r="BD49" s="96">
        <v>108000</v>
      </c>
      <c r="BE49" s="96">
        <v>108000</v>
      </c>
      <c r="BF49" s="96">
        <v>108000</v>
      </c>
      <c r="BG49" s="96">
        <v>108000</v>
      </c>
      <c r="BH49" s="96">
        <v>108000</v>
      </c>
      <c r="BI49" s="96">
        <v>108000</v>
      </c>
      <c r="BJ49" s="96">
        <v>108000</v>
      </c>
      <c r="BK49" s="96">
        <v>108000</v>
      </c>
      <c r="BL49" s="96">
        <v>108000</v>
      </c>
      <c r="BM49" s="96">
        <v>108000</v>
      </c>
      <c r="BN49" s="96">
        <v>-511.72541816222991</v>
      </c>
      <c r="BO49" s="96">
        <v>-511.92145862552468</v>
      </c>
      <c r="BP49" s="96">
        <v>-512.11764935140991</v>
      </c>
      <c r="BQ49" s="96">
        <v>-512.32064878352992</v>
      </c>
      <c r="BR49" s="96">
        <v>-512.52380921424833</v>
      </c>
      <c r="BS49" s="96">
        <v>-512.72713083515998</v>
      </c>
      <c r="BT49" s="96">
        <v>-512.93061383819531</v>
      </c>
      <c r="BU49" s="96">
        <v>-513.13759819841471</v>
      </c>
      <c r="BV49" s="96">
        <v>-513.34140719616528</v>
      </c>
      <c r="BW49" s="96">
        <v>-513.54537815673496</v>
      </c>
      <c r="BX49" s="96">
        <v>-513.74951127328927</v>
      </c>
      <c r="BY49" s="96">
        <v>-513.9538067392815</v>
      </c>
      <c r="BZ49" s="96">
        <v>0</v>
      </c>
      <c r="CA49" s="96">
        <v>0</v>
      </c>
      <c r="CB49" s="96">
        <v>0</v>
      </c>
      <c r="CC49" s="96">
        <v>0</v>
      </c>
      <c r="CD49" s="96">
        <v>0</v>
      </c>
      <c r="CE49" s="96">
        <v>0</v>
      </c>
      <c r="CF49" s="96">
        <v>0</v>
      </c>
      <c r="CG49" s="96">
        <v>0</v>
      </c>
      <c r="CH49" s="96">
        <v>0</v>
      </c>
      <c r="CI49" s="96">
        <v>0</v>
      </c>
      <c r="CJ49" s="96">
        <v>0</v>
      </c>
      <c r="CK49" s="96">
        <v>0</v>
      </c>
      <c r="CL49" s="96">
        <v>108000</v>
      </c>
      <c r="CM49" s="96">
        <v>108000</v>
      </c>
      <c r="CN49" s="96">
        <v>108000</v>
      </c>
      <c r="CO49" s="96">
        <v>108000</v>
      </c>
      <c r="CP49" s="96">
        <v>108000</v>
      </c>
      <c r="CQ49" s="96">
        <v>108000</v>
      </c>
      <c r="CR49" s="96">
        <v>108000</v>
      </c>
      <c r="CS49" s="96">
        <v>108000</v>
      </c>
      <c r="CT49" s="96">
        <v>108000</v>
      </c>
      <c r="CU49" s="96">
        <v>108000</v>
      </c>
      <c r="CV49" s="96">
        <v>108000</v>
      </c>
      <c r="CW49" s="96">
        <v>108000</v>
      </c>
      <c r="CX49" s="96">
        <v>-511.72541816222991</v>
      </c>
      <c r="CY49" s="96">
        <v>-511.92145862552468</v>
      </c>
      <c r="CZ49" s="96">
        <v>-512.11764935140991</v>
      </c>
      <c r="DA49" s="96">
        <v>-512.32064878352992</v>
      </c>
      <c r="DB49" s="96">
        <v>-512.52380921424833</v>
      </c>
      <c r="DC49" s="96">
        <v>-512.72713083515998</v>
      </c>
      <c r="DD49" s="96">
        <v>-512.93061383819531</v>
      </c>
      <c r="DE49" s="96">
        <v>-513.13759819841471</v>
      </c>
      <c r="DF49" s="96">
        <v>-513.34140719616528</v>
      </c>
      <c r="DG49" s="96">
        <v>-513.54537815673496</v>
      </c>
      <c r="DH49" s="96">
        <v>-513.74951127328927</v>
      </c>
      <c r="DI49" s="96">
        <v>-513.9538067392815</v>
      </c>
      <c r="DJ49" s="96">
        <v>0</v>
      </c>
      <c r="DK49" s="96">
        <v>0</v>
      </c>
      <c r="DL49" s="96">
        <v>0</v>
      </c>
      <c r="DM49" s="96">
        <v>0</v>
      </c>
      <c r="DN49" s="96">
        <v>0</v>
      </c>
      <c r="DO49" s="96">
        <v>0</v>
      </c>
      <c r="DP49" s="96">
        <v>0</v>
      </c>
      <c r="DQ49" s="96">
        <v>0</v>
      </c>
      <c r="DR49" s="96">
        <v>0</v>
      </c>
      <c r="DS49" s="96">
        <v>0</v>
      </c>
      <c r="DT49" s="96">
        <v>0</v>
      </c>
      <c r="DU49" s="96">
        <v>0</v>
      </c>
      <c r="DV49" s="96">
        <v>-492.32735738928972</v>
      </c>
      <c r="DW49" s="96">
        <v>-450.94534114484702</v>
      </c>
      <c r="DX49" s="96">
        <v>-409.53145497620858</v>
      </c>
      <c r="DY49" s="96">
        <v>-366.68016035728363</v>
      </c>
      <c r="DZ49" s="96">
        <v>-323.79471838116871</v>
      </c>
      <c r="EA49" s="96">
        <v>-280.87508821453918</v>
      </c>
      <c r="EB49" s="96">
        <v>-237.9212289589745</v>
      </c>
      <c r="EC49" s="96">
        <v>-194.22809048282909</v>
      </c>
      <c r="ED49" s="96">
        <v>-151.20508727395341</v>
      </c>
      <c r="EE49" s="96">
        <v>-108.1477312145376</v>
      </c>
      <c r="EF49" s="96">
        <v>-65.055981143199219</v>
      </c>
      <c r="EG49" s="96">
        <v>-21.92979583282462</v>
      </c>
      <c r="EH49" s="101"/>
      <c r="EI49" s="99"/>
      <c r="EK49" s="101"/>
      <c r="EL49" s="99"/>
      <c r="EN49" s="101"/>
      <c r="EO49" s="99"/>
      <c r="EQ49" s="101"/>
      <c r="ER49" s="99"/>
    </row>
    <row r="50" spans="1:148" x14ac:dyDescent="0.3">
      <c r="A50" t="s">
        <v>33</v>
      </c>
      <c r="B50" t="s">
        <v>58</v>
      </c>
      <c r="C50" t="s">
        <v>76</v>
      </c>
      <c r="D50" t="s">
        <v>472</v>
      </c>
      <c r="E50" t="s">
        <v>473</v>
      </c>
      <c r="F50" s="94">
        <v>90000</v>
      </c>
      <c r="G50" s="95">
        <v>12</v>
      </c>
      <c r="H50" s="96">
        <v>1</v>
      </c>
      <c r="I50" s="96">
        <v>1.056875</v>
      </c>
      <c r="J50" s="97">
        <v>0.84595039075080514</v>
      </c>
      <c r="K50" s="96">
        <v>0.94618568894145472</v>
      </c>
      <c r="L50" s="96">
        <v>1.00478705287387</v>
      </c>
      <c r="M50" s="96">
        <v>1</v>
      </c>
      <c r="N50" s="98">
        <v>0.65400000000000003</v>
      </c>
      <c r="O50" s="98">
        <v>0.62176769493034711</v>
      </c>
      <c r="P50" s="98">
        <v>0.60611221665959769</v>
      </c>
      <c r="Q50" s="99">
        <v>0</v>
      </c>
      <c r="R50" s="96">
        <v>0.93896713615023475</v>
      </c>
      <c r="S50" s="96">
        <v>0.98701760052365672</v>
      </c>
      <c r="T50" s="99">
        <v>5.6875000000000009E-2</v>
      </c>
      <c r="U50" s="99">
        <v>7.6877587226491517E-3</v>
      </c>
      <c r="V50" s="95">
        <v>0</v>
      </c>
      <c r="W50" s="99">
        <v>0</v>
      </c>
      <c r="X50" s="99">
        <v>0</v>
      </c>
      <c r="Y50" s="95">
        <v>0</v>
      </c>
      <c r="Z50" s="95">
        <v>1</v>
      </c>
      <c r="AA50" s="98">
        <v>0.62176769493034711</v>
      </c>
      <c r="AB50" s="98">
        <v>0.60611221665959769</v>
      </c>
      <c r="AC50" s="100">
        <v>0</v>
      </c>
      <c r="AD50" s="96">
        <v>0</v>
      </c>
      <c r="AE50" s="95">
        <v>0</v>
      </c>
      <c r="AF50" s="95">
        <v>1</v>
      </c>
      <c r="AG50" s="96">
        <v>1.0325</v>
      </c>
      <c r="AH50" s="96">
        <v>1.0263202148345349</v>
      </c>
      <c r="AI50" s="96">
        <v>1.059683686428825</v>
      </c>
      <c r="AJ50" s="96">
        <v>90000</v>
      </c>
      <c r="AK50" s="96">
        <v>95118.75</v>
      </c>
      <c r="AL50" s="96">
        <v>76135.535167572467</v>
      </c>
      <c r="AM50" s="96">
        <v>85156.712004730929</v>
      </c>
      <c r="AN50" s="96">
        <v>90430.834758648271</v>
      </c>
      <c r="AO50" s="96">
        <v>90000</v>
      </c>
      <c r="AP50" s="96">
        <v>58860</v>
      </c>
      <c r="AQ50" s="96">
        <v>55959.09254373124</v>
      </c>
      <c r="AR50" s="96">
        <v>54550.099499363787</v>
      </c>
      <c r="AS50" s="96">
        <v>0</v>
      </c>
      <c r="AT50" s="96">
        <v>84507.042253521126</v>
      </c>
      <c r="AU50" s="96">
        <v>88831.584047129101</v>
      </c>
      <c r="AV50" s="96">
        <v>55959.09254373124</v>
      </c>
      <c r="AW50" s="96">
        <v>54550.099499363787</v>
      </c>
      <c r="AX50" s="96">
        <v>76500</v>
      </c>
      <c r="AY50" s="96">
        <v>75600</v>
      </c>
      <c r="AZ50" s="96">
        <v>76500</v>
      </c>
      <c r="BA50" s="96">
        <v>56250</v>
      </c>
      <c r="BB50" s="96">
        <v>90000</v>
      </c>
      <c r="BC50" s="96">
        <v>90000</v>
      </c>
      <c r="BD50" s="96">
        <v>90000</v>
      </c>
      <c r="BE50" s="96">
        <v>90000</v>
      </c>
      <c r="BF50" s="96">
        <v>90000</v>
      </c>
      <c r="BG50" s="96">
        <v>90000</v>
      </c>
      <c r="BH50" s="96">
        <v>90000</v>
      </c>
      <c r="BI50" s="96">
        <v>90000</v>
      </c>
      <c r="BJ50" s="96">
        <v>90000</v>
      </c>
      <c r="BK50" s="96">
        <v>90000</v>
      </c>
      <c r="BL50" s="96">
        <v>90000</v>
      </c>
      <c r="BM50" s="96">
        <v>90000</v>
      </c>
      <c r="BN50" s="96">
        <v>8054.1369214066981</v>
      </c>
      <c r="BO50" s="96">
        <v>7864.1843971631188</v>
      </c>
      <c r="BP50" s="96">
        <v>7674.9664099623296</v>
      </c>
      <c r="BQ50" s="96">
        <v>8519.8897959183814</v>
      </c>
      <c r="BR50" s="96">
        <v>9231.7339165061912</v>
      </c>
      <c r="BS50" s="96">
        <v>9034.5505244641263</v>
      </c>
      <c r="BT50" s="96">
        <v>2805.7739198283539</v>
      </c>
      <c r="BU50" s="96">
        <v>2619.0843905129691</v>
      </c>
      <c r="BV50" s="96">
        <v>2436.1375558577761</v>
      </c>
      <c r="BW50" s="96">
        <v>2253.9120318004129</v>
      </c>
      <c r="BX50" s="96">
        <v>2072.4035608308582</v>
      </c>
      <c r="BY50" s="96">
        <v>1891.6079188797739</v>
      </c>
      <c r="BZ50" s="96">
        <v>5849.9999999999955</v>
      </c>
      <c r="CA50" s="96">
        <v>5849.9999999999955</v>
      </c>
      <c r="CB50" s="96">
        <v>5849.9999999999955</v>
      </c>
      <c r="CC50" s="96">
        <v>5849.9999999999955</v>
      </c>
      <c r="CD50" s="96">
        <v>5849.9999999999955</v>
      </c>
      <c r="CE50" s="96">
        <v>5849.9999999999955</v>
      </c>
      <c r="CF50" s="96">
        <v>0</v>
      </c>
      <c r="CG50" s="96">
        <v>0</v>
      </c>
      <c r="CH50" s="96">
        <v>0</v>
      </c>
      <c r="CI50" s="96">
        <v>0</v>
      </c>
      <c r="CJ50" s="96">
        <v>0</v>
      </c>
      <c r="CK50" s="96">
        <v>0</v>
      </c>
      <c r="CL50" s="96">
        <v>90000</v>
      </c>
      <c r="CM50" s="96">
        <v>90000</v>
      </c>
      <c r="CN50" s="96">
        <v>90000</v>
      </c>
      <c r="CO50" s="96">
        <v>90000</v>
      </c>
      <c r="CP50" s="96">
        <v>90000</v>
      </c>
      <c r="CQ50" s="96">
        <v>90000</v>
      </c>
      <c r="CR50" s="96">
        <v>90000</v>
      </c>
      <c r="CS50" s="96">
        <v>90000</v>
      </c>
      <c r="CT50" s="96">
        <v>90000</v>
      </c>
      <c r="CU50" s="96">
        <v>90000</v>
      </c>
      <c r="CV50" s="96">
        <v>90000</v>
      </c>
      <c r="CW50" s="96">
        <v>90000</v>
      </c>
      <c r="CX50" s="96">
        <v>2069.612132776253</v>
      </c>
      <c r="CY50" s="96">
        <v>1891.252955082738</v>
      </c>
      <c r="CZ50" s="96">
        <v>1713.5834835327009</v>
      </c>
      <c r="DA50" s="96">
        <v>2506.9387755102189</v>
      </c>
      <c r="DB50" s="96">
        <v>3175.3370108039398</v>
      </c>
      <c r="DC50" s="96">
        <v>2990.188285881809</v>
      </c>
      <c r="DD50" s="96">
        <v>2805.7739198283539</v>
      </c>
      <c r="DE50" s="96">
        <v>2619.0843905129691</v>
      </c>
      <c r="DF50" s="96">
        <v>2436.1375558577761</v>
      </c>
      <c r="DG50" s="96">
        <v>2253.9120318004129</v>
      </c>
      <c r="DH50" s="96">
        <v>2072.4035608308582</v>
      </c>
      <c r="DI50" s="96">
        <v>1891.6079188797739</v>
      </c>
      <c r="DJ50" s="96">
        <v>0</v>
      </c>
      <c r="DK50" s="96">
        <v>0</v>
      </c>
      <c r="DL50" s="96">
        <v>0</v>
      </c>
      <c r="DM50" s="96">
        <v>0</v>
      </c>
      <c r="DN50" s="96">
        <v>0</v>
      </c>
      <c r="DO50" s="96">
        <v>0</v>
      </c>
      <c r="DP50" s="96">
        <v>0</v>
      </c>
      <c r="DQ50" s="96">
        <v>0</v>
      </c>
      <c r="DR50" s="96">
        <v>0</v>
      </c>
      <c r="DS50" s="96">
        <v>0</v>
      </c>
      <c r="DT50" s="96">
        <v>0</v>
      </c>
      <c r="DU50" s="96">
        <v>0</v>
      </c>
      <c r="DV50" s="96">
        <v>1800.000000000002</v>
      </c>
      <c r="DW50" s="96">
        <v>1800.000000000002</v>
      </c>
      <c r="DX50" s="96">
        <v>1800.000000000002</v>
      </c>
      <c r="DY50" s="96">
        <v>831.13456464379624</v>
      </c>
      <c r="DZ50" s="96">
        <v>0</v>
      </c>
      <c r="EA50" s="96">
        <v>0</v>
      </c>
      <c r="EB50" s="96">
        <v>0</v>
      </c>
      <c r="EC50" s="96">
        <v>0</v>
      </c>
      <c r="ED50" s="96">
        <v>0</v>
      </c>
      <c r="EE50" s="96">
        <v>0</v>
      </c>
      <c r="EF50" s="96">
        <v>0</v>
      </c>
      <c r="EG50" s="96">
        <v>0</v>
      </c>
      <c r="EH50" s="101">
        <v>46204</v>
      </c>
      <c r="EI50" s="99">
        <v>6.5000000000000002E-2</v>
      </c>
      <c r="EJ50" t="s">
        <v>377</v>
      </c>
      <c r="EK50" s="101"/>
      <c r="EL50" s="99"/>
      <c r="EN50" s="101"/>
      <c r="EO50" s="99"/>
      <c r="EQ50" s="101"/>
      <c r="ER50" s="99"/>
    </row>
    <row r="51" spans="1:148" x14ac:dyDescent="0.3">
      <c r="A51" t="s">
        <v>33</v>
      </c>
      <c r="B51" t="s">
        <v>58</v>
      </c>
      <c r="C51" t="s">
        <v>77</v>
      </c>
      <c r="D51" t="s">
        <v>474</v>
      </c>
      <c r="E51" t="s">
        <v>475</v>
      </c>
      <c r="F51" s="94">
        <v>72000</v>
      </c>
      <c r="G51" s="95">
        <v>12</v>
      </c>
      <c r="H51" s="96">
        <v>1.06</v>
      </c>
      <c r="I51" s="96">
        <v>1.0611166666666669</v>
      </c>
      <c r="J51" s="97">
        <v>0.8380041940189642</v>
      </c>
      <c r="K51" s="96">
        <v>0.99894764948874615</v>
      </c>
      <c r="L51" s="96">
        <v>1.0143147326309969</v>
      </c>
      <c r="M51" s="96">
        <v>1</v>
      </c>
      <c r="N51" s="98">
        <v>0.63800000000000001</v>
      </c>
      <c r="O51" s="98">
        <v>0.64645178888625898</v>
      </c>
      <c r="P51" s="98">
        <v>0.63408747633037044</v>
      </c>
      <c r="Q51" s="99">
        <v>0</v>
      </c>
      <c r="R51" s="96">
        <v>0.97205346294046147</v>
      </c>
      <c r="S51" s="96">
        <v>1.022441208894779</v>
      </c>
      <c r="T51" s="99">
        <v>1.0534591194968359E-3</v>
      </c>
      <c r="U51" s="99">
        <v>2.7667394411547749E-2</v>
      </c>
      <c r="V51" s="95">
        <v>0</v>
      </c>
      <c r="W51" s="99">
        <v>0</v>
      </c>
      <c r="X51" s="99">
        <v>0</v>
      </c>
      <c r="Y51" s="95">
        <v>0</v>
      </c>
      <c r="Z51" s="95">
        <v>1</v>
      </c>
      <c r="AA51" s="98">
        <v>0.64645178888625898</v>
      </c>
      <c r="AB51" s="98">
        <v>0.63408747633037044</v>
      </c>
      <c r="AC51" s="100">
        <v>0</v>
      </c>
      <c r="AD51" s="96">
        <v>0</v>
      </c>
      <c r="AE51" s="95">
        <v>1</v>
      </c>
      <c r="AF51" s="95">
        <v>1</v>
      </c>
      <c r="AG51" s="96">
        <v>1.0149999999999999</v>
      </c>
      <c r="AH51" s="96">
        <v>0.99051430760215442</v>
      </c>
      <c r="AI51" s="96">
        <v>1.005371887566235</v>
      </c>
      <c r="AJ51" s="96">
        <v>76320</v>
      </c>
      <c r="AK51" s="96">
        <v>76400.400000000009</v>
      </c>
      <c r="AL51" s="96">
        <v>60336.301969365421</v>
      </c>
      <c r="AM51" s="96">
        <v>71924.230763189727</v>
      </c>
      <c r="AN51" s="96">
        <v>73030.660749431787</v>
      </c>
      <c r="AO51" s="96">
        <v>72000</v>
      </c>
      <c r="AP51" s="96">
        <v>45936</v>
      </c>
      <c r="AQ51" s="96">
        <v>46544.528799810643</v>
      </c>
      <c r="AR51" s="96">
        <v>45654.29829578667</v>
      </c>
      <c r="AS51" s="96">
        <v>0</v>
      </c>
      <c r="AT51" s="96">
        <v>69987.849331713223</v>
      </c>
      <c r="AU51" s="96">
        <v>73615.767040424049</v>
      </c>
      <c r="AV51" s="96">
        <v>46544.528799810643</v>
      </c>
      <c r="AW51" s="96">
        <v>45654.29829578667</v>
      </c>
      <c r="AX51" s="96">
        <v>61200</v>
      </c>
      <c r="AY51" s="96">
        <v>60480</v>
      </c>
      <c r="AZ51" s="96">
        <v>59760</v>
      </c>
      <c r="BA51" s="96">
        <v>46440</v>
      </c>
      <c r="BB51" s="96">
        <v>72000</v>
      </c>
      <c r="BC51" s="96">
        <v>72000</v>
      </c>
      <c r="BD51" s="96">
        <v>72000</v>
      </c>
      <c r="BE51" s="96">
        <v>72000</v>
      </c>
      <c r="BF51" s="96">
        <v>72000</v>
      </c>
      <c r="BG51" s="96">
        <v>72000</v>
      </c>
      <c r="BH51" s="96">
        <v>72000</v>
      </c>
      <c r="BI51" s="96">
        <v>72000</v>
      </c>
      <c r="BJ51" s="96">
        <v>72000</v>
      </c>
      <c r="BK51" s="96">
        <v>72000</v>
      </c>
      <c r="BL51" s="96">
        <v>72000</v>
      </c>
      <c r="BM51" s="96">
        <v>72000</v>
      </c>
      <c r="BN51" s="96">
        <v>3599.170925463508</v>
      </c>
      <c r="BO51" s="96">
        <v>-680.54692355499924</v>
      </c>
      <c r="BP51" s="96">
        <v>-681.06721262617759</v>
      </c>
      <c r="BQ51" s="96">
        <v>-681.60597572361678</v>
      </c>
      <c r="BR51" s="96">
        <v>-682.14559188070291</v>
      </c>
      <c r="BS51" s="96">
        <v>-682.68606312507791</v>
      </c>
      <c r="BT51" s="96">
        <v>-683.22739149085089</v>
      </c>
      <c r="BU51" s="96">
        <v>-683.77847450792649</v>
      </c>
      <c r="BV51" s="96">
        <v>-684.32153737988608</v>
      </c>
      <c r="BW51" s="96">
        <v>2167.7399179099498</v>
      </c>
      <c r="BX51" s="96">
        <v>2167.173334724333</v>
      </c>
      <c r="BY51" s="96">
        <v>2166.6058494185791</v>
      </c>
      <c r="BZ51" s="96">
        <v>4320.0000000000036</v>
      </c>
      <c r="CA51" s="96">
        <v>0</v>
      </c>
      <c r="CB51" s="96">
        <v>0</v>
      </c>
      <c r="CC51" s="96">
        <v>0</v>
      </c>
      <c r="CD51" s="96">
        <v>0</v>
      </c>
      <c r="CE51" s="96">
        <v>0</v>
      </c>
      <c r="CF51" s="96">
        <v>0</v>
      </c>
      <c r="CG51" s="96">
        <v>0</v>
      </c>
      <c r="CH51" s="96">
        <v>0</v>
      </c>
      <c r="CI51" s="96">
        <v>2880.0000000000032</v>
      </c>
      <c r="CJ51" s="96">
        <v>2880.0000000000032</v>
      </c>
      <c r="CK51" s="96">
        <v>2880.0000000000032</v>
      </c>
      <c r="CL51" s="96">
        <v>72000</v>
      </c>
      <c r="CM51" s="96">
        <v>72000</v>
      </c>
      <c r="CN51" s="96">
        <v>72000</v>
      </c>
      <c r="CO51" s="96">
        <v>72000</v>
      </c>
      <c r="CP51" s="96">
        <v>72000</v>
      </c>
      <c r="CQ51" s="96">
        <v>72000</v>
      </c>
      <c r="CR51" s="96">
        <v>72000</v>
      </c>
      <c r="CS51" s="96">
        <v>72000</v>
      </c>
      <c r="CT51" s="96">
        <v>72000</v>
      </c>
      <c r="CU51" s="96">
        <v>72000</v>
      </c>
      <c r="CV51" s="96">
        <v>72000</v>
      </c>
      <c r="CW51" s="96">
        <v>72000</v>
      </c>
      <c r="CX51" s="96">
        <v>-680.02742880801122</v>
      </c>
      <c r="CY51" s="96">
        <v>-680.54692355499924</v>
      </c>
      <c r="CZ51" s="96">
        <v>-681.06721262617759</v>
      </c>
      <c r="DA51" s="96">
        <v>-681.60597572361678</v>
      </c>
      <c r="DB51" s="96">
        <v>-682.14559188070291</v>
      </c>
      <c r="DC51" s="96">
        <v>-682.68606312507791</v>
      </c>
      <c r="DD51" s="96">
        <v>-683.22739149085089</v>
      </c>
      <c r="DE51" s="96">
        <v>-683.77847450792649</v>
      </c>
      <c r="DF51" s="96">
        <v>-684.32153737988608</v>
      </c>
      <c r="DG51" s="96">
        <v>-684.86546354812015</v>
      </c>
      <c r="DH51" s="96">
        <v>-685.41025507276481</v>
      </c>
      <c r="DI51" s="96">
        <v>-685.95591402059858</v>
      </c>
      <c r="DJ51" s="96">
        <v>2880.0000000000032</v>
      </c>
      <c r="DK51" s="96">
        <v>2880.0000000000032</v>
      </c>
      <c r="DL51" s="96">
        <v>2880.0000000000032</v>
      </c>
      <c r="DM51" s="96">
        <v>2880.0000000000032</v>
      </c>
      <c r="DN51" s="96">
        <v>2880.0000000000032</v>
      </c>
      <c r="DO51" s="96">
        <v>2880.0000000000032</v>
      </c>
      <c r="DP51" s="96">
        <v>2880.0000000000032</v>
      </c>
      <c r="DQ51" s="96">
        <v>2880.0000000000032</v>
      </c>
      <c r="DR51" s="96">
        <v>2880.0000000000032</v>
      </c>
      <c r="DS51" s="96">
        <v>0</v>
      </c>
      <c r="DT51" s="96">
        <v>0</v>
      </c>
      <c r="DU51" s="96">
        <v>0</v>
      </c>
      <c r="DV51" s="96">
        <v>2196.3474876242572</v>
      </c>
      <c r="DW51" s="96">
        <v>2253.569318449187</v>
      </c>
      <c r="DX51" s="96">
        <v>2310.8794788273581</v>
      </c>
      <c r="DY51" s="96">
        <v>2370.2254457856588</v>
      </c>
      <c r="DZ51" s="96">
        <v>2429.66627795758</v>
      </c>
      <c r="EA51" s="96">
        <v>2489.2022029897748</v>
      </c>
      <c r="EB51" s="96">
        <v>2548.833449257867</v>
      </c>
      <c r="EC51" s="96">
        <v>2609.5401710075248</v>
      </c>
      <c r="ED51" s="96">
        <v>2669.3643198906352</v>
      </c>
      <c r="EE51" s="96">
        <v>-144.91876603301361</v>
      </c>
      <c r="EF51" s="96">
        <v>-87.210680148513291</v>
      </c>
      <c r="EG51" s="96">
        <v>-29.409826993267881</v>
      </c>
      <c r="EH51" s="101">
        <v>46054</v>
      </c>
      <c r="EI51" s="99">
        <v>0.06</v>
      </c>
      <c r="EJ51" t="s">
        <v>376</v>
      </c>
      <c r="EK51" s="101">
        <v>46661</v>
      </c>
      <c r="EL51" s="99">
        <v>0.04</v>
      </c>
      <c r="EM51" t="s">
        <v>377</v>
      </c>
      <c r="EN51" s="101"/>
      <c r="EO51" s="99"/>
      <c r="EQ51" s="101"/>
      <c r="ER51" s="99"/>
    </row>
    <row r="52" spans="1:148" x14ac:dyDescent="0.3">
      <c r="A52" t="s">
        <v>33</v>
      </c>
      <c r="B52" t="s">
        <v>58</v>
      </c>
      <c r="C52" t="s">
        <v>78</v>
      </c>
      <c r="D52" t="s">
        <v>476</v>
      </c>
      <c r="E52" t="s">
        <v>477</v>
      </c>
      <c r="F52" s="94">
        <v>54000</v>
      </c>
      <c r="G52" s="95">
        <v>12</v>
      </c>
      <c r="H52" s="96">
        <v>1</v>
      </c>
      <c r="I52" s="96">
        <v>1.061403942038158</v>
      </c>
      <c r="J52" s="97">
        <v>0.84099790299051769</v>
      </c>
      <c r="K52" s="96">
        <v>0.94214837574444388</v>
      </c>
      <c r="L52" s="96">
        <v>1</v>
      </c>
      <c r="M52" s="96">
        <v>1</v>
      </c>
      <c r="N52" s="98">
        <v>0.66600000000000004</v>
      </c>
      <c r="O52" s="98">
        <v>0.62747081824579964</v>
      </c>
      <c r="P52" s="98">
        <v>0.57042801658709053</v>
      </c>
      <c r="Q52" s="99">
        <v>0</v>
      </c>
      <c r="R52" s="96">
        <v>0.85649852340403976</v>
      </c>
      <c r="S52" s="96">
        <v>1</v>
      </c>
      <c r="T52" s="99">
        <v>6.1403942038157577E-2</v>
      </c>
      <c r="U52" s="99">
        <v>0.1000000000000001</v>
      </c>
      <c r="V52" s="95">
        <v>1</v>
      </c>
      <c r="W52" s="99">
        <v>0.1</v>
      </c>
      <c r="X52" s="99">
        <v>0.1</v>
      </c>
      <c r="Y52" s="95">
        <v>0</v>
      </c>
      <c r="Z52" s="95">
        <v>1</v>
      </c>
      <c r="AA52" s="98">
        <v>0.62082444815901516</v>
      </c>
      <c r="AB52" s="98">
        <v>0.58678384622475599</v>
      </c>
      <c r="AC52" s="100">
        <v>-0.6646370086784481</v>
      </c>
      <c r="AD52" s="96">
        <v>0</v>
      </c>
      <c r="AE52" s="95">
        <v>1</v>
      </c>
      <c r="AF52" s="95">
        <v>1</v>
      </c>
      <c r="AG52" s="96">
        <v>1.107</v>
      </c>
      <c r="AH52" s="96">
        <v>1.00475975841704</v>
      </c>
      <c r="AI52" s="96">
        <v>1.112269180539593</v>
      </c>
      <c r="AJ52" s="96">
        <v>54000</v>
      </c>
      <c r="AK52" s="96">
        <v>57315.812870060508</v>
      </c>
      <c r="AL52" s="96">
        <v>45413.886761487956</v>
      </c>
      <c r="AM52" s="96">
        <v>50876.012290199971</v>
      </c>
      <c r="AN52" s="96">
        <v>54000</v>
      </c>
      <c r="AO52" s="96">
        <v>54000</v>
      </c>
      <c r="AP52" s="96">
        <v>35964</v>
      </c>
      <c r="AQ52" s="96">
        <v>33883.424185273179</v>
      </c>
      <c r="AR52" s="96">
        <v>30803.112895702889</v>
      </c>
      <c r="AS52" s="96">
        <v>0</v>
      </c>
      <c r="AT52" s="96">
        <v>46250.920263818152</v>
      </c>
      <c r="AU52" s="96">
        <v>54000</v>
      </c>
      <c r="AV52" s="96">
        <v>33524.52020058682</v>
      </c>
      <c r="AW52" s="96">
        <v>31686.327696136821</v>
      </c>
      <c r="AX52" s="96">
        <v>45900</v>
      </c>
      <c r="AY52" s="96">
        <v>45360</v>
      </c>
      <c r="AZ52" s="96">
        <v>45630</v>
      </c>
      <c r="BA52" s="96">
        <v>33210</v>
      </c>
      <c r="BB52" s="96">
        <v>54000</v>
      </c>
      <c r="BC52" s="96">
        <v>54000</v>
      </c>
      <c r="BD52" s="96">
        <v>54000</v>
      </c>
      <c r="BE52" s="96">
        <v>54000</v>
      </c>
      <c r="BF52" s="96">
        <v>54000</v>
      </c>
      <c r="BG52" s="96">
        <v>54000</v>
      </c>
      <c r="BH52" s="96">
        <v>54000</v>
      </c>
      <c r="BI52" s="96">
        <v>54000</v>
      </c>
      <c r="BJ52" s="96">
        <v>54000</v>
      </c>
      <c r="BK52" s="96">
        <v>54000</v>
      </c>
      <c r="BL52" s="96">
        <v>54000</v>
      </c>
      <c r="BM52" s="96">
        <v>54000</v>
      </c>
      <c r="BN52" s="96">
        <v>5683.343243790715</v>
      </c>
      <c r="BO52" s="96">
        <v>5683.2340492240301</v>
      </c>
      <c r="BP52" s="96">
        <v>5683.1249387875077</v>
      </c>
      <c r="BQ52" s="96">
        <v>8070.3327067669197</v>
      </c>
      <c r="BR52" s="96">
        <v>8070.2155705030791</v>
      </c>
      <c r="BS52" s="96">
        <v>8070.0985274361155</v>
      </c>
      <c r="BT52" s="96">
        <v>8069.9815774548824</v>
      </c>
      <c r="BU52" s="96">
        <v>8069.862805533663</v>
      </c>
      <c r="BV52" s="96">
        <v>8069.7460429124312</v>
      </c>
      <c r="BW52" s="96">
        <v>2426.9357936750839</v>
      </c>
      <c r="BX52" s="96">
        <v>2426.8298143760871</v>
      </c>
      <c r="BY52" s="96">
        <v>2426.723919195862</v>
      </c>
      <c r="BZ52" s="96">
        <v>5400.0000000000045</v>
      </c>
      <c r="CA52" s="96">
        <v>5400.0000000000045</v>
      </c>
      <c r="CB52" s="96">
        <v>5400.0000000000045</v>
      </c>
      <c r="CC52" s="96">
        <v>7776.0000000000073</v>
      </c>
      <c r="CD52" s="96">
        <v>7776.0000000000073</v>
      </c>
      <c r="CE52" s="96">
        <v>7776.0000000000073</v>
      </c>
      <c r="CF52" s="96">
        <v>7776.0000000000073</v>
      </c>
      <c r="CG52" s="96">
        <v>7776.0000000000073</v>
      </c>
      <c r="CH52" s="96">
        <v>7776.0000000000073</v>
      </c>
      <c r="CI52" s="96">
        <v>2160.0000000000018</v>
      </c>
      <c r="CJ52" s="96">
        <v>2160.0000000000018</v>
      </c>
      <c r="CK52" s="96">
        <v>2160.0000000000018</v>
      </c>
      <c r="CL52" s="96">
        <v>54000</v>
      </c>
      <c r="CM52" s="96">
        <v>54000</v>
      </c>
      <c r="CN52" s="96">
        <v>54000</v>
      </c>
      <c r="CO52" s="96">
        <v>54000</v>
      </c>
      <c r="CP52" s="96">
        <v>54000</v>
      </c>
      <c r="CQ52" s="96">
        <v>54000</v>
      </c>
      <c r="CR52" s="96">
        <v>54000</v>
      </c>
      <c r="CS52" s="96">
        <v>54000</v>
      </c>
      <c r="CT52" s="96">
        <v>54000</v>
      </c>
      <c r="CU52" s="96">
        <v>54000</v>
      </c>
      <c r="CV52" s="96">
        <v>54000</v>
      </c>
      <c r="CW52" s="96">
        <v>54000</v>
      </c>
      <c r="CX52" s="96">
        <v>257.58476708246559</v>
      </c>
      <c r="CY52" s="96">
        <v>257.48549929456391</v>
      </c>
      <c r="CZ52" s="96">
        <v>257.38630798863488</v>
      </c>
      <c r="DA52" s="96">
        <v>257.28383458646317</v>
      </c>
      <c r="DB52" s="96">
        <v>257.18144274743969</v>
      </c>
      <c r="DC52" s="96">
        <v>257.07913237422628</v>
      </c>
      <c r="DD52" s="96">
        <v>256.97690336964081</v>
      </c>
      <c r="DE52" s="96">
        <v>256.87308176018718</v>
      </c>
      <c r="DF52" s="96">
        <v>256.7710165318382</v>
      </c>
      <c r="DG52" s="96">
        <v>256.6690323798868</v>
      </c>
      <c r="DH52" s="96">
        <v>256.56712920777431</v>
      </c>
      <c r="DI52" s="96">
        <v>256.46530691909771</v>
      </c>
      <c r="DJ52" s="96">
        <v>2160.0000000000018</v>
      </c>
      <c r="DK52" s="96">
        <v>2160.0000000000018</v>
      </c>
      <c r="DL52" s="96">
        <v>2160.0000000000018</v>
      </c>
      <c r="DM52" s="96">
        <v>0</v>
      </c>
      <c r="DN52" s="96">
        <v>0</v>
      </c>
      <c r="DO52" s="96">
        <v>0</v>
      </c>
      <c r="DP52" s="96">
        <v>0</v>
      </c>
      <c r="DQ52" s="96">
        <v>0</v>
      </c>
      <c r="DR52" s="96">
        <v>0</v>
      </c>
      <c r="DS52" s="96">
        <v>0</v>
      </c>
      <c r="DT52" s="96">
        <v>0</v>
      </c>
      <c r="DU52" s="96">
        <v>0</v>
      </c>
      <c r="DV52" s="96">
        <v>2415.294308921947</v>
      </c>
      <c r="DW52" s="96">
        <v>2393.6562089633771</v>
      </c>
      <c r="DX52" s="96">
        <v>2372.034701237943</v>
      </c>
      <c r="DY52" s="96">
        <v>182.401621347744</v>
      </c>
      <c r="DZ52" s="96">
        <v>160.94073646003611</v>
      </c>
      <c r="EA52" s="96">
        <v>139.4968455487224</v>
      </c>
      <c r="EB52" s="96">
        <v>118.0699284365709</v>
      </c>
      <c r="EC52" s="96">
        <v>96.309123100570389</v>
      </c>
      <c r="ED52" s="96">
        <v>74.916370614315213</v>
      </c>
      <c r="EE52" s="96">
        <v>53.540531257900703</v>
      </c>
      <c r="EF52" s="96">
        <v>32.181584981924694</v>
      </c>
      <c r="EG52" s="96">
        <v>10.83951176871167</v>
      </c>
      <c r="EH52" s="101">
        <v>46296</v>
      </c>
      <c r="EI52" s="99">
        <v>0.1</v>
      </c>
      <c r="EJ52" t="s">
        <v>478</v>
      </c>
      <c r="EK52" s="101">
        <v>46478</v>
      </c>
      <c r="EL52" s="99">
        <v>0.04</v>
      </c>
      <c r="EM52" t="s">
        <v>377</v>
      </c>
      <c r="EN52" s="101"/>
      <c r="EO52" s="99"/>
      <c r="EQ52" s="101"/>
      <c r="ER52" s="99"/>
    </row>
    <row r="53" spans="1:148" x14ac:dyDescent="0.3">
      <c r="A53" t="s">
        <v>33</v>
      </c>
      <c r="B53" t="s">
        <v>58</v>
      </c>
      <c r="C53" t="s">
        <v>84</v>
      </c>
      <c r="D53" t="s">
        <v>479</v>
      </c>
      <c r="E53" t="s">
        <v>480</v>
      </c>
      <c r="F53" s="94">
        <v>36000</v>
      </c>
      <c r="G53" s="95">
        <v>12</v>
      </c>
      <c r="H53" s="96">
        <v>1.03</v>
      </c>
      <c r="I53" s="96">
        <v>1.0290625</v>
      </c>
      <c r="J53" s="97">
        <v>0.84399161196207151</v>
      </c>
      <c r="K53" s="96">
        <v>1.000911023382933</v>
      </c>
      <c r="L53" s="96">
        <v>1.0071190139247479</v>
      </c>
      <c r="M53" s="96">
        <v>1</v>
      </c>
      <c r="N53" s="98">
        <v>0.65</v>
      </c>
      <c r="O53" s="98">
        <v>0.65522373988228955</v>
      </c>
      <c r="P53" s="98">
        <v>0.64445562487243646</v>
      </c>
      <c r="Q53" s="99">
        <v>0</v>
      </c>
      <c r="R53" s="96">
        <v>0.99999999999999978</v>
      </c>
      <c r="S53" s="96">
        <v>0.99147019211144083</v>
      </c>
      <c r="T53" s="99">
        <v>-9.1019417475712849E-4</v>
      </c>
      <c r="U53" s="99">
        <v>9.1102338293347351E-4</v>
      </c>
      <c r="V53" s="95">
        <v>0</v>
      </c>
      <c r="W53" s="99">
        <v>0</v>
      </c>
      <c r="X53" s="99">
        <v>0</v>
      </c>
      <c r="Y53" s="95">
        <v>0</v>
      </c>
      <c r="Z53" s="95">
        <v>1</v>
      </c>
      <c r="AA53" s="98">
        <v>0.65522373988228955</v>
      </c>
      <c r="AB53" s="98">
        <v>0.64445562487243646</v>
      </c>
      <c r="AC53" s="100">
        <v>0</v>
      </c>
      <c r="AD53" s="96">
        <v>0</v>
      </c>
      <c r="AE53" s="95">
        <v>1</v>
      </c>
      <c r="AF53" s="95">
        <v>0</v>
      </c>
      <c r="AG53" s="96">
        <v>1.0075000000000001</v>
      </c>
      <c r="AH53" s="96">
        <v>1.0191078169498311</v>
      </c>
      <c r="AI53" s="96">
        <v>1.0267521544176821</v>
      </c>
      <c r="AJ53" s="96">
        <v>37080</v>
      </c>
      <c r="AK53" s="96">
        <v>37046.250000000007</v>
      </c>
      <c r="AL53" s="96">
        <v>30383.698030634579</v>
      </c>
      <c r="AM53" s="96">
        <v>36032.796841785603</v>
      </c>
      <c r="AN53" s="96">
        <v>36256.284501290917</v>
      </c>
      <c r="AO53" s="96">
        <v>36000</v>
      </c>
      <c r="AP53" s="96">
        <v>23400</v>
      </c>
      <c r="AQ53" s="96">
        <v>23588.054635762419</v>
      </c>
      <c r="AR53" s="96">
        <v>23200.40249540771</v>
      </c>
      <c r="AS53" s="96">
        <v>0</v>
      </c>
      <c r="AT53" s="96">
        <v>35999.999999999993</v>
      </c>
      <c r="AU53" s="96">
        <v>35692.926916011871</v>
      </c>
      <c r="AV53" s="96">
        <v>23588.054635762419</v>
      </c>
      <c r="AW53" s="96">
        <v>23200.40249540771</v>
      </c>
      <c r="AX53" s="96">
        <v>30600</v>
      </c>
      <c r="AY53" s="96">
        <v>30240</v>
      </c>
      <c r="AZ53" s="96">
        <v>30960</v>
      </c>
      <c r="BA53" s="96">
        <v>22860</v>
      </c>
      <c r="BB53" s="96">
        <v>36000</v>
      </c>
      <c r="BC53" s="96">
        <v>36000</v>
      </c>
      <c r="BD53" s="96">
        <v>36000</v>
      </c>
      <c r="BE53" s="96">
        <v>36000</v>
      </c>
      <c r="BF53" s="96">
        <v>36000</v>
      </c>
      <c r="BG53" s="96">
        <v>36000</v>
      </c>
      <c r="BH53" s="96">
        <v>36000</v>
      </c>
      <c r="BI53" s="96">
        <v>36000</v>
      </c>
      <c r="BJ53" s="96">
        <v>36000</v>
      </c>
      <c r="BK53" s="96">
        <v>36000</v>
      </c>
      <c r="BL53" s="96">
        <v>36000</v>
      </c>
      <c r="BM53" s="96">
        <v>36000</v>
      </c>
      <c r="BN53" s="96">
        <v>1794.714968447176</v>
      </c>
      <c r="BO53" s="96">
        <v>1793.603290098074</v>
      </c>
      <c r="BP53" s="96">
        <v>1792.4950646205671</v>
      </c>
      <c r="BQ53" s="96">
        <v>690.633869441819</v>
      </c>
      <c r="BR53" s="96">
        <v>689.52850733345451</v>
      </c>
      <c r="BS53" s="96">
        <v>688.42667784355967</v>
      </c>
      <c r="BT53" s="96">
        <v>687.32836406433955</v>
      </c>
      <c r="BU53" s="96">
        <v>686.21563046713959</v>
      </c>
      <c r="BV53" s="96">
        <v>685.12435476302608</v>
      </c>
      <c r="BW53" s="96">
        <v>684.03654441812023</v>
      </c>
      <c r="BX53" s="96">
        <v>682.95218295218069</v>
      </c>
      <c r="BY53" s="96">
        <v>681.87125398925912</v>
      </c>
      <c r="BZ53" s="96">
        <v>1080.0000000000009</v>
      </c>
      <c r="CA53" s="96">
        <v>1080.0000000000009</v>
      </c>
      <c r="CB53" s="96">
        <v>1080.0000000000009</v>
      </c>
      <c r="CC53" s="96">
        <v>0</v>
      </c>
      <c r="CD53" s="96">
        <v>0</v>
      </c>
      <c r="CE53" s="96">
        <v>0</v>
      </c>
      <c r="CF53" s="96">
        <v>0</v>
      </c>
      <c r="CG53" s="96">
        <v>0</v>
      </c>
      <c r="CH53" s="96">
        <v>0</v>
      </c>
      <c r="CI53" s="96">
        <v>0</v>
      </c>
      <c r="CJ53" s="96">
        <v>0</v>
      </c>
      <c r="CK53" s="96">
        <v>0</v>
      </c>
      <c r="CL53" s="96">
        <v>36000</v>
      </c>
      <c r="CM53" s="96">
        <v>36000</v>
      </c>
      <c r="CN53" s="96">
        <v>36000</v>
      </c>
      <c r="CO53" s="96">
        <v>36000</v>
      </c>
      <c r="CP53" s="96">
        <v>36000</v>
      </c>
      <c r="CQ53" s="96">
        <v>36000</v>
      </c>
      <c r="CR53" s="96">
        <v>36000</v>
      </c>
      <c r="CS53" s="96">
        <v>36000</v>
      </c>
      <c r="CT53" s="96">
        <v>36000</v>
      </c>
      <c r="CU53" s="96">
        <v>36000</v>
      </c>
      <c r="CV53" s="96">
        <v>36000</v>
      </c>
      <c r="CW53" s="96">
        <v>36000</v>
      </c>
      <c r="CX53" s="96">
        <v>693.89802761861927</v>
      </c>
      <c r="CY53" s="96">
        <v>692.81872825055666</v>
      </c>
      <c r="CZ53" s="96">
        <v>691.74278118501763</v>
      </c>
      <c r="DA53" s="96">
        <v>690.633869441819</v>
      </c>
      <c r="DB53" s="96">
        <v>689.52850733345451</v>
      </c>
      <c r="DC53" s="96">
        <v>688.42667784355967</v>
      </c>
      <c r="DD53" s="96">
        <v>687.32836406433955</v>
      </c>
      <c r="DE53" s="96">
        <v>686.21563046713959</v>
      </c>
      <c r="DF53" s="96">
        <v>685.12435476302608</v>
      </c>
      <c r="DG53" s="96">
        <v>684.03654441812023</v>
      </c>
      <c r="DH53" s="96">
        <v>682.95218295218069</v>
      </c>
      <c r="DI53" s="96">
        <v>681.87125398925912</v>
      </c>
      <c r="DJ53" s="96">
        <v>0</v>
      </c>
      <c r="DK53" s="96">
        <v>0</v>
      </c>
      <c r="DL53" s="96">
        <v>0</v>
      </c>
      <c r="DM53" s="96">
        <v>0</v>
      </c>
      <c r="DN53" s="96">
        <v>0</v>
      </c>
      <c r="DO53" s="96">
        <v>0</v>
      </c>
      <c r="DP53" s="96">
        <v>0</v>
      </c>
      <c r="DQ53" s="96">
        <v>0</v>
      </c>
      <c r="DR53" s="96">
        <v>0</v>
      </c>
      <c r="DS53" s="96">
        <v>0</v>
      </c>
      <c r="DT53" s="96">
        <v>0</v>
      </c>
      <c r="DU53" s="96">
        <v>0</v>
      </c>
      <c r="DV53" s="96">
        <v>651.86643525114982</v>
      </c>
      <c r="DW53" s="96">
        <v>595.93399203351896</v>
      </c>
      <c r="DX53" s="96">
        <v>540.17199969008709</v>
      </c>
      <c r="DY53" s="96">
        <v>482.69815893971662</v>
      </c>
      <c r="DZ53" s="96">
        <v>425.40483484797511</v>
      </c>
      <c r="EA53" s="96">
        <v>368.29117828500819</v>
      </c>
      <c r="EB53" s="96">
        <v>311.3563454382122</v>
      </c>
      <c r="EC53" s="96">
        <v>253.6705357829172</v>
      </c>
      <c r="ED53" s="96">
        <v>197.093737208351</v>
      </c>
      <c r="EE53" s="96">
        <v>140.6932488697077</v>
      </c>
      <c r="EF53" s="96">
        <v>84.468247895943989</v>
      </c>
      <c r="EG53" s="96">
        <v>28.417916528734821</v>
      </c>
      <c r="EH53" s="101">
        <v>46113</v>
      </c>
      <c r="EI53" s="99">
        <v>0.03</v>
      </c>
      <c r="EJ53" t="s">
        <v>376</v>
      </c>
      <c r="EK53" s="101"/>
      <c r="EL53" s="99"/>
      <c r="EN53" s="101"/>
      <c r="EO53" s="99"/>
      <c r="EQ53" s="101"/>
      <c r="ER53" s="99"/>
    </row>
    <row r="54" spans="1:148" x14ac:dyDescent="0.3">
      <c r="A54" t="s">
        <v>33</v>
      </c>
      <c r="B54" t="s">
        <v>58</v>
      </c>
      <c r="C54" t="s">
        <v>89</v>
      </c>
      <c r="D54" t="s">
        <v>481</v>
      </c>
      <c r="E54" t="s">
        <v>482</v>
      </c>
      <c r="F54" s="94">
        <v>94500</v>
      </c>
      <c r="G54" s="95">
        <v>12</v>
      </c>
      <c r="H54" s="96">
        <v>1.04</v>
      </c>
      <c r="I54" s="96">
        <v>1.0377777777777779</v>
      </c>
      <c r="J54" s="97">
        <v>0.84</v>
      </c>
      <c r="K54" s="96">
        <v>1.0021413276231259</v>
      </c>
      <c r="L54" s="96">
        <v>1.0119047619047621</v>
      </c>
      <c r="M54" s="96">
        <v>1</v>
      </c>
      <c r="N54" s="98">
        <v>0.63400000000000001</v>
      </c>
      <c r="O54" s="98">
        <v>0.64292138268583665</v>
      </c>
      <c r="P54" s="98">
        <v>0.64154761904761892</v>
      </c>
      <c r="Q54" s="99">
        <v>0</v>
      </c>
      <c r="R54" s="96">
        <v>0.99999999999999978</v>
      </c>
      <c r="S54" s="96">
        <v>1.0119047619047621</v>
      </c>
      <c r="T54" s="99">
        <v>-2.1367521367520181E-3</v>
      </c>
      <c r="U54" s="99">
        <v>2.1413276231263541E-3</v>
      </c>
      <c r="V54" s="95">
        <v>0</v>
      </c>
      <c r="W54" s="99">
        <v>0</v>
      </c>
      <c r="X54" s="99">
        <v>0</v>
      </c>
      <c r="Y54" s="95">
        <v>0</v>
      </c>
      <c r="Z54" s="95">
        <v>1</v>
      </c>
      <c r="AA54" s="98">
        <v>0.64292138268583665</v>
      </c>
      <c r="AB54" s="98">
        <v>0.64154761904761892</v>
      </c>
      <c r="AC54" s="100">
        <v>0</v>
      </c>
      <c r="AD54" s="96">
        <v>0</v>
      </c>
      <c r="AE54" s="95">
        <v>1</v>
      </c>
      <c r="AF54" s="95">
        <v>0</v>
      </c>
      <c r="AG54" s="96">
        <v>1.013333333333333</v>
      </c>
      <c r="AH54" s="96">
        <v>1</v>
      </c>
      <c r="AI54" s="96">
        <v>1.013333333333333</v>
      </c>
      <c r="AJ54" s="96">
        <v>98280</v>
      </c>
      <c r="AK54" s="96">
        <v>98070.000000000015</v>
      </c>
      <c r="AL54" s="96">
        <v>79380</v>
      </c>
      <c r="AM54" s="96">
        <v>94702.355460385443</v>
      </c>
      <c r="AN54" s="96">
        <v>95625</v>
      </c>
      <c r="AO54" s="96">
        <v>94500</v>
      </c>
      <c r="AP54" s="96">
        <v>59913</v>
      </c>
      <c r="AQ54" s="96">
        <v>60756.070663811573</v>
      </c>
      <c r="AR54" s="96">
        <v>60626.249999999993</v>
      </c>
      <c r="AS54" s="96">
        <v>0</v>
      </c>
      <c r="AT54" s="96">
        <v>94499.999999999985</v>
      </c>
      <c r="AU54" s="96">
        <v>95625</v>
      </c>
      <c r="AV54" s="96">
        <v>60756.070663811573</v>
      </c>
      <c r="AW54" s="96">
        <v>60626.249999999993</v>
      </c>
      <c r="AX54" s="96">
        <v>80325</v>
      </c>
      <c r="AY54" s="96">
        <v>79380</v>
      </c>
      <c r="AZ54" s="96">
        <v>79380</v>
      </c>
      <c r="BA54" s="96">
        <v>61897.5</v>
      </c>
      <c r="BB54" s="96">
        <v>94500</v>
      </c>
      <c r="BC54" s="96">
        <v>94500</v>
      </c>
      <c r="BD54" s="96">
        <v>94500</v>
      </c>
      <c r="BE54" s="96">
        <v>94500</v>
      </c>
      <c r="BF54" s="96">
        <v>94500</v>
      </c>
      <c r="BG54" s="96">
        <v>94500</v>
      </c>
      <c r="BH54" s="96">
        <v>94500</v>
      </c>
      <c r="BI54" s="96">
        <v>94500</v>
      </c>
      <c r="BJ54" s="96">
        <v>94500</v>
      </c>
      <c r="BK54" s="96">
        <v>94500</v>
      </c>
      <c r="BL54" s="96">
        <v>94500</v>
      </c>
      <c r="BM54" s="96">
        <v>94500</v>
      </c>
      <c r="BN54" s="96">
        <v>3780.0000000000032</v>
      </c>
      <c r="BO54" s="96">
        <v>3780.0000000000032</v>
      </c>
      <c r="BP54" s="96">
        <v>3780.0000000000032</v>
      </c>
      <c r="BQ54" s="96">
        <v>3780.0000000000032</v>
      </c>
      <c r="BR54" s="96">
        <v>0</v>
      </c>
      <c r="BS54" s="96">
        <v>0</v>
      </c>
      <c r="BT54" s="96">
        <v>0</v>
      </c>
      <c r="BU54" s="96">
        <v>0</v>
      </c>
      <c r="BV54" s="96">
        <v>0</v>
      </c>
      <c r="BW54" s="96">
        <v>0</v>
      </c>
      <c r="BX54" s="96">
        <v>0</v>
      </c>
      <c r="BY54" s="96">
        <v>0</v>
      </c>
      <c r="BZ54" s="96">
        <v>3780.0000000000032</v>
      </c>
      <c r="CA54" s="96">
        <v>3780.0000000000032</v>
      </c>
      <c r="CB54" s="96">
        <v>3780.0000000000032</v>
      </c>
      <c r="CC54" s="96">
        <v>3780.0000000000032</v>
      </c>
      <c r="CD54" s="96">
        <v>0</v>
      </c>
      <c r="CE54" s="96">
        <v>0</v>
      </c>
      <c r="CF54" s="96">
        <v>0</v>
      </c>
      <c r="CG54" s="96">
        <v>0</v>
      </c>
      <c r="CH54" s="96">
        <v>0</v>
      </c>
      <c r="CI54" s="96">
        <v>0</v>
      </c>
      <c r="CJ54" s="96">
        <v>0</v>
      </c>
      <c r="CK54" s="96">
        <v>0</v>
      </c>
      <c r="CL54" s="96">
        <v>94500</v>
      </c>
      <c r="CM54" s="96">
        <v>94500</v>
      </c>
      <c r="CN54" s="96">
        <v>94500</v>
      </c>
      <c r="CO54" s="96">
        <v>94500</v>
      </c>
      <c r="CP54" s="96">
        <v>94500</v>
      </c>
      <c r="CQ54" s="96">
        <v>94500</v>
      </c>
      <c r="CR54" s="96">
        <v>94500</v>
      </c>
      <c r="CS54" s="96">
        <v>94500</v>
      </c>
      <c r="CT54" s="96">
        <v>94500</v>
      </c>
      <c r="CU54" s="96">
        <v>94500</v>
      </c>
      <c r="CV54" s="96">
        <v>94500</v>
      </c>
      <c r="CW54" s="96">
        <v>94500</v>
      </c>
      <c r="CX54" s="96">
        <v>0</v>
      </c>
      <c r="CY54" s="96">
        <v>0</v>
      </c>
      <c r="CZ54" s="96">
        <v>0</v>
      </c>
      <c r="DA54" s="96">
        <v>0</v>
      </c>
      <c r="DB54" s="96">
        <v>0</v>
      </c>
      <c r="DC54" s="96">
        <v>0</v>
      </c>
      <c r="DD54" s="96">
        <v>0</v>
      </c>
      <c r="DE54" s="96">
        <v>0</v>
      </c>
      <c r="DF54" s="96">
        <v>0</v>
      </c>
      <c r="DG54" s="96">
        <v>0</v>
      </c>
      <c r="DH54" s="96">
        <v>0</v>
      </c>
      <c r="DI54" s="96">
        <v>0</v>
      </c>
      <c r="DJ54" s="96">
        <v>0</v>
      </c>
      <c r="DK54" s="96">
        <v>0</v>
      </c>
      <c r="DL54" s="96">
        <v>0</v>
      </c>
      <c r="DM54" s="96">
        <v>0</v>
      </c>
      <c r="DN54" s="96">
        <v>0</v>
      </c>
      <c r="DO54" s="96">
        <v>0</v>
      </c>
      <c r="DP54" s="96">
        <v>0</v>
      </c>
      <c r="DQ54" s="96">
        <v>0</v>
      </c>
      <c r="DR54" s="96">
        <v>0</v>
      </c>
      <c r="DS54" s="96">
        <v>0</v>
      </c>
      <c r="DT54" s="96">
        <v>0</v>
      </c>
      <c r="DU54" s="96">
        <v>0</v>
      </c>
      <c r="DV54" s="96">
        <v>0</v>
      </c>
      <c r="DW54" s="96">
        <v>0</v>
      </c>
      <c r="DX54" s="96">
        <v>0</v>
      </c>
      <c r="DY54" s="96">
        <v>0</v>
      </c>
      <c r="DZ54" s="96">
        <v>0</v>
      </c>
      <c r="EA54" s="96">
        <v>0</v>
      </c>
      <c r="EB54" s="96">
        <v>0</v>
      </c>
      <c r="EC54" s="96">
        <v>0</v>
      </c>
      <c r="ED54" s="96">
        <v>0</v>
      </c>
      <c r="EE54" s="96">
        <v>0</v>
      </c>
      <c r="EF54" s="96">
        <v>0</v>
      </c>
      <c r="EG54" s="96">
        <v>0</v>
      </c>
      <c r="EH54" s="101">
        <v>46143</v>
      </c>
      <c r="EI54" s="99">
        <v>0.04</v>
      </c>
      <c r="EJ54" t="s">
        <v>376</v>
      </c>
      <c r="EK54" s="101"/>
      <c r="EL54" s="99"/>
      <c r="EN54" s="101"/>
      <c r="EO54" s="99"/>
      <c r="EQ54" s="101"/>
      <c r="ER54" s="99"/>
    </row>
    <row r="55" spans="1:148" x14ac:dyDescent="0.3">
      <c r="A55" t="s">
        <v>33</v>
      </c>
      <c r="B55" t="s">
        <v>58</v>
      </c>
      <c r="C55" t="s">
        <v>91</v>
      </c>
      <c r="D55" t="s">
        <v>483</v>
      </c>
      <c r="E55" t="s">
        <v>484</v>
      </c>
      <c r="F55" s="94">
        <v>76500</v>
      </c>
      <c r="G55" s="95">
        <v>12</v>
      </c>
      <c r="H55" s="96">
        <v>1</v>
      </c>
      <c r="I55" s="96">
        <v>1.01125</v>
      </c>
      <c r="J55" s="97">
        <v>0.84299370897155379</v>
      </c>
      <c r="K55" s="96">
        <v>0.9888751545117429</v>
      </c>
      <c r="L55" s="96">
        <v>1.0083112020337539</v>
      </c>
      <c r="M55" s="96">
        <v>1</v>
      </c>
      <c r="N55" s="98">
        <v>0.66200000000000003</v>
      </c>
      <c r="O55" s="98">
        <v>0.66007615895806682</v>
      </c>
      <c r="P55" s="98">
        <v>0.63507456776978422</v>
      </c>
      <c r="Q55" s="99">
        <v>0</v>
      </c>
      <c r="R55" s="96">
        <v>0.96269554753309261</v>
      </c>
      <c r="S55" s="96">
        <v>0.99650106838498997</v>
      </c>
      <c r="T55" s="99">
        <v>1.1249999999999981E-2</v>
      </c>
      <c r="U55" s="99">
        <v>2.7194066749073102E-2</v>
      </c>
      <c r="V55" s="95">
        <v>0</v>
      </c>
      <c r="W55" s="99">
        <v>0</v>
      </c>
      <c r="X55" s="99">
        <v>0</v>
      </c>
      <c r="Y55" s="95">
        <v>0</v>
      </c>
      <c r="Z55" s="95">
        <v>1</v>
      </c>
      <c r="AA55" s="98">
        <v>0.66007615895806682</v>
      </c>
      <c r="AB55" s="98">
        <v>0.63507456776978422</v>
      </c>
      <c r="AC55" s="100">
        <v>0</v>
      </c>
      <c r="AD55" s="96">
        <v>0</v>
      </c>
      <c r="AE55" s="95">
        <v>0</v>
      </c>
      <c r="AF55" s="95">
        <v>1</v>
      </c>
      <c r="AG55" s="96">
        <v>1.03</v>
      </c>
      <c r="AH55" s="96">
        <v>1.014313571147019</v>
      </c>
      <c r="AI55" s="96">
        <v>1.0447422091162391</v>
      </c>
      <c r="AJ55" s="96">
        <v>76500</v>
      </c>
      <c r="AK55" s="96">
        <v>77360.625</v>
      </c>
      <c r="AL55" s="96">
        <v>64489.018736323873</v>
      </c>
      <c r="AM55" s="96">
        <v>75648.949320148327</v>
      </c>
      <c r="AN55" s="96">
        <v>77135.806955582171</v>
      </c>
      <c r="AO55" s="96">
        <v>76500</v>
      </c>
      <c r="AP55" s="96">
        <v>50643</v>
      </c>
      <c r="AQ55" s="96">
        <v>50495.826160292112</v>
      </c>
      <c r="AR55" s="96">
        <v>48583.204434388492</v>
      </c>
      <c r="AS55" s="96">
        <v>0</v>
      </c>
      <c r="AT55" s="96">
        <v>73646.209386281582</v>
      </c>
      <c r="AU55" s="96">
        <v>76232.331731451734</v>
      </c>
      <c r="AV55" s="96">
        <v>50495.826160292112</v>
      </c>
      <c r="AW55" s="96">
        <v>48583.204434388492</v>
      </c>
      <c r="AX55" s="96">
        <v>65025</v>
      </c>
      <c r="AY55" s="96">
        <v>64260</v>
      </c>
      <c r="AZ55" s="96">
        <v>65407.5</v>
      </c>
      <c r="BA55" s="96">
        <v>47812.5</v>
      </c>
      <c r="BB55" s="96">
        <v>76500</v>
      </c>
      <c r="BC55" s="96">
        <v>76500</v>
      </c>
      <c r="BD55" s="96">
        <v>76500</v>
      </c>
      <c r="BE55" s="96">
        <v>76500</v>
      </c>
      <c r="BF55" s="96">
        <v>76500</v>
      </c>
      <c r="BG55" s="96">
        <v>76500</v>
      </c>
      <c r="BH55" s="96">
        <v>76500</v>
      </c>
      <c r="BI55" s="96">
        <v>76500</v>
      </c>
      <c r="BJ55" s="96">
        <v>76500</v>
      </c>
      <c r="BK55" s="96">
        <v>76500</v>
      </c>
      <c r="BL55" s="96">
        <v>76500</v>
      </c>
      <c r="BM55" s="96">
        <v>76500</v>
      </c>
      <c r="BN55" s="96">
        <v>1102.153190313596</v>
      </c>
      <c r="BO55" s="96">
        <v>1100.8713136729309</v>
      </c>
      <c r="BP55" s="96">
        <v>1099.5924153818939</v>
      </c>
      <c r="BQ55" s="96">
        <v>4202.2042164883624</v>
      </c>
      <c r="BR55" s="96">
        <v>4200.8356086350241</v>
      </c>
      <c r="BS55" s="96">
        <v>4199.4702766333075</v>
      </c>
      <c r="BT55" s="96">
        <v>4198.10820873587</v>
      </c>
      <c r="BU55" s="96">
        <v>4196.7271446186542</v>
      </c>
      <c r="BV55" s="96">
        <v>4195.3716229424863</v>
      </c>
      <c r="BW55" s="96">
        <v>4194.019330274341</v>
      </c>
      <c r="BX55" s="96">
        <v>4192.6702550900927</v>
      </c>
      <c r="BY55" s="96">
        <v>4191.3243859204831</v>
      </c>
      <c r="BZ55" s="96">
        <v>0</v>
      </c>
      <c r="CA55" s="96">
        <v>0</v>
      </c>
      <c r="CB55" s="96">
        <v>0</v>
      </c>
      <c r="CC55" s="96">
        <v>3060.0000000000032</v>
      </c>
      <c r="CD55" s="96">
        <v>3060.0000000000032</v>
      </c>
      <c r="CE55" s="96">
        <v>3060.0000000000032</v>
      </c>
      <c r="CF55" s="96">
        <v>3060.0000000000032</v>
      </c>
      <c r="CG55" s="96">
        <v>3060.0000000000032</v>
      </c>
      <c r="CH55" s="96">
        <v>3060.0000000000032</v>
      </c>
      <c r="CI55" s="96">
        <v>3060.0000000000032</v>
      </c>
      <c r="CJ55" s="96">
        <v>3060.0000000000032</v>
      </c>
      <c r="CK55" s="96">
        <v>3060.0000000000032</v>
      </c>
      <c r="CL55" s="96">
        <v>76500</v>
      </c>
      <c r="CM55" s="96">
        <v>76500</v>
      </c>
      <c r="CN55" s="96">
        <v>76500</v>
      </c>
      <c r="CO55" s="96">
        <v>76500</v>
      </c>
      <c r="CP55" s="96">
        <v>76500</v>
      </c>
      <c r="CQ55" s="96">
        <v>76500</v>
      </c>
      <c r="CR55" s="96">
        <v>76500</v>
      </c>
      <c r="CS55" s="96">
        <v>76500</v>
      </c>
      <c r="CT55" s="96">
        <v>76500</v>
      </c>
      <c r="CU55" s="96">
        <v>76500</v>
      </c>
      <c r="CV55" s="96">
        <v>76500</v>
      </c>
      <c r="CW55" s="96">
        <v>76500</v>
      </c>
      <c r="CX55" s="96">
        <v>1102.153190313596</v>
      </c>
      <c r="CY55" s="96">
        <v>1100.8713136729309</v>
      </c>
      <c r="CZ55" s="96">
        <v>1099.5924153818939</v>
      </c>
      <c r="DA55" s="96">
        <v>1098.2732850849609</v>
      </c>
      <c r="DB55" s="96">
        <v>1096.957315995211</v>
      </c>
      <c r="DC55" s="96">
        <v>1095.644496762799</v>
      </c>
      <c r="DD55" s="96">
        <v>1094.3348160921851</v>
      </c>
      <c r="DE55" s="96">
        <v>1093.006869825623</v>
      </c>
      <c r="DF55" s="96">
        <v>1091.703483598546</v>
      </c>
      <c r="DG55" s="96">
        <v>1090.4032021868561</v>
      </c>
      <c r="DH55" s="96">
        <v>1089.1060145097031</v>
      </c>
      <c r="DI55" s="96">
        <v>1087.8119095389311</v>
      </c>
      <c r="DJ55" s="96">
        <v>3060.0000000000032</v>
      </c>
      <c r="DK55" s="96">
        <v>3060.0000000000032</v>
      </c>
      <c r="DL55" s="96">
        <v>3060.0000000000032</v>
      </c>
      <c r="DM55" s="96">
        <v>0</v>
      </c>
      <c r="DN55" s="96">
        <v>0</v>
      </c>
      <c r="DO55" s="96">
        <v>0</v>
      </c>
      <c r="DP55" s="96">
        <v>0</v>
      </c>
      <c r="DQ55" s="96">
        <v>0</v>
      </c>
      <c r="DR55" s="96">
        <v>0</v>
      </c>
      <c r="DS55" s="96">
        <v>0</v>
      </c>
      <c r="DT55" s="96">
        <v>0</v>
      </c>
      <c r="DU55" s="96">
        <v>0</v>
      </c>
      <c r="DV55" s="96">
        <v>4141.9751357030354</v>
      </c>
      <c r="DW55" s="96">
        <v>4049.5137782268998</v>
      </c>
      <c r="DX55" s="96">
        <v>3957.2642040491369</v>
      </c>
      <c r="DY55" s="96">
        <v>771.25906394198159</v>
      </c>
      <c r="DZ55" s="96">
        <v>679.98024748736486</v>
      </c>
      <c r="EA55" s="96">
        <v>588.91682785299918</v>
      </c>
      <c r="EB55" s="96">
        <v>498.06804350766743</v>
      </c>
      <c r="EC55" s="96">
        <v>405.94909596124671</v>
      </c>
      <c r="ED55" s="96">
        <v>315.53079947575429</v>
      </c>
      <c r="EE55" s="96">
        <v>225.32486283569841</v>
      </c>
      <c r="EF55" s="96">
        <v>135.3305387839857</v>
      </c>
      <c r="EG55" s="96">
        <v>45.547083565407817</v>
      </c>
      <c r="EH55" s="101">
        <v>46478</v>
      </c>
      <c r="EI55" s="99">
        <v>0.04</v>
      </c>
      <c r="EJ55" t="s">
        <v>377</v>
      </c>
      <c r="EK55" s="101"/>
      <c r="EL55" s="99"/>
      <c r="EN55" s="101"/>
      <c r="EO55" s="99"/>
      <c r="EQ55" s="101"/>
      <c r="ER55" s="99"/>
    </row>
    <row r="56" spans="1:148" x14ac:dyDescent="0.3">
      <c r="A56" t="s">
        <v>33</v>
      </c>
      <c r="B56" t="s">
        <v>58</v>
      </c>
      <c r="C56" t="s">
        <v>93</v>
      </c>
      <c r="D56" t="s">
        <v>485</v>
      </c>
      <c r="E56" t="s">
        <v>486</v>
      </c>
      <c r="F56" s="94">
        <v>58500</v>
      </c>
      <c r="G56" s="95">
        <v>12</v>
      </c>
      <c r="H56" s="96">
        <v>1.06</v>
      </c>
      <c r="I56" s="96">
        <v>1.0525</v>
      </c>
      <c r="J56" s="97">
        <v>0.83900209700948214</v>
      </c>
      <c r="K56" s="96">
        <v>1.0071258907363421</v>
      </c>
      <c r="L56" s="96">
        <v>1.0131083140670549</v>
      </c>
      <c r="M56" s="96">
        <v>1</v>
      </c>
      <c r="N56" s="98">
        <v>0.64600000000000002</v>
      </c>
      <c r="O56" s="98">
        <v>0.65913163813829578</v>
      </c>
      <c r="P56" s="98">
        <v>0.65707612206837596</v>
      </c>
      <c r="Q56" s="99">
        <v>0</v>
      </c>
      <c r="R56" s="96">
        <v>0.99999999999999978</v>
      </c>
      <c r="S56" s="96">
        <v>1.017145699796248</v>
      </c>
      <c r="T56" s="99">
        <v>-7.0754716981130672E-3</v>
      </c>
      <c r="U56" s="99">
        <v>7.1258907363420656E-3</v>
      </c>
      <c r="V56" s="95">
        <v>0</v>
      </c>
      <c r="W56" s="99">
        <v>0</v>
      </c>
      <c r="X56" s="99">
        <v>0</v>
      </c>
      <c r="Y56" s="95">
        <v>0</v>
      </c>
      <c r="Z56" s="95">
        <v>1</v>
      </c>
      <c r="AA56" s="98">
        <v>0.65913163813829578</v>
      </c>
      <c r="AB56" s="98">
        <v>0.65707612206837596</v>
      </c>
      <c r="AC56" s="100">
        <v>0</v>
      </c>
      <c r="AD56" s="96">
        <v>0</v>
      </c>
      <c r="AE56" s="95">
        <v>1</v>
      </c>
      <c r="AF56" s="95">
        <v>0</v>
      </c>
      <c r="AG56" s="96">
        <v>1.03</v>
      </c>
      <c r="AH56" s="96">
        <v>0.99525154750742739</v>
      </c>
      <c r="AI56" s="96">
        <v>1.025109263428031</v>
      </c>
      <c r="AJ56" s="96">
        <v>62010</v>
      </c>
      <c r="AK56" s="96">
        <v>61571.250000000007</v>
      </c>
      <c r="AL56" s="96">
        <v>49081.622675054707</v>
      </c>
      <c r="AM56" s="96">
        <v>58916.864608076001</v>
      </c>
      <c r="AN56" s="96">
        <v>59266.836372922699</v>
      </c>
      <c r="AO56" s="96">
        <v>58500</v>
      </c>
      <c r="AP56" s="96">
        <v>37791</v>
      </c>
      <c r="AQ56" s="96">
        <v>38559.200831090297</v>
      </c>
      <c r="AR56" s="96">
        <v>38438.953140999991</v>
      </c>
      <c r="AS56" s="96">
        <v>0</v>
      </c>
      <c r="AT56" s="96">
        <v>58499.999999999993</v>
      </c>
      <c r="AU56" s="96">
        <v>59503.023438080498</v>
      </c>
      <c r="AV56" s="96">
        <v>38559.200831090297</v>
      </c>
      <c r="AW56" s="96">
        <v>38438.953140999991</v>
      </c>
      <c r="AX56" s="96">
        <v>49725</v>
      </c>
      <c r="AY56" s="96">
        <v>49140</v>
      </c>
      <c r="AZ56" s="96">
        <v>48847.5</v>
      </c>
      <c r="BA56" s="96">
        <v>37732.5</v>
      </c>
      <c r="BB56" s="96">
        <v>58500</v>
      </c>
      <c r="BC56" s="96">
        <v>58500</v>
      </c>
      <c r="BD56" s="96">
        <v>58500</v>
      </c>
      <c r="BE56" s="96">
        <v>58500</v>
      </c>
      <c r="BF56" s="96">
        <v>58500</v>
      </c>
      <c r="BG56" s="96">
        <v>58500</v>
      </c>
      <c r="BH56" s="96">
        <v>58500</v>
      </c>
      <c r="BI56" s="96">
        <v>58500</v>
      </c>
      <c r="BJ56" s="96">
        <v>58500</v>
      </c>
      <c r="BK56" s="96">
        <v>58500</v>
      </c>
      <c r="BL56" s="96">
        <v>58500</v>
      </c>
      <c r="BM56" s="96">
        <v>58500</v>
      </c>
      <c r="BN56" s="96">
        <v>3216.1843224051881</v>
      </c>
      <c r="BO56" s="96">
        <v>3216.0717625058528</v>
      </c>
      <c r="BP56" s="96">
        <v>3215.9591163307409</v>
      </c>
      <c r="BQ56" s="96">
        <v>3215.8425608234552</v>
      </c>
      <c r="BR56" s="96">
        <v>3215.725912876158</v>
      </c>
      <c r="BS56" s="96">
        <v>3215.6091723788172</v>
      </c>
      <c r="BT56" s="96">
        <v>-277.83741582902252</v>
      </c>
      <c r="BU56" s="96">
        <v>-277.94953235747471</v>
      </c>
      <c r="BV56" s="96">
        <v>-278.05992889792287</v>
      </c>
      <c r="BW56" s="96">
        <v>-278.17041316823139</v>
      </c>
      <c r="BX56" s="96">
        <v>-278.28098527303172</v>
      </c>
      <c r="BY56" s="96">
        <v>-278.39164531711077</v>
      </c>
      <c r="BZ56" s="96">
        <v>3510.0000000000032</v>
      </c>
      <c r="CA56" s="96">
        <v>3510.0000000000032</v>
      </c>
      <c r="CB56" s="96">
        <v>3510.0000000000032</v>
      </c>
      <c r="CC56" s="96">
        <v>3510.0000000000032</v>
      </c>
      <c r="CD56" s="96">
        <v>3510.0000000000032</v>
      </c>
      <c r="CE56" s="96">
        <v>3510.0000000000032</v>
      </c>
      <c r="CF56" s="96">
        <v>0</v>
      </c>
      <c r="CG56" s="96">
        <v>0</v>
      </c>
      <c r="CH56" s="96">
        <v>0</v>
      </c>
      <c r="CI56" s="96">
        <v>0</v>
      </c>
      <c r="CJ56" s="96">
        <v>0</v>
      </c>
      <c r="CK56" s="96">
        <v>0</v>
      </c>
      <c r="CL56" s="96">
        <v>58500</v>
      </c>
      <c r="CM56" s="96">
        <v>58500</v>
      </c>
      <c r="CN56" s="96">
        <v>58500</v>
      </c>
      <c r="CO56" s="96">
        <v>58500</v>
      </c>
      <c r="CP56" s="96">
        <v>58500</v>
      </c>
      <c r="CQ56" s="96">
        <v>58500</v>
      </c>
      <c r="CR56" s="96">
        <v>58500</v>
      </c>
      <c r="CS56" s="96">
        <v>58500</v>
      </c>
      <c r="CT56" s="96">
        <v>58500</v>
      </c>
      <c r="CU56" s="96">
        <v>58500</v>
      </c>
      <c r="CV56" s="96">
        <v>58500</v>
      </c>
      <c r="CW56" s="96">
        <v>58500</v>
      </c>
      <c r="CX56" s="96">
        <v>-277.18460150454121</v>
      </c>
      <c r="CY56" s="96">
        <v>-277.29079008882587</v>
      </c>
      <c r="CZ56" s="96">
        <v>-277.39706006534698</v>
      </c>
      <c r="DA56" s="96">
        <v>-277.50701809107869</v>
      </c>
      <c r="DB56" s="96">
        <v>-277.6170633243845</v>
      </c>
      <c r="DC56" s="96">
        <v>-277.72719586904498</v>
      </c>
      <c r="DD56" s="96">
        <v>-277.83741582902252</v>
      </c>
      <c r="DE56" s="96">
        <v>-277.94953235747471</v>
      </c>
      <c r="DF56" s="96">
        <v>-278.05992889792287</v>
      </c>
      <c r="DG56" s="96">
        <v>-278.17041316823139</v>
      </c>
      <c r="DH56" s="96">
        <v>-278.28098527303172</v>
      </c>
      <c r="DI56" s="96">
        <v>-278.39164531711077</v>
      </c>
      <c r="DJ56" s="96">
        <v>0</v>
      </c>
      <c r="DK56" s="96">
        <v>0</v>
      </c>
      <c r="DL56" s="96">
        <v>0</v>
      </c>
      <c r="DM56" s="96">
        <v>0</v>
      </c>
      <c r="DN56" s="96">
        <v>0</v>
      </c>
      <c r="DO56" s="96">
        <v>0</v>
      </c>
      <c r="DP56" s="96">
        <v>0</v>
      </c>
      <c r="DQ56" s="96">
        <v>0</v>
      </c>
      <c r="DR56" s="96">
        <v>0</v>
      </c>
      <c r="DS56" s="96">
        <v>0</v>
      </c>
      <c r="DT56" s="96">
        <v>0</v>
      </c>
      <c r="DU56" s="96">
        <v>0</v>
      </c>
      <c r="DV56" s="96">
        <v>-266.67731858586518</v>
      </c>
      <c r="DW56" s="96">
        <v>-244.26205978679209</v>
      </c>
      <c r="DX56" s="96">
        <v>-221.829538112113</v>
      </c>
      <c r="DY56" s="96">
        <v>-198.61842019352861</v>
      </c>
      <c r="DZ56" s="96">
        <v>-175.3888057897997</v>
      </c>
      <c r="EA56" s="96">
        <v>-152.14067278287541</v>
      </c>
      <c r="EB56" s="96">
        <v>-128.87399901944451</v>
      </c>
      <c r="EC56" s="96">
        <v>-105.2068823448657</v>
      </c>
      <c r="ED56" s="96">
        <v>-81.902755606724782</v>
      </c>
      <c r="EE56" s="96">
        <v>-58.580021074541193</v>
      </c>
      <c r="EF56" s="96">
        <v>-35.238656452566239</v>
      </c>
      <c r="EG56" s="96">
        <v>-11.87863940944667</v>
      </c>
      <c r="EH56" s="101">
        <v>46204</v>
      </c>
      <c r="EI56" s="99">
        <v>0.06</v>
      </c>
      <c r="EJ56" t="s">
        <v>376</v>
      </c>
      <c r="EK56" s="101"/>
      <c r="EL56" s="99"/>
      <c r="EN56" s="101"/>
      <c r="EO56" s="99"/>
      <c r="EQ56" s="101"/>
      <c r="ER56" s="99"/>
    </row>
    <row r="57" spans="1:148" x14ac:dyDescent="0.3">
      <c r="A57" t="s">
        <v>33</v>
      </c>
      <c r="B57" t="s">
        <v>58</v>
      </c>
      <c r="C57" t="s">
        <v>95</v>
      </c>
      <c r="D57" t="s">
        <v>487</v>
      </c>
      <c r="E57" t="s">
        <v>488</v>
      </c>
      <c r="F57" s="94">
        <v>40500</v>
      </c>
      <c r="G57" s="95">
        <v>12</v>
      </c>
      <c r="H57" s="96">
        <v>1.02</v>
      </c>
      <c r="I57" s="96">
        <v>1.0165972222222219</v>
      </c>
      <c r="J57" s="97">
        <v>0.84199580598103541</v>
      </c>
      <c r="K57" s="96">
        <v>1.0033472231709819</v>
      </c>
      <c r="L57" s="96">
        <v>1.0095062160192581</v>
      </c>
      <c r="M57" s="96">
        <v>1</v>
      </c>
      <c r="N57" s="98">
        <v>0.63</v>
      </c>
      <c r="O57" s="98">
        <v>0.63811771292856334</v>
      </c>
      <c r="P57" s="98">
        <v>0.63099745377562688</v>
      </c>
      <c r="Q57" s="99">
        <v>0</v>
      </c>
      <c r="R57" s="96">
        <v>1</v>
      </c>
      <c r="S57" s="96">
        <v>1.0015832599613119</v>
      </c>
      <c r="T57" s="99">
        <v>-3.336056644880236E-3</v>
      </c>
      <c r="U57" s="99">
        <v>3.3472231709814611E-3</v>
      </c>
      <c r="V57" s="95">
        <v>0</v>
      </c>
      <c r="W57" s="99">
        <v>0</v>
      </c>
      <c r="X57" s="99">
        <v>0</v>
      </c>
      <c r="Y57" s="95">
        <v>0</v>
      </c>
      <c r="Z57" s="95">
        <v>1</v>
      </c>
      <c r="AA57" s="98">
        <v>0.63811771292856334</v>
      </c>
      <c r="AB57" s="98">
        <v>0.63099745377562688</v>
      </c>
      <c r="AC57" s="100">
        <v>0</v>
      </c>
      <c r="AD57" s="96">
        <v>0</v>
      </c>
      <c r="AE57" s="95">
        <v>1</v>
      </c>
      <c r="AF57" s="95">
        <v>0</v>
      </c>
      <c r="AG57" s="96">
        <v>1.011666666666666</v>
      </c>
      <c r="AH57" s="96">
        <v>1.009530917047716</v>
      </c>
      <c r="AI57" s="96">
        <v>1.021308999104988</v>
      </c>
      <c r="AJ57" s="96">
        <v>41310</v>
      </c>
      <c r="AK57" s="96">
        <v>41172.1875</v>
      </c>
      <c r="AL57" s="96">
        <v>34100.830142231927</v>
      </c>
      <c r="AM57" s="96">
        <v>40635.562538424761</v>
      </c>
      <c r="AN57" s="96">
        <v>40885.001748779927</v>
      </c>
      <c r="AO57" s="96">
        <v>40500</v>
      </c>
      <c r="AP57" s="96">
        <v>25515</v>
      </c>
      <c r="AQ57" s="96">
        <v>25843.76737360681</v>
      </c>
      <c r="AR57" s="96">
        <v>25555.396877912892</v>
      </c>
      <c r="AS57" s="96">
        <v>0</v>
      </c>
      <c r="AT57" s="96">
        <v>40500.000000000007</v>
      </c>
      <c r="AU57" s="96">
        <v>40564.12202843315</v>
      </c>
      <c r="AV57" s="96">
        <v>25843.76737360681</v>
      </c>
      <c r="AW57" s="96">
        <v>25555.396877912892</v>
      </c>
      <c r="AX57" s="96">
        <v>34425</v>
      </c>
      <c r="AY57" s="96">
        <v>34020</v>
      </c>
      <c r="AZ57" s="96">
        <v>34425</v>
      </c>
      <c r="BA57" s="96">
        <v>24907.5</v>
      </c>
      <c r="BB57" s="96">
        <v>40500</v>
      </c>
      <c r="BC57" s="96">
        <v>40500</v>
      </c>
      <c r="BD57" s="96">
        <v>40500</v>
      </c>
      <c r="BE57" s="96">
        <v>40500</v>
      </c>
      <c r="BF57" s="96">
        <v>40500</v>
      </c>
      <c r="BG57" s="96">
        <v>40500</v>
      </c>
      <c r="BH57" s="96">
        <v>40500</v>
      </c>
      <c r="BI57" s="96">
        <v>40500</v>
      </c>
      <c r="BJ57" s="96">
        <v>40500</v>
      </c>
      <c r="BK57" s="96">
        <v>40500</v>
      </c>
      <c r="BL57" s="96">
        <v>40500</v>
      </c>
      <c r="BM57" s="96">
        <v>40500</v>
      </c>
      <c r="BN57" s="96">
        <v>1205.4354125962141</v>
      </c>
      <c r="BO57" s="96">
        <v>1205.1297169811271</v>
      </c>
      <c r="BP57" s="96">
        <v>1204.824493643544</v>
      </c>
      <c r="BQ57" s="96">
        <v>1204.509419152276</v>
      </c>
      <c r="BR57" s="96">
        <v>1204.1948471261769</v>
      </c>
      <c r="BS57" s="96">
        <v>1203.8807763642551</v>
      </c>
      <c r="BT57" s="96">
        <v>1203.567205669317</v>
      </c>
      <c r="BU57" s="96">
        <v>385.53824085545568</v>
      </c>
      <c r="BV57" s="96">
        <v>385.23180361191748</v>
      </c>
      <c r="BW57" s="96">
        <v>384.9258531123495</v>
      </c>
      <c r="BX57" s="96">
        <v>384.62038819794748</v>
      </c>
      <c r="BY57" s="96">
        <v>384.31540771361261</v>
      </c>
      <c r="BZ57" s="96">
        <v>810.00000000000068</v>
      </c>
      <c r="CA57" s="96">
        <v>810.00000000000068</v>
      </c>
      <c r="CB57" s="96">
        <v>810.00000000000068</v>
      </c>
      <c r="CC57" s="96">
        <v>810.00000000000068</v>
      </c>
      <c r="CD57" s="96">
        <v>810.00000000000068</v>
      </c>
      <c r="CE57" s="96">
        <v>810.00000000000068</v>
      </c>
      <c r="CF57" s="96">
        <v>810.00000000000068</v>
      </c>
      <c r="CG57" s="96">
        <v>0</v>
      </c>
      <c r="CH57" s="96">
        <v>0</v>
      </c>
      <c r="CI57" s="96">
        <v>0</v>
      </c>
      <c r="CJ57" s="96">
        <v>0</v>
      </c>
      <c r="CK57" s="96">
        <v>0</v>
      </c>
      <c r="CL57" s="96">
        <v>40500</v>
      </c>
      <c r="CM57" s="96">
        <v>40500</v>
      </c>
      <c r="CN57" s="96">
        <v>40500</v>
      </c>
      <c r="CO57" s="96">
        <v>40500</v>
      </c>
      <c r="CP57" s="96">
        <v>40500</v>
      </c>
      <c r="CQ57" s="96">
        <v>40500</v>
      </c>
      <c r="CR57" s="96">
        <v>40500</v>
      </c>
      <c r="CS57" s="96">
        <v>40500</v>
      </c>
      <c r="CT57" s="96">
        <v>40500</v>
      </c>
      <c r="CU57" s="96">
        <v>40500</v>
      </c>
      <c r="CV57" s="96">
        <v>40500</v>
      </c>
      <c r="CW57" s="96">
        <v>40500</v>
      </c>
      <c r="CX57" s="96">
        <v>387.68177705511488</v>
      </c>
      <c r="CY57" s="96">
        <v>387.38207547169333</v>
      </c>
      <c r="CZ57" s="96">
        <v>387.08283690543237</v>
      </c>
      <c r="DA57" s="96">
        <v>386.77394034536883</v>
      </c>
      <c r="DB57" s="96">
        <v>386.46553639821468</v>
      </c>
      <c r="DC57" s="96">
        <v>386.15762388652388</v>
      </c>
      <c r="DD57" s="96">
        <v>385.85020163658231</v>
      </c>
      <c r="DE57" s="96">
        <v>385.53824085545568</v>
      </c>
      <c r="DF57" s="96">
        <v>385.23180361191748</v>
      </c>
      <c r="DG57" s="96">
        <v>384.9258531123495</v>
      </c>
      <c r="DH57" s="96">
        <v>384.62038819794748</v>
      </c>
      <c r="DI57" s="96">
        <v>384.31540771361261</v>
      </c>
      <c r="DJ57" s="96">
        <v>0</v>
      </c>
      <c r="DK57" s="96">
        <v>0</v>
      </c>
      <c r="DL57" s="96">
        <v>0</v>
      </c>
      <c r="DM57" s="96">
        <v>0</v>
      </c>
      <c r="DN57" s="96">
        <v>0</v>
      </c>
      <c r="DO57" s="96">
        <v>0</v>
      </c>
      <c r="DP57" s="96">
        <v>0</v>
      </c>
      <c r="DQ57" s="96">
        <v>0</v>
      </c>
      <c r="DR57" s="96">
        <v>0</v>
      </c>
      <c r="DS57" s="96">
        <v>0</v>
      </c>
      <c r="DT57" s="96">
        <v>0</v>
      </c>
      <c r="DU57" s="96">
        <v>0</v>
      </c>
      <c r="DV57" s="96">
        <v>367.69882194022512</v>
      </c>
      <c r="DW57" s="96">
        <v>336.40493186243202</v>
      </c>
      <c r="DX57" s="96">
        <v>305.15893086410489</v>
      </c>
      <c r="DY57" s="96">
        <v>272.90397822988677</v>
      </c>
      <c r="DZ57" s="96">
        <v>240.69997798811281</v>
      </c>
      <c r="EA57" s="96">
        <v>208.54680950163291</v>
      </c>
      <c r="EB57" s="96">
        <v>176.4443525138002</v>
      </c>
      <c r="EC57" s="96">
        <v>143.86746754504949</v>
      </c>
      <c r="ED57" s="96">
        <v>111.8669007176437</v>
      </c>
      <c r="EE57" s="96">
        <v>79.91668493751547</v>
      </c>
      <c r="EF57" s="96">
        <v>48.016701461381587</v>
      </c>
      <c r="EG57" s="96">
        <v>16.166831919025459</v>
      </c>
      <c r="EH57" s="101">
        <v>46235</v>
      </c>
      <c r="EI57" s="99">
        <v>0.02</v>
      </c>
      <c r="EJ57" t="s">
        <v>376</v>
      </c>
      <c r="EK57" s="101"/>
      <c r="EL57" s="99"/>
      <c r="EN57" s="101"/>
      <c r="EO57" s="99"/>
      <c r="EQ57" s="101"/>
      <c r="ER57" s="99"/>
    </row>
    <row r="58" spans="1:148" x14ac:dyDescent="0.3">
      <c r="A58" t="s">
        <v>33</v>
      </c>
      <c r="B58" t="s">
        <v>58</v>
      </c>
      <c r="C58" t="s">
        <v>98</v>
      </c>
      <c r="D58" t="s">
        <v>489</v>
      </c>
      <c r="E58" t="s">
        <v>490</v>
      </c>
      <c r="F58" s="94">
        <v>99000</v>
      </c>
      <c r="G58" s="95">
        <v>12</v>
      </c>
      <c r="H58" s="96">
        <v>1</v>
      </c>
      <c r="I58" s="96">
        <v>1</v>
      </c>
      <c r="J58" s="97">
        <v>0.8380041940189642</v>
      </c>
      <c r="K58" s="96">
        <v>1</v>
      </c>
      <c r="L58" s="96">
        <v>1.0143147326309969</v>
      </c>
      <c r="M58" s="96">
        <v>1</v>
      </c>
      <c r="N58" s="98">
        <v>0.65800000000000003</v>
      </c>
      <c r="O58" s="98">
        <v>0.66741909407119615</v>
      </c>
      <c r="P58" s="98">
        <v>0.67276631545276433</v>
      </c>
      <c r="Q58" s="99">
        <v>0</v>
      </c>
      <c r="R58" s="96">
        <v>1</v>
      </c>
      <c r="S58" s="96">
        <v>1.022441208894779</v>
      </c>
      <c r="T58" s="99">
        <v>0</v>
      </c>
      <c r="U58" s="99">
        <v>0</v>
      </c>
      <c r="V58" s="95">
        <v>0</v>
      </c>
      <c r="W58" s="99">
        <v>0</v>
      </c>
      <c r="X58" s="99">
        <v>0</v>
      </c>
      <c r="Y58" s="95">
        <v>0</v>
      </c>
      <c r="Z58" s="95">
        <v>1</v>
      </c>
      <c r="AA58" s="98">
        <v>0.66741909407119615</v>
      </c>
      <c r="AB58" s="98">
        <v>0.67276631545276433</v>
      </c>
      <c r="AC58" s="100">
        <v>0</v>
      </c>
      <c r="AD58" s="96">
        <v>0</v>
      </c>
      <c r="AE58" s="95">
        <v>0</v>
      </c>
      <c r="AF58" s="95">
        <v>0</v>
      </c>
      <c r="AG58" s="96">
        <v>1</v>
      </c>
      <c r="AH58" s="96">
        <v>0.99051430760215442</v>
      </c>
      <c r="AI58" s="96">
        <v>0.99051430760215442</v>
      </c>
      <c r="AJ58" s="96">
        <v>99000</v>
      </c>
      <c r="AK58" s="96">
        <v>99000</v>
      </c>
      <c r="AL58" s="96">
        <v>82962.41520787745</v>
      </c>
      <c r="AM58" s="96">
        <v>99000</v>
      </c>
      <c r="AN58" s="96">
        <v>100417.1585304687</v>
      </c>
      <c r="AO58" s="96">
        <v>99000</v>
      </c>
      <c r="AP58" s="96">
        <v>65142</v>
      </c>
      <c r="AQ58" s="96">
        <v>66074.490313048416</v>
      </c>
      <c r="AR58" s="96">
        <v>66603.86522982367</v>
      </c>
      <c r="AS58" s="96">
        <v>0</v>
      </c>
      <c r="AT58" s="96">
        <v>99000</v>
      </c>
      <c r="AU58" s="96">
        <v>101221.6796805831</v>
      </c>
      <c r="AV58" s="96">
        <v>66074.490313048416</v>
      </c>
      <c r="AW58" s="96">
        <v>66603.86522982367</v>
      </c>
      <c r="AX58" s="96">
        <v>84150</v>
      </c>
      <c r="AY58" s="96">
        <v>83160</v>
      </c>
      <c r="AZ58" s="96">
        <v>82170</v>
      </c>
      <c r="BA58" s="96">
        <v>62865</v>
      </c>
      <c r="BB58" s="96">
        <v>99000</v>
      </c>
      <c r="BC58" s="96">
        <v>99000</v>
      </c>
      <c r="BD58" s="96">
        <v>99000</v>
      </c>
      <c r="BE58" s="96">
        <v>99000</v>
      </c>
      <c r="BF58" s="96">
        <v>99000</v>
      </c>
      <c r="BG58" s="96">
        <v>99000</v>
      </c>
      <c r="BH58" s="96">
        <v>99000</v>
      </c>
      <c r="BI58" s="96">
        <v>99000</v>
      </c>
      <c r="BJ58" s="96">
        <v>99000</v>
      </c>
      <c r="BK58" s="96">
        <v>99000</v>
      </c>
      <c r="BL58" s="96">
        <v>99000</v>
      </c>
      <c r="BM58" s="96">
        <v>99000</v>
      </c>
      <c r="BN58" s="96">
        <v>-935.03771461101553</v>
      </c>
      <c r="BO58" s="96">
        <v>-935.75201988812398</v>
      </c>
      <c r="BP58" s="96">
        <v>-936.4674173609942</v>
      </c>
      <c r="BQ58" s="96">
        <v>-937.20821661997309</v>
      </c>
      <c r="BR58" s="96">
        <v>-937.95018883596651</v>
      </c>
      <c r="BS58" s="96">
        <v>-938.69333679698218</v>
      </c>
      <c r="BT58" s="96">
        <v>-939.4376632999199</v>
      </c>
      <c r="BU58" s="96">
        <v>-940.19540244839891</v>
      </c>
      <c r="BV58" s="96">
        <v>-940.94211389734335</v>
      </c>
      <c r="BW58" s="96">
        <v>-941.69001237866519</v>
      </c>
      <c r="BX58" s="96">
        <v>-942.4391007250515</v>
      </c>
      <c r="BY58" s="96">
        <v>-943.18938177832308</v>
      </c>
      <c r="BZ58" s="96">
        <v>0</v>
      </c>
      <c r="CA58" s="96">
        <v>0</v>
      </c>
      <c r="CB58" s="96">
        <v>0</v>
      </c>
      <c r="CC58" s="96">
        <v>0</v>
      </c>
      <c r="CD58" s="96">
        <v>0</v>
      </c>
      <c r="CE58" s="96">
        <v>0</v>
      </c>
      <c r="CF58" s="96">
        <v>0</v>
      </c>
      <c r="CG58" s="96">
        <v>0</v>
      </c>
      <c r="CH58" s="96">
        <v>0</v>
      </c>
      <c r="CI58" s="96">
        <v>0</v>
      </c>
      <c r="CJ58" s="96">
        <v>0</v>
      </c>
      <c r="CK58" s="96">
        <v>0</v>
      </c>
      <c r="CL58" s="96">
        <v>99000</v>
      </c>
      <c r="CM58" s="96">
        <v>99000</v>
      </c>
      <c r="CN58" s="96">
        <v>99000</v>
      </c>
      <c r="CO58" s="96">
        <v>99000</v>
      </c>
      <c r="CP58" s="96">
        <v>99000</v>
      </c>
      <c r="CQ58" s="96">
        <v>99000</v>
      </c>
      <c r="CR58" s="96">
        <v>99000</v>
      </c>
      <c r="CS58" s="96">
        <v>99000</v>
      </c>
      <c r="CT58" s="96">
        <v>99000</v>
      </c>
      <c r="CU58" s="96">
        <v>99000</v>
      </c>
      <c r="CV58" s="96">
        <v>99000</v>
      </c>
      <c r="CW58" s="96">
        <v>99000</v>
      </c>
      <c r="CX58" s="96">
        <v>-935.03771461101553</v>
      </c>
      <c r="CY58" s="96">
        <v>-935.75201988812398</v>
      </c>
      <c r="CZ58" s="96">
        <v>-936.4674173609942</v>
      </c>
      <c r="DA58" s="96">
        <v>-937.20821661997309</v>
      </c>
      <c r="DB58" s="96">
        <v>-937.95018883596651</v>
      </c>
      <c r="DC58" s="96">
        <v>-938.69333679698218</v>
      </c>
      <c r="DD58" s="96">
        <v>-939.4376632999199</v>
      </c>
      <c r="DE58" s="96">
        <v>-940.19540244839891</v>
      </c>
      <c r="DF58" s="96">
        <v>-940.94211389734335</v>
      </c>
      <c r="DG58" s="96">
        <v>-941.69001237866519</v>
      </c>
      <c r="DH58" s="96">
        <v>-942.4391007250515</v>
      </c>
      <c r="DI58" s="96">
        <v>-943.18938177832308</v>
      </c>
      <c r="DJ58" s="96">
        <v>0</v>
      </c>
      <c r="DK58" s="96">
        <v>0</v>
      </c>
      <c r="DL58" s="96">
        <v>0</v>
      </c>
      <c r="DM58" s="96">
        <v>0</v>
      </c>
      <c r="DN58" s="96">
        <v>0</v>
      </c>
      <c r="DO58" s="96">
        <v>0</v>
      </c>
      <c r="DP58" s="96">
        <v>0</v>
      </c>
      <c r="DQ58" s="96">
        <v>0</v>
      </c>
      <c r="DR58" s="96">
        <v>0</v>
      </c>
      <c r="DS58" s="96">
        <v>0</v>
      </c>
      <c r="DT58" s="96">
        <v>0</v>
      </c>
      <c r="DU58" s="96">
        <v>0</v>
      </c>
      <c r="DV58" s="96">
        <v>-903.86750434293822</v>
      </c>
      <c r="DW58" s="96">
        <v>-828.2136414734349</v>
      </c>
      <c r="DX58" s="96">
        <v>-752.44299674267131</v>
      </c>
      <c r="DY58" s="96">
        <v>-673.98078081223775</v>
      </c>
      <c r="DZ58" s="96">
        <v>-595.39314212339809</v>
      </c>
      <c r="EA58" s="96">
        <v>-516.6797797010255</v>
      </c>
      <c r="EB58" s="96">
        <v>-437.84039160618522</v>
      </c>
      <c r="EC58" s="96">
        <v>-357.57910083138989</v>
      </c>
      <c r="ED58" s="96">
        <v>-278.48467322151657</v>
      </c>
      <c r="EE58" s="96">
        <v>-199.26330329539371</v>
      </c>
      <c r="EF58" s="96">
        <v>-119.9146852042058</v>
      </c>
      <c r="EG58" s="96">
        <v>-40.438512115743343</v>
      </c>
      <c r="EH58" s="101"/>
      <c r="EI58" s="99"/>
      <c r="EK58" s="101"/>
      <c r="EL58" s="99"/>
      <c r="EN58" s="101"/>
      <c r="EO58" s="99"/>
      <c r="EQ58" s="101"/>
      <c r="ER58" s="99"/>
    </row>
    <row r="59" spans="1:148" x14ac:dyDescent="0.3">
      <c r="A59" t="s">
        <v>33</v>
      </c>
      <c r="B59" t="s">
        <v>58</v>
      </c>
      <c r="C59" t="s">
        <v>100</v>
      </c>
      <c r="D59" t="s">
        <v>491</v>
      </c>
      <c r="E59" t="s">
        <v>492</v>
      </c>
      <c r="F59" s="94">
        <v>81000</v>
      </c>
      <c r="G59" s="95">
        <v>12</v>
      </c>
      <c r="H59" s="96">
        <v>1.04</v>
      </c>
      <c r="I59" s="96">
        <v>1.0323611111111111</v>
      </c>
      <c r="J59" s="97">
        <v>0.84099790299051769</v>
      </c>
      <c r="K59" s="96">
        <v>1.0073994349522399</v>
      </c>
      <c r="L59" s="96">
        <v>1.0107040659405591</v>
      </c>
      <c r="M59" s="96">
        <v>1</v>
      </c>
      <c r="N59" s="98">
        <v>0.64200000000000002</v>
      </c>
      <c r="O59" s="98">
        <v>0.65367329656663331</v>
      </c>
      <c r="P59" s="98">
        <v>0.62554795413772502</v>
      </c>
      <c r="Q59" s="99">
        <v>0</v>
      </c>
      <c r="R59" s="96">
        <v>0.96787202580992038</v>
      </c>
      <c r="S59" s="96">
        <v>1.006717555994838</v>
      </c>
      <c r="T59" s="99">
        <v>-7.3450854700855004E-3</v>
      </c>
      <c r="U59" s="99">
        <v>4.0839499529127243E-2</v>
      </c>
      <c r="V59" s="95">
        <v>0</v>
      </c>
      <c r="W59" s="99">
        <v>0</v>
      </c>
      <c r="X59" s="99">
        <v>0</v>
      </c>
      <c r="Y59" s="95">
        <v>0</v>
      </c>
      <c r="Z59" s="95">
        <v>1</v>
      </c>
      <c r="AA59" s="98">
        <v>0.65367329656663331</v>
      </c>
      <c r="AB59" s="98">
        <v>0.62554795413772502</v>
      </c>
      <c r="AC59" s="100">
        <v>0</v>
      </c>
      <c r="AD59" s="96">
        <v>0</v>
      </c>
      <c r="AE59" s="95">
        <v>1</v>
      </c>
      <c r="AF59" s="95">
        <v>1</v>
      </c>
      <c r="AG59" s="96">
        <v>1.046933333333333</v>
      </c>
      <c r="AH59" s="96">
        <v>1.00475975841704</v>
      </c>
      <c r="AI59" s="96">
        <v>1.0519164567699091</v>
      </c>
      <c r="AJ59" s="96">
        <v>84240</v>
      </c>
      <c r="AK59" s="96">
        <v>83621.25</v>
      </c>
      <c r="AL59" s="96">
        <v>68120.830142231935</v>
      </c>
      <c r="AM59" s="96">
        <v>81599.354231131452</v>
      </c>
      <c r="AN59" s="96">
        <v>81867.029341185262</v>
      </c>
      <c r="AO59" s="96">
        <v>81000</v>
      </c>
      <c r="AP59" s="96">
        <v>52002</v>
      </c>
      <c r="AQ59" s="96">
        <v>52947.537021897297</v>
      </c>
      <c r="AR59" s="96">
        <v>50669.384285155727</v>
      </c>
      <c r="AS59" s="96">
        <v>0</v>
      </c>
      <c r="AT59" s="96">
        <v>78397.634090603548</v>
      </c>
      <c r="AU59" s="96">
        <v>81544.122035581851</v>
      </c>
      <c r="AV59" s="96">
        <v>52947.537021897297</v>
      </c>
      <c r="AW59" s="96">
        <v>50669.384285155727</v>
      </c>
      <c r="AX59" s="96">
        <v>68850</v>
      </c>
      <c r="AY59" s="96">
        <v>68040</v>
      </c>
      <c r="AZ59" s="96">
        <v>68445</v>
      </c>
      <c r="BA59" s="96">
        <v>53055</v>
      </c>
      <c r="BB59" s="96">
        <v>81000</v>
      </c>
      <c r="BC59" s="96">
        <v>81000</v>
      </c>
      <c r="BD59" s="96">
        <v>81000</v>
      </c>
      <c r="BE59" s="96">
        <v>81000</v>
      </c>
      <c r="BF59" s="96">
        <v>81000</v>
      </c>
      <c r="BG59" s="96">
        <v>81000</v>
      </c>
      <c r="BH59" s="96">
        <v>81000</v>
      </c>
      <c r="BI59" s="96">
        <v>81000</v>
      </c>
      <c r="BJ59" s="96">
        <v>81000</v>
      </c>
      <c r="BK59" s="96">
        <v>81000</v>
      </c>
      <c r="BL59" s="96">
        <v>81000</v>
      </c>
      <c r="BM59" s="96">
        <v>81000</v>
      </c>
      <c r="BN59" s="96">
        <v>3641.8322366486482</v>
      </c>
      <c r="BO59" s="96">
        <v>3641.677378899522</v>
      </c>
      <c r="BP59" s="96">
        <v>3641.5226404622758</v>
      </c>
      <c r="BQ59" s="96">
        <v>3641.3627819548769</v>
      </c>
      <c r="BR59" s="96">
        <v>3641.2030506860128</v>
      </c>
      <c r="BS59" s="96">
        <v>3641.043446503797</v>
      </c>
      <c r="BT59" s="96">
        <v>3640.8839692566439</v>
      </c>
      <c r="BU59" s="96">
        <v>7026.3508878477414</v>
      </c>
      <c r="BV59" s="96">
        <v>7026.18529722127</v>
      </c>
      <c r="BW59" s="96">
        <v>3640.403690512625</v>
      </c>
      <c r="BX59" s="96">
        <v>3640.24472156413</v>
      </c>
      <c r="BY59" s="96">
        <v>3640.0858787937941</v>
      </c>
      <c r="BZ59" s="96">
        <v>3240.0000000000032</v>
      </c>
      <c r="CA59" s="96">
        <v>3240.0000000000032</v>
      </c>
      <c r="CB59" s="96">
        <v>3240.0000000000032</v>
      </c>
      <c r="CC59" s="96">
        <v>3240.0000000000032</v>
      </c>
      <c r="CD59" s="96">
        <v>3240.0000000000032</v>
      </c>
      <c r="CE59" s="96">
        <v>3240.0000000000032</v>
      </c>
      <c r="CF59" s="96">
        <v>3240.0000000000032</v>
      </c>
      <c r="CG59" s="96">
        <v>6609.6000000000085</v>
      </c>
      <c r="CH59" s="96">
        <v>6609.6000000000085</v>
      </c>
      <c r="CI59" s="96">
        <v>3240.0000000000032</v>
      </c>
      <c r="CJ59" s="96">
        <v>3240.0000000000032</v>
      </c>
      <c r="CK59" s="96">
        <v>3240.0000000000032</v>
      </c>
      <c r="CL59" s="96">
        <v>81000</v>
      </c>
      <c r="CM59" s="96">
        <v>81000</v>
      </c>
      <c r="CN59" s="96">
        <v>81000</v>
      </c>
      <c r="CO59" s="96">
        <v>81000</v>
      </c>
      <c r="CP59" s="96">
        <v>81000</v>
      </c>
      <c r="CQ59" s="96">
        <v>81000</v>
      </c>
      <c r="CR59" s="96">
        <v>81000</v>
      </c>
      <c r="CS59" s="96">
        <v>81000</v>
      </c>
      <c r="CT59" s="96">
        <v>81000</v>
      </c>
      <c r="CU59" s="96">
        <v>81000</v>
      </c>
      <c r="CV59" s="96">
        <v>81000</v>
      </c>
      <c r="CW59" s="96">
        <v>81000</v>
      </c>
      <c r="CX59" s="96">
        <v>386.37715062369841</v>
      </c>
      <c r="CY59" s="96">
        <v>386.22824894184578</v>
      </c>
      <c r="CZ59" s="96">
        <v>386.07946198295241</v>
      </c>
      <c r="DA59" s="96">
        <v>385.92575187969481</v>
      </c>
      <c r="DB59" s="96">
        <v>385.77216412115962</v>
      </c>
      <c r="DC59" s="96">
        <v>385.61869856133939</v>
      </c>
      <c r="DD59" s="96">
        <v>385.4653550544611</v>
      </c>
      <c r="DE59" s="96">
        <v>385.30962264028079</v>
      </c>
      <c r="DF59" s="96">
        <v>385.1565247977573</v>
      </c>
      <c r="DG59" s="96">
        <v>385.00354856983017</v>
      </c>
      <c r="DH59" s="96">
        <v>384.85069381166142</v>
      </c>
      <c r="DI59" s="96">
        <v>384.69796037864643</v>
      </c>
      <c r="DJ59" s="96">
        <v>3240.0000000000032</v>
      </c>
      <c r="DK59" s="96">
        <v>3240.0000000000032</v>
      </c>
      <c r="DL59" s="96">
        <v>3240.0000000000032</v>
      </c>
      <c r="DM59" s="96">
        <v>3240.0000000000032</v>
      </c>
      <c r="DN59" s="96">
        <v>3240.0000000000032</v>
      </c>
      <c r="DO59" s="96">
        <v>3240.0000000000032</v>
      </c>
      <c r="DP59" s="96">
        <v>3240.0000000000032</v>
      </c>
      <c r="DQ59" s="96">
        <v>0</v>
      </c>
      <c r="DR59" s="96">
        <v>0</v>
      </c>
      <c r="DS59" s="96">
        <v>0</v>
      </c>
      <c r="DT59" s="96">
        <v>0</v>
      </c>
      <c r="DU59" s="96">
        <v>0</v>
      </c>
      <c r="DV59" s="96">
        <v>3622.941463382921</v>
      </c>
      <c r="DW59" s="96">
        <v>3590.4843134450662</v>
      </c>
      <c r="DX59" s="96">
        <v>3558.0520518569151</v>
      </c>
      <c r="DY59" s="96">
        <v>3524.546529302479</v>
      </c>
      <c r="DZ59" s="96">
        <v>3491.0675488776678</v>
      </c>
      <c r="EA59" s="96">
        <v>3457.6150790560032</v>
      </c>
      <c r="EB59" s="96">
        <v>3424.1890883610622</v>
      </c>
      <c r="EC59" s="96">
        <v>144.46368465085561</v>
      </c>
      <c r="ED59" s="96">
        <v>112.3745559214728</v>
      </c>
      <c r="EE59" s="96">
        <v>80.310796886851051</v>
      </c>
      <c r="EF59" s="96">
        <v>48.272377472887037</v>
      </c>
      <c r="EG59" s="96">
        <v>16.259267653067511</v>
      </c>
      <c r="EH59" s="101">
        <v>46296</v>
      </c>
      <c r="EI59" s="99">
        <v>0.04</v>
      </c>
      <c r="EJ59" t="s">
        <v>376</v>
      </c>
      <c r="EK59" s="101">
        <v>46600</v>
      </c>
      <c r="EL59" s="99">
        <v>0.04</v>
      </c>
      <c r="EM59" t="s">
        <v>377</v>
      </c>
      <c r="EN59" s="101"/>
      <c r="EO59" s="99"/>
      <c r="EQ59" s="101"/>
      <c r="ER59" s="99"/>
    </row>
    <row r="60" spans="1:148" x14ac:dyDescent="0.3">
      <c r="A60" t="s">
        <v>33</v>
      </c>
      <c r="B60" t="s">
        <v>58</v>
      </c>
      <c r="C60" t="s">
        <v>102</v>
      </c>
      <c r="D60" t="s">
        <v>493</v>
      </c>
      <c r="E60" t="s">
        <v>494</v>
      </c>
      <c r="F60" s="94">
        <v>63000</v>
      </c>
      <c r="G60" s="95">
        <v>12</v>
      </c>
      <c r="H60" s="96">
        <v>1.05</v>
      </c>
      <c r="I60" s="96">
        <v>1.0326388888888891</v>
      </c>
      <c r="J60" s="97">
        <v>0.84399161196207151</v>
      </c>
      <c r="K60" s="96">
        <v>1.0168123739071959</v>
      </c>
      <c r="L60" s="96">
        <v>1.0071190139247479</v>
      </c>
      <c r="M60" s="96">
        <v>1</v>
      </c>
      <c r="N60" s="98">
        <v>0.67</v>
      </c>
      <c r="O60" s="98">
        <v>0.68611422048845094</v>
      </c>
      <c r="P60" s="98">
        <v>0.66428502871466544</v>
      </c>
      <c r="Q60" s="99">
        <v>0</v>
      </c>
      <c r="R60" s="96">
        <v>1</v>
      </c>
      <c r="S60" s="96">
        <v>0.99147019211144083</v>
      </c>
      <c r="T60" s="99">
        <v>-1.653439153439162E-2</v>
      </c>
      <c r="U60" s="99">
        <v>1.6812373907195699E-2</v>
      </c>
      <c r="V60" s="95">
        <v>0</v>
      </c>
      <c r="W60" s="99">
        <v>0</v>
      </c>
      <c r="X60" s="99">
        <v>0</v>
      </c>
      <c r="Y60" s="95">
        <v>0</v>
      </c>
      <c r="Z60" s="95">
        <v>1</v>
      </c>
      <c r="AA60" s="98">
        <v>0.68611422048845094</v>
      </c>
      <c r="AB60" s="98">
        <v>0.66428502871466544</v>
      </c>
      <c r="AC60" s="100">
        <v>0</v>
      </c>
      <c r="AD60" s="96">
        <v>0</v>
      </c>
      <c r="AE60" s="95">
        <v>1</v>
      </c>
      <c r="AF60" s="95">
        <v>0</v>
      </c>
      <c r="AG60" s="96">
        <v>1.041666666666667</v>
      </c>
      <c r="AH60" s="96">
        <v>1.0191078169498311</v>
      </c>
      <c r="AI60" s="96">
        <v>1.061571908788417</v>
      </c>
      <c r="AJ60" s="96">
        <v>66150</v>
      </c>
      <c r="AK60" s="96">
        <v>65056.25</v>
      </c>
      <c r="AL60" s="96">
        <v>53171.471553610507</v>
      </c>
      <c r="AM60" s="96">
        <v>64059.179556153329</v>
      </c>
      <c r="AN60" s="96">
        <v>63448.49787725912</v>
      </c>
      <c r="AO60" s="96">
        <v>63000</v>
      </c>
      <c r="AP60" s="96">
        <v>42210</v>
      </c>
      <c r="AQ60" s="96">
        <v>43225.195890772411</v>
      </c>
      <c r="AR60" s="96">
        <v>41849.956809023919</v>
      </c>
      <c r="AS60" s="96">
        <v>0</v>
      </c>
      <c r="AT60" s="96">
        <v>63000</v>
      </c>
      <c r="AU60" s="96">
        <v>62462.622103020767</v>
      </c>
      <c r="AV60" s="96">
        <v>43225.195890772411</v>
      </c>
      <c r="AW60" s="96">
        <v>41849.956809023919</v>
      </c>
      <c r="AX60" s="96">
        <v>53550</v>
      </c>
      <c r="AY60" s="96">
        <v>52920</v>
      </c>
      <c r="AZ60" s="96">
        <v>54180</v>
      </c>
      <c r="BA60" s="96">
        <v>39375</v>
      </c>
      <c r="BB60" s="96">
        <v>63000</v>
      </c>
      <c r="BC60" s="96">
        <v>63000</v>
      </c>
      <c r="BD60" s="96">
        <v>63000</v>
      </c>
      <c r="BE60" s="96">
        <v>63000</v>
      </c>
      <c r="BF60" s="96">
        <v>63000</v>
      </c>
      <c r="BG60" s="96">
        <v>63000</v>
      </c>
      <c r="BH60" s="96">
        <v>63000</v>
      </c>
      <c r="BI60" s="96">
        <v>63000</v>
      </c>
      <c r="BJ60" s="96">
        <v>63000</v>
      </c>
      <c r="BK60" s="96">
        <v>63000</v>
      </c>
      <c r="BL60" s="96">
        <v>63000</v>
      </c>
      <c r="BM60" s="96">
        <v>63000</v>
      </c>
      <c r="BN60" s="96">
        <v>4425.0376257492189</v>
      </c>
      <c r="BO60" s="96">
        <v>4423.0544131603983</v>
      </c>
      <c r="BP60" s="96">
        <v>4421.0773604274718</v>
      </c>
      <c r="BQ60" s="96">
        <v>4419.0397350993417</v>
      </c>
      <c r="BR60" s="96">
        <v>4417.0086322252328</v>
      </c>
      <c r="BS60" s="96">
        <v>4414.9840205375376</v>
      </c>
      <c r="BT60" s="96">
        <v>4412.9658689682292</v>
      </c>
      <c r="BU60" s="96">
        <v>4410.9212209833686</v>
      </c>
      <c r="BV60" s="96">
        <v>4408.9160018770663</v>
      </c>
      <c r="BW60" s="96">
        <v>4406.9171503682928</v>
      </c>
      <c r="BX60" s="96">
        <v>1195.1663201663159</v>
      </c>
      <c r="BY60" s="96">
        <v>1193.2746944812029</v>
      </c>
      <c r="BZ60" s="96">
        <v>3150.0000000000032</v>
      </c>
      <c r="CA60" s="96">
        <v>3150.0000000000032</v>
      </c>
      <c r="CB60" s="96">
        <v>3150.0000000000032</v>
      </c>
      <c r="CC60" s="96">
        <v>3150.0000000000032</v>
      </c>
      <c r="CD60" s="96">
        <v>3150.0000000000032</v>
      </c>
      <c r="CE60" s="96">
        <v>3150.0000000000032</v>
      </c>
      <c r="CF60" s="96">
        <v>3150.0000000000032</v>
      </c>
      <c r="CG60" s="96">
        <v>3150.0000000000032</v>
      </c>
      <c r="CH60" s="96">
        <v>3150.0000000000032</v>
      </c>
      <c r="CI60" s="96">
        <v>3150.0000000000032</v>
      </c>
      <c r="CJ60" s="96">
        <v>0</v>
      </c>
      <c r="CK60" s="96">
        <v>0</v>
      </c>
      <c r="CL60" s="96">
        <v>63000</v>
      </c>
      <c r="CM60" s="96">
        <v>63000</v>
      </c>
      <c r="CN60" s="96">
        <v>63000</v>
      </c>
      <c r="CO60" s="96">
        <v>63000</v>
      </c>
      <c r="CP60" s="96">
        <v>63000</v>
      </c>
      <c r="CQ60" s="96">
        <v>63000</v>
      </c>
      <c r="CR60" s="96">
        <v>63000</v>
      </c>
      <c r="CS60" s="96">
        <v>63000</v>
      </c>
      <c r="CT60" s="96">
        <v>63000</v>
      </c>
      <c r="CU60" s="96">
        <v>63000</v>
      </c>
      <c r="CV60" s="96">
        <v>63000</v>
      </c>
      <c r="CW60" s="96">
        <v>63000</v>
      </c>
      <c r="CX60" s="96">
        <v>1214.3215483325839</v>
      </c>
      <c r="CY60" s="96">
        <v>1212.4327744384741</v>
      </c>
      <c r="CZ60" s="96">
        <v>1210.5498670737809</v>
      </c>
      <c r="DA60" s="96">
        <v>1208.609271523183</v>
      </c>
      <c r="DB60" s="96">
        <v>1206.674887833545</v>
      </c>
      <c r="DC60" s="96">
        <v>1204.746686226229</v>
      </c>
      <c r="DD60" s="96">
        <v>1202.824637112594</v>
      </c>
      <c r="DE60" s="96">
        <v>1200.877353317494</v>
      </c>
      <c r="DF60" s="96">
        <v>1198.967620835296</v>
      </c>
      <c r="DG60" s="96">
        <v>1197.0639527317101</v>
      </c>
      <c r="DH60" s="96">
        <v>1195.1663201663159</v>
      </c>
      <c r="DI60" s="96">
        <v>1193.2746944812029</v>
      </c>
      <c r="DJ60" s="96">
        <v>0</v>
      </c>
      <c r="DK60" s="96">
        <v>0</v>
      </c>
      <c r="DL60" s="96">
        <v>0</v>
      </c>
      <c r="DM60" s="96">
        <v>0</v>
      </c>
      <c r="DN60" s="96">
        <v>0</v>
      </c>
      <c r="DO60" s="96">
        <v>0</v>
      </c>
      <c r="DP60" s="96">
        <v>0</v>
      </c>
      <c r="DQ60" s="96">
        <v>0</v>
      </c>
      <c r="DR60" s="96">
        <v>0</v>
      </c>
      <c r="DS60" s="96">
        <v>0</v>
      </c>
      <c r="DT60" s="96">
        <v>0</v>
      </c>
      <c r="DU60" s="96">
        <v>0</v>
      </c>
      <c r="DV60" s="96">
        <v>1140.766261689512</v>
      </c>
      <c r="DW60" s="96">
        <v>1042.884486058658</v>
      </c>
      <c r="DX60" s="96">
        <v>945.30099945765244</v>
      </c>
      <c r="DY60" s="96">
        <v>844.72177814450401</v>
      </c>
      <c r="DZ60" s="96">
        <v>744.45846098395646</v>
      </c>
      <c r="EA60" s="96">
        <v>644.50956199876441</v>
      </c>
      <c r="EB60" s="96">
        <v>544.87360451687141</v>
      </c>
      <c r="EC60" s="96">
        <v>443.92343762010512</v>
      </c>
      <c r="ED60" s="96">
        <v>344.91404011461418</v>
      </c>
      <c r="EE60" s="96">
        <v>246.21318552198849</v>
      </c>
      <c r="EF60" s="96">
        <v>147.819433817902</v>
      </c>
      <c r="EG60" s="96">
        <v>49.731353925285937</v>
      </c>
      <c r="EH60" s="101">
        <v>46327</v>
      </c>
      <c r="EI60" s="99">
        <v>0.05</v>
      </c>
      <c r="EJ60" t="s">
        <v>376</v>
      </c>
      <c r="EK60" s="101"/>
      <c r="EL60" s="99"/>
      <c r="EN60" s="101"/>
      <c r="EO60" s="99"/>
      <c r="EQ60" s="101"/>
      <c r="ER60" s="99"/>
    </row>
    <row r="61" spans="1:148" x14ac:dyDescent="0.3">
      <c r="A61" t="s">
        <v>33</v>
      </c>
      <c r="B61" t="s">
        <v>58</v>
      </c>
      <c r="C61" t="s">
        <v>103</v>
      </c>
      <c r="D61" t="s">
        <v>495</v>
      </c>
      <c r="E61" t="s">
        <v>496</v>
      </c>
      <c r="F61" s="94">
        <v>45000</v>
      </c>
      <c r="G61" s="95">
        <v>12</v>
      </c>
      <c r="H61" s="96">
        <v>1</v>
      </c>
      <c r="I61" s="96">
        <v>1</v>
      </c>
      <c r="J61" s="97">
        <v>0.84</v>
      </c>
      <c r="K61" s="96">
        <v>1</v>
      </c>
      <c r="L61" s="96">
        <v>1.0119047619047621</v>
      </c>
      <c r="M61" s="96">
        <v>1</v>
      </c>
      <c r="N61" s="98">
        <v>0.65400000000000003</v>
      </c>
      <c r="O61" s="98">
        <v>0.66178571428571431</v>
      </c>
      <c r="P61" s="98">
        <v>0.66178571428571431</v>
      </c>
      <c r="Q61" s="99">
        <v>0</v>
      </c>
      <c r="R61" s="96">
        <v>1</v>
      </c>
      <c r="S61" s="96">
        <v>1.0119047619047621</v>
      </c>
      <c r="T61" s="99">
        <v>0</v>
      </c>
      <c r="U61" s="99">
        <v>0</v>
      </c>
      <c r="V61" s="95">
        <v>0</v>
      </c>
      <c r="W61" s="99">
        <v>0</v>
      </c>
      <c r="X61" s="99">
        <v>0</v>
      </c>
      <c r="Y61" s="95">
        <v>0</v>
      </c>
      <c r="Z61" s="95">
        <v>1</v>
      </c>
      <c r="AA61" s="98">
        <v>0.66178571428571431</v>
      </c>
      <c r="AB61" s="98">
        <v>0.66178571428571431</v>
      </c>
      <c r="AC61" s="100">
        <v>0</v>
      </c>
      <c r="AD61" s="96">
        <v>0</v>
      </c>
      <c r="AE61" s="95">
        <v>0</v>
      </c>
      <c r="AF61" s="95">
        <v>0</v>
      </c>
      <c r="AG61" s="96">
        <v>1</v>
      </c>
      <c r="AH61" s="96">
        <v>1</v>
      </c>
      <c r="AI61" s="96">
        <v>1</v>
      </c>
      <c r="AJ61" s="96">
        <v>45000</v>
      </c>
      <c r="AK61" s="96">
        <v>45000</v>
      </c>
      <c r="AL61" s="96">
        <v>37800</v>
      </c>
      <c r="AM61" s="96">
        <v>45000</v>
      </c>
      <c r="AN61" s="96">
        <v>45535.714285714283</v>
      </c>
      <c r="AO61" s="96">
        <v>45000</v>
      </c>
      <c r="AP61" s="96">
        <v>29430</v>
      </c>
      <c r="AQ61" s="96">
        <v>29780.357142857141</v>
      </c>
      <c r="AR61" s="96">
        <v>29780.357142857141</v>
      </c>
      <c r="AS61" s="96">
        <v>0</v>
      </c>
      <c r="AT61" s="96">
        <v>45000</v>
      </c>
      <c r="AU61" s="96">
        <v>45535.714285714283</v>
      </c>
      <c r="AV61" s="96">
        <v>29780.357142857141</v>
      </c>
      <c r="AW61" s="96">
        <v>29780.357142857141</v>
      </c>
      <c r="AX61" s="96">
        <v>38250</v>
      </c>
      <c r="AY61" s="96">
        <v>37800</v>
      </c>
      <c r="AZ61" s="96">
        <v>37800</v>
      </c>
      <c r="BA61" s="96">
        <v>29025</v>
      </c>
      <c r="BB61" s="96">
        <v>45000</v>
      </c>
      <c r="BC61" s="96">
        <v>45000</v>
      </c>
      <c r="BD61" s="96">
        <v>45000</v>
      </c>
      <c r="BE61" s="96">
        <v>45000</v>
      </c>
      <c r="BF61" s="96">
        <v>45000</v>
      </c>
      <c r="BG61" s="96">
        <v>45000</v>
      </c>
      <c r="BH61" s="96">
        <v>45000</v>
      </c>
      <c r="BI61" s="96">
        <v>45000</v>
      </c>
      <c r="BJ61" s="96">
        <v>45000</v>
      </c>
      <c r="BK61" s="96">
        <v>45000</v>
      </c>
      <c r="BL61" s="96">
        <v>45000</v>
      </c>
      <c r="BM61" s="96">
        <v>45000</v>
      </c>
      <c r="BN61" s="96">
        <v>0</v>
      </c>
      <c r="BO61" s="96">
        <v>0</v>
      </c>
      <c r="BP61" s="96">
        <v>0</v>
      </c>
      <c r="BQ61" s="96">
        <v>0</v>
      </c>
      <c r="BR61" s="96">
        <v>0</v>
      </c>
      <c r="BS61" s="96">
        <v>0</v>
      </c>
      <c r="BT61" s="96">
        <v>0</v>
      </c>
      <c r="BU61" s="96">
        <v>0</v>
      </c>
      <c r="BV61" s="96">
        <v>0</v>
      </c>
      <c r="BW61" s="96">
        <v>0</v>
      </c>
      <c r="BX61" s="96">
        <v>0</v>
      </c>
      <c r="BY61" s="96">
        <v>0</v>
      </c>
      <c r="BZ61" s="96">
        <v>0</v>
      </c>
      <c r="CA61" s="96">
        <v>0</v>
      </c>
      <c r="CB61" s="96">
        <v>0</v>
      </c>
      <c r="CC61" s="96">
        <v>0</v>
      </c>
      <c r="CD61" s="96">
        <v>0</v>
      </c>
      <c r="CE61" s="96">
        <v>0</v>
      </c>
      <c r="CF61" s="96">
        <v>0</v>
      </c>
      <c r="CG61" s="96">
        <v>0</v>
      </c>
      <c r="CH61" s="96">
        <v>0</v>
      </c>
      <c r="CI61" s="96">
        <v>0</v>
      </c>
      <c r="CJ61" s="96">
        <v>0</v>
      </c>
      <c r="CK61" s="96">
        <v>0</v>
      </c>
      <c r="CL61" s="96">
        <v>45000</v>
      </c>
      <c r="CM61" s="96">
        <v>45000</v>
      </c>
      <c r="CN61" s="96">
        <v>45000</v>
      </c>
      <c r="CO61" s="96">
        <v>45000</v>
      </c>
      <c r="CP61" s="96">
        <v>45000</v>
      </c>
      <c r="CQ61" s="96">
        <v>45000</v>
      </c>
      <c r="CR61" s="96">
        <v>45000</v>
      </c>
      <c r="CS61" s="96">
        <v>45000</v>
      </c>
      <c r="CT61" s="96">
        <v>45000</v>
      </c>
      <c r="CU61" s="96">
        <v>45000</v>
      </c>
      <c r="CV61" s="96">
        <v>45000</v>
      </c>
      <c r="CW61" s="96">
        <v>45000</v>
      </c>
      <c r="CX61" s="96">
        <v>0</v>
      </c>
      <c r="CY61" s="96">
        <v>0</v>
      </c>
      <c r="CZ61" s="96">
        <v>0</v>
      </c>
      <c r="DA61" s="96">
        <v>0</v>
      </c>
      <c r="DB61" s="96">
        <v>0</v>
      </c>
      <c r="DC61" s="96">
        <v>0</v>
      </c>
      <c r="DD61" s="96">
        <v>0</v>
      </c>
      <c r="DE61" s="96">
        <v>0</v>
      </c>
      <c r="DF61" s="96">
        <v>0</v>
      </c>
      <c r="DG61" s="96">
        <v>0</v>
      </c>
      <c r="DH61" s="96">
        <v>0</v>
      </c>
      <c r="DI61" s="96">
        <v>0</v>
      </c>
      <c r="DJ61" s="96">
        <v>0</v>
      </c>
      <c r="DK61" s="96">
        <v>0</v>
      </c>
      <c r="DL61" s="96">
        <v>0</v>
      </c>
      <c r="DM61" s="96">
        <v>0</v>
      </c>
      <c r="DN61" s="96">
        <v>0</v>
      </c>
      <c r="DO61" s="96">
        <v>0</v>
      </c>
      <c r="DP61" s="96">
        <v>0</v>
      </c>
      <c r="DQ61" s="96">
        <v>0</v>
      </c>
      <c r="DR61" s="96">
        <v>0</v>
      </c>
      <c r="DS61" s="96">
        <v>0</v>
      </c>
      <c r="DT61" s="96">
        <v>0</v>
      </c>
      <c r="DU61" s="96">
        <v>0</v>
      </c>
      <c r="DV61" s="96">
        <v>0</v>
      </c>
      <c r="DW61" s="96">
        <v>0</v>
      </c>
      <c r="DX61" s="96">
        <v>0</v>
      </c>
      <c r="DY61" s="96">
        <v>0</v>
      </c>
      <c r="DZ61" s="96">
        <v>0</v>
      </c>
      <c r="EA61" s="96">
        <v>0</v>
      </c>
      <c r="EB61" s="96">
        <v>0</v>
      </c>
      <c r="EC61" s="96">
        <v>0</v>
      </c>
      <c r="ED61" s="96">
        <v>0</v>
      </c>
      <c r="EE61" s="96">
        <v>0</v>
      </c>
      <c r="EF61" s="96">
        <v>0</v>
      </c>
      <c r="EG61" s="96">
        <v>0</v>
      </c>
      <c r="EH61" s="101"/>
      <c r="EI61" s="99"/>
      <c r="EK61" s="101"/>
      <c r="EL61" s="99"/>
      <c r="EN61" s="101"/>
      <c r="EO61" s="99"/>
      <c r="EQ61" s="101"/>
      <c r="ER61" s="99"/>
    </row>
    <row r="62" spans="1:148" x14ac:dyDescent="0.3">
      <c r="A62" t="s">
        <v>33</v>
      </c>
      <c r="B62" t="s">
        <v>58</v>
      </c>
      <c r="C62" t="s">
        <v>105</v>
      </c>
      <c r="D62" t="s">
        <v>497</v>
      </c>
      <c r="E62" t="s">
        <v>498</v>
      </c>
      <c r="F62" s="94">
        <v>103500</v>
      </c>
      <c r="G62" s="95">
        <v>12</v>
      </c>
      <c r="H62" s="96">
        <v>1.02</v>
      </c>
      <c r="I62" s="96">
        <v>1.02</v>
      </c>
      <c r="J62" s="97">
        <v>0.84299370897155379</v>
      </c>
      <c r="K62" s="96">
        <v>1</v>
      </c>
      <c r="L62" s="96">
        <v>1.0083112020337539</v>
      </c>
      <c r="M62" s="96">
        <v>1</v>
      </c>
      <c r="N62" s="98">
        <v>0.63800000000000001</v>
      </c>
      <c r="O62" s="98">
        <v>0.64330254689753508</v>
      </c>
      <c r="P62" s="98">
        <v>0.63576768162962372</v>
      </c>
      <c r="Q62" s="99">
        <v>0</v>
      </c>
      <c r="R62" s="96">
        <v>1</v>
      </c>
      <c r="S62" s="96">
        <v>0.99650106838498997</v>
      </c>
      <c r="T62" s="99">
        <v>0</v>
      </c>
      <c r="U62" s="99">
        <v>0</v>
      </c>
      <c r="V62" s="95">
        <v>0</v>
      </c>
      <c r="W62" s="99">
        <v>0</v>
      </c>
      <c r="X62" s="99">
        <v>0</v>
      </c>
      <c r="Y62" s="95">
        <v>0</v>
      </c>
      <c r="Z62" s="95">
        <v>1</v>
      </c>
      <c r="AA62" s="98">
        <v>0.64330254689753508</v>
      </c>
      <c r="AB62" s="98">
        <v>0.63576768162962372</v>
      </c>
      <c r="AC62" s="100">
        <v>0</v>
      </c>
      <c r="AD62" s="96">
        <v>0</v>
      </c>
      <c r="AE62" s="95">
        <v>1</v>
      </c>
      <c r="AF62" s="95">
        <v>0</v>
      </c>
      <c r="AG62" s="96">
        <v>1</v>
      </c>
      <c r="AH62" s="96">
        <v>1.014313571147019</v>
      </c>
      <c r="AI62" s="96">
        <v>1.014313571147019</v>
      </c>
      <c r="AJ62" s="96">
        <v>105570</v>
      </c>
      <c r="AK62" s="96">
        <v>105570</v>
      </c>
      <c r="AL62" s="96">
        <v>87249.848878555815</v>
      </c>
      <c r="AM62" s="96">
        <v>103500</v>
      </c>
      <c r="AN62" s="96">
        <v>104360.20941049349</v>
      </c>
      <c r="AO62" s="96">
        <v>103500</v>
      </c>
      <c r="AP62" s="96">
        <v>66033</v>
      </c>
      <c r="AQ62" s="96">
        <v>66581.813603894887</v>
      </c>
      <c r="AR62" s="96">
        <v>65801.955048666059</v>
      </c>
      <c r="AS62" s="96">
        <v>0</v>
      </c>
      <c r="AT62" s="96">
        <v>103500</v>
      </c>
      <c r="AU62" s="96">
        <v>103137.8605778465</v>
      </c>
      <c r="AV62" s="96">
        <v>66581.813603894887</v>
      </c>
      <c r="AW62" s="96">
        <v>65801.955048666059</v>
      </c>
      <c r="AX62" s="96">
        <v>87975</v>
      </c>
      <c r="AY62" s="96">
        <v>86940</v>
      </c>
      <c r="AZ62" s="96">
        <v>88492.5</v>
      </c>
      <c r="BA62" s="96">
        <v>63652.5</v>
      </c>
      <c r="BB62" s="96">
        <v>103500</v>
      </c>
      <c r="BC62" s="96">
        <v>103500</v>
      </c>
      <c r="BD62" s="96">
        <v>103500</v>
      </c>
      <c r="BE62" s="96">
        <v>103500</v>
      </c>
      <c r="BF62" s="96">
        <v>103500</v>
      </c>
      <c r="BG62" s="96">
        <v>103500</v>
      </c>
      <c r="BH62" s="96">
        <v>103500</v>
      </c>
      <c r="BI62" s="96">
        <v>103500</v>
      </c>
      <c r="BJ62" s="96">
        <v>103500</v>
      </c>
      <c r="BK62" s="96">
        <v>103500</v>
      </c>
      <c r="BL62" s="96">
        <v>103500</v>
      </c>
      <c r="BM62" s="96">
        <v>103500</v>
      </c>
      <c r="BN62" s="96">
        <v>1491.148433953688</v>
      </c>
      <c r="BO62" s="96">
        <v>1489.414130263378</v>
      </c>
      <c r="BP62" s="96">
        <v>1487.6838561049151</v>
      </c>
      <c r="BQ62" s="96">
        <v>1485.899150409065</v>
      </c>
      <c r="BR62" s="96">
        <v>1484.118721640579</v>
      </c>
      <c r="BS62" s="96">
        <v>1482.342554443786</v>
      </c>
      <c r="BT62" s="96">
        <v>1480.570633536486</v>
      </c>
      <c r="BU62" s="96">
        <v>1478.7740003523129</v>
      </c>
      <c r="BV62" s="96">
        <v>1477.0105954568569</v>
      </c>
      <c r="BW62" s="96">
        <v>1475.2513911939809</v>
      </c>
      <c r="BX62" s="96">
        <v>1473.496372571951</v>
      </c>
      <c r="BY62" s="96">
        <v>1471.7455246703189</v>
      </c>
      <c r="BZ62" s="96">
        <v>0</v>
      </c>
      <c r="CA62" s="96">
        <v>0</v>
      </c>
      <c r="CB62" s="96">
        <v>0</v>
      </c>
      <c r="CC62" s="96">
        <v>0</v>
      </c>
      <c r="CD62" s="96">
        <v>0</v>
      </c>
      <c r="CE62" s="96">
        <v>0</v>
      </c>
      <c r="CF62" s="96">
        <v>0</v>
      </c>
      <c r="CG62" s="96">
        <v>0</v>
      </c>
      <c r="CH62" s="96">
        <v>0</v>
      </c>
      <c r="CI62" s="96">
        <v>0</v>
      </c>
      <c r="CJ62" s="96">
        <v>0</v>
      </c>
      <c r="CK62" s="96">
        <v>0</v>
      </c>
      <c r="CL62" s="96">
        <v>103500</v>
      </c>
      <c r="CM62" s="96">
        <v>103500</v>
      </c>
      <c r="CN62" s="96">
        <v>103500</v>
      </c>
      <c r="CO62" s="96">
        <v>103500</v>
      </c>
      <c r="CP62" s="96">
        <v>103500</v>
      </c>
      <c r="CQ62" s="96">
        <v>103500</v>
      </c>
      <c r="CR62" s="96">
        <v>103500</v>
      </c>
      <c r="CS62" s="96">
        <v>103500</v>
      </c>
      <c r="CT62" s="96">
        <v>103500</v>
      </c>
      <c r="CU62" s="96">
        <v>103500</v>
      </c>
      <c r="CV62" s="96">
        <v>103500</v>
      </c>
      <c r="CW62" s="96">
        <v>103500</v>
      </c>
      <c r="CX62" s="96">
        <v>1491.148433953688</v>
      </c>
      <c r="CY62" s="96">
        <v>1489.414130263378</v>
      </c>
      <c r="CZ62" s="96">
        <v>1487.6838561049151</v>
      </c>
      <c r="DA62" s="96">
        <v>1485.899150409065</v>
      </c>
      <c r="DB62" s="96">
        <v>1484.118721640579</v>
      </c>
      <c r="DC62" s="96">
        <v>1482.342554443786</v>
      </c>
      <c r="DD62" s="96">
        <v>1480.570633536486</v>
      </c>
      <c r="DE62" s="96">
        <v>1478.7740003523129</v>
      </c>
      <c r="DF62" s="96">
        <v>1477.0105954568569</v>
      </c>
      <c r="DG62" s="96">
        <v>1475.2513911939809</v>
      </c>
      <c r="DH62" s="96">
        <v>1473.496372571951</v>
      </c>
      <c r="DI62" s="96">
        <v>1471.7455246703189</v>
      </c>
      <c r="DJ62" s="96">
        <v>0</v>
      </c>
      <c r="DK62" s="96">
        <v>0</v>
      </c>
      <c r="DL62" s="96">
        <v>0</v>
      </c>
      <c r="DM62" s="96">
        <v>0</v>
      </c>
      <c r="DN62" s="96">
        <v>0</v>
      </c>
      <c r="DO62" s="96">
        <v>0</v>
      </c>
      <c r="DP62" s="96">
        <v>0</v>
      </c>
      <c r="DQ62" s="96">
        <v>0</v>
      </c>
      <c r="DR62" s="96">
        <v>0</v>
      </c>
      <c r="DS62" s="96">
        <v>0</v>
      </c>
      <c r="DT62" s="96">
        <v>0</v>
      </c>
      <c r="DU62" s="96">
        <v>0</v>
      </c>
      <c r="DV62" s="96">
        <v>1407.5468394326799</v>
      </c>
      <c r="DW62" s="96">
        <v>1287.2633992770741</v>
      </c>
      <c r="DX62" s="96">
        <v>1167.255469068454</v>
      </c>
      <c r="DY62" s="96">
        <v>1043.4681453332689</v>
      </c>
      <c r="DZ62" s="96">
        <v>919.97327601231711</v>
      </c>
      <c r="EA62" s="96">
        <v>796.76982591876356</v>
      </c>
      <c r="EB62" s="96">
        <v>673.85676474566765</v>
      </c>
      <c r="EC62" s="96">
        <v>549.22524747698083</v>
      </c>
      <c r="ED62" s="96">
        <v>426.89461105543228</v>
      </c>
      <c r="EE62" s="96">
        <v>304.85128501300369</v>
      </c>
      <c r="EF62" s="96">
        <v>183.0942583548042</v>
      </c>
      <c r="EG62" s="96">
        <v>61.622524823787053</v>
      </c>
      <c r="EH62" s="101">
        <v>46023</v>
      </c>
      <c r="EI62" s="99">
        <v>0.02</v>
      </c>
      <c r="EJ62" t="s">
        <v>376</v>
      </c>
      <c r="EK62" s="101"/>
      <c r="EL62" s="99"/>
      <c r="EN62" s="101"/>
      <c r="EO62" s="99"/>
      <c r="EQ62" s="101"/>
      <c r="ER62" s="99"/>
    </row>
    <row r="63" spans="1:148" x14ac:dyDescent="0.3">
      <c r="A63" t="s">
        <v>33</v>
      </c>
      <c r="B63" t="s">
        <v>58</v>
      </c>
      <c r="C63" t="s">
        <v>106</v>
      </c>
      <c r="D63" t="s">
        <v>499</v>
      </c>
      <c r="E63" t="s">
        <v>500</v>
      </c>
      <c r="F63" s="94">
        <v>85500</v>
      </c>
      <c r="G63" s="95">
        <v>12</v>
      </c>
      <c r="H63" s="96">
        <v>1.03</v>
      </c>
      <c r="I63" s="96">
        <v>1.0472055555555559</v>
      </c>
      <c r="J63" s="97">
        <v>0.83900209700948214</v>
      </c>
      <c r="K63" s="96">
        <v>0.98357003029225942</v>
      </c>
      <c r="L63" s="96">
        <v>1.0131083140670549</v>
      </c>
      <c r="M63" s="96">
        <v>1</v>
      </c>
      <c r="N63" s="98">
        <v>0.66600000000000004</v>
      </c>
      <c r="O63" s="98">
        <v>0.6636443414540778</v>
      </c>
      <c r="P63" s="98">
        <v>0.65145145714745112</v>
      </c>
      <c r="Q63" s="99">
        <v>0</v>
      </c>
      <c r="R63" s="96">
        <v>0.96166688927474275</v>
      </c>
      <c r="S63" s="96">
        <v>1.017145699796248</v>
      </c>
      <c r="T63" s="99">
        <v>1.6704422869471269E-2</v>
      </c>
      <c r="U63" s="99">
        <v>2.277622455529826E-2</v>
      </c>
      <c r="V63" s="95">
        <v>0</v>
      </c>
      <c r="W63" s="99">
        <v>0</v>
      </c>
      <c r="X63" s="99">
        <v>0</v>
      </c>
      <c r="Y63" s="95">
        <v>0</v>
      </c>
      <c r="Z63" s="95">
        <v>1</v>
      </c>
      <c r="AA63" s="98">
        <v>0.6636443414540778</v>
      </c>
      <c r="AB63" s="98">
        <v>0.65145145714745112</v>
      </c>
      <c r="AC63" s="100">
        <v>0</v>
      </c>
      <c r="AD63" s="96">
        <v>0</v>
      </c>
      <c r="AE63" s="95">
        <v>1</v>
      </c>
      <c r="AF63" s="95">
        <v>1</v>
      </c>
      <c r="AG63" s="96">
        <v>1.039166666666667</v>
      </c>
      <c r="AH63" s="96">
        <v>0.99525154750742739</v>
      </c>
      <c r="AI63" s="96">
        <v>1.034232224572988</v>
      </c>
      <c r="AJ63" s="96">
        <v>88065</v>
      </c>
      <c r="AK63" s="96">
        <v>89536.074999999997</v>
      </c>
      <c r="AL63" s="96">
        <v>71734.679294310728</v>
      </c>
      <c r="AM63" s="96">
        <v>84095.237589988174</v>
      </c>
      <c r="AN63" s="96">
        <v>86620.760852733176</v>
      </c>
      <c r="AO63" s="96">
        <v>85500</v>
      </c>
      <c r="AP63" s="96">
        <v>56943</v>
      </c>
      <c r="AQ63" s="96">
        <v>56741.59119432365</v>
      </c>
      <c r="AR63" s="96">
        <v>55699.09958610707</v>
      </c>
      <c r="AS63" s="96">
        <v>0</v>
      </c>
      <c r="AT63" s="96">
        <v>82222.519032990502</v>
      </c>
      <c r="AU63" s="96">
        <v>86965.957332579186</v>
      </c>
      <c r="AV63" s="96">
        <v>56741.59119432365</v>
      </c>
      <c r="AW63" s="96">
        <v>55699.09958610707</v>
      </c>
      <c r="AX63" s="96">
        <v>72675</v>
      </c>
      <c r="AY63" s="96">
        <v>71820</v>
      </c>
      <c r="AZ63" s="96">
        <v>71392.5</v>
      </c>
      <c r="BA63" s="96">
        <v>54292.5</v>
      </c>
      <c r="BB63" s="96">
        <v>85500</v>
      </c>
      <c r="BC63" s="96">
        <v>85500</v>
      </c>
      <c r="BD63" s="96">
        <v>85500</v>
      </c>
      <c r="BE63" s="96">
        <v>85500</v>
      </c>
      <c r="BF63" s="96">
        <v>85500</v>
      </c>
      <c r="BG63" s="96">
        <v>85500</v>
      </c>
      <c r="BH63" s="96">
        <v>85500</v>
      </c>
      <c r="BI63" s="96">
        <v>85500</v>
      </c>
      <c r="BJ63" s="96">
        <v>85500</v>
      </c>
      <c r="BK63" s="96">
        <v>85500</v>
      </c>
      <c r="BL63" s="96">
        <v>85500</v>
      </c>
      <c r="BM63" s="96">
        <v>85500</v>
      </c>
      <c r="BN63" s="96">
        <v>2147.730565273544</v>
      </c>
      <c r="BO63" s="96">
        <v>2998.5179990649899</v>
      </c>
      <c r="BP63" s="96">
        <v>2998.356468700681</v>
      </c>
      <c r="BQ63" s="96">
        <v>2998.1893325015649</v>
      </c>
      <c r="BR63" s="96">
        <v>2998.0220637469479</v>
      </c>
      <c r="BS63" s="96">
        <v>2997.8546622790468</v>
      </c>
      <c r="BT63" s="96">
        <v>2997.6871279398911</v>
      </c>
      <c r="BU63" s="96">
        <v>2997.5167108166479</v>
      </c>
      <c r="BV63" s="96">
        <v>2997.3489080751692</v>
      </c>
      <c r="BW63" s="96">
        <v>2997.1809719842831</v>
      </c>
      <c r="BX63" s="96">
        <v>2997.0129023849909</v>
      </c>
      <c r="BY63" s="96">
        <v>2996.8446991179921</v>
      </c>
      <c r="BZ63" s="96">
        <v>2565.0000000000018</v>
      </c>
      <c r="CA63" s="96">
        <v>3420.0000000000032</v>
      </c>
      <c r="CB63" s="96">
        <v>3420.0000000000032</v>
      </c>
      <c r="CC63" s="96">
        <v>3420.0000000000032</v>
      </c>
      <c r="CD63" s="96">
        <v>3420.0000000000032</v>
      </c>
      <c r="CE63" s="96">
        <v>3420.0000000000032</v>
      </c>
      <c r="CF63" s="96">
        <v>3420.0000000000032</v>
      </c>
      <c r="CG63" s="96">
        <v>3420.0000000000032</v>
      </c>
      <c r="CH63" s="96">
        <v>3420.0000000000032</v>
      </c>
      <c r="CI63" s="96">
        <v>3420.0000000000032</v>
      </c>
      <c r="CJ63" s="96">
        <v>3420.0000000000032</v>
      </c>
      <c r="CK63" s="96">
        <v>3420.0000000000032</v>
      </c>
      <c r="CL63" s="96">
        <v>85500</v>
      </c>
      <c r="CM63" s="96">
        <v>85500</v>
      </c>
      <c r="CN63" s="96">
        <v>85500</v>
      </c>
      <c r="CO63" s="96">
        <v>85500</v>
      </c>
      <c r="CP63" s="96">
        <v>85500</v>
      </c>
      <c r="CQ63" s="96">
        <v>85500</v>
      </c>
      <c r="CR63" s="96">
        <v>85500</v>
      </c>
      <c r="CS63" s="96">
        <v>85500</v>
      </c>
      <c r="CT63" s="96">
        <v>85500</v>
      </c>
      <c r="CU63" s="96">
        <v>85500</v>
      </c>
      <c r="CV63" s="96">
        <v>85500</v>
      </c>
      <c r="CW63" s="96">
        <v>85500</v>
      </c>
      <c r="CX63" s="96">
        <v>-405.1159560450987</v>
      </c>
      <c r="CY63" s="96">
        <v>-405.27115474520713</v>
      </c>
      <c r="CZ63" s="96">
        <v>-405.42647240319951</v>
      </c>
      <c r="DA63" s="96">
        <v>-405.58718028696109</v>
      </c>
      <c r="DB63" s="96">
        <v>-405.74801562794659</v>
      </c>
      <c r="DC63" s="96">
        <v>-405.908978577835</v>
      </c>
      <c r="DD63" s="96">
        <v>-406.07006928857118</v>
      </c>
      <c r="DE63" s="96">
        <v>-406.23393190707827</v>
      </c>
      <c r="DF63" s="96">
        <v>-406.39528069696422</v>
      </c>
      <c r="DG63" s="96">
        <v>-406.55675770741522</v>
      </c>
      <c r="DH63" s="96">
        <v>-406.71836309135398</v>
      </c>
      <c r="DI63" s="96">
        <v>-406.88009700193118</v>
      </c>
      <c r="DJ63" s="96">
        <v>3420.0000000000032</v>
      </c>
      <c r="DK63" s="96">
        <v>0</v>
      </c>
      <c r="DL63" s="96">
        <v>0</v>
      </c>
      <c r="DM63" s="96">
        <v>0</v>
      </c>
      <c r="DN63" s="96">
        <v>0</v>
      </c>
      <c r="DO63" s="96">
        <v>0</v>
      </c>
      <c r="DP63" s="96">
        <v>0</v>
      </c>
      <c r="DQ63" s="96">
        <v>0</v>
      </c>
      <c r="DR63" s="96">
        <v>0</v>
      </c>
      <c r="DS63" s="96">
        <v>0</v>
      </c>
      <c r="DT63" s="96">
        <v>0</v>
      </c>
      <c r="DU63" s="96">
        <v>0</v>
      </c>
      <c r="DV63" s="96">
        <v>3014.6504757494931</v>
      </c>
      <c r="DW63" s="96">
        <v>-356.99839507300379</v>
      </c>
      <c r="DX63" s="96">
        <v>-324.21240185616512</v>
      </c>
      <c r="DY63" s="96">
        <v>-290.28846028284948</v>
      </c>
      <c r="DZ63" s="96">
        <v>-256.3374853850919</v>
      </c>
      <c r="EA63" s="96">
        <v>-222.35944483651019</v>
      </c>
      <c r="EB63" s="96">
        <v>-188.35430625918809</v>
      </c>
      <c r="EC63" s="96">
        <v>-153.763904965573</v>
      </c>
      <c r="ED63" s="96">
        <v>-119.7040274252131</v>
      </c>
      <c r="EE63" s="96">
        <v>-85.616953878175579</v>
      </c>
      <c r="EF63" s="96">
        <v>-51.502651738366048</v>
      </c>
      <c r="EG63" s="96">
        <v>-17.361088367652819</v>
      </c>
      <c r="EH63" s="101">
        <v>46054</v>
      </c>
      <c r="EI63" s="99">
        <v>0.03</v>
      </c>
      <c r="EJ63" t="s">
        <v>376</v>
      </c>
      <c r="EK63" s="101">
        <v>46419</v>
      </c>
      <c r="EL63" s="99">
        <v>0.04</v>
      </c>
      <c r="EM63" t="s">
        <v>377</v>
      </c>
      <c r="EN63" s="101"/>
      <c r="EO63" s="99"/>
      <c r="EQ63" s="101"/>
      <c r="ER63" s="99"/>
    </row>
    <row r="64" spans="1:148" x14ac:dyDescent="0.3">
      <c r="A64" t="s">
        <v>33</v>
      </c>
      <c r="B64" t="s">
        <v>58</v>
      </c>
      <c r="C64" t="s">
        <v>107</v>
      </c>
      <c r="D64" t="s">
        <v>501</v>
      </c>
      <c r="E64" t="s">
        <v>502</v>
      </c>
      <c r="F64" s="94">
        <v>67500</v>
      </c>
      <c r="G64" s="95">
        <v>12</v>
      </c>
      <c r="H64" s="96">
        <v>1</v>
      </c>
      <c r="I64" s="96">
        <v>1</v>
      </c>
      <c r="J64" s="97">
        <v>0.84199580598103541</v>
      </c>
      <c r="K64" s="96">
        <v>1</v>
      </c>
      <c r="L64" s="96">
        <v>1.0095062160192581</v>
      </c>
      <c r="M64" s="96">
        <v>1</v>
      </c>
      <c r="N64" s="98">
        <v>0.65</v>
      </c>
      <c r="O64" s="98">
        <v>0.65617904041251751</v>
      </c>
      <c r="P64" s="98">
        <v>0.65102911897485305</v>
      </c>
      <c r="Q64" s="99">
        <v>0</v>
      </c>
      <c r="R64" s="96">
        <v>1</v>
      </c>
      <c r="S64" s="96">
        <v>1.0015832599613119</v>
      </c>
      <c r="T64" s="99">
        <v>0</v>
      </c>
      <c r="U64" s="99">
        <v>0</v>
      </c>
      <c r="V64" s="95">
        <v>0</v>
      </c>
      <c r="W64" s="99">
        <v>0</v>
      </c>
      <c r="X64" s="99">
        <v>0</v>
      </c>
      <c r="Y64" s="95">
        <v>0</v>
      </c>
      <c r="Z64" s="95">
        <v>1</v>
      </c>
      <c r="AA64" s="98">
        <v>0.65617904041251751</v>
      </c>
      <c r="AB64" s="98">
        <v>0.65102911897485305</v>
      </c>
      <c r="AC64" s="100">
        <v>0</v>
      </c>
      <c r="AD64" s="96">
        <v>0</v>
      </c>
      <c r="AE64" s="95">
        <v>0</v>
      </c>
      <c r="AF64" s="95">
        <v>0</v>
      </c>
      <c r="AG64" s="96">
        <v>1</v>
      </c>
      <c r="AH64" s="96">
        <v>1.009530917047716</v>
      </c>
      <c r="AI64" s="96">
        <v>1.009530917047716</v>
      </c>
      <c r="AJ64" s="96">
        <v>67500</v>
      </c>
      <c r="AK64" s="96">
        <v>67500</v>
      </c>
      <c r="AL64" s="96">
        <v>56834.716903719891</v>
      </c>
      <c r="AM64" s="96">
        <v>67500</v>
      </c>
      <c r="AN64" s="96">
        <v>68141.669581299895</v>
      </c>
      <c r="AO64" s="96">
        <v>67500</v>
      </c>
      <c r="AP64" s="96">
        <v>43875</v>
      </c>
      <c r="AQ64" s="96">
        <v>44292.085227844931</v>
      </c>
      <c r="AR64" s="96">
        <v>43944.465530802583</v>
      </c>
      <c r="AS64" s="96">
        <v>0</v>
      </c>
      <c r="AT64" s="96">
        <v>67500</v>
      </c>
      <c r="AU64" s="96">
        <v>67606.870047388584</v>
      </c>
      <c r="AV64" s="96">
        <v>44292.085227844931</v>
      </c>
      <c r="AW64" s="96">
        <v>43944.465530802583</v>
      </c>
      <c r="AX64" s="96">
        <v>57375</v>
      </c>
      <c r="AY64" s="96">
        <v>56700</v>
      </c>
      <c r="AZ64" s="96">
        <v>57375</v>
      </c>
      <c r="BA64" s="96">
        <v>44212.5</v>
      </c>
      <c r="BB64" s="96">
        <v>67500</v>
      </c>
      <c r="BC64" s="96">
        <v>67500</v>
      </c>
      <c r="BD64" s="96">
        <v>67500</v>
      </c>
      <c r="BE64" s="96">
        <v>67500</v>
      </c>
      <c r="BF64" s="96">
        <v>67500</v>
      </c>
      <c r="BG64" s="96">
        <v>67500</v>
      </c>
      <c r="BH64" s="96">
        <v>67500</v>
      </c>
      <c r="BI64" s="96">
        <v>67500</v>
      </c>
      <c r="BJ64" s="96">
        <v>67500</v>
      </c>
      <c r="BK64" s="96">
        <v>67500</v>
      </c>
      <c r="BL64" s="96">
        <v>67500</v>
      </c>
      <c r="BM64" s="96">
        <v>67500</v>
      </c>
      <c r="BN64" s="96">
        <v>646.13629509185807</v>
      </c>
      <c r="BO64" s="96">
        <v>645.63679245282219</v>
      </c>
      <c r="BP64" s="96">
        <v>645.13806150905407</v>
      </c>
      <c r="BQ64" s="96">
        <v>644.62323390894801</v>
      </c>
      <c r="BR64" s="96">
        <v>644.10922733035784</v>
      </c>
      <c r="BS64" s="96">
        <v>643.59603981087309</v>
      </c>
      <c r="BT64" s="96">
        <v>643.08366939430368</v>
      </c>
      <c r="BU64" s="96">
        <v>642.56373475909288</v>
      </c>
      <c r="BV64" s="96">
        <v>642.05300601986255</v>
      </c>
      <c r="BW64" s="96">
        <v>641.5430885205825</v>
      </c>
      <c r="BX64" s="96">
        <v>641.03398032991254</v>
      </c>
      <c r="BY64" s="96">
        <v>640.52567952268771</v>
      </c>
      <c r="BZ64" s="96">
        <v>0</v>
      </c>
      <c r="CA64" s="96">
        <v>0</v>
      </c>
      <c r="CB64" s="96">
        <v>0</v>
      </c>
      <c r="CC64" s="96">
        <v>0</v>
      </c>
      <c r="CD64" s="96">
        <v>0</v>
      </c>
      <c r="CE64" s="96">
        <v>0</v>
      </c>
      <c r="CF64" s="96">
        <v>0</v>
      </c>
      <c r="CG64" s="96">
        <v>0</v>
      </c>
      <c r="CH64" s="96">
        <v>0</v>
      </c>
      <c r="CI64" s="96">
        <v>0</v>
      </c>
      <c r="CJ64" s="96">
        <v>0</v>
      </c>
      <c r="CK64" s="96">
        <v>0</v>
      </c>
      <c r="CL64" s="96">
        <v>67500</v>
      </c>
      <c r="CM64" s="96">
        <v>67500</v>
      </c>
      <c r="CN64" s="96">
        <v>67500</v>
      </c>
      <c r="CO64" s="96">
        <v>67500</v>
      </c>
      <c r="CP64" s="96">
        <v>67500</v>
      </c>
      <c r="CQ64" s="96">
        <v>67500</v>
      </c>
      <c r="CR64" s="96">
        <v>67500</v>
      </c>
      <c r="CS64" s="96">
        <v>67500</v>
      </c>
      <c r="CT64" s="96">
        <v>67500</v>
      </c>
      <c r="CU64" s="96">
        <v>67500</v>
      </c>
      <c r="CV64" s="96">
        <v>67500</v>
      </c>
      <c r="CW64" s="96">
        <v>67500</v>
      </c>
      <c r="CX64" s="96">
        <v>646.13629509185807</v>
      </c>
      <c r="CY64" s="96">
        <v>645.63679245282219</v>
      </c>
      <c r="CZ64" s="96">
        <v>645.13806150905407</v>
      </c>
      <c r="DA64" s="96">
        <v>644.62323390894801</v>
      </c>
      <c r="DB64" s="96">
        <v>644.10922733035784</v>
      </c>
      <c r="DC64" s="96">
        <v>643.59603981087309</v>
      </c>
      <c r="DD64" s="96">
        <v>643.08366939430368</v>
      </c>
      <c r="DE64" s="96">
        <v>642.56373475909288</v>
      </c>
      <c r="DF64" s="96">
        <v>642.05300601986255</v>
      </c>
      <c r="DG64" s="96">
        <v>641.5430885205825</v>
      </c>
      <c r="DH64" s="96">
        <v>641.03398032991254</v>
      </c>
      <c r="DI64" s="96">
        <v>640.52567952268771</v>
      </c>
      <c r="DJ64" s="96">
        <v>0</v>
      </c>
      <c r="DK64" s="96">
        <v>0</v>
      </c>
      <c r="DL64" s="96">
        <v>0</v>
      </c>
      <c r="DM64" s="96">
        <v>0</v>
      </c>
      <c r="DN64" s="96">
        <v>0</v>
      </c>
      <c r="DO64" s="96">
        <v>0</v>
      </c>
      <c r="DP64" s="96">
        <v>0</v>
      </c>
      <c r="DQ64" s="96">
        <v>0</v>
      </c>
      <c r="DR64" s="96">
        <v>0</v>
      </c>
      <c r="DS64" s="96">
        <v>0</v>
      </c>
      <c r="DT64" s="96">
        <v>0</v>
      </c>
      <c r="DU64" s="96">
        <v>0</v>
      </c>
      <c r="DV64" s="96">
        <v>612.83136990037508</v>
      </c>
      <c r="DW64" s="96">
        <v>560.6748864373867</v>
      </c>
      <c r="DX64" s="96">
        <v>508.59821810684161</v>
      </c>
      <c r="DY64" s="96">
        <v>454.83996371647788</v>
      </c>
      <c r="DZ64" s="96">
        <v>401.16662998018802</v>
      </c>
      <c r="EA64" s="96">
        <v>347.57801583605482</v>
      </c>
      <c r="EB64" s="96">
        <v>294.07392085633359</v>
      </c>
      <c r="EC64" s="96">
        <v>239.77911257508259</v>
      </c>
      <c r="ED64" s="96">
        <v>186.44483452940619</v>
      </c>
      <c r="EE64" s="96">
        <v>133.19447489585909</v>
      </c>
      <c r="EF64" s="96">
        <v>80.027835768969325</v>
      </c>
      <c r="EG64" s="96">
        <v>26.94471986504243</v>
      </c>
      <c r="EH64" s="101"/>
      <c r="EI64" s="99"/>
      <c r="EK64" s="101"/>
      <c r="EL64" s="99"/>
      <c r="EN64" s="101"/>
      <c r="EO64" s="99"/>
      <c r="EQ64" s="101"/>
      <c r="ER64" s="99"/>
    </row>
    <row r="65" spans="1:148" x14ac:dyDescent="0.3">
      <c r="A65" t="s">
        <v>35</v>
      </c>
      <c r="B65" t="s">
        <v>53</v>
      </c>
      <c r="C65" t="s">
        <v>54</v>
      </c>
      <c r="D65" t="s">
        <v>374</v>
      </c>
      <c r="E65" t="s">
        <v>503</v>
      </c>
      <c r="F65" s="94">
        <v>28000</v>
      </c>
      <c r="G65" s="95">
        <v>12</v>
      </c>
      <c r="H65" s="96">
        <v>1.1024</v>
      </c>
      <c r="I65" s="96">
        <v>1.1101025</v>
      </c>
      <c r="J65" s="97">
        <v>0.8659874179431073</v>
      </c>
      <c r="K65" s="96">
        <v>0.99306145153262859</v>
      </c>
      <c r="L65" s="96">
        <v>0.98153851013092008</v>
      </c>
      <c r="M65" s="96">
        <v>1</v>
      </c>
      <c r="N65" s="98">
        <v>0.65</v>
      </c>
      <c r="O65" s="98">
        <v>0.63357323744376037</v>
      </c>
      <c r="P65" s="98">
        <v>0.59480029614224839</v>
      </c>
      <c r="Q65" s="99">
        <v>0</v>
      </c>
      <c r="R65" s="96">
        <v>0.95380029806259314</v>
      </c>
      <c r="S65" s="96">
        <v>0.95940143921021315</v>
      </c>
      <c r="T65" s="99">
        <v>6.9870283018869106E-3</v>
      </c>
      <c r="U65" s="99">
        <v>4.1162865591240383E-2</v>
      </c>
      <c r="V65" s="95">
        <v>0</v>
      </c>
      <c r="W65" s="99">
        <v>0</v>
      </c>
      <c r="X65" s="99">
        <v>0</v>
      </c>
      <c r="Y65" s="95">
        <v>0</v>
      </c>
      <c r="Z65" s="95">
        <v>1</v>
      </c>
      <c r="AA65" s="98">
        <v>0.63357323744376037</v>
      </c>
      <c r="AB65" s="98">
        <v>0.59480029614224839</v>
      </c>
      <c r="AC65" s="100">
        <v>0</v>
      </c>
      <c r="AD65" s="96">
        <v>0</v>
      </c>
      <c r="AE65" s="95">
        <v>2</v>
      </c>
      <c r="AF65" s="95">
        <v>1</v>
      </c>
      <c r="AG65" s="96">
        <v>1.0682499999999999</v>
      </c>
      <c r="AH65" s="96">
        <v>1.028058522028005</v>
      </c>
      <c r="AI65" s="96">
        <v>1.098225804678618</v>
      </c>
      <c r="AJ65" s="96">
        <v>30867.200000000001</v>
      </c>
      <c r="AK65" s="96">
        <v>31082.87000000001</v>
      </c>
      <c r="AL65" s="96">
        <v>24247.647702407001</v>
      </c>
      <c r="AM65" s="96">
        <v>27805.720642913599</v>
      </c>
      <c r="AN65" s="96">
        <v>27483.07828366576</v>
      </c>
      <c r="AO65" s="96">
        <v>28000</v>
      </c>
      <c r="AP65" s="96">
        <v>18200</v>
      </c>
      <c r="AQ65" s="96">
        <v>17740.050648425291</v>
      </c>
      <c r="AR65" s="96">
        <v>16654.40829198296</v>
      </c>
      <c r="AS65" s="96">
        <v>0</v>
      </c>
      <c r="AT65" s="96">
        <v>26706.40834575261</v>
      </c>
      <c r="AU65" s="96">
        <v>26863.240297885972</v>
      </c>
      <c r="AV65" s="96">
        <v>17740.050648425291</v>
      </c>
      <c r="AW65" s="96">
        <v>16654.40829198296</v>
      </c>
      <c r="AX65" s="96">
        <v>23800</v>
      </c>
      <c r="AY65" s="96">
        <v>24080</v>
      </c>
      <c r="AZ65" s="96">
        <v>24920</v>
      </c>
      <c r="BA65" s="96">
        <v>17220</v>
      </c>
      <c r="BB65" s="96">
        <v>28000</v>
      </c>
      <c r="BC65" s="96">
        <v>28000</v>
      </c>
      <c r="BD65" s="96">
        <v>28000</v>
      </c>
      <c r="BE65" s="96">
        <v>28000</v>
      </c>
      <c r="BF65" s="96">
        <v>28000</v>
      </c>
      <c r="BG65" s="96">
        <v>28000</v>
      </c>
      <c r="BH65" s="96">
        <v>28000</v>
      </c>
      <c r="BI65" s="96">
        <v>28000</v>
      </c>
      <c r="BJ65" s="96">
        <v>28000</v>
      </c>
      <c r="BK65" s="96">
        <v>28000</v>
      </c>
      <c r="BL65" s="96">
        <v>28000</v>
      </c>
      <c r="BM65" s="96">
        <v>28000</v>
      </c>
      <c r="BN65" s="96">
        <v>2523.4991370248831</v>
      </c>
      <c r="BO65" s="96">
        <v>2521.5661090683111</v>
      </c>
      <c r="BP65" s="96">
        <v>2519.641920607653</v>
      </c>
      <c r="BQ65" s="96">
        <v>4043.544821898035</v>
      </c>
      <c r="BR65" s="96">
        <v>4041.4754111006841</v>
      </c>
      <c r="BS65" s="96">
        <v>4039.415715348503</v>
      </c>
      <c r="BT65" s="96">
        <v>2223.9298739522678</v>
      </c>
      <c r="BU65" s="96">
        <v>2221.9734204848728</v>
      </c>
      <c r="BV65" s="96">
        <v>2220.0575693506889</v>
      </c>
      <c r="BW65" s="96">
        <v>2218.1506283594049</v>
      </c>
      <c r="BX65" s="96">
        <v>2216.2525354969662</v>
      </c>
      <c r="BY65" s="96">
        <v>2214.3632293234541</v>
      </c>
      <c r="BZ65" s="96">
        <v>1680.000000000002</v>
      </c>
      <c r="CA65" s="96">
        <v>1680.000000000002</v>
      </c>
      <c r="CB65" s="96">
        <v>1680.000000000002</v>
      </c>
      <c r="CC65" s="96">
        <v>3164</v>
      </c>
      <c r="CD65" s="96">
        <v>3164</v>
      </c>
      <c r="CE65" s="96">
        <v>3164</v>
      </c>
      <c r="CF65" s="96">
        <v>1400.0000000000009</v>
      </c>
      <c r="CG65" s="96">
        <v>1400.0000000000009</v>
      </c>
      <c r="CH65" s="96">
        <v>1400.0000000000009</v>
      </c>
      <c r="CI65" s="96">
        <v>1400.0000000000009</v>
      </c>
      <c r="CJ65" s="96">
        <v>1400.0000000000009</v>
      </c>
      <c r="CK65" s="96">
        <v>1400.0000000000009</v>
      </c>
      <c r="CL65" s="96">
        <v>28000</v>
      </c>
      <c r="CM65" s="96">
        <v>28000</v>
      </c>
      <c r="CN65" s="96">
        <v>28000</v>
      </c>
      <c r="CO65" s="96">
        <v>28000</v>
      </c>
      <c r="CP65" s="96">
        <v>28000</v>
      </c>
      <c r="CQ65" s="96">
        <v>28000</v>
      </c>
      <c r="CR65" s="96">
        <v>28000</v>
      </c>
      <c r="CS65" s="96">
        <v>28000</v>
      </c>
      <c r="CT65" s="96">
        <v>28000</v>
      </c>
      <c r="CU65" s="96">
        <v>28000</v>
      </c>
      <c r="CV65" s="96">
        <v>28000</v>
      </c>
      <c r="CW65" s="96">
        <v>28000</v>
      </c>
      <c r="CX65" s="96">
        <v>795.75390285366063</v>
      </c>
      <c r="CY65" s="96">
        <v>793.93029157387923</v>
      </c>
      <c r="CZ65" s="96">
        <v>792.11501944118106</v>
      </c>
      <c r="DA65" s="96">
        <v>790.2469199443276</v>
      </c>
      <c r="DB65" s="96">
        <v>788.38761105182618</v>
      </c>
      <c r="DC65" s="96">
        <v>786.53703086119003</v>
      </c>
      <c r="DD65" s="96">
        <v>784.6951180497781</v>
      </c>
      <c r="DE65" s="96">
        <v>782.83182903320812</v>
      </c>
      <c r="DF65" s="96">
        <v>781.00720890541629</v>
      </c>
      <c r="DG65" s="96">
        <v>779.1910746280015</v>
      </c>
      <c r="DH65" s="96">
        <v>777.383367139965</v>
      </c>
      <c r="DI65" s="96">
        <v>775.58402792709649</v>
      </c>
      <c r="DJ65" s="96">
        <v>1400.0000000000009</v>
      </c>
      <c r="DK65" s="96">
        <v>1400.0000000000009</v>
      </c>
      <c r="DL65" s="96">
        <v>1400.0000000000009</v>
      </c>
      <c r="DM65" s="96">
        <v>0</v>
      </c>
      <c r="DN65" s="96">
        <v>0</v>
      </c>
      <c r="DO65" s="96">
        <v>0</v>
      </c>
      <c r="DP65" s="96">
        <v>0</v>
      </c>
      <c r="DQ65" s="96">
        <v>0</v>
      </c>
      <c r="DR65" s="96">
        <v>0</v>
      </c>
      <c r="DS65" s="96">
        <v>0</v>
      </c>
      <c r="DT65" s="96">
        <v>0</v>
      </c>
      <c r="DU65" s="96">
        <v>0</v>
      </c>
      <c r="DV65" s="96">
        <v>2177.9505104165351</v>
      </c>
      <c r="DW65" s="96">
        <v>2110.6992672424631</v>
      </c>
      <c r="DX65" s="96">
        <v>2043.747094958735</v>
      </c>
      <c r="DY65" s="96">
        <v>547.4644674504292</v>
      </c>
      <c r="DZ65" s="96">
        <v>482.13682802085509</v>
      </c>
      <c r="EA65" s="96">
        <v>417.10749575806011</v>
      </c>
      <c r="EB65" s="96">
        <v>352.37443206572738</v>
      </c>
      <c r="EC65" s="96">
        <v>286.8816830392085</v>
      </c>
      <c r="ED65" s="96">
        <v>222.73988897700471</v>
      </c>
      <c r="EE65" s="96">
        <v>158.88832568892221</v>
      </c>
      <c r="EF65" s="96">
        <v>95.325027753792924</v>
      </c>
      <c r="EG65" s="96">
        <v>32.048047456707529</v>
      </c>
      <c r="EH65" s="101">
        <v>45839</v>
      </c>
      <c r="EI65" s="99">
        <v>0.04</v>
      </c>
      <c r="EJ65" t="s">
        <v>376</v>
      </c>
      <c r="EK65" s="101">
        <v>46204</v>
      </c>
      <c r="EL65" s="99">
        <v>0.06</v>
      </c>
      <c r="EM65" t="s">
        <v>376</v>
      </c>
      <c r="EN65" s="101">
        <v>46478</v>
      </c>
      <c r="EO65" s="99">
        <v>0.05</v>
      </c>
      <c r="EP65" t="s">
        <v>377</v>
      </c>
      <c r="EQ65" s="101"/>
      <c r="ER65" s="99"/>
    </row>
    <row r="66" spans="1:148" x14ac:dyDescent="0.3">
      <c r="A66" t="s">
        <v>35</v>
      </c>
      <c r="B66" t="s">
        <v>53</v>
      </c>
      <c r="C66" t="s">
        <v>57</v>
      </c>
      <c r="D66" t="s">
        <v>378</v>
      </c>
      <c r="E66" t="s">
        <v>504</v>
      </c>
      <c r="F66" s="94">
        <v>73500</v>
      </c>
      <c r="G66" s="95">
        <v>12</v>
      </c>
      <c r="H66" s="96">
        <v>1.03</v>
      </c>
      <c r="I66" s="96">
        <v>1.0472055555555559</v>
      </c>
      <c r="J66" s="97">
        <v>0.94099790299051811</v>
      </c>
      <c r="K66" s="96">
        <v>0.98357003029225942</v>
      </c>
      <c r="L66" s="96">
        <v>1.009566543114361</v>
      </c>
      <c r="M66" s="96">
        <v>1</v>
      </c>
      <c r="N66" s="98">
        <v>0.628</v>
      </c>
      <c r="O66" s="98">
        <v>0.62359106030683131</v>
      </c>
      <c r="P66" s="98">
        <v>0.60755411031364992</v>
      </c>
      <c r="Q66" s="99">
        <v>0</v>
      </c>
      <c r="R66" s="96">
        <v>0.96166688927474275</v>
      </c>
      <c r="S66" s="96">
        <v>1.006006197788017</v>
      </c>
      <c r="T66" s="99">
        <v>1.6704422869471269E-2</v>
      </c>
      <c r="U66" s="99">
        <v>2.277622455529826E-2</v>
      </c>
      <c r="V66" s="95">
        <v>0</v>
      </c>
      <c r="W66" s="99">
        <v>0</v>
      </c>
      <c r="X66" s="99">
        <v>0</v>
      </c>
      <c r="Y66" s="95">
        <v>0</v>
      </c>
      <c r="Z66" s="95">
        <v>1</v>
      </c>
      <c r="AA66" s="98">
        <v>0.62359106030683131</v>
      </c>
      <c r="AB66" s="98">
        <v>0.60755411031364992</v>
      </c>
      <c r="AC66" s="100">
        <v>0</v>
      </c>
      <c r="AD66" s="96">
        <v>0</v>
      </c>
      <c r="AE66" s="95">
        <v>1</v>
      </c>
      <c r="AF66" s="95">
        <v>1</v>
      </c>
      <c r="AG66" s="96">
        <v>1.039166666666667</v>
      </c>
      <c r="AH66" s="96">
        <v>1.004252860915166</v>
      </c>
      <c r="AI66" s="96">
        <v>1.04358609109627</v>
      </c>
      <c r="AJ66" s="96">
        <v>75705</v>
      </c>
      <c r="AK66" s="96">
        <v>76969.608333333323</v>
      </c>
      <c r="AL66" s="96">
        <v>69163.345869803088</v>
      </c>
      <c r="AM66" s="96">
        <v>72292.397226481073</v>
      </c>
      <c r="AN66" s="96">
        <v>74203.140918905512</v>
      </c>
      <c r="AO66" s="96">
        <v>73500</v>
      </c>
      <c r="AP66" s="96">
        <v>46158</v>
      </c>
      <c r="AQ66" s="96">
        <v>45833.942932552112</v>
      </c>
      <c r="AR66" s="96">
        <v>44655.227108053266</v>
      </c>
      <c r="AS66" s="96">
        <v>0</v>
      </c>
      <c r="AT66" s="96">
        <v>70682.51636169359</v>
      </c>
      <c r="AU66" s="96">
        <v>73941.455537419257</v>
      </c>
      <c r="AV66" s="96">
        <v>45833.942932552112</v>
      </c>
      <c r="AW66" s="96">
        <v>44655.227108053266</v>
      </c>
      <c r="AX66" s="96">
        <v>69825</v>
      </c>
      <c r="AY66" s="96">
        <v>69090</v>
      </c>
      <c r="AZ66" s="96">
        <v>69457.5</v>
      </c>
      <c r="BA66" s="96">
        <v>46672.5</v>
      </c>
      <c r="BB66" s="96">
        <v>73500</v>
      </c>
      <c r="BC66" s="96">
        <v>73500</v>
      </c>
      <c r="BD66" s="96">
        <v>73500</v>
      </c>
      <c r="BE66" s="96">
        <v>73500</v>
      </c>
      <c r="BF66" s="96">
        <v>73500</v>
      </c>
      <c r="BG66" s="96">
        <v>73500</v>
      </c>
      <c r="BH66" s="96">
        <v>73500</v>
      </c>
      <c r="BI66" s="96">
        <v>73500</v>
      </c>
      <c r="BJ66" s="96">
        <v>73500</v>
      </c>
      <c r="BK66" s="96">
        <v>73500</v>
      </c>
      <c r="BL66" s="96">
        <v>73500</v>
      </c>
      <c r="BM66" s="96">
        <v>73500</v>
      </c>
      <c r="BN66" s="96">
        <v>2527.5870754215962</v>
      </c>
      <c r="BO66" s="96">
        <v>3265.6068527681782</v>
      </c>
      <c r="BP66" s="96">
        <v>3265.4947939452368</v>
      </c>
      <c r="BQ66" s="96">
        <v>3265.3790175864169</v>
      </c>
      <c r="BR66" s="96">
        <v>3265.2633235601061</v>
      </c>
      <c r="BS66" s="96">
        <v>3265.147711778483</v>
      </c>
      <c r="BT66" s="96">
        <v>3265.0321821539092</v>
      </c>
      <c r="BU66" s="96">
        <v>3264.914842699171</v>
      </c>
      <c r="BV66" s="96">
        <v>3264.7994784694069</v>
      </c>
      <c r="BW66" s="96">
        <v>3264.6841961329728</v>
      </c>
      <c r="BX66" s="96">
        <v>3264.5689956027181</v>
      </c>
      <c r="BY66" s="96">
        <v>3264.4538767915728</v>
      </c>
      <c r="BZ66" s="96">
        <v>2205.0000000000018</v>
      </c>
      <c r="CA66" s="96">
        <v>2940.0000000000032</v>
      </c>
      <c r="CB66" s="96">
        <v>2940.0000000000032</v>
      </c>
      <c r="CC66" s="96">
        <v>2940.0000000000032</v>
      </c>
      <c r="CD66" s="96">
        <v>2940.0000000000032</v>
      </c>
      <c r="CE66" s="96">
        <v>2940.0000000000032</v>
      </c>
      <c r="CF66" s="96">
        <v>2940.0000000000032</v>
      </c>
      <c r="CG66" s="96">
        <v>2940.0000000000032</v>
      </c>
      <c r="CH66" s="96">
        <v>2940.0000000000032</v>
      </c>
      <c r="CI66" s="96">
        <v>2940.0000000000032</v>
      </c>
      <c r="CJ66" s="96">
        <v>2940.0000000000032</v>
      </c>
      <c r="CK66" s="96">
        <v>2940.0000000000032</v>
      </c>
      <c r="CL66" s="96">
        <v>73500</v>
      </c>
      <c r="CM66" s="96">
        <v>73500</v>
      </c>
      <c r="CN66" s="96">
        <v>73500</v>
      </c>
      <c r="CO66" s="96">
        <v>73500</v>
      </c>
      <c r="CP66" s="96">
        <v>73500</v>
      </c>
      <c r="CQ66" s="96">
        <v>73500</v>
      </c>
      <c r="CR66" s="96">
        <v>73500</v>
      </c>
      <c r="CS66" s="96">
        <v>73500</v>
      </c>
      <c r="CT66" s="96">
        <v>73500</v>
      </c>
      <c r="CU66" s="96">
        <v>73500</v>
      </c>
      <c r="CV66" s="96">
        <v>73500</v>
      </c>
      <c r="CW66" s="96">
        <v>73500</v>
      </c>
      <c r="CX66" s="96">
        <v>313.19133536076612</v>
      </c>
      <c r="CY66" s="96">
        <v>313.08351227709448</v>
      </c>
      <c r="CZ66" s="96">
        <v>312.97576340887753</v>
      </c>
      <c r="DA66" s="96">
        <v>312.86443998693738</v>
      </c>
      <c r="DB66" s="96">
        <v>312.75319573086551</v>
      </c>
      <c r="DC66" s="96">
        <v>312.64203055623688</v>
      </c>
      <c r="DD66" s="96">
        <v>312.53094437875762</v>
      </c>
      <c r="DE66" s="96">
        <v>312.41811797997389</v>
      </c>
      <c r="DF66" s="96">
        <v>312.30719083597018</v>
      </c>
      <c r="DG66" s="96">
        <v>312.19634243554759</v>
      </c>
      <c r="DH66" s="96">
        <v>312.08557269491757</v>
      </c>
      <c r="DI66" s="96">
        <v>311.97488153035738</v>
      </c>
      <c r="DJ66" s="96">
        <v>2940.0000000000032</v>
      </c>
      <c r="DK66" s="96">
        <v>0</v>
      </c>
      <c r="DL66" s="96">
        <v>0</v>
      </c>
      <c r="DM66" s="96">
        <v>0</v>
      </c>
      <c r="DN66" s="96">
        <v>0</v>
      </c>
      <c r="DO66" s="96">
        <v>0</v>
      </c>
      <c r="DP66" s="96">
        <v>0</v>
      </c>
      <c r="DQ66" s="96">
        <v>0</v>
      </c>
      <c r="DR66" s="96">
        <v>0</v>
      </c>
      <c r="DS66" s="96">
        <v>0</v>
      </c>
      <c r="DT66" s="96">
        <v>0</v>
      </c>
      <c r="DU66" s="96">
        <v>0</v>
      </c>
      <c r="DV66" s="96">
        <v>3250.5637413032582</v>
      </c>
      <c r="DW66" s="96">
        <v>273.31993074035398</v>
      </c>
      <c r="DX66" s="96">
        <v>248.03821915023931</v>
      </c>
      <c r="DY66" s="96">
        <v>221.9177127727547</v>
      </c>
      <c r="DZ66" s="96">
        <v>195.81570286788869</v>
      </c>
      <c r="EA66" s="96">
        <v>169.73216979599769</v>
      </c>
      <c r="EB66" s="96">
        <v>143.66709394521521</v>
      </c>
      <c r="EC66" s="96">
        <v>117.19361515848721</v>
      </c>
      <c r="ED66" s="96">
        <v>91.165696798265145</v>
      </c>
      <c r="EE66" s="96">
        <v>65.15617666996198</v>
      </c>
      <c r="EF66" s="96">
        <v>39.165035272852421</v>
      </c>
      <c r="EG66" s="96">
        <v>13.192253133776029</v>
      </c>
      <c r="EH66" s="101">
        <v>46054</v>
      </c>
      <c r="EI66" s="99">
        <v>0.03</v>
      </c>
      <c r="EJ66" t="s">
        <v>376</v>
      </c>
      <c r="EK66" s="101">
        <v>46419</v>
      </c>
      <c r="EL66" s="99">
        <v>0.04</v>
      </c>
      <c r="EM66" t="s">
        <v>377</v>
      </c>
      <c r="EN66" s="101"/>
      <c r="EO66" s="99"/>
      <c r="EQ66" s="101"/>
      <c r="ER66" s="99"/>
    </row>
    <row r="67" spans="1:148" x14ac:dyDescent="0.3">
      <c r="A67" t="s">
        <v>35</v>
      </c>
      <c r="B67" t="s">
        <v>53</v>
      </c>
      <c r="C67" t="s">
        <v>59</v>
      </c>
      <c r="D67" t="s">
        <v>380</v>
      </c>
      <c r="E67" t="s">
        <v>505</v>
      </c>
      <c r="F67" s="94">
        <v>59500</v>
      </c>
      <c r="G67" s="95">
        <v>12</v>
      </c>
      <c r="H67" s="96">
        <v>1</v>
      </c>
      <c r="I67" s="96">
        <v>1</v>
      </c>
      <c r="J67" s="97">
        <v>0.9439916119620716</v>
      </c>
      <c r="K67" s="96">
        <v>1</v>
      </c>
      <c r="L67" s="96">
        <v>1.0063648743927289</v>
      </c>
      <c r="M67" s="96">
        <v>1</v>
      </c>
      <c r="N67" s="98">
        <v>0.61199999999999999</v>
      </c>
      <c r="O67" s="98">
        <v>0.61589530312835006</v>
      </c>
      <c r="P67" s="98">
        <v>0.60732505926498503</v>
      </c>
      <c r="Q67" s="99">
        <v>0</v>
      </c>
      <c r="R67" s="96">
        <v>1</v>
      </c>
      <c r="S67" s="96">
        <v>0.99236120794932203</v>
      </c>
      <c r="T67" s="99">
        <v>0</v>
      </c>
      <c r="U67" s="99">
        <v>0</v>
      </c>
      <c r="V67" s="95">
        <v>0</v>
      </c>
      <c r="W67" s="99">
        <v>0</v>
      </c>
      <c r="X67" s="99">
        <v>0</v>
      </c>
      <c r="Y67" s="95">
        <v>0</v>
      </c>
      <c r="Z67" s="95">
        <v>1</v>
      </c>
      <c r="AA67" s="98">
        <v>0.61589530312835006</v>
      </c>
      <c r="AB67" s="98">
        <v>0.60732505926498503</v>
      </c>
      <c r="AC67" s="100">
        <v>0</v>
      </c>
      <c r="AD67" s="96">
        <v>0</v>
      </c>
      <c r="AE67" s="95">
        <v>0</v>
      </c>
      <c r="AF67" s="95">
        <v>0</v>
      </c>
      <c r="AG67" s="96">
        <v>1</v>
      </c>
      <c r="AH67" s="96">
        <v>1.017066289316704</v>
      </c>
      <c r="AI67" s="96">
        <v>1.017066289316704</v>
      </c>
      <c r="AJ67" s="96">
        <v>59500</v>
      </c>
      <c r="AK67" s="96">
        <v>59500</v>
      </c>
      <c r="AL67" s="96">
        <v>56167.500911743256</v>
      </c>
      <c r="AM67" s="96">
        <v>59500</v>
      </c>
      <c r="AN67" s="96">
        <v>59878.710026367371</v>
      </c>
      <c r="AO67" s="96">
        <v>59500</v>
      </c>
      <c r="AP67" s="96">
        <v>36414</v>
      </c>
      <c r="AQ67" s="96">
        <v>36645.770536136828</v>
      </c>
      <c r="AR67" s="96">
        <v>36135.841026266608</v>
      </c>
      <c r="AS67" s="96">
        <v>0</v>
      </c>
      <c r="AT67" s="96">
        <v>59500</v>
      </c>
      <c r="AU67" s="96">
        <v>59045.491872984661</v>
      </c>
      <c r="AV67" s="96">
        <v>36645.770536136828</v>
      </c>
      <c r="AW67" s="96">
        <v>36135.841026266608</v>
      </c>
      <c r="AX67" s="96">
        <v>56525</v>
      </c>
      <c r="AY67" s="96">
        <v>55930</v>
      </c>
      <c r="AZ67" s="96">
        <v>57120</v>
      </c>
      <c r="BA67" s="96">
        <v>38972.5</v>
      </c>
      <c r="BB67" s="96">
        <v>59500</v>
      </c>
      <c r="BC67" s="96">
        <v>59500</v>
      </c>
      <c r="BD67" s="96">
        <v>59500</v>
      </c>
      <c r="BE67" s="96">
        <v>59500</v>
      </c>
      <c r="BF67" s="96">
        <v>59500</v>
      </c>
      <c r="BG67" s="96">
        <v>59500</v>
      </c>
      <c r="BH67" s="96">
        <v>59500</v>
      </c>
      <c r="BI67" s="96">
        <v>59500</v>
      </c>
      <c r="BJ67" s="96">
        <v>59500</v>
      </c>
      <c r="BK67" s="96">
        <v>59500</v>
      </c>
      <c r="BL67" s="96">
        <v>59500</v>
      </c>
      <c r="BM67" s="96">
        <v>59500</v>
      </c>
      <c r="BN67" s="96">
        <v>1023.372523148701</v>
      </c>
      <c r="BO67" s="96">
        <v>1021.951908145502</v>
      </c>
      <c r="BP67" s="96">
        <v>1020.5352317849751</v>
      </c>
      <c r="BQ67" s="96">
        <v>1019.074656280798</v>
      </c>
      <c r="BR67" s="96">
        <v>1017.618255511563</v>
      </c>
      <c r="BS67" s="96">
        <v>1016.166011603976</v>
      </c>
      <c r="BT67" s="96">
        <v>1014.717906786594</v>
      </c>
      <c r="BU67" s="96">
        <v>1013.250285767611</v>
      </c>
      <c r="BV67" s="96">
        <v>1011.8104733507359</v>
      </c>
      <c r="BW67" s="96">
        <v>1010.374747028301</v>
      </c>
      <c r="BX67" s="96">
        <v>1008.943089430894</v>
      </c>
      <c r="BY67" s="96">
        <v>1007.515483287328</v>
      </c>
      <c r="BZ67" s="96">
        <v>0</v>
      </c>
      <c r="CA67" s="96">
        <v>0</v>
      </c>
      <c r="CB67" s="96">
        <v>0</v>
      </c>
      <c r="CC67" s="96">
        <v>0</v>
      </c>
      <c r="CD67" s="96">
        <v>0</v>
      </c>
      <c r="CE67" s="96">
        <v>0</v>
      </c>
      <c r="CF67" s="96">
        <v>0</v>
      </c>
      <c r="CG67" s="96">
        <v>0</v>
      </c>
      <c r="CH67" s="96">
        <v>0</v>
      </c>
      <c r="CI67" s="96">
        <v>0</v>
      </c>
      <c r="CJ67" s="96">
        <v>0</v>
      </c>
      <c r="CK67" s="96">
        <v>0</v>
      </c>
      <c r="CL67" s="96">
        <v>59500</v>
      </c>
      <c r="CM67" s="96">
        <v>59500</v>
      </c>
      <c r="CN67" s="96">
        <v>59500</v>
      </c>
      <c r="CO67" s="96">
        <v>59500</v>
      </c>
      <c r="CP67" s="96">
        <v>59500</v>
      </c>
      <c r="CQ67" s="96">
        <v>59500</v>
      </c>
      <c r="CR67" s="96">
        <v>59500</v>
      </c>
      <c r="CS67" s="96">
        <v>59500</v>
      </c>
      <c r="CT67" s="96">
        <v>59500</v>
      </c>
      <c r="CU67" s="96">
        <v>59500</v>
      </c>
      <c r="CV67" s="96">
        <v>59500</v>
      </c>
      <c r="CW67" s="96">
        <v>59500</v>
      </c>
      <c r="CX67" s="96">
        <v>1023.372523148701</v>
      </c>
      <c r="CY67" s="96">
        <v>1021.951908145502</v>
      </c>
      <c r="CZ67" s="96">
        <v>1020.5352317849751</v>
      </c>
      <c r="DA67" s="96">
        <v>1019.074656280798</v>
      </c>
      <c r="DB67" s="96">
        <v>1017.618255511563</v>
      </c>
      <c r="DC67" s="96">
        <v>1016.166011603976</v>
      </c>
      <c r="DD67" s="96">
        <v>1014.717906786594</v>
      </c>
      <c r="DE67" s="96">
        <v>1013.250285767611</v>
      </c>
      <c r="DF67" s="96">
        <v>1011.8104733507359</v>
      </c>
      <c r="DG67" s="96">
        <v>1010.374747028301</v>
      </c>
      <c r="DH67" s="96">
        <v>1008.943089430894</v>
      </c>
      <c r="DI67" s="96">
        <v>1007.515483287328</v>
      </c>
      <c r="DJ67" s="96">
        <v>0</v>
      </c>
      <c r="DK67" s="96">
        <v>0</v>
      </c>
      <c r="DL67" s="96">
        <v>0</v>
      </c>
      <c r="DM67" s="96">
        <v>0</v>
      </c>
      <c r="DN67" s="96">
        <v>0</v>
      </c>
      <c r="DO67" s="96">
        <v>0</v>
      </c>
      <c r="DP67" s="96">
        <v>0</v>
      </c>
      <c r="DQ67" s="96">
        <v>0</v>
      </c>
      <c r="DR67" s="96">
        <v>0</v>
      </c>
      <c r="DS67" s="96">
        <v>0</v>
      </c>
      <c r="DT67" s="96">
        <v>0</v>
      </c>
      <c r="DU67" s="96">
        <v>0</v>
      </c>
      <c r="DV67" s="96">
        <v>963.34514627196938</v>
      </c>
      <c r="DW67" s="96">
        <v>880.82901554404646</v>
      </c>
      <c r="DX67" s="96">
        <v>798.53780231456335</v>
      </c>
      <c r="DY67" s="96">
        <v>713.69256320353941</v>
      </c>
      <c r="DZ67" s="96">
        <v>629.08575772233803</v>
      </c>
      <c r="EA67" s="96">
        <v>544.71638220545253</v>
      </c>
      <c r="EB67" s="96">
        <v>460.58343861260772</v>
      </c>
      <c r="EC67" s="96">
        <v>375.31252150376957</v>
      </c>
      <c r="ED67" s="96">
        <v>291.65330523615438</v>
      </c>
      <c r="EE67" s="96">
        <v>208.2275440883881</v>
      </c>
      <c r="EF67" s="96">
        <v>125.03426222020001</v>
      </c>
      <c r="EG67" s="96">
        <v>42.072489222419129</v>
      </c>
      <c r="EH67" s="101"/>
      <c r="EI67" s="99"/>
      <c r="EK67" s="101"/>
      <c r="EL67" s="99"/>
      <c r="EN67" s="101"/>
      <c r="EO67" s="99"/>
      <c r="EQ67" s="101"/>
      <c r="ER67" s="99"/>
    </row>
    <row r="68" spans="1:148" x14ac:dyDescent="0.3">
      <c r="A68" t="s">
        <v>35</v>
      </c>
      <c r="B68" t="s">
        <v>53</v>
      </c>
      <c r="C68" t="s">
        <v>61</v>
      </c>
      <c r="D68" t="s">
        <v>382</v>
      </c>
      <c r="E68" t="s">
        <v>506</v>
      </c>
      <c r="F68" s="94">
        <v>45500</v>
      </c>
      <c r="G68" s="95">
        <v>12</v>
      </c>
      <c r="H68" s="96">
        <v>1.05</v>
      </c>
      <c r="I68" s="96">
        <v>1.0484374999999999</v>
      </c>
      <c r="J68" s="97">
        <v>0.94999999999999973</v>
      </c>
      <c r="K68" s="96">
        <v>1.0014903129657231</v>
      </c>
      <c r="L68" s="96">
        <v>1</v>
      </c>
      <c r="M68" s="96">
        <v>1</v>
      </c>
      <c r="N68" s="98">
        <v>0.64</v>
      </c>
      <c r="O68" s="98">
        <v>0.6409538002980627</v>
      </c>
      <c r="P68" s="98">
        <v>0.64</v>
      </c>
      <c r="Q68" s="99">
        <v>0</v>
      </c>
      <c r="R68" s="96">
        <v>1</v>
      </c>
      <c r="S68" s="96">
        <v>1</v>
      </c>
      <c r="T68" s="99">
        <v>-1.488095238095344E-3</v>
      </c>
      <c r="U68" s="99">
        <v>1.490312965722884E-3</v>
      </c>
      <c r="V68" s="95">
        <v>0</v>
      </c>
      <c r="W68" s="99">
        <v>0</v>
      </c>
      <c r="X68" s="99">
        <v>0</v>
      </c>
      <c r="Y68" s="95">
        <v>0</v>
      </c>
      <c r="Z68" s="95">
        <v>0</v>
      </c>
      <c r="AA68" s="98">
        <v>0.6409538002980627</v>
      </c>
      <c r="AB68" s="98">
        <v>0.64</v>
      </c>
      <c r="AC68" s="100">
        <v>0</v>
      </c>
      <c r="AD68" s="96">
        <v>0</v>
      </c>
      <c r="AE68" s="95">
        <v>1</v>
      </c>
      <c r="AF68" s="95">
        <v>0</v>
      </c>
      <c r="AG68" s="96">
        <v>1.0125</v>
      </c>
      <c r="AH68" s="96">
        <v>1</v>
      </c>
      <c r="AI68" s="96">
        <v>1.0125</v>
      </c>
      <c r="AJ68" s="96">
        <v>47775</v>
      </c>
      <c r="AK68" s="96">
        <v>47703.906249999993</v>
      </c>
      <c r="AL68" s="96">
        <v>43224.999999999993</v>
      </c>
      <c r="AM68" s="96">
        <v>45567.80923994039</v>
      </c>
      <c r="AN68" s="96">
        <v>45500</v>
      </c>
      <c r="AO68" s="96">
        <v>45500</v>
      </c>
      <c r="AP68" s="96">
        <v>29120</v>
      </c>
      <c r="AQ68" s="96">
        <v>29163.39791356185</v>
      </c>
      <c r="AR68" s="96">
        <v>29120</v>
      </c>
      <c r="AS68" s="96">
        <v>0</v>
      </c>
      <c r="AT68" s="96">
        <v>45500</v>
      </c>
      <c r="AU68" s="96">
        <v>45500</v>
      </c>
      <c r="AV68" s="96">
        <v>29163.39791356185</v>
      </c>
      <c r="AW68" s="96">
        <v>29120</v>
      </c>
      <c r="AX68" s="96">
        <v>43225</v>
      </c>
      <c r="AY68" s="96">
        <v>43225</v>
      </c>
      <c r="AZ68" s="96">
        <v>43225</v>
      </c>
      <c r="BA68" s="96">
        <v>28437.5</v>
      </c>
      <c r="BB68" s="96">
        <v>45500</v>
      </c>
      <c r="BC68" s="96">
        <v>45500</v>
      </c>
      <c r="BD68" s="96">
        <v>45500</v>
      </c>
      <c r="BE68" s="96">
        <v>45500</v>
      </c>
      <c r="BF68" s="96">
        <v>45500</v>
      </c>
      <c r="BG68" s="96">
        <v>45500</v>
      </c>
      <c r="BH68" s="96">
        <v>45500</v>
      </c>
      <c r="BI68" s="96">
        <v>45500</v>
      </c>
      <c r="BJ68" s="96">
        <v>45500</v>
      </c>
      <c r="BK68" s="96">
        <v>45500</v>
      </c>
      <c r="BL68" s="96">
        <v>45500</v>
      </c>
      <c r="BM68" s="96">
        <v>45500</v>
      </c>
      <c r="BN68" s="96">
        <v>2275.0000000000018</v>
      </c>
      <c r="BO68" s="96">
        <v>2275.0000000000018</v>
      </c>
      <c r="BP68" s="96">
        <v>2275.0000000000018</v>
      </c>
      <c r="BQ68" s="96">
        <v>0</v>
      </c>
      <c r="BR68" s="96">
        <v>0</v>
      </c>
      <c r="BS68" s="96">
        <v>0</v>
      </c>
      <c r="BT68" s="96">
        <v>0</v>
      </c>
      <c r="BU68" s="96">
        <v>0</v>
      </c>
      <c r="BV68" s="96">
        <v>0</v>
      </c>
      <c r="BW68" s="96">
        <v>0</v>
      </c>
      <c r="BX68" s="96">
        <v>0</v>
      </c>
      <c r="BY68" s="96">
        <v>0</v>
      </c>
      <c r="BZ68" s="96">
        <v>2275.0000000000018</v>
      </c>
      <c r="CA68" s="96">
        <v>2275.0000000000018</v>
      </c>
      <c r="CB68" s="96">
        <v>2275.0000000000018</v>
      </c>
      <c r="CC68" s="96">
        <v>0</v>
      </c>
      <c r="CD68" s="96">
        <v>0</v>
      </c>
      <c r="CE68" s="96">
        <v>0</v>
      </c>
      <c r="CF68" s="96">
        <v>0</v>
      </c>
      <c r="CG68" s="96">
        <v>0</v>
      </c>
      <c r="CH68" s="96">
        <v>0</v>
      </c>
      <c r="CI68" s="96">
        <v>0</v>
      </c>
      <c r="CJ68" s="96">
        <v>0</v>
      </c>
      <c r="CK68" s="96">
        <v>0</v>
      </c>
      <c r="CL68" s="96">
        <v>0</v>
      </c>
      <c r="CM68" s="96">
        <v>0</v>
      </c>
      <c r="CN68" s="96">
        <v>0</v>
      </c>
      <c r="CO68" s="96">
        <v>0</v>
      </c>
      <c r="CP68" s="96">
        <v>0</v>
      </c>
      <c r="CQ68" s="96">
        <v>0</v>
      </c>
      <c r="CR68" s="96">
        <v>0</v>
      </c>
      <c r="CS68" s="96">
        <v>0</v>
      </c>
      <c r="CT68" s="96">
        <v>0</v>
      </c>
      <c r="CU68" s="96">
        <v>0</v>
      </c>
      <c r="CV68" s="96">
        <v>0</v>
      </c>
      <c r="CW68" s="96">
        <v>0</v>
      </c>
      <c r="CX68" s="96">
        <v>0</v>
      </c>
      <c r="CY68" s="96">
        <v>0</v>
      </c>
      <c r="CZ68" s="96">
        <v>0</v>
      </c>
      <c r="DA68" s="96">
        <v>0</v>
      </c>
      <c r="DB68" s="96">
        <v>0</v>
      </c>
      <c r="DC68" s="96">
        <v>0</v>
      </c>
      <c r="DD68" s="96">
        <v>0</v>
      </c>
      <c r="DE68" s="96">
        <v>0</v>
      </c>
      <c r="DF68" s="96">
        <v>0</v>
      </c>
      <c r="DG68" s="96">
        <v>0</v>
      </c>
      <c r="DH68" s="96">
        <v>0</v>
      </c>
      <c r="DI68" s="96">
        <v>0</v>
      </c>
      <c r="DJ68" s="96">
        <v>0</v>
      </c>
      <c r="DK68" s="96">
        <v>0</v>
      </c>
      <c r="DL68" s="96">
        <v>0</v>
      </c>
      <c r="DM68" s="96">
        <v>0</v>
      </c>
      <c r="DN68" s="96">
        <v>0</v>
      </c>
      <c r="DO68" s="96">
        <v>0</v>
      </c>
      <c r="DP68" s="96">
        <v>0</v>
      </c>
      <c r="DQ68" s="96">
        <v>0</v>
      </c>
      <c r="DR68" s="96">
        <v>0</v>
      </c>
      <c r="DS68" s="96">
        <v>0</v>
      </c>
      <c r="DT68" s="96">
        <v>0</v>
      </c>
      <c r="DU68" s="96">
        <v>0</v>
      </c>
      <c r="DV68" s="96">
        <v>0</v>
      </c>
      <c r="DW68" s="96">
        <v>0</v>
      </c>
      <c r="DX68" s="96">
        <v>0</v>
      </c>
      <c r="DY68" s="96">
        <v>0</v>
      </c>
      <c r="DZ68" s="96">
        <v>0</v>
      </c>
      <c r="EA68" s="96">
        <v>0</v>
      </c>
      <c r="EB68" s="96">
        <v>0</v>
      </c>
      <c r="EC68" s="96">
        <v>0</v>
      </c>
      <c r="ED68" s="96">
        <v>0</v>
      </c>
      <c r="EE68" s="96">
        <v>0</v>
      </c>
      <c r="EF68" s="96">
        <v>0</v>
      </c>
      <c r="EG68" s="96">
        <v>0</v>
      </c>
      <c r="EH68" s="101">
        <v>46113</v>
      </c>
      <c r="EI68" s="99">
        <v>0.05</v>
      </c>
      <c r="EJ68" t="s">
        <v>376</v>
      </c>
      <c r="EK68" s="101"/>
      <c r="EL68" s="99"/>
      <c r="EN68" s="101"/>
      <c r="EO68" s="99"/>
      <c r="EQ68" s="101"/>
      <c r="ER68" s="99"/>
    </row>
    <row r="69" spans="1:148" x14ac:dyDescent="0.3">
      <c r="A69" t="s">
        <v>35</v>
      </c>
      <c r="B69" t="s">
        <v>53</v>
      </c>
      <c r="C69" t="s">
        <v>68</v>
      </c>
      <c r="D69" t="s">
        <v>384</v>
      </c>
      <c r="E69" t="s">
        <v>507</v>
      </c>
      <c r="F69" s="94">
        <v>31500</v>
      </c>
      <c r="G69" s="95">
        <v>12</v>
      </c>
      <c r="H69" s="96">
        <v>1.06</v>
      </c>
      <c r="I69" s="96">
        <v>1.0566666666666671</v>
      </c>
      <c r="J69" s="97">
        <v>0.94299370897155343</v>
      </c>
      <c r="K69" s="96">
        <v>1.0031545741324921</v>
      </c>
      <c r="L69" s="96">
        <v>1.007429838568157</v>
      </c>
      <c r="M69" s="96">
        <v>1</v>
      </c>
      <c r="N69" s="98">
        <v>0.624</v>
      </c>
      <c r="O69" s="98">
        <v>0.63061929882257584</v>
      </c>
      <c r="P69" s="98">
        <v>0.62204577147389617</v>
      </c>
      <c r="Q69" s="99">
        <v>0</v>
      </c>
      <c r="R69" s="96">
        <v>0.99999999999999978</v>
      </c>
      <c r="S69" s="96">
        <v>0.99686822351585935</v>
      </c>
      <c r="T69" s="99">
        <v>-3.1446540880502032E-3</v>
      </c>
      <c r="U69" s="99">
        <v>3.154574132492094E-3</v>
      </c>
      <c r="V69" s="95">
        <v>0</v>
      </c>
      <c r="W69" s="99">
        <v>0</v>
      </c>
      <c r="X69" s="99">
        <v>0</v>
      </c>
      <c r="Y69" s="95">
        <v>0</v>
      </c>
      <c r="Z69" s="95">
        <v>1</v>
      </c>
      <c r="AA69" s="98">
        <v>0.63061929882257584</v>
      </c>
      <c r="AB69" s="98">
        <v>0.62204577147389617</v>
      </c>
      <c r="AC69" s="100">
        <v>0</v>
      </c>
      <c r="AD69" s="96">
        <v>0</v>
      </c>
      <c r="AE69" s="95">
        <v>1</v>
      </c>
      <c r="AF69" s="95">
        <v>0</v>
      </c>
      <c r="AG69" s="96">
        <v>1.02</v>
      </c>
      <c r="AH69" s="96">
        <v>1.012785937399076</v>
      </c>
      <c r="AI69" s="96">
        <v>1.033042747911729</v>
      </c>
      <c r="AJ69" s="96">
        <v>33390</v>
      </c>
      <c r="AK69" s="96">
        <v>33285.000000000007</v>
      </c>
      <c r="AL69" s="96">
        <v>29704.301832603931</v>
      </c>
      <c r="AM69" s="96">
        <v>31599.36908517349</v>
      </c>
      <c r="AN69" s="96">
        <v>31734.039914896959</v>
      </c>
      <c r="AO69" s="96">
        <v>31500</v>
      </c>
      <c r="AP69" s="96">
        <v>19656</v>
      </c>
      <c r="AQ69" s="96">
        <v>19864.50791291114</v>
      </c>
      <c r="AR69" s="96">
        <v>19594.441801427729</v>
      </c>
      <c r="AS69" s="96">
        <v>0</v>
      </c>
      <c r="AT69" s="96">
        <v>31499.999999999989</v>
      </c>
      <c r="AU69" s="96">
        <v>31401.34904074957</v>
      </c>
      <c r="AV69" s="96">
        <v>19864.50791291114</v>
      </c>
      <c r="AW69" s="96">
        <v>19594.441801427729</v>
      </c>
      <c r="AX69" s="96">
        <v>29925</v>
      </c>
      <c r="AY69" s="96">
        <v>29610</v>
      </c>
      <c r="AZ69" s="96">
        <v>30082.5</v>
      </c>
      <c r="BA69" s="96">
        <v>20317.5</v>
      </c>
      <c r="BB69" s="96">
        <v>31500</v>
      </c>
      <c r="BC69" s="96">
        <v>31500</v>
      </c>
      <c r="BD69" s="96">
        <v>31500</v>
      </c>
      <c r="BE69" s="96">
        <v>31500</v>
      </c>
      <c r="BF69" s="96">
        <v>31500</v>
      </c>
      <c r="BG69" s="96">
        <v>31500</v>
      </c>
      <c r="BH69" s="96">
        <v>31500</v>
      </c>
      <c r="BI69" s="96">
        <v>31500</v>
      </c>
      <c r="BJ69" s="96">
        <v>31500</v>
      </c>
      <c r="BK69" s="96">
        <v>31500</v>
      </c>
      <c r="BL69" s="96">
        <v>31500</v>
      </c>
      <c r="BM69" s="96">
        <v>31500</v>
      </c>
      <c r="BN69" s="96">
        <v>2319.416808094571</v>
      </c>
      <c r="BO69" s="96">
        <v>2318.9709264126191</v>
      </c>
      <c r="BP69" s="96">
        <v>2318.5259697259212</v>
      </c>
      <c r="BQ69" s="96">
        <v>2318.0668992647429</v>
      </c>
      <c r="BR69" s="96">
        <v>403.40453899547941</v>
      </c>
      <c r="BS69" s="96">
        <v>402.97330451544832</v>
      </c>
      <c r="BT69" s="96">
        <v>402.54299101959032</v>
      </c>
      <c r="BU69" s="96">
        <v>402.10656392261581</v>
      </c>
      <c r="BV69" s="96">
        <v>401.67809854316459</v>
      </c>
      <c r="BW69" s="96">
        <v>401.25054529591421</v>
      </c>
      <c r="BX69" s="96">
        <v>400.82390127129003</v>
      </c>
      <c r="BY69" s="96">
        <v>400.39816357209747</v>
      </c>
      <c r="BZ69" s="96">
        <v>1890.000000000002</v>
      </c>
      <c r="CA69" s="96">
        <v>1890.000000000002</v>
      </c>
      <c r="CB69" s="96">
        <v>1890.000000000002</v>
      </c>
      <c r="CC69" s="96">
        <v>1890.000000000002</v>
      </c>
      <c r="CD69" s="96">
        <v>0</v>
      </c>
      <c r="CE69" s="96">
        <v>0</v>
      </c>
      <c r="CF69" s="96">
        <v>0</v>
      </c>
      <c r="CG69" s="96">
        <v>0</v>
      </c>
      <c r="CH69" s="96">
        <v>0</v>
      </c>
      <c r="CI69" s="96">
        <v>0</v>
      </c>
      <c r="CJ69" s="96">
        <v>0</v>
      </c>
      <c r="CK69" s="96">
        <v>0</v>
      </c>
      <c r="CL69" s="96">
        <v>31500</v>
      </c>
      <c r="CM69" s="96">
        <v>31500</v>
      </c>
      <c r="CN69" s="96">
        <v>31500</v>
      </c>
      <c r="CO69" s="96">
        <v>31500</v>
      </c>
      <c r="CP69" s="96">
        <v>31500</v>
      </c>
      <c r="CQ69" s="96">
        <v>31500</v>
      </c>
      <c r="CR69" s="96">
        <v>31500</v>
      </c>
      <c r="CS69" s="96">
        <v>31500</v>
      </c>
      <c r="CT69" s="96">
        <v>31500</v>
      </c>
      <c r="CU69" s="96">
        <v>31500</v>
      </c>
      <c r="CV69" s="96">
        <v>31500</v>
      </c>
      <c r="CW69" s="96">
        <v>31500</v>
      </c>
      <c r="CX69" s="96">
        <v>405.11019631562891</v>
      </c>
      <c r="CY69" s="96">
        <v>404.68955321945282</v>
      </c>
      <c r="CZ69" s="96">
        <v>404.26978276030331</v>
      </c>
      <c r="DA69" s="96">
        <v>403.83669741956862</v>
      </c>
      <c r="DB69" s="96">
        <v>403.40453899547941</v>
      </c>
      <c r="DC69" s="96">
        <v>402.97330451544832</v>
      </c>
      <c r="DD69" s="96">
        <v>402.54299101959032</v>
      </c>
      <c r="DE69" s="96">
        <v>402.10656392261581</v>
      </c>
      <c r="DF69" s="96">
        <v>401.67809854316459</v>
      </c>
      <c r="DG69" s="96">
        <v>401.25054529591421</v>
      </c>
      <c r="DH69" s="96">
        <v>400.82390127129003</v>
      </c>
      <c r="DI69" s="96">
        <v>400.39816357209747</v>
      </c>
      <c r="DJ69" s="96">
        <v>0</v>
      </c>
      <c r="DK69" s="96">
        <v>0</v>
      </c>
      <c r="DL69" s="96">
        <v>0</v>
      </c>
      <c r="DM69" s="96">
        <v>0</v>
      </c>
      <c r="DN69" s="96">
        <v>0</v>
      </c>
      <c r="DO69" s="96">
        <v>0</v>
      </c>
      <c r="DP69" s="96">
        <v>0</v>
      </c>
      <c r="DQ69" s="96">
        <v>0</v>
      </c>
      <c r="DR69" s="96">
        <v>0</v>
      </c>
      <c r="DS69" s="96">
        <v>0</v>
      </c>
      <c r="DT69" s="96">
        <v>0</v>
      </c>
      <c r="DU69" s="96">
        <v>0</v>
      </c>
      <c r="DV69" s="96">
        <v>382.98149898247613</v>
      </c>
      <c r="DW69" s="96">
        <v>350.29596765785851</v>
      </c>
      <c r="DX69" s="96">
        <v>317.67738426555582</v>
      </c>
      <c r="DY69" s="96">
        <v>284.02325823343818</v>
      </c>
      <c r="DZ69" s="96">
        <v>250.44025011980889</v>
      </c>
      <c r="EA69" s="96">
        <v>216.92813473295649</v>
      </c>
      <c r="EB69" s="96">
        <v>183.48668783093299</v>
      </c>
      <c r="EC69" s="96">
        <v>149.56920615370089</v>
      </c>
      <c r="ED69" s="96">
        <v>116.2695766161483</v>
      </c>
      <c r="EE69" s="96">
        <v>83.03994486402766</v>
      </c>
      <c r="EF69" s="96">
        <v>49.880090419856643</v>
      </c>
      <c r="EG69" s="96">
        <v>16.789793731121101</v>
      </c>
      <c r="EH69" s="101">
        <v>46143</v>
      </c>
      <c r="EI69" s="99">
        <v>0.06</v>
      </c>
      <c r="EJ69" t="s">
        <v>376</v>
      </c>
      <c r="EK69" s="101"/>
      <c r="EL69" s="99"/>
      <c r="EN69" s="101"/>
      <c r="EO69" s="99"/>
      <c r="EQ69" s="101"/>
      <c r="ER69" s="99"/>
    </row>
    <row r="70" spans="1:148" x14ac:dyDescent="0.3">
      <c r="A70" t="s">
        <v>35</v>
      </c>
      <c r="B70" t="s">
        <v>53</v>
      </c>
      <c r="C70" t="s">
        <v>69</v>
      </c>
      <c r="D70" t="s">
        <v>386</v>
      </c>
      <c r="E70" t="s">
        <v>508</v>
      </c>
      <c r="F70" s="94">
        <v>77000</v>
      </c>
      <c r="G70" s="95">
        <v>12</v>
      </c>
      <c r="H70" s="96">
        <v>1.0449999999999999</v>
      </c>
      <c r="I70" s="96">
        <v>1.0482055555555549</v>
      </c>
      <c r="J70" s="97">
        <v>0.93800949758575369</v>
      </c>
      <c r="K70" s="96">
        <v>0.99694186360817705</v>
      </c>
      <c r="L70" s="96">
        <v>1.0127829221826721</v>
      </c>
      <c r="M70" s="96">
        <v>1</v>
      </c>
      <c r="N70" s="98">
        <v>0.60799999999999998</v>
      </c>
      <c r="O70" s="98">
        <v>0.61388890187376777</v>
      </c>
      <c r="P70" s="98">
        <v>0.59502620019585351</v>
      </c>
      <c r="Q70" s="99">
        <v>0</v>
      </c>
      <c r="R70" s="96">
        <v>0.96475948010183565</v>
      </c>
      <c r="S70" s="96">
        <v>1.0144098437640841</v>
      </c>
      <c r="T70" s="99">
        <v>3.0675172780434412E-3</v>
      </c>
      <c r="U70" s="99">
        <v>3.3357934459420369E-2</v>
      </c>
      <c r="V70" s="95">
        <v>0</v>
      </c>
      <c r="W70" s="99">
        <v>0</v>
      </c>
      <c r="X70" s="99">
        <v>0</v>
      </c>
      <c r="Y70" s="95">
        <v>0</v>
      </c>
      <c r="Z70" s="95">
        <v>1</v>
      </c>
      <c r="AA70" s="98">
        <v>0.61388890187376777</v>
      </c>
      <c r="AB70" s="98">
        <v>0.59502620019585351</v>
      </c>
      <c r="AC70" s="100">
        <v>0</v>
      </c>
      <c r="AD70" s="96">
        <v>0</v>
      </c>
      <c r="AE70" s="95">
        <v>1</v>
      </c>
      <c r="AF70" s="95">
        <v>1</v>
      </c>
      <c r="AG70" s="96">
        <v>1.042083333333333</v>
      </c>
      <c r="AH70" s="96">
        <v>0.9999530526615702</v>
      </c>
      <c r="AI70" s="96">
        <v>1.042042523569729</v>
      </c>
      <c r="AJ70" s="96">
        <v>80465</v>
      </c>
      <c r="AK70" s="96">
        <v>80711.827777777769</v>
      </c>
      <c r="AL70" s="96">
        <v>72226.731314103032</v>
      </c>
      <c r="AM70" s="96">
        <v>76764.523497829636</v>
      </c>
      <c r="AN70" s="96">
        <v>77984.285008065766</v>
      </c>
      <c r="AO70" s="96">
        <v>77000</v>
      </c>
      <c r="AP70" s="96">
        <v>46816</v>
      </c>
      <c r="AQ70" s="96">
        <v>47269.445444280122</v>
      </c>
      <c r="AR70" s="96">
        <v>45817.017415080722</v>
      </c>
      <c r="AS70" s="96">
        <v>0</v>
      </c>
      <c r="AT70" s="96">
        <v>74286.47996784134</v>
      </c>
      <c r="AU70" s="96">
        <v>78109.557969834495</v>
      </c>
      <c r="AV70" s="96">
        <v>47269.445444280122</v>
      </c>
      <c r="AW70" s="96">
        <v>45817.017415080722</v>
      </c>
      <c r="AX70" s="96">
        <v>73150</v>
      </c>
      <c r="AY70" s="96">
        <v>72380</v>
      </c>
      <c r="AZ70" s="96">
        <v>71995</v>
      </c>
      <c r="BA70" s="96">
        <v>47355</v>
      </c>
      <c r="BB70" s="96">
        <v>77000</v>
      </c>
      <c r="BC70" s="96">
        <v>77000</v>
      </c>
      <c r="BD70" s="96">
        <v>77000</v>
      </c>
      <c r="BE70" s="96">
        <v>77000</v>
      </c>
      <c r="BF70" s="96">
        <v>77000</v>
      </c>
      <c r="BG70" s="96">
        <v>77000</v>
      </c>
      <c r="BH70" s="96">
        <v>77000</v>
      </c>
      <c r="BI70" s="96">
        <v>77000</v>
      </c>
      <c r="BJ70" s="96">
        <v>77000</v>
      </c>
      <c r="BK70" s="96">
        <v>77000</v>
      </c>
      <c r="BL70" s="96">
        <v>77000</v>
      </c>
      <c r="BM70" s="96">
        <v>77000</v>
      </c>
      <c r="BN70" s="96">
        <v>3972.0235908897948</v>
      </c>
      <c r="BO70" s="96">
        <v>3874.124305141534</v>
      </c>
      <c r="BP70" s="96">
        <v>3776.3943481492179</v>
      </c>
      <c r="BQ70" s="96">
        <v>3675.5290805346508</v>
      </c>
      <c r="BR70" s="96">
        <v>3574.843863584369</v>
      </c>
      <c r="BS70" s="96">
        <v>3089.2935351685728</v>
      </c>
      <c r="BT70" s="96">
        <v>2989.4470076290072</v>
      </c>
      <c r="BU70" s="96">
        <v>2888.14580024308</v>
      </c>
      <c r="BV70" s="96">
        <v>2788.657213142636</v>
      </c>
      <c r="BW70" s="96">
        <v>2739.7318991158631</v>
      </c>
      <c r="BX70" s="96">
        <v>2739.61103994411</v>
      </c>
      <c r="BY70" s="96">
        <v>2739.4900948864029</v>
      </c>
      <c r="BZ70" s="96">
        <v>3464.999999999995</v>
      </c>
      <c r="CA70" s="96">
        <v>3464.999999999995</v>
      </c>
      <c r="CB70" s="96">
        <v>3464.999999999995</v>
      </c>
      <c r="CC70" s="96">
        <v>3464.999999999995</v>
      </c>
      <c r="CD70" s="96">
        <v>3464.999999999995</v>
      </c>
      <c r="CE70" s="96">
        <v>3080.0000000000032</v>
      </c>
      <c r="CF70" s="96">
        <v>3080.0000000000032</v>
      </c>
      <c r="CG70" s="96">
        <v>3080.0000000000032</v>
      </c>
      <c r="CH70" s="96">
        <v>3080.0000000000032</v>
      </c>
      <c r="CI70" s="96">
        <v>3080.0000000000032</v>
      </c>
      <c r="CJ70" s="96">
        <v>3080.0000000000032</v>
      </c>
      <c r="CK70" s="96">
        <v>3080.0000000000032</v>
      </c>
      <c r="CL70" s="96">
        <v>77000</v>
      </c>
      <c r="CM70" s="96">
        <v>77000</v>
      </c>
      <c r="CN70" s="96">
        <v>77000</v>
      </c>
      <c r="CO70" s="96">
        <v>77000</v>
      </c>
      <c r="CP70" s="96">
        <v>77000</v>
      </c>
      <c r="CQ70" s="96">
        <v>77000</v>
      </c>
      <c r="CR70" s="96">
        <v>77000</v>
      </c>
      <c r="CS70" s="96">
        <v>77000</v>
      </c>
      <c r="CT70" s="96">
        <v>77000</v>
      </c>
      <c r="CU70" s="96">
        <v>77000</v>
      </c>
      <c r="CV70" s="96">
        <v>77000</v>
      </c>
      <c r="CW70" s="96">
        <v>77000</v>
      </c>
      <c r="CX70" s="96">
        <v>485.1900391289916</v>
      </c>
      <c r="CY70" s="96">
        <v>391.50651209716523</v>
      </c>
      <c r="CZ70" s="96">
        <v>297.98502215236681</v>
      </c>
      <c r="DA70" s="96">
        <v>201.4632349614001</v>
      </c>
      <c r="DB70" s="96">
        <v>105.1137450568127</v>
      </c>
      <c r="DC70" s="96">
        <v>8.9360915082332681</v>
      </c>
      <c r="DD70" s="96">
        <v>-87.070184972107839</v>
      </c>
      <c r="DE70" s="96">
        <v>-184.47519207396019</v>
      </c>
      <c r="DF70" s="96">
        <v>-280.13729505516108</v>
      </c>
      <c r="DG70" s="96">
        <v>-327.18086623475779</v>
      </c>
      <c r="DH70" s="96">
        <v>-327.29707697681351</v>
      </c>
      <c r="DI70" s="96">
        <v>-327.41337030153852</v>
      </c>
      <c r="DJ70" s="96">
        <v>3080.0000000000032</v>
      </c>
      <c r="DK70" s="96">
        <v>3080.0000000000032</v>
      </c>
      <c r="DL70" s="96">
        <v>3080.0000000000032</v>
      </c>
      <c r="DM70" s="96">
        <v>3080.0000000000032</v>
      </c>
      <c r="DN70" s="96">
        <v>3080.0000000000032</v>
      </c>
      <c r="DO70" s="96">
        <v>0</v>
      </c>
      <c r="DP70" s="96">
        <v>0</v>
      </c>
      <c r="DQ70" s="96">
        <v>0</v>
      </c>
      <c r="DR70" s="96">
        <v>0</v>
      </c>
      <c r="DS70" s="96">
        <v>0</v>
      </c>
      <c r="DT70" s="96">
        <v>0</v>
      </c>
      <c r="DU70" s="96">
        <v>0</v>
      </c>
      <c r="DV70" s="96">
        <v>2771.894093439927</v>
      </c>
      <c r="DW70" s="96">
        <v>2834.2985153677168</v>
      </c>
      <c r="DX70" s="96">
        <v>2896.7458746991401</v>
      </c>
      <c r="DY70" s="96">
        <v>2960.752268643455</v>
      </c>
      <c r="DZ70" s="96">
        <v>3024.8042275122239</v>
      </c>
      <c r="EA70" s="96">
        <v>8.5594230557357598</v>
      </c>
      <c r="EB70" s="96">
        <v>70.235610367878508</v>
      </c>
      <c r="EC70" s="96">
        <v>132.96792272830669</v>
      </c>
      <c r="ED70" s="96">
        <v>194.732784803328</v>
      </c>
      <c r="EE70" s="96">
        <v>256.54169474833901</v>
      </c>
      <c r="EF70" s="96">
        <v>318.39469969958191</v>
      </c>
      <c r="EG70" s="96">
        <v>380.29184686052611</v>
      </c>
      <c r="EH70" s="101">
        <v>46174</v>
      </c>
      <c r="EI70" s="99">
        <v>4.4999999999999998E-2</v>
      </c>
      <c r="EJ70" t="s">
        <v>376</v>
      </c>
      <c r="EK70" s="101">
        <v>46539</v>
      </c>
      <c r="EL70" s="99">
        <v>0.04</v>
      </c>
      <c r="EM70" t="s">
        <v>377</v>
      </c>
      <c r="EN70" s="101"/>
      <c r="EO70" s="99"/>
      <c r="EQ70" s="101"/>
      <c r="ER70" s="99"/>
    </row>
    <row r="71" spans="1:148" x14ac:dyDescent="0.3">
      <c r="A71" t="s">
        <v>35</v>
      </c>
      <c r="B71" t="s">
        <v>53</v>
      </c>
      <c r="C71" t="s">
        <v>76</v>
      </c>
      <c r="D71" t="s">
        <v>388</v>
      </c>
      <c r="E71" t="s">
        <v>509</v>
      </c>
      <c r="F71" s="94">
        <v>63000</v>
      </c>
      <c r="G71" s="95">
        <v>12</v>
      </c>
      <c r="H71" s="96">
        <v>1.03</v>
      </c>
      <c r="I71" s="96">
        <v>1.0262500000000001</v>
      </c>
      <c r="J71" s="97">
        <v>0.94199580598103549</v>
      </c>
      <c r="K71" s="96">
        <v>1.003654080389768</v>
      </c>
      <c r="L71" s="96">
        <v>1.008497059082581</v>
      </c>
      <c r="M71" s="96">
        <v>1</v>
      </c>
      <c r="N71" s="98">
        <v>0.63600000000000001</v>
      </c>
      <c r="O71" s="98">
        <v>0.64374787182832349</v>
      </c>
      <c r="P71" s="98">
        <v>0.63690080811972904</v>
      </c>
      <c r="Q71" s="99">
        <v>0</v>
      </c>
      <c r="R71" s="96">
        <v>0.99999999999999978</v>
      </c>
      <c r="S71" s="96">
        <v>1.001416364968128</v>
      </c>
      <c r="T71" s="99">
        <v>-3.640776699028847E-3</v>
      </c>
      <c r="U71" s="99">
        <v>3.6540803897684442E-3</v>
      </c>
      <c r="V71" s="95">
        <v>0</v>
      </c>
      <c r="W71" s="99">
        <v>0</v>
      </c>
      <c r="X71" s="99">
        <v>0</v>
      </c>
      <c r="Y71" s="95">
        <v>0</v>
      </c>
      <c r="Z71" s="95">
        <v>1</v>
      </c>
      <c r="AA71" s="98">
        <v>0.64374787182832349</v>
      </c>
      <c r="AB71" s="98">
        <v>0.63690080811972904</v>
      </c>
      <c r="AC71" s="100">
        <v>0</v>
      </c>
      <c r="AD71" s="96">
        <v>0</v>
      </c>
      <c r="AE71" s="95">
        <v>1</v>
      </c>
      <c r="AF71" s="95">
        <v>0</v>
      </c>
      <c r="AG71" s="96">
        <v>1.0149999999999999</v>
      </c>
      <c r="AH71" s="96">
        <v>1.008514817427199</v>
      </c>
      <c r="AI71" s="96">
        <v>1.0236428121887149</v>
      </c>
      <c r="AJ71" s="96">
        <v>64890</v>
      </c>
      <c r="AK71" s="96">
        <v>64653.750000000022</v>
      </c>
      <c r="AL71" s="96">
        <v>59345.735776805239</v>
      </c>
      <c r="AM71" s="96">
        <v>63230.207064555398</v>
      </c>
      <c r="AN71" s="96">
        <v>63535.314722202602</v>
      </c>
      <c r="AO71" s="96">
        <v>63000</v>
      </c>
      <c r="AP71" s="96">
        <v>40068</v>
      </c>
      <c r="AQ71" s="96">
        <v>40556.115925184378</v>
      </c>
      <c r="AR71" s="96">
        <v>40124.750911542927</v>
      </c>
      <c r="AS71" s="96">
        <v>0</v>
      </c>
      <c r="AT71" s="96">
        <v>62999.999999999993</v>
      </c>
      <c r="AU71" s="96">
        <v>63089.230992992037</v>
      </c>
      <c r="AV71" s="96">
        <v>40556.115925184378</v>
      </c>
      <c r="AW71" s="96">
        <v>40124.750911542927</v>
      </c>
      <c r="AX71" s="96">
        <v>59850</v>
      </c>
      <c r="AY71" s="96">
        <v>59220</v>
      </c>
      <c r="AZ71" s="96">
        <v>59850</v>
      </c>
      <c r="BA71" s="96">
        <v>40005</v>
      </c>
      <c r="BB71" s="96">
        <v>63000</v>
      </c>
      <c r="BC71" s="96">
        <v>63000</v>
      </c>
      <c r="BD71" s="96">
        <v>63000</v>
      </c>
      <c r="BE71" s="96">
        <v>63000</v>
      </c>
      <c r="BF71" s="96">
        <v>63000</v>
      </c>
      <c r="BG71" s="96">
        <v>63000</v>
      </c>
      <c r="BH71" s="96">
        <v>63000</v>
      </c>
      <c r="BI71" s="96">
        <v>63000</v>
      </c>
      <c r="BJ71" s="96">
        <v>63000</v>
      </c>
      <c r="BK71" s="96">
        <v>63000</v>
      </c>
      <c r="BL71" s="96">
        <v>63000</v>
      </c>
      <c r="BM71" s="96">
        <v>63000</v>
      </c>
      <c r="BN71" s="96">
        <v>2444.67383285911</v>
      </c>
      <c r="BO71" s="96">
        <v>2444.2908963257701</v>
      </c>
      <c r="BP71" s="96">
        <v>2443.9084881722242</v>
      </c>
      <c r="BQ71" s="96">
        <v>2443.5136714185519</v>
      </c>
      <c r="BR71" s="96">
        <v>2443.1194171016232</v>
      </c>
      <c r="BS71" s="96">
        <v>2442.7257240204408</v>
      </c>
      <c r="BT71" s="96">
        <v>536.24523395870028</v>
      </c>
      <c r="BU71" s="96">
        <v>535.85785027672989</v>
      </c>
      <c r="BV71" s="96">
        <v>535.47726055468627</v>
      </c>
      <c r="BW71" s="96">
        <v>535.09721107194184</v>
      </c>
      <c r="BX71" s="96">
        <v>534.7177006790082</v>
      </c>
      <c r="BY71" s="96">
        <v>534.33872822968431</v>
      </c>
      <c r="BZ71" s="96">
        <v>1890.000000000002</v>
      </c>
      <c r="CA71" s="96">
        <v>1890.000000000002</v>
      </c>
      <c r="CB71" s="96">
        <v>1890.000000000002</v>
      </c>
      <c r="CC71" s="96">
        <v>1890.000000000002</v>
      </c>
      <c r="CD71" s="96">
        <v>1890.000000000002</v>
      </c>
      <c r="CE71" s="96">
        <v>1890.000000000002</v>
      </c>
      <c r="CF71" s="96">
        <v>0</v>
      </c>
      <c r="CG71" s="96">
        <v>0</v>
      </c>
      <c r="CH71" s="96">
        <v>0</v>
      </c>
      <c r="CI71" s="96">
        <v>0</v>
      </c>
      <c r="CJ71" s="96">
        <v>0</v>
      </c>
      <c r="CK71" s="96">
        <v>0</v>
      </c>
      <c r="CL71" s="96">
        <v>63000</v>
      </c>
      <c r="CM71" s="96">
        <v>63000</v>
      </c>
      <c r="CN71" s="96">
        <v>63000</v>
      </c>
      <c r="CO71" s="96">
        <v>63000</v>
      </c>
      <c r="CP71" s="96">
        <v>63000</v>
      </c>
      <c r="CQ71" s="96">
        <v>63000</v>
      </c>
      <c r="CR71" s="96">
        <v>63000</v>
      </c>
      <c r="CS71" s="96">
        <v>63000</v>
      </c>
      <c r="CT71" s="96">
        <v>63000</v>
      </c>
      <c r="CU71" s="96">
        <v>63000</v>
      </c>
      <c r="CV71" s="96">
        <v>63000</v>
      </c>
      <c r="CW71" s="96">
        <v>63000</v>
      </c>
      <c r="CX71" s="96">
        <v>538.5182843292273</v>
      </c>
      <c r="CY71" s="96">
        <v>538.14650128715289</v>
      </c>
      <c r="CZ71" s="96">
        <v>537.77523123516892</v>
      </c>
      <c r="DA71" s="96">
        <v>537.39191399859897</v>
      </c>
      <c r="DB71" s="96">
        <v>537.00914281710618</v>
      </c>
      <c r="DC71" s="96">
        <v>536.62691652469528</v>
      </c>
      <c r="DD71" s="96">
        <v>536.24523395870028</v>
      </c>
      <c r="DE71" s="96">
        <v>535.85785027672989</v>
      </c>
      <c r="DF71" s="96">
        <v>535.47726055468627</v>
      </c>
      <c r="DG71" s="96">
        <v>535.09721107194184</v>
      </c>
      <c r="DH71" s="96">
        <v>534.7177006790082</v>
      </c>
      <c r="DI71" s="96">
        <v>534.33872822968431</v>
      </c>
      <c r="DJ71" s="96">
        <v>0</v>
      </c>
      <c r="DK71" s="96">
        <v>0</v>
      </c>
      <c r="DL71" s="96">
        <v>0</v>
      </c>
      <c r="DM71" s="96">
        <v>0</v>
      </c>
      <c r="DN71" s="96">
        <v>0</v>
      </c>
      <c r="DO71" s="96">
        <v>0</v>
      </c>
      <c r="DP71" s="96">
        <v>0</v>
      </c>
      <c r="DQ71" s="96">
        <v>0</v>
      </c>
      <c r="DR71" s="96">
        <v>0</v>
      </c>
      <c r="DS71" s="96">
        <v>0</v>
      </c>
      <c r="DT71" s="96">
        <v>0</v>
      </c>
      <c r="DU71" s="96">
        <v>0</v>
      </c>
      <c r="DV71" s="96">
        <v>511.27933032241481</v>
      </c>
      <c r="DW71" s="96">
        <v>467.80368952314808</v>
      </c>
      <c r="DX71" s="96">
        <v>424.38752913077519</v>
      </c>
      <c r="DY71" s="96">
        <v>379.56204379562928</v>
      </c>
      <c r="DZ71" s="96">
        <v>334.79987495803431</v>
      </c>
      <c r="EA71" s="96">
        <v>290.10088855979569</v>
      </c>
      <c r="EB71" s="96">
        <v>245.46495092087861</v>
      </c>
      <c r="EC71" s="96">
        <v>200.16174686615611</v>
      </c>
      <c r="ED71" s="96">
        <v>155.65253532834981</v>
      </c>
      <c r="EE71" s="96">
        <v>111.205971595693</v>
      </c>
      <c r="EF71" s="96">
        <v>66.821923493738382</v>
      </c>
      <c r="EG71" s="96">
        <v>22.500259219567329</v>
      </c>
      <c r="EH71" s="101">
        <v>46204</v>
      </c>
      <c r="EI71" s="99">
        <v>0.03</v>
      </c>
      <c r="EJ71" t="s">
        <v>376</v>
      </c>
      <c r="EK71" s="101"/>
      <c r="EL71" s="99"/>
      <c r="EN71" s="101"/>
      <c r="EO71" s="99"/>
      <c r="EQ71" s="101"/>
      <c r="ER71" s="99"/>
    </row>
    <row r="72" spans="1:148" x14ac:dyDescent="0.3">
      <c r="A72" t="s">
        <v>35</v>
      </c>
      <c r="B72" t="s">
        <v>53</v>
      </c>
      <c r="C72" t="s">
        <v>77</v>
      </c>
      <c r="D72" t="s">
        <v>390</v>
      </c>
      <c r="E72" t="s">
        <v>510</v>
      </c>
      <c r="F72" s="94">
        <v>49000</v>
      </c>
      <c r="G72" s="95">
        <v>12</v>
      </c>
      <c r="H72" s="96">
        <v>1.04</v>
      </c>
      <c r="I72" s="96">
        <v>1.033194444444445</v>
      </c>
      <c r="J72" s="97">
        <v>0.93800419401896429</v>
      </c>
      <c r="K72" s="96">
        <v>1.006586906842317</v>
      </c>
      <c r="L72" s="96">
        <v>1.012788648555651</v>
      </c>
      <c r="M72" s="96">
        <v>1</v>
      </c>
      <c r="N72" s="98">
        <v>0.62</v>
      </c>
      <c r="O72" s="98">
        <v>0.6320650716814793</v>
      </c>
      <c r="P72" s="98">
        <v>0.63241962730786005</v>
      </c>
      <c r="Q72" s="99">
        <v>0</v>
      </c>
      <c r="R72" s="96">
        <v>0.99999999999999978</v>
      </c>
      <c r="S72" s="96">
        <v>1.020031656948162</v>
      </c>
      <c r="T72" s="99">
        <v>-6.54380341880334E-3</v>
      </c>
      <c r="U72" s="99">
        <v>6.5869068423176644E-3</v>
      </c>
      <c r="V72" s="95">
        <v>0</v>
      </c>
      <c r="W72" s="99">
        <v>0</v>
      </c>
      <c r="X72" s="99">
        <v>0</v>
      </c>
      <c r="Y72" s="95">
        <v>0</v>
      </c>
      <c r="Z72" s="95">
        <v>1</v>
      </c>
      <c r="AA72" s="98">
        <v>0.6320650716814793</v>
      </c>
      <c r="AB72" s="98">
        <v>0.63241962730786005</v>
      </c>
      <c r="AC72" s="100">
        <v>0</v>
      </c>
      <c r="AD72" s="96">
        <v>0</v>
      </c>
      <c r="AE72" s="95">
        <v>1</v>
      </c>
      <c r="AF72" s="95">
        <v>0</v>
      </c>
      <c r="AG72" s="96">
        <v>1.023333333333333</v>
      </c>
      <c r="AH72" s="96">
        <v>0.99152129657519972</v>
      </c>
      <c r="AI72" s="96">
        <v>1.01465714421483</v>
      </c>
      <c r="AJ72" s="96">
        <v>50960</v>
      </c>
      <c r="AK72" s="96">
        <v>50626.527777777781</v>
      </c>
      <c r="AL72" s="96">
        <v>45962.205506929247</v>
      </c>
      <c r="AM72" s="96">
        <v>49322.758435273558</v>
      </c>
      <c r="AN72" s="96">
        <v>49626.643779226921</v>
      </c>
      <c r="AO72" s="96">
        <v>49000</v>
      </c>
      <c r="AP72" s="96">
        <v>30380</v>
      </c>
      <c r="AQ72" s="96">
        <v>30971.18851239248</v>
      </c>
      <c r="AR72" s="96">
        <v>30988.56173808514</v>
      </c>
      <c r="AS72" s="96">
        <v>0</v>
      </c>
      <c r="AT72" s="96">
        <v>48999.999999999993</v>
      </c>
      <c r="AU72" s="96">
        <v>49981.551190459919</v>
      </c>
      <c r="AV72" s="96">
        <v>30971.18851239248</v>
      </c>
      <c r="AW72" s="96">
        <v>30988.56173808514</v>
      </c>
      <c r="AX72" s="96">
        <v>46550</v>
      </c>
      <c r="AY72" s="96">
        <v>46060</v>
      </c>
      <c r="AZ72" s="96">
        <v>45570</v>
      </c>
      <c r="BA72" s="96">
        <v>32095</v>
      </c>
      <c r="BB72" s="96">
        <v>49000</v>
      </c>
      <c r="BC72" s="96">
        <v>49000</v>
      </c>
      <c r="BD72" s="96">
        <v>49000</v>
      </c>
      <c r="BE72" s="96">
        <v>49000</v>
      </c>
      <c r="BF72" s="96">
        <v>49000</v>
      </c>
      <c r="BG72" s="96">
        <v>49000</v>
      </c>
      <c r="BH72" s="96">
        <v>49000</v>
      </c>
      <c r="BI72" s="96">
        <v>49000</v>
      </c>
      <c r="BJ72" s="96">
        <v>49000</v>
      </c>
      <c r="BK72" s="96">
        <v>49000</v>
      </c>
      <c r="BL72" s="96">
        <v>49000</v>
      </c>
      <c r="BM72" s="96">
        <v>49000</v>
      </c>
      <c r="BN72" s="96">
        <v>1529.589614837269</v>
      </c>
      <c r="BO72" s="96">
        <v>1529.2956050572029</v>
      </c>
      <c r="BP72" s="96">
        <v>1529.0011933312551</v>
      </c>
      <c r="BQ72" s="96">
        <v>1528.6963780550091</v>
      </c>
      <c r="BR72" s="96">
        <v>1528.391131324631</v>
      </c>
      <c r="BS72" s="96">
        <v>1528.085452223389</v>
      </c>
      <c r="BT72" s="96">
        <v>1527.7793398320071</v>
      </c>
      <c r="BU72" s="96">
        <v>-415.8963805271635</v>
      </c>
      <c r="BV72" s="96">
        <v>-416.19156214366461</v>
      </c>
      <c r="BW72" s="96">
        <v>-416.48716306689101</v>
      </c>
      <c r="BX72" s="96">
        <v>-416.78318419089447</v>
      </c>
      <c r="BY72" s="96">
        <v>-417.07962641232251</v>
      </c>
      <c r="BZ72" s="96">
        <v>1960.000000000002</v>
      </c>
      <c r="CA72" s="96">
        <v>1960.000000000002</v>
      </c>
      <c r="CB72" s="96">
        <v>1960.000000000002</v>
      </c>
      <c r="CC72" s="96">
        <v>1960.000000000002</v>
      </c>
      <c r="CD72" s="96">
        <v>1960.000000000002</v>
      </c>
      <c r="CE72" s="96">
        <v>1960.000000000002</v>
      </c>
      <c r="CF72" s="96">
        <v>1960.000000000002</v>
      </c>
      <c r="CG72" s="96">
        <v>0</v>
      </c>
      <c r="CH72" s="96">
        <v>0</v>
      </c>
      <c r="CI72" s="96">
        <v>0</v>
      </c>
      <c r="CJ72" s="96">
        <v>0</v>
      </c>
      <c r="CK72" s="96">
        <v>0</v>
      </c>
      <c r="CL72" s="96">
        <v>49000</v>
      </c>
      <c r="CM72" s="96">
        <v>49000</v>
      </c>
      <c r="CN72" s="96">
        <v>49000</v>
      </c>
      <c r="CO72" s="96">
        <v>49000</v>
      </c>
      <c r="CP72" s="96">
        <v>49000</v>
      </c>
      <c r="CQ72" s="96">
        <v>49000</v>
      </c>
      <c r="CR72" s="96">
        <v>49000</v>
      </c>
      <c r="CS72" s="96">
        <v>49000</v>
      </c>
      <c r="CT72" s="96">
        <v>49000</v>
      </c>
      <c r="CU72" s="96">
        <v>49000</v>
      </c>
      <c r="CV72" s="96">
        <v>49000</v>
      </c>
      <c r="CW72" s="96">
        <v>49000</v>
      </c>
      <c r="CX72" s="96">
        <v>-413.85613957954968</v>
      </c>
      <c r="CY72" s="96">
        <v>-414.13884129115479</v>
      </c>
      <c r="CZ72" s="96">
        <v>-414.42192948917682</v>
      </c>
      <c r="DA72" s="96">
        <v>-414.71502110095742</v>
      </c>
      <c r="DB72" s="96">
        <v>-415.00852757247571</v>
      </c>
      <c r="DC72" s="96">
        <v>-415.30244978520608</v>
      </c>
      <c r="DD72" s="96">
        <v>-415.59678862307152</v>
      </c>
      <c r="DE72" s="96">
        <v>-415.8963805271635</v>
      </c>
      <c r="DF72" s="96">
        <v>-416.19156214366461</v>
      </c>
      <c r="DG72" s="96">
        <v>-416.48716306689101</v>
      </c>
      <c r="DH72" s="96">
        <v>-416.78318419089447</v>
      </c>
      <c r="DI72" s="96">
        <v>-417.07962641232251</v>
      </c>
      <c r="DJ72" s="96">
        <v>0</v>
      </c>
      <c r="DK72" s="96">
        <v>0</v>
      </c>
      <c r="DL72" s="96">
        <v>0</v>
      </c>
      <c r="DM72" s="96">
        <v>0</v>
      </c>
      <c r="DN72" s="96">
        <v>0</v>
      </c>
      <c r="DO72" s="96">
        <v>0</v>
      </c>
      <c r="DP72" s="96">
        <v>0</v>
      </c>
      <c r="DQ72" s="96">
        <v>0</v>
      </c>
      <c r="DR72" s="96">
        <v>0</v>
      </c>
      <c r="DS72" s="96">
        <v>0</v>
      </c>
      <c r="DT72" s="96">
        <v>0</v>
      </c>
      <c r="DU72" s="96">
        <v>0</v>
      </c>
      <c r="DV72" s="96">
        <v>-399.65694682675422</v>
      </c>
      <c r="DW72" s="96">
        <v>-366.17547465028258</v>
      </c>
      <c r="DX72" s="96">
        <v>-332.64783893997441</v>
      </c>
      <c r="DY72" s="96">
        <v>-297.9350342601893</v>
      </c>
      <c r="DZ72" s="96">
        <v>-263.17267525537733</v>
      </c>
      <c r="EA72" s="96">
        <v>-228.36065573770111</v>
      </c>
      <c r="EB72" s="96">
        <v>-193.49886921571709</v>
      </c>
      <c r="EC72" s="96">
        <v>-158.01447049028349</v>
      </c>
      <c r="ED72" s="96">
        <v>-123.0520090123949</v>
      </c>
      <c r="EE72" s="96">
        <v>-88.039457459922914</v>
      </c>
      <c r="EF72" s="96">
        <v>-52.976708111032828</v>
      </c>
      <c r="EG72" s="96">
        <v>-17.863652934740241</v>
      </c>
      <c r="EH72" s="101">
        <v>46235</v>
      </c>
      <c r="EI72" s="99">
        <v>0.04</v>
      </c>
      <c r="EJ72" t="s">
        <v>376</v>
      </c>
      <c r="EK72" s="101"/>
      <c r="EL72" s="99"/>
      <c r="EN72" s="101"/>
      <c r="EO72" s="99"/>
      <c r="EQ72" s="101"/>
      <c r="ER72" s="99"/>
    </row>
    <row r="73" spans="1:148" x14ac:dyDescent="0.3">
      <c r="A73" t="s">
        <v>35</v>
      </c>
      <c r="B73" t="s">
        <v>53</v>
      </c>
      <c r="C73" t="s">
        <v>78</v>
      </c>
      <c r="D73" t="s">
        <v>392</v>
      </c>
      <c r="E73" t="s">
        <v>511</v>
      </c>
      <c r="F73" s="94">
        <v>35000</v>
      </c>
      <c r="G73" s="95">
        <v>12</v>
      </c>
      <c r="H73" s="96">
        <v>1</v>
      </c>
      <c r="I73" s="96">
        <v>1</v>
      </c>
      <c r="J73" s="97">
        <v>0.94099790299051811</v>
      </c>
      <c r="K73" s="96">
        <v>1</v>
      </c>
      <c r="L73" s="96">
        <v>1.009566543114361</v>
      </c>
      <c r="M73" s="96">
        <v>1</v>
      </c>
      <c r="N73" s="98">
        <v>0.60399999999999998</v>
      </c>
      <c r="O73" s="98">
        <v>0.60977819204107386</v>
      </c>
      <c r="P73" s="98">
        <v>0.60762774346396231</v>
      </c>
      <c r="Q73" s="99">
        <v>0</v>
      </c>
      <c r="R73" s="96">
        <v>1</v>
      </c>
      <c r="S73" s="96">
        <v>1.006006197788017</v>
      </c>
      <c r="T73" s="99">
        <v>0</v>
      </c>
      <c r="U73" s="99">
        <v>0</v>
      </c>
      <c r="V73" s="95">
        <v>0</v>
      </c>
      <c r="W73" s="99">
        <v>0</v>
      </c>
      <c r="X73" s="99">
        <v>0</v>
      </c>
      <c r="Y73" s="95">
        <v>0</v>
      </c>
      <c r="Z73" s="95">
        <v>1</v>
      </c>
      <c r="AA73" s="98">
        <v>0.60977819204107386</v>
      </c>
      <c r="AB73" s="98">
        <v>0.60762774346396231</v>
      </c>
      <c r="AC73" s="100">
        <v>0</v>
      </c>
      <c r="AD73" s="96">
        <v>0</v>
      </c>
      <c r="AE73" s="95">
        <v>0</v>
      </c>
      <c r="AF73" s="95">
        <v>0</v>
      </c>
      <c r="AG73" s="96">
        <v>1</v>
      </c>
      <c r="AH73" s="96">
        <v>1.004252860915166</v>
      </c>
      <c r="AI73" s="96">
        <v>1.004252860915166</v>
      </c>
      <c r="AJ73" s="96">
        <v>35000</v>
      </c>
      <c r="AK73" s="96">
        <v>35000</v>
      </c>
      <c r="AL73" s="96">
        <v>32934.926604668137</v>
      </c>
      <c r="AM73" s="96">
        <v>35000</v>
      </c>
      <c r="AN73" s="96">
        <v>35334.829009002628</v>
      </c>
      <c r="AO73" s="96">
        <v>35000</v>
      </c>
      <c r="AP73" s="96">
        <v>21140</v>
      </c>
      <c r="AQ73" s="96">
        <v>21342.236721437581</v>
      </c>
      <c r="AR73" s="96">
        <v>21266.971021238682</v>
      </c>
      <c r="AS73" s="96">
        <v>0</v>
      </c>
      <c r="AT73" s="96">
        <v>35000</v>
      </c>
      <c r="AU73" s="96">
        <v>35210.216922580599</v>
      </c>
      <c r="AV73" s="96">
        <v>21342.236721437581</v>
      </c>
      <c r="AW73" s="96">
        <v>21266.971021238682</v>
      </c>
      <c r="AX73" s="96">
        <v>33250</v>
      </c>
      <c r="AY73" s="96">
        <v>32900</v>
      </c>
      <c r="AZ73" s="96">
        <v>33075</v>
      </c>
      <c r="BA73" s="96">
        <v>21875</v>
      </c>
      <c r="BB73" s="96">
        <v>35000</v>
      </c>
      <c r="BC73" s="96">
        <v>35000</v>
      </c>
      <c r="BD73" s="96">
        <v>35000</v>
      </c>
      <c r="BE73" s="96">
        <v>35000</v>
      </c>
      <c r="BF73" s="96">
        <v>35000</v>
      </c>
      <c r="BG73" s="96">
        <v>35000</v>
      </c>
      <c r="BH73" s="96">
        <v>35000</v>
      </c>
      <c r="BI73" s="96">
        <v>35000</v>
      </c>
      <c r="BJ73" s="96">
        <v>35000</v>
      </c>
      <c r="BK73" s="96">
        <v>35000</v>
      </c>
      <c r="BL73" s="96">
        <v>35000</v>
      </c>
      <c r="BM73" s="96">
        <v>35000</v>
      </c>
      <c r="BN73" s="96">
        <v>149.13873112417431</v>
      </c>
      <c r="BO73" s="96">
        <v>149.08738679861639</v>
      </c>
      <c r="BP73" s="96">
        <v>149.03607781375121</v>
      </c>
      <c r="BQ73" s="96">
        <v>148.98306666044641</v>
      </c>
      <c r="BR73" s="96">
        <v>148.93009320517399</v>
      </c>
      <c r="BS73" s="96">
        <v>148.87715740773189</v>
      </c>
      <c r="BT73" s="96">
        <v>148.82425922797981</v>
      </c>
      <c r="BU73" s="96">
        <v>148.7705323714161</v>
      </c>
      <c r="BV73" s="96">
        <v>148.71770992189059</v>
      </c>
      <c r="BW73" s="96">
        <v>148.6649249693084</v>
      </c>
      <c r="BX73" s="96">
        <v>148.61217747377029</v>
      </c>
      <c r="BY73" s="96">
        <v>148.55946739540829</v>
      </c>
      <c r="BZ73" s="96">
        <v>0</v>
      </c>
      <c r="CA73" s="96">
        <v>0</v>
      </c>
      <c r="CB73" s="96">
        <v>0</v>
      </c>
      <c r="CC73" s="96">
        <v>0</v>
      </c>
      <c r="CD73" s="96">
        <v>0</v>
      </c>
      <c r="CE73" s="96">
        <v>0</v>
      </c>
      <c r="CF73" s="96">
        <v>0</v>
      </c>
      <c r="CG73" s="96">
        <v>0</v>
      </c>
      <c r="CH73" s="96">
        <v>0</v>
      </c>
      <c r="CI73" s="96">
        <v>0</v>
      </c>
      <c r="CJ73" s="96">
        <v>0</v>
      </c>
      <c r="CK73" s="96">
        <v>0</v>
      </c>
      <c r="CL73" s="96">
        <v>35000</v>
      </c>
      <c r="CM73" s="96">
        <v>35000</v>
      </c>
      <c r="CN73" s="96">
        <v>35000</v>
      </c>
      <c r="CO73" s="96">
        <v>35000</v>
      </c>
      <c r="CP73" s="96">
        <v>35000</v>
      </c>
      <c r="CQ73" s="96">
        <v>35000</v>
      </c>
      <c r="CR73" s="96">
        <v>35000</v>
      </c>
      <c r="CS73" s="96">
        <v>35000</v>
      </c>
      <c r="CT73" s="96">
        <v>35000</v>
      </c>
      <c r="CU73" s="96">
        <v>35000</v>
      </c>
      <c r="CV73" s="96">
        <v>35000</v>
      </c>
      <c r="CW73" s="96">
        <v>35000</v>
      </c>
      <c r="CX73" s="96">
        <v>149.13873112417431</v>
      </c>
      <c r="CY73" s="96">
        <v>149.08738679861639</v>
      </c>
      <c r="CZ73" s="96">
        <v>149.03607781375121</v>
      </c>
      <c r="DA73" s="96">
        <v>148.98306666044641</v>
      </c>
      <c r="DB73" s="96">
        <v>148.93009320517399</v>
      </c>
      <c r="DC73" s="96">
        <v>148.87715740773189</v>
      </c>
      <c r="DD73" s="96">
        <v>148.82425922797981</v>
      </c>
      <c r="DE73" s="96">
        <v>148.7705323714161</v>
      </c>
      <c r="DF73" s="96">
        <v>148.71770992189059</v>
      </c>
      <c r="DG73" s="96">
        <v>148.6649249693084</v>
      </c>
      <c r="DH73" s="96">
        <v>148.61217747377029</v>
      </c>
      <c r="DI73" s="96">
        <v>148.55946739540829</v>
      </c>
      <c r="DJ73" s="96">
        <v>0</v>
      </c>
      <c r="DK73" s="96">
        <v>0</v>
      </c>
      <c r="DL73" s="96">
        <v>0</v>
      </c>
      <c r="DM73" s="96">
        <v>0</v>
      </c>
      <c r="DN73" s="96">
        <v>0</v>
      </c>
      <c r="DO73" s="96">
        <v>0</v>
      </c>
      <c r="DP73" s="96">
        <v>0</v>
      </c>
      <c r="DQ73" s="96">
        <v>0</v>
      </c>
      <c r="DR73" s="96">
        <v>0</v>
      </c>
      <c r="DS73" s="96">
        <v>0</v>
      </c>
      <c r="DT73" s="96">
        <v>0</v>
      </c>
      <c r="DU73" s="96">
        <v>0</v>
      </c>
      <c r="DV73" s="96">
        <v>142.19951524873991</v>
      </c>
      <c r="DW73" s="96">
        <v>130.1523479715971</v>
      </c>
      <c r="DX73" s="96">
        <v>118.1134376905901</v>
      </c>
      <c r="DY73" s="96">
        <v>105.6751013203594</v>
      </c>
      <c r="DZ73" s="96">
        <v>93.245572794232729</v>
      </c>
      <c r="EA73" s="96">
        <v>80.824842759998901</v>
      </c>
      <c r="EB73" s="96">
        <v>68.412901878673878</v>
      </c>
      <c r="EC73" s="96">
        <v>55.806483408803452</v>
      </c>
      <c r="ED73" s="96">
        <v>43.412236570602452</v>
      </c>
      <c r="EE73" s="96">
        <v>31.026750795219989</v>
      </c>
      <c r="EF73" s="96">
        <v>18.65001679659639</v>
      </c>
      <c r="EG73" s="96">
        <v>6.2820253017981109</v>
      </c>
      <c r="EH73" s="101"/>
      <c r="EI73" s="99"/>
      <c r="EK73" s="101"/>
      <c r="EL73" s="99"/>
      <c r="EN73" s="101"/>
      <c r="EO73" s="99"/>
      <c r="EQ73" s="101"/>
      <c r="ER73" s="99"/>
    </row>
    <row r="74" spans="1:148" x14ac:dyDescent="0.3">
      <c r="A74" t="s">
        <v>35</v>
      </c>
      <c r="B74" t="s">
        <v>53</v>
      </c>
      <c r="C74" t="s">
        <v>84</v>
      </c>
      <c r="D74" t="s">
        <v>394</v>
      </c>
      <c r="E74" t="s">
        <v>512</v>
      </c>
      <c r="F74" s="94">
        <v>80500</v>
      </c>
      <c r="G74" s="95">
        <v>12</v>
      </c>
      <c r="H74" s="96">
        <v>1.06</v>
      </c>
      <c r="I74" s="96">
        <v>1.0444500000000001</v>
      </c>
      <c r="J74" s="97">
        <v>0.9439916119620716</v>
      </c>
      <c r="K74" s="96">
        <v>1.0148882186796879</v>
      </c>
      <c r="L74" s="96">
        <v>1.0063648743927289</v>
      </c>
      <c r="M74" s="96">
        <v>1</v>
      </c>
      <c r="N74" s="98">
        <v>0.63200000000000001</v>
      </c>
      <c r="O74" s="98">
        <v>0.64549184417940253</v>
      </c>
      <c r="P74" s="98">
        <v>0.60964498996254812</v>
      </c>
      <c r="Q74" s="99">
        <v>0</v>
      </c>
      <c r="R74" s="96">
        <v>0.97205346294046147</v>
      </c>
      <c r="S74" s="96">
        <v>0.99236120794932203</v>
      </c>
      <c r="T74" s="99">
        <v>-1.466981132075462E-2</v>
      </c>
      <c r="U74" s="99">
        <v>4.4066254966729002E-2</v>
      </c>
      <c r="V74" s="95">
        <v>0</v>
      </c>
      <c r="W74" s="99">
        <v>0</v>
      </c>
      <c r="X74" s="99">
        <v>0</v>
      </c>
      <c r="Y74" s="95">
        <v>0</v>
      </c>
      <c r="Z74" s="95">
        <v>1</v>
      </c>
      <c r="AA74" s="98">
        <v>0.64549184417940253</v>
      </c>
      <c r="AB74" s="98">
        <v>0.60964498996254812</v>
      </c>
      <c r="AC74" s="100">
        <v>0</v>
      </c>
      <c r="AD74" s="96">
        <v>0</v>
      </c>
      <c r="AE74" s="95">
        <v>1</v>
      </c>
      <c r="AF74" s="95">
        <v>1</v>
      </c>
      <c r="AG74" s="96">
        <v>1.0549999999999999</v>
      </c>
      <c r="AH74" s="96">
        <v>1.017066289316704</v>
      </c>
      <c r="AI74" s="96">
        <v>1.0730054814286549</v>
      </c>
      <c r="AJ74" s="96">
        <v>85330</v>
      </c>
      <c r="AK74" s="96">
        <v>84078.225000000006</v>
      </c>
      <c r="AL74" s="96">
        <v>75991.324762946766</v>
      </c>
      <c r="AM74" s="96">
        <v>81698.501603714874</v>
      </c>
      <c r="AN74" s="96">
        <v>81012.372388614676</v>
      </c>
      <c r="AO74" s="96">
        <v>80500</v>
      </c>
      <c r="AP74" s="96">
        <v>50876</v>
      </c>
      <c r="AQ74" s="96">
        <v>51962.0934564419</v>
      </c>
      <c r="AR74" s="96">
        <v>49076.421691985117</v>
      </c>
      <c r="AS74" s="96">
        <v>0</v>
      </c>
      <c r="AT74" s="96">
        <v>78250.303766707148</v>
      </c>
      <c r="AU74" s="96">
        <v>79885.077239920429</v>
      </c>
      <c r="AV74" s="96">
        <v>51962.0934564419</v>
      </c>
      <c r="AW74" s="96">
        <v>49076.421691985117</v>
      </c>
      <c r="AX74" s="96">
        <v>76475</v>
      </c>
      <c r="AY74" s="96">
        <v>75670</v>
      </c>
      <c r="AZ74" s="96">
        <v>77280</v>
      </c>
      <c r="BA74" s="96">
        <v>51922.5</v>
      </c>
      <c r="BB74" s="96">
        <v>80500</v>
      </c>
      <c r="BC74" s="96">
        <v>80500</v>
      </c>
      <c r="BD74" s="96">
        <v>80500</v>
      </c>
      <c r="BE74" s="96">
        <v>80500</v>
      </c>
      <c r="BF74" s="96">
        <v>80500</v>
      </c>
      <c r="BG74" s="96">
        <v>80500</v>
      </c>
      <c r="BH74" s="96">
        <v>80500</v>
      </c>
      <c r="BI74" s="96">
        <v>80500</v>
      </c>
      <c r="BJ74" s="96">
        <v>80500</v>
      </c>
      <c r="BK74" s="96">
        <v>80500</v>
      </c>
      <c r="BL74" s="96">
        <v>80500</v>
      </c>
      <c r="BM74" s="96">
        <v>80500</v>
      </c>
      <c r="BN74" s="96">
        <v>6297.6365949626652</v>
      </c>
      <c r="BO74" s="96">
        <v>6295.5992659169106</v>
      </c>
      <c r="BP74" s="96">
        <v>6293.5675853480998</v>
      </c>
      <c r="BQ74" s="96">
        <v>6291.4729482426983</v>
      </c>
      <c r="BR74" s="96">
        <v>6289.3842981983471</v>
      </c>
      <c r="BS74" s="96">
        <v>6287.3016095826506</v>
      </c>
      <c r="BT74" s="96">
        <v>6285.224856909248</v>
      </c>
      <c r="BU74" s="96">
        <v>6283.1201157067326</v>
      </c>
      <c r="BV74" s="96">
        <v>6281.0552553112366</v>
      </c>
      <c r="BW74" s="96">
        <v>4641.6567028774634</v>
      </c>
      <c r="BX74" s="96">
        <v>4639.6422764227746</v>
      </c>
      <c r="BY74" s="96">
        <v>4637.6335506019404</v>
      </c>
      <c r="BZ74" s="96">
        <v>4830.0000000000045</v>
      </c>
      <c r="CA74" s="96">
        <v>4830.0000000000045</v>
      </c>
      <c r="CB74" s="96">
        <v>4830.0000000000045</v>
      </c>
      <c r="CC74" s="96">
        <v>4830.0000000000045</v>
      </c>
      <c r="CD74" s="96">
        <v>4830.0000000000045</v>
      </c>
      <c r="CE74" s="96">
        <v>4830.0000000000045</v>
      </c>
      <c r="CF74" s="96">
        <v>4830.0000000000045</v>
      </c>
      <c r="CG74" s="96">
        <v>4830.0000000000045</v>
      </c>
      <c r="CH74" s="96">
        <v>4830.0000000000045</v>
      </c>
      <c r="CI74" s="96">
        <v>3220.0000000000032</v>
      </c>
      <c r="CJ74" s="96">
        <v>3220.0000000000032</v>
      </c>
      <c r="CK74" s="96">
        <v>3220.0000000000032</v>
      </c>
      <c r="CL74" s="96">
        <v>80500</v>
      </c>
      <c r="CM74" s="96">
        <v>80500</v>
      </c>
      <c r="CN74" s="96">
        <v>80500</v>
      </c>
      <c r="CO74" s="96">
        <v>80500</v>
      </c>
      <c r="CP74" s="96">
        <v>80500</v>
      </c>
      <c r="CQ74" s="96">
        <v>80500</v>
      </c>
      <c r="CR74" s="96">
        <v>80500</v>
      </c>
      <c r="CS74" s="96">
        <v>80500</v>
      </c>
      <c r="CT74" s="96">
        <v>80500</v>
      </c>
      <c r="CU74" s="96">
        <v>80500</v>
      </c>
      <c r="CV74" s="96">
        <v>80500</v>
      </c>
      <c r="CW74" s="96">
        <v>80500</v>
      </c>
      <c r="CX74" s="96">
        <v>1384.5628254364781</v>
      </c>
      <c r="CY74" s="96">
        <v>1382.6408169027379</v>
      </c>
      <c r="CZ74" s="96">
        <v>1380.724137120849</v>
      </c>
      <c r="DA74" s="96">
        <v>1378.7480643799031</v>
      </c>
      <c r="DB74" s="96">
        <v>1376.777639809761</v>
      </c>
      <c r="DC74" s="96">
        <v>1374.8128392289091</v>
      </c>
      <c r="DD74" s="96">
        <v>1372.853638593627</v>
      </c>
      <c r="DE74" s="96">
        <v>1370.8680336855921</v>
      </c>
      <c r="DF74" s="96">
        <v>1368.9200521804071</v>
      </c>
      <c r="DG74" s="96">
        <v>1366.977598920643</v>
      </c>
      <c r="DH74" s="96">
        <v>1365.040650406504</v>
      </c>
      <c r="DI74" s="96">
        <v>1363.1091832710911</v>
      </c>
      <c r="DJ74" s="96">
        <v>3220.0000000000032</v>
      </c>
      <c r="DK74" s="96">
        <v>3220.0000000000032</v>
      </c>
      <c r="DL74" s="96">
        <v>3220.0000000000032</v>
      </c>
      <c r="DM74" s="96">
        <v>3220.0000000000032</v>
      </c>
      <c r="DN74" s="96">
        <v>3220.0000000000032</v>
      </c>
      <c r="DO74" s="96">
        <v>3220.0000000000032</v>
      </c>
      <c r="DP74" s="96">
        <v>3220.0000000000032</v>
      </c>
      <c r="DQ74" s="96">
        <v>3220.0000000000032</v>
      </c>
      <c r="DR74" s="96">
        <v>3220.0000000000032</v>
      </c>
      <c r="DS74" s="96">
        <v>0</v>
      </c>
      <c r="DT74" s="96">
        <v>0</v>
      </c>
      <c r="DU74" s="96">
        <v>0</v>
      </c>
      <c r="DV74" s="96">
        <v>4575.483288166216</v>
      </c>
      <c r="DW74" s="96">
        <v>4459.378238341973</v>
      </c>
      <c r="DX74" s="96">
        <v>4343.589660668491</v>
      </c>
      <c r="DY74" s="96">
        <v>4224.2074183428604</v>
      </c>
      <c r="DZ74" s="96">
        <v>4105.1606661598971</v>
      </c>
      <c r="EA74" s="96">
        <v>3986.4479919032092</v>
      </c>
      <c r="EB74" s="96">
        <v>3868.0679912713949</v>
      </c>
      <c r="EC74" s="96">
        <v>3748.0867949629619</v>
      </c>
      <c r="ED74" s="96">
        <v>3630.3733565440521</v>
      </c>
      <c r="EE74" s="96">
        <v>281.71961847252499</v>
      </c>
      <c r="EF74" s="96">
        <v>169.1640018273294</v>
      </c>
      <c r="EG74" s="96">
        <v>56.921603065625881</v>
      </c>
      <c r="EH74" s="101">
        <v>46296</v>
      </c>
      <c r="EI74" s="99">
        <v>0.06</v>
      </c>
      <c r="EJ74" t="s">
        <v>376</v>
      </c>
      <c r="EK74" s="101">
        <v>46661</v>
      </c>
      <c r="EL74" s="99">
        <v>0.04</v>
      </c>
      <c r="EM74" t="s">
        <v>377</v>
      </c>
      <c r="EN74" s="101"/>
      <c r="EO74" s="99"/>
      <c r="EQ74" s="101"/>
      <c r="ER74" s="99"/>
    </row>
    <row r="75" spans="1:148" x14ac:dyDescent="0.3">
      <c r="A75" t="s">
        <v>35</v>
      </c>
      <c r="B75" t="s">
        <v>53</v>
      </c>
      <c r="C75" t="s">
        <v>89</v>
      </c>
      <c r="D75" t="s">
        <v>396</v>
      </c>
      <c r="E75" t="s">
        <v>513</v>
      </c>
      <c r="F75" s="94">
        <v>66500</v>
      </c>
      <c r="G75" s="95">
        <v>12</v>
      </c>
      <c r="H75" s="96">
        <v>1.02</v>
      </c>
      <c r="I75" s="96">
        <v>1.013055555555556</v>
      </c>
      <c r="J75" s="97">
        <v>0.93999999999999984</v>
      </c>
      <c r="K75" s="96">
        <v>1.0068549492733749</v>
      </c>
      <c r="L75" s="96">
        <v>1.0106382978723401</v>
      </c>
      <c r="M75" s="96">
        <v>1</v>
      </c>
      <c r="N75" s="98">
        <v>0.61599999999999999</v>
      </c>
      <c r="O75" s="98">
        <v>0.62682076203699921</v>
      </c>
      <c r="P75" s="98">
        <v>0.62255319148936183</v>
      </c>
      <c r="Q75" s="99">
        <v>0</v>
      </c>
      <c r="R75" s="96">
        <v>1</v>
      </c>
      <c r="S75" s="96">
        <v>1.0106382978723401</v>
      </c>
      <c r="T75" s="99">
        <v>-6.8082788671023353E-3</v>
      </c>
      <c r="U75" s="99">
        <v>6.8549492733751549E-3</v>
      </c>
      <c r="V75" s="95">
        <v>0</v>
      </c>
      <c r="W75" s="99">
        <v>0</v>
      </c>
      <c r="X75" s="99">
        <v>0</v>
      </c>
      <c r="Y75" s="95">
        <v>0</v>
      </c>
      <c r="Z75" s="95">
        <v>1</v>
      </c>
      <c r="AA75" s="98">
        <v>0.62682076203699921</v>
      </c>
      <c r="AB75" s="98">
        <v>0.62255319148936183</v>
      </c>
      <c r="AC75" s="100">
        <v>0</v>
      </c>
      <c r="AD75" s="96">
        <v>0</v>
      </c>
      <c r="AE75" s="95">
        <v>1</v>
      </c>
      <c r="AF75" s="95">
        <v>0</v>
      </c>
      <c r="AG75" s="96">
        <v>1.0166666666666659</v>
      </c>
      <c r="AH75" s="96">
        <v>1</v>
      </c>
      <c r="AI75" s="96">
        <v>1.0166666666666659</v>
      </c>
      <c r="AJ75" s="96">
        <v>67830</v>
      </c>
      <c r="AK75" s="96">
        <v>67368.194444444453</v>
      </c>
      <c r="AL75" s="96">
        <v>62509.999999999993</v>
      </c>
      <c r="AM75" s="96">
        <v>66955.854126679464</v>
      </c>
      <c r="AN75" s="96">
        <v>67207.446808510649</v>
      </c>
      <c r="AO75" s="96">
        <v>66500</v>
      </c>
      <c r="AP75" s="96">
        <v>40964</v>
      </c>
      <c r="AQ75" s="96">
        <v>41683.580675460449</v>
      </c>
      <c r="AR75" s="96">
        <v>41399.78723404256</v>
      </c>
      <c r="AS75" s="96">
        <v>0</v>
      </c>
      <c r="AT75" s="96">
        <v>66500.000000000015</v>
      </c>
      <c r="AU75" s="96">
        <v>67207.446808510649</v>
      </c>
      <c r="AV75" s="96">
        <v>41683.580675460449</v>
      </c>
      <c r="AW75" s="96">
        <v>41399.78723404256</v>
      </c>
      <c r="AX75" s="96">
        <v>63175</v>
      </c>
      <c r="AY75" s="96">
        <v>62510</v>
      </c>
      <c r="AZ75" s="96">
        <v>62510</v>
      </c>
      <c r="BA75" s="96">
        <v>40897.5</v>
      </c>
      <c r="BB75" s="96">
        <v>66500</v>
      </c>
      <c r="BC75" s="96">
        <v>66500</v>
      </c>
      <c r="BD75" s="96">
        <v>66500</v>
      </c>
      <c r="BE75" s="96">
        <v>66500</v>
      </c>
      <c r="BF75" s="96">
        <v>66500</v>
      </c>
      <c r="BG75" s="96">
        <v>66500</v>
      </c>
      <c r="BH75" s="96">
        <v>66500</v>
      </c>
      <c r="BI75" s="96">
        <v>66500</v>
      </c>
      <c r="BJ75" s="96">
        <v>66500</v>
      </c>
      <c r="BK75" s="96">
        <v>66500</v>
      </c>
      <c r="BL75" s="96">
        <v>66500</v>
      </c>
      <c r="BM75" s="96">
        <v>66500</v>
      </c>
      <c r="BN75" s="96">
        <v>1330.0000000000009</v>
      </c>
      <c r="BO75" s="96">
        <v>1330.0000000000009</v>
      </c>
      <c r="BP75" s="96">
        <v>1330.0000000000009</v>
      </c>
      <c r="BQ75" s="96">
        <v>1330.0000000000009</v>
      </c>
      <c r="BR75" s="96">
        <v>1330.0000000000009</v>
      </c>
      <c r="BS75" s="96">
        <v>1330.0000000000009</v>
      </c>
      <c r="BT75" s="96">
        <v>1330.0000000000009</v>
      </c>
      <c r="BU75" s="96">
        <v>1330.0000000000009</v>
      </c>
      <c r="BV75" s="96">
        <v>1330.0000000000009</v>
      </c>
      <c r="BW75" s="96">
        <v>1330.0000000000009</v>
      </c>
      <c r="BX75" s="96">
        <v>0</v>
      </c>
      <c r="BY75" s="96">
        <v>0</v>
      </c>
      <c r="BZ75" s="96">
        <v>1330.0000000000009</v>
      </c>
      <c r="CA75" s="96">
        <v>1330.0000000000009</v>
      </c>
      <c r="CB75" s="96">
        <v>1330.0000000000009</v>
      </c>
      <c r="CC75" s="96">
        <v>1330.0000000000009</v>
      </c>
      <c r="CD75" s="96">
        <v>1330.0000000000009</v>
      </c>
      <c r="CE75" s="96">
        <v>1330.0000000000009</v>
      </c>
      <c r="CF75" s="96">
        <v>1330.0000000000009</v>
      </c>
      <c r="CG75" s="96">
        <v>1330.0000000000009</v>
      </c>
      <c r="CH75" s="96">
        <v>1330.0000000000009</v>
      </c>
      <c r="CI75" s="96">
        <v>1330.0000000000009</v>
      </c>
      <c r="CJ75" s="96">
        <v>0</v>
      </c>
      <c r="CK75" s="96">
        <v>0</v>
      </c>
      <c r="CL75" s="96">
        <v>66500</v>
      </c>
      <c r="CM75" s="96">
        <v>66500</v>
      </c>
      <c r="CN75" s="96">
        <v>66500</v>
      </c>
      <c r="CO75" s="96">
        <v>66500</v>
      </c>
      <c r="CP75" s="96">
        <v>66500</v>
      </c>
      <c r="CQ75" s="96">
        <v>66500</v>
      </c>
      <c r="CR75" s="96">
        <v>66500</v>
      </c>
      <c r="CS75" s="96">
        <v>66500</v>
      </c>
      <c r="CT75" s="96">
        <v>66500</v>
      </c>
      <c r="CU75" s="96">
        <v>66500</v>
      </c>
      <c r="CV75" s="96">
        <v>66500</v>
      </c>
      <c r="CW75" s="96">
        <v>66500</v>
      </c>
      <c r="CX75" s="96">
        <v>0</v>
      </c>
      <c r="CY75" s="96">
        <v>0</v>
      </c>
      <c r="CZ75" s="96">
        <v>0</v>
      </c>
      <c r="DA75" s="96">
        <v>0</v>
      </c>
      <c r="DB75" s="96">
        <v>0</v>
      </c>
      <c r="DC75" s="96">
        <v>0</v>
      </c>
      <c r="DD75" s="96">
        <v>0</v>
      </c>
      <c r="DE75" s="96">
        <v>0</v>
      </c>
      <c r="DF75" s="96">
        <v>0</v>
      </c>
      <c r="DG75" s="96">
        <v>0</v>
      </c>
      <c r="DH75" s="96">
        <v>0</v>
      </c>
      <c r="DI75" s="96">
        <v>0</v>
      </c>
      <c r="DJ75" s="96">
        <v>0</v>
      </c>
      <c r="DK75" s="96">
        <v>0</v>
      </c>
      <c r="DL75" s="96">
        <v>0</v>
      </c>
      <c r="DM75" s="96">
        <v>0</v>
      </c>
      <c r="DN75" s="96">
        <v>0</v>
      </c>
      <c r="DO75" s="96">
        <v>0</v>
      </c>
      <c r="DP75" s="96">
        <v>0</v>
      </c>
      <c r="DQ75" s="96">
        <v>0</v>
      </c>
      <c r="DR75" s="96">
        <v>0</v>
      </c>
      <c r="DS75" s="96">
        <v>0</v>
      </c>
      <c r="DT75" s="96">
        <v>0</v>
      </c>
      <c r="DU75" s="96">
        <v>0</v>
      </c>
      <c r="DV75" s="96">
        <v>0</v>
      </c>
      <c r="DW75" s="96">
        <v>0</v>
      </c>
      <c r="DX75" s="96">
        <v>0</v>
      </c>
      <c r="DY75" s="96">
        <v>0</v>
      </c>
      <c r="DZ75" s="96">
        <v>0</v>
      </c>
      <c r="EA75" s="96">
        <v>0</v>
      </c>
      <c r="EB75" s="96">
        <v>0</v>
      </c>
      <c r="EC75" s="96">
        <v>0</v>
      </c>
      <c r="ED75" s="96">
        <v>0</v>
      </c>
      <c r="EE75" s="96">
        <v>0</v>
      </c>
      <c r="EF75" s="96">
        <v>0</v>
      </c>
      <c r="EG75" s="96">
        <v>0</v>
      </c>
      <c r="EH75" s="101">
        <v>46327</v>
      </c>
      <c r="EI75" s="99">
        <v>0.02</v>
      </c>
      <c r="EJ75" t="s">
        <v>376</v>
      </c>
      <c r="EK75" s="101"/>
      <c r="EL75" s="99"/>
      <c r="EN75" s="101"/>
      <c r="EO75" s="99"/>
      <c r="EQ75" s="101"/>
      <c r="ER75" s="99"/>
    </row>
    <row r="76" spans="1:148" x14ac:dyDescent="0.3">
      <c r="A76" t="s">
        <v>35</v>
      </c>
      <c r="B76" t="s">
        <v>53</v>
      </c>
      <c r="C76" t="s">
        <v>91</v>
      </c>
      <c r="D76" t="s">
        <v>398</v>
      </c>
      <c r="E76" t="s">
        <v>514</v>
      </c>
      <c r="F76" s="94">
        <v>52500</v>
      </c>
      <c r="G76" s="95">
        <v>12</v>
      </c>
      <c r="H76" s="96">
        <v>1</v>
      </c>
      <c r="I76" s="96">
        <v>1</v>
      </c>
      <c r="J76" s="97">
        <v>0.94299370897155343</v>
      </c>
      <c r="K76" s="96">
        <v>1</v>
      </c>
      <c r="L76" s="96">
        <v>1.007429838568157</v>
      </c>
      <c r="M76" s="96">
        <v>1</v>
      </c>
      <c r="N76" s="98">
        <v>0.6</v>
      </c>
      <c r="O76" s="98">
        <v>0.60445790314089431</v>
      </c>
      <c r="P76" s="98">
        <v>0.59812093410951561</v>
      </c>
      <c r="Q76" s="99">
        <v>0</v>
      </c>
      <c r="R76" s="96">
        <v>1</v>
      </c>
      <c r="S76" s="96">
        <v>0.99686822351585935</v>
      </c>
      <c r="T76" s="99">
        <v>0</v>
      </c>
      <c r="U76" s="99">
        <v>0</v>
      </c>
      <c r="V76" s="95">
        <v>0</v>
      </c>
      <c r="W76" s="99">
        <v>0</v>
      </c>
      <c r="X76" s="99">
        <v>0</v>
      </c>
      <c r="Y76" s="95">
        <v>0</v>
      </c>
      <c r="Z76" s="95">
        <v>1</v>
      </c>
      <c r="AA76" s="98">
        <v>0.60445790314089431</v>
      </c>
      <c r="AB76" s="98">
        <v>0.59812093410951561</v>
      </c>
      <c r="AC76" s="100">
        <v>0</v>
      </c>
      <c r="AD76" s="96">
        <v>0</v>
      </c>
      <c r="AE76" s="95">
        <v>0</v>
      </c>
      <c r="AF76" s="95">
        <v>0</v>
      </c>
      <c r="AG76" s="96">
        <v>1</v>
      </c>
      <c r="AH76" s="96">
        <v>1.012785937399076</v>
      </c>
      <c r="AI76" s="96">
        <v>1.012785937399076</v>
      </c>
      <c r="AJ76" s="96">
        <v>52500</v>
      </c>
      <c r="AK76" s="96">
        <v>52500</v>
      </c>
      <c r="AL76" s="96">
        <v>49507.169721006547</v>
      </c>
      <c r="AM76" s="96">
        <v>52500</v>
      </c>
      <c r="AN76" s="96">
        <v>52890.066524828253</v>
      </c>
      <c r="AO76" s="96">
        <v>52500</v>
      </c>
      <c r="AP76" s="96">
        <v>31500</v>
      </c>
      <c r="AQ76" s="96">
        <v>31734.039914896952</v>
      </c>
      <c r="AR76" s="96">
        <v>31401.34904074957</v>
      </c>
      <c r="AS76" s="96">
        <v>0</v>
      </c>
      <c r="AT76" s="96">
        <v>52500</v>
      </c>
      <c r="AU76" s="96">
        <v>52335.581734582607</v>
      </c>
      <c r="AV76" s="96">
        <v>31734.039914896952</v>
      </c>
      <c r="AW76" s="96">
        <v>31401.34904074957</v>
      </c>
      <c r="AX76" s="96">
        <v>49875</v>
      </c>
      <c r="AY76" s="96">
        <v>49350</v>
      </c>
      <c r="AZ76" s="96">
        <v>50137.5</v>
      </c>
      <c r="BA76" s="96">
        <v>33337.5</v>
      </c>
      <c r="BB76" s="96">
        <v>52500</v>
      </c>
      <c r="BC76" s="96">
        <v>52500</v>
      </c>
      <c r="BD76" s="96">
        <v>52500</v>
      </c>
      <c r="BE76" s="96">
        <v>52500</v>
      </c>
      <c r="BF76" s="96">
        <v>52500</v>
      </c>
      <c r="BG76" s="96">
        <v>52500</v>
      </c>
      <c r="BH76" s="96">
        <v>52500</v>
      </c>
      <c r="BI76" s="96">
        <v>52500</v>
      </c>
      <c r="BJ76" s="96">
        <v>52500</v>
      </c>
      <c r="BK76" s="96">
        <v>52500</v>
      </c>
      <c r="BL76" s="96">
        <v>52500</v>
      </c>
      <c r="BM76" s="96">
        <v>52500</v>
      </c>
      <c r="BN76" s="96">
        <v>675.18366052604802</v>
      </c>
      <c r="BO76" s="96">
        <v>674.48258869908796</v>
      </c>
      <c r="BP76" s="96">
        <v>673.78297126717223</v>
      </c>
      <c r="BQ76" s="96">
        <v>673.06116236594767</v>
      </c>
      <c r="BR76" s="96">
        <v>672.34089832579889</v>
      </c>
      <c r="BS76" s="96">
        <v>671.62217419241392</v>
      </c>
      <c r="BT76" s="96">
        <v>670.90498503265042</v>
      </c>
      <c r="BU76" s="96">
        <v>670.17760653769301</v>
      </c>
      <c r="BV76" s="96">
        <v>669.46349757194105</v>
      </c>
      <c r="BW76" s="96">
        <v>668.75090882652364</v>
      </c>
      <c r="BX76" s="96">
        <v>668.03983545214999</v>
      </c>
      <c r="BY76" s="96">
        <v>667.33027262016242</v>
      </c>
      <c r="BZ76" s="96">
        <v>0</v>
      </c>
      <c r="CA76" s="96">
        <v>0</v>
      </c>
      <c r="CB76" s="96">
        <v>0</v>
      </c>
      <c r="CC76" s="96">
        <v>0</v>
      </c>
      <c r="CD76" s="96">
        <v>0</v>
      </c>
      <c r="CE76" s="96">
        <v>0</v>
      </c>
      <c r="CF76" s="96">
        <v>0</v>
      </c>
      <c r="CG76" s="96">
        <v>0</v>
      </c>
      <c r="CH76" s="96">
        <v>0</v>
      </c>
      <c r="CI76" s="96">
        <v>0</v>
      </c>
      <c r="CJ76" s="96">
        <v>0</v>
      </c>
      <c r="CK76" s="96">
        <v>0</v>
      </c>
      <c r="CL76" s="96">
        <v>52500</v>
      </c>
      <c r="CM76" s="96">
        <v>52500</v>
      </c>
      <c r="CN76" s="96">
        <v>52500</v>
      </c>
      <c r="CO76" s="96">
        <v>52500</v>
      </c>
      <c r="CP76" s="96">
        <v>52500</v>
      </c>
      <c r="CQ76" s="96">
        <v>52500</v>
      </c>
      <c r="CR76" s="96">
        <v>52500</v>
      </c>
      <c r="CS76" s="96">
        <v>52500</v>
      </c>
      <c r="CT76" s="96">
        <v>52500</v>
      </c>
      <c r="CU76" s="96">
        <v>52500</v>
      </c>
      <c r="CV76" s="96">
        <v>52500</v>
      </c>
      <c r="CW76" s="96">
        <v>52500</v>
      </c>
      <c r="CX76" s="96">
        <v>675.18366052604802</v>
      </c>
      <c r="CY76" s="96">
        <v>674.48258869908796</v>
      </c>
      <c r="CZ76" s="96">
        <v>673.78297126717223</v>
      </c>
      <c r="DA76" s="96">
        <v>673.06116236594767</v>
      </c>
      <c r="DB76" s="96">
        <v>672.34089832579889</v>
      </c>
      <c r="DC76" s="96">
        <v>671.62217419241392</v>
      </c>
      <c r="DD76" s="96">
        <v>670.90498503265042</v>
      </c>
      <c r="DE76" s="96">
        <v>670.17760653769301</v>
      </c>
      <c r="DF76" s="96">
        <v>669.46349757194105</v>
      </c>
      <c r="DG76" s="96">
        <v>668.75090882652364</v>
      </c>
      <c r="DH76" s="96">
        <v>668.03983545214999</v>
      </c>
      <c r="DI76" s="96">
        <v>667.33027262016242</v>
      </c>
      <c r="DJ76" s="96">
        <v>0</v>
      </c>
      <c r="DK76" s="96">
        <v>0</v>
      </c>
      <c r="DL76" s="96">
        <v>0</v>
      </c>
      <c r="DM76" s="96">
        <v>0</v>
      </c>
      <c r="DN76" s="96">
        <v>0</v>
      </c>
      <c r="DO76" s="96">
        <v>0</v>
      </c>
      <c r="DP76" s="96">
        <v>0</v>
      </c>
      <c r="DQ76" s="96">
        <v>0</v>
      </c>
      <c r="DR76" s="96">
        <v>0</v>
      </c>
      <c r="DS76" s="96">
        <v>0</v>
      </c>
      <c r="DT76" s="96">
        <v>0</v>
      </c>
      <c r="DU76" s="96">
        <v>0</v>
      </c>
      <c r="DV76" s="96">
        <v>638.30249830412686</v>
      </c>
      <c r="DW76" s="96">
        <v>583.8266127630975</v>
      </c>
      <c r="DX76" s="96">
        <v>529.46230710925965</v>
      </c>
      <c r="DY76" s="96">
        <v>473.37209705573042</v>
      </c>
      <c r="DZ76" s="96">
        <v>417.40041686634811</v>
      </c>
      <c r="EA76" s="96">
        <v>361.54689122159408</v>
      </c>
      <c r="EB76" s="96">
        <v>305.81114638488839</v>
      </c>
      <c r="EC76" s="96">
        <v>249.28201025616829</v>
      </c>
      <c r="ED76" s="96">
        <v>193.78262769358059</v>
      </c>
      <c r="EE76" s="96">
        <v>138.39990810671279</v>
      </c>
      <c r="EF76" s="96">
        <v>83.13348403309439</v>
      </c>
      <c r="EG76" s="96">
        <v>27.98298955186851</v>
      </c>
      <c r="EH76" s="101"/>
      <c r="EI76" s="99"/>
      <c r="EK76" s="101"/>
      <c r="EL76" s="99"/>
      <c r="EN76" s="101"/>
      <c r="EO76" s="99"/>
      <c r="EQ76" s="101"/>
      <c r="ER76" s="99"/>
    </row>
    <row r="77" spans="1:148" x14ac:dyDescent="0.3">
      <c r="A77" t="s">
        <v>35</v>
      </c>
      <c r="B77" t="s">
        <v>53</v>
      </c>
      <c r="C77" t="s">
        <v>93</v>
      </c>
      <c r="D77" t="s">
        <v>400</v>
      </c>
      <c r="E77" t="s">
        <v>515</v>
      </c>
      <c r="F77" s="94">
        <v>38500</v>
      </c>
      <c r="G77" s="95">
        <v>12</v>
      </c>
      <c r="H77" s="96">
        <v>1.04</v>
      </c>
      <c r="I77" s="96">
        <v>1.04</v>
      </c>
      <c r="J77" s="97">
        <v>0.93900209700948201</v>
      </c>
      <c r="K77" s="96">
        <v>0.99999999999999978</v>
      </c>
      <c r="L77" s="96">
        <v>1.0117123305960061</v>
      </c>
      <c r="M77" s="96">
        <v>1</v>
      </c>
      <c r="N77" s="98">
        <v>0.628</v>
      </c>
      <c r="O77" s="98">
        <v>0.63535534361429169</v>
      </c>
      <c r="P77" s="98">
        <v>0.63761672211389275</v>
      </c>
      <c r="Q77" s="99">
        <v>0</v>
      </c>
      <c r="R77" s="96">
        <v>0.99999999999999978</v>
      </c>
      <c r="S77" s="96">
        <v>1.0153132517737149</v>
      </c>
      <c r="T77" s="99">
        <v>0</v>
      </c>
      <c r="U77" s="99">
        <v>0</v>
      </c>
      <c r="V77" s="95">
        <v>0</v>
      </c>
      <c r="W77" s="99">
        <v>0</v>
      </c>
      <c r="X77" s="99">
        <v>0</v>
      </c>
      <c r="Y77" s="95">
        <v>0</v>
      </c>
      <c r="Z77" s="95">
        <v>1</v>
      </c>
      <c r="AA77" s="98">
        <v>0.63535534361429169</v>
      </c>
      <c r="AB77" s="98">
        <v>0.63761672211389275</v>
      </c>
      <c r="AC77" s="100">
        <v>0</v>
      </c>
      <c r="AD77" s="96">
        <v>0</v>
      </c>
      <c r="AE77" s="95">
        <v>1</v>
      </c>
      <c r="AF77" s="95">
        <v>0</v>
      </c>
      <c r="AG77" s="96">
        <v>1</v>
      </c>
      <c r="AH77" s="96">
        <v>0.99575616743366657</v>
      </c>
      <c r="AI77" s="96">
        <v>0.99575616743366657</v>
      </c>
      <c r="AJ77" s="96">
        <v>40040</v>
      </c>
      <c r="AK77" s="96">
        <v>40040.000000000007</v>
      </c>
      <c r="AL77" s="96">
        <v>36151.580734865063</v>
      </c>
      <c r="AM77" s="96">
        <v>38499.999999999993</v>
      </c>
      <c r="AN77" s="96">
        <v>38950.924727946243</v>
      </c>
      <c r="AO77" s="96">
        <v>38500</v>
      </c>
      <c r="AP77" s="96">
        <v>24178</v>
      </c>
      <c r="AQ77" s="96">
        <v>24461.18072915023</v>
      </c>
      <c r="AR77" s="96">
        <v>24548.24380138487</v>
      </c>
      <c r="AS77" s="96">
        <v>0</v>
      </c>
      <c r="AT77" s="96">
        <v>38499.999999999993</v>
      </c>
      <c r="AU77" s="96">
        <v>39089.560193288024</v>
      </c>
      <c r="AV77" s="96">
        <v>24461.18072915023</v>
      </c>
      <c r="AW77" s="96">
        <v>24548.24380138487</v>
      </c>
      <c r="AX77" s="96">
        <v>36575</v>
      </c>
      <c r="AY77" s="96">
        <v>36190</v>
      </c>
      <c r="AZ77" s="96">
        <v>35997.5</v>
      </c>
      <c r="BA77" s="96">
        <v>25217.5</v>
      </c>
      <c r="BB77" s="96">
        <v>38500</v>
      </c>
      <c r="BC77" s="96">
        <v>38500</v>
      </c>
      <c r="BD77" s="96">
        <v>38500</v>
      </c>
      <c r="BE77" s="96">
        <v>38500</v>
      </c>
      <c r="BF77" s="96">
        <v>38500</v>
      </c>
      <c r="BG77" s="96">
        <v>38500</v>
      </c>
      <c r="BH77" s="96">
        <v>38500</v>
      </c>
      <c r="BI77" s="96">
        <v>38500</v>
      </c>
      <c r="BJ77" s="96">
        <v>38500</v>
      </c>
      <c r="BK77" s="96">
        <v>38500</v>
      </c>
      <c r="BL77" s="96">
        <v>38500</v>
      </c>
      <c r="BM77" s="96">
        <v>38500</v>
      </c>
      <c r="BN77" s="96">
        <v>-163.07217416026339</v>
      </c>
      <c r="BO77" s="96">
        <v>-163.12801820207639</v>
      </c>
      <c r="BP77" s="96">
        <v>-163.18390050455861</v>
      </c>
      <c r="BQ77" s="96">
        <v>-163.24171739230809</v>
      </c>
      <c r="BR77" s="96">
        <v>-163.29957526421981</v>
      </c>
      <c r="BS77" s="96">
        <v>-163.35747416387929</v>
      </c>
      <c r="BT77" s="96">
        <v>-163.41541413494909</v>
      </c>
      <c r="BU77" s="96">
        <v>-163.47434607353131</v>
      </c>
      <c r="BV77" s="96">
        <v>-163.5323689937282</v>
      </c>
      <c r="BW77" s="96">
        <v>-163.59043311737889</v>
      </c>
      <c r="BX77" s="96">
        <v>-163.64853848840681</v>
      </c>
      <c r="BY77" s="96">
        <v>-163.70668515076929</v>
      </c>
      <c r="BZ77" s="96">
        <v>0</v>
      </c>
      <c r="CA77" s="96">
        <v>0</v>
      </c>
      <c r="CB77" s="96">
        <v>0</v>
      </c>
      <c r="CC77" s="96">
        <v>0</v>
      </c>
      <c r="CD77" s="96">
        <v>0</v>
      </c>
      <c r="CE77" s="96">
        <v>0</v>
      </c>
      <c r="CF77" s="96">
        <v>0</v>
      </c>
      <c r="CG77" s="96">
        <v>0</v>
      </c>
      <c r="CH77" s="96">
        <v>0</v>
      </c>
      <c r="CI77" s="96">
        <v>0</v>
      </c>
      <c r="CJ77" s="96">
        <v>0</v>
      </c>
      <c r="CK77" s="96">
        <v>0</v>
      </c>
      <c r="CL77" s="96">
        <v>38500</v>
      </c>
      <c r="CM77" s="96">
        <v>38500</v>
      </c>
      <c r="CN77" s="96">
        <v>38500</v>
      </c>
      <c r="CO77" s="96">
        <v>38500</v>
      </c>
      <c r="CP77" s="96">
        <v>38500</v>
      </c>
      <c r="CQ77" s="96">
        <v>38500</v>
      </c>
      <c r="CR77" s="96">
        <v>38500</v>
      </c>
      <c r="CS77" s="96">
        <v>38500</v>
      </c>
      <c r="CT77" s="96">
        <v>38500</v>
      </c>
      <c r="CU77" s="96">
        <v>38500</v>
      </c>
      <c r="CV77" s="96">
        <v>38500</v>
      </c>
      <c r="CW77" s="96">
        <v>38500</v>
      </c>
      <c r="CX77" s="96">
        <v>-163.07217416026339</v>
      </c>
      <c r="CY77" s="96">
        <v>-163.12801820207639</v>
      </c>
      <c r="CZ77" s="96">
        <v>-163.18390050455861</v>
      </c>
      <c r="DA77" s="96">
        <v>-163.24171739230809</v>
      </c>
      <c r="DB77" s="96">
        <v>-163.29957526421981</v>
      </c>
      <c r="DC77" s="96">
        <v>-163.35747416387929</v>
      </c>
      <c r="DD77" s="96">
        <v>-163.41541413494909</v>
      </c>
      <c r="DE77" s="96">
        <v>-163.47434607353131</v>
      </c>
      <c r="DF77" s="96">
        <v>-163.5323689937282</v>
      </c>
      <c r="DG77" s="96">
        <v>-163.59043311737889</v>
      </c>
      <c r="DH77" s="96">
        <v>-163.64853848840681</v>
      </c>
      <c r="DI77" s="96">
        <v>-163.70668515076929</v>
      </c>
      <c r="DJ77" s="96">
        <v>0</v>
      </c>
      <c r="DK77" s="96">
        <v>0</v>
      </c>
      <c r="DL77" s="96">
        <v>0</v>
      </c>
      <c r="DM77" s="96">
        <v>0</v>
      </c>
      <c r="DN77" s="96">
        <v>0</v>
      </c>
      <c r="DO77" s="96">
        <v>0</v>
      </c>
      <c r="DP77" s="96">
        <v>0</v>
      </c>
      <c r="DQ77" s="96">
        <v>0</v>
      </c>
      <c r="DR77" s="96">
        <v>0</v>
      </c>
      <c r="DS77" s="96">
        <v>0</v>
      </c>
      <c r="DT77" s="96">
        <v>0</v>
      </c>
      <c r="DU77" s="96">
        <v>0</v>
      </c>
      <c r="DV77" s="96">
        <v>-156.81138814919231</v>
      </c>
      <c r="DW77" s="96">
        <v>-143.6248965364484</v>
      </c>
      <c r="DX77" s="96">
        <v>-130.42933194945391</v>
      </c>
      <c r="DY77" s="96">
        <v>-116.7769106032486</v>
      </c>
      <c r="DZ77" s="96">
        <v>-103.11477036008129</v>
      </c>
      <c r="EA77" s="96">
        <v>-89.442900838214328</v>
      </c>
      <c r="EB77" s="96">
        <v>-75.761291641121005</v>
      </c>
      <c r="EC77" s="96">
        <v>-61.845402557342219</v>
      </c>
      <c r="ED77" s="96">
        <v>-48.144122665541133</v>
      </c>
      <c r="EE77" s="96">
        <v>-34.433071648611978</v>
      </c>
      <c r="EF77" s="96">
        <v>-20.712239050349361</v>
      </c>
      <c r="EG77" s="96">
        <v>-6.9816143996175306</v>
      </c>
      <c r="EH77" s="101">
        <v>46023</v>
      </c>
      <c r="EI77" s="99">
        <v>0.04</v>
      </c>
      <c r="EJ77" t="s">
        <v>376</v>
      </c>
      <c r="EK77" s="101"/>
      <c r="EL77" s="99"/>
      <c r="EN77" s="101"/>
      <c r="EO77" s="99"/>
      <c r="EQ77" s="101"/>
      <c r="ER77" s="99"/>
    </row>
    <row r="78" spans="1:148" x14ac:dyDescent="0.3">
      <c r="A78" t="s">
        <v>35</v>
      </c>
      <c r="B78" t="s">
        <v>53</v>
      </c>
      <c r="C78" t="s">
        <v>95</v>
      </c>
      <c r="D78" t="s">
        <v>402</v>
      </c>
      <c r="E78" t="s">
        <v>516</v>
      </c>
      <c r="F78" s="94">
        <v>84000</v>
      </c>
      <c r="G78" s="95">
        <v>12</v>
      </c>
      <c r="H78" s="96">
        <v>1.05</v>
      </c>
      <c r="I78" s="96">
        <v>1.061638888888889</v>
      </c>
      <c r="J78" s="97">
        <v>0.94199580598103549</v>
      </c>
      <c r="K78" s="96">
        <v>0.9890368664800232</v>
      </c>
      <c r="L78" s="96">
        <v>1.008497059082581</v>
      </c>
      <c r="M78" s="96">
        <v>1</v>
      </c>
      <c r="N78" s="98">
        <v>0.61199999999999999</v>
      </c>
      <c r="O78" s="98">
        <v>0.61043375195564509</v>
      </c>
      <c r="P78" s="98">
        <v>0.59000415437833365</v>
      </c>
      <c r="Q78" s="99">
        <v>0</v>
      </c>
      <c r="R78" s="96">
        <v>0.96269554753309272</v>
      </c>
      <c r="S78" s="96">
        <v>1.001416364968128</v>
      </c>
      <c r="T78" s="99">
        <v>1.108465608465603E-2</v>
      </c>
      <c r="U78" s="99">
        <v>2.7362045056124051E-2</v>
      </c>
      <c r="V78" s="95">
        <v>0</v>
      </c>
      <c r="W78" s="99">
        <v>0</v>
      </c>
      <c r="X78" s="99">
        <v>0</v>
      </c>
      <c r="Y78" s="95">
        <v>0</v>
      </c>
      <c r="Z78" s="95">
        <v>1</v>
      </c>
      <c r="AA78" s="98">
        <v>0.61043375195564509</v>
      </c>
      <c r="AB78" s="98">
        <v>0.59000415437833365</v>
      </c>
      <c r="AC78" s="100">
        <v>0</v>
      </c>
      <c r="AD78" s="96">
        <v>0</v>
      </c>
      <c r="AE78" s="95">
        <v>1</v>
      </c>
      <c r="AF78" s="95">
        <v>1</v>
      </c>
      <c r="AG78" s="96">
        <v>1.034166666666666</v>
      </c>
      <c r="AH78" s="96">
        <v>1.008514817427199</v>
      </c>
      <c r="AI78" s="96">
        <v>1.0429722729728881</v>
      </c>
      <c r="AJ78" s="96">
        <v>88200</v>
      </c>
      <c r="AK78" s="96">
        <v>89177.666666666657</v>
      </c>
      <c r="AL78" s="96">
        <v>79127.647702406975</v>
      </c>
      <c r="AM78" s="96">
        <v>83079.096784321955</v>
      </c>
      <c r="AN78" s="96">
        <v>84713.752962936807</v>
      </c>
      <c r="AO78" s="96">
        <v>84000</v>
      </c>
      <c r="AP78" s="96">
        <v>51408</v>
      </c>
      <c r="AQ78" s="96">
        <v>51276.435164274189</v>
      </c>
      <c r="AR78" s="96">
        <v>49560.348967780017</v>
      </c>
      <c r="AS78" s="96">
        <v>0</v>
      </c>
      <c r="AT78" s="96">
        <v>80866.425992779783</v>
      </c>
      <c r="AU78" s="96">
        <v>84118.974657322717</v>
      </c>
      <c r="AV78" s="96">
        <v>51276.435164274189</v>
      </c>
      <c r="AW78" s="96">
        <v>49560.348967780017</v>
      </c>
      <c r="AX78" s="96">
        <v>79800</v>
      </c>
      <c r="AY78" s="96">
        <v>78960</v>
      </c>
      <c r="AZ78" s="96">
        <v>79800</v>
      </c>
      <c r="BA78" s="96">
        <v>52500</v>
      </c>
      <c r="BB78" s="96">
        <v>84000</v>
      </c>
      <c r="BC78" s="96">
        <v>84000</v>
      </c>
      <c r="BD78" s="96">
        <v>84000</v>
      </c>
      <c r="BE78" s="96">
        <v>84000</v>
      </c>
      <c r="BF78" s="96">
        <v>84000</v>
      </c>
      <c r="BG78" s="96">
        <v>84000</v>
      </c>
      <c r="BH78" s="96">
        <v>84000</v>
      </c>
      <c r="BI78" s="96">
        <v>84000</v>
      </c>
      <c r="BJ78" s="96">
        <v>84000</v>
      </c>
      <c r="BK78" s="96">
        <v>84000</v>
      </c>
      <c r="BL78" s="96">
        <v>84000</v>
      </c>
      <c r="BM78" s="96">
        <v>84000</v>
      </c>
      <c r="BN78" s="96">
        <v>4953.9255980609132</v>
      </c>
      <c r="BO78" s="96">
        <v>717.52866838287059</v>
      </c>
      <c r="BP78" s="96">
        <v>717.03364164689185</v>
      </c>
      <c r="BQ78" s="96">
        <v>4105.1834540780674</v>
      </c>
      <c r="BR78" s="96">
        <v>4104.6526780397326</v>
      </c>
      <c r="BS78" s="96">
        <v>4104.1226575809196</v>
      </c>
      <c r="BT78" s="96">
        <v>4103.5933910894091</v>
      </c>
      <c r="BU78" s="96">
        <v>4103.0562190504043</v>
      </c>
      <c r="BV78" s="96">
        <v>4102.5284679691731</v>
      </c>
      <c r="BW78" s="96">
        <v>4102.0014660197603</v>
      </c>
      <c r="BX78" s="96">
        <v>4101.4752116082236</v>
      </c>
      <c r="BY78" s="96">
        <v>4100.9497031451556</v>
      </c>
      <c r="BZ78" s="96">
        <v>4200.0000000000036</v>
      </c>
      <c r="CA78" s="96">
        <v>0</v>
      </c>
      <c r="CB78" s="96">
        <v>0</v>
      </c>
      <c r="CC78" s="96">
        <v>3360.0000000000032</v>
      </c>
      <c r="CD78" s="96">
        <v>3360.0000000000032</v>
      </c>
      <c r="CE78" s="96">
        <v>3360.0000000000032</v>
      </c>
      <c r="CF78" s="96">
        <v>3360.0000000000032</v>
      </c>
      <c r="CG78" s="96">
        <v>3360.0000000000032</v>
      </c>
      <c r="CH78" s="96">
        <v>3360.0000000000032</v>
      </c>
      <c r="CI78" s="96">
        <v>3360.0000000000032</v>
      </c>
      <c r="CJ78" s="96">
        <v>3360.0000000000032</v>
      </c>
      <c r="CK78" s="96">
        <v>3360.0000000000032</v>
      </c>
      <c r="CL78" s="96">
        <v>84000</v>
      </c>
      <c r="CM78" s="96">
        <v>84000</v>
      </c>
      <c r="CN78" s="96">
        <v>84000</v>
      </c>
      <c r="CO78" s="96">
        <v>84000</v>
      </c>
      <c r="CP78" s="96">
        <v>84000</v>
      </c>
      <c r="CQ78" s="96">
        <v>84000</v>
      </c>
      <c r="CR78" s="96">
        <v>84000</v>
      </c>
      <c r="CS78" s="96">
        <v>84000</v>
      </c>
      <c r="CT78" s="96">
        <v>84000</v>
      </c>
      <c r="CU78" s="96">
        <v>84000</v>
      </c>
      <c r="CV78" s="96">
        <v>84000</v>
      </c>
      <c r="CW78" s="96">
        <v>84000</v>
      </c>
      <c r="CX78" s="96">
        <v>718.0243791056364</v>
      </c>
      <c r="CY78" s="96">
        <v>717.52866838287059</v>
      </c>
      <c r="CZ78" s="96">
        <v>717.03364164689185</v>
      </c>
      <c r="DA78" s="96">
        <v>716.52255199813203</v>
      </c>
      <c r="DB78" s="96">
        <v>716.01219042280832</v>
      </c>
      <c r="DC78" s="96">
        <v>715.50255536626037</v>
      </c>
      <c r="DD78" s="96">
        <v>714.99364527826708</v>
      </c>
      <c r="DE78" s="96">
        <v>714.47713370230656</v>
      </c>
      <c r="DF78" s="96">
        <v>713.96968073958169</v>
      </c>
      <c r="DG78" s="96">
        <v>713.46294809592246</v>
      </c>
      <c r="DH78" s="96">
        <v>712.95693423867772</v>
      </c>
      <c r="DI78" s="96">
        <v>712.45163763957908</v>
      </c>
      <c r="DJ78" s="96">
        <v>3360.0000000000032</v>
      </c>
      <c r="DK78" s="96">
        <v>3360.0000000000032</v>
      </c>
      <c r="DL78" s="96">
        <v>3360.0000000000032</v>
      </c>
      <c r="DM78" s="96">
        <v>0</v>
      </c>
      <c r="DN78" s="96">
        <v>0</v>
      </c>
      <c r="DO78" s="96">
        <v>0</v>
      </c>
      <c r="DP78" s="96">
        <v>0</v>
      </c>
      <c r="DQ78" s="96">
        <v>0</v>
      </c>
      <c r="DR78" s="96">
        <v>0</v>
      </c>
      <c r="DS78" s="96">
        <v>0</v>
      </c>
      <c r="DT78" s="96">
        <v>0</v>
      </c>
      <c r="DU78" s="96">
        <v>0</v>
      </c>
      <c r="DV78" s="96">
        <v>4068.9740047137489</v>
      </c>
      <c r="DW78" s="96">
        <v>4008.6877828054271</v>
      </c>
      <c r="DX78" s="96">
        <v>3948.484040394686</v>
      </c>
      <c r="DY78" s="96">
        <v>506.08272506083898</v>
      </c>
      <c r="DZ78" s="96">
        <v>446.39983327737912</v>
      </c>
      <c r="EA78" s="96">
        <v>386.80118474639443</v>
      </c>
      <c r="EB78" s="96">
        <v>327.28660122783822</v>
      </c>
      <c r="EC78" s="96">
        <v>266.88232915487481</v>
      </c>
      <c r="ED78" s="96">
        <v>207.53671377113301</v>
      </c>
      <c r="EE78" s="96">
        <v>148.27462879425741</v>
      </c>
      <c r="EF78" s="96">
        <v>89.095897991651185</v>
      </c>
      <c r="EG78" s="96">
        <v>30.000345626089771</v>
      </c>
      <c r="EH78" s="101">
        <v>46054</v>
      </c>
      <c r="EI78" s="99">
        <v>0.05</v>
      </c>
      <c r="EJ78" t="s">
        <v>376</v>
      </c>
      <c r="EK78" s="101">
        <v>46478</v>
      </c>
      <c r="EL78" s="99">
        <v>0.04</v>
      </c>
      <c r="EM78" t="s">
        <v>377</v>
      </c>
      <c r="EN78" s="101"/>
      <c r="EO78" s="99"/>
      <c r="EQ78" s="101"/>
      <c r="ER78" s="99"/>
    </row>
    <row r="79" spans="1:148" x14ac:dyDescent="0.3">
      <c r="A79" t="s">
        <v>35</v>
      </c>
      <c r="B79" t="s">
        <v>53</v>
      </c>
      <c r="C79" t="s">
        <v>98</v>
      </c>
      <c r="D79" t="s">
        <v>404</v>
      </c>
      <c r="E79" t="s">
        <v>517</v>
      </c>
      <c r="F79" s="94">
        <v>70000</v>
      </c>
      <c r="G79" s="95">
        <v>12</v>
      </c>
      <c r="H79" s="96">
        <v>1</v>
      </c>
      <c r="I79" s="96">
        <v>1</v>
      </c>
      <c r="J79" s="97">
        <v>0.93800419401896429</v>
      </c>
      <c r="K79" s="96">
        <v>1</v>
      </c>
      <c r="L79" s="96">
        <v>1.012788648555651</v>
      </c>
      <c r="M79" s="96">
        <v>1</v>
      </c>
      <c r="N79" s="98">
        <v>0.64</v>
      </c>
      <c r="O79" s="98">
        <v>0.64818473507561691</v>
      </c>
      <c r="P79" s="98">
        <v>0.6528202604468234</v>
      </c>
      <c r="Q79" s="99">
        <v>0</v>
      </c>
      <c r="R79" s="96">
        <v>1</v>
      </c>
      <c r="S79" s="96">
        <v>1.020031656948162</v>
      </c>
      <c r="T79" s="99">
        <v>0</v>
      </c>
      <c r="U79" s="99">
        <v>0</v>
      </c>
      <c r="V79" s="95">
        <v>0</v>
      </c>
      <c r="W79" s="99">
        <v>0</v>
      </c>
      <c r="X79" s="99">
        <v>0</v>
      </c>
      <c r="Y79" s="95">
        <v>0</v>
      </c>
      <c r="Z79" s="95">
        <v>1</v>
      </c>
      <c r="AA79" s="98">
        <v>0.64818473507561691</v>
      </c>
      <c r="AB79" s="98">
        <v>0.6528202604468234</v>
      </c>
      <c r="AC79" s="100">
        <v>0</v>
      </c>
      <c r="AD79" s="96">
        <v>0</v>
      </c>
      <c r="AE79" s="95">
        <v>0</v>
      </c>
      <c r="AF79" s="95">
        <v>0</v>
      </c>
      <c r="AG79" s="96">
        <v>1</v>
      </c>
      <c r="AH79" s="96">
        <v>0.99152129657519972</v>
      </c>
      <c r="AI79" s="96">
        <v>0.99152129657519972</v>
      </c>
      <c r="AJ79" s="96">
        <v>70000</v>
      </c>
      <c r="AK79" s="96">
        <v>70000</v>
      </c>
      <c r="AL79" s="96">
        <v>65660.293581327496</v>
      </c>
      <c r="AM79" s="96">
        <v>70000</v>
      </c>
      <c r="AN79" s="96">
        <v>70895.205398895603</v>
      </c>
      <c r="AO79" s="96">
        <v>70000</v>
      </c>
      <c r="AP79" s="96">
        <v>44800</v>
      </c>
      <c r="AQ79" s="96">
        <v>45372.931455293183</v>
      </c>
      <c r="AR79" s="96">
        <v>45697.418231277639</v>
      </c>
      <c r="AS79" s="96">
        <v>0</v>
      </c>
      <c r="AT79" s="96">
        <v>70000</v>
      </c>
      <c r="AU79" s="96">
        <v>71402.215986371302</v>
      </c>
      <c r="AV79" s="96">
        <v>45372.931455293183</v>
      </c>
      <c r="AW79" s="96">
        <v>45697.418231277639</v>
      </c>
      <c r="AX79" s="96">
        <v>66500</v>
      </c>
      <c r="AY79" s="96">
        <v>65800</v>
      </c>
      <c r="AZ79" s="96">
        <v>65100</v>
      </c>
      <c r="BA79" s="96">
        <v>45150</v>
      </c>
      <c r="BB79" s="96">
        <v>70000</v>
      </c>
      <c r="BC79" s="96">
        <v>70000</v>
      </c>
      <c r="BD79" s="96">
        <v>70000</v>
      </c>
      <c r="BE79" s="96">
        <v>70000</v>
      </c>
      <c r="BF79" s="96">
        <v>70000</v>
      </c>
      <c r="BG79" s="96">
        <v>70000</v>
      </c>
      <c r="BH79" s="96">
        <v>70000</v>
      </c>
      <c r="BI79" s="96">
        <v>70000</v>
      </c>
      <c r="BJ79" s="96">
        <v>70000</v>
      </c>
      <c r="BK79" s="96">
        <v>70000</v>
      </c>
      <c r="BL79" s="96">
        <v>70000</v>
      </c>
      <c r="BM79" s="96">
        <v>70000</v>
      </c>
      <c r="BN79" s="96">
        <v>-591.22305654221384</v>
      </c>
      <c r="BO79" s="96">
        <v>-591.62691613022128</v>
      </c>
      <c r="BP79" s="96">
        <v>-592.0313278416811</v>
      </c>
      <c r="BQ79" s="96">
        <v>-592.4500301442248</v>
      </c>
      <c r="BR79" s="96">
        <v>-592.86932510353665</v>
      </c>
      <c r="BS79" s="96">
        <v>-593.28921397886586</v>
      </c>
      <c r="BT79" s="96">
        <v>-593.7096980329593</v>
      </c>
      <c r="BU79" s="96">
        <v>-594.1376864673764</v>
      </c>
      <c r="BV79" s="96">
        <v>-594.55937449094938</v>
      </c>
      <c r="BW79" s="96">
        <v>-594.98166152412989</v>
      </c>
      <c r="BX79" s="96">
        <v>-595.40454884413509</v>
      </c>
      <c r="BY79" s="96">
        <v>-595.82803773188914</v>
      </c>
      <c r="BZ79" s="96">
        <v>0</v>
      </c>
      <c r="CA79" s="96">
        <v>0</v>
      </c>
      <c r="CB79" s="96">
        <v>0</v>
      </c>
      <c r="CC79" s="96">
        <v>0</v>
      </c>
      <c r="CD79" s="96">
        <v>0</v>
      </c>
      <c r="CE79" s="96">
        <v>0</v>
      </c>
      <c r="CF79" s="96">
        <v>0</v>
      </c>
      <c r="CG79" s="96">
        <v>0</v>
      </c>
      <c r="CH79" s="96">
        <v>0</v>
      </c>
      <c r="CI79" s="96">
        <v>0</v>
      </c>
      <c r="CJ79" s="96">
        <v>0</v>
      </c>
      <c r="CK79" s="96">
        <v>0</v>
      </c>
      <c r="CL79" s="96">
        <v>70000</v>
      </c>
      <c r="CM79" s="96">
        <v>70000</v>
      </c>
      <c r="CN79" s="96">
        <v>70000</v>
      </c>
      <c r="CO79" s="96">
        <v>70000</v>
      </c>
      <c r="CP79" s="96">
        <v>70000</v>
      </c>
      <c r="CQ79" s="96">
        <v>70000</v>
      </c>
      <c r="CR79" s="96">
        <v>70000</v>
      </c>
      <c r="CS79" s="96">
        <v>70000</v>
      </c>
      <c r="CT79" s="96">
        <v>70000</v>
      </c>
      <c r="CU79" s="96">
        <v>70000</v>
      </c>
      <c r="CV79" s="96">
        <v>70000</v>
      </c>
      <c r="CW79" s="96">
        <v>70000</v>
      </c>
      <c r="CX79" s="96">
        <v>-591.22305654221384</v>
      </c>
      <c r="CY79" s="96">
        <v>-591.62691613022128</v>
      </c>
      <c r="CZ79" s="96">
        <v>-592.0313278416811</v>
      </c>
      <c r="DA79" s="96">
        <v>-592.4500301442248</v>
      </c>
      <c r="DB79" s="96">
        <v>-592.86932510353665</v>
      </c>
      <c r="DC79" s="96">
        <v>-593.28921397886586</v>
      </c>
      <c r="DD79" s="96">
        <v>-593.7096980329593</v>
      </c>
      <c r="DE79" s="96">
        <v>-594.1376864673764</v>
      </c>
      <c r="DF79" s="96">
        <v>-594.55937449094938</v>
      </c>
      <c r="DG79" s="96">
        <v>-594.98166152412989</v>
      </c>
      <c r="DH79" s="96">
        <v>-595.40454884413509</v>
      </c>
      <c r="DI79" s="96">
        <v>-595.82803773188914</v>
      </c>
      <c r="DJ79" s="96">
        <v>0</v>
      </c>
      <c r="DK79" s="96">
        <v>0</v>
      </c>
      <c r="DL79" s="96">
        <v>0</v>
      </c>
      <c r="DM79" s="96">
        <v>0</v>
      </c>
      <c r="DN79" s="96">
        <v>0</v>
      </c>
      <c r="DO79" s="96">
        <v>0</v>
      </c>
      <c r="DP79" s="96">
        <v>0</v>
      </c>
      <c r="DQ79" s="96">
        <v>0</v>
      </c>
      <c r="DR79" s="96">
        <v>0</v>
      </c>
      <c r="DS79" s="96">
        <v>0</v>
      </c>
      <c r="DT79" s="96">
        <v>0</v>
      </c>
      <c r="DU79" s="96">
        <v>0</v>
      </c>
      <c r="DV79" s="96">
        <v>-570.93849546679178</v>
      </c>
      <c r="DW79" s="96">
        <v>-523.10782092897523</v>
      </c>
      <c r="DX79" s="96">
        <v>-475.2111984856777</v>
      </c>
      <c r="DY79" s="96">
        <v>-425.62147751455609</v>
      </c>
      <c r="DZ79" s="96">
        <v>-375.9609646505391</v>
      </c>
      <c r="EA79" s="96">
        <v>-326.22950819671593</v>
      </c>
      <c r="EB79" s="96">
        <v>-276.42695602245311</v>
      </c>
      <c r="EC79" s="96">
        <v>-225.73495784326221</v>
      </c>
      <c r="ED79" s="96">
        <v>-175.78858430342129</v>
      </c>
      <c r="EE79" s="96">
        <v>-125.77065351417561</v>
      </c>
      <c r="EF79" s="96">
        <v>-75.681011587189758</v>
      </c>
      <c r="EG79" s="96">
        <v>-25.51950419248605</v>
      </c>
      <c r="EH79" s="101"/>
      <c r="EI79" s="99"/>
      <c r="EK79" s="101"/>
      <c r="EL79" s="99"/>
      <c r="EN79" s="101"/>
      <c r="EO79" s="99"/>
      <c r="EQ79" s="101"/>
      <c r="ER79" s="99"/>
    </row>
    <row r="80" spans="1:148" x14ac:dyDescent="0.3">
      <c r="A80" t="s">
        <v>35</v>
      </c>
      <c r="B80" t="s">
        <v>53</v>
      </c>
      <c r="C80" t="s">
        <v>100</v>
      </c>
      <c r="D80" t="s">
        <v>406</v>
      </c>
      <c r="E80" t="s">
        <v>518</v>
      </c>
      <c r="F80" s="94">
        <v>56000</v>
      </c>
      <c r="G80" s="95">
        <v>12</v>
      </c>
      <c r="H80" s="96">
        <v>1.02</v>
      </c>
      <c r="I80" s="96">
        <v>1.0193749999999999</v>
      </c>
      <c r="J80" s="97">
        <v>0.94099790299051811</v>
      </c>
      <c r="K80" s="96">
        <v>1.000613120784795</v>
      </c>
      <c r="L80" s="96">
        <v>1.009566543114361</v>
      </c>
      <c r="M80" s="96">
        <v>1</v>
      </c>
      <c r="N80" s="98">
        <v>0.624</v>
      </c>
      <c r="O80" s="98">
        <v>0.63035577031164047</v>
      </c>
      <c r="P80" s="98">
        <v>0.62774786741972277</v>
      </c>
      <c r="Q80" s="99">
        <v>0</v>
      </c>
      <c r="R80" s="96">
        <v>1</v>
      </c>
      <c r="S80" s="96">
        <v>1.006006197788017</v>
      </c>
      <c r="T80" s="99">
        <v>-6.1274509803932453E-4</v>
      </c>
      <c r="U80" s="99">
        <v>6.1312078479458521E-4</v>
      </c>
      <c r="V80" s="95">
        <v>0</v>
      </c>
      <c r="W80" s="99">
        <v>0</v>
      </c>
      <c r="X80" s="99">
        <v>0</v>
      </c>
      <c r="Y80" s="95">
        <v>0</v>
      </c>
      <c r="Z80" s="95">
        <v>1</v>
      </c>
      <c r="AA80" s="98">
        <v>0.63035577031164047</v>
      </c>
      <c r="AB80" s="98">
        <v>0.62774786741972277</v>
      </c>
      <c r="AC80" s="100">
        <v>0</v>
      </c>
      <c r="AD80" s="96">
        <v>0</v>
      </c>
      <c r="AE80" s="95">
        <v>1</v>
      </c>
      <c r="AF80" s="95">
        <v>0</v>
      </c>
      <c r="AG80" s="96">
        <v>1.0049999999999999</v>
      </c>
      <c r="AH80" s="96">
        <v>1.004252860915166</v>
      </c>
      <c r="AI80" s="96">
        <v>1.009274159114963</v>
      </c>
      <c r="AJ80" s="96">
        <v>57120</v>
      </c>
      <c r="AK80" s="96">
        <v>57084.999999999993</v>
      </c>
      <c r="AL80" s="96">
        <v>52695.882567469023</v>
      </c>
      <c r="AM80" s="96">
        <v>56034.334763948507</v>
      </c>
      <c r="AN80" s="96">
        <v>56535.726414404213</v>
      </c>
      <c r="AO80" s="96">
        <v>56000</v>
      </c>
      <c r="AP80" s="96">
        <v>34944</v>
      </c>
      <c r="AQ80" s="96">
        <v>35299.923137451857</v>
      </c>
      <c r="AR80" s="96">
        <v>35153.880575504467</v>
      </c>
      <c r="AS80" s="96">
        <v>0</v>
      </c>
      <c r="AT80" s="96">
        <v>56000.000000000007</v>
      </c>
      <c r="AU80" s="96">
        <v>56336.347076128957</v>
      </c>
      <c r="AV80" s="96">
        <v>35299.923137451857</v>
      </c>
      <c r="AW80" s="96">
        <v>35153.880575504467</v>
      </c>
      <c r="AX80" s="96">
        <v>53200</v>
      </c>
      <c r="AY80" s="96">
        <v>52640</v>
      </c>
      <c r="AZ80" s="96">
        <v>52920</v>
      </c>
      <c r="BA80" s="96">
        <v>34440</v>
      </c>
      <c r="BB80" s="96">
        <v>56000</v>
      </c>
      <c r="BC80" s="96">
        <v>56000</v>
      </c>
      <c r="BD80" s="96">
        <v>56000</v>
      </c>
      <c r="BE80" s="96">
        <v>56000</v>
      </c>
      <c r="BF80" s="96">
        <v>56000</v>
      </c>
      <c r="BG80" s="96">
        <v>56000</v>
      </c>
      <c r="BH80" s="96">
        <v>56000</v>
      </c>
      <c r="BI80" s="96">
        <v>56000</v>
      </c>
      <c r="BJ80" s="96">
        <v>56000</v>
      </c>
      <c r="BK80" s="96">
        <v>56000</v>
      </c>
      <c r="BL80" s="96">
        <v>56000</v>
      </c>
      <c r="BM80" s="96">
        <v>56000</v>
      </c>
      <c r="BN80" s="96">
        <v>1363.394409194648</v>
      </c>
      <c r="BO80" s="96">
        <v>1363.3106152553421</v>
      </c>
      <c r="BP80" s="96">
        <v>1363.226878992037</v>
      </c>
      <c r="BQ80" s="96">
        <v>238.37290665671421</v>
      </c>
      <c r="BR80" s="96">
        <v>238.28814912827849</v>
      </c>
      <c r="BS80" s="96">
        <v>238.20345185237099</v>
      </c>
      <c r="BT80" s="96">
        <v>238.11881476476771</v>
      </c>
      <c r="BU80" s="96">
        <v>238.03285179426581</v>
      </c>
      <c r="BV80" s="96">
        <v>237.94833587502501</v>
      </c>
      <c r="BW80" s="96">
        <v>237.86387995089339</v>
      </c>
      <c r="BX80" s="96">
        <v>237.7794839580325</v>
      </c>
      <c r="BY80" s="96">
        <v>237.69514783265319</v>
      </c>
      <c r="BZ80" s="96">
        <v>1120.0000000000009</v>
      </c>
      <c r="CA80" s="96">
        <v>1120.0000000000009</v>
      </c>
      <c r="CB80" s="96">
        <v>1120.0000000000009</v>
      </c>
      <c r="CC80" s="96">
        <v>0</v>
      </c>
      <c r="CD80" s="96">
        <v>0</v>
      </c>
      <c r="CE80" s="96">
        <v>0</v>
      </c>
      <c r="CF80" s="96">
        <v>0</v>
      </c>
      <c r="CG80" s="96">
        <v>0</v>
      </c>
      <c r="CH80" s="96">
        <v>0</v>
      </c>
      <c r="CI80" s="96">
        <v>0</v>
      </c>
      <c r="CJ80" s="96">
        <v>0</v>
      </c>
      <c r="CK80" s="96">
        <v>0</v>
      </c>
      <c r="CL80" s="96">
        <v>56000</v>
      </c>
      <c r="CM80" s="96">
        <v>56000</v>
      </c>
      <c r="CN80" s="96">
        <v>56000</v>
      </c>
      <c r="CO80" s="96">
        <v>56000</v>
      </c>
      <c r="CP80" s="96">
        <v>56000</v>
      </c>
      <c r="CQ80" s="96">
        <v>56000</v>
      </c>
      <c r="CR80" s="96">
        <v>56000</v>
      </c>
      <c r="CS80" s="96">
        <v>56000</v>
      </c>
      <c r="CT80" s="96">
        <v>56000</v>
      </c>
      <c r="CU80" s="96">
        <v>56000</v>
      </c>
      <c r="CV80" s="96">
        <v>56000</v>
      </c>
      <c r="CW80" s="96">
        <v>56000</v>
      </c>
      <c r="CX80" s="96">
        <v>238.62196979867889</v>
      </c>
      <c r="CY80" s="96">
        <v>238.5398188777863</v>
      </c>
      <c r="CZ80" s="96">
        <v>238.45772450200189</v>
      </c>
      <c r="DA80" s="96">
        <v>238.37290665671421</v>
      </c>
      <c r="DB80" s="96">
        <v>238.28814912827849</v>
      </c>
      <c r="DC80" s="96">
        <v>238.20345185237099</v>
      </c>
      <c r="DD80" s="96">
        <v>238.11881476476771</v>
      </c>
      <c r="DE80" s="96">
        <v>238.03285179426581</v>
      </c>
      <c r="DF80" s="96">
        <v>237.94833587502501</v>
      </c>
      <c r="DG80" s="96">
        <v>237.86387995089339</v>
      </c>
      <c r="DH80" s="96">
        <v>237.7794839580325</v>
      </c>
      <c r="DI80" s="96">
        <v>237.69514783265319</v>
      </c>
      <c r="DJ80" s="96">
        <v>0</v>
      </c>
      <c r="DK80" s="96">
        <v>0</v>
      </c>
      <c r="DL80" s="96">
        <v>0</v>
      </c>
      <c r="DM80" s="96">
        <v>0</v>
      </c>
      <c r="DN80" s="96">
        <v>0</v>
      </c>
      <c r="DO80" s="96">
        <v>0</v>
      </c>
      <c r="DP80" s="96">
        <v>0</v>
      </c>
      <c r="DQ80" s="96">
        <v>0</v>
      </c>
      <c r="DR80" s="96">
        <v>0</v>
      </c>
      <c r="DS80" s="96">
        <v>0</v>
      </c>
      <c r="DT80" s="96">
        <v>0</v>
      </c>
      <c r="DU80" s="96">
        <v>0</v>
      </c>
      <c r="DV80" s="96">
        <v>227.51922439798381</v>
      </c>
      <c r="DW80" s="96">
        <v>208.24375675455539</v>
      </c>
      <c r="DX80" s="96">
        <v>188.98150030494421</v>
      </c>
      <c r="DY80" s="96">
        <v>169.08016211257501</v>
      </c>
      <c r="DZ80" s="96">
        <v>149.19291647077239</v>
      </c>
      <c r="EA80" s="96">
        <v>129.31974841599819</v>
      </c>
      <c r="EB80" s="96">
        <v>109.4606430058782</v>
      </c>
      <c r="EC80" s="96">
        <v>89.290373454085525</v>
      </c>
      <c r="ED80" s="96">
        <v>69.459578512963915</v>
      </c>
      <c r="EE80" s="96">
        <v>49.642801272351988</v>
      </c>
      <c r="EF80" s="96">
        <v>29.84002687455423</v>
      </c>
      <c r="EG80" s="96">
        <v>10.051240482876979</v>
      </c>
      <c r="EH80" s="101">
        <v>46113</v>
      </c>
      <c r="EI80" s="99">
        <v>0.02</v>
      </c>
      <c r="EJ80" t="s">
        <v>376</v>
      </c>
      <c r="EK80" s="101"/>
      <c r="EL80" s="99"/>
      <c r="EN80" s="101"/>
      <c r="EO80" s="99"/>
      <c r="EQ80" s="101"/>
      <c r="ER80" s="99"/>
    </row>
    <row r="81" spans="1:148" x14ac:dyDescent="0.3">
      <c r="A81" t="s">
        <v>35</v>
      </c>
      <c r="B81" t="s">
        <v>53</v>
      </c>
      <c r="C81" t="s">
        <v>102</v>
      </c>
      <c r="D81" t="s">
        <v>408</v>
      </c>
      <c r="E81" t="s">
        <v>519</v>
      </c>
      <c r="F81" s="94">
        <v>42000</v>
      </c>
      <c r="G81" s="95">
        <v>12</v>
      </c>
      <c r="H81" s="96">
        <v>1.03</v>
      </c>
      <c r="I81" s="96">
        <v>1.028333333333334</v>
      </c>
      <c r="J81" s="97">
        <v>0.9439916119620716</v>
      </c>
      <c r="K81" s="96">
        <v>1.00162074554295</v>
      </c>
      <c r="L81" s="96">
        <v>1.0063648743927289</v>
      </c>
      <c r="M81" s="96">
        <v>1</v>
      </c>
      <c r="N81" s="98">
        <v>0.60799999999999998</v>
      </c>
      <c r="O81" s="98">
        <v>0.61286152895270907</v>
      </c>
      <c r="P81" s="98">
        <v>0.60335561443318764</v>
      </c>
      <c r="Q81" s="99">
        <v>0</v>
      </c>
      <c r="R81" s="96">
        <v>0.99999999999999978</v>
      </c>
      <c r="S81" s="96">
        <v>0.99236120794932203</v>
      </c>
      <c r="T81" s="99">
        <v>-1.618122977346093E-3</v>
      </c>
      <c r="U81" s="99">
        <v>1.620745542949775E-3</v>
      </c>
      <c r="V81" s="95">
        <v>0</v>
      </c>
      <c r="W81" s="99">
        <v>0</v>
      </c>
      <c r="X81" s="99">
        <v>0</v>
      </c>
      <c r="Y81" s="95">
        <v>0</v>
      </c>
      <c r="Z81" s="95">
        <v>1</v>
      </c>
      <c r="AA81" s="98">
        <v>0.61286152895270907</v>
      </c>
      <c r="AB81" s="98">
        <v>0.60335561443318764</v>
      </c>
      <c r="AC81" s="100">
        <v>0</v>
      </c>
      <c r="AD81" s="96">
        <v>0</v>
      </c>
      <c r="AE81" s="95">
        <v>1</v>
      </c>
      <c r="AF81" s="95">
        <v>0</v>
      </c>
      <c r="AG81" s="96">
        <v>1.01</v>
      </c>
      <c r="AH81" s="96">
        <v>1.017066289316704</v>
      </c>
      <c r="AI81" s="96">
        <v>1.0272379252124759</v>
      </c>
      <c r="AJ81" s="96">
        <v>43260</v>
      </c>
      <c r="AK81" s="96">
        <v>43190.000000000007</v>
      </c>
      <c r="AL81" s="96">
        <v>39647.647702406997</v>
      </c>
      <c r="AM81" s="96">
        <v>42068.071312803877</v>
      </c>
      <c r="AN81" s="96">
        <v>42267.324724494618</v>
      </c>
      <c r="AO81" s="96">
        <v>42000</v>
      </c>
      <c r="AP81" s="96">
        <v>25536</v>
      </c>
      <c r="AQ81" s="96">
        <v>25740.184216013778</v>
      </c>
      <c r="AR81" s="96">
        <v>25340.93580619388</v>
      </c>
      <c r="AS81" s="96">
        <v>0</v>
      </c>
      <c r="AT81" s="96">
        <v>41999.999999999993</v>
      </c>
      <c r="AU81" s="96">
        <v>41679.170733871528</v>
      </c>
      <c r="AV81" s="96">
        <v>25740.184216013778</v>
      </c>
      <c r="AW81" s="96">
        <v>25340.93580619388</v>
      </c>
      <c r="AX81" s="96">
        <v>39900</v>
      </c>
      <c r="AY81" s="96">
        <v>39480</v>
      </c>
      <c r="AZ81" s="96">
        <v>40320</v>
      </c>
      <c r="BA81" s="96">
        <v>26670</v>
      </c>
      <c r="BB81" s="96">
        <v>42000</v>
      </c>
      <c r="BC81" s="96">
        <v>42000</v>
      </c>
      <c r="BD81" s="96">
        <v>42000</v>
      </c>
      <c r="BE81" s="96">
        <v>42000</v>
      </c>
      <c r="BF81" s="96">
        <v>42000</v>
      </c>
      <c r="BG81" s="96">
        <v>42000</v>
      </c>
      <c r="BH81" s="96">
        <v>42000</v>
      </c>
      <c r="BI81" s="96">
        <v>42000</v>
      </c>
      <c r="BJ81" s="96">
        <v>42000</v>
      </c>
      <c r="BK81" s="96">
        <v>42000</v>
      </c>
      <c r="BL81" s="96">
        <v>42000</v>
      </c>
      <c r="BM81" s="96">
        <v>42000</v>
      </c>
      <c r="BN81" s="96">
        <v>2004.052022712825</v>
      </c>
      <c r="BO81" s="96">
        <v>2003.0191520399039</v>
      </c>
      <c r="BP81" s="96">
        <v>2001.9891449919039</v>
      </c>
      <c r="BQ81" s="96">
        <v>2000.927220684162</v>
      </c>
      <c r="BR81" s="96">
        <v>718.31876859639715</v>
      </c>
      <c r="BS81" s="96">
        <v>717.29365524986565</v>
      </c>
      <c r="BT81" s="96">
        <v>716.27146361406608</v>
      </c>
      <c r="BU81" s="96">
        <v>715.23549583596105</v>
      </c>
      <c r="BV81" s="96">
        <v>714.21915765934284</v>
      </c>
      <c r="BW81" s="96">
        <v>713.20570378468324</v>
      </c>
      <c r="BX81" s="96">
        <v>712.19512195121922</v>
      </c>
      <c r="BY81" s="96">
        <v>711.18739996752561</v>
      </c>
      <c r="BZ81" s="96">
        <v>1260.0000000000009</v>
      </c>
      <c r="CA81" s="96">
        <v>1260.0000000000009</v>
      </c>
      <c r="CB81" s="96">
        <v>1260.0000000000009</v>
      </c>
      <c r="CC81" s="96">
        <v>1260.0000000000009</v>
      </c>
      <c r="CD81" s="96">
        <v>0</v>
      </c>
      <c r="CE81" s="96">
        <v>0</v>
      </c>
      <c r="CF81" s="96">
        <v>0</v>
      </c>
      <c r="CG81" s="96">
        <v>0</v>
      </c>
      <c r="CH81" s="96">
        <v>0</v>
      </c>
      <c r="CI81" s="96">
        <v>0</v>
      </c>
      <c r="CJ81" s="96">
        <v>0</v>
      </c>
      <c r="CK81" s="96">
        <v>0</v>
      </c>
      <c r="CL81" s="96">
        <v>42000</v>
      </c>
      <c r="CM81" s="96">
        <v>42000</v>
      </c>
      <c r="CN81" s="96">
        <v>42000</v>
      </c>
      <c r="CO81" s="96">
        <v>42000</v>
      </c>
      <c r="CP81" s="96">
        <v>42000</v>
      </c>
      <c r="CQ81" s="96">
        <v>42000</v>
      </c>
      <c r="CR81" s="96">
        <v>42000</v>
      </c>
      <c r="CS81" s="96">
        <v>42000</v>
      </c>
      <c r="CT81" s="96">
        <v>42000</v>
      </c>
      <c r="CU81" s="96">
        <v>42000</v>
      </c>
      <c r="CV81" s="96">
        <v>42000</v>
      </c>
      <c r="CW81" s="96">
        <v>42000</v>
      </c>
      <c r="CX81" s="96">
        <v>722.38060457555389</v>
      </c>
      <c r="CY81" s="96">
        <v>721.3778175144721</v>
      </c>
      <c r="CZ81" s="96">
        <v>720.37781067174706</v>
      </c>
      <c r="DA81" s="96">
        <v>719.34681619821015</v>
      </c>
      <c r="DB81" s="96">
        <v>718.31876859639715</v>
      </c>
      <c r="DC81" s="96">
        <v>717.29365524986565</v>
      </c>
      <c r="DD81" s="96">
        <v>716.27146361406608</v>
      </c>
      <c r="DE81" s="96">
        <v>715.23549583596105</v>
      </c>
      <c r="DF81" s="96">
        <v>714.21915765934284</v>
      </c>
      <c r="DG81" s="96">
        <v>713.20570378468324</v>
      </c>
      <c r="DH81" s="96">
        <v>712.19512195121922</v>
      </c>
      <c r="DI81" s="96">
        <v>711.18739996752561</v>
      </c>
      <c r="DJ81" s="96">
        <v>0</v>
      </c>
      <c r="DK81" s="96">
        <v>0</v>
      </c>
      <c r="DL81" s="96">
        <v>0</v>
      </c>
      <c r="DM81" s="96">
        <v>0</v>
      </c>
      <c r="DN81" s="96">
        <v>0</v>
      </c>
      <c r="DO81" s="96">
        <v>0</v>
      </c>
      <c r="DP81" s="96">
        <v>0</v>
      </c>
      <c r="DQ81" s="96">
        <v>0</v>
      </c>
      <c r="DR81" s="96">
        <v>0</v>
      </c>
      <c r="DS81" s="96">
        <v>0</v>
      </c>
      <c r="DT81" s="96">
        <v>0</v>
      </c>
      <c r="DU81" s="96">
        <v>0</v>
      </c>
      <c r="DV81" s="96">
        <v>680.00833854491964</v>
      </c>
      <c r="DW81" s="96">
        <v>621.76165803109166</v>
      </c>
      <c r="DX81" s="96">
        <v>563.67374281028003</v>
      </c>
      <c r="DY81" s="96">
        <v>503.78298579073368</v>
      </c>
      <c r="DZ81" s="96">
        <v>444.06053486282678</v>
      </c>
      <c r="EA81" s="96">
        <v>384.50568155679002</v>
      </c>
      <c r="EB81" s="96">
        <v>325.11772137360538</v>
      </c>
      <c r="EC81" s="96">
        <v>264.92648576736678</v>
      </c>
      <c r="ED81" s="96">
        <v>205.8729213431678</v>
      </c>
      <c r="EE81" s="96">
        <v>146.98414876827391</v>
      </c>
      <c r="EF81" s="96">
        <v>88.259479214258803</v>
      </c>
      <c r="EG81" s="96">
        <v>29.6982276864135</v>
      </c>
      <c r="EH81" s="101">
        <v>46143</v>
      </c>
      <c r="EI81" s="99">
        <v>0.03</v>
      </c>
      <c r="EJ81" t="s">
        <v>376</v>
      </c>
      <c r="EK81" s="101"/>
      <c r="EL81" s="99"/>
      <c r="EN81" s="101"/>
      <c r="EO81" s="99"/>
      <c r="EQ81" s="101"/>
      <c r="ER81" s="99"/>
    </row>
    <row r="82" spans="1:148" x14ac:dyDescent="0.3">
      <c r="A82" t="s">
        <v>35</v>
      </c>
      <c r="B82" t="s">
        <v>53</v>
      </c>
      <c r="C82" t="s">
        <v>103</v>
      </c>
      <c r="D82" t="s">
        <v>410</v>
      </c>
      <c r="E82" t="s">
        <v>520</v>
      </c>
      <c r="F82" s="94">
        <v>28000</v>
      </c>
      <c r="G82" s="95">
        <v>12</v>
      </c>
      <c r="H82" s="96">
        <v>1</v>
      </c>
      <c r="I82" s="96">
        <v>1.0034722222222221</v>
      </c>
      <c r="J82" s="97">
        <v>0.93999999999999984</v>
      </c>
      <c r="K82" s="96">
        <v>0.9965397923875432</v>
      </c>
      <c r="L82" s="96">
        <v>1.0106382978723401</v>
      </c>
      <c r="M82" s="96">
        <v>1</v>
      </c>
      <c r="N82" s="98">
        <v>0.63600000000000001</v>
      </c>
      <c r="O82" s="98">
        <v>0.64054185378782302</v>
      </c>
      <c r="P82" s="98">
        <v>0.62211518935569576</v>
      </c>
      <c r="Q82" s="99">
        <v>0</v>
      </c>
      <c r="R82" s="96">
        <v>0.9678720258099206</v>
      </c>
      <c r="S82" s="96">
        <v>1.0106382978723401</v>
      </c>
      <c r="T82" s="99">
        <v>3.4722222222223209E-3</v>
      </c>
      <c r="U82" s="99">
        <v>2.9619377162629631E-2</v>
      </c>
      <c r="V82" s="95">
        <v>0</v>
      </c>
      <c r="W82" s="99">
        <v>0</v>
      </c>
      <c r="X82" s="99">
        <v>0</v>
      </c>
      <c r="Y82" s="95">
        <v>0</v>
      </c>
      <c r="Z82" s="95">
        <v>1</v>
      </c>
      <c r="AA82" s="98">
        <v>0.64054185378782302</v>
      </c>
      <c r="AB82" s="98">
        <v>0.62211518935569576</v>
      </c>
      <c r="AC82" s="100">
        <v>0</v>
      </c>
      <c r="AD82" s="96">
        <v>0</v>
      </c>
      <c r="AE82" s="95">
        <v>0</v>
      </c>
      <c r="AF82" s="95">
        <v>1</v>
      </c>
      <c r="AG82" s="96">
        <v>1.0166666666666659</v>
      </c>
      <c r="AH82" s="96">
        <v>1</v>
      </c>
      <c r="AI82" s="96">
        <v>1.0166666666666659</v>
      </c>
      <c r="AJ82" s="96">
        <v>28000</v>
      </c>
      <c r="AK82" s="96">
        <v>28097.22222222223</v>
      </c>
      <c r="AL82" s="96">
        <v>26320</v>
      </c>
      <c r="AM82" s="96">
        <v>27903.11418685121</v>
      </c>
      <c r="AN82" s="96">
        <v>28297.872340425529</v>
      </c>
      <c r="AO82" s="96">
        <v>28000</v>
      </c>
      <c r="AP82" s="96">
        <v>17808</v>
      </c>
      <c r="AQ82" s="96">
        <v>17935.17190605904</v>
      </c>
      <c r="AR82" s="96">
        <v>17419.225301959479</v>
      </c>
      <c r="AS82" s="96">
        <v>0</v>
      </c>
      <c r="AT82" s="96">
        <v>27100.416722677779</v>
      </c>
      <c r="AU82" s="96">
        <v>28297.872340425529</v>
      </c>
      <c r="AV82" s="96">
        <v>17935.17190605904</v>
      </c>
      <c r="AW82" s="96">
        <v>17419.225301959479</v>
      </c>
      <c r="AX82" s="96">
        <v>26600</v>
      </c>
      <c r="AY82" s="96">
        <v>26320</v>
      </c>
      <c r="AZ82" s="96">
        <v>26320</v>
      </c>
      <c r="BA82" s="96">
        <v>18340</v>
      </c>
      <c r="BB82" s="96">
        <v>28000</v>
      </c>
      <c r="BC82" s="96">
        <v>28000</v>
      </c>
      <c r="BD82" s="96">
        <v>28000</v>
      </c>
      <c r="BE82" s="96">
        <v>28000</v>
      </c>
      <c r="BF82" s="96">
        <v>28000</v>
      </c>
      <c r="BG82" s="96">
        <v>28000</v>
      </c>
      <c r="BH82" s="96">
        <v>28000</v>
      </c>
      <c r="BI82" s="96">
        <v>28000</v>
      </c>
      <c r="BJ82" s="96">
        <v>28000</v>
      </c>
      <c r="BK82" s="96">
        <v>28000</v>
      </c>
      <c r="BL82" s="96">
        <v>28000</v>
      </c>
      <c r="BM82" s="96">
        <v>28000</v>
      </c>
      <c r="BN82" s="96">
        <v>0</v>
      </c>
      <c r="BO82" s="96">
        <v>0</v>
      </c>
      <c r="BP82" s="96">
        <v>0</v>
      </c>
      <c r="BQ82" s="96">
        <v>0</v>
      </c>
      <c r="BR82" s="96">
        <v>0</v>
      </c>
      <c r="BS82" s="96">
        <v>0</v>
      </c>
      <c r="BT82" s="96">
        <v>0</v>
      </c>
      <c r="BU82" s="96">
        <v>1120.0000000000009</v>
      </c>
      <c r="BV82" s="96">
        <v>1120.0000000000009</v>
      </c>
      <c r="BW82" s="96">
        <v>1120.0000000000009</v>
      </c>
      <c r="BX82" s="96">
        <v>1120.0000000000009</v>
      </c>
      <c r="BY82" s="96">
        <v>1120.0000000000009</v>
      </c>
      <c r="BZ82" s="96">
        <v>0</v>
      </c>
      <c r="CA82" s="96">
        <v>0</v>
      </c>
      <c r="CB82" s="96">
        <v>0</v>
      </c>
      <c r="CC82" s="96">
        <v>0</v>
      </c>
      <c r="CD82" s="96">
        <v>0</v>
      </c>
      <c r="CE82" s="96">
        <v>0</v>
      </c>
      <c r="CF82" s="96">
        <v>0</v>
      </c>
      <c r="CG82" s="96">
        <v>1120.0000000000009</v>
      </c>
      <c r="CH82" s="96">
        <v>1120.0000000000009</v>
      </c>
      <c r="CI82" s="96">
        <v>1120.0000000000009</v>
      </c>
      <c r="CJ82" s="96">
        <v>1120.0000000000009</v>
      </c>
      <c r="CK82" s="96">
        <v>1120.0000000000009</v>
      </c>
      <c r="CL82" s="96">
        <v>28000</v>
      </c>
      <c r="CM82" s="96">
        <v>28000</v>
      </c>
      <c r="CN82" s="96">
        <v>28000</v>
      </c>
      <c r="CO82" s="96">
        <v>28000</v>
      </c>
      <c r="CP82" s="96">
        <v>28000</v>
      </c>
      <c r="CQ82" s="96">
        <v>28000</v>
      </c>
      <c r="CR82" s="96">
        <v>28000</v>
      </c>
      <c r="CS82" s="96">
        <v>28000</v>
      </c>
      <c r="CT82" s="96">
        <v>28000</v>
      </c>
      <c r="CU82" s="96">
        <v>28000</v>
      </c>
      <c r="CV82" s="96">
        <v>28000</v>
      </c>
      <c r="CW82" s="96">
        <v>28000</v>
      </c>
      <c r="CX82" s="96">
        <v>0</v>
      </c>
      <c r="CY82" s="96">
        <v>0</v>
      </c>
      <c r="CZ82" s="96">
        <v>0</v>
      </c>
      <c r="DA82" s="96">
        <v>0</v>
      </c>
      <c r="DB82" s="96">
        <v>0</v>
      </c>
      <c r="DC82" s="96">
        <v>0</v>
      </c>
      <c r="DD82" s="96">
        <v>0</v>
      </c>
      <c r="DE82" s="96">
        <v>0</v>
      </c>
      <c r="DF82" s="96">
        <v>0</v>
      </c>
      <c r="DG82" s="96">
        <v>0</v>
      </c>
      <c r="DH82" s="96">
        <v>0</v>
      </c>
      <c r="DI82" s="96">
        <v>0</v>
      </c>
      <c r="DJ82" s="96">
        <v>1120.0000000000009</v>
      </c>
      <c r="DK82" s="96">
        <v>1120.0000000000009</v>
      </c>
      <c r="DL82" s="96">
        <v>1120.0000000000009</v>
      </c>
      <c r="DM82" s="96">
        <v>1120.0000000000009</v>
      </c>
      <c r="DN82" s="96">
        <v>1120.0000000000009</v>
      </c>
      <c r="DO82" s="96">
        <v>1120.0000000000009</v>
      </c>
      <c r="DP82" s="96">
        <v>1120.0000000000009</v>
      </c>
      <c r="DQ82" s="96">
        <v>0</v>
      </c>
      <c r="DR82" s="96">
        <v>0</v>
      </c>
      <c r="DS82" s="96">
        <v>0</v>
      </c>
      <c r="DT82" s="96">
        <v>0</v>
      </c>
      <c r="DU82" s="96">
        <v>0</v>
      </c>
      <c r="DV82" s="96">
        <v>1120.0000000000009</v>
      </c>
      <c r="DW82" s="96">
        <v>1120.0000000000009</v>
      </c>
      <c r="DX82" s="96">
        <v>1120.0000000000009</v>
      </c>
      <c r="DY82" s="96">
        <v>1120.0000000000009</v>
      </c>
      <c r="DZ82" s="96">
        <v>1120.0000000000009</v>
      </c>
      <c r="EA82" s="96">
        <v>1120.0000000000009</v>
      </c>
      <c r="EB82" s="96">
        <v>1120.0000000000009</v>
      </c>
      <c r="EC82" s="96">
        <v>0</v>
      </c>
      <c r="ED82" s="96">
        <v>0</v>
      </c>
      <c r="EE82" s="96">
        <v>0</v>
      </c>
      <c r="EF82" s="96">
        <v>0</v>
      </c>
      <c r="EG82" s="96">
        <v>0</v>
      </c>
      <c r="EH82" s="101">
        <v>46600</v>
      </c>
      <c r="EI82" s="99">
        <v>0.04</v>
      </c>
      <c r="EJ82" t="s">
        <v>377</v>
      </c>
      <c r="EK82" s="101"/>
      <c r="EL82" s="99"/>
      <c r="EN82" s="101"/>
      <c r="EO82" s="99"/>
      <c r="EQ82" s="101"/>
      <c r="ER82" s="99"/>
    </row>
    <row r="83" spans="1:148" x14ac:dyDescent="0.3">
      <c r="A83" t="s">
        <v>35</v>
      </c>
      <c r="B83" t="s">
        <v>53</v>
      </c>
      <c r="C83" t="s">
        <v>105</v>
      </c>
      <c r="D83" t="s">
        <v>412</v>
      </c>
      <c r="E83" t="s">
        <v>521</v>
      </c>
      <c r="F83" s="94">
        <v>73500</v>
      </c>
      <c r="G83" s="95">
        <v>12</v>
      </c>
      <c r="H83" s="96">
        <v>1.05</v>
      </c>
      <c r="I83" s="96">
        <v>1.04375</v>
      </c>
      <c r="J83" s="97">
        <v>0.94299370897155343</v>
      </c>
      <c r="K83" s="96">
        <v>1.005988023952096</v>
      </c>
      <c r="L83" s="96">
        <v>1.007429838568157</v>
      </c>
      <c r="M83" s="96">
        <v>1</v>
      </c>
      <c r="N83" s="98">
        <v>0.62</v>
      </c>
      <c r="O83" s="98">
        <v>0.628346658594367</v>
      </c>
      <c r="P83" s="98">
        <v>0.61805829857983274</v>
      </c>
      <c r="Q83" s="99">
        <v>0</v>
      </c>
      <c r="R83" s="96">
        <v>1</v>
      </c>
      <c r="S83" s="96">
        <v>0.99686822351585935</v>
      </c>
      <c r="T83" s="99">
        <v>-5.9523809523810423E-3</v>
      </c>
      <c r="U83" s="99">
        <v>5.9880239520959666E-3</v>
      </c>
      <c r="V83" s="95">
        <v>0</v>
      </c>
      <c r="W83" s="99">
        <v>0</v>
      </c>
      <c r="X83" s="99">
        <v>0</v>
      </c>
      <c r="Y83" s="95">
        <v>0</v>
      </c>
      <c r="Z83" s="95">
        <v>1</v>
      </c>
      <c r="AA83" s="98">
        <v>0.628346658594367</v>
      </c>
      <c r="AB83" s="98">
        <v>0.61805829857983274</v>
      </c>
      <c r="AC83" s="100">
        <v>0</v>
      </c>
      <c r="AD83" s="96">
        <v>0</v>
      </c>
      <c r="AE83" s="95">
        <v>1</v>
      </c>
      <c r="AF83" s="95">
        <v>0</v>
      </c>
      <c r="AG83" s="96">
        <v>1.0249999999999999</v>
      </c>
      <c r="AH83" s="96">
        <v>1.012785937399076</v>
      </c>
      <c r="AI83" s="96">
        <v>1.038106609895534</v>
      </c>
      <c r="AJ83" s="96">
        <v>77175</v>
      </c>
      <c r="AK83" s="96">
        <v>76715.625</v>
      </c>
      <c r="AL83" s="96">
        <v>69310.037609409177</v>
      </c>
      <c r="AM83" s="96">
        <v>73940.11976047905</v>
      </c>
      <c r="AN83" s="96">
        <v>74046.093134759562</v>
      </c>
      <c r="AO83" s="96">
        <v>73500</v>
      </c>
      <c r="AP83" s="96">
        <v>45570</v>
      </c>
      <c r="AQ83" s="96">
        <v>46183.479406685983</v>
      </c>
      <c r="AR83" s="96">
        <v>45427.284945617706</v>
      </c>
      <c r="AS83" s="96">
        <v>0</v>
      </c>
      <c r="AT83" s="96">
        <v>73500</v>
      </c>
      <c r="AU83" s="96">
        <v>73269.814428415659</v>
      </c>
      <c r="AV83" s="96">
        <v>46183.479406685983</v>
      </c>
      <c r="AW83" s="96">
        <v>45427.284945617706</v>
      </c>
      <c r="AX83" s="96">
        <v>69825</v>
      </c>
      <c r="AY83" s="96">
        <v>69090</v>
      </c>
      <c r="AZ83" s="96">
        <v>70192.5</v>
      </c>
      <c r="BA83" s="96">
        <v>45937.5</v>
      </c>
      <c r="BB83" s="96">
        <v>73500</v>
      </c>
      <c r="BC83" s="96">
        <v>73500</v>
      </c>
      <c r="BD83" s="96">
        <v>73500</v>
      </c>
      <c r="BE83" s="96">
        <v>73500</v>
      </c>
      <c r="BF83" s="96">
        <v>73500</v>
      </c>
      <c r="BG83" s="96">
        <v>73500</v>
      </c>
      <c r="BH83" s="96">
        <v>73500</v>
      </c>
      <c r="BI83" s="96">
        <v>73500</v>
      </c>
      <c r="BJ83" s="96">
        <v>73500</v>
      </c>
      <c r="BK83" s="96">
        <v>73500</v>
      </c>
      <c r="BL83" s="96">
        <v>73500</v>
      </c>
      <c r="BM83" s="96">
        <v>73500</v>
      </c>
      <c r="BN83" s="96">
        <v>4667.5199809732912</v>
      </c>
      <c r="BO83" s="96">
        <v>4666.4894053876624</v>
      </c>
      <c r="BP83" s="96">
        <v>4665.4609677627404</v>
      </c>
      <c r="BQ83" s="96">
        <v>4664.3999086779513</v>
      </c>
      <c r="BR83" s="96">
        <v>4663.3411205389239</v>
      </c>
      <c r="BS83" s="96">
        <v>4662.2845960628456</v>
      </c>
      <c r="BT83" s="96">
        <v>939.26697904571051</v>
      </c>
      <c r="BU83" s="96">
        <v>938.24864915277021</v>
      </c>
      <c r="BV83" s="96">
        <v>937.24889660071744</v>
      </c>
      <c r="BW83" s="96">
        <v>936.25127235713308</v>
      </c>
      <c r="BX83" s="96">
        <v>935.25576963300989</v>
      </c>
      <c r="BY83" s="96">
        <v>934.26238166822736</v>
      </c>
      <c r="BZ83" s="96">
        <v>3675.0000000000032</v>
      </c>
      <c r="CA83" s="96">
        <v>3675.0000000000032</v>
      </c>
      <c r="CB83" s="96">
        <v>3675.0000000000032</v>
      </c>
      <c r="CC83" s="96">
        <v>3675.0000000000032</v>
      </c>
      <c r="CD83" s="96">
        <v>3675.0000000000032</v>
      </c>
      <c r="CE83" s="96">
        <v>3675.0000000000032</v>
      </c>
      <c r="CF83" s="96">
        <v>0</v>
      </c>
      <c r="CG83" s="96">
        <v>0</v>
      </c>
      <c r="CH83" s="96">
        <v>0</v>
      </c>
      <c r="CI83" s="96">
        <v>0</v>
      </c>
      <c r="CJ83" s="96">
        <v>0</v>
      </c>
      <c r="CK83" s="96">
        <v>0</v>
      </c>
      <c r="CL83" s="96">
        <v>73500</v>
      </c>
      <c r="CM83" s="96">
        <v>73500</v>
      </c>
      <c r="CN83" s="96">
        <v>73500</v>
      </c>
      <c r="CO83" s="96">
        <v>73500</v>
      </c>
      <c r="CP83" s="96">
        <v>73500</v>
      </c>
      <c r="CQ83" s="96">
        <v>73500</v>
      </c>
      <c r="CR83" s="96">
        <v>73500</v>
      </c>
      <c r="CS83" s="96">
        <v>73500</v>
      </c>
      <c r="CT83" s="96">
        <v>73500</v>
      </c>
      <c r="CU83" s="96">
        <v>73500</v>
      </c>
      <c r="CV83" s="96">
        <v>73500</v>
      </c>
      <c r="CW83" s="96">
        <v>73500</v>
      </c>
      <c r="CX83" s="96">
        <v>945.25712473646729</v>
      </c>
      <c r="CY83" s="96">
        <v>944.27562417872309</v>
      </c>
      <c r="CZ83" s="96">
        <v>943.29615977404114</v>
      </c>
      <c r="DA83" s="96">
        <v>942.28562731232682</v>
      </c>
      <c r="DB83" s="96">
        <v>941.27725765611842</v>
      </c>
      <c r="DC83" s="96">
        <v>940.27104386937947</v>
      </c>
      <c r="DD83" s="96">
        <v>939.26697904571051</v>
      </c>
      <c r="DE83" s="96">
        <v>938.24864915277021</v>
      </c>
      <c r="DF83" s="96">
        <v>937.24889660071744</v>
      </c>
      <c r="DG83" s="96">
        <v>936.25127235713308</v>
      </c>
      <c r="DH83" s="96">
        <v>935.25576963300989</v>
      </c>
      <c r="DI83" s="96">
        <v>934.26238166822736</v>
      </c>
      <c r="DJ83" s="96">
        <v>0</v>
      </c>
      <c r="DK83" s="96">
        <v>0</v>
      </c>
      <c r="DL83" s="96">
        <v>0</v>
      </c>
      <c r="DM83" s="96">
        <v>0</v>
      </c>
      <c r="DN83" s="96">
        <v>0</v>
      </c>
      <c r="DO83" s="96">
        <v>0</v>
      </c>
      <c r="DP83" s="96">
        <v>0</v>
      </c>
      <c r="DQ83" s="96">
        <v>0</v>
      </c>
      <c r="DR83" s="96">
        <v>0</v>
      </c>
      <c r="DS83" s="96">
        <v>0</v>
      </c>
      <c r="DT83" s="96">
        <v>0</v>
      </c>
      <c r="DU83" s="96">
        <v>0</v>
      </c>
      <c r="DV83" s="96">
        <v>893.62349762577765</v>
      </c>
      <c r="DW83" s="96">
        <v>817.35725786833655</v>
      </c>
      <c r="DX83" s="96">
        <v>741.24722995296349</v>
      </c>
      <c r="DY83" s="96">
        <v>662.72093587802249</v>
      </c>
      <c r="DZ83" s="96">
        <v>584.36058361288735</v>
      </c>
      <c r="EA83" s="96">
        <v>506.16564771023178</v>
      </c>
      <c r="EB83" s="96">
        <v>428.13560493884381</v>
      </c>
      <c r="EC83" s="96">
        <v>348.99481435863561</v>
      </c>
      <c r="ED83" s="96">
        <v>271.29567877101277</v>
      </c>
      <c r="EE83" s="96">
        <v>193.75987134939791</v>
      </c>
      <c r="EF83" s="96">
        <v>116.3868776463322</v>
      </c>
      <c r="EG83" s="96">
        <v>39.176185372615912</v>
      </c>
      <c r="EH83" s="101">
        <v>46204</v>
      </c>
      <c r="EI83" s="99">
        <v>0.05</v>
      </c>
      <c r="EJ83" t="s">
        <v>376</v>
      </c>
      <c r="EK83" s="101"/>
      <c r="EL83" s="99"/>
      <c r="EN83" s="101"/>
      <c r="EO83" s="99"/>
      <c r="EQ83" s="101"/>
      <c r="ER83" s="99"/>
    </row>
    <row r="84" spans="1:148" x14ac:dyDescent="0.3">
      <c r="A84" t="s">
        <v>35</v>
      </c>
      <c r="B84" t="s">
        <v>53</v>
      </c>
      <c r="C84" t="s">
        <v>106</v>
      </c>
      <c r="D84" t="s">
        <v>414</v>
      </c>
      <c r="E84" t="s">
        <v>522</v>
      </c>
      <c r="F84" s="94">
        <v>59500</v>
      </c>
      <c r="G84" s="95">
        <v>12</v>
      </c>
      <c r="H84" s="96">
        <v>1.06</v>
      </c>
      <c r="I84" s="96">
        <v>1.0497916666666669</v>
      </c>
      <c r="J84" s="97">
        <v>0.93900209700948201</v>
      </c>
      <c r="K84" s="96">
        <v>1.009724151617384</v>
      </c>
      <c r="L84" s="96">
        <v>1.0117123305960061</v>
      </c>
      <c r="M84" s="96">
        <v>1</v>
      </c>
      <c r="N84" s="98">
        <v>0.60399999999999998</v>
      </c>
      <c r="O84" s="98">
        <v>0.61701642631390707</v>
      </c>
      <c r="P84" s="98">
        <v>0.61324920407132355</v>
      </c>
      <c r="Q84" s="99">
        <v>0</v>
      </c>
      <c r="R84" s="96">
        <v>0.99999999999999978</v>
      </c>
      <c r="S84" s="96">
        <v>1.0153132517737149</v>
      </c>
      <c r="T84" s="99">
        <v>-9.630503144654079E-3</v>
      </c>
      <c r="U84" s="99">
        <v>9.7241516173847131E-3</v>
      </c>
      <c r="V84" s="95">
        <v>0</v>
      </c>
      <c r="W84" s="99">
        <v>0</v>
      </c>
      <c r="X84" s="99">
        <v>0</v>
      </c>
      <c r="Y84" s="95">
        <v>0</v>
      </c>
      <c r="Z84" s="95">
        <v>1</v>
      </c>
      <c r="AA84" s="98">
        <v>0.61701642631390707</v>
      </c>
      <c r="AB84" s="98">
        <v>0.61324920407132355</v>
      </c>
      <c r="AC84" s="100">
        <v>0</v>
      </c>
      <c r="AD84" s="96">
        <v>0</v>
      </c>
      <c r="AE84" s="95">
        <v>1</v>
      </c>
      <c r="AF84" s="95">
        <v>0</v>
      </c>
      <c r="AG84" s="96">
        <v>1.0349999999999999</v>
      </c>
      <c r="AH84" s="96">
        <v>0.99575616743366657</v>
      </c>
      <c r="AI84" s="96">
        <v>1.030607765060443</v>
      </c>
      <c r="AJ84" s="96">
        <v>63070</v>
      </c>
      <c r="AK84" s="96">
        <v>62462.604166666657</v>
      </c>
      <c r="AL84" s="96">
        <v>55870.624772064177</v>
      </c>
      <c r="AM84" s="96">
        <v>60078.58702123438</v>
      </c>
      <c r="AN84" s="96">
        <v>60196.883670462361</v>
      </c>
      <c r="AO84" s="96">
        <v>59500</v>
      </c>
      <c r="AP84" s="96">
        <v>35938</v>
      </c>
      <c r="AQ84" s="96">
        <v>36712.477365677471</v>
      </c>
      <c r="AR84" s="96">
        <v>36488.327642243748</v>
      </c>
      <c r="AS84" s="96">
        <v>0</v>
      </c>
      <c r="AT84" s="96">
        <v>59499.999999999993</v>
      </c>
      <c r="AU84" s="96">
        <v>60411.138480536021</v>
      </c>
      <c r="AV84" s="96">
        <v>36712.477365677471</v>
      </c>
      <c r="AW84" s="96">
        <v>36488.327642243748</v>
      </c>
      <c r="AX84" s="96">
        <v>56525</v>
      </c>
      <c r="AY84" s="96">
        <v>55930</v>
      </c>
      <c r="AZ84" s="96">
        <v>55632.5</v>
      </c>
      <c r="BA84" s="96">
        <v>38377.5</v>
      </c>
      <c r="BB84" s="96">
        <v>59500</v>
      </c>
      <c r="BC84" s="96">
        <v>59500</v>
      </c>
      <c r="BD84" s="96">
        <v>59500</v>
      </c>
      <c r="BE84" s="96">
        <v>59500</v>
      </c>
      <c r="BF84" s="96">
        <v>59500</v>
      </c>
      <c r="BG84" s="96">
        <v>59500</v>
      </c>
      <c r="BH84" s="96">
        <v>59500</v>
      </c>
      <c r="BI84" s="96">
        <v>59500</v>
      </c>
      <c r="BJ84" s="96">
        <v>59500</v>
      </c>
      <c r="BK84" s="96">
        <v>59500</v>
      </c>
      <c r="BL84" s="96">
        <v>59500</v>
      </c>
      <c r="BM84" s="96">
        <v>59500</v>
      </c>
      <c r="BN84" s="96">
        <v>3302.8581292392828</v>
      </c>
      <c r="BO84" s="96">
        <v>3302.766646545329</v>
      </c>
      <c r="BP84" s="96">
        <v>3302.67510117344</v>
      </c>
      <c r="BQ84" s="96">
        <v>3302.5803865991461</v>
      </c>
      <c r="BR84" s="96">
        <v>3302.4856048853399</v>
      </c>
      <c r="BS84" s="96">
        <v>3302.3907559606268</v>
      </c>
      <c r="BT84" s="96">
        <v>3302.295839753479</v>
      </c>
      <c r="BU84" s="96">
        <v>-252.64217120454839</v>
      </c>
      <c r="BV84" s="96">
        <v>-252.7318429903072</v>
      </c>
      <c r="BW84" s="96">
        <v>-252.8215784541311</v>
      </c>
      <c r="BX84" s="96">
        <v>-252.91137766390139</v>
      </c>
      <c r="BY84" s="96">
        <v>-253.0012406875525</v>
      </c>
      <c r="BZ84" s="96">
        <v>3570.0000000000032</v>
      </c>
      <c r="CA84" s="96">
        <v>3570.0000000000032</v>
      </c>
      <c r="CB84" s="96">
        <v>3570.0000000000032</v>
      </c>
      <c r="CC84" s="96">
        <v>3570.0000000000032</v>
      </c>
      <c r="CD84" s="96">
        <v>3570.0000000000032</v>
      </c>
      <c r="CE84" s="96">
        <v>3570.0000000000032</v>
      </c>
      <c r="CF84" s="96">
        <v>3570.0000000000032</v>
      </c>
      <c r="CG84" s="96">
        <v>0</v>
      </c>
      <c r="CH84" s="96">
        <v>0</v>
      </c>
      <c r="CI84" s="96">
        <v>0</v>
      </c>
      <c r="CJ84" s="96">
        <v>0</v>
      </c>
      <c r="CK84" s="96">
        <v>0</v>
      </c>
      <c r="CL84" s="96">
        <v>59500</v>
      </c>
      <c r="CM84" s="96">
        <v>59500</v>
      </c>
      <c r="CN84" s="96">
        <v>59500</v>
      </c>
      <c r="CO84" s="96">
        <v>59500</v>
      </c>
      <c r="CP84" s="96">
        <v>59500</v>
      </c>
      <c r="CQ84" s="96">
        <v>59500</v>
      </c>
      <c r="CR84" s="96">
        <v>59500</v>
      </c>
      <c r="CS84" s="96">
        <v>59500</v>
      </c>
      <c r="CT84" s="96">
        <v>59500</v>
      </c>
      <c r="CU84" s="96">
        <v>59500</v>
      </c>
      <c r="CV84" s="96">
        <v>59500</v>
      </c>
      <c r="CW84" s="96">
        <v>59500</v>
      </c>
      <c r="CX84" s="96">
        <v>-252.0206327931343</v>
      </c>
      <c r="CY84" s="96">
        <v>-252.10693722139089</v>
      </c>
      <c r="CZ84" s="96">
        <v>-252.1933007797723</v>
      </c>
      <c r="DA84" s="96">
        <v>-252.28265415174889</v>
      </c>
      <c r="DB84" s="96">
        <v>-252.37207086288521</v>
      </c>
      <c r="DC84" s="96">
        <v>-252.46155098054069</v>
      </c>
      <c r="DD84" s="96">
        <v>-252.55109457219399</v>
      </c>
      <c r="DE84" s="96">
        <v>-252.64217120454839</v>
      </c>
      <c r="DF84" s="96">
        <v>-252.7318429903072</v>
      </c>
      <c r="DG84" s="96">
        <v>-252.8215784541311</v>
      </c>
      <c r="DH84" s="96">
        <v>-252.91137766390139</v>
      </c>
      <c r="DI84" s="96">
        <v>-253.0012406875525</v>
      </c>
      <c r="DJ84" s="96">
        <v>0</v>
      </c>
      <c r="DK84" s="96">
        <v>0</v>
      </c>
      <c r="DL84" s="96">
        <v>0</v>
      </c>
      <c r="DM84" s="96">
        <v>0</v>
      </c>
      <c r="DN84" s="96">
        <v>0</v>
      </c>
      <c r="DO84" s="96">
        <v>0</v>
      </c>
      <c r="DP84" s="96">
        <v>0</v>
      </c>
      <c r="DQ84" s="96">
        <v>0</v>
      </c>
      <c r="DR84" s="96">
        <v>0</v>
      </c>
      <c r="DS84" s="96">
        <v>0</v>
      </c>
      <c r="DT84" s="96">
        <v>0</v>
      </c>
      <c r="DU84" s="96">
        <v>0</v>
      </c>
      <c r="DV84" s="96">
        <v>-242.34487259420621</v>
      </c>
      <c r="DW84" s="96">
        <v>-221.96574919269301</v>
      </c>
      <c r="DX84" s="96">
        <v>-201.5726039218834</v>
      </c>
      <c r="DY84" s="96">
        <v>-180.47340729592969</v>
      </c>
      <c r="DZ84" s="96">
        <v>-159.35919055648921</v>
      </c>
      <c r="EA84" s="96">
        <v>-138.22993765905849</v>
      </c>
      <c r="EB84" s="96">
        <v>-117.0856325362779</v>
      </c>
      <c r="EC84" s="96">
        <v>-95.579258497710711</v>
      </c>
      <c r="ED84" s="96">
        <v>-74.404553210381749</v>
      </c>
      <c r="EE84" s="96">
        <v>-53.21474709330942</v>
      </c>
      <c r="EF84" s="96">
        <v>-32.009823986903562</v>
      </c>
      <c r="EG84" s="96">
        <v>-10.78976770849982</v>
      </c>
      <c r="EH84" s="101">
        <v>46235</v>
      </c>
      <c r="EI84" s="99">
        <v>0.06</v>
      </c>
      <c r="EJ84" t="s">
        <v>376</v>
      </c>
      <c r="EK84" s="101"/>
      <c r="EL84" s="99"/>
      <c r="EN84" s="101"/>
      <c r="EO84" s="99"/>
      <c r="EQ84" s="101"/>
      <c r="ER84" s="99"/>
    </row>
    <row r="85" spans="1:148" x14ac:dyDescent="0.3">
      <c r="A85" t="s">
        <v>35</v>
      </c>
      <c r="B85" t="s">
        <v>53</v>
      </c>
      <c r="C85" t="s">
        <v>107</v>
      </c>
      <c r="D85" t="s">
        <v>416</v>
      </c>
      <c r="E85" t="s">
        <v>523</v>
      </c>
      <c r="F85" s="94">
        <v>45500</v>
      </c>
      <c r="G85" s="95">
        <v>12</v>
      </c>
      <c r="H85" s="96">
        <v>1</v>
      </c>
      <c r="I85" s="96">
        <v>1</v>
      </c>
      <c r="J85" s="97">
        <v>0.94199580598103549</v>
      </c>
      <c r="K85" s="96">
        <v>1</v>
      </c>
      <c r="L85" s="96">
        <v>1.008497059082581</v>
      </c>
      <c r="M85" s="96">
        <v>1</v>
      </c>
      <c r="N85" s="98">
        <v>0.63200000000000001</v>
      </c>
      <c r="O85" s="98">
        <v>0.63737014134019121</v>
      </c>
      <c r="P85" s="98">
        <v>0.63289514265985669</v>
      </c>
      <c r="Q85" s="99">
        <v>0</v>
      </c>
      <c r="R85" s="96">
        <v>1</v>
      </c>
      <c r="S85" s="96">
        <v>1.001416364968128</v>
      </c>
      <c r="T85" s="99">
        <v>0</v>
      </c>
      <c r="U85" s="99">
        <v>0</v>
      </c>
      <c r="V85" s="95">
        <v>0</v>
      </c>
      <c r="W85" s="99">
        <v>0</v>
      </c>
      <c r="X85" s="99">
        <v>0</v>
      </c>
      <c r="Y85" s="95">
        <v>0</v>
      </c>
      <c r="Z85" s="95">
        <v>1</v>
      </c>
      <c r="AA85" s="98">
        <v>0.63737014134019121</v>
      </c>
      <c r="AB85" s="98">
        <v>0.63289514265985669</v>
      </c>
      <c r="AC85" s="100">
        <v>0</v>
      </c>
      <c r="AD85" s="96">
        <v>0</v>
      </c>
      <c r="AE85" s="95">
        <v>0</v>
      </c>
      <c r="AF85" s="95">
        <v>0</v>
      </c>
      <c r="AG85" s="96">
        <v>1</v>
      </c>
      <c r="AH85" s="96">
        <v>1.008514817427199</v>
      </c>
      <c r="AI85" s="96">
        <v>1.008514817427199</v>
      </c>
      <c r="AJ85" s="96">
        <v>45500</v>
      </c>
      <c r="AK85" s="96">
        <v>45500</v>
      </c>
      <c r="AL85" s="96">
        <v>42860.809172137117</v>
      </c>
      <c r="AM85" s="96">
        <v>45500</v>
      </c>
      <c r="AN85" s="96">
        <v>45886.616188257438</v>
      </c>
      <c r="AO85" s="96">
        <v>45500</v>
      </c>
      <c r="AP85" s="96">
        <v>28756</v>
      </c>
      <c r="AQ85" s="96">
        <v>29000.3414309787</v>
      </c>
      <c r="AR85" s="96">
        <v>28796.728991023479</v>
      </c>
      <c r="AS85" s="96">
        <v>0</v>
      </c>
      <c r="AT85" s="96">
        <v>45500</v>
      </c>
      <c r="AU85" s="96">
        <v>45564.444606049808</v>
      </c>
      <c r="AV85" s="96">
        <v>29000.3414309787</v>
      </c>
      <c r="AW85" s="96">
        <v>28796.728991023479</v>
      </c>
      <c r="AX85" s="96">
        <v>43225</v>
      </c>
      <c r="AY85" s="96">
        <v>42770</v>
      </c>
      <c r="AZ85" s="96">
        <v>43225</v>
      </c>
      <c r="BA85" s="96">
        <v>27982.5</v>
      </c>
      <c r="BB85" s="96">
        <v>45500</v>
      </c>
      <c r="BC85" s="96">
        <v>45500</v>
      </c>
      <c r="BD85" s="96">
        <v>45500</v>
      </c>
      <c r="BE85" s="96">
        <v>45500</v>
      </c>
      <c r="BF85" s="96">
        <v>45500</v>
      </c>
      <c r="BG85" s="96">
        <v>45500</v>
      </c>
      <c r="BH85" s="96">
        <v>45500</v>
      </c>
      <c r="BI85" s="96">
        <v>45500</v>
      </c>
      <c r="BJ85" s="96">
        <v>45500</v>
      </c>
      <c r="BK85" s="96">
        <v>45500</v>
      </c>
      <c r="BL85" s="96">
        <v>45500</v>
      </c>
      <c r="BM85" s="96">
        <v>45500</v>
      </c>
      <c r="BN85" s="96">
        <v>388.92987201555309</v>
      </c>
      <c r="BO85" s="96">
        <v>388.66136204072149</v>
      </c>
      <c r="BP85" s="96">
        <v>388.3932225587331</v>
      </c>
      <c r="BQ85" s="96">
        <v>388.11638233232151</v>
      </c>
      <c r="BR85" s="96">
        <v>387.83993647902122</v>
      </c>
      <c r="BS85" s="96">
        <v>387.56388415672438</v>
      </c>
      <c r="BT85" s="96">
        <v>387.28822452572803</v>
      </c>
      <c r="BU85" s="96">
        <v>387.00844742208272</v>
      </c>
      <c r="BV85" s="96">
        <v>386.73357706727342</v>
      </c>
      <c r="BW85" s="96">
        <v>386.45909688529127</v>
      </c>
      <c r="BX85" s="96">
        <v>386.18500604595039</v>
      </c>
      <c r="BY85" s="96">
        <v>385.91130372143868</v>
      </c>
      <c r="BZ85" s="96">
        <v>0</v>
      </c>
      <c r="CA85" s="96">
        <v>0</v>
      </c>
      <c r="CB85" s="96">
        <v>0</v>
      </c>
      <c r="CC85" s="96">
        <v>0</v>
      </c>
      <c r="CD85" s="96">
        <v>0</v>
      </c>
      <c r="CE85" s="96">
        <v>0</v>
      </c>
      <c r="CF85" s="96">
        <v>0</v>
      </c>
      <c r="CG85" s="96">
        <v>0</v>
      </c>
      <c r="CH85" s="96">
        <v>0</v>
      </c>
      <c r="CI85" s="96">
        <v>0</v>
      </c>
      <c r="CJ85" s="96">
        <v>0</v>
      </c>
      <c r="CK85" s="96">
        <v>0</v>
      </c>
      <c r="CL85" s="96">
        <v>45500</v>
      </c>
      <c r="CM85" s="96">
        <v>45500</v>
      </c>
      <c r="CN85" s="96">
        <v>45500</v>
      </c>
      <c r="CO85" s="96">
        <v>45500</v>
      </c>
      <c r="CP85" s="96">
        <v>45500</v>
      </c>
      <c r="CQ85" s="96">
        <v>45500</v>
      </c>
      <c r="CR85" s="96">
        <v>45500</v>
      </c>
      <c r="CS85" s="96">
        <v>45500</v>
      </c>
      <c r="CT85" s="96">
        <v>45500</v>
      </c>
      <c r="CU85" s="96">
        <v>45500</v>
      </c>
      <c r="CV85" s="96">
        <v>45500</v>
      </c>
      <c r="CW85" s="96">
        <v>45500</v>
      </c>
      <c r="CX85" s="96">
        <v>388.92987201555309</v>
      </c>
      <c r="CY85" s="96">
        <v>388.66136204072149</v>
      </c>
      <c r="CZ85" s="96">
        <v>388.3932225587331</v>
      </c>
      <c r="DA85" s="96">
        <v>388.11638233232151</v>
      </c>
      <c r="DB85" s="96">
        <v>387.83993647902122</v>
      </c>
      <c r="DC85" s="96">
        <v>387.56388415672438</v>
      </c>
      <c r="DD85" s="96">
        <v>387.28822452572803</v>
      </c>
      <c r="DE85" s="96">
        <v>387.00844742208272</v>
      </c>
      <c r="DF85" s="96">
        <v>386.73357706727342</v>
      </c>
      <c r="DG85" s="96">
        <v>386.45909688529127</v>
      </c>
      <c r="DH85" s="96">
        <v>386.18500604595039</v>
      </c>
      <c r="DI85" s="96">
        <v>385.91130372143868</v>
      </c>
      <c r="DJ85" s="96">
        <v>0</v>
      </c>
      <c r="DK85" s="96">
        <v>0</v>
      </c>
      <c r="DL85" s="96">
        <v>0</v>
      </c>
      <c r="DM85" s="96">
        <v>0</v>
      </c>
      <c r="DN85" s="96">
        <v>0</v>
      </c>
      <c r="DO85" s="96">
        <v>0</v>
      </c>
      <c r="DP85" s="96">
        <v>0</v>
      </c>
      <c r="DQ85" s="96">
        <v>0</v>
      </c>
      <c r="DR85" s="96">
        <v>0</v>
      </c>
      <c r="DS85" s="96">
        <v>0</v>
      </c>
      <c r="DT85" s="96">
        <v>0</v>
      </c>
      <c r="DU85" s="96">
        <v>0</v>
      </c>
      <c r="DV85" s="96">
        <v>369.257294121744</v>
      </c>
      <c r="DW85" s="96">
        <v>337.85822021116252</v>
      </c>
      <c r="DX85" s="96">
        <v>306.5021043722266</v>
      </c>
      <c r="DY85" s="96">
        <v>274.12814274128777</v>
      </c>
      <c r="DZ85" s="96">
        <v>241.79990969191371</v>
      </c>
      <c r="EA85" s="96">
        <v>209.51730840429701</v>
      </c>
      <c r="EB85" s="96">
        <v>177.28024233174571</v>
      </c>
      <c r="EC85" s="96">
        <v>144.56126162555719</v>
      </c>
      <c r="ED85" s="96">
        <v>112.4157199593637</v>
      </c>
      <c r="EE85" s="96">
        <v>80.315423930222735</v>
      </c>
      <c r="EF85" s="96">
        <v>48.260278078811062</v>
      </c>
      <c r="EG85" s="96">
        <v>16.250187214131959</v>
      </c>
      <c r="EH85" s="101"/>
      <c r="EI85" s="99"/>
      <c r="EK85" s="101"/>
      <c r="EL85" s="99"/>
      <c r="EN85" s="101"/>
      <c r="EO85" s="99"/>
      <c r="EQ85" s="101"/>
      <c r="ER85" s="99"/>
    </row>
    <row r="86" spans="1:148" x14ac:dyDescent="0.3">
      <c r="A86" t="s">
        <v>35</v>
      </c>
      <c r="B86" t="s">
        <v>56</v>
      </c>
      <c r="C86" t="s">
        <v>54</v>
      </c>
      <c r="D86" t="s">
        <v>418</v>
      </c>
      <c r="E86" t="s">
        <v>524</v>
      </c>
      <c r="F86" s="94">
        <v>31500</v>
      </c>
      <c r="G86" s="95">
        <v>12</v>
      </c>
      <c r="H86" s="96">
        <v>1.03</v>
      </c>
      <c r="I86" s="96">
        <v>1.038872222222222</v>
      </c>
      <c r="J86" s="97">
        <v>0.93800419401896429</v>
      </c>
      <c r="K86" s="96">
        <v>0.99145975603886694</v>
      </c>
      <c r="L86" s="96">
        <v>1.012788648555651</v>
      </c>
      <c r="M86" s="96">
        <v>1</v>
      </c>
      <c r="N86" s="98">
        <v>0.61599999999999999</v>
      </c>
      <c r="O86" s="98">
        <v>0.61854973883220665</v>
      </c>
      <c r="P86" s="98">
        <v>0.60425329302744557</v>
      </c>
      <c r="Q86" s="99">
        <v>0</v>
      </c>
      <c r="R86" s="96">
        <v>0.96166688927474275</v>
      </c>
      <c r="S86" s="96">
        <v>1.020031656948162</v>
      </c>
      <c r="T86" s="99">
        <v>8.6138079827400293E-3</v>
      </c>
      <c r="U86" s="99">
        <v>3.098044353652751E-2</v>
      </c>
      <c r="V86" s="95">
        <v>0</v>
      </c>
      <c r="W86" s="99">
        <v>0</v>
      </c>
      <c r="X86" s="99">
        <v>0</v>
      </c>
      <c r="Y86" s="95">
        <v>0</v>
      </c>
      <c r="Z86" s="95">
        <v>1</v>
      </c>
      <c r="AA86" s="98">
        <v>0.61854973883220665</v>
      </c>
      <c r="AB86" s="98">
        <v>0.60425329302744557</v>
      </c>
      <c r="AC86" s="100">
        <v>0</v>
      </c>
      <c r="AD86" s="96">
        <v>0</v>
      </c>
      <c r="AE86" s="95">
        <v>1</v>
      </c>
      <c r="AF86" s="95">
        <v>1</v>
      </c>
      <c r="AG86" s="96">
        <v>1.0599666666666669</v>
      </c>
      <c r="AH86" s="96">
        <v>0.99152129657519972</v>
      </c>
      <c r="AI86" s="96">
        <v>1.0509796227419139</v>
      </c>
      <c r="AJ86" s="96">
        <v>32445</v>
      </c>
      <c r="AK86" s="96">
        <v>32724.474999999999</v>
      </c>
      <c r="AL86" s="96">
        <v>29547.13211159737</v>
      </c>
      <c r="AM86" s="96">
        <v>31230.982315224312</v>
      </c>
      <c r="AN86" s="96">
        <v>31902.84242950302</v>
      </c>
      <c r="AO86" s="96">
        <v>31500</v>
      </c>
      <c r="AP86" s="96">
        <v>19404</v>
      </c>
      <c r="AQ86" s="96">
        <v>19484.316773214508</v>
      </c>
      <c r="AR86" s="96">
        <v>19033.978730364539</v>
      </c>
      <c r="AS86" s="96">
        <v>0</v>
      </c>
      <c r="AT86" s="96">
        <v>30292.507012154401</v>
      </c>
      <c r="AU86" s="96">
        <v>32130.99719386709</v>
      </c>
      <c r="AV86" s="96">
        <v>19484.316773214508</v>
      </c>
      <c r="AW86" s="96">
        <v>19033.978730364539</v>
      </c>
      <c r="AX86" s="96">
        <v>29925</v>
      </c>
      <c r="AY86" s="96">
        <v>29610</v>
      </c>
      <c r="AZ86" s="96">
        <v>29295</v>
      </c>
      <c r="BA86" s="96">
        <v>20002.5</v>
      </c>
      <c r="BB86" s="96">
        <v>31500</v>
      </c>
      <c r="BC86" s="96">
        <v>31500</v>
      </c>
      <c r="BD86" s="96">
        <v>31500</v>
      </c>
      <c r="BE86" s="96">
        <v>31500</v>
      </c>
      <c r="BF86" s="96">
        <v>31500</v>
      </c>
      <c r="BG86" s="96">
        <v>31500</v>
      </c>
      <c r="BH86" s="96">
        <v>31500</v>
      </c>
      <c r="BI86" s="96">
        <v>31500</v>
      </c>
      <c r="BJ86" s="96">
        <v>31500</v>
      </c>
      <c r="BK86" s="96">
        <v>31500</v>
      </c>
      <c r="BL86" s="96">
        <v>31500</v>
      </c>
      <c r="BM86" s="96">
        <v>31500</v>
      </c>
      <c r="BN86" s="96">
        <v>670.9681132926878</v>
      </c>
      <c r="BO86" s="96">
        <v>1957.61216134859</v>
      </c>
      <c r="BP86" s="96">
        <v>1957.417218727204</v>
      </c>
      <c r="BQ86" s="96">
        <v>1957.215387469281</v>
      </c>
      <c r="BR86" s="96">
        <v>1957.0132705270939</v>
      </c>
      <c r="BS86" s="96">
        <v>1956.8108672936339</v>
      </c>
      <c r="BT86" s="96">
        <v>1956.6081771601971</v>
      </c>
      <c r="BU86" s="96">
        <v>1956.4018696152691</v>
      </c>
      <c r="BV86" s="96">
        <v>1956.1985991203869</v>
      </c>
      <c r="BW86" s="96">
        <v>981.54858240670967</v>
      </c>
      <c r="BX86" s="96">
        <v>981.35067114094898</v>
      </c>
      <c r="BY86" s="96">
        <v>981.15247834147385</v>
      </c>
      <c r="BZ86" s="96">
        <v>945.0000000000008</v>
      </c>
      <c r="CA86" s="96">
        <v>2242.8000000000052</v>
      </c>
      <c r="CB86" s="96">
        <v>2242.8000000000052</v>
      </c>
      <c r="CC86" s="96">
        <v>2242.8000000000052</v>
      </c>
      <c r="CD86" s="96">
        <v>2242.8000000000052</v>
      </c>
      <c r="CE86" s="96">
        <v>2242.8000000000052</v>
      </c>
      <c r="CF86" s="96">
        <v>2242.8000000000052</v>
      </c>
      <c r="CG86" s="96">
        <v>2242.8000000000052</v>
      </c>
      <c r="CH86" s="96">
        <v>2242.8000000000052</v>
      </c>
      <c r="CI86" s="96">
        <v>1260.0000000000009</v>
      </c>
      <c r="CJ86" s="96">
        <v>1260.0000000000009</v>
      </c>
      <c r="CK86" s="96">
        <v>1260.0000000000009</v>
      </c>
      <c r="CL86" s="96">
        <v>31500</v>
      </c>
      <c r="CM86" s="96">
        <v>31500</v>
      </c>
      <c r="CN86" s="96">
        <v>31500</v>
      </c>
      <c r="CO86" s="96">
        <v>31500</v>
      </c>
      <c r="CP86" s="96">
        <v>31500</v>
      </c>
      <c r="CQ86" s="96">
        <v>31500</v>
      </c>
      <c r="CR86" s="96">
        <v>31500</v>
      </c>
      <c r="CS86" s="96">
        <v>31500</v>
      </c>
      <c r="CT86" s="96">
        <v>31500</v>
      </c>
      <c r="CU86" s="96">
        <v>31500</v>
      </c>
      <c r="CV86" s="96">
        <v>31500</v>
      </c>
      <c r="CW86" s="96">
        <v>31500</v>
      </c>
      <c r="CX86" s="96">
        <v>-266.05037544399619</v>
      </c>
      <c r="CY86" s="96">
        <v>-266.23211225859961</v>
      </c>
      <c r="CZ86" s="96">
        <v>-266.41409752875649</v>
      </c>
      <c r="DA86" s="96">
        <v>-266.60251356490119</v>
      </c>
      <c r="DB86" s="96">
        <v>-266.79119629659152</v>
      </c>
      <c r="DC86" s="96">
        <v>-266.98014629048959</v>
      </c>
      <c r="DD86" s="96">
        <v>-267.16936411483158</v>
      </c>
      <c r="DE86" s="96">
        <v>-267.3619589103194</v>
      </c>
      <c r="DF86" s="96">
        <v>-267.55171852092718</v>
      </c>
      <c r="DG86" s="96">
        <v>-267.74174768585851</v>
      </c>
      <c r="DH86" s="96">
        <v>-267.93204697986079</v>
      </c>
      <c r="DI86" s="96">
        <v>-268.12261697935008</v>
      </c>
      <c r="DJ86" s="96">
        <v>1260.0000000000009</v>
      </c>
      <c r="DK86" s="96">
        <v>0</v>
      </c>
      <c r="DL86" s="96">
        <v>0</v>
      </c>
      <c r="DM86" s="96">
        <v>0</v>
      </c>
      <c r="DN86" s="96">
        <v>0</v>
      </c>
      <c r="DO86" s="96">
        <v>0</v>
      </c>
      <c r="DP86" s="96">
        <v>0</v>
      </c>
      <c r="DQ86" s="96">
        <v>0</v>
      </c>
      <c r="DR86" s="96">
        <v>0</v>
      </c>
      <c r="DS86" s="96">
        <v>0</v>
      </c>
      <c r="DT86" s="96">
        <v>0</v>
      </c>
      <c r="DU86" s="96">
        <v>0</v>
      </c>
      <c r="DV86" s="96">
        <v>992.80078412154592</v>
      </c>
      <c r="DW86" s="96">
        <v>-235.39851941803889</v>
      </c>
      <c r="DX86" s="96">
        <v>-213.845039318555</v>
      </c>
      <c r="DY86" s="96">
        <v>-191.5296648815503</v>
      </c>
      <c r="DZ86" s="96">
        <v>-169.1824340927426</v>
      </c>
      <c r="EA86" s="96">
        <v>-146.8032786885222</v>
      </c>
      <c r="EB86" s="96">
        <v>-124.3921302101039</v>
      </c>
      <c r="EC86" s="96">
        <v>-101.580731029468</v>
      </c>
      <c r="ED86" s="96">
        <v>-79.104862936539561</v>
      </c>
      <c r="EE86" s="96">
        <v>-56.596794081379016</v>
      </c>
      <c r="EF86" s="96">
        <v>-34.056455214235392</v>
      </c>
      <c r="EG86" s="96">
        <v>-11.48377688661872</v>
      </c>
      <c r="EH86" s="101">
        <v>46296</v>
      </c>
      <c r="EI86" s="99">
        <v>0.03</v>
      </c>
      <c r="EJ86" t="s">
        <v>376</v>
      </c>
      <c r="EK86" s="101">
        <v>46419</v>
      </c>
      <c r="EL86" s="99">
        <v>0.04</v>
      </c>
      <c r="EM86" t="s">
        <v>377</v>
      </c>
      <c r="EN86" s="101"/>
      <c r="EO86" s="99"/>
      <c r="EQ86" s="101"/>
      <c r="ER86" s="99"/>
    </row>
    <row r="87" spans="1:148" x14ac:dyDescent="0.3">
      <c r="A87" t="s">
        <v>35</v>
      </c>
      <c r="B87" t="s">
        <v>56</v>
      </c>
      <c r="C87" t="s">
        <v>57</v>
      </c>
      <c r="D87" t="s">
        <v>420</v>
      </c>
      <c r="E87" t="s">
        <v>525</v>
      </c>
      <c r="F87" s="94">
        <v>77000</v>
      </c>
      <c r="G87" s="95">
        <v>12</v>
      </c>
      <c r="H87" s="96">
        <v>1.04</v>
      </c>
      <c r="I87" s="96">
        <v>1.026111111111111</v>
      </c>
      <c r="J87" s="97">
        <v>0.94099790299051811</v>
      </c>
      <c r="K87" s="96">
        <v>1.013535462912831</v>
      </c>
      <c r="L87" s="96">
        <v>1.009566543114361</v>
      </c>
      <c r="M87" s="96">
        <v>1</v>
      </c>
      <c r="N87" s="98">
        <v>0.6</v>
      </c>
      <c r="O87" s="98">
        <v>0.61393889617003239</v>
      </c>
      <c r="P87" s="98">
        <v>0.60963975585953822</v>
      </c>
      <c r="Q87" s="99">
        <v>0.01</v>
      </c>
      <c r="R87" s="96">
        <v>0.99999999999999978</v>
      </c>
      <c r="S87" s="96">
        <v>1.006006197788017</v>
      </c>
      <c r="T87" s="99">
        <v>-1.3354700854700811E-2</v>
      </c>
      <c r="U87" s="99">
        <v>1.3535462912831701E-2</v>
      </c>
      <c r="V87" s="95">
        <v>0</v>
      </c>
      <c r="W87" s="99">
        <v>0</v>
      </c>
      <c r="X87" s="99">
        <v>0</v>
      </c>
      <c r="Y87" s="95">
        <v>0</v>
      </c>
      <c r="Z87" s="95">
        <v>1</v>
      </c>
      <c r="AA87" s="98">
        <v>0.61393889617003239</v>
      </c>
      <c r="AB87" s="98">
        <v>0.60963975585953822</v>
      </c>
      <c r="AC87" s="100">
        <v>0</v>
      </c>
      <c r="AD87" s="96">
        <v>0</v>
      </c>
      <c r="AE87" s="95">
        <v>1</v>
      </c>
      <c r="AF87" s="95">
        <v>0</v>
      </c>
      <c r="AG87" s="96">
        <v>1.033333333333333</v>
      </c>
      <c r="AH87" s="96">
        <v>1.004252860915166</v>
      </c>
      <c r="AI87" s="96">
        <v>1.03772800662369</v>
      </c>
      <c r="AJ87" s="96">
        <v>80080</v>
      </c>
      <c r="AK87" s="96">
        <v>79010.555555555562</v>
      </c>
      <c r="AL87" s="96">
        <v>72456.838530269888</v>
      </c>
      <c r="AM87" s="96">
        <v>78042.230644288022</v>
      </c>
      <c r="AN87" s="96">
        <v>77736.623819805784</v>
      </c>
      <c r="AO87" s="96">
        <v>77000</v>
      </c>
      <c r="AP87" s="96">
        <v>46200</v>
      </c>
      <c r="AQ87" s="96">
        <v>47273.295005092492</v>
      </c>
      <c r="AR87" s="96">
        <v>46942.261201184447</v>
      </c>
      <c r="AS87" s="96">
        <v>770</v>
      </c>
      <c r="AT87" s="96">
        <v>76999.999999999985</v>
      </c>
      <c r="AU87" s="96">
        <v>77462.477229677315</v>
      </c>
      <c r="AV87" s="96">
        <v>47273.295005092492</v>
      </c>
      <c r="AW87" s="96">
        <v>46942.261201184447</v>
      </c>
      <c r="AX87" s="96">
        <v>73150</v>
      </c>
      <c r="AY87" s="96">
        <v>72380</v>
      </c>
      <c r="AZ87" s="96">
        <v>72765</v>
      </c>
      <c r="BA87" s="96">
        <v>50435</v>
      </c>
      <c r="BB87" s="96">
        <v>77000</v>
      </c>
      <c r="BC87" s="96">
        <v>77000</v>
      </c>
      <c r="BD87" s="96">
        <v>77000</v>
      </c>
      <c r="BE87" s="96">
        <v>77000</v>
      </c>
      <c r="BF87" s="96">
        <v>77000</v>
      </c>
      <c r="BG87" s="96">
        <v>77000</v>
      </c>
      <c r="BH87" s="96">
        <v>77000</v>
      </c>
      <c r="BI87" s="96">
        <v>77000</v>
      </c>
      <c r="BJ87" s="96">
        <v>77000</v>
      </c>
      <c r="BK87" s="96">
        <v>77000</v>
      </c>
      <c r="BL87" s="96">
        <v>77000</v>
      </c>
      <c r="BM87" s="96">
        <v>77000</v>
      </c>
      <c r="BN87" s="96">
        <v>3421.2294168121139</v>
      </c>
      <c r="BO87" s="96">
        <v>3421.1119409952339</v>
      </c>
      <c r="BP87" s="96">
        <v>3420.9945460378681</v>
      </c>
      <c r="BQ87" s="96">
        <v>3420.873256519104</v>
      </c>
      <c r="BR87" s="96">
        <v>3420.752053253445</v>
      </c>
      <c r="BS87" s="96">
        <v>3420.630936148887</v>
      </c>
      <c r="BT87" s="96">
        <v>3420.509905113619</v>
      </c>
      <c r="BU87" s="96">
        <v>3420.3869780657978</v>
      </c>
      <c r="BV87" s="96">
        <v>3420.266120301284</v>
      </c>
      <c r="BW87" s="96">
        <v>3420.145348329781</v>
      </c>
      <c r="BX87" s="96">
        <v>326.94679044229468</v>
      </c>
      <c r="BY87" s="96">
        <v>326.83082826989818</v>
      </c>
      <c r="BZ87" s="96">
        <v>3080.0000000000032</v>
      </c>
      <c r="CA87" s="96">
        <v>3080.0000000000032</v>
      </c>
      <c r="CB87" s="96">
        <v>3080.0000000000032</v>
      </c>
      <c r="CC87" s="96">
        <v>3080.0000000000032</v>
      </c>
      <c r="CD87" s="96">
        <v>3080.0000000000032</v>
      </c>
      <c r="CE87" s="96">
        <v>3080.0000000000032</v>
      </c>
      <c r="CF87" s="96">
        <v>3080.0000000000032</v>
      </c>
      <c r="CG87" s="96">
        <v>3080.0000000000032</v>
      </c>
      <c r="CH87" s="96">
        <v>3080.0000000000032</v>
      </c>
      <c r="CI87" s="96">
        <v>3080.0000000000032</v>
      </c>
      <c r="CJ87" s="96">
        <v>0</v>
      </c>
      <c r="CK87" s="96">
        <v>0</v>
      </c>
      <c r="CL87" s="96">
        <v>77000</v>
      </c>
      <c r="CM87" s="96">
        <v>77000</v>
      </c>
      <c r="CN87" s="96">
        <v>77000</v>
      </c>
      <c r="CO87" s="96">
        <v>77000</v>
      </c>
      <c r="CP87" s="96">
        <v>77000</v>
      </c>
      <c r="CQ87" s="96">
        <v>77000</v>
      </c>
      <c r="CR87" s="96">
        <v>77000</v>
      </c>
      <c r="CS87" s="96">
        <v>77000</v>
      </c>
      <c r="CT87" s="96">
        <v>77000</v>
      </c>
      <c r="CU87" s="96">
        <v>77000</v>
      </c>
      <c r="CV87" s="96">
        <v>77000</v>
      </c>
      <c r="CW87" s="96">
        <v>77000</v>
      </c>
      <c r="CX87" s="96">
        <v>328.1052084731835</v>
      </c>
      <c r="CY87" s="96">
        <v>327.99225095695618</v>
      </c>
      <c r="CZ87" s="96">
        <v>327.87937119025258</v>
      </c>
      <c r="DA87" s="96">
        <v>327.762746652982</v>
      </c>
      <c r="DB87" s="96">
        <v>327.64620505138288</v>
      </c>
      <c r="DC87" s="96">
        <v>327.52974629701009</v>
      </c>
      <c r="DD87" s="96">
        <v>327.41337030155557</v>
      </c>
      <c r="DE87" s="96">
        <v>327.29517121711552</v>
      </c>
      <c r="DF87" s="96">
        <v>327.17896182815929</v>
      </c>
      <c r="DG87" s="96">
        <v>327.06283493247838</v>
      </c>
      <c r="DH87" s="96">
        <v>326.94679044229468</v>
      </c>
      <c r="DI87" s="96">
        <v>326.83082826989818</v>
      </c>
      <c r="DJ87" s="96">
        <v>0</v>
      </c>
      <c r="DK87" s="96">
        <v>0</v>
      </c>
      <c r="DL87" s="96">
        <v>0</v>
      </c>
      <c r="DM87" s="96">
        <v>0</v>
      </c>
      <c r="DN87" s="96">
        <v>0</v>
      </c>
      <c r="DO87" s="96">
        <v>0</v>
      </c>
      <c r="DP87" s="96">
        <v>0</v>
      </c>
      <c r="DQ87" s="96">
        <v>0</v>
      </c>
      <c r="DR87" s="96">
        <v>0</v>
      </c>
      <c r="DS87" s="96">
        <v>0</v>
      </c>
      <c r="DT87" s="96">
        <v>0</v>
      </c>
      <c r="DU87" s="96">
        <v>0</v>
      </c>
      <c r="DV87" s="96">
        <v>312.83893354722773</v>
      </c>
      <c r="DW87" s="96">
        <v>286.33516553751372</v>
      </c>
      <c r="DX87" s="96">
        <v>259.84956291929831</v>
      </c>
      <c r="DY87" s="96">
        <v>232.4852229047907</v>
      </c>
      <c r="DZ87" s="96">
        <v>205.14026014731201</v>
      </c>
      <c r="EA87" s="96">
        <v>177.81465407199761</v>
      </c>
      <c r="EB87" s="96">
        <v>150.5083841330825</v>
      </c>
      <c r="EC87" s="96">
        <v>122.77426349936761</v>
      </c>
      <c r="ED87" s="96">
        <v>95.506920455325385</v>
      </c>
      <c r="EE87" s="96">
        <v>68.258851749483981</v>
      </c>
      <c r="EF87" s="96">
        <v>41.030036952512063</v>
      </c>
      <c r="EG87" s="96">
        <v>13.82045566395584</v>
      </c>
      <c r="EH87" s="101">
        <v>46327</v>
      </c>
      <c r="EI87" s="99">
        <v>0.04</v>
      </c>
      <c r="EJ87" t="s">
        <v>376</v>
      </c>
      <c r="EK87" s="101"/>
      <c r="EL87" s="99"/>
      <c r="EN87" s="101"/>
      <c r="EO87" s="99"/>
      <c r="EQ87" s="101"/>
      <c r="ER87" s="99"/>
    </row>
    <row r="88" spans="1:148" x14ac:dyDescent="0.3">
      <c r="A88" t="s">
        <v>35</v>
      </c>
      <c r="B88" t="s">
        <v>56</v>
      </c>
      <c r="C88" t="s">
        <v>59</v>
      </c>
      <c r="D88" t="s">
        <v>422</v>
      </c>
      <c r="E88" t="s">
        <v>526</v>
      </c>
      <c r="F88" s="94">
        <v>63000</v>
      </c>
      <c r="G88" s="95">
        <v>12</v>
      </c>
      <c r="H88" s="96">
        <v>1.05</v>
      </c>
      <c r="I88" s="96">
        <v>1.054696572580645</v>
      </c>
      <c r="J88" s="97">
        <v>0.95048806853864709</v>
      </c>
      <c r="K88" s="96">
        <v>0.99554699171046557</v>
      </c>
      <c r="L88" s="96">
        <v>0.99948650745358902</v>
      </c>
      <c r="M88" s="96">
        <v>1.02</v>
      </c>
      <c r="N88" s="98">
        <v>0.628</v>
      </c>
      <c r="O88" s="98">
        <v>0.63738012292041735</v>
      </c>
      <c r="P88" s="98">
        <v>0.60616320557222492</v>
      </c>
      <c r="Q88" s="99">
        <v>0</v>
      </c>
      <c r="R88" s="96">
        <v>0.97284786829941206</v>
      </c>
      <c r="S88" s="96">
        <v>0.9727132322504155</v>
      </c>
      <c r="T88" s="99">
        <v>4.4729262672811299E-3</v>
      </c>
      <c r="U88" s="99">
        <v>2.3332654725072951E-2</v>
      </c>
      <c r="V88" s="95">
        <v>0</v>
      </c>
      <c r="W88" s="99">
        <v>0</v>
      </c>
      <c r="X88" s="99">
        <v>0</v>
      </c>
      <c r="Y88" s="95">
        <v>0</v>
      </c>
      <c r="Z88" s="95">
        <v>1</v>
      </c>
      <c r="AA88" s="98">
        <v>0.63738012292041735</v>
      </c>
      <c r="AB88" s="98">
        <v>0.60616320557222492</v>
      </c>
      <c r="AC88" s="100">
        <v>0</v>
      </c>
      <c r="AD88" s="96">
        <v>0</v>
      </c>
      <c r="AE88" s="95">
        <v>1</v>
      </c>
      <c r="AF88" s="95">
        <v>1</v>
      </c>
      <c r="AG88" s="96">
        <v>1.0313709677419349</v>
      </c>
      <c r="AH88" s="96">
        <v>1.042135663975982</v>
      </c>
      <c r="AI88" s="96">
        <v>1.0748134274264489</v>
      </c>
      <c r="AJ88" s="96">
        <v>66150</v>
      </c>
      <c r="AK88" s="96">
        <v>66445.884072580651</v>
      </c>
      <c r="AL88" s="96">
        <v>59880.748317934769</v>
      </c>
      <c r="AM88" s="96">
        <v>62719.460477759327</v>
      </c>
      <c r="AN88" s="96">
        <v>62967.649969576109</v>
      </c>
      <c r="AO88" s="96">
        <v>64260</v>
      </c>
      <c r="AP88" s="96">
        <v>39564</v>
      </c>
      <c r="AQ88" s="96">
        <v>40154.947743986289</v>
      </c>
      <c r="AR88" s="96">
        <v>38188.281951050172</v>
      </c>
      <c r="AS88" s="96">
        <v>0</v>
      </c>
      <c r="AT88" s="96">
        <v>61289.415702862963</v>
      </c>
      <c r="AU88" s="96">
        <v>61280.933631776177</v>
      </c>
      <c r="AV88" s="96">
        <v>40154.947743986289</v>
      </c>
      <c r="AW88" s="96">
        <v>38188.281951050172</v>
      </c>
      <c r="AX88" s="96">
        <v>59850</v>
      </c>
      <c r="AY88" s="96">
        <v>59220</v>
      </c>
      <c r="AZ88" s="96">
        <v>60480</v>
      </c>
      <c r="BA88" s="96">
        <v>39375</v>
      </c>
      <c r="BB88" s="96">
        <v>63000</v>
      </c>
      <c r="BC88" s="96">
        <v>63000</v>
      </c>
      <c r="BD88" s="96">
        <v>63000</v>
      </c>
      <c r="BE88" s="96">
        <v>63000</v>
      </c>
      <c r="BF88" s="96">
        <v>63000</v>
      </c>
      <c r="BG88" s="96">
        <v>63000</v>
      </c>
      <c r="BH88" s="96">
        <v>63000</v>
      </c>
      <c r="BI88" s="96">
        <v>63000</v>
      </c>
      <c r="BJ88" s="96">
        <v>63000</v>
      </c>
      <c r="BK88" s="96">
        <v>63000</v>
      </c>
      <c r="BL88" s="96">
        <v>63000</v>
      </c>
      <c r="BM88" s="96">
        <v>63000</v>
      </c>
      <c r="BN88" s="96">
        <v>5905.4287587152194</v>
      </c>
      <c r="BO88" s="96">
        <v>5664.0142517814866</v>
      </c>
      <c r="BP88" s="96">
        <v>6792.7711698917201</v>
      </c>
      <c r="BQ88" s="96">
        <v>3230.2358490566098</v>
      </c>
      <c r="BR88" s="96">
        <v>4078.568690289605</v>
      </c>
      <c r="BS88" s="96">
        <v>4729.9346680716544</v>
      </c>
      <c r="BT88" s="96">
        <v>4488.930992241736</v>
      </c>
      <c r="BU88" s="96">
        <v>4245.7276373147452</v>
      </c>
      <c r="BV88" s="96">
        <v>4711.7371025136072</v>
      </c>
      <c r="BW88" s="96">
        <v>4473.3567733595009</v>
      </c>
      <c r="BX88" s="96">
        <v>4236.6490000000094</v>
      </c>
      <c r="BY88" s="96">
        <v>4001.5962411599512</v>
      </c>
      <c r="BZ88" s="96">
        <v>3150.0000000000032</v>
      </c>
      <c r="CA88" s="96">
        <v>3150.0000000000032</v>
      </c>
      <c r="CB88" s="96">
        <v>3150.0000000000032</v>
      </c>
      <c r="CC88" s="96">
        <v>0</v>
      </c>
      <c r="CD88" s="96">
        <v>1036.4516129032199</v>
      </c>
      <c r="CE88" s="96">
        <v>1890.000000000002</v>
      </c>
      <c r="CF88" s="96">
        <v>1890.000000000002</v>
      </c>
      <c r="CG88" s="96">
        <v>1890.000000000002</v>
      </c>
      <c r="CH88" s="96">
        <v>1890.000000000002</v>
      </c>
      <c r="CI88" s="96">
        <v>1890.000000000002</v>
      </c>
      <c r="CJ88" s="96">
        <v>1890.000000000002</v>
      </c>
      <c r="CK88" s="96">
        <v>1890.000000000002</v>
      </c>
      <c r="CL88" s="96">
        <v>63000</v>
      </c>
      <c r="CM88" s="96">
        <v>63000</v>
      </c>
      <c r="CN88" s="96">
        <v>63000</v>
      </c>
      <c r="CO88" s="96">
        <v>63000</v>
      </c>
      <c r="CP88" s="96">
        <v>63000</v>
      </c>
      <c r="CQ88" s="96">
        <v>63000</v>
      </c>
      <c r="CR88" s="96">
        <v>63000</v>
      </c>
      <c r="CS88" s="96">
        <v>63000</v>
      </c>
      <c r="CT88" s="96">
        <v>63000</v>
      </c>
      <c r="CU88" s="96">
        <v>63000</v>
      </c>
      <c r="CV88" s="96">
        <v>63000</v>
      </c>
      <c r="CW88" s="96">
        <v>63000</v>
      </c>
      <c r="CX88" s="96">
        <v>2624.2178654430681</v>
      </c>
      <c r="CY88" s="96">
        <v>2394.299287410935</v>
      </c>
      <c r="CZ88" s="96">
        <v>3469.3058760873491</v>
      </c>
      <c r="DA88" s="96">
        <v>3230.2358490566098</v>
      </c>
      <c r="DB88" s="96">
        <v>2992.87938429</v>
      </c>
      <c r="DC88" s="96">
        <v>2757.2181243414088</v>
      </c>
      <c r="DD88" s="96">
        <v>2523.2339730502281</v>
      </c>
      <c r="DE88" s="96">
        <v>2287.114210985188</v>
      </c>
      <c r="DF88" s="96">
        <v>2739.5505849646711</v>
      </c>
      <c r="DG88" s="96">
        <v>2508.1133721936931</v>
      </c>
      <c r="DH88" s="96">
        <v>2278.3000000000029</v>
      </c>
      <c r="DI88" s="96">
        <v>2050.0934380193698</v>
      </c>
      <c r="DJ88" s="96">
        <v>1890.000000000002</v>
      </c>
      <c r="DK88" s="96">
        <v>1890.000000000002</v>
      </c>
      <c r="DL88" s="96">
        <v>1890.000000000002</v>
      </c>
      <c r="DM88" s="96">
        <v>1890.000000000002</v>
      </c>
      <c r="DN88" s="96">
        <v>839.73341796255659</v>
      </c>
      <c r="DO88" s="96">
        <v>0</v>
      </c>
      <c r="DP88" s="96">
        <v>0</v>
      </c>
      <c r="DQ88" s="96">
        <v>0</v>
      </c>
      <c r="DR88" s="96">
        <v>0</v>
      </c>
      <c r="DS88" s="96">
        <v>0</v>
      </c>
      <c r="DT88" s="96">
        <v>0</v>
      </c>
      <c r="DU88" s="96">
        <v>0</v>
      </c>
      <c r="DV88" s="96">
        <v>3882.771899999997</v>
      </c>
      <c r="DW88" s="96">
        <v>3882.771899999997</v>
      </c>
      <c r="DX88" s="96">
        <v>2571.345000000003</v>
      </c>
      <c r="DY88" s="96">
        <v>2571.345000000003</v>
      </c>
      <c r="DZ88" s="96">
        <v>1510.050618851159</v>
      </c>
      <c r="EA88" s="96">
        <v>661.49999999999704</v>
      </c>
      <c r="EB88" s="96">
        <v>661.49999999999704</v>
      </c>
      <c r="EC88" s="96">
        <v>661.49999999999704</v>
      </c>
      <c r="ED88" s="96">
        <v>0</v>
      </c>
      <c r="EE88" s="96">
        <v>0</v>
      </c>
      <c r="EF88" s="96">
        <v>0</v>
      </c>
      <c r="EG88" s="96">
        <v>0</v>
      </c>
      <c r="EH88" s="101">
        <v>46113</v>
      </c>
      <c r="EI88" s="99">
        <v>0.05</v>
      </c>
      <c r="EJ88" t="s">
        <v>376</v>
      </c>
      <c r="EK88" s="101">
        <v>46522</v>
      </c>
      <c r="EL88" s="99">
        <v>0.03</v>
      </c>
      <c r="EM88" t="s">
        <v>377</v>
      </c>
      <c r="EN88" s="101"/>
      <c r="EO88" s="99"/>
      <c r="EQ88" s="101"/>
      <c r="ER88" s="99"/>
    </row>
    <row r="89" spans="1:148" x14ac:dyDescent="0.3">
      <c r="A89" t="s">
        <v>35</v>
      </c>
      <c r="B89" t="s">
        <v>56</v>
      </c>
      <c r="C89" t="s">
        <v>61</v>
      </c>
      <c r="D89" t="s">
        <v>424</v>
      </c>
      <c r="E89" t="s">
        <v>527</v>
      </c>
      <c r="F89" s="94">
        <v>49000</v>
      </c>
      <c r="G89" s="95">
        <v>12</v>
      </c>
      <c r="H89" s="96">
        <v>1.08</v>
      </c>
      <c r="I89" s="96">
        <v>1.0754999999999999</v>
      </c>
      <c r="J89" s="97">
        <v>0.93999999999999984</v>
      </c>
      <c r="K89" s="96">
        <v>1.00418410041841</v>
      </c>
      <c r="L89" s="96">
        <v>1.0106382978723401</v>
      </c>
      <c r="M89" s="96">
        <v>1</v>
      </c>
      <c r="N89" s="98">
        <v>0.61199999999999999</v>
      </c>
      <c r="O89" s="98">
        <v>0.62109854891836558</v>
      </c>
      <c r="P89" s="98">
        <v>0.59055757953329635</v>
      </c>
      <c r="Q89" s="99">
        <v>0</v>
      </c>
      <c r="R89" s="96">
        <v>0.95480585614258429</v>
      </c>
      <c r="S89" s="96">
        <v>1.0106382978723401</v>
      </c>
      <c r="T89" s="99">
        <v>-4.1666666666666519E-3</v>
      </c>
      <c r="U89" s="99">
        <v>5.1715481171548117E-2</v>
      </c>
      <c r="V89" s="95">
        <v>0</v>
      </c>
      <c r="W89" s="99">
        <v>0</v>
      </c>
      <c r="X89" s="99">
        <v>0</v>
      </c>
      <c r="Y89" s="95">
        <v>0</v>
      </c>
      <c r="Z89" s="95">
        <v>1</v>
      </c>
      <c r="AA89" s="98">
        <v>0.62109854891836558</v>
      </c>
      <c r="AB89" s="98">
        <v>0.59055757953329635</v>
      </c>
      <c r="AC89" s="100">
        <v>0</v>
      </c>
      <c r="AD89" s="96">
        <v>0</v>
      </c>
      <c r="AE89" s="95">
        <v>1</v>
      </c>
      <c r="AF89" s="95">
        <v>1</v>
      </c>
      <c r="AG89" s="96">
        <v>1.1022400000000001</v>
      </c>
      <c r="AH89" s="96">
        <v>1</v>
      </c>
      <c r="AI89" s="96">
        <v>1.1022400000000001</v>
      </c>
      <c r="AJ89" s="96">
        <v>52920</v>
      </c>
      <c r="AK89" s="96">
        <v>52699.500000000007</v>
      </c>
      <c r="AL89" s="96">
        <v>46059.999999999993</v>
      </c>
      <c r="AM89" s="96">
        <v>49205.020920502087</v>
      </c>
      <c r="AN89" s="96">
        <v>49521.276595744683</v>
      </c>
      <c r="AO89" s="96">
        <v>49000</v>
      </c>
      <c r="AP89" s="96">
        <v>29988</v>
      </c>
      <c r="AQ89" s="96">
        <v>30433.828896999908</v>
      </c>
      <c r="AR89" s="96">
        <v>28937.32139713152</v>
      </c>
      <c r="AS89" s="96">
        <v>0</v>
      </c>
      <c r="AT89" s="96">
        <v>46785.486950986633</v>
      </c>
      <c r="AU89" s="96">
        <v>49521.276595744683</v>
      </c>
      <c r="AV89" s="96">
        <v>30433.828896999908</v>
      </c>
      <c r="AW89" s="96">
        <v>28937.32139713152</v>
      </c>
      <c r="AX89" s="96">
        <v>46550</v>
      </c>
      <c r="AY89" s="96">
        <v>46060</v>
      </c>
      <c r="AZ89" s="96">
        <v>46060</v>
      </c>
      <c r="BA89" s="96">
        <v>31605</v>
      </c>
      <c r="BB89" s="96">
        <v>49000</v>
      </c>
      <c r="BC89" s="96">
        <v>49000</v>
      </c>
      <c r="BD89" s="96">
        <v>49000</v>
      </c>
      <c r="BE89" s="96">
        <v>49000</v>
      </c>
      <c r="BF89" s="96">
        <v>49000</v>
      </c>
      <c r="BG89" s="96">
        <v>49000</v>
      </c>
      <c r="BH89" s="96">
        <v>49000</v>
      </c>
      <c r="BI89" s="96">
        <v>49000</v>
      </c>
      <c r="BJ89" s="96">
        <v>49000</v>
      </c>
      <c r="BK89" s="96">
        <v>49000</v>
      </c>
      <c r="BL89" s="96">
        <v>49000</v>
      </c>
      <c r="BM89" s="96">
        <v>49000</v>
      </c>
      <c r="BN89" s="96">
        <v>3920.0000000000041</v>
      </c>
      <c r="BO89" s="96">
        <v>3920.0000000000041</v>
      </c>
      <c r="BP89" s="96">
        <v>6460.1600000000089</v>
      </c>
      <c r="BQ89" s="96">
        <v>6460.1600000000089</v>
      </c>
      <c r="BR89" s="96">
        <v>6460.1600000000089</v>
      </c>
      <c r="BS89" s="96">
        <v>6460.1600000000089</v>
      </c>
      <c r="BT89" s="96">
        <v>6460.1600000000089</v>
      </c>
      <c r="BU89" s="96">
        <v>6460.1600000000089</v>
      </c>
      <c r="BV89" s="96">
        <v>6460.1600000000089</v>
      </c>
      <c r="BW89" s="96">
        <v>2352.0000000000018</v>
      </c>
      <c r="BX89" s="96">
        <v>2352.0000000000018</v>
      </c>
      <c r="BY89" s="96">
        <v>2352.0000000000018</v>
      </c>
      <c r="BZ89" s="96">
        <v>3920.0000000000041</v>
      </c>
      <c r="CA89" s="96">
        <v>3920.0000000000041</v>
      </c>
      <c r="CB89" s="96">
        <v>6460.1600000000089</v>
      </c>
      <c r="CC89" s="96">
        <v>6460.1600000000089</v>
      </c>
      <c r="CD89" s="96">
        <v>6460.1600000000089</v>
      </c>
      <c r="CE89" s="96">
        <v>6460.1600000000089</v>
      </c>
      <c r="CF89" s="96">
        <v>6460.1600000000089</v>
      </c>
      <c r="CG89" s="96">
        <v>6460.1600000000089</v>
      </c>
      <c r="CH89" s="96">
        <v>6460.1600000000089</v>
      </c>
      <c r="CI89" s="96">
        <v>2352.0000000000018</v>
      </c>
      <c r="CJ89" s="96">
        <v>2352.0000000000018</v>
      </c>
      <c r="CK89" s="96">
        <v>2352.0000000000018</v>
      </c>
      <c r="CL89" s="96">
        <v>49000</v>
      </c>
      <c r="CM89" s="96">
        <v>49000</v>
      </c>
      <c r="CN89" s="96">
        <v>49000</v>
      </c>
      <c r="CO89" s="96">
        <v>49000</v>
      </c>
      <c r="CP89" s="96">
        <v>49000</v>
      </c>
      <c r="CQ89" s="96">
        <v>49000</v>
      </c>
      <c r="CR89" s="96">
        <v>49000</v>
      </c>
      <c r="CS89" s="96">
        <v>49000</v>
      </c>
      <c r="CT89" s="96">
        <v>49000</v>
      </c>
      <c r="CU89" s="96">
        <v>49000</v>
      </c>
      <c r="CV89" s="96">
        <v>49000</v>
      </c>
      <c r="CW89" s="96">
        <v>49000</v>
      </c>
      <c r="CX89" s="96">
        <v>0</v>
      </c>
      <c r="CY89" s="96">
        <v>0</v>
      </c>
      <c r="CZ89" s="96">
        <v>0</v>
      </c>
      <c r="DA89" s="96">
        <v>0</v>
      </c>
      <c r="DB89" s="96">
        <v>0</v>
      </c>
      <c r="DC89" s="96">
        <v>0</v>
      </c>
      <c r="DD89" s="96">
        <v>0</v>
      </c>
      <c r="DE89" s="96">
        <v>0</v>
      </c>
      <c r="DF89" s="96">
        <v>0</v>
      </c>
      <c r="DG89" s="96">
        <v>0</v>
      </c>
      <c r="DH89" s="96">
        <v>0</v>
      </c>
      <c r="DI89" s="96">
        <v>0</v>
      </c>
      <c r="DJ89" s="96">
        <v>2352.0000000000018</v>
      </c>
      <c r="DK89" s="96">
        <v>2352.0000000000018</v>
      </c>
      <c r="DL89" s="96">
        <v>0</v>
      </c>
      <c r="DM89" s="96">
        <v>0</v>
      </c>
      <c r="DN89" s="96">
        <v>0</v>
      </c>
      <c r="DO89" s="96">
        <v>0</v>
      </c>
      <c r="DP89" s="96">
        <v>0</v>
      </c>
      <c r="DQ89" s="96">
        <v>0</v>
      </c>
      <c r="DR89" s="96">
        <v>0</v>
      </c>
      <c r="DS89" s="96">
        <v>0</v>
      </c>
      <c r="DT89" s="96">
        <v>0</v>
      </c>
      <c r="DU89" s="96">
        <v>0</v>
      </c>
      <c r="DV89" s="96">
        <v>2352.0000000000018</v>
      </c>
      <c r="DW89" s="96">
        <v>2352.0000000000018</v>
      </c>
      <c r="DX89" s="96">
        <v>0</v>
      </c>
      <c r="DY89" s="96">
        <v>0</v>
      </c>
      <c r="DZ89" s="96">
        <v>0</v>
      </c>
      <c r="EA89" s="96">
        <v>0</v>
      </c>
      <c r="EB89" s="96">
        <v>0</v>
      </c>
      <c r="EC89" s="96">
        <v>0</v>
      </c>
      <c r="ED89" s="96">
        <v>0</v>
      </c>
      <c r="EE89" s="96">
        <v>0</v>
      </c>
      <c r="EF89" s="96">
        <v>0</v>
      </c>
      <c r="EG89" s="96">
        <v>0</v>
      </c>
      <c r="EH89" s="101">
        <v>46296</v>
      </c>
      <c r="EI89" s="99">
        <v>0.08</v>
      </c>
      <c r="EJ89" t="s">
        <v>376</v>
      </c>
      <c r="EK89" s="101">
        <v>46447</v>
      </c>
      <c r="EL89" s="99">
        <v>4.8000000000000001E-2</v>
      </c>
      <c r="EM89" t="s">
        <v>377</v>
      </c>
      <c r="EN89" s="101"/>
      <c r="EO89" s="99"/>
      <c r="EQ89" s="101"/>
      <c r="ER89" s="99"/>
    </row>
    <row r="90" spans="1:148" x14ac:dyDescent="0.3">
      <c r="A90" t="s">
        <v>35</v>
      </c>
      <c r="B90" t="s">
        <v>56</v>
      </c>
      <c r="C90" t="s">
        <v>68</v>
      </c>
      <c r="D90" t="s">
        <v>426</v>
      </c>
      <c r="E90" t="s">
        <v>528</v>
      </c>
      <c r="F90" s="94">
        <v>35000</v>
      </c>
      <c r="G90" s="95">
        <v>12</v>
      </c>
      <c r="H90" s="96">
        <v>1.02</v>
      </c>
      <c r="I90" s="96">
        <v>1.026872222222222</v>
      </c>
      <c r="J90" s="97">
        <v>0.94299370897155343</v>
      </c>
      <c r="K90" s="96">
        <v>0.99330761698144854</v>
      </c>
      <c r="L90" s="96">
        <v>1.007429838568157</v>
      </c>
      <c r="M90" s="96">
        <v>1</v>
      </c>
      <c r="N90" s="98">
        <v>0.64</v>
      </c>
      <c r="O90" s="98">
        <v>0.64044014862345078</v>
      </c>
      <c r="P90" s="98">
        <v>0.61551236419148847</v>
      </c>
      <c r="Q90" s="99">
        <v>0</v>
      </c>
      <c r="R90" s="96">
        <v>0.96475948010183543</v>
      </c>
      <c r="S90" s="96">
        <v>0.99686822351585935</v>
      </c>
      <c r="T90" s="99">
        <v>6.7374727668845216E-3</v>
      </c>
      <c r="U90" s="99">
        <v>2.9590936879521301E-2</v>
      </c>
      <c r="V90" s="95">
        <v>0</v>
      </c>
      <c r="W90" s="99">
        <v>0</v>
      </c>
      <c r="X90" s="99">
        <v>0</v>
      </c>
      <c r="Y90" s="95">
        <v>0</v>
      </c>
      <c r="Z90" s="95">
        <v>1</v>
      </c>
      <c r="AA90" s="98">
        <v>0.64044014862345078</v>
      </c>
      <c r="AB90" s="98">
        <v>0.61551236419148847</v>
      </c>
      <c r="AC90" s="100">
        <v>0</v>
      </c>
      <c r="AD90" s="96">
        <v>0</v>
      </c>
      <c r="AE90" s="95">
        <v>1</v>
      </c>
      <c r="AF90" s="95">
        <v>1</v>
      </c>
      <c r="AG90" s="96">
        <v>1.0249999999999999</v>
      </c>
      <c r="AH90" s="96">
        <v>1.012785937399076</v>
      </c>
      <c r="AI90" s="96">
        <v>1.03810491397752</v>
      </c>
      <c r="AJ90" s="96">
        <v>35700</v>
      </c>
      <c r="AK90" s="96">
        <v>35940.527777777766</v>
      </c>
      <c r="AL90" s="96">
        <v>33004.779814004367</v>
      </c>
      <c r="AM90" s="96">
        <v>34765.766594350702</v>
      </c>
      <c r="AN90" s="96">
        <v>35260.044349885502</v>
      </c>
      <c r="AO90" s="96">
        <v>35000</v>
      </c>
      <c r="AP90" s="96">
        <v>22400</v>
      </c>
      <c r="AQ90" s="96">
        <v>22415.40520182078</v>
      </c>
      <c r="AR90" s="96">
        <v>21542.932746702099</v>
      </c>
      <c r="AS90" s="96">
        <v>0</v>
      </c>
      <c r="AT90" s="96">
        <v>33766.581803564237</v>
      </c>
      <c r="AU90" s="96">
        <v>34890.387823055084</v>
      </c>
      <c r="AV90" s="96">
        <v>22415.40520182078</v>
      </c>
      <c r="AW90" s="96">
        <v>21542.932746702099</v>
      </c>
      <c r="AX90" s="96">
        <v>33250</v>
      </c>
      <c r="AY90" s="96">
        <v>32900</v>
      </c>
      <c r="AZ90" s="96">
        <v>33425</v>
      </c>
      <c r="BA90" s="96">
        <v>21525</v>
      </c>
      <c r="BB90" s="96">
        <v>35000</v>
      </c>
      <c r="BC90" s="96">
        <v>35000</v>
      </c>
      <c r="BD90" s="96">
        <v>35000</v>
      </c>
      <c r="BE90" s="96">
        <v>35000</v>
      </c>
      <c r="BF90" s="96">
        <v>35000</v>
      </c>
      <c r="BG90" s="96">
        <v>35000</v>
      </c>
      <c r="BH90" s="96">
        <v>35000</v>
      </c>
      <c r="BI90" s="96">
        <v>35000</v>
      </c>
      <c r="BJ90" s="96">
        <v>35000</v>
      </c>
      <c r="BK90" s="96">
        <v>35000</v>
      </c>
      <c r="BL90" s="96">
        <v>35000</v>
      </c>
      <c r="BM90" s="96">
        <v>35000</v>
      </c>
      <c r="BN90" s="96">
        <v>1159.1248891577141</v>
      </c>
      <c r="BO90" s="96">
        <v>449.65505913272528</v>
      </c>
      <c r="BP90" s="96">
        <v>449.18864751144821</v>
      </c>
      <c r="BQ90" s="96">
        <v>448.70744157729848</v>
      </c>
      <c r="BR90" s="96">
        <v>448.22726555053259</v>
      </c>
      <c r="BS90" s="96">
        <v>1865.6580407734091</v>
      </c>
      <c r="BT90" s="96">
        <v>1865.160789622639</v>
      </c>
      <c r="BU90" s="96">
        <v>1864.656473866138</v>
      </c>
      <c r="BV90" s="96">
        <v>1864.161358316549</v>
      </c>
      <c r="BW90" s="96">
        <v>1863.667296786391</v>
      </c>
      <c r="BX90" s="96">
        <v>1863.1742859134899</v>
      </c>
      <c r="BY90" s="96">
        <v>1862.682322349983</v>
      </c>
      <c r="BZ90" s="96">
        <v>700.00000000000057</v>
      </c>
      <c r="CA90" s="96">
        <v>0</v>
      </c>
      <c r="CB90" s="96">
        <v>0</v>
      </c>
      <c r="CC90" s="96">
        <v>0</v>
      </c>
      <c r="CD90" s="96">
        <v>0</v>
      </c>
      <c r="CE90" s="96">
        <v>1400.0000000000009</v>
      </c>
      <c r="CF90" s="96">
        <v>1400.0000000000009</v>
      </c>
      <c r="CG90" s="96">
        <v>1400.0000000000009</v>
      </c>
      <c r="CH90" s="96">
        <v>1400.0000000000009</v>
      </c>
      <c r="CI90" s="96">
        <v>1400.0000000000009</v>
      </c>
      <c r="CJ90" s="96">
        <v>1400.0000000000009</v>
      </c>
      <c r="CK90" s="96">
        <v>1400.0000000000009</v>
      </c>
      <c r="CL90" s="96">
        <v>35000</v>
      </c>
      <c r="CM90" s="96">
        <v>35000</v>
      </c>
      <c r="CN90" s="96">
        <v>35000</v>
      </c>
      <c r="CO90" s="96">
        <v>35000</v>
      </c>
      <c r="CP90" s="96">
        <v>35000</v>
      </c>
      <c r="CQ90" s="96">
        <v>35000</v>
      </c>
      <c r="CR90" s="96">
        <v>35000</v>
      </c>
      <c r="CS90" s="96">
        <v>35000</v>
      </c>
      <c r="CT90" s="96">
        <v>35000</v>
      </c>
      <c r="CU90" s="96">
        <v>35000</v>
      </c>
      <c r="CV90" s="96">
        <v>35000</v>
      </c>
      <c r="CW90" s="96">
        <v>35000</v>
      </c>
      <c r="CX90" s="96">
        <v>450.1224403506987</v>
      </c>
      <c r="CY90" s="96">
        <v>449.65505913272528</v>
      </c>
      <c r="CZ90" s="96">
        <v>449.18864751144821</v>
      </c>
      <c r="DA90" s="96">
        <v>448.70744157729848</v>
      </c>
      <c r="DB90" s="96">
        <v>448.22726555053259</v>
      </c>
      <c r="DC90" s="96">
        <v>447.74811612827591</v>
      </c>
      <c r="DD90" s="96">
        <v>447.26999002176689</v>
      </c>
      <c r="DE90" s="96">
        <v>446.78507102512867</v>
      </c>
      <c r="DF90" s="96">
        <v>446.30899838129397</v>
      </c>
      <c r="DG90" s="96">
        <v>445.83393921768243</v>
      </c>
      <c r="DH90" s="96">
        <v>445.35989030143332</v>
      </c>
      <c r="DI90" s="96">
        <v>444.88684841344161</v>
      </c>
      <c r="DJ90" s="96">
        <v>1400.0000000000009</v>
      </c>
      <c r="DK90" s="96">
        <v>1400.0000000000009</v>
      </c>
      <c r="DL90" s="96">
        <v>1400.0000000000009</v>
      </c>
      <c r="DM90" s="96">
        <v>1400.0000000000009</v>
      </c>
      <c r="DN90" s="96">
        <v>1400.0000000000009</v>
      </c>
      <c r="DO90" s="96">
        <v>0</v>
      </c>
      <c r="DP90" s="96">
        <v>0</v>
      </c>
      <c r="DQ90" s="96">
        <v>0</v>
      </c>
      <c r="DR90" s="96">
        <v>0</v>
      </c>
      <c r="DS90" s="96">
        <v>0</v>
      </c>
      <c r="DT90" s="96">
        <v>0</v>
      </c>
      <c r="DU90" s="96">
        <v>0</v>
      </c>
      <c r="DV90" s="96">
        <v>1842.5563988241979</v>
      </c>
      <c r="DW90" s="96">
        <v>1804.786451515748</v>
      </c>
      <c r="DX90" s="96">
        <v>1767.0938662624251</v>
      </c>
      <c r="DY90" s="96">
        <v>1728.204653958644</v>
      </c>
      <c r="DZ90" s="96">
        <v>1689.397622360668</v>
      </c>
      <c r="EA90" s="96">
        <v>241.03126081439609</v>
      </c>
      <c r="EB90" s="96">
        <v>203.87409758992561</v>
      </c>
      <c r="EC90" s="96">
        <v>166.1880068374455</v>
      </c>
      <c r="ED90" s="96">
        <v>129.18841846238701</v>
      </c>
      <c r="EE90" s="96">
        <v>92.266605404475172</v>
      </c>
      <c r="EF90" s="96">
        <v>55.422322688729587</v>
      </c>
      <c r="EG90" s="96">
        <v>18.655326367912341</v>
      </c>
      <c r="EH90" s="101">
        <v>46054</v>
      </c>
      <c r="EI90" s="99">
        <v>0.02</v>
      </c>
      <c r="EJ90" t="s">
        <v>376</v>
      </c>
      <c r="EK90" s="101">
        <v>46539</v>
      </c>
      <c r="EL90" s="99">
        <v>0.04</v>
      </c>
      <c r="EM90" t="s">
        <v>377</v>
      </c>
      <c r="EN90" s="101"/>
      <c r="EO90" s="99"/>
      <c r="EQ90" s="101"/>
      <c r="ER90" s="99"/>
    </row>
    <row r="91" spans="1:148" x14ac:dyDescent="0.3">
      <c r="A91" t="s">
        <v>35</v>
      </c>
      <c r="B91" t="s">
        <v>56</v>
      </c>
      <c r="C91" t="s">
        <v>69</v>
      </c>
      <c r="D91" t="s">
        <v>428</v>
      </c>
      <c r="E91" t="s">
        <v>529</v>
      </c>
      <c r="F91" s="94">
        <v>80500</v>
      </c>
      <c r="G91" s="95">
        <v>12</v>
      </c>
      <c r="H91" s="96">
        <v>1</v>
      </c>
      <c r="I91" s="96">
        <v>1</v>
      </c>
      <c r="J91" s="97">
        <v>0.93900209700948201</v>
      </c>
      <c r="K91" s="96">
        <v>1</v>
      </c>
      <c r="L91" s="96">
        <v>1.0117123305960061</v>
      </c>
      <c r="M91" s="96">
        <v>1</v>
      </c>
      <c r="N91" s="98">
        <v>0.624</v>
      </c>
      <c r="O91" s="98">
        <v>0.63130849429190783</v>
      </c>
      <c r="P91" s="98">
        <v>0.63355546910679794</v>
      </c>
      <c r="Q91" s="99">
        <v>0</v>
      </c>
      <c r="R91" s="96">
        <v>1</v>
      </c>
      <c r="S91" s="96">
        <v>1.0153132517737149</v>
      </c>
      <c r="T91" s="99">
        <v>0</v>
      </c>
      <c r="U91" s="99">
        <v>0</v>
      </c>
      <c r="V91" s="95">
        <v>0</v>
      </c>
      <c r="W91" s="99">
        <v>0</v>
      </c>
      <c r="X91" s="99">
        <v>0</v>
      </c>
      <c r="Y91" s="95">
        <v>0</v>
      </c>
      <c r="Z91" s="95">
        <v>1</v>
      </c>
      <c r="AA91" s="98">
        <v>0.63130849429190783</v>
      </c>
      <c r="AB91" s="98">
        <v>0.63355546910679794</v>
      </c>
      <c r="AC91" s="100">
        <v>0</v>
      </c>
      <c r="AD91" s="96">
        <v>0</v>
      </c>
      <c r="AE91" s="95">
        <v>0</v>
      </c>
      <c r="AF91" s="95">
        <v>0</v>
      </c>
      <c r="AG91" s="96">
        <v>1</v>
      </c>
      <c r="AH91" s="96">
        <v>0.99575616743366657</v>
      </c>
      <c r="AI91" s="96">
        <v>0.99575616743366657</v>
      </c>
      <c r="AJ91" s="96">
        <v>80500</v>
      </c>
      <c r="AK91" s="96">
        <v>80500</v>
      </c>
      <c r="AL91" s="96">
        <v>75589.668809263298</v>
      </c>
      <c r="AM91" s="96">
        <v>80500</v>
      </c>
      <c r="AN91" s="96">
        <v>81442.842612978493</v>
      </c>
      <c r="AO91" s="96">
        <v>80500</v>
      </c>
      <c r="AP91" s="96">
        <v>50232</v>
      </c>
      <c r="AQ91" s="96">
        <v>50820.333790498582</v>
      </c>
      <c r="AR91" s="96">
        <v>51001.215263097227</v>
      </c>
      <c r="AS91" s="96">
        <v>0</v>
      </c>
      <c r="AT91" s="96">
        <v>80500</v>
      </c>
      <c r="AU91" s="96">
        <v>81732.716767784033</v>
      </c>
      <c r="AV91" s="96">
        <v>50820.333790498582</v>
      </c>
      <c r="AW91" s="96">
        <v>51001.215263097227</v>
      </c>
      <c r="AX91" s="96">
        <v>76475</v>
      </c>
      <c r="AY91" s="96">
        <v>75670</v>
      </c>
      <c r="AZ91" s="96">
        <v>75267.5</v>
      </c>
      <c r="BA91" s="96">
        <v>51117.5</v>
      </c>
      <c r="BB91" s="96">
        <v>80500</v>
      </c>
      <c r="BC91" s="96">
        <v>80500</v>
      </c>
      <c r="BD91" s="96">
        <v>80500</v>
      </c>
      <c r="BE91" s="96">
        <v>80500</v>
      </c>
      <c r="BF91" s="96">
        <v>80500</v>
      </c>
      <c r="BG91" s="96">
        <v>80500</v>
      </c>
      <c r="BH91" s="96">
        <v>80500</v>
      </c>
      <c r="BI91" s="96">
        <v>80500</v>
      </c>
      <c r="BJ91" s="96">
        <v>80500</v>
      </c>
      <c r="BK91" s="96">
        <v>80500</v>
      </c>
      <c r="BL91" s="96">
        <v>80500</v>
      </c>
      <c r="BM91" s="96">
        <v>80500</v>
      </c>
      <c r="BN91" s="96">
        <v>-340.96909142600521</v>
      </c>
      <c r="BO91" s="96">
        <v>-341.08585624070531</v>
      </c>
      <c r="BP91" s="96">
        <v>-341.20270105498611</v>
      </c>
      <c r="BQ91" s="96">
        <v>-341.32359091118968</v>
      </c>
      <c r="BR91" s="96">
        <v>-341.44456646155061</v>
      </c>
      <c r="BS91" s="96">
        <v>-341.56562779720218</v>
      </c>
      <c r="BT91" s="96">
        <v>-341.68677500943897</v>
      </c>
      <c r="BU91" s="96">
        <v>-341.80999633556542</v>
      </c>
      <c r="BV91" s="96">
        <v>-341.9313169868862</v>
      </c>
      <c r="BW91" s="96">
        <v>-342.05272379088319</v>
      </c>
      <c r="BX91" s="96">
        <v>-342.17421683939602</v>
      </c>
      <c r="BY91" s="96">
        <v>-342.29579622433567</v>
      </c>
      <c r="BZ91" s="96">
        <v>0</v>
      </c>
      <c r="CA91" s="96">
        <v>0</v>
      </c>
      <c r="CB91" s="96">
        <v>0</v>
      </c>
      <c r="CC91" s="96">
        <v>0</v>
      </c>
      <c r="CD91" s="96">
        <v>0</v>
      </c>
      <c r="CE91" s="96">
        <v>0</v>
      </c>
      <c r="CF91" s="96">
        <v>0</v>
      </c>
      <c r="CG91" s="96">
        <v>0</v>
      </c>
      <c r="CH91" s="96">
        <v>0</v>
      </c>
      <c r="CI91" s="96">
        <v>0</v>
      </c>
      <c r="CJ91" s="96">
        <v>0</v>
      </c>
      <c r="CK91" s="96">
        <v>0</v>
      </c>
      <c r="CL91" s="96">
        <v>80500</v>
      </c>
      <c r="CM91" s="96">
        <v>80500</v>
      </c>
      <c r="CN91" s="96">
        <v>80500</v>
      </c>
      <c r="CO91" s="96">
        <v>80500</v>
      </c>
      <c r="CP91" s="96">
        <v>80500</v>
      </c>
      <c r="CQ91" s="96">
        <v>80500</v>
      </c>
      <c r="CR91" s="96">
        <v>80500</v>
      </c>
      <c r="CS91" s="96">
        <v>80500</v>
      </c>
      <c r="CT91" s="96">
        <v>80500</v>
      </c>
      <c r="CU91" s="96">
        <v>80500</v>
      </c>
      <c r="CV91" s="96">
        <v>80500</v>
      </c>
      <c r="CW91" s="96">
        <v>80500</v>
      </c>
      <c r="CX91" s="96">
        <v>-340.96909142600521</v>
      </c>
      <c r="CY91" s="96">
        <v>-341.08585624070531</v>
      </c>
      <c r="CZ91" s="96">
        <v>-341.20270105498611</v>
      </c>
      <c r="DA91" s="96">
        <v>-341.32359091118968</v>
      </c>
      <c r="DB91" s="96">
        <v>-341.44456646155061</v>
      </c>
      <c r="DC91" s="96">
        <v>-341.56562779720218</v>
      </c>
      <c r="DD91" s="96">
        <v>-341.68677500943897</v>
      </c>
      <c r="DE91" s="96">
        <v>-341.80999633556542</v>
      </c>
      <c r="DF91" s="96">
        <v>-341.9313169868862</v>
      </c>
      <c r="DG91" s="96">
        <v>-342.05272379088319</v>
      </c>
      <c r="DH91" s="96">
        <v>-342.17421683939602</v>
      </c>
      <c r="DI91" s="96">
        <v>-342.29579622433567</v>
      </c>
      <c r="DJ91" s="96">
        <v>0</v>
      </c>
      <c r="DK91" s="96">
        <v>0</v>
      </c>
      <c r="DL91" s="96">
        <v>0</v>
      </c>
      <c r="DM91" s="96">
        <v>0</v>
      </c>
      <c r="DN91" s="96">
        <v>0</v>
      </c>
      <c r="DO91" s="96">
        <v>0</v>
      </c>
      <c r="DP91" s="96">
        <v>0</v>
      </c>
      <c r="DQ91" s="96">
        <v>0</v>
      </c>
      <c r="DR91" s="96">
        <v>0</v>
      </c>
      <c r="DS91" s="96">
        <v>0</v>
      </c>
      <c r="DT91" s="96">
        <v>0</v>
      </c>
      <c r="DU91" s="96">
        <v>0</v>
      </c>
      <c r="DV91" s="96">
        <v>-327.87835703922019</v>
      </c>
      <c r="DW91" s="96">
        <v>-300.30660184893748</v>
      </c>
      <c r="DX91" s="96">
        <v>-272.71587589431277</v>
      </c>
      <c r="DY91" s="96">
        <v>-244.1699039886108</v>
      </c>
      <c r="DZ91" s="96">
        <v>-215.6036107528972</v>
      </c>
      <c r="EA91" s="96">
        <v>-187.0169744799027</v>
      </c>
      <c r="EB91" s="96">
        <v>-158.40997343143479</v>
      </c>
      <c r="EC91" s="96">
        <v>-129.3131144380792</v>
      </c>
      <c r="ED91" s="96">
        <v>-100.66498375522239</v>
      </c>
      <c r="EE91" s="96">
        <v>-71.996422538006868</v>
      </c>
      <c r="EF91" s="96">
        <v>-43.307408923457743</v>
      </c>
      <c r="EG91" s="96">
        <v>-14.597921017382109</v>
      </c>
      <c r="EH91" s="101"/>
      <c r="EI91" s="99"/>
      <c r="EK91" s="101"/>
      <c r="EL91" s="99"/>
      <c r="EN91" s="101"/>
      <c r="EO91" s="99"/>
      <c r="EQ91" s="101"/>
      <c r="ER91" s="99"/>
    </row>
    <row r="92" spans="1:148" x14ac:dyDescent="0.3">
      <c r="A92" t="s">
        <v>35</v>
      </c>
      <c r="B92" t="s">
        <v>56</v>
      </c>
      <c r="C92" t="s">
        <v>76</v>
      </c>
      <c r="D92" t="s">
        <v>430</v>
      </c>
      <c r="E92" t="s">
        <v>530</v>
      </c>
      <c r="F92" s="94">
        <v>66500</v>
      </c>
      <c r="G92" s="95">
        <v>12</v>
      </c>
      <c r="H92" s="96">
        <v>1.04</v>
      </c>
      <c r="I92" s="96">
        <v>1.0387500000000001</v>
      </c>
      <c r="J92" s="97">
        <v>0.94199580598103549</v>
      </c>
      <c r="K92" s="96">
        <v>1.001203369434416</v>
      </c>
      <c r="L92" s="96">
        <v>1.008497059082581</v>
      </c>
      <c r="M92" s="96">
        <v>1</v>
      </c>
      <c r="N92" s="98">
        <v>0.60799999999999998</v>
      </c>
      <c r="O92" s="98">
        <v>0.6139040773998532</v>
      </c>
      <c r="P92" s="98">
        <v>0.60886114990062146</v>
      </c>
      <c r="Q92" s="99">
        <v>0</v>
      </c>
      <c r="R92" s="96">
        <v>0.99999999999999978</v>
      </c>
      <c r="S92" s="96">
        <v>1.001416364968128</v>
      </c>
      <c r="T92" s="99">
        <v>-1.2019230769230169E-3</v>
      </c>
      <c r="U92" s="99">
        <v>1.2033694344164569E-3</v>
      </c>
      <c r="V92" s="95">
        <v>0</v>
      </c>
      <c r="W92" s="99">
        <v>0</v>
      </c>
      <c r="X92" s="99">
        <v>0</v>
      </c>
      <c r="Y92" s="95">
        <v>0</v>
      </c>
      <c r="Z92" s="95">
        <v>1</v>
      </c>
      <c r="AA92" s="98">
        <v>0.6139040773998532</v>
      </c>
      <c r="AB92" s="98">
        <v>0.60886114990062146</v>
      </c>
      <c r="AC92" s="100">
        <v>0</v>
      </c>
      <c r="AD92" s="96">
        <v>0</v>
      </c>
      <c r="AE92" s="95">
        <v>1</v>
      </c>
      <c r="AF92" s="95">
        <v>0</v>
      </c>
      <c r="AG92" s="96">
        <v>1.01</v>
      </c>
      <c r="AH92" s="96">
        <v>1.008514817427199</v>
      </c>
      <c r="AI92" s="96">
        <v>1.0186002375339109</v>
      </c>
      <c r="AJ92" s="96">
        <v>69160</v>
      </c>
      <c r="AK92" s="96">
        <v>69076.875</v>
      </c>
      <c r="AL92" s="96">
        <v>62642.72109773886</v>
      </c>
      <c r="AM92" s="96">
        <v>66580.024067388673</v>
      </c>
      <c r="AN92" s="96">
        <v>67065.054428991643</v>
      </c>
      <c r="AO92" s="96">
        <v>66500</v>
      </c>
      <c r="AP92" s="96">
        <v>40432</v>
      </c>
      <c r="AQ92" s="96">
        <v>40824.621147090227</v>
      </c>
      <c r="AR92" s="96">
        <v>40489.266468391317</v>
      </c>
      <c r="AS92" s="96">
        <v>0</v>
      </c>
      <c r="AT92" s="96">
        <v>66499.999999999985</v>
      </c>
      <c r="AU92" s="96">
        <v>66594.188270380488</v>
      </c>
      <c r="AV92" s="96">
        <v>40824.621147090227</v>
      </c>
      <c r="AW92" s="96">
        <v>40489.266468391317</v>
      </c>
      <c r="AX92" s="96">
        <v>63175</v>
      </c>
      <c r="AY92" s="96">
        <v>62510</v>
      </c>
      <c r="AZ92" s="96">
        <v>63175</v>
      </c>
      <c r="BA92" s="96">
        <v>43557.5</v>
      </c>
      <c r="BB92" s="96">
        <v>66500</v>
      </c>
      <c r="BC92" s="96">
        <v>66500</v>
      </c>
      <c r="BD92" s="96">
        <v>66500</v>
      </c>
      <c r="BE92" s="96">
        <v>66500</v>
      </c>
      <c r="BF92" s="96">
        <v>66500</v>
      </c>
      <c r="BG92" s="96">
        <v>66500</v>
      </c>
      <c r="BH92" s="96">
        <v>66500</v>
      </c>
      <c r="BI92" s="96">
        <v>66500</v>
      </c>
      <c r="BJ92" s="96">
        <v>66500</v>
      </c>
      <c r="BK92" s="96">
        <v>66500</v>
      </c>
      <c r="BL92" s="96">
        <v>66500</v>
      </c>
      <c r="BM92" s="96">
        <v>66500</v>
      </c>
      <c r="BN92" s="96">
        <v>3251.173405463649</v>
      </c>
      <c r="BO92" s="96">
        <v>3250.7652703019039</v>
      </c>
      <c r="BP92" s="96">
        <v>3250.357698289275</v>
      </c>
      <c r="BQ92" s="96">
        <v>567.24702033185451</v>
      </c>
      <c r="BR92" s="96">
        <v>566.84298408472318</v>
      </c>
      <c r="BS92" s="96">
        <v>566.43952299828948</v>
      </c>
      <c r="BT92" s="96">
        <v>566.03663584529477</v>
      </c>
      <c r="BU92" s="96">
        <v>565.62773084765934</v>
      </c>
      <c r="BV92" s="96">
        <v>565.22599725216878</v>
      </c>
      <c r="BW92" s="96">
        <v>564.824833909272</v>
      </c>
      <c r="BX92" s="96">
        <v>564.42423960561985</v>
      </c>
      <c r="BY92" s="96">
        <v>564.02421313133345</v>
      </c>
      <c r="BZ92" s="96">
        <v>2660.0000000000018</v>
      </c>
      <c r="CA92" s="96">
        <v>2660.0000000000018</v>
      </c>
      <c r="CB92" s="96">
        <v>2660.0000000000018</v>
      </c>
      <c r="CC92" s="96">
        <v>0</v>
      </c>
      <c r="CD92" s="96">
        <v>0</v>
      </c>
      <c r="CE92" s="96">
        <v>0</v>
      </c>
      <c r="CF92" s="96">
        <v>0</v>
      </c>
      <c r="CG92" s="96">
        <v>0</v>
      </c>
      <c r="CH92" s="96">
        <v>0</v>
      </c>
      <c r="CI92" s="96">
        <v>0</v>
      </c>
      <c r="CJ92" s="96">
        <v>0</v>
      </c>
      <c r="CK92" s="96">
        <v>0</v>
      </c>
      <c r="CL92" s="96">
        <v>66500</v>
      </c>
      <c r="CM92" s="96">
        <v>66500</v>
      </c>
      <c r="CN92" s="96">
        <v>66500</v>
      </c>
      <c r="CO92" s="96">
        <v>66500</v>
      </c>
      <c r="CP92" s="96">
        <v>66500</v>
      </c>
      <c r="CQ92" s="96">
        <v>66500</v>
      </c>
      <c r="CR92" s="96">
        <v>66500</v>
      </c>
      <c r="CS92" s="96">
        <v>66500</v>
      </c>
      <c r="CT92" s="96">
        <v>66500</v>
      </c>
      <c r="CU92" s="96">
        <v>66500</v>
      </c>
      <c r="CV92" s="96">
        <v>66500</v>
      </c>
      <c r="CW92" s="96">
        <v>66500</v>
      </c>
      <c r="CX92" s="96">
        <v>568.43596679196219</v>
      </c>
      <c r="CY92" s="96">
        <v>568.04352913643913</v>
      </c>
      <c r="CZ92" s="96">
        <v>567.65163297045603</v>
      </c>
      <c r="DA92" s="96">
        <v>567.24702033185451</v>
      </c>
      <c r="DB92" s="96">
        <v>566.84298408472318</v>
      </c>
      <c r="DC92" s="96">
        <v>566.43952299828948</v>
      </c>
      <c r="DD92" s="96">
        <v>566.03663584529477</v>
      </c>
      <c r="DE92" s="96">
        <v>565.62773084765934</v>
      </c>
      <c r="DF92" s="96">
        <v>565.22599725216878</v>
      </c>
      <c r="DG92" s="96">
        <v>564.824833909272</v>
      </c>
      <c r="DH92" s="96">
        <v>564.42423960561985</v>
      </c>
      <c r="DI92" s="96">
        <v>564.02421313133345</v>
      </c>
      <c r="DJ92" s="96">
        <v>0</v>
      </c>
      <c r="DK92" s="96">
        <v>0</v>
      </c>
      <c r="DL92" s="96">
        <v>0</v>
      </c>
      <c r="DM92" s="96">
        <v>0</v>
      </c>
      <c r="DN92" s="96">
        <v>0</v>
      </c>
      <c r="DO92" s="96">
        <v>0</v>
      </c>
      <c r="DP92" s="96">
        <v>0</v>
      </c>
      <c r="DQ92" s="96">
        <v>0</v>
      </c>
      <c r="DR92" s="96">
        <v>0</v>
      </c>
      <c r="DS92" s="96">
        <v>0</v>
      </c>
      <c r="DT92" s="96">
        <v>0</v>
      </c>
      <c r="DU92" s="96">
        <v>0</v>
      </c>
      <c r="DV92" s="96">
        <v>539.68373756254891</v>
      </c>
      <c r="DW92" s="96">
        <v>493.79278338554519</v>
      </c>
      <c r="DX92" s="96">
        <v>447.96461408248501</v>
      </c>
      <c r="DY92" s="96">
        <v>400.64882400649759</v>
      </c>
      <c r="DZ92" s="96">
        <v>353.39986801125838</v>
      </c>
      <c r="EA92" s="96">
        <v>306.21760459089552</v>
      </c>
      <c r="EB92" s="96">
        <v>259.10189263870518</v>
      </c>
      <c r="EC92" s="96">
        <v>211.28184391427581</v>
      </c>
      <c r="ED92" s="96">
        <v>164.29989840214699</v>
      </c>
      <c r="EE92" s="96">
        <v>117.3840811287871</v>
      </c>
      <c r="EF92" s="96">
        <v>70.534252576723858</v>
      </c>
      <c r="EG92" s="96">
        <v>23.750273620654401</v>
      </c>
      <c r="EH92" s="101">
        <v>46113</v>
      </c>
      <c r="EI92" s="99">
        <v>0.04</v>
      </c>
      <c r="EJ92" t="s">
        <v>376</v>
      </c>
      <c r="EK92" s="101"/>
      <c r="EL92" s="99"/>
      <c r="EN92" s="101"/>
      <c r="EO92" s="99"/>
      <c r="EQ92" s="101"/>
      <c r="ER92" s="99"/>
    </row>
    <row r="93" spans="1:148" x14ac:dyDescent="0.3">
      <c r="A93" t="s">
        <v>35</v>
      </c>
      <c r="B93" t="s">
        <v>56</v>
      </c>
      <c r="C93" t="s">
        <v>77</v>
      </c>
      <c r="D93" t="s">
        <v>432</v>
      </c>
      <c r="E93" t="s">
        <v>531</v>
      </c>
      <c r="F93" s="94">
        <v>52500</v>
      </c>
      <c r="G93" s="95">
        <v>12</v>
      </c>
      <c r="H93" s="96">
        <v>1.05</v>
      </c>
      <c r="I93" s="96">
        <v>1.0472222222222221</v>
      </c>
      <c r="J93" s="97">
        <v>0.93800419401896429</v>
      </c>
      <c r="K93" s="96">
        <v>1.0026525198938989</v>
      </c>
      <c r="L93" s="96">
        <v>1.012788648555651</v>
      </c>
      <c r="M93" s="96">
        <v>1</v>
      </c>
      <c r="N93" s="98">
        <v>0.63600000000000001</v>
      </c>
      <c r="O93" s="98">
        <v>0.64584215761794972</v>
      </c>
      <c r="P93" s="98">
        <v>0.64874013381903073</v>
      </c>
      <c r="Q93" s="99">
        <v>0</v>
      </c>
      <c r="R93" s="96">
        <v>1</v>
      </c>
      <c r="S93" s="96">
        <v>1.020031656948162</v>
      </c>
      <c r="T93" s="99">
        <v>-2.6455026455026731E-3</v>
      </c>
      <c r="U93" s="99">
        <v>2.6525198938991408E-3</v>
      </c>
      <c r="V93" s="95">
        <v>0</v>
      </c>
      <c r="W93" s="99">
        <v>0</v>
      </c>
      <c r="X93" s="99">
        <v>0</v>
      </c>
      <c r="Y93" s="95">
        <v>0</v>
      </c>
      <c r="Z93" s="95">
        <v>1</v>
      </c>
      <c r="AA93" s="98">
        <v>0.64584215761794972</v>
      </c>
      <c r="AB93" s="98">
        <v>0.64874013381903073</v>
      </c>
      <c r="AC93" s="100">
        <v>0</v>
      </c>
      <c r="AD93" s="96">
        <v>0</v>
      </c>
      <c r="AE93" s="95">
        <v>1</v>
      </c>
      <c r="AF93" s="95">
        <v>0</v>
      </c>
      <c r="AG93" s="96">
        <v>1.0166666666666671</v>
      </c>
      <c r="AH93" s="96">
        <v>0.99152129657519972</v>
      </c>
      <c r="AI93" s="96">
        <v>1.0080470506626611</v>
      </c>
      <c r="AJ93" s="96">
        <v>55125</v>
      </c>
      <c r="AK93" s="96">
        <v>54979.166666666672</v>
      </c>
      <c r="AL93" s="96">
        <v>49245.220185995633</v>
      </c>
      <c r="AM93" s="96">
        <v>52639.257294429714</v>
      </c>
      <c r="AN93" s="96">
        <v>53171.404049171702</v>
      </c>
      <c r="AO93" s="96">
        <v>52500</v>
      </c>
      <c r="AP93" s="96">
        <v>33390</v>
      </c>
      <c r="AQ93" s="96">
        <v>33906.713274942362</v>
      </c>
      <c r="AR93" s="96">
        <v>34058.857025499106</v>
      </c>
      <c r="AS93" s="96">
        <v>0</v>
      </c>
      <c r="AT93" s="96">
        <v>52500</v>
      </c>
      <c r="AU93" s="96">
        <v>53551.661989778477</v>
      </c>
      <c r="AV93" s="96">
        <v>33906.713274942362</v>
      </c>
      <c r="AW93" s="96">
        <v>34058.857025499106</v>
      </c>
      <c r="AX93" s="96">
        <v>49875</v>
      </c>
      <c r="AY93" s="96">
        <v>49350</v>
      </c>
      <c r="AZ93" s="96">
        <v>48825</v>
      </c>
      <c r="BA93" s="96">
        <v>32812.5</v>
      </c>
      <c r="BB93" s="96">
        <v>52500</v>
      </c>
      <c r="BC93" s="96">
        <v>52500</v>
      </c>
      <c r="BD93" s="96">
        <v>52500</v>
      </c>
      <c r="BE93" s="96">
        <v>52500</v>
      </c>
      <c r="BF93" s="96">
        <v>52500</v>
      </c>
      <c r="BG93" s="96">
        <v>52500</v>
      </c>
      <c r="BH93" s="96">
        <v>52500</v>
      </c>
      <c r="BI93" s="96">
        <v>52500</v>
      </c>
      <c r="BJ93" s="96">
        <v>52500</v>
      </c>
      <c r="BK93" s="96">
        <v>52500</v>
      </c>
      <c r="BL93" s="96">
        <v>52500</v>
      </c>
      <c r="BM93" s="96">
        <v>52500</v>
      </c>
      <c r="BN93" s="96">
        <v>2159.4118429730138</v>
      </c>
      <c r="BO93" s="96">
        <v>2159.093803547456</v>
      </c>
      <c r="BP93" s="96">
        <v>2158.775329324676</v>
      </c>
      <c r="BQ93" s="96">
        <v>2158.4456012614201</v>
      </c>
      <c r="BR93" s="96">
        <v>-444.65199382765252</v>
      </c>
      <c r="BS93" s="96">
        <v>-444.96691048414942</v>
      </c>
      <c r="BT93" s="96">
        <v>-445.28227352471941</v>
      </c>
      <c r="BU93" s="96">
        <v>-445.6032648505323</v>
      </c>
      <c r="BV93" s="96">
        <v>-445.91953086821212</v>
      </c>
      <c r="BW93" s="96">
        <v>-446.23624614309739</v>
      </c>
      <c r="BX93" s="96">
        <v>-446.55341163310129</v>
      </c>
      <c r="BY93" s="96">
        <v>-446.87102829891688</v>
      </c>
      <c r="BZ93" s="96">
        <v>2625.0000000000018</v>
      </c>
      <c r="CA93" s="96">
        <v>2625.0000000000018</v>
      </c>
      <c r="CB93" s="96">
        <v>2625.0000000000018</v>
      </c>
      <c r="CC93" s="96">
        <v>2625.0000000000018</v>
      </c>
      <c r="CD93" s="96">
        <v>0</v>
      </c>
      <c r="CE93" s="96">
        <v>0</v>
      </c>
      <c r="CF93" s="96">
        <v>0</v>
      </c>
      <c r="CG93" s="96">
        <v>0</v>
      </c>
      <c r="CH93" s="96">
        <v>0</v>
      </c>
      <c r="CI93" s="96">
        <v>0</v>
      </c>
      <c r="CJ93" s="96">
        <v>0</v>
      </c>
      <c r="CK93" s="96">
        <v>0</v>
      </c>
      <c r="CL93" s="96">
        <v>52500</v>
      </c>
      <c r="CM93" s="96">
        <v>52500</v>
      </c>
      <c r="CN93" s="96">
        <v>52500</v>
      </c>
      <c r="CO93" s="96">
        <v>52500</v>
      </c>
      <c r="CP93" s="96">
        <v>52500</v>
      </c>
      <c r="CQ93" s="96">
        <v>52500</v>
      </c>
      <c r="CR93" s="96">
        <v>52500</v>
      </c>
      <c r="CS93" s="96">
        <v>52500</v>
      </c>
      <c r="CT93" s="96">
        <v>52500</v>
      </c>
      <c r="CU93" s="96">
        <v>52500</v>
      </c>
      <c r="CV93" s="96">
        <v>52500</v>
      </c>
      <c r="CW93" s="96">
        <v>52500</v>
      </c>
      <c r="CX93" s="96">
        <v>-443.41729240666041</v>
      </c>
      <c r="CY93" s="96">
        <v>-443.72018709766593</v>
      </c>
      <c r="CZ93" s="96">
        <v>-444.02349588126083</v>
      </c>
      <c r="DA93" s="96">
        <v>-444.33752260816863</v>
      </c>
      <c r="DB93" s="96">
        <v>-444.65199382765252</v>
      </c>
      <c r="DC93" s="96">
        <v>-444.96691048414942</v>
      </c>
      <c r="DD93" s="96">
        <v>-445.28227352471941</v>
      </c>
      <c r="DE93" s="96">
        <v>-445.6032648505323</v>
      </c>
      <c r="DF93" s="96">
        <v>-445.91953086821212</v>
      </c>
      <c r="DG93" s="96">
        <v>-446.23624614309739</v>
      </c>
      <c r="DH93" s="96">
        <v>-446.55341163310129</v>
      </c>
      <c r="DI93" s="96">
        <v>-446.87102829891688</v>
      </c>
      <c r="DJ93" s="96">
        <v>0</v>
      </c>
      <c r="DK93" s="96">
        <v>0</v>
      </c>
      <c r="DL93" s="96">
        <v>0</v>
      </c>
      <c r="DM93" s="96">
        <v>0</v>
      </c>
      <c r="DN93" s="96">
        <v>0</v>
      </c>
      <c r="DO93" s="96">
        <v>0</v>
      </c>
      <c r="DP93" s="96">
        <v>0</v>
      </c>
      <c r="DQ93" s="96">
        <v>0</v>
      </c>
      <c r="DR93" s="96">
        <v>0</v>
      </c>
      <c r="DS93" s="96">
        <v>0</v>
      </c>
      <c r="DT93" s="96">
        <v>0</v>
      </c>
      <c r="DU93" s="96">
        <v>0</v>
      </c>
      <c r="DV93" s="96">
        <v>-428.20387160009381</v>
      </c>
      <c r="DW93" s="96">
        <v>-392.33086569673151</v>
      </c>
      <c r="DX93" s="96">
        <v>-356.40839886425829</v>
      </c>
      <c r="DY93" s="96">
        <v>-319.21610813591712</v>
      </c>
      <c r="DZ93" s="96">
        <v>-281.97072348790431</v>
      </c>
      <c r="EA93" s="96">
        <v>-244.6721311475369</v>
      </c>
      <c r="EB93" s="96">
        <v>-207.32021701683979</v>
      </c>
      <c r="EC93" s="96">
        <v>-169.30121838244659</v>
      </c>
      <c r="ED93" s="96">
        <v>-131.8414382275659</v>
      </c>
      <c r="EE93" s="96">
        <v>-94.327990135631694</v>
      </c>
      <c r="EF93" s="96">
        <v>-56.760758690392322</v>
      </c>
      <c r="EG93" s="96">
        <v>-19.13962814436454</v>
      </c>
      <c r="EH93" s="101">
        <v>46143</v>
      </c>
      <c r="EI93" s="99">
        <v>0.05</v>
      </c>
      <c r="EJ93" t="s">
        <v>376</v>
      </c>
      <c r="EK93" s="101"/>
      <c r="EL93" s="99"/>
      <c r="EN93" s="101"/>
      <c r="EO93" s="99"/>
      <c r="EQ93" s="101"/>
      <c r="ER93" s="99"/>
    </row>
    <row r="94" spans="1:148" x14ac:dyDescent="0.3">
      <c r="A94" t="s">
        <v>35</v>
      </c>
      <c r="B94" t="s">
        <v>56</v>
      </c>
      <c r="C94" t="s">
        <v>78</v>
      </c>
      <c r="D94" t="s">
        <v>434</v>
      </c>
      <c r="E94" t="s">
        <v>532</v>
      </c>
      <c r="F94" s="94">
        <v>38500</v>
      </c>
      <c r="G94" s="95">
        <v>12</v>
      </c>
      <c r="H94" s="96">
        <v>1</v>
      </c>
      <c r="I94" s="96">
        <v>1.00125</v>
      </c>
      <c r="J94" s="97">
        <v>0.94099790299051811</v>
      </c>
      <c r="K94" s="96">
        <v>0.99875156054931336</v>
      </c>
      <c r="L94" s="96">
        <v>1.009566543114361</v>
      </c>
      <c r="M94" s="96">
        <v>1</v>
      </c>
      <c r="N94" s="98">
        <v>0.62</v>
      </c>
      <c r="O94" s="98">
        <v>0.62514981945658288</v>
      </c>
      <c r="P94" s="98">
        <v>0.6062929211456336</v>
      </c>
      <c r="Q94" s="99">
        <v>0</v>
      </c>
      <c r="R94" s="96">
        <v>0.97205346294046169</v>
      </c>
      <c r="S94" s="96">
        <v>1.006006197788017</v>
      </c>
      <c r="T94" s="99">
        <v>1.2499999999999729E-3</v>
      </c>
      <c r="U94" s="99">
        <v>2.7465667915106181E-2</v>
      </c>
      <c r="V94" s="95">
        <v>0</v>
      </c>
      <c r="W94" s="99">
        <v>0</v>
      </c>
      <c r="X94" s="99">
        <v>0</v>
      </c>
      <c r="Y94" s="95">
        <v>0</v>
      </c>
      <c r="Z94" s="95">
        <v>1</v>
      </c>
      <c r="AA94" s="98">
        <v>0.62514981945658288</v>
      </c>
      <c r="AB94" s="98">
        <v>0.6062929211456336</v>
      </c>
      <c r="AC94" s="100">
        <v>0</v>
      </c>
      <c r="AD94" s="96">
        <v>0</v>
      </c>
      <c r="AE94" s="95">
        <v>0</v>
      </c>
      <c r="AF94" s="95">
        <v>1</v>
      </c>
      <c r="AG94" s="96">
        <v>1.01</v>
      </c>
      <c r="AH94" s="96">
        <v>1.004252860915166</v>
      </c>
      <c r="AI94" s="96">
        <v>1.014295321540865</v>
      </c>
      <c r="AJ94" s="96">
        <v>38500</v>
      </c>
      <c r="AK94" s="96">
        <v>38548.125</v>
      </c>
      <c r="AL94" s="96">
        <v>36228.419265134937</v>
      </c>
      <c r="AM94" s="96">
        <v>38451.935081148556</v>
      </c>
      <c r="AN94" s="96">
        <v>38868.311909902892</v>
      </c>
      <c r="AO94" s="96">
        <v>38500</v>
      </c>
      <c r="AP94" s="96">
        <v>23870</v>
      </c>
      <c r="AQ94" s="96">
        <v>24068.268049078441</v>
      </c>
      <c r="AR94" s="96">
        <v>23342.27746410689</v>
      </c>
      <c r="AS94" s="96">
        <v>0</v>
      </c>
      <c r="AT94" s="96">
        <v>37424.058323207777</v>
      </c>
      <c r="AU94" s="96">
        <v>38731.238614838658</v>
      </c>
      <c r="AV94" s="96">
        <v>24068.268049078441</v>
      </c>
      <c r="AW94" s="96">
        <v>23342.27746410689</v>
      </c>
      <c r="AX94" s="96">
        <v>36575</v>
      </c>
      <c r="AY94" s="96">
        <v>36190</v>
      </c>
      <c r="AZ94" s="96">
        <v>36382.5</v>
      </c>
      <c r="BA94" s="96">
        <v>24832.5</v>
      </c>
      <c r="BB94" s="96">
        <v>38500</v>
      </c>
      <c r="BC94" s="96">
        <v>38500</v>
      </c>
      <c r="BD94" s="96">
        <v>38500</v>
      </c>
      <c r="BE94" s="96">
        <v>38500</v>
      </c>
      <c r="BF94" s="96">
        <v>38500</v>
      </c>
      <c r="BG94" s="96">
        <v>38500</v>
      </c>
      <c r="BH94" s="96">
        <v>38500</v>
      </c>
      <c r="BI94" s="96">
        <v>38500</v>
      </c>
      <c r="BJ94" s="96">
        <v>38500</v>
      </c>
      <c r="BK94" s="96">
        <v>38500</v>
      </c>
      <c r="BL94" s="96">
        <v>38500</v>
      </c>
      <c r="BM94" s="96">
        <v>38500</v>
      </c>
      <c r="BN94" s="96">
        <v>164.05260423659169</v>
      </c>
      <c r="BO94" s="96">
        <v>163.99612547847809</v>
      </c>
      <c r="BP94" s="96">
        <v>163.93968559512629</v>
      </c>
      <c r="BQ94" s="96">
        <v>163.881373326491</v>
      </c>
      <c r="BR94" s="96">
        <v>163.82310252569141</v>
      </c>
      <c r="BS94" s="96">
        <v>163.7648731485051</v>
      </c>
      <c r="BT94" s="96">
        <v>163.70668515077779</v>
      </c>
      <c r="BU94" s="96">
        <v>163.6475856085577</v>
      </c>
      <c r="BV94" s="96">
        <v>163.58948091407959</v>
      </c>
      <c r="BW94" s="96">
        <v>1710.07267416489</v>
      </c>
      <c r="BX94" s="96">
        <v>1710.012331029995</v>
      </c>
      <c r="BY94" s="96">
        <v>1709.9520307003479</v>
      </c>
      <c r="BZ94" s="96">
        <v>0</v>
      </c>
      <c r="CA94" s="96">
        <v>0</v>
      </c>
      <c r="CB94" s="96">
        <v>0</v>
      </c>
      <c r="CC94" s="96">
        <v>0</v>
      </c>
      <c r="CD94" s="96">
        <v>0</v>
      </c>
      <c r="CE94" s="96">
        <v>0</v>
      </c>
      <c r="CF94" s="96">
        <v>0</v>
      </c>
      <c r="CG94" s="96">
        <v>0</v>
      </c>
      <c r="CH94" s="96">
        <v>0</v>
      </c>
      <c r="CI94" s="96">
        <v>1540.0000000000009</v>
      </c>
      <c r="CJ94" s="96">
        <v>1540.0000000000009</v>
      </c>
      <c r="CK94" s="96">
        <v>1540.0000000000009</v>
      </c>
      <c r="CL94" s="96">
        <v>38500</v>
      </c>
      <c r="CM94" s="96">
        <v>38500</v>
      </c>
      <c r="CN94" s="96">
        <v>38500</v>
      </c>
      <c r="CO94" s="96">
        <v>38500</v>
      </c>
      <c r="CP94" s="96">
        <v>38500</v>
      </c>
      <c r="CQ94" s="96">
        <v>38500</v>
      </c>
      <c r="CR94" s="96">
        <v>38500</v>
      </c>
      <c r="CS94" s="96">
        <v>38500</v>
      </c>
      <c r="CT94" s="96">
        <v>38500</v>
      </c>
      <c r="CU94" s="96">
        <v>38500</v>
      </c>
      <c r="CV94" s="96">
        <v>38500</v>
      </c>
      <c r="CW94" s="96">
        <v>38500</v>
      </c>
      <c r="CX94" s="96">
        <v>164.05260423659169</v>
      </c>
      <c r="CY94" s="96">
        <v>163.99612547847809</v>
      </c>
      <c r="CZ94" s="96">
        <v>163.93968559512629</v>
      </c>
      <c r="DA94" s="96">
        <v>163.881373326491</v>
      </c>
      <c r="DB94" s="96">
        <v>163.82310252569141</v>
      </c>
      <c r="DC94" s="96">
        <v>163.7648731485051</v>
      </c>
      <c r="DD94" s="96">
        <v>163.70668515077779</v>
      </c>
      <c r="DE94" s="96">
        <v>163.6475856085577</v>
      </c>
      <c r="DF94" s="96">
        <v>163.58948091407959</v>
      </c>
      <c r="DG94" s="96">
        <v>163.53141746623919</v>
      </c>
      <c r="DH94" s="96">
        <v>163.47339522114731</v>
      </c>
      <c r="DI94" s="96">
        <v>163.41541413494909</v>
      </c>
      <c r="DJ94" s="96">
        <v>1540.0000000000009</v>
      </c>
      <c r="DK94" s="96">
        <v>1540.0000000000009</v>
      </c>
      <c r="DL94" s="96">
        <v>1540.0000000000009</v>
      </c>
      <c r="DM94" s="96">
        <v>1540.0000000000009</v>
      </c>
      <c r="DN94" s="96">
        <v>1540.0000000000009</v>
      </c>
      <c r="DO94" s="96">
        <v>1540.0000000000009</v>
      </c>
      <c r="DP94" s="96">
        <v>1540.0000000000009</v>
      </c>
      <c r="DQ94" s="96">
        <v>1540.0000000000009</v>
      </c>
      <c r="DR94" s="96">
        <v>1540.0000000000009</v>
      </c>
      <c r="DS94" s="96">
        <v>0</v>
      </c>
      <c r="DT94" s="96">
        <v>0</v>
      </c>
      <c r="DU94" s="96">
        <v>0</v>
      </c>
      <c r="DV94" s="96">
        <v>1702.6762454445641</v>
      </c>
      <c r="DW94" s="96">
        <v>1688.8942860795059</v>
      </c>
      <c r="DX94" s="96">
        <v>1675.121772718039</v>
      </c>
      <c r="DY94" s="96">
        <v>1660.89231591049</v>
      </c>
      <c r="DZ94" s="96">
        <v>1646.672935276604</v>
      </c>
      <c r="EA94" s="96">
        <v>1632.463620117438</v>
      </c>
      <c r="EB94" s="96">
        <v>1618.264359749207</v>
      </c>
      <c r="EC94" s="96">
        <v>1603.8426170196699</v>
      </c>
      <c r="ED94" s="96">
        <v>1589.6635986367739</v>
      </c>
      <c r="EE94" s="96">
        <v>34.12942587474199</v>
      </c>
      <c r="EF94" s="96">
        <v>20.515018476256031</v>
      </c>
      <c r="EG94" s="96">
        <v>6.910227831977922</v>
      </c>
      <c r="EH94" s="101">
        <v>46661</v>
      </c>
      <c r="EI94" s="99">
        <v>0.04</v>
      </c>
      <c r="EJ94" t="s">
        <v>377</v>
      </c>
      <c r="EK94" s="101"/>
      <c r="EL94" s="99"/>
      <c r="EN94" s="101"/>
      <c r="EO94" s="99"/>
      <c r="EQ94" s="101"/>
      <c r="ER94" s="99"/>
    </row>
    <row r="95" spans="1:148" x14ac:dyDescent="0.3">
      <c r="A95" t="s">
        <v>35</v>
      </c>
      <c r="B95" t="s">
        <v>56</v>
      </c>
      <c r="C95" t="s">
        <v>84</v>
      </c>
      <c r="D95" t="s">
        <v>436</v>
      </c>
      <c r="E95" t="s">
        <v>533</v>
      </c>
      <c r="F95" s="94">
        <v>84000</v>
      </c>
      <c r="G95" s="95">
        <v>12</v>
      </c>
      <c r="H95" s="96">
        <v>1.02</v>
      </c>
      <c r="I95" s="96">
        <v>1.0175000000000001</v>
      </c>
      <c r="J95" s="97">
        <v>0.9439916119620716</v>
      </c>
      <c r="K95" s="96">
        <v>1.002457002457003</v>
      </c>
      <c r="L95" s="96">
        <v>1.0063648743927289</v>
      </c>
      <c r="M95" s="96">
        <v>1</v>
      </c>
      <c r="N95" s="98">
        <v>0.60399999999999998</v>
      </c>
      <c r="O95" s="98">
        <v>0.60933785927849871</v>
      </c>
      <c r="P95" s="98">
        <v>0.59938616960139057</v>
      </c>
      <c r="Q95" s="99">
        <v>0</v>
      </c>
      <c r="R95" s="96">
        <v>1</v>
      </c>
      <c r="S95" s="96">
        <v>0.99236120794932203</v>
      </c>
      <c r="T95" s="99">
        <v>-2.4509803921570761E-3</v>
      </c>
      <c r="U95" s="99">
        <v>2.4570024570023108E-3</v>
      </c>
      <c r="V95" s="95">
        <v>0</v>
      </c>
      <c r="W95" s="99">
        <v>0</v>
      </c>
      <c r="X95" s="99">
        <v>0</v>
      </c>
      <c r="Y95" s="95">
        <v>0</v>
      </c>
      <c r="Z95" s="95">
        <v>1</v>
      </c>
      <c r="AA95" s="98">
        <v>0.60933785927849871</v>
      </c>
      <c r="AB95" s="98">
        <v>0.59938616960139057</v>
      </c>
      <c r="AC95" s="100">
        <v>0</v>
      </c>
      <c r="AD95" s="96">
        <v>0</v>
      </c>
      <c r="AE95" s="95">
        <v>1</v>
      </c>
      <c r="AF95" s="95">
        <v>0</v>
      </c>
      <c r="AG95" s="96">
        <v>1.01</v>
      </c>
      <c r="AH95" s="96">
        <v>1.017066289316704</v>
      </c>
      <c r="AI95" s="96">
        <v>1.0272376819941971</v>
      </c>
      <c r="AJ95" s="96">
        <v>85680</v>
      </c>
      <c r="AK95" s="96">
        <v>85469.999999999985</v>
      </c>
      <c r="AL95" s="96">
        <v>79295.295404814009</v>
      </c>
      <c r="AM95" s="96">
        <v>84206.388206388219</v>
      </c>
      <c r="AN95" s="96">
        <v>84534.649448989236</v>
      </c>
      <c r="AO95" s="96">
        <v>84000</v>
      </c>
      <c r="AP95" s="96">
        <v>50736</v>
      </c>
      <c r="AQ95" s="96">
        <v>51184.380179393891</v>
      </c>
      <c r="AR95" s="96">
        <v>50348.438246516809</v>
      </c>
      <c r="AS95" s="96">
        <v>0</v>
      </c>
      <c r="AT95" s="96">
        <v>84000.000000000015</v>
      </c>
      <c r="AU95" s="96">
        <v>83358.341467743056</v>
      </c>
      <c r="AV95" s="96">
        <v>51184.380179393891</v>
      </c>
      <c r="AW95" s="96">
        <v>50348.438246516809</v>
      </c>
      <c r="AX95" s="96">
        <v>79800</v>
      </c>
      <c r="AY95" s="96">
        <v>78960</v>
      </c>
      <c r="AZ95" s="96">
        <v>80640</v>
      </c>
      <c r="BA95" s="96">
        <v>51660</v>
      </c>
      <c r="BB95" s="96">
        <v>84000</v>
      </c>
      <c r="BC95" s="96">
        <v>84000</v>
      </c>
      <c r="BD95" s="96">
        <v>84000</v>
      </c>
      <c r="BE95" s="96">
        <v>84000</v>
      </c>
      <c r="BF95" s="96">
        <v>84000</v>
      </c>
      <c r="BG95" s="96">
        <v>84000</v>
      </c>
      <c r="BH95" s="96">
        <v>84000</v>
      </c>
      <c r="BI95" s="96">
        <v>84000</v>
      </c>
      <c r="BJ95" s="96">
        <v>84000</v>
      </c>
      <c r="BK95" s="96">
        <v>84000</v>
      </c>
      <c r="BL95" s="96">
        <v>84000</v>
      </c>
      <c r="BM95" s="96">
        <v>84000</v>
      </c>
      <c r="BN95" s="96">
        <v>3153.6564333341348</v>
      </c>
      <c r="BO95" s="96">
        <v>3151.6107477295318</v>
      </c>
      <c r="BP95" s="96">
        <v>3149.5707337703702</v>
      </c>
      <c r="BQ95" s="96">
        <v>3147.4675050443561</v>
      </c>
      <c r="BR95" s="96">
        <v>3145.3702879366501</v>
      </c>
      <c r="BS95" s="96">
        <v>3143.2790567097281</v>
      </c>
      <c r="BT95" s="96">
        <v>1432.5429272281319</v>
      </c>
      <c r="BU95" s="96">
        <v>1430.4709916719221</v>
      </c>
      <c r="BV95" s="96">
        <v>1428.4383153186859</v>
      </c>
      <c r="BW95" s="96">
        <v>1426.411407569366</v>
      </c>
      <c r="BX95" s="96">
        <v>1424.390243902438</v>
      </c>
      <c r="BY95" s="96">
        <v>1422.374799935051</v>
      </c>
      <c r="BZ95" s="96">
        <v>1680.000000000002</v>
      </c>
      <c r="CA95" s="96">
        <v>1680.000000000002</v>
      </c>
      <c r="CB95" s="96">
        <v>1680.000000000002</v>
      </c>
      <c r="CC95" s="96">
        <v>1680.000000000002</v>
      </c>
      <c r="CD95" s="96">
        <v>1680.000000000002</v>
      </c>
      <c r="CE95" s="96">
        <v>1680.000000000002</v>
      </c>
      <c r="CF95" s="96">
        <v>0</v>
      </c>
      <c r="CG95" s="96">
        <v>0</v>
      </c>
      <c r="CH95" s="96">
        <v>0</v>
      </c>
      <c r="CI95" s="96">
        <v>0</v>
      </c>
      <c r="CJ95" s="96">
        <v>0</v>
      </c>
      <c r="CK95" s="96">
        <v>0</v>
      </c>
      <c r="CL95" s="96">
        <v>84000</v>
      </c>
      <c r="CM95" s="96">
        <v>84000</v>
      </c>
      <c r="CN95" s="96">
        <v>84000</v>
      </c>
      <c r="CO95" s="96">
        <v>84000</v>
      </c>
      <c r="CP95" s="96">
        <v>84000</v>
      </c>
      <c r="CQ95" s="96">
        <v>84000</v>
      </c>
      <c r="CR95" s="96">
        <v>84000</v>
      </c>
      <c r="CS95" s="96">
        <v>84000</v>
      </c>
      <c r="CT95" s="96">
        <v>84000</v>
      </c>
      <c r="CU95" s="96">
        <v>84000</v>
      </c>
      <c r="CV95" s="96">
        <v>84000</v>
      </c>
      <c r="CW95" s="96">
        <v>84000</v>
      </c>
      <c r="CX95" s="96">
        <v>1444.761209151108</v>
      </c>
      <c r="CY95" s="96">
        <v>1442.755635028944</v>
      </c>
      <c r="CZ95" s="96">
        <v>1440.7556213434941</v>
      </c>
      <c r="DA95" s="96">
        <v>1438.6936323964201</v>
      </c>
      <c r="DB95" s="96">
        <v>1436.6375371927941</v>
      </c>
      <c r="DC95" s="96">
        <v>1434.5873104997311</v>
      </c>
      <c r="DD95" s="96">
        <v>1432.5429272281319</v>
      </c>
      <c r="DE95" s="96">
        <v>1430.4709916719221</v>
      </c>
      <c r="DF95" s="96">
        <v>1428.4383153186859</v>
      </c>
      <c r="DG95" s="96">
        <v>1426.411407569366</v>
      </c>
      <c r="DH95" s="96">
        <v>1424.390243902438</v>
      </c>
      <c r="DI95" s="96">
        <v>1422.374799935051</v>
      </c>
      <c r="DJ95" s="96">
        <v>0</v>
      </c>
      <c r="DK95" s="96">
        <v>0</v>
      </c>
      <c r="DL95" s="96">
        <v>0</v>
      </c>
      <c r="DM95" s="96">
        <v>0</v>
      </c>
      <c r="DN95" s="96">
        <v>0</v>
      </c>
      <c r="DO95" s="96">
        <v>0</v>
      </c>
      <c r="DP95" s="96">
        <v>0</v>
      </c>
      <c r="DQ95" s="96">
        <v>0</v>
      </c>
      <c r="DR95" s="96">
        <v>0</v>
      </c>
      <c r="DS95" s="96">
        <v>0</v>
      </c>
      <c r="DT95" s="96">
        <v>0</v>
      </c>
      <c r="DU95" s="96">
        <v>0</v>
      </c>
      <c r="DV95" s="96">
        <v>1360.016677089839</v>
      </c>
      <c r="DW95" s="96">
        <v>1243.5233160621831</v>
      </c>
      <c r="DX95" s="96">
        <v>1127.3474856205601</v>
      </c>
      <c r="DY95" s="96">
        <v>1007.565971581467</v>
      </c>
      <c r="DZ95" s="96">
        <v>888.12106972565368</v>
      </c>
      <c r="EA95" s="96">
        <v>769.01136311357993</v>
      </c>
      <c r="EB95" s="96">
        <v>650.23544274721075</v>
      </c>
      <c r="EC95" s="96">
        <v>529.85297153473357</v>
      </c>
      <c r="ED95" s="96">
        <v>411.74584268633561</v>
      </c>
      <c r="EE95" s="96">
        <v>293.96829753654788</v>
      </c>
      <c r="EF95" s="96">
        <v>176.51895842851761</v>
      </c>
      <c r="EG95" s="96">
        <v>59.396455372827013</v>
      </c>
      <c r="EH95" s="101">
        <v>46204</v>
      </c>
      <c r="EI95" s="99">
        <v>0.02</v>
      </c>
      <c r="EJ95" t="s">
        <v>376</v>
      </c>
      <c r="EK95" s="101"/>
      <c r="EL95" s="99"/>
      <c r="EN95" s="101"/>
      <c r="EO95" s="99"/>
      <c r="EQ95" s="101"/>
      <c r="ER95" s="99"/>
    </row>
    <row r="96" spans="1:148" x14ac:dyDescent="0.3">
      <c r="A96" t="s">
        <v>35</v>
      </c>
      <c r="B96" t="s">
        <v>56</v>
      </c>
      <c r="C96" t="s">
        <v>89</v>
      </c>
      <c r="D96" t="s">
        <v>438</v>
      </c>
      <c r="E96" t="s">
        <v>534</v>
      </c>
      <c r="F96" s="94">
        <v>70000</v>
      </c>
      <c r="G96" s="95">
        <v>12</v>
      </c>
      <c r="H96" s="96">
        <v>1.03</v>
      </c>
      <c r="I96" s="96">
        <v>1.024895833333334</v>
      </c>
      <c r="J96" s="97">
        <v>0.93999999999999984</v>
      </c>
      <c r="K96" s="96">
        <v>1.0049801809126939</v>
      </c>
      <c r="L96" s="96">
        <v>1.0106382978723401</v>
      </c>
      <c r="M96" s="96">
        <v>1</v>
      </c>
      <c r="N96" s="98">
        <v>0.63200000000000001</v>
      </c>
      <c r="O96" s="98">
        <v>0.64190436236168247</v>
      </c>
      <c r="P96" s="98">
        <v>0.63872340425531904</v>
      </c>
      <c r="Q96" s="99">
        <v>0</v>
      </c>
      <c r="R96" s="96">
        <v>0.99999999999999978</v>
      </c>
      <c r="S96" s="96">
        <v>1.0106382978723401</v>
      </c>
      <c r="T96" s="99">
        <v>-4.9555016181225264E-3</v>
      </c>
      <c r="U96" s="99">
        <v>4.9801809126941432E-3</v>
      </c>
      <c r="V96" s="95">
        <v>0</v>
      </c>
      <c r="W96" s="99">
        <v>0</v>
      </c>
      <c r="X96" s="99">
        <v>0</v>
      </c>
      <c r="Y96" s="95">
        <v>0</v>
      </c>
      <c r="Z96" s="95">
        <v>1</v>
      </c>
      <c r="AA96" s="98">
        <v>0.64190436236168247</v>
      </c>
      <c r="AB96" s="98">
        <v>0.63872340425531904</v>
      </c>
      <c r="AC96" s="100">
        <v>0</v>
      </c>
      <c r="AD96" s="96">
        <v>0</v>
      </c>
      <c r="AE96" s="95">
        <v>1</v>
      </c>
      <c r="AF96" s="95">
        <v>0</v>
      </c>
      <c r="AG96" s="96">
        <v>1.0175000000000001</v>
      </c>
      <c r="AH96" s="96">
        <v>1</v>
      </c>
      <c r="AI96" s="96">
        <v>1.0175000000000001</v>
      </c>
      <c r="AJ96" s="96">
        <v>72100</v>
      </c>
      <c r="AK96" s="96">
        <v>71742.708333333358</v>
      </c>
      <c r="AL96" s="96">
        <v>65799.999999999985</v>
      </c>
      <c r="AM96" s="96">
        <v>70348.612663888576</v>
      </c>
      <c r="AN96" s="96">
        <v>70744.680851063837</v>
      </c>
      <c r="AO96" s="96">
        <v>70000</v>
      </c>
      <c r="AP96" s="96">
        <v>44240</v>
      </c>
      <c r="AQ96" s="96">
        <v>44933.30536531777</v>
      </c>
      <c r="AR96" s="96">
        <v>44710.638297872327</v>
      </c>
      <c r="AS96" s="96">
        <v>0</v>
      </c>
      <c r="AT96" s="96">
        <v>69999.999999999985</v>
      </c>
      <c r="AU96" s="96">
        <v>70744.680851063837</v>
      </c>
      <c r="AV96" s="96">
        <v>44933.30536531777</v>
      </c>
      <c r="AW96" s="96">
        <v>44710.638297872327</v>
      </c>
      <c r="AX96" s="96">
        <v>66500</v>
      </c>
      <c r="AY96" s="96">
        <v>65800</v>
      </c>
      <c r="AZ96" s="96">
        <v>65800</v>
      </c>
      <c r="BA96" s="96">
        <v>44450</v>
      </c>
      <c r="BB96" s="96">
        <v>70000</v>
      </c>
      <c r="BC96" s="96">
        <v>70000</v>
      </c>
      <c r="BD96" s="96">
        <v>70000</v>
      </c>
      <c r="BE96" s="96">
        <v>70000</v>
      </c>
      <c r="BF96" s="96">
        <v>70000</v>
      </c>
      <c r="BG96" s="96">
        <v>70000</v>
      </c>
      <c r="BH96" s="96">
        <v>70000</v>
      </c>
      <c r="BI96" s="96">
        <v>70000</v>
      </c>
      <c r="BJ96" s="96">
        <v>70000</v>
      </c>
      <c r="BK96" s="96">
        <v>70000</v>
      </c>
      <c r="BL96" s="96">
        <v>70000</v>
      </c>
      <c r="BM96" s="96">
        <v>70000</v>
      </c>
      <c r="BN96" s="96">
        <v>2100.0000000000018</v>
      </c>
      <c r="BO96" s="96">
        <v>2100.0000000000018</v>
      </c>
      <c r="BP96" s="96">
        <v>2100.0000000000018</v>
      </c>
      <c r="BQ96" s="96">
        <v>2100.0000000000018</v>
      </c>
      <c r="BR96" s="96">
        <v>2100.0000000000018</v>
      </c>
      <c r="BS96" s="96">
        <v>2100.0000000000018</v>
      </c>
      <c r="BT96" s="96">
        <v>2100.0000000000018</v>
      </c>
      <c r="BU96" s="96">
        <v>0</v>
      </c>
      <c r="BV96" s="96">
        <v>0</v>
      </c>
      <c r="BW96" s="96">
        <v>0</v>
      </c>
      <c r="BX96" s="96">
        <v>0</v>
      </c>
      <c r="BY96" s="96">
        <v>0</v>
      </c>
      <c r="BZ96" s="96">
        <v>2100.0000000000018</v>
      </c>
      <c r="CA96" s="96">
        <v>2100.0000000000018</v>
      </c>
      <c r="CB96" s="96">
        <v>2100.0000000000018</v>
      </c>
      <c r="CC96" s="96">
        <v>2100.0000000000018</v>
      </c>
      <c r="CD96" s="96">
        <v>2100.0000000000018</v>
      </c>
      <c r="CE96" s="96">
        <v>2100.0000000000018</v>
      </c>
      <c r="CF96" s="96">
        <v>2100.0000000000018</v>
      </c>
      <c r="CG96" s="96">
        <v>0</v>
      </c>
      <c r="CH96" s="96">
        <v>0</v>
      </c>
      <c r="CI96" s="96">
        <v>0</v>
      </c>
      <c r="CJ96" s="96">
        <v>0</v>
      </c>
      <c r="CK96" s="96">
        <v>0</v>
      </c>
      <c r="CL96" s="96">
        <v>70000</v>
      </c>
      <c r="CM96" s="96">
        <v>70000</v>
      </c>
      <c r="CN96" s="96">
        <v>70000</v>
      </c>
      <c r="CO96" s="96">
        <v>70000</v>
      </c>
      <c r="CP96" s="96">
        <v>70000</v>
      </c>
      <c r="CQ96" s="96">
        <v>70000</v>
      </c>
      <c r="CR96" s="96">
        <v>70000</v>
      </c>
      <c r="CS96" s="96">
        <v>70000</v>
      </c>
      <c r="CT96" s="96">
        <v>70000</v>
      </c>
      <c r="CU96" s="96">
        <v>70000</v>
      </c>
      <c r="CV96" s="96">
        <v>70000</v>
      </c>
      <c r="CW96" s="96">
        <v>70000</v>
      </c>
      <c r="CX96" s="96">
        <v>0</v>
      </c>
      <c r="CY96" s="96">
        <v>0</v>
      </c>
      <c r="CZ96" s="96">
        <v>0</v>
      </c>
      <c r="DA96" s="96">
        <v>0</v>
      </c>
      <c r="DB96" s="96">
        <v>0</v>
      </c>
      <c r="DC96" s="96">
        <v>0</v>
      </c>
      <c r="DD96" s="96">
        <v>0</v>
      </c>
      <c r="DE96" s="96">
        <v>0</v>
      </c>
      <c r="DF96" s="96">
        <v>0</v>
      </c>
      <c r="DG96" s="96">
        <v>0</v>
      </c>
      <c r="DH96" s="96">
        <v>0</v>
      </c>
      <c r="DI96" s="96">
        <v>0</v>
      </c>
      <c r="DJ96" s="96">
        <v>0</v>
      </c>
      <c r="DK96" s="96">
        <v>0</v>
      </c>
      <c r="DL96" s="96">
        <v>0</v>
      </c>
      <c r="DM96" s="96">
        <v>0</v>
      </c>
      <c r="DN96" s="96">
        <v>0</v>
      </c>
      <c r="DO96" s="96">
        <v>0</v>
      </c>
      <c r="DP96" s="96">
        <v>0</v>
      </c>
      <c r="DQ96" s="96">
        <v>0</v>
      </c>
      <c r="DR96" s="96">
        <v>0</v>
      </c>
      <c r="DS96" s="96">
        <v>0</v>
      </c>
      <c r="DT96" s="96">
        <v>0</v>
      </c>
      <c r="DU96" s="96">
        <v>0</v>
      </c>
      <c r="DV96" s="96">
        <v>0</v>
      </c>
      <c r="DW96" s="96">
        <v>0</v>
      </c>
      <c r="DX96" s="96">
        <v>0</v>
      </c>
      <c r="DY96" s="96">
        <v>0</v>
      </c>
      <c r="DZ96" s="96">
        <v>0</v>
      </c>
      <c r="EA96" s="96">
        <v>0</v>
      </c>
      <c r="EB96" s="96">
        <v>0</v>
      </c>
      <c r="EC96" s="96">
        <v>0</v>
      </c>
      <c r="ED96" s="96">
        <v>0</v>
      </c>
      <c r="EE96" s="96">
        <v>0</v>
      </c>
      <c r="EF96" s="96">
        <v>0</v>
      </c>
      <c r="EG96" s="96">
        <v>0</v>
      </c>
      <c r="EH96" s="101">
        <v>46235</v>
      </c>
      <c r="EI96" s="99">
        <v>0.03</v>
      </c>
      <c r="EJ96" t="s">
        <v>376</v>
      </c>
      <c r="EK96" s="101"/>
      <c r="EL96" s="99"/>
      <c r="EN96" s="101"/>
      <c r="EO96" s="99"/>
      <c r="EQ96" s="101"/>
      <c r="ER96" s="99"/>
    </row>
    <row r="97" spans="1:148" x14ac:dyDescent="0.3">
      <c r="A97" t="s">
        <v>35</v>
      </c>
      <c r="B97" t="s">
        <v>56</v>
      </c>
      <c r="C97" t="s">
        <v>91</v>
      </c>
      <c r="D97" t="s">
        <v>440</v>
      </c>
      <c r="E97" t="s">
        <v>535</v>
      </c>
      <c r="F97" s="94">
        <v>56000</v>
      </c>
      <c r="G97" s="95">
        <v>12</v>
      </c>
      <c r="H97" s="96">
        <v>1</v>
      </c>
      <c r="I97" s="96">
        <v>1</v>
      </c>
      <c r="J97" s="97">
        <v>0.94299370897155343</v>
      </c>
      <c r="K97" s="96">
        <v>1</v>
      </c>
      <c r="L97" s="96">
        <v>1.007429838568157</v>
      </c>
      <c r="M97" s="96">
        <v>1</v>
      </c>
      <c r="N97" s="98">
        <v>0.61599999999999999</v>
      </c>
      <c r="O97" s="98">
        <v>0.62057678055798482</v>
      </c>
      <c r="P97" s="98">
        <v>0.61407082568576932</v>
      </c>
      <c r="Q97" s="99">
        <v>0</v>
      </c>
      <c r="R97" s="96">
        <v>1</v>
      </c>
      <c r="S97" s="96">
        <v>0.99686822351585935</v>
      </c>
      <c r="T97" s="99">
        <v>0</v>
      </c>
      <c r="U97" s="99">
        <v>0</v>
      </c>
      <c r="V97" s="95">
        <v>0</v>
      </c>
      <c r="W97" s="99">
        <v>0</v>
      </c>
      <c r="X97" s="99">
        <v>0</v>
      </c>
      <c r="Y97" s="95">
        <v>0</v>
      </c>
      <c r="Z97" s="95">
        <v>1</v>
      </c>
      <c r="AA97" s="98">
        <v>0.62057678055798482</v>
      </c>
      <c r="AB97" s="98">
        <v>0.61407082568576932</v>
      </c>
      <c r="AC97" s="100">
        <v>0</v>
      </c>
      <c r="AD97" s="96">
        <v>0</v>
      </c>
      <c r="AE97" s="95">
        <v>0</v>
      </c>
      <c r="AF97" s="95">
        <v>0</v>
      </c>
      <c r="AG97" s="96">
        <v>1</v>
      </c>
      <c r="AH97" s="96">
        <v>1.012785937399076</v>
      </c>
      <c r="AI97" s="96">
        <v>1.012785937399076</v>
      </c>
      <c r="AJ97" s="96">
        <v>56000</v>
      </c>
      <c r="AK97" s="96">
        <v>56000</v>
      </c>
      <c r="AL97" s="96">
        <v>52807.64770240699</v>
      </c>
      <c r="AM97" s="96">
        <v>56000</v>
      </c>
      <c r="AN97" s="96">
        <v>56416.070959816803</v>
      </c>
      <c r="AO97" s="96">
        <v>56000</v>
      </c>
      <c r="AP97" s="96">
        <v>34496</v>
      </c>
      <c r="AQ97" s="96">
        <v>34752.299711247149</v>
      </c>
      <c r="AR97" s="96">
        <v>34387.966238403082</v>
      </c>
      <c r="AS97" s="96">
        <v>0</v>
      </c>
      <c r="AT97" s="96">
        <v>56000</v>
      </c>
      <c r="AU97" s="96">
        <v>55824.620516888121</v>
      </c>
      <c r="AV97" s="96">
        <v>34752.299711247149</v>
      </c>
      <c r="AW97" s="96">
        <v>34387.966238403082</v>
      </c>
      <c r="AX97" s="96">
        <v>53200</v>
      </c>
      <c r="AY97" s="96">
        <v>52640</v>
      </c>
      <c r="AZ97" s="96">
        <v>53480</v>
      </c>
      <c r="BA97" s="96">
        <v>36680</v>
      </c>
      <c r="BB97" s="96">
        <v>56000</v>
      </c>
      <c r="BC97" s="96">
        <v>56000</v>
      </c>
      <c r="BD97" s="96">
        <v>56000</v>
      </c>
      <c r="BE97" s="96">
        <v>56000</v>
      </c>
      <c r="BF97" s="96">
        <v>56000</v>
      </c>
      <c r="BG97" s="96">
        <v>56000</v>
      </c>
      <c r="BH97" s="96">
        <v>56000</v>
      </c>
      <c r="BI97" s="96">
        <v>56000</v>
      </c>
      <c r="BJ97" s="96">
        <v>56000</v>
      </c>
      <c r="BK97" s="96">
        <v>56000</v>
      </c>
      <c r="BL97" s="96">
        <v>56000</v>
      </c>
      <c r="BM97" s="96">
        <v>56000</v>
      </c>
      <c r="BN97" s="96">
        <v>720.19590456111791</v>
      </c>
      <c r="BO97" s="96">
        <v>719.44809461236048</v>
      </c>
      <c r="BP97" s="96">
        <v>718.70183601831707</v>
      </c>
      <c r="BQ97" s="96">
        <v>717.93190652367753</v>
      </c>
      <c r="BR97" s="96">
        <v>717.16362488085213</v>
      </c>
      <c r="BS97" s="96">
        <v>716.39698580524146</v>
      </c>
      <c r="BT97" s="96">
        <v>715.63198403482704</v>
      </c>
      <c r="BU97" s="96">
        <v>714.85611364020588</v>
      </c>
      <c r="BV97" s="96">
        <v>714.09439741007043</v>
      </c>
      <c r="BW97" s="96">
        <v>713.33430274829186</v>
      </c>
      <c r="BX97" s="96">
        <v>712.57582448229323</v>
      </c>
      <c r="BY97" s="96">
        <v>711.81895746150656</v>
      </c>
      <c r="BZ97" s="96">
        <v>0</v>
      </c>
      <c r="CA97" s="96">
        <v>0</v>
      </c>
      <c r="CB97" s="96">
        <v>0</v>
      </c>
      <c r="CC97" s="96">
        <v>0</v>
      </c>
      <c r="CD97" s="96">
        <v>0</v>
      </c>
      <c r="CE97" s="96">
        <v>0</v>
      </c>
      <c r="CF97" s="96">
        <v>0</v>
      </c>
      <c r="CG97" s="96">
        <v>0</v>
      </c>
      <c r="CH97" s="96">
        <v>0</v>
      </c>
      <c r="CI97" s="96">
        <v>0</v>
      </c>
      <c r="CJ97" s="96">
        <v>0</v>
      </c>
      <c r="CK97" s="96">
        <v>0</v>
      </c>
      <c r="CL97" s="96">
        <v>56000</v>
      </c>
      <c r="CM97" s="96">
        <v>56000</v>
      </c>
      <c r="CN97" s="96">
        <v>56000</v>
      </c>
      <c r="CO97" s="96">
        <v>56000</v>
      </c>
      <c r="CP97" s="96">
        <v>56000</v>
      </c>
      <c r="CQ97" s="96">
        <v>56000</v>
      </c>
      <c r="CR97" s="96">
        <v>56000</v>
      </c>
      <c r="CS97" s="96">
        <v>56000</v>
      </c>
      <c r="CT97" s="96">
        <v>56000</v>
      </c>
      <c r="CU97" s="96">
        <v>56000</v>
      </c>
      <c r="CV97" s="96">
        <v>56000</v>
      </c>
      <c r="CW97" s="96">
        <v>56000</v>
      </c>
      <c r="CX97" s="96">
        <v>720.19590456111791</v>
      </c>
      <c r="CY97" s="96">
        <v>719.44809461236048</v>
      </c>
      <c r="CZ97" s="96">
        <v>718.70183601831707</v>
      </c>
      <c r="DA97" s="96">
        <v>717.93190652367753</v>
      </c>
      <c r="DB97" s="96">
        <v>717.16362488085213</v>
      </c>
      <c r="DC97" s="96">
        <v>716.39698580524146</v>
      </c>
      <c r="DD97" s="96">
        <v>715.63198403482704</v>
      </c>
      <c r="DE97" s="96">
        <v>714.85611364020588</v>
      </c>
      <c r="DF97" s="96">
        <v>714.09439741007043</v>
      </c>
      <c r="DG97" s="96">
        <v>713.33430274829186</v>
      </c>
      <c r="DH97" s="96">
        <v>712.57582448229323</v>
      </c>
      <c r="DI97" s="96">
        <v>711.81895746150656</v>
      </c>
      <c r="DJ97" s="96">
        <v>0</v>
      </c>
      <c r="DK97" s="96">
        <v>0</v>
      </c>
      <c r="DL97" s="96">
        <v>0</v>
      </c>
      <c r="DM97" s="96">
        <v>0</v>
      </c>
      <c r="DN97" s="96">
        <v>0</v>
      </c>
      <c r="DO97" s="96">
        <v>0</v>
      </c>
      <c r="DP97" s="96">
        <v>0</v>
      </c>
      <c r="DQ97" s="96">
        <v>0</v>
      </c>
      <c r="DR97" s="96">
        <v>0</v>
      </c>
      <c r="DS97" s="96">
        <v>0</v>
      </c>
      <c r="DT97" s="96">
        <v>0</v>
      </c>
      <c r="DU97" s="96">
        <v>0</v>
      </c>
      <c r="DV97" s="96">
        <v>680.85599819106869</v>
      </c>
      <c r="DW97" s="96">
        <v>622.74838694730408</v>
      </c>
      <c r="DX97" s="96">
        <v>564.75979424987702</v>
      </c>
      <c r="DY97" s="96">
        <v>504.9302368594457</v>
      </c>
      <c r="DZ97" s="96">
        <v>445.22711132410461</v>
      </c>
      <c r="EA97" s="96">
        <v>385.65001730303368</v>
      </c>
      <c r="EB97" s="96">
        <v>326.19855614388092</v>
      </c>
      <c r="EC97" s="96">
        <v>265.90081093991279</v>
      </c>
      <c r="ED97" s="96">
        <v>206.7014695398193</v>
      </c>
      <c r="EE97" s="96">
        <v>147.6265686471603</v>
      </c>
      <c r="EF97" s="96">
        <v>88.675716301967356</v>
      </c>
      <c r="EG97" s="96">
        <v>29.848522188659739</v>
      </c>
      <c r="EH97" s="101"/>
      <c r="EI97" s="99"/>
      <c r="EK97" s="101"/>
      <c r="EL97" s="99"/>
      <c r="EN97" s="101"/>
      <c r="EO97" s="99"/>
      <c r="EQ97" s="101"/>
      <c r="ER97" s="99"/>
    </row>
    <row r="98" spans="1:148" x14ac:dyDescent="0.3">
      <c r="A98" t="s">
        <v>35</v>
      </c>
      <c r="B98" t="s">
        <v>56</v>
      </c>
      <c r="C98" t="s">
        <v>93</v>
      </c>
      <c r="D98" t="s">
        <v>442</v>
      </c>
      <c r="E98" t="s">
        <v>536</v>
      </c>
      <c r="F98" s="94">
        <v>42000</v>
      </c>
      <c r="G98" s="95">
        <v>12</v>
      </c>
      <c r="H98" s="96">
        <v>1.05</v>
      </c>
      <c r="I98" s="96">
        <v>1.04775</v>
      </c>
      <c r="J98" s="97">
        <v>0.93900209700948201</v>
      </c>
      <c r="K98" s="96">
        <v>1.002147458840372</v>
      </c>
      <c r="L98" s="96">
        <v>1.0117123305960061</v>
      </c>
      <c r="M98" s="96">
        <v>1</v>
      </c>
      <c r="N98" s="98">
        <v>0.6</v>
      </c>
      <c r="O98" s="98">
        <v>0.60833096471055481</v>
      </c>
      <c r="P98" s="98">
        <v>0.58646252810034061</v>
      </c>
      <c r="Q98" s="99">
        <v>0</v>
      </c>
      <c r="R98" s="96">
        <v>0.96269554753309272</v>
      </c>
      <c r="S98" s="96">
        <v>1.0153132517737149</v>
      </c>
      <c r="T98" s="99">
        <v>-2.1428571428572241E-3</v>
      </c>
      <c r="U98" s="99">
        <v>4.0980672870436718E-2</v>
      </c>
      <c r="V98" s="95">
        <v>0</v>
      </c>
      <c r="W98" s="99">
        <v>0</v>
      </c>
      <c r="X98" s="99">
        <v>0</v>
      </c>
      <c r="Y98" s="95">
        <v>0</v>
      </c>
      <c r="Z98" s="95">
        <v>1</v>
      </c>
      <c r="AA98" s="98">
        <v>0.60833096471055481</v>
      </c>
      <c r="AB98" s="98">
        <v>0.58646252810034061</v>
      </c>
      <c r="AC98" s="100">
        <v>0</v>
      </c>
      <c r="AD98" s="96">
        <v>0</v>
      </c>
      <c r="AE98" s="95">
        <v>1</v>
      </c>
      <c r="AF98" s="95">
        <v>1</v>
      </c>
      <c r="AG98" s="96">
        <v>1.0685</v>
      </c>
      <c r="AH98" s="96">
        <v>0.99575616743366657</v>
      </c>
      <c r="AI98" s="96">
        <v>1.06396548225326</v>
      </c>
      <c r="AJ98" s="96">
        <v>44100</v>
      </c>
      <c r="AK98" s="96">
        <v>44005.5</v>
      </c>
      <c r="AL98" s="96">
        <v>39438.088074398242</v>
      </c>
      <c r="AM98" s="96">
        <v>42090.193271295633</v>
      </c>
      <c r="AN98" s="96">
        <v>42491.917885032257</v>
      </c>
      <c r="AO98" s="96">
        <v>42000</v>
      </c>
      <c r="AP98" s="96">
        <v>25200</v>
      </c>
      <c r="AQ98" s="96">
        <v>25549.9005178433</v>
      </c>
      <c r="AR98" s="96">
        <v>24631.426180214301</v>
      </c>
      <c r="AS98" s="96">
        <v>0</v>
      </c>
      <c r="AT98" s="96">
        <v>40433.212996389891</v>
      </c>
      <c r="AU98" s="96">
        <v>42643.156574496017</v>
      </c>
      <c r="AV98" s="96">
        <v>25549.9005178433</v>
      </c>
      <c r="AW98" s="96">
        <v>24631.426180214301</v>
      </c>
      <c r="AX98" s="96">
        <v>39900</v>
      </c>
      <c r="AY98" s="96">
        <v>39480</v>
      </c>
      <c r="AZ98" s="96">
        <v>39270</v>
      </c>
      <c r="BA98" s="96">
        <v>26250</v>
      </c>
      <c r="BB98" s="96">
        <v>42000</v>
      </c>
      <c r="BC98" s="96">
        <v>42000</v>
      </c>
      <c r="BD98" s="96">
        <v>42000</v>
      </c>
      <c r="BE98" s="96">
        <v>42000</v>
      </c>
      <c r="BF98" s="96">
        <v>42000</v>
      </c>
      <c r="BG98" s="96">
        <v>42000</v>
      </c>
      <c r="BH98" s="96">
        <v>42000</v>
      </c>
      <c r="BI98" s="96">
        <v>42000</v>
      </c>
      <c r="BJ98" s="96">
        <v>42000</v>
      </c>
      <c r="BK98" s="96">
        <v>42000</v>
      </c>
      <c r="BL98" s="96">
        <v>42000</v>
      </c>
      <c r="BM98" s="96">
        <v>42000</v>
      </c>
      <c r="BN98" s="96">
        <v>1913.2082368709721</v>
      </c>
      <c r="BO98" s="96">
        <v>1913.1442700594389</v>
      </c>
      <c r="BP98" s="96">
        <v>1913.080259422055</v>
      </c>
      <c r="BQ98" s="96">
        <v>3669.5345941173841</v>
      </c>
      <c r="BR98" s="96">
        <v>3669.4656696125148</v>
      </c>
      <c r="BS98" s="96">
        <v>3669.396696232413</v>
      </c>
      <c r="BT98" s="96">
        <v>3669.3276739250582</v>
      </c>
      <c r="BU98" s="96">
        <v>3669.257469913864</v>
      </c>
      <c r="BV98" s="96">
        <v>3669.1883487914761</v>
      </c>
      <c r="BW98" s="96">
        <v>1494.3992176995621</v>
      </c>
      <c r="BX98" s="96">
        <v>1494.3332945149691</v>
      </c>
      <c r="BY98" s="96">
        <v>1494.267324483493</v>
      </c>
      <c r="BZ98" s="96">
        <v>2100.0000000000018</v>
      </c>
      <c r="CA98" s="96">
        <v>2100.0000000000018</v>
      </c>
      <c r="CB98" s="96">
        <v>2100.0000000000018</v>
      </c>
      <c r="CC98" s="96">
        <v>3864.0000000000041</v>
      </c>
      <c r="CD98" s="96">
        <v>3864.0000000000041</v>
      </c>
      <c r="CE98" s="96">
        <v>3864.0000000000041</v>
      </c>
      <c r="CF98" s="96">
        <v>3864.0000000000041</v>
      </c>
      <c r="CG98" s="96">
        <v>3864.0000000000041</v>
      </c>
      <c r="CH98" s="96">
        <v>3864.0000000000041</v>
      </c>
      <c r="CI98" s="96">
        <v>1680.000000000002</v>
      </c>
      <c r="CJ98" s="96">
        <v>1680.000000000002</v>
      </c>
      <c r="CK98" s="96">
        <v>1680.000000000002</v>
      </c>
      <c r="CL98" s="96">
        <v>42000</v>
      </c>
      <c r="CM98" s="96">
        <v>42000</v>
      </c>
      <c r="CN98" s="96">
        <v>42000</v>
      </c>
      <c r="CO98" s="96">
        <v>42000</v>
      </c>
      <c r="CP98" s="96">
        <v>42000</v>
      </c>
      <c r="CQ98" s="96">
        <v>42000</v>
      </c>
      <c r="CR98" s="96">
        <v>42000</v>
      </c>
      <c r="CS98" s="96">
        <v>42000</v>
      </c>
      <c r="CT98" s="96">
        <v>42000</v>
      </c>
      <c r="CU98" s="96">
        <v>42000</v>
      </c>
      <c r="CV98" s="96">
        <v>42000</v>
      </c>
      <c r="CW98" s="96">
        <v>42000</v>
      </c>
      <c r="CX98" s="96">
        <v>-177.89691726574179</v>
      </c>
      <c r="CY98" s="96">
        <v>-177.95783803862889</v>
      </c>
      <c r="CZ98" s="96">
        <v>-178.0188005504275</v>
      </c>
      <c r="DA98" s="96">
        <v>-178.08187351888159</v>
      </c>
      <c r="DB98" s="96">
        <v>-178.14499119733071</v>
      </c>
      <c r="DC98" s="96">
        <v>-178.20815363332289</v>
      </c>
      <c r="DD98" s="96">
        <v>-178.27136087448989</v>
      </c>
      <c r="DE98" s="96">
        <v>-178.33565026203411</v>
      </c>
      <c r="DF98" s="96">
        <v>-178.398947993158</v>
      </c>
      <c r="DG98" s="96">
        <v>-178.4622906735043</v>
      </c>
      <c r="DH98" s="96">
        <v>-178.52567835098921</v>
      </c>
      <c r="DI98" s="96">
        <v>-178.58911107356639</v>
      </c>
      <c r="DJ98" s="96">
        <v>1680.000000000002</v>
      </c>
      <c r="DK98" s="96">
        <v>1680.000000000002</v>
      </c>
      <c r="DL98" s="96">
        <v>1680.000000000002</v>
      </c>
      <c r="DM98" s="96">
        <v>0</v>
      </c>
      <c r="DN98" s="96">
        <v>0</v>
      </c>
      <c r="DO98" s="96">
        <v>0</v>
      </c>
      <c r="DP98" s="96">
        <v>0</v>
      </c>
      <c r="DQ98" s="96">
        <v>0</v>
      </c>
      <c r="DR98" s="96">
        <v>0</v>
      </c>
      <c r="DS98" s="96">
        <v>0</v>
      </c>
      <c r="DT98" s="96">
        <v>0</v>
      </c>
      <c r="DU98" s="96">
        <v>0</v>
      </c>
      <c r="DV98" s="96">
        <v>1502.0903523543691</v>
      </c>
      <c r="DW98" s="96">
        <v>1517.051026475013</v>
      </c>
      <c r="DX98" s="96">
        <v>1532.0219942973511</v>
      </c>
      <c r="DY98" s="96">
        <v>-127.3929933853621</v>
      </c>
      <c r="DZ98" s="96">
        <v>-112.4888403928159</v>
      </c>
      <c r="EA98" s="96">
        <v>-97.574073641688358</v>
      </c>
      <c r="EB98" s="96">
        <v>-82.648681790313816</v>
      </c>
      <c r="EC98" s="96">
        <v>-67.467711880736971</v>
      </c>
      <c r="ED98" s="96">
        <v>-52.520861089681233</v>
      </c>
      <c r="EE98" s="96">
        <v>-37.563350889394883</v>
      </c>
      <c r="EF98" s="96">
        <v>-22.595169873108389</v>
      </c>
      <c r="EG98" s="96">
        <v>-7.6163066177645788</v>
      </c>
      <c r="EH98" s="101">
        <v>46296</v>
      </c>
      <c r="EI98" s="99">
        <v>0.05</v>
      </c>
      <c r="EJ98" t="s">
        <v>376</v>
      </c>
      <c r="EK98" s="101">
        <v>46478</v>
      </c>
      <c r="EL98" s="99">
        <v>0.04</v>
      </c>
      <c r="EM98" t="s">
        <v>377</v>
      </c>
      <c r="EN98" s="101"/>
      <c r="EO98" s="99"/>
      <c r="EQ98" s="101"/>
      <c r="ER98" s="99"/>
    </row>
    <row r="99" spans="1:148" x14ac:dyDescent="0.3">
      <c r="A99" t="s">
        <v>35</v>
      </c>
      <c r="B99" t="s">
        <v>56</v>
      </c>
      <c r="C99" t="s">
        <v>95</v>
      </c>
      <c r="D99" t="s">
        <v>444</v>
      </c>
      <c r="E99" t="s">
        <v>537</v>
      </c>
      <c r="F99" s="94">
        <v>28000</v>
      </c>
      <c r="G99" s="95">
        <v>12</v>
      </c>
      <c r="H99" s="96">
        <v>1.06</v>
      </c>
      <c r="I99" s="96">
        <v>1.039166666666667</v>
      </c>
      <c r="J99" s="97">
        <v>0.94199580598103549</v>
      </c>
      <c r="K99" s="96">
        <v>1.020048115477145</v>
      </c>
      <c r="L99" s="96">
        <v>1.008497059082581</v>
      </c>
      <c r="M99" s="96">
        <v>1</v>
      </c>
      <c r="N99" s="98">
        <v>0.628</v>
      </c>
      <c r="O99" s="98">
        <v>0.64603334943713786</v>
      </c>
      <c r="P99" s="98">
        <v>0.628889477199984</v>
      </c>
      <c r="Q99" s="99">
        <v>0</v>
      </c>
      <c r="R99" s="96">
        <v>0.99999999999999978</v>
      </c>
      <c r="S99" s="96">
        <v>1.001416364968128</v>
      </c>
      <c r="T99" s="99">
        <v>-1.965408805031443E-2</v>
      </c>
      <c r="U99" s="99">
        <v>2.0048115477145249E-2</v>
      </c>
      <c r="V99" s="95">
        <v>0</v>
      </c>
      <c r="W99" s="99">
        <v>0</v>
      </c>
      <c r="X99" s="99">
        <v>0</v>
      </c>
      <c r="Y99" s="95">
        <v>0</v>
      </c>
      <c r="Z99" s="95">
        <v>1</v>
      </c>
      <c r="AA99" s="98">
        <v>0.64603334943713786</v>
      </c>
      <c r="AB99" s="98">
        <v>0.628889477199984</v>
      </c>
      <c r="AC99" s="100">
        <v>0</v>
      </c>
      <c r="AD99" s="96">
        <v>0</v>
      </c>
      <c r="AE99" s="95">
        <v>1</v>
      </c>
      <c r="AF99" s="95">
        <v>0</v>
      </c>
      <c r="AG99" s="96">
        <v>1.05</v>
      </c>
      <c r="AH99" s="96">
        <v>1.008514817427199</v>
      </c>
      <c r="AI99" s="96">
        <v>1.058940860724505</v>
      </c>
      <c r="AJ99" s="96">
        <v>29680</v>
      </c>
      <c r="AK99" s="96">
        <v>29096.666666666672</v>
      </c>
      <c r="AL99" s="96">
        <v>26375.882567468991</v>
      </c>
      <c r="AM99" s="96">
        <v>28561.347233360058</v>
      </c>
      <c r="AN99" s="96">
        <v>28237.91765431227</v>
      </c>
      <c r="AO99" s="96">
        <v>28000</v>
      </c>
      <c r="AP99" s="96">
        <v>17584</v>
      </c>
      <c r="AQ99" s="96">
        <v>18088.93378423986</v>
      </c>
      <c r="AR99" s="96">
        <v>17608.905361599551</v>
      </c>
      <c r="AS99" s="96">
        <v>0</v>
      </c>
      <c r="AT99" s="96">
        <v>27999.999999999989</v>
      </c>
      <c r="AU99" s="96">
        <v>28039.658219107569</v>
      </c>
      <c r="AV99" s="96">
        <v>18088.93378423986</v>
      </c>
      <c r="AW99" s="96">
        <v>17608.905361599551</v>
      </c>
      <c r="AX99" s="96">
        <v>26600</v>
      </c>
      <c r="AY99" s="96">
        <v>26320</v>
      </c>
      <c r="AZ99" s="96">
        <v>26600</v>
      </c>
      <c r="BA99" s="96">
        <v>18060</v>
      </c>
      <c r="BB99" s="96">
        <v>28000</v>
      </c>
      <c r="BC99" s="96">
        <v>28000</v>
      </c>
      <c r="BD99" s="96">
        <v>28000</v>
      </c>
      <c r="BE99" s="96">
        <v>28000</v>
      </c>
      <c r="BF99" s="96">
        <v>28000</v>
      </c>
      <c r="BG99" s="96">
        <v>28000</v>
      </c>
      <c r="BH99" s="96">
        <v>28000</v>
      </c>
      <c r="BI99" s="96">
        <v>28000</v>
      </c>
      <c r="BJ99" s="96">
        <v>28000</v>
      </c>
      <c r="BK99" s="96">
        <v>28000</v>
      </c>
      <c r="BL99" s="96">
        <v>28000</v>
      </c>
      <c r="BM99" s="96">
        <v>28000</v>
      </c>
      <c r="BN99" s="96">
        <v>1933.7019472839911</v>
      </c>
      <c r="BO99" s="96">
        <v>1933.5267961619491</v>
      </c>
      <c r="BP99" s="96">
        <v>1933.351886715235</v>
      </c>
      <c r="BQ99" s="96">
        <v>1933.1713017060081</v>
      </c>
      <c r="BR99" s="96">
        <v>1932.9909739493951</v>
      </c>
      <c r="BS99" s="96">
        <v>1932.810902896083</v>
      </c>
      <c r="BT99" s="96">
        <v>1932.63108799832</v>
      </c>
      <c r="BU99" s="96">
        <v>1932.4485872414809</v>
      </c>
      <c r="BV99" s="96">
        <v>1932.269287194656</v>
      </c>
      <c r="BW99" s="96">
        <v>1932.09024166056</v>
      </c>
      <c r="BX99" s="96">
        <v>237.6523114128926</v>
      </c>
      <c r="BY99" s="96">
        <v>237.48387921319301</v>
      </c>
      <c r="BZ99" s="96">
        <v>1680.000000000002</v>
      </c>
      <c r="CA99" s="96">
        <v>1680.000000000002</v>
      </c>
      <c r="CB99" s="96">
        <v>1680.000000000002</v>
      </c>
      <c r="CC99" s="96">
        <v>1680.000000000002</v>
      </c>
      <c r="CD99" s="96">
        <v>1680.000000000002</v>
      </c>
      <c r="CE99" s="96">
        <v>1680.000000000002</v>
      </c>
      <c r="CF99" s="96">
        <v>1680.000000000002</v>
      </c>
      <c r="CG99" s="96">
        <v>1680.000000000002</v>
      </c>
      <c r="CH99" s="96">
        <v>1680.000000000002</v>
      </c>
      <c r="CI99" s="96">
        <v>1680.000000000002</v>
      </c>
      <c r="CJ99" s="96">
        <v>0</v>
      </c>
      <c r="CK99" s="96">
        <v>0</v>
      </c>
      <c r="CL99" s="96">
        <v>28000</v>
      </c>
      <c r="CM99" s="96">
        <v>28000</v>
      </c>
      <c r="CN99" s="96">
        <v>28000</v>
      </c>
      <c r="CO99" s="96">
        <v>28000</v>
      </c>
      <c r="CP99" s="96">
        <v>28000</v>
      </c>
      <c r="CQ99" s="96">
        <v>28000</v>
      </c>
      <c r="CR99" s="96">
        <v>28000</v>
      </c>
      <c r="CS99" s="96">
        <v>28000</v>
      </c>
      <c r="CT99" s="96">
        <v>28000</v>
      </c>
      <c r="CU99" s="96">
        <v>28000</v>
      </c>
      <c r="CV99" s="96">
        <v>28000</v>
      </c>
      <c r="CW99" s="96">
        <v>28000</v>
      </c>
      <c r="CX99" s="96">
        <v>239.34145970187879</v>
      </c>
      <c r="CY99" s="96">
        <v>239.1762227942902</v>
      </c>
      <c r="CZ99" s="96">
        <v>239.01121388229731</v>
      </c>
      <c r="DA99" s="96">
        <v>238.84085066604399</v>
      </c>
      <c r="DB99" s="96">
        <v>238.67073014093609</v>
      </c>
      <c r="DC99" s="96">
        <v>238.50085178875349</v>
      </c>
      <c r="DD99" s="96">
        <v>238.33121509275571</v>
      </c>
      <c r="DE99" s="96">
        <v>238.1590445674355</v>
      </c>
      <c r="DF99" s="96">
        <v>237.98989357986059</v>
      </c>
      <c r="DG99" s="96">
        <v>237.82098269864079</v>
      </c>
      <c r="DH99" s="96">
        <v>237.6523114128926</v>
      </c>
      <c r="DI99" s="96">
        <v>237.48387921319301</v>
      </c>
      <c r="DJ99" s="96">
        <v>0</v>
      </c>
      <c r="DK99" s="96">
        <v>0</v>
      </c>
      <c r="DL99" s="96">
        <v>0</v>
      </c>
      <c r="DM99" s="96">
        <v>0</v>
      </c>
      <c r="DN99" s="96">
        <v>0</v>
      </c>
      <c r="DO99" s="96">
        <v>0</v>
      </c>
      <c r="DP99" s="96">
        <v>0</v>
      </c>
      <c r="DQ99" s="96">
        <v>0</v>
      </c>
      <c r="DR99" s="96">
        <v>0</v>
      </c>
      <c r="DS99" s="96">
        <v>0</v>
      </c>
      <c r="DT99" s="96">
        <v>0</v>
      </c>
      <c r="DU99" s="96">
        <v>0</v>
      </c>
      <c r="DV99" s="96">
        <v>227.23525792107321</v>
      </c>
      <c r="DW99" s="96">
        <v>207.9127508991769</v>
      </c>
      <c r="DX99" s="96">
        <v>188.61667961367789</v>
      </c>
      <c r="DY99" s="96">
        <v>168.69424168694641</v>
      </c>
      <c r="DZ99" s="96">
        <v>148.799944425793</v>
      </c>
      <c r="EA99" s="96">
        <v>128.9337282487981</v>
      </c>
      <c r="EB99" s="96">
        <v>109.0955337426127</v>
      </c>
      <c r="EC99" s="96">
        <v>88.960776384958251</v>
      </c>
      <c r="ED99" s="96">
        <v>69.17890459037767</v>
      </c>
      <c r="EE99" s="96">
        <v>49.424876264752449</v>
      </c>
      <c r="EF99" s="96">
        <v>29.698632663883728</v>
      </c>
      <c r="EG99" s="96">
        <v>10.00011520869659</v>
      </c>
      <c r="EH99" s="101">
        <v>46327</v>
      </c>
      <c r="EI99" s="99">
        <v>0.06</v>
      </c>
      <c r="EJ99" t="s">
        <v>376</v>
      </c>
      <c r="EK99" s="101"/>
      <c r="EL99" s="99"/>
      <c r="EN99" s="101"/>
      <c r="EO99" s="99"/>
      <c r="EQ99" s="101"/>
      <c r="ER99" s="99"/>
    </row>
    <row r="100" spans="1:148" x14ac:dyDescent="0.3">
      <c r="A100" t="s">
        <v>35</v>
      </c>
      <c r="B100" t="s">
        <v>56</v>
      </c>
      <c r="C100" t="s">
        <v>98</v>
      </c>
      <c r="D100" t="s">
        <v>446</v>
      </c>
      <c r="E100" t="s">
        <v>538</v>
      </c>
      <c r="F100" s="94">
        <v>73500</v>
      </c>
      <c r="G100" s="95">
        <v>12</v>
      </c>
      <c r="H100" s="96">
        <v>1</v>
      </c>
      <c r="I100" s="96">
        <v>1</v>
      </c>
      <c r="J100" s="97">
        <v>0.93800419401896429</v>
      </c>
      <c r="K100" s="96">
        <v>1</v>
      </c>
      <c r="L100" s="96">
        <v>1.012788648555651</v>
      </c>
      <c r="M100" s="96">
        <v>1</v>
      </c>
      <c r="N100" s="98">
        <v>0.61199999999999999</v>
      </c>
      <c r="O100" s="98">
        <v>0.61982665291605865</v>
      </c>
      <c r="P100" s="98">
        <v>0.62425937405227483</v>
      </c>
      <c r="Q100" s="99">
        <v>0</v>
      </c>
      <c r="R100" s="96">
        <v>1</v>
      </c>
      <c r="S100" s="96">
        <v>1.020031656948162</v>
      </c>
      <c r="T100" s="99">
        <v>0</v>
      </c>
      <c r="U100" s="99">
        <v>0</v>
      </c>
      <c r="V100" s="95">
        <v>0</v>
      </c>
      <c r="W100" s="99">
        <v>0</v>
      </c>
      <c r="X100" s="99">
        <v>0</v>
      </c>
      <c r="Y100" s="95">
        <v>0</v>
      </c>
      <c r="Z100" s="95">
        <v>1</v>
      </c>
      <c r="AA100" s="98">
        <v>0.61982665291605865</v>
      </c>
      <c r="AB100" s="98">
        <v>0.62425937405227483</v>
      </c>
      <c r="AC100" s="100">
        <v>0</v>
      </c>
      <c r="AD100" s="96">
        <v>0</v>
      </c>
      <c r="AE100" s="95">
        <v>0</v>
      </c>
      <c r="AF100" s="95">
        <v>0</v>
      </c>
      <c r="AG100" s="96">
        <v>1</v>
      </c>
      <c r="AH100" s="96">
        <v>0.99152129657519972</v>
      </c>
      <c r="AI100" s="96">
        <v>0.99152129657519972</v>
      </c>
      <c r="AJ100" s="96">
        <v>73500</v>
      </c>
      <c r="AK100" s="96">
        <v>73500</v>
      </c>
      <c r="AL100" s="96">
        <v>68943.308260393882</v>
      </c>
      <c r="AM100" s="96">
        <v>73500</v>
      </c>
      <c r="AN100" s="96">
        <v>74439.965668840377</v>
      </c>
      <c r="AO100" s="96">
        <v>73500</v>
      </c>
      <c r="AP100" s="96">
        <v>44982</v>
      </c>
      <c r="AQ100" s="96">
        <v>45557.258989330308</v>
      </c>
      <c r="AR100" s="96">
        <v>45883.063992842202</v>
      </c>
      <c r="AS100" s="96">
        <v>0</v>
      </c>
      <c r="AT100" s="96">
        <v>73500</v>
      </c>
      <c r="AU100" s="96">
        <v>74972.326785689875</v>
      </c>
      <c r="AV100" s="96">
        <v>45557.258989330308</v>
      </c>
      <c r="AW100" s="96">
        <v>45883.063992842202</v>
      </c>
      <c r="AX100" s="96">
        <v>69825</v>
      </c>
      <c r="AY100" s="96">
        <v>69090</v>
      </c>
      <c r="AZ100" s="96">
        <v>68355</v>
      </c>
      <c r="BA100" s="96">
        <v>45202.5</v>
      </c>
      <c r="BB100" s="96">
        <v>73500</v>
      </c>
      <c r="BC100" s="96">
        <v>73500</v>
      </c>
      <c r="BD100" s="96">
        <v>73500</v>
      </c>
      <c r="BE100" s="96">
        <v>73500</v>
      </c>
      <c r="BF100" s="96">
        <v>73500</v>
      </c>
      <c r="BG100" s="96">
        <v>73500</v>
      </c>
      <c r="BH100" s="96">
        <v>73500</v>
      </c>
      <c r="BI100" s="96">
        <v>73500</v>
      </c>
      <c r="BJ100" s="96">
        <v>73500</v>
      </c>
      <c r="BK100" s="96">
        <v>73500</v>
      </c>
      <c r="BL100" s="96">
        <v>73500</v>
      </c>
      <c r="BM100" s="96">
        <v>73500</v>
      </c>
      <c r="BN100" s="96">
        <v>-620.78420936932457</v>
      </c>
      <c r="BO100" s="96">
        <v>-621.20826193673224</v>
      </c>
      <c r="BP100" s="96">
        <v>-621.63289423376511</v>
      </c>
      <c r="BQ100" s="96">
        <v>-622.07253165143607</v>
      </c>
      <c r="BR100" s="96">
        <v>-622.51279135871346</v>
      </c>
      <c r="BS100" s="96">
        <v>-622.9536746778092</v>
      </c>
      <c r="BT100" s="96">
        <v>-623.39518293460719</v>
      </c>
      <c r="BU100" s="96">
        <v>-623.84457079074525</v>
      </c>
      <c r="BV100" s="96">
        <v>-624.28734321549689</v>
      </c>
      <c r="BW100" s="96">
        <v>-624.73074460033638</v>
      </c>
      <c r="BX100" s="96">
        <v>-625.17477628634185</v>
      </c>
      <c r="BY100" s="96">
        <v>-625.61943961848363</v>
      </c>
      <c r="BZ100" s="96">
        <v>0</v>
      </c>
      <c r="CA100" s="96">
        <v>0</v>
      </c>
      <c r="CB100" s="96">
        <v>0</v>
      </c>
      <c r="CC100" s="96">
        <v>0</v>
      </c>
      <c r="CD100" s="96">
        <v>0</v>
      </c>
      <c r="CE100" s="96">
        <v>0</v>
      </c>
      <c r="CF100" s="96">
        <v>0</v>
      </c>
      <c r="CG100" s="96">
        <v>0</v>
      </c>
      <c r="CH100" s="96">
        <v>0</v>
      </c>
      <c r="CI100" s="96">
        <v>0</v>
      </c>
      <c r="CJ100" s="96">
        <v>0</v>
      </c>
      <c r="CK100" s="96">
        <v>0</v>
      </c>
      <c r="CL100" s="96">
        <v>73500</v>
      </c>
      <c r="CM100" s="96">
        <v>73500</v>
      </c>
      <c r="CN100" s="96">
        <v>73500</v>
      </c>
      <c r="CO100" s="96">
        <v>73500</v>
      </c>
      <c r="CP100" s="96">
        <v>73500</v>
      </c>
      <c r="CQ100" s="96">
        <v>73500</v>
      </c>
      <c r="CR100" s="96">
        <v>73500</v>
      </c>
      <c r="CS100" s="96">
        <v>73500</v>
      </c>
      <c r="CT100" s="96">
        <v>73500</v>
      </c>
      <c r="CU100" s="96">
        <v>73500</v>
      </c>
      <c r="CV100" s="96">
        <v>73500</v>
      </c>
      <c r="CW100" s="96">
        <v>73500</v>
      </c>
      <c r="CX100" s="96">
        <v>-620.78420936932457</v>
      </c>
      <c r="CY100" s="96">
        <v>-621.20826193673224</v>
      </c>
      <c r="CZ100" s="96">
        <v>-621.63289423376511</v>
      </c>
      <c r="DA100" s="96">
        <v>-622.07253165143607</v>
      </c>
      <c r="DB100" s="96">
        <v>-622.51279135871346</v>
      </c>
      <c r="DC100" s="96">
        <v>-622.9536746778092</v>
      </c>
      <c r="DD100" s="96">
        <v>-623.39518293460719</v>
      </c>
      <c r="DE100" s="96">
        <v>-623.84457079074525</v>
      </c>
      <c r="DF100" s="96">
        <v>-624.28734321549689</v>
      </c>
      <c r="DG100" s="96">
        <v>-624.73074460033638</v>
      </c>
      <c r="DH100" s="96">
        <v>-625.17477628634185</v>
      </c>
      <c r="DI100" s="96">
        <v>-625.61943961848363</v>
      </c>
      <c r="DJ100" s="96">
        <v>0</v>
      </c>
      <c r="DK100" s="96">
        <v>0</v>
      </c>
      <c r="DL100" s="96">
        <v>0</v>
      </c>
      <c r="DM100" s="96">
        <v>0</v>
      </c>
      <c r="DN100" s="96">
        <v>0</v>
      </c>
      <c r="DO100" s="96">
        <v>0</v>
      </c>
      <c r="DP100" s="96">
        <v>0</v>
      </c>
      <c r="DQ100" s="96">
        <v>0</v>
      </c>
      <c r="DR100" s="96">
        <v>0</v>
      </c>
      <c r="DS100" s="96">
        <v>0</v>
      </c>
      <c r="DT100" s="96">
        <v>0</v>
      </c>
      <c r="DU100" s="96">
        <v>0</v>
      </c>
      <c r="DV100" s="96">
        <v>-599.48542024013136</v>
      </c>
      <c r="DW100" s="96">
        <v>-549.26321197542404</v>
      </c>
      <c r="DX100" s="96">
        <v>-498.97175840996158</v>
      </c>
      <c r="DY100" s="96">
        <v>-446.90255139028397</v>
      </c>
      <c r="DZ100" s="96">
        <v>-394.75901288306602</v>
      </c>
      <c r="EA100" s="96">
        <v>-342.54098360655172</v>
      </c>
      <c r="EB100" s="96">
        <v>-290.24830382357572</v>
      </c>
      <c r="EC100" s="96">
        <v>-237.02170573542529</v>
      </c>
      <c r="ED100" s="96">
        <v>-184.57801351859229</v>
      </c>
      <c r="EE100" s="96">
        <v>-132.0591861898844</v>
      </c>
      <c r="EF100" s="96">
        <v>-79.465062166549245</v>
      </c>
      <c r="EG100" s="96">
        <v>-26.79547940211036</v>
      </c>
      <c r="EH100" s="101"/>
      <c r="EI100" s="99"/>
      <c r="EK100" s="101"/>
      <c r="EL100" s="99"/>
      <c r="EN100" s="101"/>
      <c r="EO100" s="99"/>
      <c r="EQ100" s="101"/>
      <c r="ER100" s="99"/>
    </row>
    <row r="101" spans="1:148" x14ac:dyDescent="0.3">
      <c r="A101" t="s">
        <v>35</v>
      </c>
      <c r="B101" t="s">
        <v>56</v>
      </c>
      <c r="C101" t="s">
        <v>100</v>
      </c>
      <c r="D101" t="s">
        <v>448</v>
      </c>
      <c r="E101" t="s">
        <v>539</v>
      </c>
      <c r="F101" s="94">
        <v>59500</v>
      </c>
      <c r="G101" s="95">
        <v>12</v>
      </c>
      <c r="H101" s="96">
        <v>1.03</v>
      </c>
      <c r="I101" s="96">
        <v>1.03</v>
      </c>
      <c r="J101" s="97">
        <v>0.94099790299051811</v>
      </c>
      <c r="K101" s="96">
        <v>0.99999999999999978</v>
      </c>
      <c r="L101" s="96">
        <v>1.009566543114361</v>
      </c>
      <c r="M101" s="96">
        <v>1</v>
      </c>
      <c r="N101" s="98">
        <v>0.64</v>
      </c>
      <c r="O101" s="98">
        <v>0.64612258759319086</v>
      </c>
      <c r="P101" s="98">
        <v>0.64384396658433085</v>
      </c>
      <c r="Q101" s="99">
        <v>0</v>
      </c>
      <c r="R101" s="96">
        <v>0.99999999999999978</v>
      </c>
      <c r="S101" s="96">
        <v>1.006006197788017</v>
      </c>
      <c r="T101" s="99">
        <v>0</v>
      </c>
      <c r="U101" s="99">
        <v>0</v>
      </c>
      <c r="V101" s="95">
        <v>0</v>
      </c>
      <c r="W101" s="99">
        <v>0</v>
      </c>
      <c r="X101" s="99">
        <v>0</v>
      </c>
      <c r="Y101" s="95">
        <v>0</v>
      </c>
      <c r="Z101" s="95">
        <v>1</v>
      </c>
      <c r="AA101" s="98">
        <v>0.64612258759319086</v>
      </c>
      <c r="AB101" s="98">
        <v>0.64384396658433085</v>
      </c>
      <c r="AC101" s="100">
        <v>0</v>
      </c>
      <c r="AD101" s="96">
        <v>0</v>
      </c>
      <c r="AE101" s="95">
        <v>1</v>
      </c>
      <c r="AF101" s="95">
        <v>0</v>
      </c>
      <c r="AG101" s="96">
        <v>1</v>
      </c>
      <c r="AH101" s="96">
        <v>1.004252860915166</v>
      </c>
      <c r="AI101" s="96">
        <v>1.004252860915166</v>
      </c>
      <c r="AJ101" s="96">
        <v>61285</v>
      </c>
      <c r="AK101" s="96">
        <v>61285.000000000007</v>
      </c>
      <c r="AL101" s="96">
        <v>55989.37522793583</v>
      </c>
      <c r="AM101" s="96">
        <v>59499.999999999993</v>
      </c>
      <c r="AN101" s="96">
        <v>60069.20931530447</v>
      </c>
      <c r="AO101" s="96">
        <v>59500</v>
      </c>
      <c r="AP101" s="96">
        <v>38080</v>
      </c>
      <c r="AQ101" s="96">
        <v>38444.293961794858</v>
      </c>
      <c r="AR101" s="96">
        <v>38308.716011767683</v>
      </c>
      <c r="AS101" s="96">
        <v>0</v>
      </c>
      <c r="AT101" s="96">
        <v>59499.999999999993</v>
      </c>
      <c r="AU101" s="96">
        <v>59857.368768387023</v>
      </c>
      <c r="AV101" s="96">
        <v>38444.293961794858</v>
      </c>
      <c r="AW101" s="96">
        <v>38308.716011767683</v>
      </c>
      <c r="AX101" s="96">
        <v>56525</v>
      </c>
      <c r="AY101" s="96">
        <v>55930</v>
      </c>
      <c r="AZ101" s="96">
        <v>56227.5</v>
      </c>
      <c r="BA101" s="96">
        <v>37782.5</v>
      </c>
      <c r="BB101" s="96">
        <v>59500</v>
      </c>
      <c r="BC101" s="96">
        <v>59500</v>
      </c>
      <c r="BD101" s="96">
        <v>59500</v>
      </c>
      <c r="BE101" s="96">
        <v>59500</v>
      </c>
      <c r="BF101" s="96">
        <v>59500</v>
      </c>
      <c r="BG101" s="96">
        <v>59500</v>
      </c>
      <c r="BH101" s="96">
        <v>59500</v>
      </c>
      <c r="BI101" s="96">
        <v>59500</v>
      </c>
      <c r="BJ101" s="96">
        <v>59500</v>
      </c>
      <c r="BK101" s="96">
        <v>59500</v>
      </c>
      <c r="BL101" s="96">
        <v>59500</v>
      </c>
      <c r="BM101" s="96">
        <v>59500</v>
      </c>
      <c r="BN101" s="96">
        <v>253.5358429110963</v>
      </c>
      <c r="BO101" s="96">
        <v>253.44855755764789</v>
      </c>
      <c r="BP101" s="96">
        <v>253.36133228337701</v>
      </c>
      <c r="BQ101" s="96">
        <v>253.2712133227588</v>
      </c>
      <c r="BR101" s="96">
        <v>253.18115844879591</v>
      </c>
      <c r="BS101" s="96">
        <v>253.09116759314421</v>
      </c>
      <c r="BT101" s="96">
        <v>253.00124068756571</v>
      </c>
      <c r="BU101" s="96">
        <v>252.90990503140739</v>
      </c>
      <c r="BV101" s="96">
        <v>252.82010686721401</v>
      </c>
      <c r="BW101" s="96">
        <v>252.73037244782429</v>
      </c>
      <c r="BX101" s="96">
        <v>252.6407017054095</v>
      </c>
      <c r="BY101" s="96">
        <v>252.55109457219399</v>
      </c>
      <c r="BZ101" s="96">
        <v>0</v>
      </c>
      <c r="CA101" s="96">
        <v>0</v>
      </c>
      <c r="CB101" s="96">
        <v>0</v>
      </c>
      <c r="CC101" s="96">
        <v>0</v>
      </c>
      <c r="CD101" s="96">
        <v>0</v>
      </c>
      <c r="CE101" s="96">
        <v>0</v>
      </c>
      <c r="CF101" s="96">
        <v>0</v>
      </c>
      <c r="CG101" s="96">
        <v>0</v>
      </c>
      <c r="CH101" s="96">
        <v>0</v>
      </c>
      <c r="CI101" s="96">
        <v>0</v>
      </c>
      <c r="CJ101" s="96">
        <v>0</v>
      </c>
      <c r="CK101" s="96">
        <v>0</v>
      </c>
      <c r="CL101" s="96">
        <v>59500</v>
      </c>
      <c r="CM101" s="96">
        <v>59500</v>
      </c>
      <c r="CN101" s="96">
        <v>59500</v>
      </c>
      <c r="CO101" s="96">
        <v>59500</v>
      </c>
      <c r="CP101" s="96">
        <v>59500</v>
      </c>
      <c r="CQ101" s="96">
        <v>59500</v>
      </c>
      <c r="CR101" s="96">
        <v>59500</v>
      </c>
      <c r="CS101" s="96">
        <v>59500</v>
      </c>
      <c r="CT101" s="96">
        <v>59500</v>
      </c>
      <c r="CU101" s="96">
        <v>59500</v>
      </c>
      <c r="CV101" s="96">
        <v>59500</v>
      </c>
      <c r="CW101" s="96">
        <v>59500</v>
      </c>
      <c r="CX101" s="96">
        <v>253.5358429110963</v>
      </c>
      <c r="CY101" s="96">
        <v>253.44855755764789</v>
      </c>
      <c r="CZ101" s="96">
        <v>253.36133228337701</v>
      </c>
      <c r="DA101" s="96">
        <v>253.2712133227588</v>
      </c>
      <c r="DB101" s="96">
        <v>253.18115844879591</v>
      </c>
      <c r="DC101" s="96">
        <v>253.09116759314421</v>
      </c>
      <c r="DD101" s="96">
        <v>253.00124068756571</v>
      </c>
      <c r="DE101" s="96">
        <v>252.90990503140739</v>
      </c>
      <c r="DF101" s="96">
        <v>252.82010686721401</v>
      </c>
      <c r="DG101" s="96">
        <v>252.73037244782429</v>
      </c>
      <c r="DH101" s="96">
        <v>252.6407017054095</v>
      </c>
      <c r="DI101" s="96">
        <v>252.55109457219399</v>
      </c>
      <c r="DJ101" s="96">
        <v>0</v>
      </c>
      <c r="DK101" s="96">
        <v>0</v>
      </c>
      <c r="DL101" s="96">
        <v>0</v>
      </c>
      <c r="DM101" s="96">
        <v>0</v>
      </c>
      <c r="DN101" s="96">
        <v>0</v>
      </c>
      <c r="DO101" s="96">
        <v>0</v>
      </c>
      <c r="DP101" s="96">
        <v>0</v>
      </c>
      <c r="DQ101" s="96">
        <v>0</v>
      </c>
      <c r="DR101" s="96">
        <v>0</v>
      </c>
      <c r="DS101" s="96">
        <v>0</v>
      </c>
      <c r="DT101" s="96">
        <v>0</v>
      </c>
      <c r="DU101" s="96">
        <v>0</v>
      </c>
      <c r="DV101" s="96">
        <v>241.73917592285781</v>
      </c>
      <c r="DW101" s="96">
        <v>221.2589915517151</v>
      </c>
      <c r="DX101" s="96">
        <v>200.7928440740032</v>
      </c>
      <c r="DY101" s="96">
        <v>179.64767224461099</v>
      </c>
      <c r="DZ101" s="96">
        <v>158.51747375019559</v>
      </c>
      <c r="EA101" s="96">
        <v>137.40223269199811</v>
      </c>
      <c r="EB101" s="96">
        <v>116.3019331937456</v>
      </c>
      <c r="EC101" s="96">
        <v>94.87102179496587</v>
      </c>
      <c r="ED101" s="96">
        <v>73.800802170024156</v>
      </c>
      <c r="EE101" s="96">
        <v>52.74547635187399</v>
      </c>
      <c r="EF101" s="96">
        <v>31.705028554213861</v>
      </c>
      <c r="EG101" s="96">
        <v>10.67944301305679</v>
      </c>
      <c r="EH101" s="101">
        <v>46023</v>
      </c>
      <c r="EI101" s="99">
        <v>0.03</v>
      </c>
      <c r="EJ101" t="s">
        <v>376</v>
      </c>
      <c r="EK101" s="101"/>
      <c r="EL101" s="99"/>
      <c r="EN101" s="101"/>
      <c r="EO101" s="99"/>
      <c r="EQ101" s="101"/>
      <c r="ER101" s="99"/>
    </row>
    <row r="102" spans="1:148" x14ac:dyDescent="0.3">
      <c r="A102" t="s">
        <v>35</v>
      </c>
      <c r="B102" t="s">
        <v>56</v>
      </c>
      <c r="C102" t="s">
        <v>102</v>
      </c>
      <c r="D102" t="s">
        <v>450</v>
      </c>
      <c r="E102" t="s">
        <v>540</v>
      </c>
      <c r="F102" s="94">
        <v>45500</v>
      </c>
      <c r="G102" s="95">
        <v>12</v>
      </c>
      <c r="H102" s="96">
        <v>1.04</v>
      </c>
      <c r="I102" s="96">
        <v>1.0434722222222219</v>
      </c>
      <c r="J102" s="97">
        <v>0.9439916119620716</v>
      </c>
      <c r="K102" s="96">
        <v>0.99667243444695852</v>
      </c>
      <c r="L102" s="96">
        <v>1.0063648743927289</v>
      </c>
      <c r="M102" s="96">
        <v>1</v>
      </c>
      <c r="N102" s="98">
        <v>0.624</v>
      </c>
      <c r="O102" s="98">
        <v>0.62588206468501506</v>
      </c>
      <c r="P102" s="98">
        <v>0.59933867926800821</v>
      </c>
      <c r="Q102" s="99">
        <v>0</v>
      </c>
      <c r="R102" s="96">
        <v>0.96787202580992038</v>
      </c>
      <c r="S102" s="96">
        <v>0.99236120794932203</v>
      </c>
      <c r="T102" s="99">
        <v>3.3386752136752569E-3</v>
      </c>
      <c r="U102" s="99">
        <v>2.9756422201517641E-2</v>
      </c>
      <c r="V102" s="95">
        <v>0</v>
      </c>
      <c r="W102" s="99">
        <v>0</v>
      </c>
      <c r="X102" s="99">
        <v>0</v>
      </c>
      <c r="Y102" s="95">
        <v>0</v>
      </c>
      <c r="Z102" s="95">
        <v>1</v>
      </c>
      <c r="AA102" s="98">
        <v>0.62588206468501506</v>
      </c>
      <c r="AB102" s="98">
        <v>0.59933867926800821</v>
      </c>
      <c r="AC102" s="100">
        <v>0</v>
      </c>
      <c r="AD102" s="96">
        <v>0</v>
      </c>
      <c r="AE102" s="95">
        <v>1</v>
      </c>
      <c r="AF102" s="95">
        <v>1</v>
      </c>
      <c r="AG102" s="96">
        <v>1.02</v>
      </c>
      <c r="AH102" s="96">
        <v>1.017066289316704</v>
      </c>
      <c r="AI102" s="96">
        <v>1.0374066403868449</v>
      </c>
      <c r="AJ102" s="96">
        <v>47320</v>
      </c>
      <c r="AK102" s="96">
        <v>47477.986111111117</v>
      </c>
      <c r="AL102" s="96">
        <v>42951.618344274248</v>
      </c>
      <c r="AM102" s="96">
        <v>45348.595767336607</v>
      </c>
      <c r="AN102" s="96">
        <v>45789.601784869163</v>
      </c>
      <c r="AO102" s="96">
        <v>45500</v>
      </c>
      <c r="AP102" s="96">
        <v>28392</v>
      </c>
      <c r="AQ102" s="96">
        <v>28477.633943168181</v>
      </c>
      <c r="AR102" s="96">
        <v>27269.909906694371</v>
      </c>
      <c r="AS102" s="96">
        <v>0</v>
      </c>
      <c r="AT102" s="96">
        <v>44038.177174351367</v>
      </c>
      <c r="AU102" s="96">
        <v>45152.434961694147</v>
      </c>
      <c r="AV102" s="96">
        <v>28477.633943168181</v>
      </c>
      <c r="AW102" s="96">
        <v>27269.909906694371</v>
      </c>
      <c r="AX102" s="96">
        <v>43225</v>
      </c>
      <c r="AY102" s="96">
        <v>42770</v>
      </c>
      <c r="AZ102" s="96">
        <v>43680</v>
      </c>
      <c r="BA102" s="96">
        <v>29802.5</v>
      </c>
      <c r="BB102" s="96">
        <v>45500</v>
      </c>
      <c r="BC102" s="96">
        <v>45500</v>
      </c>
      <c r="BD102" s="96">
        <v>45500</v>
      </c>
      <c r="BE102" s="96">
        <v>45500</v>
      </c>
      <c r="BF102" s="96">
        <v>45500</v>
      </c>
      <c r="BG102" s="96">
        <v>45500</v>
      </c>
      <c r="BH102" s="96">
        <v>45500</v>
      </c>
      <c r="BI102" s="96">
        <v>45500</v>
      </c>
      <c r="BJ102" s="96">
        <v>45500</v>
      </c>
      <c r="BK102" s="96">
        <v>45500</v>
      </c>
      <c r="BL102" s="96">
        <v>45500</v>
      </c>
      <c r="BM102" s="96">
        <v>45500</v>
      </c>
      <c r="BN102" s="96">
        <v>2633.8821478217969</v>
      </c>
      <c r="BO102" s="96">
        <v>781.49263564067803</v>
      </c>
      <c r="BP102" s="96">
        <v>780.4092948943927</v>
      </c>
      <c r="BQ102" s="96">
        <v>779.29238421472769</v>
      </c>
      <c r="BR102" s="96">
        <v>778.17866597943032</v>
      </c>
      <c r="BS102" s="96">
        <v>777.06812652068777</v>
      </c>
      <c r="BT102" s="96">
        <v>775.96075224857168</v>
      </c>
      <c r="BU102" s="96">
        <v>2625.8319919751812</v>
      </c>
      <c r="BV102" s="96">
        <v>2624.686917629524</v>
      </c>
      <c r="BW102" s="96">
        <v>2623.5450929307399</v>
      </c>
      <c r="BX102" s="96">
        <v>2622.4065040650471</v>
      </c>
      <c r="BY102" s="96">
        <v>2621.2711372967492</v>
      </c>
      <c r="BZ102" s="96">
        <v>1820.000000000002</v>
      </c>
      <c r="CA102" s="96">
        <v>0</v>
      </c>
      <c r="CB102" s="96">
        <v>0</v>
      </c>
      <c r="CC102" s="96">
        <v>0</v>
      </c>
      <c r="CD102" s="96">
        <v>0</v>
      </c>
      <c r="CE102" s="96">
        <v>0</v>
      </c>
      <c r="CF102" s="96">
        <v>0</v>
      </c>
      <c r="CG102" s="96">
        <v>1820.000000000002</v>
      </c>
      <c r="CH102" s="96">
        <v>1820.000000000002</v>
      </c>
      <c r="CI102" s="96">
        <v>1820.000000000002</v>
      </c>
      <c r="CJ102" s="96">
        <v>1820.000000000002</v>
      </c>
      <c r="CK102" s="96">
        <v>1820.000000000002</v>
      </c>
      <c r="CL102" s="96">
        <v>45500</v>
      </c>
      <c r="CM102" s="96">
        <v>45500</v>
      </c>
      <c r="CN102" s="96">
        <v>45500</v>
      </c>
      <c r="CO102" s="96">
        <v>45500</v>
      </c>
      <c r="CP102" s="96">
        <v>45500</v>
      </c>
      <c r="CQ102" s="96">
        <v>45500</v>
      </c>
      <c r="CR102" s="96">
        <v>45500</v>
      </c>
      <c r="CS102" s="96">
        <v>45500</v>
      </c>
      <c r="CT102" s="96">
        <v>45500</v>
      </c>
      <c r="CU102" s="96">
        <v>45500</v>
      </c>
      <c r="CV102" s="96">
        <v>45500</v>
      </c>
      <c r="CW102" s="96">
        <v>45500</v>
      </c>
      <c r="CX102" s="96">
        <v>782.57898829018336</v>
      </c>
      <c r="CY102" s="96">
        <v>781.49263564067803</v>
      </c>
      <c r="CZ102" s="96">
        <v>780.4092948943927</v>
      </c>
      <c r="DA102" s="96">
        <v>779.29238421472769</v>
      </c>
      <c r="DB102" s="96">
        <v>778.17866597943032</v>
      </c>
      <c r="DC102" s="96">
        <v>777.06812652068777</v>
      </c>
      <c r="DD102" s="96">
        <v>775.96075224857168</v>
      </c>
      <c r="DE102" s="96">
        <v>774.83845382229106</v>
      </c>
      <c r="DF102" s="96">
        <v>773.73742079762144</v>
      </c>
      <c r="DG102" s="96">
        <v>772.63951243340694</v>
      </c>
      <c r="DH102" s="96">
        <v>771.5447154471542</v>
      </c>
      <c r="DI102" s="96">
        <v>770.45301663148598</v>
      </c>
      <c r="DJ102" s="96">
        <v>1820.000000000002</v>
      </c>
      <c r="DK102" s="96">
        <v>1820.000000000002</v>
      </c>
      <c r="DL102" s="96">
        <v>1820.000000000002</v>
      </c>
      <c r="DM102" s="96">
        <v>1820.000000000002</v>
      </c>
      <c r="DN102" s="96">
        <v>1820.000000000002</v>
      </c>
      <c r="DO102" s="96">
        <v>1820.000000000002</v>
      </c>
      <c r="DP102" s="96">
        <v>1820.000000000002</v>
      </c>
      <c r="DQ102" s="96">
        <v>0</v>
      </c>
      <c r="DR102" s="96">
        <v>0</v>
      </c>
      <c r="DS102" s="96">
        <v>0</v>
      </c>
      <c r="DT102" s="96">
        <v>0</v>
      </c>
      <c r="DU102" s="96">
        <v>0</v>
      </c>
      <c r="DV102" s="96">
        <v>2586.1427280939479</v>
      </c>
      <c r="DW102" s="96">
        <v>2520.5181347150278</v>
      </c>
      <c r="DX102" s="96">
        <v>2455.0724168995821</v>
      </c>
      <c r="DY102" s="96">
        <v>2387.595497324226</v>
      </c>
      <c r="DZ102" s="96">
        <v>2320.308202612116</v>
      </c>
      <c r="EA102" s="96">
        <v>2253.2097345539869</v>
      </c>
      <c r="EB102" s="96">
        <v>2186.2992994142669</v>
      </c>
      <c r="EC102" s="96">
        <v>287.00369291464727</v>
      </c>
      <c r="ED102" s="96">
        <v>223.02899812176511</v>
      </c>
      <c r="EE102" s="96">
        <v>159.23282783229669</v>
      </c>
      <c r="EF102" s="96">
        <v>95.614435815447038</v>
      </c>
      <c r="EG102" s="96">
        <v>32.173079993614628</v>
      </c>
      <c r="EH102" s="101">
        <v>46054</v>
      </c>
      <c r="EI102" s="99">
        <v>0.04</v>
      </c>
      <c r="EJ102" t="s">
        <v>376</v>
      </c>
      <c r="EK102" s="101">
        <v>46600</v>
      </c>
      <c r="EL102" s="99">
        <v>0.04</v>
      </c>
      <c r="EM102" t="s">
        <v>377</v>
      </c>
      <c r="EN102" s="101"/>
      <c r="EO102" s="99"/>
      <c r="EQ102" s="101"/>
      <c r="ER102" s="99"/>
    </row>
    <row r="103" spans="1:148" x14ac:dyDescent="0.3">
      <c r="A103" t="s">
        <v>35</v>
      </c>
      <c r="B103" t="s">
        <v>56</v>
      </c>
      <c r="C103" t="s">
        <v>103</v>
      </c>
      <c r="D103" t="s">
        <v>452</v>
      </c>
      <c r="E103" t="s">
        <v>541</v>
      </c>
      <c r="F103" s="94">
        <v>31500</v>
      </c>
      <c r="G103" s="95">
        <v>12</v>
      </c>
      <c r="H103" s="96">
        <v>1</v>
      </c>
      <c r="I103" s="96">
        <v>1</v>
      </c>
      <c r="J103" s="97">
        <v>0.93999999999999984</v>
      </c>
      <c r="K103" s="96">
        <v>1</v>
      </c>
      <c r="L103" s="96">
        <v>1.0106382978723401</v>
      </c>
      <c r="M103" s="96">
        <v>1</v>
      </c>
      <c r="N103" s="98">
        <v>0.60799999999999998</v>
      </c>
      <c r="O103" s="98">
        <v>0.61446808510638296</v>
      </c>
      <c r="P103" s="98">
        <v>0.61446808510638296</v>
      </c>
      <c r="Q103" s="99">
        <v>0</v>
      </c>
      <c r="R103" s="96">
        <v>1</v>
      </c>
      <c r="S103" s="96">
        <v>1.0106382978723401</v>
      </c>
      <c r="T103" s="99">
        <v>0</v>
      </c>
      <c r="U103" s="99">
        <v>0</v>
      </c>
      <c r="V103" s="95">
        <v>0</v>
      </c>
      <c r="W103" s="99">
        <v>0</v>
      </c>
      <c r="X103" s="99">
        <v>0</v>
      </c>
      <c r="Y103" s="95">
        <v>0</v>
      </c>
      <c r="Z103" s="95">
        <v>1</v>
      </c>
      <c r="AA103" s="98">
        <v>0.61446808510638296</v>
      </c>
      <c r="AB103" s="98">
        <v>0.61446808510638296</v>
      </c>
      <c r="AC103" s="100">
        <v>0</v>
      </c>
      <c r="AD103" s="96">
        <v>0</v>
      </c>
      <c r="AE103" s="95">
        <v>0</v>
      </c>
      <c r="AF103" s="95">
        <v>0</v>
      </c>
      <c r="AG103" s="96">
        <v>1</v>
      </c>
      <c r="AH103" s="96">
        <v>1</v>
      </c>
      <c r="AI103" s="96">
        <v>1</v>
      </c>
      <c r="AJ103" s="96">
        <v>31500</v>
      </c>
      <c r="AK103" s="96">
        <v>31500</v>
      </c>
      <c r="AL103" s="96">
        <v>29610</v>
      </c>
      <c r="AM103" s="96">
        <v>31500</v>
      </c>
      <c r="AN103" s="96">
        <v>31835.106382978731</v>
      </c>
      <c r="AO103" s="96">
        <v>31500</v>
      </c>
      <c r="AP103" s="96">
        <v>19152</v>
      </c>
      <c r="AQ103" s="96">
        <v>19355.744680851061</v>
      </c>
      <c r="AR103" s="96">
        <v>19355.744680851061</v>
      </c>
      <c r="AS103" s="96">
        <v>0</v>
      </c>
      <c r="AT103" s="96">
        <v>31500</v>
      </c>
      <c r="AU103" s="96">
        <v>31835.106382978731</v>
      </c>
      <c r="AV103" s="96">
        <v>19355.744680851061</v>
      </c>
      <c r="AW103" s="96">
        <v>19355.744680851061</v>
      </c>
      <c r="AX103" s="96">
        <v>29925</v>
      </c>
      <c r="AY103" s="96">
        <v>29610</v>
      </c>
      <c r="AZ103" s="96">
        <v>29610</v>
      </c>
      <c r="BA103" s="96">
        <v>19687.5</v>
      </c>
      <c r="BB103" s="96">
        <v>31500</v>
      </c>
      <c r="BC103" s="96">
        <v>31500</v>
      </c>
      <c r="BD103" s="96">
        <v>31500</v>
      </c>
      <c r="BE103" s="96">
        <v>31500</v>
      </c>
      <c r="BF103" s="96">
        <v>31500</v>
      </c>
      <c r="BG103" s="96">
        <v>31500</v>
      </c>
      <c r="BH103" s="96">
        <v>31500</v>
      </c>
      <c r="BI103" s="96">
        <v>31500</v>
      </c>
      <c r="BJ103" s="96">
        <v>31500</v>
      </c>
      <c r="BK103" s="96">
        <v>31500</v>
      </c>
      <c r="BL103" s="96">
        <v>31500</v>
      </c>
      <c r="BM103" s="96">
        <v>31500</v>
      </c>
      <c r="BN103" s="96">
        <v>0</v>
      </c>
      <c r="BO103" s="96">
        <v>0</v>
      </c>
      <c r="BP103" s="96">
        <v>0</v>
      </c>
      <c r="BQ103" s="96">
        <v>0</v>
      </c>
      <c r="BR103" s="96">
        <v>0</v>
      </c>
      <c r="BS103" s="96">
        <v>0</v>
      </c>
      <c r="BT103" s="96">
        <v>0</v>
      </c>
      <c r="BU103" s="96">
        <v>0</v>
      </c>
      <c r="BV103" s="96">
        <v>0</v>
      </c>
      <c r="BW103" s="96">
        <v>0</v>
      </c>
      <c r="BX103" s="96">
        <v>0</v>
      </c>
      <c r="BY103" s="96">
        <v>0</v>
      </c>
      <c r="BZ103" s="96">
        <v>0</v>
      </c>
      <c r="CA103" s="96">
        <v>0</v>
      </c>
      <c r="CB103" s="96">
        <v>0</v>
      </c>
      <c r="CC103" s="96">
        <v>0</v>
      </c>
      <c r="CD103" s="96">
        <v>0</v>
      </c>
      <c r="CE103" s="96">
        <v>0</v>
      </c>
      <c r="CF103" s="96">
        <v>0</v>
      </c>
      <c r="CG103" s="96">
        <v>0</v>
      </c>
      <c r="CH103" s="96">
        <v>0</v>
      </c>
      <c r="CI103" s="96">
        <v>0</v>
      </c>
      <c r="CJ103" s="96">
        <v>0</v>
      </c>
      <c r="CK103" s="96">
        <v>0</v>
      </c>
      <c r="CL103" s="96">
        <v>31500</v>
      </c>
      <c r="CM103" s="96">
        <v>31500</v>
      </c>
      <c r="CN103" s="96">
        <v>31500</v>
      </c>
      <c r="CO103" s="96">
        <v>31500</v>
      </c>
      <c r="CP103" s="96">
        <v>31500</v>
      </c>
      <c r="CQ103" s="96">
        <v>31500</v>
      </c>
      <c r="CR103" s="96">
        <v>31500</v>
      </c>
      <c r="CS103" s="96">
        <v>31500</v>
      </c>
      <c r="CT103" s="96">
        <v>31500</v>
      </c>
      <c r="CU103" s="96">
        <v>31500</v>
      </c>
      <c r="CV103" s="96">
        <v>31500</v>
      </c>
      <c r="CW103" s="96">
        <v>31500</v>
      </c>
      <c r="CX103" s="96">
        <v>0</v>
      </c>
      <c r="CY103" s="96">
        <v>0</v>
      </c>
      <c r="CZ103" s="96">
        <v>0</v>
      </c>
      <c r="DA103" s="96">
        <v>0</v>
      </c>
      <c r="DB103" s="96">
        <v>0</v>
      </c>
      <c r="DC103" s="96">
        <v>0</v>
      </c>
      <c r="DD103" s="96">
        <v>0</v>
      </c>
      <c r="DE103" s="96">
        <v>0</v>
      </c>
      <c r="DF103" s="96">
        <v>0</v>
      </c>
      <c r="DG103" s="96">
        <v>0</v>
      </c>
      <c r="DH103" s="96">
        <v>0</v>
      </c>
      <c r="DI103" s="96">
        <v>0</v>
      </c>
      <c r="DJ103" s="96">
        <v>0</v>
      </c>
      <c r="DK103" s="96">
        <v>0</v>
      </c>
      <c r="DL103" s="96">
        <v>0</v>
      </c>
      <c r="DM103" s="96">
        <v>0</v>
      </c>
      <c r="DN103" s="96">
        <v>0</v>
      </c>
      <c r="DO103" s="96">
        <v>0</v>
      </c>
      <c r="DP103" s="96">
        <v>0</v>
      </c>
      <c r="DQ103" s="96">
        <v>0</v>
      </c>
      <c r="DR103" s="96">
        <v>0</v>
      </c>
      <c r="DS103" s="96">
        <v>0</v>
      </c>
      <c r="DT103" s="96">
        <v>0</v>
      </c>
      <c r="DU103" s="96">
        <v>0</v>
      </c>
      <c r="DV103" s="96">
        <v>0</v>
      </c>
      <c r="DW103" s="96">
        <v>0</v>
      </c>
      <c r="DX103" s="96">
        <v>0</v>
      </c>
      <c r="DY103" s="96">
        <v>0</v>
      </c>
      <c r="DZ103" s="96">
        <v>0</v>
      </c>
      <c r="EA103" s="96">
        <v>0</v>
      </c>
      <c r="EB103" s="96">
        <v>0</v>
      </c>
      <c r="EC103" s="96">
        <v>0</v>
      </c>
      <c r="ED103" s="96">
        <v>0</v>
      </c>
      <c r="EE103" s="96">
        <v>0</v>
      </c>
      <c r="EF103" s="96">
        <v>0</v>
      </c>
      <c r="EG103" s="96">
        <v>0</v>
      </c>
      <c r="EH103" s="101"/>
      <c r="EI103" s="99"/>
      <c r="EK103" s="101"/>
      <c r="EL103" s="99"/>
      <c r="EN103" s="101"/>
      <c r="EO103" s="99"/>
      <c r="EQ103" s="101"/>
      <c r="ER103" s="99"/>
    </row>
    <row r="104" spans="1:148" x14ac:dyDescent="0.3">
      <c r="A104" t="s">
        <v>35</v>
      </c>
      <c r="B104" t="s">
        <v>56</v>
      </c>
      <c r="C104" t="s">
        <v>105</v>
      </c>
      <c r="D104" t="s">
        <v>454</v>
      </c>
      <c r="E104" t="s">
        <v>542</v>
      </c>
      <c r="F104" s="94">
        <v>77000</v>
      </c>
      <c r="G104" s="95">
        <v>12</v>
      </c>
      <c r="H104" s="96">
        <v>1.06</v>
      </c>
      <c r="I104" s="96">
        <v>1.058125</v>
      </c>
      <c r="J104" s="97">
        <v>0.94299370897155343</v>
      </c>
      <c r="K104" s="96">
        <v>1.0017720023626699</v>
      </c>
      <c r="L104" s="96">
        <v>1.007429838568157</v>
      </c>
      <c r="M104" s="96">
        <v>1</v>
      </c>
      <c r="N104" s="98">
        <v>0.63600000000000001</v>
      </c>
      <c r="O104" s="98">
        <v>0.64186074421179817</v>
      </c>
      <c r="P104" s="98">
        <v>0.63400819015608645</v>
      </c>
      <c r="Q104" s="99">
        <v>0</v>
      </c>
      <c r="R104" s="96">
        <v>0.99999999999999978</v>
      </c>
      <c r="S104" s="96">
        <v>0.99686822351585935</v>
      </c>
      <c r="T104" s="99">
        <v>-1.768867924528128E-3</v>
      </c>
      <c r="U104" s="99">
        <v>1.7720023626699439E-3</v>
      </c>
      <c r="V104" s="95">
        <v>0</v>
      </c>
      <c r="W104" s="99">
        <v>0</v>
      </c>
      <c r="X104" s="99">
        <v>0</v>
      </c>
      <c r="Y104" s="95">
        <v>0</v>
      </c>
      <c r="Z104" s="95">
        <v>1</v>
      </c>
      <c r="AA104" s="98">
        <v>0.64186074421179817</v>
      </c>
      <c r="AB104" s="98">
        <v>0.63400819015608645</v>
      </c>
      <c r="AC104" s="100">
        <v>0</v>
      </c>
      <c r="AD104" s="96">
        <v>0</v>
      </c>
      <c r="AE104" s="95">
        <v>1</v>
      </c>
      <c r="AF104" s="95">
        <v>0</v>
      </c>
      <c r="AG104" s="96">
        <v>1.0149999999999999</v>
      </c>
      <c r="AH104" s="96">
        <v>1.012785937399076</v>
      </c>
      <c r="AI104" s="96">
        <v>1.027978646848646</v>
      </c>
      <c r="AJ104" s="96">
        <v>81620</v>
      </c>
      <c r="AK104" s="96">
        <v>81475.625000000015</v>
      </c>
      <c r="AL104" s="96">
        <v>72610.51559080962</v>
      </c>
      <c r="AM104" s="96">
        <v>77136.444181925574</v>
      </c>
      <c r="AN104" s="96">
        <v>77572.097569748104</v>
      </c>
      <c r="AO104" s="96">
        <v>77000</v>
      </c>
      <c r="AP104" s="96">
        <v>48972</v>
      </c>
      <c r="AQ104" s="96">
        <v>49423.27730430846</v>
      </c>
      <c r="AR104" s="96">
        <v>48818.630642018659</v>
      </c>
      <c r="AS104" s="96">
        <v>0</v>
      </c>
      <c r="AT104" s="96">
        <v>76999.999999999985</v>
      </c>
      <c r="AU104" s="96">
        <v>76758.853210721165</v>
      </c>
      <c r="AV104" s="96">
        <v>49423.27730430846</v>
      </c>
      <c r="AW104" s="96">
        <v>48818.630642018659</v>
      </c>
      <c r="AX104" s="96">
        <v>73150</v>
      </c>
      <c r="AY104" s="96">
        <v>72380</v>
      </c>
      <c r="AZ104" s="96">
        <v>73535</v>
      </c>
      <c r="BA104" s="96">
        <v>49665</v>
      </c>
      <c r="BB104" s="96">
        <v>77000</v>
      </c>
      <c r="BC104" s="96">
        <v>77000</v>
      </c>
      <c r="BD104" s="96">
        <v>77000</v>
      </c>
      <c r="BE104" s="96">
        <v>77000</v>
      </c>
      <c r="BF104" s="96">
        <v>77000</v>
      </c>
      <c r="BG104" s="96">
        <v>77000</v>
      </c>
      <c r="BH104" s="96">
        <v>77000</v>
      </c>
      <c r="BI104" s="96">
        <v>77000</v>
      </c>
      <c r="BJ104" s="96">
        <v>77000</v>
      </c>
      <c r="BK104" s="96">
        <v>77000</v>
      </c>
      <c r="BL104" s="96">
        <v>77000</v>
      </c>
      <c r="BM104" s="96">
        <v>77000</v>
      </c>
      <c r="BN104" s="96">
        <v>5669.6855308978411</v>
      </c>
      <c r="BO104" s="96">
        <v>5668.5955978975126</v>
      </c>
      <c r="BP104" s="96">
        <v>5667.5079259966951</v>
      </c>
      <c r="BQ104" s="96">
        <v>987.15637147005668</v>
      </c>
      <c r="BR104" s="96">
        <v>986.09998421117177</v>
      </c>
      <c r="BS104" s="96">
        <v>985.045855482207</v>
      </c>
      <c r="BT104" s="96">
        <v>983.99397804788725</v>
      </c>
      <c r="BU104" s="96">
        <v>982.92715625528308</v>
      </c>
      <c r="BV104" s="96">
        <v>981.87979643884682</v>
      </c>
      <c r="BW104" s="96">
        <v>980.83466627890141</v>
      </c>
      <c r="BX104" s="96">
        <v>979.79175866315325</v>
      </c>
      <c r="BY104" s="96">
        <v>978.7510665095715</v>
      </c>
      <c r="BZ104" s="96">
        <v>4620.0000000000045</v>
      </c>
      <c r="CA104" s="96">
        <v>4620.0000000000045</v>
      </c>
      <c r="CB104" s="96">
        <v>4620.0000000000045</v>
      </c>
      <c r="CC104" s="96">
        <v>0</v>
      </c>
      <c r="CD104" s="96">
        <v>0</v>
      </c>
      <c r="CE104" s="96">
        <v>0</v>
      </c>
      <c r="CF104" s="96">
        <v>0</v>
      </c>
      <c r="CG104" s="96">
        <v>0</v>
      </c>
      <c r="CH104" s="96">
        <v>0</v>
      </c>
      <c r="CI104" s="96">
        <v>0</v>
      </c>
      <c r="CJ104" s="96">
        <v>0</v>
      </c>
      <c r="CK104" s="96">
        <v>0</v>
      </c>
      <c r="CL104" s="96">
        <v>77000</v>
      </c>
      <c r="CM104" s="96">
        <v>77000</v>
      </c>
      <c r="CN104" s="96">
        <v>77000</v>
      </c>
      <c r="CO104" s="96">
        <v>77000</v>
      </c>
      <c r="CP104" s="96">
        <v>77000</v>
      </c>
      <c r="CQ104" s="96">
        <v>77000</v>
      </c>
      <c r="CR104" s="96">
        <v>77000</v>
      </c>
      <c r="CS104" s="96">
        <v>77000</v>
      </c>
      <c r="CT104" s="96">
        <v>77000</v>
      </c>
      <c r="CU104" s="96">
        <v>77000</v>
      </c>
      <c r="CV104" s="96">
        <v>77000</v>
      </c>
      <c r="CW104" s="96">
        <v>77000</v>
      </c>
      <c r="CX104" s="96">
        <v>990.26936877153719</v>
      </c>
      <c r="CY104" s="96">
        <v>989.24113009199561</v>
      </c>
      <c r="CZ104" s="96">
        <v>988.21502452518598</v>
      </c>
      <c r="DA104" s="96">
        <v>987.15637147005668</v>
      </c>
      <c r="DB104" s="96">
        <v>986.09998421117177</v>
      </c>
      <c r="DC104" s="96">
        <v>985.045855482207</v>
      </c>
      <c r="DD104" s="96">
        <v>983.99397804788725</v>
      </c>
      <c r="DE104" s="96">
        <v>982.92715625528308</v>
      </c>
      <c r="DF104" s="96">
        <v>981.87979643884682</v>
      </c>
      <c r="DG104" s="96">
        <v>980.83466627890141</v>
      </c>
      <c r="DH104" s="96">
        <v>979.79175866315325</v>
      </c>
      <c r="DI104" s="96">
        <v>978.7510665095715</v>
      </c>
      <c r="DJ104" s="96">
        <v>0</v>
      </c>
      <c r="DK104" s="96">
        <v>0</v>
      </c>
      <c r="DL104" s="96">
        <v>0</v>
      </c>
      <c r="DM104" s="96">
        <v>0</v>
      </c>
      <c r="DN104" s="96">
        <v>0</v>
      </c>
      <c r="DO104" s="96">
        <v>0</v>
      </c>
      <c r="DP104" s="96">
        <v>0</v>
      </c>
      <c r="DQ104" s="96">
        <v>0</v>
      </c>
      <c r="DR104" s="96">
        <v>0</v>
      </c>
      <c r="DS104" s="96">
        <v>0</v>
      </c>
      <c r="DT104" s="96">
        <v>0</v>
      </c>
      <c r="DU104" s="96">
        <v>0</v>
      </c>
      <c r="DV104" s="96">
        <v>936.17699751271948</v>
      </c>
      <c r="DW104" s="96">
        <v>856.27903205254313</v>
      </c>
      <c r="DX104" s="96">
        <v>776.54471709358086</v>
      </c>
      <c r="DY104" s="96">
        <v>694.27907568173782</v>
      </c>
      <c r="DZ104" s="96">
        <v>612.18727807064386</v>
      </c>
      <c r="EA104" s="96">
        <v>530.26877379167138</v>
      </c>
      <c r="EB104" s="96">
        <v>448.52301469783629</v>
      </c>
      <c r="EC104" s="96">
        <v>365.6136150423801</v>
      </c>
      <c r="ED104" s="96">
        <v>284.21452061725148</v>
      </c>
      <c r="EE104" s="96">
        <v>202.98653188984539</v>
      </c>
      <c r="EF104" s="96">
        <v>121.9291099152051</v>
      </c>
      <c r="EG104" s="96">
        <v>41.041718009407148</v>
      </c>
      <c r="EH104" s="101">
        <v>46113</v>
      </c>
      <c r="EI104" s="99">
        <v>0.06</v>
      </c>
      <c r="EJ104" t="s">
        <v>376</v>
      </c>
      <c r="EK104" s="101"/>
      <c r="EL104" s="99"/>
      <c r="EN104" s="101"/>
      <c r="EO104" s="99"/>
      <c r="EQ104" s="101"/>
      <c r="ER104" s="99"/>
    </row>
    <row r="105" spans="1:148" x14ac:dyDescent="0.3">
      <c r="A105" t="s">
        <v>35</v>
      </c>
      <c r="B105" t="s">
        <v>56</v>
      </c>
      <c r="C105" t="s">
        <v>106</v>
      </c>
      <c r="D105" t="s">
        <v>456</v>
      </c>
      <c r="E105" t="s">
        <v>543</v>
      </c>
      <c r="F105" s="94">
        <v>63000</v>
      </c>
      <c r="G105" s="95">
        <v>12</v>
      </c>
      <c r="H105" s="96">
        <v>1.02</v>
      </c>
      <c r="I105" s="96">
        <v>1.018888888888889</v>
      </c>
      <c r="J105" s="97">
        <v>0.93900209700948201</v>
      </c>
      <c r="K105" s="96">
        <v>1.001090512540894</v>
      </c>
      <c r="L105" s="96">
        <v>1.0117123305960061</v>
      </c>
      <c r="M105" s="96">
        <v>1</v>
      </c>
      <c r="N105" s="98">
        <v>0.62</v>
      </c>
      <c r="O105" s="98">
        <v>0.62794568165978493</v>
      </c>
      <c r="P105" s="98">
        <v>0.62949421609970324</v>
      </c>
      <c r="Q105" s="99">
        <v>0</v>
      </c>
      <c r="R105" s="96">
        <v>1</v>
      </c>
      <c r="S105" s="96">
        <v>1.0153132517737149</v>
      </c>
      <c r="T105" s="99">
        <v>-1.089324618736343E-3</v>
      </c>
      <c r="U105" s="99">
        <v>1.090512540893984E-3</v>
      </c>
      <c r="V105" s="95">
        <v>0</v>
      </c>
      <c r="W105" s="99">
        <v>0</v>
      </c>
      <c r="X105" s="99">
        <v>0</v>
      </c>
      <c r="Y105" s="95">
        <v>0</v>
      </c>
      <c r="Z105" s="95">
        <v>1</v>
      </c>
      <c r="AA105" s="98">
        <v>0.62794568165978493</v>
      </c>
      <c r="AB105" s="98">
        <v>0.62949421609970324</v>
      </c>
      <c r="AC105" s="100">
        <v>0</v>
      </c>
      <c r="AD105" s="96">
        <v>0</v>
      </c>
      <c r="AE105" s="95">
        <v>1</v>
      </c>
      <c r="AF105" s="95">
        <v>0</v>
      </c>
      <c r="AG105" s="96">
        <v>1.006666666666667</v>
      </c>
      <c r="AH105" s="96">
        <v>0.99575616743366657</v>
      </c>
      <c r="AI105" s="96">
        <v>1.0023945819007549</v>
      </c>
      <c r="AJ105" s="96">
        <v>64260</v>
      </c>
      <c r="AK105" s="96">
        <v>64190.000000000007</v>
      </c>
      <c r="AL105" s="96">
        <v>59157.13211159737</v>
      </c>
      <c r="AM105" s="96">
        <v>63068.702290076333</v>
      </c>
      <c r="AN105" s="96">
        <v>63737.876827548382</v>
      </c>
      <c r="AO105" s="96">
        <v>63000</v>
      </c>
      <c r="AP105" s="96">
        <v>39060</v>
      </c>
      <c r="AQ105" s="96">
        <v>39560.577944566452</v>
      </c>
      <c r="AR105" s="96">
        <v>39658.135614281302</v>
      </c>
      <c r="AS105" s="96">
        <v>0</v>
      </c>
      <c r="AT105" s="96">
        <v>63000.000000000007</v>
      </c>
      <c r="AU105" s="96">
        <v>63964.734861744022</v>
      </c>
      <c r="AV105" s="96">
        <v>39560.577944566452</v>
      </c>
      <c r="AW105" s="96">
        <v>39658.135614281302</v>
      </c>
      <c r="AX105" s="96">
        <v>59850</v>
      </c>
      <c r="AY105" s="96">
        <v>59220</v>
      </c>
      <c r="AZ105" s="96">
        <v>58905</v>
      </c>
      <c r="BA105" s="96">
        <v>38745</v>
      </c>
      <c r="BB105" s="96">
        <v>63000</v>
      </c>
      <c r="BC105" s="96">
        <v>63000</v>
      </c>
      <c r="BD105" s="96">
        <v>63000</v>
      </c>
      <c r="BE105" s="96">
        <v>63000</v>
      </c>
      <c r="BF105" s="96">
        <v>63000</v>
      </c>
      <c r="BG105" s="96">
        <v>63000</v>
      </c>
      <c r="BH105" s="96">
        <v>63000</v>
      </c>
      <c r="BI105" s="96">
        <v>63000</v>
      </c>
      <c r="BJ105" s="96">
        <v>63000</v>
      </c>
      <c r="BK105" s="96">
        <v>63000</v>
      </c>
      <c r="BL105" s="96">
        <v>63000</v>
      </c>
      <c r="BM105" s="96">
        <v>63000</v>
      </c>
      <c r="BN105" s="96">
        <v>987.81771658341677</v>
      </c>
      <c r="BO105" s="96">
        <v>987.72450780089446</v>
      </c>
      <c r="BP105" s="96">
        <v>987.63123515784537</v>
      </c>
      <c r="BQ105" s="96">
        <v>987.53473351611581</v>
      </c>
      <c r="BR105" s="96">
        <v>-267.21748679599608</v>
      </c>
      <c r="BS105" s="96">
        <v>-267.31223044998433</v>
      </c>
      <c r="BT105" s="96">
        <v>-267.40704131173487</v>
      </c>
      <c r="BU105" s="96">
        <v>-267.50347539305119</v>
      </c>
      <c r="BV105" s="96">
        <v>-267.59842198973712</v>
      </c>
      <c r="BW105" s="96">
        <v>-267.69343601025639</v>
      </c>
      <c r="BX105" s="96">
        <v>-267.78851752648382</v>
      </c>
      <c r="BY105" s="96">
        <v>-267.88366661034968</v>
      </c>
      <c r="BZ105" s="96">
        <v>1260.0000000000009</v>
      </c>
      <c r="CA105" s="96">
        <v>1260.0000000000009</v>
      </c>
      <c r="CB105" s="96">
        <v>1260.0000000000009</v>
      </c>
      <c r="CC105" s="96">
        <v>1260.0000000000009</v>
      </c>
      <c r="CD105" s="96">
        <v>0</v>
      </c>
      <c r="CE105" s="96">
        <v>0</v>
      </c>
      <c r="CF105" s="96">
        <v>0</v>
      </c>
      <c r="CG105" s="96">
        <v>0</v>
      </c>
      <c r="CH105" s="96">
        <v>0</v>
      </c>
      <c r="CI105" s="96">
        <v>0</v>
      </c>
      <c r="CJ105" s="96">
        <v>0</v>
      </c>
      <c r="CK105" s="96">
        <v>0</v>
      </c>
      <c r="CL105" s="96">
        <v>63000</v>
      </c>
      <c r="CM105" s="96">
        <v>63000</v>
      </c>
      <c r="CN105" s="96">
        <v>63000</v>
      </c>
      <c r="CO105" s="96">
        <v>63000</v>
      </c>
      <c r="CP105" s="96">
        <v>63000</v>
      </c>
      <c r="CQ105" s="96">
        <v>63000</v>
      </c>
      <c r="CR105" s="96">
        <v>63000</v>
      </c>
      <c r="CS105" s="96">
        <v>63000</v>
      </c>
      <c r="CT105" s="96">
        <v>63000</v>
      </c>
      <c r="CU105" s="96">
        <v>63000</v>
      </c>
      <c r="CV105" s="96">
        <v>63000</v>
      </c>
      <c r="CW105" s="96">
        <v>63000</v>
      </c>
      <c r="CX105" s="96">
        <v>-266.84537589861282</v>
      </c>
      <c r="CY105" s="96">
        <v>-266.93675705794328</v>
      </c>
      <c r="CZ105" s="96">
        <v>-267.02820082564119</v>
      </c>
      <c r="DA105" s="96">
        <v>-267.12281027832239</v>
      </c>
      <c r="DB105" s="96">
        <v>-267.21748679599608</v>
      </c>
      <c r="DC105" s="96">
        <v>-267.31223044998433</v>
      </c>
      <c r="DD105" s="96">
        <v>-267.40704131173487</v>
      </c>
      <c r="DE105" s="96">
        <v>-267.50347539305119</v>
      </c>
      <c r="DF105" s="96">
        <v>-267.59842198973712</v>
      </c>
      <c r="DG105" s="96">
        <v>-267.69343601025639</v>
      </c>
      <c r="DH105" s="96">
        <v>-267.78851752648382</v>
      </c>
      <c r="DI105" s="96">
        <v>-267.88366661034968</v>
      </c>
      <c r="DJ105" s="96">
        <v>0</v>
      </c>
      <c r="DK105" s="96">
        <v>0</v>
      </c>
      <c r="DL105" s="96">
        <v>0</v>
      </c>
      <c r="DM105" s="96">
        <v>0</v>
      </c>
      <c r="DN105" s="96">
        <v>0</v>
      </c>
      <c r="DO105" s="96">
        <v>0</v>
      </c>
      <c r="DP105" s="96">
        <v>0</v>
      </c>
      <c r="DQ105" s="96">
        <v>0</v>
      </c>
      <c r="DR105" s="96">
        <v>0</v>
      </c>
      <c r="DS105" s="96">
        <v>0</v>
      </c>
      <c r="DT105" s="96">
        <v>0</v>
      </c>
      <c r="DU105" s="96">
        <v>0</v>
      </c>
      <c r="DV105" s="96">
        <v>-256.60045333504189</v>
      </c>
      <c r="DW105" s="96">
        <v>-235.02255796873371</v>
      </c>
      <c r="DX105" s="96">
        <v>-213.42981591728829</v>
      </c>
      <c r="DY105" s="96">
        <v>-191.08949007804321</v>
      </c>
      <c r="DZ105" s="96">
        <v>-168.7332605892239</v>
      </c>
      <c r="EA105" s="96">
        <v>-146.36111046253251</v>
      </c>
      <c r="EB105" s="96">
        <v>-123.9730226854707</v>
      </c>
      <c r="EC105" s="96">
        <v>-101.2015678211055</v>
      </c>
      <c r="ED105" s="96">
        <v>-78.78129163452185</v>
      </c>
      <c r="EE105" s="96">
        <v>-56.345026334092331</v>
      </c>
      <c r="EF105" s="96">
        <v>-33.892754809662577</v>
      </c>
      <c r="EG105" s="96">
        <v>-11.42445992664687</v>
      </c>
      <c r="EH105" s="101">
        <v>46143</v>
      </c>
      <c r="EI105" s="99">
        <v>0.02</v>
      </c>
      <c r="EJ105" t="s">
        <v>376</v>
      </c>
      <c r="EK105" s="101"/>
      <c r="EL105" s="99"/>
      <c r="EN105" s="101"/>
      <c r="EO105" s="99"/>
      <c r="EQ105" s="101"/>
      <c r="ER105" s="99"/>
    </row>
    <row r="106" spans="1:148" x14ac:dyDescent="0.3">
      <c r="A106" t="s">
        <v>35</v>
      </c>
      <c r="B106" t="s">
        <v>56</v>
      </c>
      <c r="C106" t="s">
        <v>107</v>
      </c>
      <c r="D106" t="s">
        <v>458</v>
      </c>
      <c r="E106" t="s">
        <v>544</v>
      </c>
      <c r="F106" s="94">
        <v>49000</v>
      </c>
      <c r="G106" s="95">
        <v>12</v>
      </c>
      <c r="H106" s="96">
        <v>1</v>
      </c>
      <c r="I106" s="96">
        <v>1.016805555555556</v>
      </c>
      <c r="J106" s="97">
        <v>0.94199580598103549</v>
      </c>
      <c r="K106" s="96">
        <v>0.98347220325092199</v>
      </c>
      <c r="L106" s="96">
        <v>1.008497059082581</v>
      </c>
      <c r="M106" s="96">
        <v>1</v>
      </c>
      <c r="N106" s="98">
        <v>0.60399999999999998</v>
      </c>
      <c r="O106" s="98">
        <v>0.59906461009948475</v>
      </c>
      <c r="P106" s="98">
        <v>0.58166949218290265</v>
      </c>
      <c r="Q106" s="99">
        <v>0</v>
      </c>
      <c r="R106" s="96">
        <v>0.96166688927474264</v>
      </c>
      <c r="S106" s="96">
        <v>1.001416364968128</v>
      </c>
      <c r="T106" s="99">
        <v>1.6805555555555522E-2</v>
      </c>
      <c r="U106" s="99">
        <v>2.2674498019396468E-2</v>
      </c>
      <c r="V106" s="95">
        <v>0</v>
      </c>
      <c r="W106" s="99">
        <v>0</v>
      </c>
      <c r="X106" s="99">
        <v>0</v>
      </c>
      <c r="Y106" s="95">
        <v>0</v>
      </c>
      <c r="Z106" s="95">
        <v>1</v>
      </c>
      <c r="AA106" s="98">
        <v>0.59906461009948475</v>
      </c>
      <c r="AB106" s="98">
        <v>0.58166949218290265</v>
      </c>
      <c r="AC106" s="100">
        <v>0</v>
      </c>
      <c r="AD106" s="96">
        <v>0</v>
      </c>
      <c r="AE106" s="95">
        <v>0</v>
      </c>
      <c r="AF106" s="95">
        <v>1</v>
      </c>
      <c r="AG106" s="96">
        <v>1.036666666666666</v>
      </c>
      <c r="AH106" s="96">
        <v>1.008514817427199</v>
      </c>
      <c r="AI106" s="96">
        <v>1.045493583760037</v>
      </c>
      <c r="AJ106" s="96">
        <v>49000</v>
      </c>
      <c r="AK106" s="96">
        <v>49823.472222222219</v>
      </c>
      <c r="AL106" s="96">
        <v>46157.794493070738</v>
      </c>
      <c r="AM106" s="96">
        <v>48190.137959295178</v>
      </c>
      <c r="AN106" s="96">
        <v>49416.355895046472</v>
      </c>
      <c r="AO106" s="96">
        <v>49000</v>
      </c>
      <c r="AP106" s="96">
        <v>29596</v>
      </c>
      <c r="AQ106" s="96">
        <v>29354.16589487475</v>
      </c>
      <c r="AR106" s="96">
        <v>28501.80511696223</v>
      </c>
      <c r="AS106" s="96">
        <v>0</v>
      </c>
      <c r="AT106" s="96">
        <v>47121.677574462388</v>
      </c>
      <c r="AU106" s="96">
        <v>49069.401883438251</v>
      </c>
      <c r="AV106" s="96">
        <v>29354.16589487475</v>
      </c>
      <c r="AW106" s="96">
        <v>28501.80511696223</v>
      </c>
      <c r="AX106" s="96">
        <v>46550</v>
      </c>
      <c r="AY106" s="96">
        <v>46060</v>
      </c>
      <c r="AZ106" s="96">
        <v>46550</v>
      </c>
      <c r="BA106" s="96">
        <v>31115</v>
      </c>
      <c r="BB106" s="96">
        <v>49000</v>
      </c>
      <c r="BC106" s="96">
        <v>49000</v>
      </c>
      <c r="BD106" s="96">
        <v>49000</v>
      </c>
      <c r="BE106" s="96">
        <v>49000</v>
      </c>
      <c r="BF106" s="96">
        <v>49000</v>
      </c>
      <c r="BG106" s="96">
        <v>49000</v>
      </c>
      <c r="BH106" s="96">
        <v>49000</v>
      </c>
      <c r="BI106" s="96">
        <v>49000</v>
      </c>
      <c r="BJ106" s="96">
        <v>49000</v>
      </c>
      <c r="BK106" s="96">
        <v>49000</v>
      </c>
      <c r="BL106" s="96">
        <v>49000</v>
      </c>
      <c r="BM106" s="96">
        <v>49000</v>
      </c>
      <c r="BN106" s="96">
        <v>418.84755447828792</v>
      </c>
      <c r="BO106" s="96">
        <v>2395.3007254856138</v>
      </c>
      <c r="BP106" s="96">
        <v>2395.0004092657809</v>
      </c>
      <c r="BQ106" s="96">
        <v>2394.6903482122061</v>
      </c>
      <c r="BR106" s="96">
        <v>2394.3807288565108</v>
      </c>
      <c r="BS106" s="96">
        <v>2394.0715502555372</v>
      </c>
      <c r="BT106" s="96">
        <v>2393.7628114688218</v>
      </c>
      <c r="BU106" s="96">
        <v>2393.4494611127361</v>
      </c>
      <c r="BV106" s="96">
        <v>2393.1416063153511</v>
      </c>
      <c r="BW106" s="96">
        <v>2392.8341885115269</v>
      </c>
      <c r="BX106" s="96">
        <v>2392.5272067714641</v>
      </c>
      <c r="BY106" s="96">
        <v>2392.2206601680082</v>
      </c>
      <c r="BZ106" s="96">
        <v>0</v>
      </c>
      <c r="CA106" s="96">
        <v>1960.000000000002</v>
      </c>
      <c r="CB106" s="96">
        <v>1960.000000000002</v>
      </c>
      <c r="CC106" s="96">
        <v>1960.000000000002</v>
      </c>
      <c r="CD106" s="96">
        <v>1960.000000000002</v>
      </c>
      <c r="CE106" s="96">
        <v>1960.000000000002</v>
      </c>
      <c r="CF106" s="96">
        <v>1960.000000000002</v>
      </c>
      <c r="CG106" s="96">
        <v>1960.000000000002</v>
      </c>
      <c r="CH106" s="96">
        <v>1960.000000000002</v>
      </c>
      <c r="CI106" s="96">
        <v>1960.000000000002</v>
      </c>
      <c r="CJ106" s="96">
        <v>1960.000000000002</v>
      </c>
      <c r="CK106" s="96">
        <v>1960.000000000002</v>
      </c>
      <c r="CL106" s="96">
        <v>49000</v>
      </c>
      <c r="CM106" s="96">
        <v>49000</v>
      </c>
      <c r="CN106" s="96">
        <v>49000</v>
      </c>
      <c r="CO106" s="96">
        <v>49000</v>
      </c>
      <c r="CP106" s="96">
        <v>49000</v>
      </c>
      <c r="CQ106" s="96">
        <v>49000</v>
      </c>
      <c r="CR106" s="96">
        <v>49000</v>
      </c>
      <c r="CS106" s="96">
        <v>49000</v>
      </c>
      <c r="CT106" s="96">
        <v>49000</v>
      </c>
      <c r="CU106" s="96">
        <v>49000</v>
      </c>
      <c r="CV106" s="96">
        <v>49000</v>
      </c>
      <c r="CW106" s="96">
        <v>49000</v>
      </c>
      <c r="CX106" s="96">
        <v>418.84755447828792</v>
      </c>
      <c r="CY106" s="96">
        <v>418.55838989000779</v>
      </c>
      <c r="CZ106" s="96">
        <v>418.26962429402028</v>
      </c>
      <c r="DA106" s="96">
        <v>417.971488665577</v>
      </c>
      <c r="DB106" s="96">
        <v>417.67377774663822</v>
      </c>
      <c r="DC106" s="96">
        <v>417.37649063031859</v>
      </c>
      <c r="DD106" s="96">
        <v>417.07962641232251</v>
      </c>
      <c r="DE106" s="96">
        <v>416.77832799301223</v>
      </c>
      <c r="DF106" s="96">
        <v>416.48231376475599</v>
      </c>
      <c r="DG106" s="96">
        <v>416.18671972262138</v>
      </c>
      <c r="DH106" s="96">
        <v>415.89154497256197</v>
      </c>
      <c r="DI106" s="96">
        <v>415.59678862308778</v>
      </c>
      <c r="DJ106" s="96">
        <v>1960.000000000002</v>
      </c>
      <c r="DK106" s="96">
        <v>0</v>
      </c>
      <c r="DL106" s="96">
        <v>0</v>
      </c>
      <c r="DM106" s="96">
        <v>0</v>
      </c>
      <c r="DN106" s="96">
        <v>0</v>
      </c>
      <c r="DO106" s="96">
        <v>0</v>
      </c>
      <c r="DP106" s="96">
        <v>0</v>
      </c>
      <c r="DQ106" s="96">
        <v>0</v>
      </c>
      <c r="DR106" s="96">
        <v>0</v>
      </c>
      <c r="DS106" s="96">
        <v>0</v>
      </c>
      <c r="DT106" s="96">
        <v>0</v>
      </c>
      <c r="DU106" s="96">
        <v>0</v>
      </c>
      <c r="DV106" s="96">
        <v>2373.5681694163541</v>
      </c>
      <c r="DW106" s="96">
        <v>363.84731407355957</v>
      </c>
      <c r="DX106" s="96">
        <v>330.0791893239363</v>
      </c>
      <c r="DY106" s="96">
        <v>295.21492295215609</v>
      </c>
      <c r="DZ106" s="96">
        <v>260.39990274513781</v>
      </c>
      <c r="EA106" s="96">
        <v>225.6340244353967</v>
      </c>
      <c r="EB106" s="96">
        <v>190.91718404957231</v>
      </c>
      <c r="EC106" s="96">
        <v>155.6813586736769</v>
      </c>
      <c r="ED106" s="96">
        <v>121.06308303316089</v>
      </c>
      <c r="EE106" s="96">
        <v>86.49353346331678</v>
      </c>
      <c r="EF106" s="96">
        <v>51.972607161796518</v>
      </c>
      <c r="EG106" s="96">
        <v>17.50020161521903</v>
      </c>
      <c r="EH106" s="101">
        <v>46419</v>
      </c>
      <c r="EI106" s="99">
        <v>0.04</v>
      </c>
      <c r="EJ106" t="s">
        <v>377</v>
      </c>
      <c r="EK106" s="101"/>
      <c r="EL106" s="99"/>
      <c r="EN106" s="101"/>
      <c r="EO106" s="99"/>
      <c r="EQ106" s="101"/>
      <c r="ER106" s="99"/>
    </row>
    <row r="107" spans="1:148" x14ac:dyDescent="0.3">
      <c r="A107" t="s">
        <v>35</v>
      </c>
      <c r="B107" t="s">
        <v>58</v>
      </c>
      <c r="C107" t="s">
        <v>54</v>
      </c>
      <c r="D107" t="s">
        <v>460</v>
      </c>
      <c r="E107" t="s">
        <v>545</v>
      </c>
      <c r="F107" s="94">
        <v>35000</v>
      </c>
      <c r="G107" s="95">
        <v>12</v>
      </c>
      <c r="H107" s="96">
        <v>1.04</v>
      </c>
      <c r="I107" s="96">
        <v>1.0349999999999999</v>
      </c>
      <c r="J107" s="97">
        <v>0.93800419401896429</v>
      </c>
      <c r="K107" s="96">
        <v>1.0048309178743959</v>
      </c>
      <c r="L107" s="96">
        <v>1.012788648555651</v>
      </c>
      <c r="M107" s="96">
        <v>1</v>
      </c>
      <c r="N107" s="98">
        <v>0.63200000000000001</v>
      </c>
      <c r="O107" s="98">
        <v>0.64317461151947686</v>
      </c>
      <c r="P107" s="98">
        <v>0.64466000719123795</v>
      </c>
      <c r="Q107" s="99">
        <v>0</v>
      </c>
      <c r="R107" s="96">
        <v>0.99999999999999978</v>
      </c>
      <c r="S107" s="96">
        <v>1.020031656948162</v>
      </c>
      <c r="T107" s="99">
        <v>-4.8076923076921796E-3</v>
      </c>
      <c r="U107" s="99">
        <v>4.8309178743961567E-3</v>
      </c>
      <c r="V107" s="95">
        <v>0</v>
      </c>
      <c r="W107" s="99">
        <v>0</v>
      </c>
      <c r="X107" s="99">
        <v>0</v>
      </c>
      <c r="Y107" s="95">
        <v>0</v>
      </c>
      <c r="Z107" s="95">
        <v>1</v>
      </c>
      <c r="AA107" s="98">
        <v>0.64317461151947686</v>
      </c>
      <c r="AB107" s="98">
        <v>0.64466000719123795</v>
      </c>
      <c r="AC107" s="100">
        <v>0</v>
      </c>
      <c r="AD107" s="96">
        <v>0</v>
      </c>
      <c r="AE107" s="95">
        <v>1</v>
      </c>
      <c r="AF107" s="95">
        <v>0</v>
      </c>
      <c r="AG107" s="96">
        <v>1.02</v>
      </c>
      <c r="AH107" s="96">
        <v>0.99152129657519972</v>
      </c>
      <c r="AI107" s="96">
        <v>1.0113520827718789</v>
      </c>
      <c r="AJ107" s="96">
        <v>36400</v>
      </c>
      <c r="AK107" s="96">
        <v>36225.000000000007</v>
      </c>
      <c r="AL107" s="96">
        <v>32830.146790663748</v>
      </c>
      <c r="AM107" s="96">
        <v>35169.082125603847</v>
      </c>
      <c r="AN107" s="96">
        <v>35447.602699447802</v>
      </c>
      <c r="AO107" s="96">
        <v>35000</v>
      </c>
      <c r="AP107" s="96">
        <v>22120</v>
      </c>
      <c r="AQ107" s="96">
        <v>22511.111403181691</v>
      </c>
      <c r="AR107" s="96">
        <v>22563.100251693329</v>
      </c>
      <c r="AS107" s="96">
        <v>0</v>
      </c>
      <c r="AT107" s="96">
        <v>34999.999999999993</v>
      </c>
      <c r="AU107" s="96">
        <v>35701.107993185651</v>
      </c>
      <c r="AV107" s="96">
        <v>22511.111403181691</v>
      </c>
      <c r="AW107" s="96">
        <v>22563.100251693329</v>
      </c>
      <c r="AX107" s="96">
        <v>33250</v>
      </c>
      <c r="AY107" s="96">
        <v>32900</v>
      </c>
      <c r="AZ107" s="96">
        <v>32550</v>
      </c>
      <c r="BA107" s="96">
        <v>22925</v>
      </c>
      <c r="BB107" s="96">
        <v>35000</v>
      </c>
      <c r="BC107" s="96">
        <v>35000</v>
      </c>
      <c r="BD107" s="96">
        <v>35000</v>
      </c>
      <c r="BE107" s="96">
        <v>35000</v>
      </c>
      <c r="BF107" s="96">
        <v>35000</v>
      </c>
      <c r="BG107" s="96">
        <v>35000</v>
      </c>
      <c r="BH107" s="96">
        <v>35000</v>
      </c>
      <c r="BI107" s="96">
        <v>35000</v>
      </c>
      <c r="BJ107" s="96">
        <v>35000</v>
      </c>
      <c r="BK107" s="96">
        <v>35000</v>
      </c>
      <c r="BL107" s="96">
        <v>35000</v>
      </c>
      <c r="BM107" s="96">
        <v>35000</v>
      </c>
      <c r="BN107" s="96">
        <v>1092.564010598049</v>
      </c>
      <c r="BO107" s="96">
        <v>1092.3540036122879</v>
      </c>
      <c r="BP107" s="96">
        <v>1092.143709522325</v>
      </c>
      <c r="BQ107" s="96">
        <v>1091.9259843250061</v>
      </c>
      <c r="BR107" s="96">
        <v>1091.7079509461651</v>
      </c>
      <c r="BS107" s="96">
        <v>1091.4896087309919</v>
      </c>
      <c r="BT107" s="96">
        <v>-296.85484901647959</v>
      </c>
      <c r="BU107" s="96">
        <v>-297.0688432336882</v>
      </c>
      <c r="BV107" s="96">
        <v>-297.27968724547469</v>
      </c>
      <c r="BW107" s="96">
        <v>-297.49083076206489</v>
      </c>
      <c r="BX107" s="96">
        <v>-297.70227442206749</v>
      </c>
      <c r="BY107" s="96">
        <v>-297.91401886594463</v>
      </c>
      <c r="BZ107" s="96">
        <v>1400.0000000000009</v>
      </c>
      <c r="CA107" s="96">
        <v>1400.0000000000009</v>
      </c>
      <c r="CB107" s="96">
        <v>1400.0000000000009</v>
      </c>
      <c r="CC107" s="96">
        <v>1400.0000000000009</v>
      </c>
      <c r="CD107" s="96">
        <v>1400.0000000000009</v>
      </c>
      <c r="CE107" s="96">
        <v>1400.0000000000009</v>
      </c>
      <c r="CF107" s="96">
        <v>0</v>
      </c>
      <c r="CG107" s="96">
        <v>0</v>
      </c>
      <c r="CH107" s="96">
        <v>0</v>
      </c>
      <c r="CI107" s="96">
        <v>0</v>
      </c>
      <c r="CJ107" s="96">
        <v>0</v>
      </c>
      <c r="CK107" s="96">
        <v>0</v>
      </c>
      <c r="CL107" s="96">
        <v>35000</v>
      </c>
      <c r="CM107" s="96">
        <v>35000</v>
      </c>
      <c r="CN107" s="96">
        <v>35000</v>
      </c>
      <c r="CO107" s="96">
        <v>35000</v>
      </c>
      <c r="CP107" s="96">
        <v>35000</v>
      </c>
      <c r="CQ107" s="96">
        <v>35000</v>
      </c>
      <c r="CR107" s="96">
        <v>35000</v>
      </c>
      <c r="CS107" s="96">
        <v>35000</v>
      </c>
      <c r="CT107" s="96">
        <v>35000</v>
      </c>
      <c r="CU107" s="96">
        <v>35000</v>
      </c>
      <c r="CV107" s="96">
        <v>35000</v>
      </c>
      <c r="CW107" s="96">
        <v>35000</v>
      </c>
      <c r="CX107" s="96">
        <v>-295.61152827110692</v>
      </c>
      <c r="CY107" s="96">
        <v>-295.81345806511058</v>
      </c>
      <c r="CZ107" s="96">
        <v>-296.01566392084061</v>
      </c>
      <c r="DA107" s="96">
        <v>-296.2250150721124</v>
      </c>
      <c r="DB107" s="96">
        <v>-296.43466255176833</v>
      </c>
      <c r="DC107" s="96">
        <v>-296.64460698943287</v>
      </c>
      <c r="DD107" s="96">
        <v>-296.85484901647959</v>
      </c>
      <c r="DE107" s="96">
        <v>-297.0688432336882</v>
      </c>
      <c r="DF107" s="96">
        <v>-297.27968724547469</v>
      </c>
      <c r="DG107" s="96">
        <v>-297.49083076206489</v>
      </c>
      <c r="DH107" s="96">
        <v>-297.70227442206749</v>
      </c>
      <c r="DI107" s="96">
        <v>-297.91401886594463</v>
      </c>
      <c r="DJ107" s="96">
        <v>0</v>
      </c>
      <c r="DK107" s="96">
        <v>0</v>
      </c>
      <c r="DL107" s="96">
        <v>0</v>
      </c>
      <c r="DM107" s="96">
        <v>0</v>
      </c>
      <c r="DN107" s="96">
        <v>0</v>
      </c>
      <c r="DO107" s="96">
        <v>0</v>
      </c>
      <c r="DP107" s="96">
        <v>0</v>
      </c>
      <c r="DQ107" s="96">
        <v>0</v>
      </c>
      <c r="DR107" s="96">
        <v>0</v>
      </c>
      <c r="DS107" s="96">
        <v>0</v>
      </c>
      <c r="DT107" s="96">
        <v>0</v>
      </c>
      <c r="DU107" s="96">
        <v>0</v>
      </c>
      <c r="DV107" s="96">
        <v>-285.46924773339589</v>
      </c>
      <c r="DW107" s="96">
        <v>-261.55391046448761</v>
      </c>
      <c r="DX107" s="96">
        <v>-237.60559924283879</v>
      </c>
      <c r="DY107" s="96">
        <v>-212.8107387572781</v>
      </c>
      <c r="DZ107" s="96">
        <v>-187.98048232526949</v>
      </c>
      <c r="EA107" s="96">
        <v>-163.11475409835799</v>
      </c>
      <c r="EB107" s="96">
        <v>-138.2134780112265</v>
      </c>
      <c r="EC107" s="96">
        <v>-112.8674789216311</v>
      </c>
      <c r="ED107" s="96">
        <v>-87.89429215171063</v>
      </c>
      <c r="EE107" s="96">
        <v>-62.885326757087803</v>
      </c>
      <c r="EF107" s="96">
        <v>-37.840505793594879</v>
      </c>
      <c r="EG107" s="96">
        <v>-12.75975209624303</v>
      </c>
      <c r="EH107" s="101">
        <v>46204</v>
      </c>
      <c r="EI107" s="99">
        <v>0.04</v>
      </c>
      <c r="EJ107" t="s">
        <v>376</v>
      </c>
      <c r="EK107" s="101"/>
      <c r="EL107" s="99"/>
      <c r="EN107" s="101"/>
      <c r="EO107" s="99"/>
      <c r="EQ107" s="101"/>
      <c r="ER107" s="99"/>
    </row>
    <row r="108" spans="1:148" x14ac:dyDescent="0.3">
      <c r="A108" t="s">
        <v>35</v>
      </c>
      <c r="B108" t="s">
        <v>58</v>
      </c>
      <c r="C108" t="s">
        <v>57</v>
      </c>
      <c r="D108" t="s">
        <v>462</v>
      </c>
      <c r="E108" t="s">
        <v>546</v>
      </c>
      <c r="F108" s="94">
        <v>80500</v>
      </c>
      <c r="G108" s="95">
        <v>12</v>
      </c>
      <c r="H108" s="96">
        <v>1.05</v>
      </c>
      <c r="I108" s="96">
        <v>1.041493055555555</v>
      </c>
      <c r="J108" s="97">
        <v>0.94099790299051811</v>
      </c>
      <c r="K108" s="96">
        <v>1.0081680280046681</v>
      </c>
      <c r="L108" s="96">
        <v>1.009566543114361</v>
      </c>
      <c r="M108" s="96">
        <v>1</v>
      </c>
      <c r="N108" s="98">
        <v>0.61599999999999999</v>
      </c>
      <c r="O108" s="98">
        <v>0.62697262992123415</v>
      </c>
      <c r="P108" s="98">
        <v>0.61969981783741845</v>
      </c>
      <c r="Q108" s="99">
        <v>0</v>
      </c>
      <c r="R108" s="96">
        <v>1</v>
      </c>
      <c r="S108" s="96">
        <v>1.006006197788017</v>
      </c>
      <c r="T108" s="99">
        <v>-8.1018518518519711E-3</v>
      </c>
      <c r="U108" s="99">
        <v>8.168028004667649E-3</v>
      </c>
      <c r="V108" s="95">
        <v>0</v>
      </c>
      <c r="W108" s="99">
        <v>0</v>
      </c>
      <c r="X108" s="99">
        <v>0</v>
      </c>
      <c r="Y108" s="95">
        <v>0</v>
      </c>
      <c r="Z108" s="95">
        <v>1</v>
      </c>
      <c r="AA108" s="98">
        <v>0.62697262992123415</v>
      </c>
      <c r="AB108" s="98">
        <v>0.61969981783741845</v>
      </c>
      <c r="AC108" s="100">
        <v>0</v>
      </c>
      <c r="AD108" s="96">
        <v>0</v>
      </c>
      <c r="AE108" s="95">
        <v>1</v>
      </c>
      <c r="AF108" s="95">
        <v>0</v>
      </c>
      <c r="AG108" s="96">
        <v>1.029166666666667</v>
      </c>
      <c r="AH108" s="96">
        <v>1.004252860915166</v>
      </c>
      <c r="AI108" s="96">
        <v>1.0335436795785271</v>
      </c>
      <c r="AJ108" s="96">
        <v>84525</v>
      </c>
      <c r="AK108" s="96">
        <v>83840.190972222219</v>
      </c>
      <c r="AL108" s="96">
        <v>75750.331190736702</v>
      </c>
      <c r="AM108" s="96">
        <v>81157.526254375742</v>
      </c>
      <c r="AN108" s="96">
        <v>81270.106720706041</v>
      </c>
      <c r="AO108" s="96">
        <v>80500</v>
      </c>
      <c r="AP108" s="96">
        <v>49588</v>
      </c>
      <c r="AQ108" s="96">
        <v>50471.296708659349</v>
      </c>
      <c r="AR108" s="96">
        <v>49885.835335912183</v>
      </c>
      <c r="AS108" s="96">
        <v>0</v>
      </c>
      <c r="AT108" s="96">
        <v>80500</v>
      </c>
      <c r="AU108" s="96">
        <v>80983.498921935374</v>
      </c>
      <c r="AV108" s="96">
        <v>50471.296708659349</v>
      </c>
      <c r="AW108" s="96">
        <v>49885.835335912183</v>
      </c>
      <c r="AX108" s="96">
        <v>76475</v>
      </c>
      <c r="AY108" s="96">
        <v>75670</v>
      </c>
      <c r="AZ108" s="96">
        <v>76072.5</v>
      </c>
      <c r="BA108" s="96">
        <v>50312.5</v>
      </c>
      <c r="BB108" s="96">
        <v>80500</v>
      </c>
      <c r="BC108" s="96">
        <v>80500</v>
      </c>
      <c r="BD108" s="96">
        <v>80500</v>
      </c>
      <c r="BE108" s="96">
        <v>80500</v>
      </c>
      <c r="BF108" s="96">
        <v>80500</v>
      </c>
      <c r="BG108" s="96">
        <v>80500</v>
      </c>
      <c r="BH108" s="96">
        <v>80500</v>
      </c>
      <c r="BI108" s="96">
        <v>80500</v>
      </c>
      <c r="BJ108" s="96">
        <v>80500</v>
      </c>
      <c r="BK108" s="96">
        <v>80500</v>
      </c>
      <c r="BL108" s="96">
        <v>80500</v>
      </c>
      <c r="BM108" s="96">
        <v>80500</v>
      </c>
      <c r="BN108" s="96">
        <v>4385.1700356648807</v>
      </c>
      <c r="BO108" s="96">
        <v>4385.046039118668</v>
      </c>
      <c r="BP108" s="96">
        <v>4384.9221279202111</v>
      </c>
      <c r="BQ108" s="96">
        <v>4384.7941059849818</v>
      </c>
      <c r="BR108" s="96">
        <v>4384.6661750904941</v>
      </c>
      <c r="BS108" s="96">
        <v>4384.5383351396722</v>
      </c>
      <c r="BT108" s="96">
        <v>4384.4105860355821</v>
      </c>
      <c r="BU108" s="96">
        <v>342.1722244542571</v>
      </c>
      <c r="BV108" s="96">
        <v>342.05073282034829</v>
      </c>
      <c r="BW108" s="96">
        <v>341.92932742940928</v>
      </c>
      <c r="BX108" s="96">
        <v>341.80800818967168</v>
      </c>
      <c r="BY108" s="96">
        <v>341.68677500943897</v>
      </c>
      <c r="BZ108" s="96">
        <v>4025.0000000000041</v>
      </c>
      <c r="CA108" s="96">
        <v>4025.0000000000041</v>
      </c>
      <c r="CB108" s="96">
        <v>4025.0000000000041</v>
      </c>
      <c r="CC108" s="96">
        <v>4025.0000000000041</v>
      </c>
      <c r="CD108" s="96">
        <v>4025.0000000000041</v>
      </c>
      <c r="CE108" s="96">
        <v>4025.0000000000041</v>
      </c>
      <c r="CF108" s="96">
        <v>4025.0000000000041</v>
      </c>
      <c r="CG108" s="96">
        <v>0</v>
      </c>
      <c r="CH108" s="96">
        <v>0</v>
      </c>
      <c r="CI108" s="96">
        <v>0</v>
      </c>
      <c r="CJ108" s="96">
        <v>0</v>
      </c>
      <c r="CK108" s="96">
        <v>0</v>
      </c>
      <c r="CL108" s="96">
        <v>80500</v>
      </c>
      <c r="CM108" s="96">
        <v>80500</v>
      </c>
      <c r="CN108" s="96">
        <v>80500</v>
      </c>
      <c r="CO108" s="96">
        <v>80500</v>
      </c>
      <c r="CP108" s="96">
        <v>80500</v>
      </c>
      <c r="CQ108" s="96">
        <v>80500</v>
      </c>
      <c r="CR108" s="96">
        <v>80500</v>
      </c>
      <c r="CS108" s="96">
        <v>80500</v>
      </c>
      <c r="CT108" s="96">
        <v>80500</v>
      </c>
      <c r="CU108" s="96">
        <v>80500</v>
      </c>
      <c r="CV108" s="96">
        <v>80500</v>
      </c>
      <c r="CW108" s="96">
        <v>80500</v>
      </c>
      <c r="CX108" s="96">
        <v>343.01908158560087</v>
      </c>
      <c r="CY108" s="96">
        <v>342.90098963681783</v>
      </c>
      <c r="CZ108" s="96">
        <v>342.7829789716277</v>
      </c>
      <c r="DA108" s="96">
        <v>342.66105331902662</v>
      </c>
      <c r="DB108" s="96">
        <v>342.53921437190019</v>
      </c>
      <c r="DC108" s="96">
        <v>342.41746203778342</v>
      </c>
      <c r="DD108" s="96">
        <v>342.29579622435358</v>
      </c>
      <c r="DE108" s="96">
        <v>342.1722244542571</v>
      </c>
      <c r="DF108" s="96">
        <v>342.05073282034829</v>
      </c>
      <c r="DG108" s="96">
        <v>341.92932742940928</v>
      </c>
      <c r="DH108" s="96">
        <v>341.80800818967168</v>
      </c>
      <c r="DI108" s="96">
        <v>341.68677500943897</v>
      </c>
      <c r="DJ108" s="96">
        <v>0</v>
      </c>
      <c r="DK108" s="96">
        <v>0</v>
      </c>
      <c r="DL108" s="96">
        <v>0</v>
      </c>
      <c r="DM108" s="96">
        <v>0</v>
      </c>
      <c r="DN108" s="96">
        <v>0</v>
      </c>
      <c r="DO108" s="96">
        <v>0</v>
      </c>
      <c r="DP108" s="96">
        <v>0</v>
      </c>
      <c r="DQ108" s="96">
        <v>0</v>
      </c>
      <c r="DR108" s="96">
        <v>0</v>
      </c>
      <c r="DS108" s="96">
        <v>0</v>
      </c>
      <c r="DT108" s="96">
        <v>0</v>
      </c>
      <c r="DU108" s="96">
        <v>0</v>
      </c>
      <c r="DV108" s="96">
        <v>327.0588850721017</v>
      </c>
      <c r="DW108" s="96">
        <v>299.3504003346734</v>
      </c>
      <c r="DX108" s="96">
        <v>271.66090668835727</v>
      </c>
      <c r="DY108" s="96">
        <v>243.0527330368266</v>
      </c>
      <c r="DZ108" s="96">
        <v>214.46481742673529</v>
      </c>
      <c r="EA108" s="96">
        <v>185.8971383479975</v>
      </c>
      <c r="EB108" s="96">
        <v>157.3496743209499</v>
      </c>
      <c r="EC108" s="96">
        <v>128.35491184024801</v>
      </c>
      <c r="ED108" s="96">
        <v>99.848144112385626</v>
      </c>
      <c r="EE108" s="96">
        <v>71.361526829005982</v>
      </c>
      <c r="EF108" s="96">
        <v>42.895038632171698</v>
      </c>
      <c r="EG108" s="96">
        <v>14.44865819413566</v>
      </c>
      <c r="EH108" s="101">
        <v>46235</v>
      </c>
      <c r="EI108" s="99">
        <v>0.05</v>
      </c>
      <c r="EJ108" t="s">
        <v>376</v>
      </c>
      <c r="EK108" s="101"/>
      <c r="EL108" s="99"/>
      <c r="EN108" s="101"/>
      <c r="EO108" s="99"/>
      <c r="EQ108" s="101"/>
      <c r="ER108" s="99"/>
    </row>
    <row r="109" spans="1:148" x14ac:dyDescent="0.3">
      <c r="A109" t="s">
        <v>35</v>
      </c>
      <c r="B109" t="s">
        <v>58</v>
      </c>
      <c r="C109" t="s">
        <v>59</v>
      </c>
      <c r="D109" t="s">
        <v>464</v>
      </c>
      <c r="E109" t="s">
        <v>547</v>
      </c>
      <c r="F109" s="94">
        <v>66500</v>
      </c>
      <c r="G109" s="95">
        <v>12</v>
      </c>
      <c r="H109" s="96">
        <v>1</v>
      </c>
      <c r="I109" s="96">
        <v>1</v>
      </c>
      <c r="J109" s="97">
        <v>0.9439916119620716</v>
      </c>
      <c r="K109" s="96">
        <v>1</v>
      </c>
      <c r="L109" s="96">
        <v>1.0063648743927289</v>
      </c>
      <c r="M109" s="96">
        <v>1</v>
      </c>
      <c r="N109" s="98">
        <v>0.6</v>
      </c>
      <c r="O109" s="98">
        <v>0.60381892463563736</v>
      </c>
      <c r="P109" s="98">
        <v>0.59541672476959318</v>
      </c>
      <c r="Q109" s="99">
        <v>0</v>
      </c>
      <c r="R109" s="96">
        <v>1</v>
      </c>
      <c r="S109" s="96">
        <v>0.99236120794932203</v>
      </c>
      <c r="T109" s="99">
        <v>0</v>
      </c>
      <c r="U109" s="99">
        <v>0</v>
      </c>
      <c r="V109" s="95">
        <v>0</v>
      </c>
      <c r="W109" s="99">
        <v>0</v>
      </c>
      <c r="X109" s="99">
        <v>0</v>
      </c>
      <c r="Y109" s="95">
        <v>0</v>
      </c>
      <c r="Z109" s="95">
        <v>1</v>
      </c>
      <c r="AA109" s="98">
        <v>0.60381892463563736</v>
      </c>
      <c r="AB109" s="98">
        <v>0.59541672476959318</v>
      </c>
      <c r="AC109" s="100">
        <v>0</v>
      </c>
      <c r="AD109" s="96">
        <v>0</v>
      </c>
      <c r="AE109" s="95">
        <v>0</v>
      </c>
      <c r="AF109" s="95">
        <v>0</v>
      </c>
      <c r="AG109" s="96">
        <v>1</v>
      </c>
      <c r="AH109" s="96">
        <v>1.017066289316704</v>
      </c>
      <c r="AI109" s="96">
        <v>1.017066289316704</v>
      </c>
      <c r="AJ109" s="96">
        <v>66500</v>
      </c>
      <c r="AK109" s="96">
        <v>66500</v>
      </c>
      <c r="AL109" s="96">
        <v>62775.442195477757</v>
      </c>
      <c r="AM109" s="96">
        <v>66500</v>
      </c>
      <c r="AN109" s="96">
        <v>66923.264147116468</v>
      </c>
      <c r="AO109" s="96">
        <v>66500</v>
      </c>
      <c r="AP109" s="96">
        <v>39900</v>
      </c>
      <c r="AQ109" s="96">
        <v>40153.958488269876</v>
      </c>
      <c r="AR109" s="96">
        <v>39595.212197177949</v>
      </c>
      <c r="AS109" s="96">
        <v>0</v>
      </c>
      <c r="AT109" s="96">
        <v>66500</v>
      </c>
      <c r="AU109" s="96">
        <v>65992.020328629922</v>
      </c>
      <c r="AV109" s="96">
        <v>40153.958488269876</v>
      </c>
      <c r="AW109" s="96">
        <v>39595.212197177949</v>
      </c>
      <c r="AX109" s="96">
        <v>63175</v>
      </c>
      <c r="AY109" s="96">
        <v>62510</v>
      </c>
      <c r="AZ109" s="96">
        <v>63840</v>
      </c>
      <c r="BA109" s="96">
        <v>42892.5</v>
      </c>
      <c r="BB109" s="96">
        <v>66500</v>
      </c>
      <c r="BC109" s="96">
        <v>66500</v>
      </c>
      <c r="BD109" s="96">
        <v>66500</v>
      </c>
      <c r="BE109" s="96">
        <v>66500</v>
      </c>
      <c r="BF109" s="96">
        <v>66500</v>
      </c>
      <c r="BG109" s="96">
        <v>66500</v>
      </c>
      <c r="BH109" s="96">
        <v>66500</v>
      </c>
      <c r="BI109" s="96">
        <v>66500</v>
      </c>
      <c r="BJ109" s="96">
        <v>66500</v>
      </c>
      <c r="BK109" s="96">
        <v>66500</v>
      </c>
      <c r="BL109" s="96">
        <v>66500</v>
      </c>
      <c r="BM109" s="96">
        <v>66500</v>
      </c>
      <c r="BN109" s="96">
        <v>1143.76929057796</v>
      </c>
      <c r="BO109" s="96">
        <v>1142.181544397914</v>
      </c>
      <c r="BP109" s="96">
        <v>1140.598200230266</v>
      </c>
      <c r="BQ109" s="96">
        <v>1138.9657923138329</v>
      </c>
      <c r="BR109" s="96">
        <v>1137.338050277629</v>
      </c>
      <c r="BS109" s="96">
        <v>1135.714954145621</v>
      </c>
      <c r="BT109" s="96">
        <v>1134.0964840556051</v>
      </c>
      <c r="BU109" s="96">
        <v>1132.456201740272</v>
      </c>
      <c r="BV109" s="96">
        <v>1130.8469996272929</v>
      </c>
      <c r="BW109" s="96">
        <v>1129.242364325748</v>
      </c>
      <c r="BX109" s="96">
        <v>1127.6422764227641</v>
      </c>
      <c r="BY109" s="96">
        <v>1126.0467166152489</v>
      </c>
      <c r="BZ109" s="96">
        <v>0</v>
      </c>
      <c r="CA109" s="96">
        <v>0</v>
      </c>
      <c r="CB109" s="96">
        <v>0</v>
      </c>
      <c r="CC109" s="96">
        <v>0</v>
      </c>
      <c r="CD109" s="96">
        <v>0</v>
      </c>
      <c r="CE109" s="96">
        <v>0</v>
      </c>
      <c r="CF109" s="96">
        <v>0</v>
      </c>
      <c r="CG109" s="96">
        <v>0</v>
      </c>
      <c r="CH109" s="96">
        <v>0</v>
      </c>
      <c r="CI109" s="96">
        <v>0</v>
      </c>
      <c r="CJ109" s="96">
        <v>0</v>
      </c>
      <c r="CK109" s="96">
        <v>0</v>
      </c>
      <c r="CL109" s="96">
        <v>66500</v>
      </c>
      <c r="CM109" s="96">
        <v>66500</v>
      </c>
      <c r="CN109" s="96">
        <v>66500</v>
      </c>
      <c r="CO109" s="96">
        <v>66500</v>
      </c>
      <c r="CP109" s="96">
        <v>66500</v>
      </c>
      <c r="CQ109" s="96">
        <v>66500</v>
      </c>
      <c r="CR109" s="96">
        <v>66500</v>
      </c>
      <c r="CS109" s="96">
        <v>66500</v>
      </c>
      <c r="CT109" s="96">
        <v>66500</v>
      </c>
      <c r="CU109" s="96">
        <v>66500</v>
      </c>
      <c r="CV109" s="96">
        <v>66500</v>
      </c>
      <c r="CW109" s="96">
        <v>66500</v>
      </c>
      <c r="CX109" s="96">
        <v>1143.76929057796</v>
      </c>
      <c r="CY109" s="96">
        <v>1142.181544397914</v>
      </c>
      <c r="CZ109" s="96">
        <v>1140.598200230266</v>
      </c>
      <c r="DA109" s="96">
        <v>1138.9657923138329</v>
      </c>
      <c r="DB109" s="96">
        <v>1137.338050277629</v>
      </c>
      <c r="DC109" s="96">
        <v>1135.714954145621</v>
      </c>
      <c r="DD109" s="96">
        <v>1134.0964840556051</v>
      </c>
      <c r="DE109" s="96">
        <v>1132.456201740272</v>
      </c>
      <c r="DF109" s="96">
        <v>1130.8469996272929</v>
      </c>
      <c r="DG109" s="96">
        <v>1129.242364325748</v>
      </c>
      <c r="DH109" s="96">
        <v>1127.6422764227641</v>
      </c>
      <c r="DI109" s="96">
        <v>1126.0467166152489</v>
      </c>
      <c r="DJ109" s="96">
        <v>0</v>
      </c>
      <c r="DK109" s="96">
        <v>0</v>
      </c>
      <c r="DL109" s="96">
        <v>0</v>
      </c>
      <c r="DM109" s="96">
        <v>0</v>
      </c>
      <c r="DN109" s="96">
        <v>0</v>
      </c>
      <c r="DO109" s="96">
        <v>0</v>
      </c>
      <c r="DP109" s="96">
        <v>0</v>
      </c>
      <c r="DQ109" s="96">
        <v>0</v>
      </c>
      <c r="DR109" s="96">
        <v>0</v>
      </c>
      <c r="DS109" s="96">
        <v>0</v>
      </c>
      <c r="DT109" s="96">
        <v>0</v>
      </c>
      <c r="DU109" s="96">
        <v>0</v>
      </c>
      <c r="DV109" s="96">
        <v>1076.6798693627891</v>
      </c>
      <c r="DW109" s="96">
        <v>984.4559585492284</v>
      </c>
      <c r="DX109" s="96">
        <v>892.48342611627675</v>
      </c>
      <c r="DY109" s="96">
        <v>797.65639416866168</v>
      </c>
      <c r="DZ109" s="96">
        <v>703.09584686614244</v>
      </c>
      <c r="EA109" s="96">
        <v>608.80066246491754</v>
      </c>
      <c r="EB109" s="96">
        <v>514.76972550820858</v>
      </c>
      <c r="EC109" s="96">
        <v>419.46693579833072</v>
      </c>
      <c r="ED109" s="96">
        <v>325.96545879334911</v>
      </c>
      <c r="EE109" s="96">
        <v>232.72490221643369</v>
      </c>
      <c r="EF109" s="96">
        <v>139.7441754225764</v>
      </c>
      <c r="EG109" s="96">
        <v>47.02219383682138</v>
      </c>
      <c r="EH109" s="101"/>
      <c r="EI109" s="99"/>
      <c r="EK109" s="101"/>
      <c r="EL109" s="99"/>
      <c r="EN109" s="101"/>
      <c r="EO109" s="99"/>
      <c r="EQ109" s="101"/>
      <c r="ER109" s="99"/>
    </row>
    <row r="110" spans="1:148" x14ac:dyDescent="0.3">
      <c r="A110" t="s">
        <v>35</v>
      </c>
      <c r="B110" t="s">
        <v>58</v>
      </c>
      <c r="C110" t="s">
        <v>61</v>
      </c>
      <c r="D110" t="s">
        <v>466</v>
      </c>
      <c r="E110" t="s">
        <v>548</v>
      </c>
      <c r="F110" s="94">
        <v>52500</v>
      </c>
      <c r="G110" s="95">
        <v>12</v>
      </c>
      <c r="H110" s="96">
        <v>1.02</v>
      </c>
      <c r="I110" s="96">
        <v>1.0213166666666671</v>
      </c>
      <c r="J110" s="97">
        <v>0.93999999999999984</v>
      </c>
      <c r="K110" s="96">
        <v>0.99871081447151555</v>
      </c>
      <c r="L110" s="96">
        <v>1.0106382978723401</v>
      </c>
      <c r="M110" s="96">
        <v>1</v>
      </c>
      <c r="N110" s="98">
        <v>0.628</v>
      </c>
      <c r="O110" s="98">
        <v>0.63386262969543217</v>
      </c>
      <c r="P110" s="98">
        <v>0.61231436790293092</v>
      </c>
      <c r="Q110" s="99">
        <v>0</v>
      </c>
      <c r="R110" s="96">
        <v>0.96475948010183543</v>
      </c>
      <c r="S110" s="96">
        <v>1.0106382978723401</v>
      </c>
      <c r="T110" s="99">
        <v>1.290849673202477E-3</v>
      </c>
      <c r="U110" s="99">
        <v>3.5191501166794703E-2</v>
      </c>
      <c r="V110" s="95">
        <v>0</v>
      </c>
      <c r="W110" s="99">
        <v>0</v>
      </c>
      <c r="X110" s="99">
        <v>0</v>
      </c>
      <c r="Y110" s="95">
        <v>0</v>
      </c>
      <c r="Z110" s="95">
        <v>1</v>
      </c>
      <c r="AA110" s="98">
        <v>0.63386262969543217</v>
      </c>
      <c r="AB110" s="98">
        <v>0.61231436790293092</v>
      </c>
      <c r="AC110" s="100">
        <v>0</v>
      </c>
      <c r="AD110" s="96">
        <v>0</v>
      </c>
      <c r="AE110" s="95">
        <v>1</v>
      </c>
      <c r="AF110" s="95">
        <v>1</v>
      </c>
      <c r="AG110" s="96">
        <v>1.0386</v>
      </c>
      <c r="AH110" s="96">
        <v>1</v>
      </c>
      <c r="AI110" s="96">
        <v>1.0386</v>
      </c>
      <c r="AJ110" s="96">
        <v>53550</v>
      </c>
      <c r="AK110" s="96">
        <v>53619.125</v>
      </c>
      <c r="AL110" s="96">
        <v>49349.999999999993</v>
      </c>
      <c r="AM110" s="96">
        <v>52432.317759754573</v>
      </c>
      <c r="AN110" s="96">
        <v>53058.510638297877</v>
      </c>
      <c r="AO110" s="96">
        <v>52500</v>
      </c>
      <c r="AP110" s="96">
        <v>32970</v>
      </c>
      <c r="AQ110" s="96">
        <v>33277.788059010192</v>
      </c>
      <c r="AR110" s="96">
        <v>32146.504314903868</v>
      </c>
      <c r="AS110" s="96">
        <v>0</v>
      </c>
      <c r="AT110" s="96">
        <v>50649.872705346359</v>
      </c>
      <c r="AU110" s="96">
        <v>53058.510638297877</v>
      </c>
      <c r="AV110" s="96">
        <v>33277.788059010192</v>
      </c>
      <c r="AW110" s="96">
        <v>32146.504314903868</v>
      </c>
      <c r="AX110" s="96">
        <v>49875</v>
      </c>
      <c r="AY110" s="96">
        <v>49350</v>
      </c>
      <c r="AZ110" s="96">
        <v>49350</v>
      </c>
      <c r="BA110" s="96">
        <v>32287.5</v>
      </c>
      <c r="BB110" s="96">
        <v>52500</v>
      </c>
      <c r="BC110" s="96">
        <v>52500</v>
      </c>
      <c r="BD110" s="96">
        <v>52500</v>
      </c>
      <c r="BE110" s="96">
        <v>52500</v>
      </c>
      <c r="BF110" s="96">
        <v>52500</v>
      </c>
      <c r="BG110" s="96">
        <v>52500</v>
      </c>
      <c r="BH110" s="96">
        <v>52500</v>
      </c>
      <c r="BI110" s="96">
        <v>52500</v>
      </c>
      <c r="BJ110" s="96">
        <v>52500</v>
      </c>
      <c r="BK110" s="96">
        <v>52500</v>
      </c>
      <c r="BL110" s="96">
        <v>52500</v>
      </c>
      <c r="BM110" s="96">
        <v>52500</v>
      </c>
      <c r="BN110" s="96">
        <v>1050.0000000000009</v>
      </c>
      <c r="BO110" s="96">
        <v>1050.0000000000009</v>
      </c>
      <c r="BP110" s="96">
        <v>1050.0000000000009</v>
      </c>
      <c r="BQ110" s="96">
        <v>1050.0000000000009</v>
      </c>
      <c r="BR110" s="96">
        <v>1050.0000000000009</v>
      </c>
      <c r="BS110" s="96">
        <v>3191.9999999999982</v>
      </c>
      <c r="BT110" s="96">
        <v>3191.9999999999982</v>
      </c>
      <c r="BU110" s="96">
        <v>3191.9999999999982</v>
      </c>
      <c r="BV110" s="96">
        <v>3191.9999999999982</v>
      </c>
      <c r="BW110" s="96">
        <v>2100.0000000000018</v>
      </c>
      <c r="BX110" s="96">
        <v>2100.0000000000018</v>
      </c>
      <c r="BY110" s="96">
        <v>2100.0000000000018</v>
      </c>
      <c r="BZ110" s="96">
        <v>1050.0000000000009</v>
      </c>
      <c r="CA110" s="96">
        <v>1050.0000000000009</v>
      </c>
      <c r="CB110" s="96">
        <v>1050.0000000000009</v>
      </c>
      <c r="CC110" s="96">
        <v>1050.0000000000009</v>
      </c>
      <c r="CD110" s="96">
        <v>1050.0000000000009</v>
      </c>
      <c r="CE110" s="96">
        <v>3191.9999999999982</v>
      </c>
      <c r="CF110" s="96">
        <v>3191.9999999999982</v>
      </c>
      <c r="CG110" s="96">
        <v>3191.9999999999982</v>
      </c>
      <c r="CH110" s="96">
        <v>3191.9999999999982</v>
      </c>
      <c r="CI110" s="96">
        <v>2100.0000000000018</v>
      </c>
      <c r="CJ110" s="96">
        <v>2100.0000000000018</v>
      </c>
      <c r="CK110" s="96">
        <v>2100.0000000000018</v>
      </c>
      <c r="CL110" s="96">
        <v>52500</v>
      </c>
      <c r="CM110" s="96">
        <v>52500</v>
      </c>
      <c r="CN110" s="96">
        <v>52500</v>
      </c>
      <c r="CO110" s="96">
        <v>52500</v>
      </c>
      <c r="CP110" s="96">
        <v>52500</v>
      </c>
      <c r="CQ110" s="96">
        <v>52500</v>
      </c>
      <c r="CR110" s="96">
        <v>52500</v>
      </c>
      <c r="CS110" s="96">
        <v>52500</v>
      </c>
      <c r="CT110" s="96">
        <v>52500</v>
      </c>
      <c r="CU110" s="96">
        <v>52500</v>
      </c>
      <c r="CV110" s="96">
        <v>52500</v>
      </c>
      <c r="CW110" s="96">
        <v>52500</v>
      </c>
      <c r="CX110" s="96">
        <v>0</v>
      </c>
      <c r="CY110" s="96">
        <v>0</v>
      </c>
      <c r="CZ110" s="96">
        <v>0</v>
      </c>
      <c r="DA110" s="96">
        <v>0</v>
      </c>
      <c r="DB110" s="96">
        <v>0</v>
      </c>
      <c r="DC110" s="96">
        <v>0</v>
      </c>
      <c r="DD110" s="96">
        <v>0</v>
      </c>
      <c r="DE110" s="96">
        <v>0</v>
      </c>
      <c r="DF110" s="96">
        <v>0</v>
      </c>
      <c r="DG110" s="96">
        <v>0</v>
      </c>
      <c r="DH110" s="96">
        <v>0</v>
      </c>
      <c r="DI110" s="96">
        <v>0</v>
      </c>
      <c r="DJ110" s="96">
        <v>2100.0000000000018</v>
      </c>
      <c r="DK110" s="96">
        <v>2100.0000000000018</v>
      </c>
      <c r="DL110" s="96">
        <v>2100.0000000000018</v>
      </c>
      <c r="DM110" s="96">
        <v>2100.0000000000018</v>
      </c>
      <c r="DN110" s="96">
        <v>2100.0000000000018</v>
      </c>
      <c r="DO110" s="96">
        <v>0</v>
      </c>
      <c r="DP110" s="96">
        <v>0</v>
      </c>
      <c r="DQ110" s="96">
        <v>0</v>
      </c>
      <c r="DR110" s="96">
        <v>0</v>
      </c>
      <c r="DS110" s="96">
        <v>0</v>
      </c>
      <c r="DT110" s="96">
        <v>0</v>
      </c>
      <c r="DU110" s="96">
        <v>0</v>
      </c>
      <c r="DV110" s="96">
        <v>2100.0000000000018</v>
      </c>
      <c r="DW110" s="96">
        <v>2100.0000000000018</v>
      </c>
      <c r="DX110" s="96">
        <v>2100.0000000000018</v>
      </c>
      <c r="DY110" s="96">
        <v>2100.0000000000018</v>
      </c>
      <c r="DZ110" s="96">
        <v>2100.0000000000018</v>
      </c>
      <c r="EA110" s="96">
        <v>0</v>
      </c>
      <c r="EB110" s="96">
        <v>0</v>
      </c>
      <c r="EC110" s="96">
        <v>0</v>
      </c>
      <c r="ED110" s="96">
        <v>0</v>
      </c>
      <c r="EE110" s="96">
        <v>0</v>
      </c>
      <c r="EF110" s="96">
        <v>0</v>
      </c>
      <c r="EG110" s="96">
        <v>0</v>
      </c>
      <c r="EH110" s="101">
        <v>46296</v>
      </c>
      <c r="EI110" s="99">
        <v>0.02</v>
      </c>
      <c r="EJ110" t="s">
        <v>376</v>
      </c>
      <c r="EK110" s="101">
        <v>46539</v>
      </c>
      <c r="EL110" s="99">
        <v>0.04</v>
      </c>
      <c r="EM110" t="s">
        <v>377</v>
      </c>
      <c r="EN110" s="101"/>
      <c r="EO110" s="99"/>
      <c r="EQ110" s="101"/>
      <c r="ER110" s="99"/>
    </row>
    <row r="111" spans="1:148" x14ac:dyDescent="0.3">
      <c r="A111" t="s">
        <v>35</v>
      </c>
      <c r="B111" t="s">
        <v>58</v>
      </c>
      <c r="C111" t="s">
        <v>68</v>
      </c>
      <c r="D111" t="s">
        <v>468</v>
      </c>
      <c r="E111" t="s">
        <v>549</v>
      </c>
      <c r="F111" s="94">
        <v>38500</v>
      </c>
      <c r="G111" s="95">
        <v>12</v>
      </c>
      <c r="H111" s="96">
        <v>1</v>
      </c>
      <c r="I111" s="96">
        <v>1</v>
      </c>
      <c r="J111" s="97">
        <v>0.94299370897155343</v>
      </c>
      <c r="K111" s="96">
        <v>1</v>
      </c>
      <c r="L111" s="96">
        <v>1.007429838568157</v>
      </c>
      <c r="M111" s="96">
        <v>1</v>
      </c>
      <c r="N111" s="98">
        <v>0.61199999999999999</v>
      </c>
      <c r="O111" s="98">
        <v>0.61654706120371228</v>
      </c>
      <c r="P111" s="98">
        <v>0.61008335279170589</v>
      </c>
      <c r="Q111" s="99">
        <v>0</v>
      </c>
      <c r="R111" s="96">
        <v>1</v>
      </c>
      <c r="S111" s="96">
        <v>0.99686822351585935</v>
      </c>
      <c r="T111" s="99">
        <v>0</v>
      </c>
      <c r="U111" s="99">
        <v>0</v>
      </c>
      <c r="V111" s="95">
        <v>0</v>
      </c>
      <c r="W111" s="99">
        <v>0</v>
      </c>
      <c r="X111" s="99">
        <v>0</v>
      </c>
      <c r="Y111" s="95">
        <v>0</v>
      </c>
      <c r="Z111" s="95">
        <v>1</v>
      </c>
      <c r="AA111" s="98">
        <v>0.61654706120371228</v>
      </c>
      <c r="AB111" s="98">
        <v>0.61008335279170589</v>
      </c>
      <c r="AC111" s="100">
        <v>0</v>
      </c>
      <c r="AD111" s="96">
        <v>0</v>
      </c>
      <c r="AE111" s="95">
        <v>0</v>
      </c>
      <c r="AF111" s="95">
        <v>0</v>
      </c>
      <c r="AG111" s="96">
        <v>1</v>
      </c>
      <c r="AH111" s="96">
        <v>1.012785937399076</v>
      </c>
      <c r="AI111" s="96">
        <v>1.012785937399076</v>
      </c>
      <c r="AJ111" s="96">
        <v>38500</v>
      </c>
      <c r="AK111" s="96">
        <v>38500</v>
      </c>
      <c r="AL111" s="96">
        <v>36305.25779540481</v>
      </c>
      <c r="AM111" s="96">
        <v>38500</v>
      </c>
      <c r="AN111" s="96">
        <v>38786.048784874052</v>
      </c>
      <c r="AO111" s="96">
        <v>38500</v>
      </c>
      <c r="AP111" s="96">
        <v>23562</v>
      </c>
      <c r="AQ111" s="96">
        <v>23737.06185634292</v>
      </c>
      <c r="AR111" s="96">
        <v>23488.20908248068</v>
      </c>
      <c r="AS111" s="96">
        <v>0</v>
      </c>
      <c r="AT111" s="96">
        <v>38500</v>
      </c>
      <c r="AU111" s="96">
        <v>38379.426605360582</v>
      </c>
      <c r="AV111" s="96">
        <v>23737.06185634292</v>
      </c>
      <c r="AW111" s="96">
        <v>23488.20908248068</v>
      </c>
      <c r="AX111" s="96">
        <v>36575</v>
      </c>
      <c r="AY111" s="96">
        <v>36190</v>
      </c>
      <c r="AZ111" s="96">
        <v>36767.5</v>
      </c>
      <c r="BA111" s="96">
        <v>24447.5</v>
      </c>
      <c r="BB111" s="96">
        <v>38500</v>
      </c>
      <c r="BC111" s="96">
        <v>38500</v>
      </c>
      <c r="BD111" s="96">
        <v>38500</v>
      </c>
      <c r="BE111" s="96">
        <v>38500</v>
      </c>
      <c r="BF111" s="96">
        <v>38500</v>
      </c>
      <c r="BG111" s="96">
        <v>38500</v>
      </c>
      <c r="BH111" s="96">
        <v>38500</v>
      </c>
      <c r="BI111" s="96">
        <v>38500</v>
      </c>
      <c r="BJ111" s="96">
        <v>38500</v>
      </c>
      <c r="BK111" s="96">
        <v>38500</v>
      </c>
      <c r="BL111" s="96">
        <v>38500</v>
      </c>
      <c r="BM111" s="96">
        <v>38500</v>
      </c>
      <c r="BN111" s="96">
        <v>495.13468438576859</v>
      </c>
      <c r="BO111" s="96">
        <v>494.62056504599781</v>
      </c>
      <c r="BP111" s="96">
        <v>494.10751226259299</v>
      </c>
      <c r="BQ111" s="96">
        <v>493.57818573502828</v>
      </c>
      <c r="BR111" s="96">
        <v>493.04999210558589</v>
      </c>
      <c r="BS111" s="96">
        <v>492.5229277411035</v>
      </c>
      <c r="BT111" s="96">
        <v>491.99698902394363</v>
      </c>
      <c r="BU111" s="96">
        <v>491.46357812764148</v>
      </c>
      <c r="BV111" s="96">
        <v>490.93989821942341</v>
      </c>
      <c r="BW111" s="96">
        <v>490.4173331394507</v>
      </c>
      <c r="BX111" s="96">
        <v>489.89587933157662</v>
      </c>
      <c r="BY111" s="96">
        <v>489.37553325478581</v>
      </c>
      <c r="BZ111" s="96">
        <v>0</v>
      </c>
      <c r="CA111" s="96">
        <v>0</v>
      </c>
      <c r="CB111" s="96">
        <v>0</v>
      </c>
      <c r="CC111" s="96">
        <v>0</v>
      </c>
      <c r="CD111" s="96">
        <v>0</v>
      </c>
      <c r="CE111" s="96">
        <v>0</v>
      </c>
      <c r="CF111" s="96">
        <v>0</v>
      </c>
      <c r="CG111" s="96">
        <v>0</v>
      </c>
      <c r="CH111" s="96">
        <v>0</v>
      </c>
      <c r="CI111" s="96">
        <v>0</v>
      </c>
      <c r="CJ111" s="96">
        <v>0</v>
      </c>
      <c r="CK111" s="96">
        <v>0</v>
      </c>
      <c r="CL111" s="96">
        <v>38500</v>
      </c>
      <c r="CM111" s="96">
        <v>38500</v>
      </c>
      <c r="CN111" s="96">
        <v>38500</v>
      </c>
      <c r="CO111" s="96">
        <v>38500</v>
      </c>
      <c r="CP111" s="96">
        <v>38500</v>
      </c>
      <c r="CQ111" s="96">
        <v>38500</v>
      </c>
      <c r="CR111" s="96">
        <v>38500</v>
      </c>
      <c r="CS111" s="96">
        <v>38500</v>
      </c>
      <c r="CT111" s="96">
        <v>38500</v>
      </c>
      <c r="CU111" s="96">
        <v>38500</v>
      </c>
      <c r="CV111" s="96">
        <v>38500</v>
      </c>
      <c r="CW111" s="96">
        <v>38500</v>
      </c>
      <c r="CX111" s="96">
        <v>495.13468438576859</v>
      </c>
      <c r="CY111" s="96">
        <v>494.62056504599781</v>
      </c>
      <c r="CZ111" s="96">
        <v>494.10751226259299</v>
      </c>
      <c r="DA111" s="96">
        <v>493.57818573502828</v>
      </c>
      <c r="DB111" s="96">
        <v>493.04999210558589</v>
      </c>
      <c r="DC111" s="96">
        <v>492.5229277411035</v>
      </c>
      <c r="DD111" s="96">
        <v>491.99698902394363</v>
      </c>
      <c r="DE111" s="96">
        <v>491.46357812764148</v>
      </c>
      <c r="DF111" s="96">
        <v>490.93989821942341</v>
      </c>
      <c r="DG111" s="96">
        <v>490.4173331394507</v>
      </c>
      <c r="DH111" s="96">
        <v>489.89587933157662</v>
      </c>
      <c r="DI111" s="96">
        <v>489.37553325478581</v>
      </c>
      <c r="DJ111" s="96">
        <v>0</v>
      </c>
      <c r="DK111" s="96">
        <v>0</v>
      </c>
      <c r="DL111" s="96">
        <v>0</v>
      </c>
      <c r="DM111" s="96">
        <v>0</v>
      </c>
      <c r="DN111" s="96">
        <v>0</v>
      </c>
      <c r="DO111" s="96">
        <v>0</v>
      </c>
      <c r="DP111" s="96">
        <v>0</v>
      </c>
      <c r="DQ111" s="96">
        <v>0</v>
      </c>
      <c r="DR111" s="96">
        <v>0</v>
      </c>
      <c r="DS111" s="96">
        <v>0</v>
      </c>
      <c r="DT111" s="96">
        <v>0</v>
      </c>
      <c r="DU111" s="96">
        <v>0</v>
      </c>
      <c r="DV111" s="96">
        <v>468.08849875635968</v>
      </c>
      <c r="DW111" s="96">
        <v>428.13951602627162</v>
      </c>
      <c r="DX111" s="96">
        <v>388.27235854679037</v>
      </c>
      <c r="DY111" s="96">
        <v>347.13953784086891</v>
      </c>
      <c r="DZ111" s="96">
        <v>306.09363903532193</v>
      </c>
      <c r="EA111" s="96">
        <v>265.13438689583569</v>
      </c>
      <c r="EB111" s="96">
        <v>224.26150734891809</v>
      </c>
      <c r="EC111" s="96">
        <v>182.80680752119011</v>
      </c>
      <c r="ED111" s="96">
        <v>142.10726030862571</v>
      </c>
      <c r="EE111" s="96">
        <v>101.4932659449227</v>
      </c>
      <c r="EF111" s="96">
        <v>60.964554957602559</v>
      </c>
      <c r="EG111" s="96">
        <v>20.520859004703571</v>
      </c>
      <c r="EH111" s="101"/>
      <c r="EI111" s="99"/>
      <c r="EK111" s="101"/>
      <c r="EL111" s="99"/>
      <c r="EN111" s="101"/>
      <c r="EO111" s="99"/>
      <c r="EQ111" s="101"/>
      <c r="ER111" s="99"/>
    </row>
    <row r="112" spans="1:148" x14ac:dyDescent="0.3">
      <c r="A112" t="s">
        <v>35</v>
      </c>
      <c r="B112" t="s">
        <v>58</v>
      </c>
      <c r="C112" t="s">
        <v>69</v>
      </c>
      <c r="D112" t="s">
        <v>470</v>
      </c>
      <c r="E112" t="s">
        <v>550</v>
      </c>
      <c r="F112" s="94">
        <v>84000</v>
      </c>
      <c r="G112" s="95">
        <v>12</v>
      </c>
      <c r="H112" s="96">
        <v>1</v>
      </c>
      <c r="I112" s="96">
        <v>1</v>
      </c>
      <c r="J112" s="97">
        <v>0.93900209700948201</v>
      </c>
      <c r="K112" s="96">
        <v>1</v>
      </c>
      <c r="L112" s="96">
        <v>1.0117123305960061</v>
      </c>
      <c r="M112" s="96">
        <v>1</v>
      </c>
      <c r="N112" s="98">
        <v>0.64</v>
      </c>
      <c r="O112" s="98">
        <v>0.64749589158144394</v>
      </c>
      <c r="P112" s="98">
        <v>0.64980048113517741</v>
      </c>
      <c r="Q112" s="99">
        <v>0</v>
      </c>
      <c r="R112" s="96">
        <v>1</v>
      </c>
      <c r="S112" s="96">
        <v>1.0153132517737149</v>
      </c>
      <c r="T112" s="99">
        <v>0</v>
      </c>
      <c r="U112" s="99">
        <v>0</v>
      </c>
      <c r="V112" s="95">
        <v>0</v>
      </c>
      <c r="W112" s="99">
        <v>0</v>
      </c>
      <c r="X112" s="99">
        <v>0</v>
      </c>
      <c r="Y112" s="95">
        <v>0</v>
      </c>
      <c r="Z112" s="95">
        <v>1</v>
      </c>
      <c r="AA112" s="98">
        <v>0.64749589158144394</v>
      </c>
      <c r="AB112" s="98">
        <v>0.64980048113517741</v>
      </c>
      <c r="AC112" s="100">
        <v>0</v>
      </c>
      <c r="AD112" s="96">
        <v>0</v>
      </c>
      <c r="AE112" s="95">
        <v>0</v>
      </c>
      <c r="AF112" s="95">
        <v>0</v>
      </c>
      <c r="AG112" s="96">
        <v>1</v>
      </c>
      <c r="AH112" s="96">
        <v>0.99575616743366657</v>
      </c>
      <c r="AI112" s="96">
        <v>0.99575616743366657</v>
      </c>
      <c r="AJ112" s="96">
        <v>84000</v>
      </c>
      <c r="AK112" s="96">
        <v>84000</v>
      </c>
      <c r="AL112" s="96">
        <v>78876.176148796483</v>
      </c>
      <c r="AM112" s="96">
        <v>84000</v>
      </c>
      <c r="AN112" s="96">
        <v>84983.835770064514</v>
      </c>
      <c r="AO112" s="96">
        <v>84000</v>
      </c>
      <c r="AP112" s="96">
        <v>53760</v>
      </c>
      <c r="AQ112" s="96">
        <v>54389.654892841289</v>
      </c>
      <c r="AR112" s="96">
        <v>54583.2404153549</v>
      </c>
      <c r="AS112" s="96">
        <v>0</v>
      </c>
      <c r="AT112" s="96">
        <v>84000</v>
      </c>
      <c r="AU112" s="96">
        <v>85286.313148992034</v>
      </c>
      <c r="AV112" s="96">
        <v>54389.654892841289</v>
      </c>
      <c r="AW112" s="96">
        <v>54583.2404153549</v>
      </c>
      <c r="AX112" s="96">
        <v>79800</v>
      </c>
      <c r="AY112" s="96">
        <v>78960</v>
      </c>
      <c r="AZ112" s="96">
        <v>78540</v>
      </c>
      <c r="BA112" s="96">
        <v>55020</v>
      </c>
      <c r="BB112" s="96">
        <v>84000</v>
      </c>
      <c r="BC112" s="96">
        <v>84000</v>
      </c>
      <c r="BD112" s="96">
        <v>84000</v>
      </c>
      <c r="BE112" s="96">
        <v>84000</v>
      </c>
      <c r="BF112" s="96">
        <v>84000</v>
      </c>
      <c r="BG112" s="96">
        <v>84000</v>
      </c>
      <c r="BH112" s="96">
        <v>84000</v>
      </c>
      <c r="BI112" s="96">
        <v>84000</v>
      </c>
      <c r="BJ112" s="96">
        <v>84000</v>
      </c>
      <c r="BK112" s="96">
        <v>84000</v>
      </c>
      <c r="BL112" s="96">
        <v>84000</v>
      </c>
      <c r="BM112" s="96">
        <v>84000</v>
      </c>
      <c r="BN112" s="96">
        <v>-355.7938345314837</v>
      </c>
      <c r="BO112" s="96">
        <v>-355.91567607725767</v>
      </c>
      <c r="BP112" s="96">
        <v>-356.037601100855</v>
      </c>
      <c r="BQ112" s="96">
        <v>-356.16374703776319</v>
      </c>
      <c r="BR112" s="96">
        <v>-356.28998239466148</v>
      </c>
      <c r="BS112" s="96">
        <v>-356.41630726664567</v>
      </c>
      <c r="BT112" s="96">
        <v>-356.54272174897977</v>
      </c>
      <c r="BU112" s="96">
        <v>-356.67130052406827</v>
      </c>
      <c r="BV112" s="96">
        <v>-356.79789598631612</v>
      </c>
      <c r="BW112" s="96">
        <v>-356.92458134700848</v>
      </c>
      <c r="BX112" s="96">
        <v>-357.05135670197842</v>
      </c>
      <c r="BY112" s="96">
        <v>-357.17822214713289</v>
      </c>
      <c r="BZ112" s="96">
        <v>0</v>
      </c>
      <c r="CA112" s="96">
        <v>0</v>
      </c>
      <c r="CB112" s="96">
        <v>0</v>
      </c>
      <c r="CC112" s="96">
        <v>0</v>
      </c>
      <c r="CD112" s="96">
        <v>0</v>
      </c>
      <c r="CE112" s="96">
        <v>0</v>
      </c>
      <c r="CF112" s="96">
        <v>0</v>
      </c>
      <c r="CG112" s="96">
        <v>0</v>
      </c>
      <c r="CH112" s="96">
        <v>0</v>
      </c>
      <c r="CI112" s="96">
        <v>0</v>
      </c>
      <c r="CJ112" s="96">
        <v>0</v>
      </c>
      <c r="CK112" s="96">
        <v>0</v>
      </c>
      <c r="CL112" s="96">
        <v>84000</v>
      </c>
      <c r="CM112" s="96">
        <v>84000</v>
      </c>
      <c r="CN112" s="96">
        <v>84000</v>
      </c>
      <c r="CO112" s="96">
        <v>84000</v>
      </c>
      <c r="CP112" s="96">
        <v>84000</v>
      </c>
      <c r="CQ112" s="96">
        <v>84000</v>
      </c>
      <c r="CR112" s="96">
        <v>84000</v>
      </c>
      <c r="CS112" s="96">
        <v>84000</v>
      </c>
      <c r="CT112" s="96">
        <v>84000</v>
      </c>
      <c r="CU112" s="96">
        <v>84000</v>
      </c>
      <c r="CV112" s="96">
        <v>84000</v>
      </c>
      <c r="CW112" s="96">
        <v>84000</v>
      </c>
      <c r="CX112" s="96">
        <v>-355.7938345314837</v>
      </c>
      <c r="CY112" s="96">
        <v>-355.91567607725767</v>
      </c>
      <c r="CZ112" s="96">
        <v>-356.037601100855</v>
      </c>
      <c r="DA112" s="96">
        <v>-356.16374703776319</v>
      </c>
      <c r="DB112" s="96">
        <v>-356.28998239466148</v>
      </c>
      <c r="DC112" s="96">
        <v>-356.41630726664567</v>
      </c>
      <c r="DD112" s="96">
        <v>-356.54272174897977</v>
      </c>
      <c r="DE112" s="96">
        <v>-356.67130052406827</v>
      </c>
      <c r="DF112" s="96">
        <v>-356.79789598631612</v>
      </c>
      <c r="DG112" s="96">
        <v>-356.92458134700848</v>
      </c>
      <c r="DH112" s="96">
        <v>-357.05135670197842</v>
      </c>
      <c r="DI112" s="96">
        <v>-357.17822214713289</v>
      </c>
      <c r="DJ112" s="96">
        <v>0</v>
      </c>
      <c r="DK112" s="96">
        <v>0</v>
      </c>
      <c r="DL112" s="96">
        <v>0</v>
      </c>
      <c r="DM112" s="96">
        <v>0</v>
      </c>
      <c r="DN112" s="96">
        <v>0</v>
      </c>
      <c r="DO112" s="96">
        <v>0</v>
      </c>
      <c r="DP112" s="96">
        <v>0</v>
      </c>
      <c r="DQ112" s="96">
        <v>0</v>
      </c>
      <c r="DR112" s="96">
        <v>0</v>
      </c>
      <c r="DS112" s="96">
        <v>0</v>
      </c>
      <c r="DT112" s="96">
        <v>0</v>
      </c>
      <c r="DU112" s="96">
        <v>0</v>
      </c>
      <c r="DV112" s="96">
        <v>-342.13393778005587</v>
      </c>
      <c r="DW112" s="96">
        <v>-313.36341062497831</v>
      </c>
      <c r="DX112" s="96">
        <v>-284.57308788971773</v>
      </c>
      <c r="DY112" s="96">
        <v>-254.78598677072429</v>
      </c>
      <c r="DZ112" s="96">
        <v>-224.97768078563189</v>
      </c>
      <c r="EA112" s="96">
        <v>-195.14814728337669</v>
      </c>
      <c r="EB112" s="96">
        <v>-165.2973635806276</v>
      </c>
      <c r="EC112" s="96">
        <v>-134.93542376147391</v>
      </c>
      <c r="ED112" s="96">
        <v>-105.04172217936249</v>
      </c>
      <c r="EE112" s="96">
        <v>-75.126701778789766</v>
      </c>
      <c r="EF112" s="96">
        <v>-45.190339746216779</v>
      </c>
      <c r="EG112" s="96">
        <v>-15.232613235529159</v>
      </c>
      <c r="EH112" s="101"/>
      <c r="EI112" s="99"/>
      <c r="EK112" s="101"/>
      <c r="EL112" s="99"/>
      <c r="EN112" s="101"/>
      <c r="EO112" s="99"/>
      <c r="EQ112" s="101"/>
      <c r="ER112" s="99"/>
    </row>
    <row r="113" spans="1:148" x14ac:dyDescent="0.3">
      <c r="A113" t="s">
        <v>35</v>
      </c>
      <c r="B113" t="s">
        <v>58</v>
      </c>
      <c r="C113" t="s">
        <v>76</v>
      </c>
      <c r="D113" t="s">
        <v>472</v>
      </c>
      <c r="E113" t="s">
        <v>551</v>
      </c>
      <c r="F113" s="94">
        <v>70000</v>
      </c>
      <c r="G113" s="95">
        <v>12</v>
      </c>
      <c r="H113" s="96">
        <v>1</v>
      </c>
      <c r="I113" s="96">
        <v>1.056875</v>
      </c>
      <c r="J113" s="97">
        <v>0.94645779815821252</v>
      </c>
      <c r="K113" s="96">
        <v>0.94618568894145472</v>
      </c>
      <c r="L113" s="96">
        <v>1.0037425882576909</v>
      </c>
      <c r="M113" s="96">
        <v>1</v>
      </c>
      <c r="N113" s="98">
        <v>0.624</v>
      </c>
      <c r="O113" s="98">
        <v>0.59262956837166114</v>
      </c>
      <c r="P113" s="98">
        <v>0.57794892332517467</v>
      </c>
      <c r="Q113" s="99">
        <v>0</v>
      </c>
      <c r="R113" s="96">
        <v>0.93896713615023475</v>
      </c>
      <c r="S113" s="96">
        <v>0.98640321048287027</v>
      </c>
      <c r="T113" s="99">
        <v>5.6875000000000009E-2</v>
      </c>
      <c r="U113" s="99">
        <v>7.6877587226491517E-3</v>
      </c>
      <c r="V113" s="95">
        <v>0</v>
      </c>
      <c r="W113" s="99">
        <v>0</v>
      </c>
      <c r="X113" s="99">
        <v>0</v>
      </c>
      <c r="Y113" s="95">
        <v>0</v>
      </c>
      <c r="Z113" s="95">
        <v>1</v>
      </c>
      <c r="AA113" s="98">
        <v>0.59262956837166114</v>
      </c>
      <c r="AB113" s="98">
        <v>0.57794892332517467</v>
      </c>
      <c r="AC113" s="100">
        <v>0</v>
      </c>
      <c r="AD113" s="96">
        <v>0</v>
      </c>
      <c r="AE113" s="95">
        <v>0</v>
      </c>
      <c r="AF113" s="95">
        <v>1</v>
      </c>
      <c r="AG113" s="96">
        <v>1.0325</v>
      </c>
      <c r="AH113" s="96">
        <v>1.025021798760249</v>
      </c>
      <c r="AI113" s="96">
        <v>1.0583219033444811</v>
      </c>
      <c r="AJ113" s="96">
        <v>70000</v>
      </c>
      <c r="AK113" s="96">
        <v>73981.25</v>
      </c>
      <c r="AL113" s="96">
        <v>66252.045871074879</v>
      </c>
      <c r="AM113" s="96">
        <v>66232.998225901829</v>
      </c>
      <c r="AN113" s="96">
        <v>70261.98117803839</v>
      </c>
      <c r="AO113" s="96">
        <v>70000</v>
      </c>
      <c r="AP113" s="96">
        <v>43680</v>
      </c>
      <c r="AQ113" s="96">
        <v>41484.069786016284</v>
      </c>
      <c r="AR113" s="96">
        <v>40456.424632762217</v>
      </c>
      <c r="AS113" s="96">
        <v>0</v>
      </c>
      <c r="AT113" s="96">
        <v>65727.699530516431</v>
      </c>
      <c r="AU113" s="96">
        <v>69048.224733800918</v>
      </c>
      <c r="AV113" s="96">
        <v>41484.069786016284</v>
      </c>
      <c r="AW113" s="96">
        <v>40456.424632762217</v>
      </c>
      <c r="AX113" s="96">
        <v>66500</v>
      </c>
      <c r="AY113" s="96">
        <v>65800</v>
      </c>
      <c r="AZ113" s="96">
        <v>66500</v>
      </c>
      <c r="BA113" s="96">
        <v>43750</v>
      </c>
      <c r="BB113" s="96">
        <v>70000</v>
      </c>
      <c r="BC113" s="96">
        <v>70000</v>
      </c>
      <c r="BD113" s="96">
        <v>70000</v>
      </c>
      <c r="BE113" s="96">
        <v>70000</v>
      </c>
      <c r="BF113" s="96">
        <v>70000</v>
      </c>
      <c r="BG113" s="96">
        <v>70000</v>
      </c>
      <c r="BH113" s="96">
        <v>70000</v>
      </c>
      <c r="BI113" s="96">
        <v>70000</v>
      </c>
      <c r="BJ113" s="96">
        <v>70000</v>
      </c>
      <c r="BK113" s="96">
        <v>70000</v>
      </c>
      <c r="BL113" s="96">
        <v>70000</v>
      </c>
      <c r="BM113" s="96">
        <v>70000</v>
      </c>
      <c r="BN113" s="96">
        <v>6079.1971124218526</v>
      </c>
      <c r="BO113" s="96">
        <v>5947.7033044293366</v>
      </c>
      <c r="BP113" s="96">
        <v>5816.6632548618154</v>
      </c>
      <c r="BQ113" s="96">
        <v>6488.9267631947796</v>
      </c>
      <c r="BR113" s="96">
        <v>7058.0708103855241</v>
      </c>
      <c r="BS113" s="96">
        <v>6921.3396939903359</v>
      </c>
      <c r="BT113" s="96">
        <v>2098.6788234269338</v>
      </c>
      <c r="BU113" s="96">
        <v>1969.1139387264229</v>
      </c>
      <c r="BV113" s="96">
        <v>1842.0924715004919</v>
      </c>
      <c r="BW113" s="96">
        <v>1715.5185859111041</v>
      </c>
      <c r="BX113" s="96">
        <v>1589.389920424413</v>
      </c>
      <c r="BY113" s="96">
        <v>1463.7041300906619</v>
      </c>
      <c r="BZ113" s="96">
        <v>4549.9999999999964</v>
      </c>
      <c r="CA113" s="96">
        <v>4549.9999999999964</v>
      </c>
      <c r="CB113" s="96">
        <v>4549.9999999999964</v>
      </c>
      <c r="CC113" s="96">
        <v>4549.9999999999964</v>
      </c>
      <c r="CD113" s="96">
        <v>4549.9999999999964</v>
      </c>
      <c r="CE113" s="96">
        <v>4549.9999999999964</v>
      </c>
      <c r="CF113" s="96">
        <v>0</v>
      </c>
      <c r="CG113" s="96">
        <v>0</v>
      </c>
      <c r="CH113" s="96">
        <v>0</v>
      </c>
      <c r="CI113" s="96">
        <v>0</v>
      </c>
      <c r="CJ113" s="96">
        <v>0</v>
      </c>
      <c r="CK113" s="96">
        <v>0</v>
      </c>
      <c r="CL113" s="96">
        <v>70000</v>
      </c>
      <c r="CM113" s="96">
        <v>70000</v>
      </c>
      <c r="CN113" s="96">
        <v>70000</v>
      </c>
      <c r="CO113" s="96">
        <v>70000</v>
      </c>
      <c r="CP113" s="96">
        <v>70000</v>
      </c>
      <c r="CQ113" s="96">
        <v>70000</v>
      </c>
      <c r="CR113" s="96">
        <v>70000</v>
      </c>
      <c r="CS113" s="96">
        <v>70000</v>
      </c>
      <c r="CT113" s="96">
        <v>70000</v>
      </c>
      <c r="CU113" s="96">
        <v>70000</v>
      </c>
      <c r="CV113" s="96">
        <v>70000</v>
      </c>
      <c r="CW113" s="96">
        <v>70000</v>
      </c>
      <c r="CX113" s="96">
        <v>1435.8658332599659</v>
      </c>
      <c r="CY113" s="96">
        <v>1312.3974689477391</v>
      </c>
      <c r="CZ113" s="96">
        <v>1189.3551688843379</v>
      </c>
      <c r="DA113" s="96">
        <v>1820.5885100420451</v>
      </c>
      <c r="DB113" s="96">
        <v>2354.9960660896959</v>
      </c>
      <c r="DC113" s="96">
        <v>2226.6100413054828</v>
      </c>
      <c r="DD113" s="96">
        <v>2098.6788234269338</v>
      </c>
      <c r="DE113" s="96">
        <v>1969.1139387264229</v>
      </c>
      <c r="DF113" s="96">
        <v>1842.0924715004919</v>
      </c>
      <c r="DG113" s="96">
        <v>1715.5185859111041</v>
      </c>
      <c r="DH113" s="96">
        <v>1589.389920424413</v>
      </c>
      <c r="DI113" s="96">
        <v>1463.7041300906619</v>
      </c>
      <c r="DJ113" s="96">
        <v>0</v>
      </c>
      <c r="DK113" s="96">
        <v>0</v>
      </c>
      <c r="DL113" s="96">
        <v>0</v>
      </c>
      <c r="DM113" s="96">
        <v>0</v>
      </c>
      <c r="DN113" s="96">
        <v>0</v>
      </c>
      <c r="DO113" s="96">
        <v>0</v>
      </c>
      <c r="DP113" s="96">
        <v>0</v>
      </c>
      <c r="DQ113" s="96">
        <v>0</v>
      </c>
      <c r="DR113" s="96">
        <v>0</v>
      </c>
      <c r="DS113" s="96">
        <v>0</v>
      </c>
      <c r="DT113" s="96">
        <v>0</v>
      </c>
      <c r="DU113" s="96">
        <v>0</v>
      </c>
      <c r="DV113" s="96">
        <v>1400.0000000000009</v>
      </c>
      <c r="DW113" s="96">
        <v>1400.0000000000009</v>
      </c>
      <c r="DX113" s="96">
        <v>1400.0000000000009</v>
      </c>
      <c r="DY113" s="96">
        <v>646.43799472293711</v>
      </c>
      <c r="DZ113" s="96">
        <v>0</v>
      </c>
      <c r="EA113" s="96">
        <v>0</v>
      </c>
      <c r="EB113" s="96">
        <v>0</v>
      </c>
      <c r="EC113" s="96">
        <v>0</v>
      </c>
      <c r="ED113" s="96">
        <v>0</v>
      </c>
      <c r="EE113" s="96">
        <v>0</v>
      </c>
      <c r="EF113" s="96">
        <v>0</v>
      </c>
      <c r="EG113" s="96">
        <v>0</v>
      </c>
      <c r="EH113" s="101">
        <v>46204</v>
      </c>
      <c r="EI113" s="99">
        <v>6.5000000000000002E-2</v>
      </c>
      <c r="EJ113" t="s">
        <v>377</v>
      </c>
      <c r="EK113" s="101"/>
      <c r="EL113" s="99"/>
      <c r="EN113" s="101"/>
      <c r="EO113" s="99"/>
      <c r="EQ113" s="101"/>
      <c r="ER113" s="99"/>
    </row>
    <row r="114" spans="1:148" x14ac:dyDescent="0.3">
      <c r="A114" t="s">
        <v>35</v>
      </c>
      <c r="B114" t="s">
        <v>58</v>
      </c>
      <c r="C114" t="s">
        <v>77</v>
      </c>
      <c r="D114" t="s">
        <v>474</v>
      </c>
      <c r="E114" t="s">
        <v>552</v>
      </c>
      <c r="F114" s="94">
        <v>56000</v>
      </c>
      <c r="G114" s="95">
        <v>12</v>
      </c>
      <c r="H114" s="96">
        <v>1.06</v>
      </c>
      <c r="I114" s="96">
        <v>1.0611166666666669</v>
      </c>
      <c r="J114" s="97">
        <v>0.93800419401896429</v>
      </c>
      <c r="K114" s="96">
        <v>0.99894764948874615</v>
      </c>
      <c r="L114" s="96">
        <v>1.012788648555651</v>
      </c>
      <c r="M114" s="96">
        <v>1</v>
      </c>
      <c r="N114" s="98">
        <v>0.60799999999999998</v>
      </c>
      <c r="O114" s="98">
        <v>0.61512748666135941</v>
      </c>
      <c r="P114" s="98">
        <v>0.60284738510277724</v>
      </c>
      <c r="Q114" s="99">
        <v>0</v>
      </c>
      <c r="R114" s="96">
        <v>0.97205346294046147</v>
      </c>
      <c r="S114" s="96">
        <v>1.020031656948162</v>
      </c>
      <c r="T114" s="99">
        <v>1.0534591194968359E-3</v>
      </c>
      <c r="U114" s="99">
        <v>2.7667394411547749E-2</v>
      </c>
      <c r="V114" s="95">
        <v>0</v>
      </c>
      <c r="W114" s="99">
        <v>0</v>
      </c>
      <c r="X114" s="99">
        <v>0</v>
      </c>
      <c r="Y114" s="95">
        <v>0</v>
      </c>
      <c r="Z114" s="95">
        <v>1</v>
      </c>
      <c r="AA114" s="98">
        <v>0.61512748666135941</v>
      </c>
      <c r="AB114" s="98">
        <v>0.60284738510277724</v>
      </c>
      <c r="AC114" s="100">
        <v>0</v>
      </c>
      <c r="AD114" s="96">
        <v>0</v>
      </c>
      <c r="AE114" s="95">
        <v>1</v>
      </c>
      <c r="AF114" s="95">
        <v>1</v>
      </c>
      <c r="AG114" s="96">
        <v>1.0149999999999999</v>
      </c>
      <c r="AH114" s="96">
        <v>0.99152129657519972</v>
      </c>
      <c r="AI114" s="96">
        <v>1.006394008535537</v>
      </c>
      <c r="AJ114" s="96">
        <v>59360</v>
      </c>
      <c r="AK114" s="96">
        <v>59422.533333333333</v>
      </c>
      <c r="AL114" s="96">
        <v>52528.234865061997</v>
      </c>
      <c r="AM114" s="96">
        <v>55941.068371369787</v>
      </c>
      <c r="AN114" s="96">
        <v>56716.164319116477</v>
      </c>
      <c r="AO114" s="96">
        <v>56000</v>
      </c>
      <c r="AP114" s="96">
        <v>34048</v>
      </c>
      <c r="AQ114" s="96">
        <v>34447.139253036134</v>
      </c>
      <c r="AR114" s="96">
        <v>33759.453565755517</v>
      </c>
      <c r="AS114" s="96">
        <v>0</v>
      </c>
      <c r="AT114" s="96">
        <v>54434.99392466584</v>
      </c>
      <c r="AU114" s="96">
        <v>57121.772789097049</v>
      </c>
      <c r="AV114" s="96">
        <v>34447.139253036134</v>
      </c>
      <c r="AW114" s="96">
        <v>33759.453565755517</v>
      </c>
      <c r="AX114" s="96">
        <v>53200</v>
      </c>
      <c r="AY114" s="96">
        <v>52640</v>
      </c>
      <c r="AZ114" s="96">
        <v>52080</v>
      </c>
      <c r="BA114" s="96">
        <v>36120</v>
      </c>
      <c r="BB114" s="96">
        <v>56000</v>
      </c>
      <c r="BC114" s="96">
        <v>56000</v>
      </c>
      <c r="BD114" s="96">
        <v>56000</v>
      </c>
      <c r="BE114" s="96">
        <v>56000</v>
      </c>
      <c r="BF114" s="96">
        <v>56000</v>
      </c>
      <c r="BG114" s="96">
        <v>56000</v>
      </c>
      <c r="BH114" s="96">
        <v>56000</v>
      </c>
      <c r="BI114" s="96">
        <v>56000</v>
      </c>
      <c r="BJ114" s="96">
        <v>56000</v>
      </c>
      <c r="BK114" s="96">
        <v>56000</v>
      </c>
      <c r="BL114" s="96">
        <v>56000</v>
      </c>
      <c r="BM114" s="96">
        <v>56000</v>
      </c>
      <c r="BN114" s="96">
        <v>2858.642848052204</v>
      </c>
      <c r="BO114" s="96">
        <v>-473.30153290417701</v>
      </c>
      <c r="BP114" s="96">
        <v>-473.62506227334489</v>
      </c>
      <c r="BQ114" s="96">
        <v>-473.96002411537978</v>
      </c>
      <c r="BR114" s="96">
        <v>-474.29546008282932</v>
      </c>
      <c r="BS114" s="96">
        <v>-474.63137118309271</v>
      </c>
      <c r="BT114" s="96">
        <v>-474.96775842636742</v>
      </c>
      <c r="BU114" s="96">
        <v>-475.31014917390121</v>
      </c>
      <c r="BV114" s="96">
        <v>-475.64749959275952</v>
      </c>
      <c r="BW114" s="96">
        <v>1744.9752576119281</v>
      </c>
      <c r="BX114" s="96">
        <v>1744.623415361687</v>
      </c>
      <c r="BY114" s="96">
        <v>1744.271072607065</v>
      </c>
      <c r="BZ114" s="96">
        <v>3360.0000000000032</v>
      </c>
      <c r="CA114" s="96">
        <v>0</v>
      </c>
      <c r="CB114" s="96">
        <v>0</v>
      </c>
      <c r="CC114" s="96">
        <v>0</v>
      </c>
      <c r="CD114" s="96">
        <v>0</v>
      </c>
      <c r="CE114" s="96">
        <v>0</v>
      </c>
      <c r="CF114" s="96">
        <v>0</v>
      </c>
      <c r="CG114" s="96">
        <v>0</v>
      </c>
      <c r="CH114" s="96">
        <v>0</v>
      </c>
      <c r="CI114" s="96">
        <v>2240.0000000000018</v>
      </c>
      <c r="CJ114" s="96">
        <v>2240.0000000000018</v>
      </c>
      <c r="CK114" s="96">
        <v>2240.0000000000018</v>
      </c>
      <c r="CL114" s="96">
        <v>56000</v>
      </c>
      <c r="CM114" s="96">
        <v>56000</v>
      </c>
      <c r="CN114" s="96">
        <v>56000</v>
      </c>
      <c r="CO114" s="96">
        <v>56000</v>
      </c>
      <c r="CP114" s="96">
        <v>56000</v>
      </c>
      <c r="CQ114" s="96">
        <v>56000</v>
      </c>
      <c r="CR114" s="96">
        <v>56000</v>
      </c>
      <c r="CS114" s="96">
        <v>56000</v>
      </c>
      <c r="CT114" s="96">
        <v>56000</v>
      </c>
      <c r="CU114" s="96">
        <v>56000</v>
      </c>
      <c r="CV114" s="96">
        <v>56000</v>
      </c>
      <c r="CW114" s="96">
        <v>56000</v>
      </c>
      <c r="CX114" s="96">
        <v>-472.97844523377108</v>
      </c>
      <c r="CY114" s="96">
        <v>-473.30153290417701</v>
      </c>
      <c r="CZ114" s="96">
        <v>-473.62506227334489</v>
      </c>
      <c r="DA114" s="96">
        <v>-473.96002411537978</v>
      </c>
      <c r="DB114" s="96">
        <v>-474.29546008282932</v>
      </c>
      <c r="DC114" s="96">
        <v>-474.63137118309271</v>
      </c>
      <c r="DD114" s="96">
        <v>-474.96775842636742</v>
      </c>
      <c r="DE114" s="96">
        <v>-475.31014917390121</v>
      </c>
      <c r="DF114" s="96">
        <v>-475.64749959275952</v>
      </c>
      <c r="DG114" s="96">
        <v>-475.98532921930388</v>
      </c>
      <c r="DH114" s="96">
        <v>-476.32363907530811</v>
      </c>
      <c r="DI114" s="96">
        <v>-476.66243018551143</v>
      </c>
      <c r="DJ114" s="96">
        <v>2240.0000000000018</v>
      </c>
      <c r="DK114" s="96">
        <v>2240.0000000000018</v>
      </c>
      <c r="DL114" s="96">
        <v>2240.0000000000018</v>
      </c>
      <c r="DM114" s="96">
        <v>2240.0000000000018</v>
      </c>
      <c r="DN114" s="96">
        <v>2240.0000000000018</v>
      </c>
      <c r="DO114" s="96">
        <v>2240.0000000000018</v>
      </c>
      <c r="DP114" s="96">
        <v>2240.0000000000018</v>
      </c>
      <c r="DQ114" s="96">
        <v>2240.0000000000018</v>
      </c>
      <c r="DR114" s="96">
        <v>2240.0000000000018</v>
      </c>
      <c r="DS114" s="96">
        <v>0</v>
      </c>
      <c r="DT114" s="96">
        <v>0</v>
      </c>
      <c r="DU114" s="96">
        <v>0</v>
      </c>
      <c r="DV114" s="96">
        <v>1764.9791717716371</v>
      </c>
      <c r="DW114" s="96">
        <v>1804.7742929870999</v>
      </c>
      <c r="DX114" s="96">
        <v>1844.624282859915</v>
      </c>
      <c r="DY114" s="96">
        <v>1885.882930707895</v>
      </c>
      <c r="DZ114" s="96">
        <v>1927.200477410759</v>
      </c>
      <c r="EA114" s="96">
        <v>1968.577049180338</v>
      </c>
      <c r="EB114" s="96">
        <v>2010.012772589326</v>
      </c>
      <c r="EC114" s="96">
        <v>2052.1885150744019</v>
      </c>
      <c r="ED114" s="96">
        <v>2093.743897859556</v>
      </c>
      <c r="EE114" s="96">
        <v>-100.6165228113405</v>
      </c>
      <c r="EF114" s="96">
        <v>-60.544809269751809</v>
      </c>
      <c r="EG114" s="96">
        <v>-20.415603353988839</v>
      </c>
      <c r="EH114" s="101">
        <v>46054</v>
      </c>
      <c r="EI114" s="99">
        <v>0.06</v>
      </c>
      <c r="EJ114" t="s">
        <v>376</v>
      </c>
      <c r="EK114" s="101">
        <v>46661</v>
      </c>
      <c r="EL114" s="99">
        <v>0.04</v>
      </c>
      <c r="EM114" t="s">
        <v>377</v>
      </c>
      <c r="EN114" s="101"/>
      <c r="EO114" s="99"/>
      <c r="EQ114" s="101"/>
      <c r="ER114" s="99"/>
    </row>
    <row r="115" spans="1:148" x14ac:dyDescent="0.3">
      <c r="A115" t="s">
        <v>35</v>
      </c>
      <c r="B115" t="s">
        <v>58</v>
      </c>
      <c r="C115" t="s">
        <v>78</v>
      </c>
      <c r="D115" t="s">
        <v>476</v>
      </c>
      <c r="E115" t="s">
        <v>553</v>
      </c>
      <c r="F115" s="94">
        <v>42000</v>
      </c>
      <c r="G115" s="95">
        <v>12</v>
      </c>
      <c r="H115" s="96">
        <v>1</v>
      </c>
      <c r="I115" s="96">
        <v>1.062868000770983</v>
      </c>
      <c r="J115" s="97">
        <v>0.94099790299051811</v>
      </c>
      <c r="K115" s="96">
        <v>0.94085060353178396</v>
      </c>
      <c r="L115" s="96">
        <v>1</v>
      </c>
      <c r="M115" s="96">
        <v>1</v>
      </c>
      <c r="N115" s="98">
        <v>0.63600000000000001</v>
      </c>
      <c r="O115" s="98">
        <v>0.59838098384621463</v>
      </c>
      <c r="P115" s="98">
        <v>0.54398271258746766</v>
      </c>
      <c r="Q115" s="99">
        <v>0</v>
      </c>
      <c r="R115" s="96">
        <v>0.85531873048343976</v>
      </c>
      <c r="S115" s="96">
        <v>1</v>
      </c>
      <c r="T115" s="99">
        <v>6.2868000770982979E-2</v>
      </c>
      <c r="U115" s="99">
        <v>0.1000000000000003</v>
      </c>
      <c r="V115" s="95">
        <v>1</v>
      </c>
      <c r="W115" s="99">
        <v>0.1</v>
      </c>
      <c r="X115" s="99">
        <v>0.1</v>
      </c>
      <c r="Y115" s="95">
        <v>0</v>
      </c>
      <c r="Z115" s="95">
        <v>1</v>
      </c>
      <c r="AA115" s="98">
        <v>0.59219213412103611</v>
      </c>
      <c r="AB115" s="98">
        <v>0.55995619017015963</v>
      </c>
      <c r="AC115" s="100">
        <v>-0.61888497251785246</v>
      </c>
      <c r="AD115" s="96">
        <v>0</v>
      </c>
      <c r="AE115" s="95">
        <v>1</v>
      </c>
      <c r="AF115" s="95">
        <v>1</v>
      </c>
      <c r="AG115" s="96">
        <v>1.107</v>
      </c>
      <c r="AH115" s="96">
        <v>1.004252860915166</v>
      </c>
      <c r="AI115" s="96">
        <v>1.111708019220579</v>
      </c>
      <c r="AJ115" s="96">
        <v>42000</v>
      </c>
      <c r="AK115" s="96">
        <v>44640.456032381277</v>
      </c>
      <c r="AL115" s="96">
        <v>39521.911925601758</v>
      </c>
      <c r="AM115" s="96">
        <v>39515.725348334927</v>
      </c>
      <c r="AN115" s="96">
        <v>42000</v>
      </c>
      <c r="AO115" s="96">
        <v>42000</v>
      </c>
      <c r="AP115" s="96">
        <v>26712</v>
      </c>
      <c r="AQ115" s="96">
        <v>25132.001321541011</v>
      </c>
      <c r="AR115" s="96">
        <v>22847.27392867364</v>
      </c>
      <c r="AS115" s="96">
        <v>0</v>
      </c>
      <c r="AT115" s="96">
        <v>35923.386680304473</v>
      </c>
      <c r="AU115" s="96">
        <v>42000</v>
      </c>
      <c r="AV115" s="96">
        <v>24872.06963308352</v>
      </c>
      <c r="AW115" s="96">
        <v>23518.159987146701</v>
      </c>
      <c r="AX115" s="96">
        <v>39900</v>
      </c>
      <c r="AY115" s="96">
        <v>39480</v>
      </c>
      <c r="AZ115" s="96">
        <v>39690</v>
      </c>
      <c r="BA115" s="96">
        <v>25830</v>
      </c>
      <c r="BB115" s="96">
        <v>42000</v>
      </c>
      <c r="BC115" s="96">
        <v>42000</v>
      </c>
      <c r="BD115" s="96">
        <v>42000</v>
      </c>
      <c r="BE115" s="96">
        <v>42000</v>
      </c>
      <c r="BF115" s="96">
        <v>42000</v>
      </c>
      <c r="BG115" s="96">
        <v>42000</v>
      </c>
      <c r="BH115" s="96">
        <v>42000</v>
      </c>
      <c r="BI115" s="96">
        <v>42000</v>
      </c>
      <c r="BJ115" s="96">
        <v>42000</v>
      </c>
      <c r="BK115" s="96">
        <v>42000</v>
      </c>
      <c r="BL115" s="96">
        <v>42000</v>
      </c>
      <c r="BM115" s="96">
        <v>42000</v>
      </c>
      <c r="BN115" s="96">
        <v>4396.8631250839098</v>
      </c>
      <c r="BO115" s="96">
        <v>4396.7953505741734</v>
      </c>
      <c r="BP115" s="96">
        <v>4396.7276227141538</v>
      </c>
      <c r="BQ115" s="96">
        <v>6252.52395391147</v>
      </c>
      <c r="BR115" s="96">
        <v>6252.4512319520672</v>
      </c>
      <c r="BS115" s="96">
        <v>6252.3785616893392</v>
      </c>
      <c r="BT115" s="96">
        <v>6252.3059430681769</v>
      </c>
      <c r="BU115" s="96">
        <v>6252.2321868394874</v>
      </c>
      <c r="BV115" s="96">
        <v>6252.1596721807746</v>
      </c>
      <c r="BW115" s="96">
        <v>1865.5338263616991</v>
      </c>
      <c r="BX115" s="96">
        <v>1865.467997487267</v>
      </c>
      <c r="BY115" s="96">
        <v>1865.40221530947</v>
      </c>
      <c r="BZ115" s="96">
        <v>4200.0000000000036</v>
      </c>
      <c r="CA115" s="96">
        <v>4200.0000000000036</v>
      </c>
      <c r="CB115" s="96">
        <v>4200.0000000000036</v>
      </c>
      <c r="CC115" s="96">
        <v>6048.0000000000045</v>
      </c>
      <c r="CD115" s="96">
        <v>6048.0000000000045</v>
      </c>
      <c r="CE115" s="96">
        <v>6048.0000000000045</v>
      </c>
      <c r="CF115" s="96">
        <v>6048.0000000000045</v>
      </c>
      <c r="CG115" s="96">
        <v>6048.0000000000045</v>
      </c>
      <c r="CH115" s="96">
        <v>6048.0000000000045</v>
      </c>
      <c r="CI115" s="96">
        <v>1680.000000000002</v>
      </c>
      <c r="CJ115" s="96">
        <v>1680.000000000002</v>
      </c>
      <c r="CK115" s="96">
        <v>1680.000000000002</v>
      </c>
      <c r="CL115" s="96">
        <v>42000</v>
      </c>
      <c r="CM115" s="96">
        <v>42000</v>
      </c>
      <c r="CN115" s="96">
        <v>42000</v>
      </c>
      <c r="CO115" s="96">
        <v>42000</v>
      </c>
      <c r="CP115" s="96">
        <v>42000</v>
      </c>
      <c r="CQ115" s="96">
        <v>42000</v>
      </c>
      <c r="CR115" s="96">
        <v>42000</v>
      </c>
      <c r="CS115" s="96">
        <v>42000</v>
      </c>
      <c r="CT115" s="96">
        <v>42000</v>
      </c>
      <c r="CU115" s="96">
        <v>42000</v>
      </c>
      <c r="CV115" s="96">
        <v>42000</v>
      </c>
      <c r="CW115" s="96">
        <v>42000</v>
      </c>
      <c r="CX115" s="96">
        <v>178.96647734900921</v>
      </c>
      <c r="CY115" s="96">
        <v>178.90486415833971</v>
      </c>
      <c r="CZ115" s="96">
        <v>178.84329337650141</v>
      </c>
      <c r="DA115" s="96">
        <v>178.77967999253559</v>
      </c>
      <c r="DB115" s="96">
        <v>178.7161118462088</v>
      </c>
      <c r="DC115" s="96">
        <v>178.65258888927829</v>
      </c>
      <c r="DD115" s="96">
        <v>178.58911107357579</v>
      </c>
      <c r="DE115" s="96">
        <v>178.5246388456994</v>
      </c>
      <c r="DF115" s="96">
        <v>178.4612519062687</v>
      </c>
      <c r="DG115" s="96">
        <v>178.39790996317009</v>
      </c>
      <c r="DH115" s="96">
        <v>178.3346129685244</v>
      </c>
      <c r="DI115" s="96">
        <v>178.27136087448989</v>
      </c>
      <c r="DJ115" s="96">
        <v>1680.000000000002</v>
      </c>
      <c r="DK115" s="96">
        <v>1680.000000000002</v>
      </c>
      <c r="DL115" s="96">
        <v>1680.000000000002</v>
      </c>
      <c r="DM115" s="96">
        <v>0</v>
      </c>
      <c r="DN115" s="96">
        <v>0</v>
      </c>
      <c r="DO115" s="96">
        <v>0</v>
      </c>
      <c r="DP115" s="96">
        <v>0</v>
      </c>
      <c r="DQ115" s="96">
        <v>0</v>
      </c>
      <c r="DR115" s="96">
        <v>0</v>
      </c>
      <c r="DS115" s="96">
        <v>0</v>
      </c>
      <c r="DT115" s="96">
        <v>0</v>
      </c>
      <c r="DU115" s="96">
        <v>0</v>
      </c>
      <c r="DV115" s="96">
        <v>1857.4649950304331</v>
      </c>
      <c r="DW115" s="96">
        <v>1842.4301302685519</v>
      </c>
      <c r="DX115" s="96">
        <v>1827.40557023786</v>
      </c>
      <c r="DY115" s="96">
        <v>126.8101215844313</v>
      </c>
      <c r="DZ115" s="96">
        <v>111.89468735307931</v>
      </c>
      <c r="EA115" s="96">
        <v>96.989811311998693</v>
      </c>
      <c r="EB115" s="96">
        <v>82.095482254408665</v>
      </c>
      <c r="EC115" s="96">
        <v>66.967780090564148</v>
      </c>
      <c r="ED115" s="96">
        <v>52.09468388472294</v>
      </c>
      <c r="EE115" s="96">
        <v>37.232100954263991</v>
      </c>
      <c r="EF115" s="96">
        <v>22.38002015591567</v>
      </c>
      <c r="EG115" s="96">
        <v>7.5384303621577331</v>
      </c>
      <c r="EH115" s="101">
        <v>46296</v>
      </c>
      <c r="EI115" s="99">
        <v>0.1</v>
      </c>
      <c r="EJ115" t="s">
        <v>478</v>
      </c>
      <c r="EK115" s="101">
        <v>46478</v>
      </c>
      <c r="EL115" s="99">
        <v>0.04</v>
      </c>
      <c r="EM115" t="s">
        <v>377</v>
      </c>
      <c r="EN115" s="101"/>
      <c r="EO115" s="99"/>
      <c r="EQ115" s="101"/>
      <c r="ER115" s="99"/>
    </row>
    <row r="116" spans="1:148" x14ac:dyDescent="0.3">
      <c r="A116" t="s">
        <v>35</v>
      </c>
      <c r="B116" t="s">
        <v>58</v>
      </c>
      <c r="C116" t="s">
        <v>84</v>
      </c>
      <c r="D116" t="s">
        <v>479</v>
      </c>
      <c r="E116" t="s">
        <v>554</v>
      </c>
      <c r="F116" s="94">
        <v>28000</v>
      </c>
      <c r="G116" s="95">
        <v>12</v>
      </c>
      <c r="H116" s="96">
        <v>1.03</v>
      </c>
      <c r="I116" s="96">
        <v>1.0290625</v>
      </c>
      <c r="J116" s="97">
        <v>0.9439916119620716</v>
      </c>
      <c r="K116" s="96">
        <v>1.000911023382933</v>
      </c>
      <c r="L116" s="96">
        <v>1.0063648743927289</v>
      </c>
      <c r="M116" s="96">
        <v>1</v>
      </c>
      <c r="N116" s="98">
        <v>0.62</v>
      </c>
      <c r="O116" s="98">
        <v>0.6245146517215393</v>
      </c>
      <c r="P116" s="98">
        <v>0.6152639489285795</v>
      </c>
      <c r="Q116" s="99">
        <v>0</v>
      </c>
      <c r="R116" s="96">
        <v>0.99999999999999978</v>
      </c>
      <c r="S116" s="96">
        <v>0.99236120794932203</v>
      </c>
      <c r="T116" s="99">
        <v>-9.1019417475712849E-4</v>
      </c>
      <c r="U116" s="99">
        <v>9.1102338293347351E-4</v>
      </c>
      <c r="V116" s="95">
        <v>0</v>
      </c>
      <c r="W116" s="99">
        <v>0</v>
      </c>
      <c r="X116" s="99">
        <v>0</v>
      </c>
      <c r="Y116" s="95">
        <v>0</v>
      </c>
      <c r="Z116" s="95">
        <v>1</v>
      </c>
      <c r="AA116" s="98">
        <v>0.6245146517215393</v>
      </c>
      <c r="AB116" s="98">
        <v>0.6152639489285795</v>
      </c>
      <c r="AC116" s="100">
        <v>0</v>
      </c>
      <c r="AD116" s="96">
        <v>0</v>
      </c>
      <c r="AE116" s="95">
        <v>1</v>
      </c>
      <c r="AF116" s="95">
        <v>0</v>
      </c>
      <c r="AG116" s="96">
        <v>1.0075000000000001</v>
      </c>
      <c r="AH116" s="96">
        <v>1.017066289316704</v>
      </c>
      <c r="AI116" s="96">
        <v>1.0246951069496071</v>
      </c>
      <c r="AJ116" s="96">
        <v>28840</v>
      </c>
      <c r="AK116" s="96">
        <v>28813.750000000011</v>
      </c>
      <c r="AL116" s="96">
        <v>26431.765134937999</v>
      </c>
      <c r="AM116" s="96">
        <v>28025.508654722129</v>
      </c>
      <c r="AN116" s="96">
        <v>28178.216482996409</v>
      </c>
      <c r="AO116" s="96">
        <v>28000</v>
      </c>
      <c r="AP116" s="96">
        <v>17360</v>
      </c>
      <c r="AQ116" s="96">
        <v>17486.410248203101</v>
      </c>
      <c r="AR116" s="96">
        <v>17227.390570000229</v>
      </c>
      <c r="AS116" s="96">
        <v>0</v>
      </c>
      <c r="AT116" s="96">
        <v>27999.999999999989</v>
      </c>
      <c r="AU116" s="96">
        <v>27786.113822581021</v>
      </c>
      <c r="AV116" s="96">
        <v>17486.410248203101</v>
      </c>
      <c r="AW116" s="96">
        <v>17227.390570000229</v>
      </c>
      <c r="AX116" s="96">
        <v>26600</v>
      </c>
      <c r="AY116" s="96">
        <v>26320</v>
      </c>
      <c r="AZ116" s="96">
        <v>26880</v>
      </c>
      <c r="BA116" s="96">
        <v>17780</v>
      </c>
      <c r="BB116" s="96">
        <v>28000</v>
      </c>
      <c r="BC116" s="96">
        <v>28000</v>
      </c>
      <c r="BD116" s="96">
        <v>28000</v>
      </c>
      <c r="BE116" s="96">
        <v>28000</v>
      </c>
      <c r="BF116" s="96">
        <v>28000</v>
      </c>
      <c r="BG116" s="96">
        <v>28000</v>
      </c>
      <c r="BH116" s="96">
        <v>28000</v>
      </c>
      <c r="BI116" s="96">
        <v>28000</v>
      </c>
      <c r="BJ116" s="96">
        <v>28000</v>
      </c>
      <c r="BK116" s="96">
        <v>28000</v>
      </c>
      <c r="BL116" s="96">
        <v>28000</v>
      </c>
      <c r="BM116" s="96">
        <v>28000</v>
      </c>
      <c r="BN116" s="96">
        <v>1336.03468180855</v>
      </c>
      <c r="BO116" s="96">
        <v>1335.346101359936</v>
      </c>
      <c r="BP116" s="96">
        <v>1334.659429994603</v>
      </c>
      <c r="BQ116" s="96">
        <v>479.5645441321401</v>
      </c>
      <c r="BR116" s="96">
        <v>478.8791790642648</v>
      </c>
      <c r="BS116" s="96">
        <v>478.19577016657712</v>
      </c>
      <c r="BT116" s="96">
        <v>477.51430907604413</v>
      </c>
      <c r="BU116" s="96">
        <v>476.82366389064072</v>
      </c>
      <c r="BV116" s="96">
        <v>476.14610510622862</v>
      </c>
      <c r="BW116" s="96">
        <v>475.47046918978879</v>
      </c>
      <c r="BX116" s="96">
        <v>474.79674796747952</v>
      </c>
      <c r="BY116" s="96">
        <v>474.12493331168372</v>
      </c>
      <c r="BZ116" s="96">
        <v>840.0000000000008</v>
      </c>
      <c r="CA116" s="96">
        <v>840.0000000000008</v>
      </c>
      <c r="CB116" s="96">
        <v>840.0000000000008</v>
      </c>
      <c r="CC116" s="96">
        <v>0</v>
      </c>
      <c r="CD116" s="96">
        <v>0</v>
      </c>
      <c r="CE116" s="96">
        <v>0</v>
      </c>
      <c r="CF116" s="96">
        <v>0</v>
      </c>
      <c r="CG116" s="96">
        <v>0</v>
      </c>
      <c r="CH116" s="96">
        <v>0</v>
      </c>
      <c r="CI116" s="96">
        <v>0</v>
      </c>
      <c r="CJ116" s="96">
        <v>0</v>
      </c>
      <c r="CK116" s="96">
        <v>0</v>
      </c>
      <c r="CL116" s="96">
        <v>28000</v>
      </c>
      <c r="CM116" s="96">
        <v>28000</v>
      </c>
      <c r="CN116" s="96">
        <v>28000</v>
      </c>
      <c r="CO116" s="96">
        <v>28000</v>
      </c>
      <c r="CP116" s="96">
        <v>28000</v>
      </c>
      <c r="CQ116" s="96">
        <v>28000</v>
      </c>
      <c r="CR116" s="96">
        <v>28000</v>
      </c>
      <c r="CS116" s="96">
        <v>28000</v>
      </c>
      <c r="CT116" s="96">
        <v>28000</v>
      </c>
      <c r="CU116" s="96">
        <v>28000</v>
      </c>
      <c r="CV116" s="96">
        <v>28000</v>
      </c>
      <c r="CW116" s="96">
        <v>28000</v>
      </c>
      <c r="CX116" s="96">
        <v>481.58706971703589</v>
      </c>
      <c r="CY116" s="96">
        <v>480.91854500964803</v>
      </c>
      <c r="CZ116" s="96">
        <v>480.25187378116482</v>
      </c>
      <c r="DA116" s="96">
        <v>479.5645441321401</v>
      </c>
      <c r="DB116" s="96">
        <v>478.8791790642648</v>
      </c>
      <c r="DC116" s="96">
        <v>478.19577016657712</v>
      </c>
      <c r="DD116" s="96">
        <v>477.51430907604413</v>
      </c>
      <c r="DE116" s="96">
        <v>476.82366389064072</v>
      </c>
      <c r="DF116" s="96">
        <v>476.14610510622862</v>
      </c>
      <c r="DG116" s="96">
        <v>475.47046918978879</v>
      </c>
      <c r="DH116" s="96">
        <v>474.79674796747952</v>
      </c>
      <c r="DI116" s="96">
        <v>474.12493331168372</v>
      </c>
      <c r="DJ116" s="96">
        <v>0</v>
      </c>
      <c r="DK116" s="96">
        <v>0</v>
      </c>
      <c r="DL116" s="96">
        <v>0</v>
      </c>
      <c r="DM116" s="96">
        <v>0</v>
      </c>
      <c r="DN116" s="96">
        <v>0</v>
      </c>
      <c r="DO116" s="96">
        <v>0</v>
      </c>
      <c r="DP116" s="96">
        <v>0</v>
      </c>
      <c r="DQ116" s="96">
        <v>0</v>
      </c>
      <c r="DR116" s="96">
        <v>0</v>
      </c>
      <c r="DS116" s="96">
        <v>0</v>
      </c>
      <c r="DT116" s="96">
        <v>0</v>
      </c>
      <c r="DU116" s="96">
        <v>0</v>
      </c>
      <c r="DV116" s="96">
        <v>453.33889236327968</v>
      </c>
      <c r="DW116" s="96">
        <v>414.50777202072783</v>
      </c>
      <c r="DX116" s="96">
        <v>375.78249520685341</v>
      </c>
      <c r="DY116" s="96">
        <v>335.85532386048908</v>
      </c>
      <c r="DZ116" s="96">
        <v>296.04035657521791</v>
      </c>
      <c r="EA116" s="96">
        <v>256.33712103786002</v>
      </c>
      <c r="EB116" s="96">
        <v>216.7451475824036</v>
      </c>
      <c r="EC116" s="96">
        <v>176.61765717824451</v>
      </c>
      <c r="ED116" s="96">
        <v>137.24861422877851</v>
      </c>
      <c r="EE116" s="96">
        <v>97.989432512182617</v>
      </c>
      <c r="EF116" s="96">
        <v>58.839652809505871</v>
      </c>
      <c r="EG116" s="96">
        <v>19.798818457608999</v>
      </c>
      <c r="EH116" s="101">
        <v>46113</v>
      </c>
      <c r="EI116" s="99">
        <v>0.03</v>
      </c>
      <c r="EJ116" t="s">
        <v>376</v>
      </c>
      <c r="EK116" s="101"/>
      <c r="EL116" s="99"/>
      <c r="EN116" s="101"/>
      <c r="EO116" s="99"/>
      <c r="EQ116" s="101"/>
      <c r="ER116" s="99"/>
    </row>
    <row r="117" spans="1:148" x14ac:dyDescent="0.3">
      <c r="A117" t="s">
        <v>35</v>
      </c>
      <c r="B117" t="s">
        <v>58</v>
      </c>
      <c r="C117" t="s">
        <v>89</v>
      </c>
      <c r="D117" t="s">
        <v>481</v>
      </c>
      <c r="E117" t="s">
        <v>555</v>
      </c>
      <c r="F117" s="94">
        <v>73500</v>
      </c>
      <c r="G117" s="95">
        <v>12</v>
      </c>
      <c r="H117" s="96">
        <v>1.04</v>
      </c>
      <c r="I117" s="96">
        <v>1.0377777777777779</v>
      </c>
      <c r="J117" s="97">
        <v>0.93999999999999984</v>
      </c>
      <c r="K117" s="96">
        <v>1.0021413276231259</v>
      </c>
      <c r="L117" s="96">
        <v>1.0106382978723401</v>
      </c>
      <c r="M117" s="96">
        <v>1</v>
      </c>
      <c r="N117" s="98">
        <v>0.60399999999999998</v>
      </c>
      <c r="O117" s="98">
        <v>0.61173265296824464</v>
      </c>
      <c r="P117" s="98">
        <v>0.61042553191489357</v>
      </c>
      <c r="Q117" s="99">
        <v>0</v>
      </c>
      <c r="R117" s="96">
        <v>0.99999999999999978</v>
      </c>
      <c r="S117" s="96">
        <v>1.0106382978723401</v>
      </c>
      <c r="T117" s="99">
        <v>-2.1367521367520181E-3</v>
      </c>
      <c r="U117" s="99">
        <v>2.1413276231263541E-3</v>
      </c>
      <c r="V117" s="95">
        <v>0</v>
      </c>
      <c r="W117" s="99">
        <v>0</v>
      </c>
      <c r="X117" s="99">
        <v>0</v>
      </c>
      <c r="Y117" s="95">
        <v>0</v>
      </c>
      <c r="Z117" s="95">
        <v>1</v>
      </c>
      <c r="AA117" s="98">
        <v>0.61173265296824464</v>
      </c>
      <c r="AB117" s="98">
        <v>0.61042553191489357</v>
      </c>
      <c r="AC117" s="100">
        <v>0</v>
      </c>
      <c r="AD117" s="96">
        <v>0</v>
      </c>
      <c r="AE117" s="95">
        <v>1</v>
      </c>
      <c r="AF117" s="95">
        <v>0</v>
      </c>
      <c r="AG117" s="96">
        <v>1.013333333333333</v>
      </c>
      <c r="AH117" s="96">
        <v>1</v>
      </c>
      <c r="AI117" s="96">
        <v>1.013333333333333</v>
      </c>
      <c r="AJ117" s="96">
        <v>76440</v>
      </c>
      <c r="AK117" s="96">
        <v>76276.666666666672</v>
      </c>
      <c r="AL117" s="96">
        <v>69089.999999999985</v>
      </c>
      <c r="AM117" s="96">
        <v>73657.387580299794</v>
      </c>
      <c r="AN117" s="96">
        <v>74281.914893617024</v>
      </c>
      <c r="AO117" s="96">
        <v>73500</v>
      </c>
      <c r="AP117" s="96">
        <v>44394</v>
      </c>
      <c r="AQ117" s="96">
        <v>44962.349993165983</v>
      </c>
      <c r="AR117" s="96">
        <v>44866.276595744683</v>
      </c>
      <c r="AS117" s="96">
        <v>0</v>
      </c>
      <c r="AT117" s="96">
        <v>73499.999999999985</v>
      </c>
      <c r="AU117" s="96">
        <v>74281.914893617024</v>
      </c>
      <c r="AV117" s="96">
        <v>44962.349993165983</v>
      </c>
      <c r="AW117" s="96">
        <v>44866.276595744683</v>
      </c>
      <c r="AX117" s="96">
        <v>69825</v>
      </c>
      <c r="AY117" s="96">
        <v>69090</v>
      </c>
      <c r="AZ117" s="96">
        <v>69090</v>
      </c>
      <c r="BA117" s="96">
        <v>48142.5</v>
      </c>
      <c r="BB117" s="96">
        <v>73500</v>
      </c>
      <c r="BC117" s="96">
        <v>73500</v>
      </c>
      <c r="BD117" s="96">
        <v>73500</v>
      </c>
      <c r="BE117" s="96">
        <v>73500</v>
      </c>
      <c r="BF117" s="96">
        <v>73500</v>
      </c>
      <c r="BG117" s="96">
        <v>73500</v>
      </c>
      <c r="BH117" s="96">
        <v>73500</v>
      </c>
      <c r="BI117" s="96">
        <v>73500</v>
      </c>
      <c r="BJ117" s="96">
        <v>73500</v>
      </c>
      <c r="BK117" s="96">
        <v>73500</v>
      </c>
      <c r="BL117" s="96">
        <v>73500</v>
      </c>
      <c r="BM117" s="96">
        <v>73500</v>
      </c>
      <c r="BN117" s="96">
        <v>2940.0000000000032</v>
      </c>
      <c r="BO117" s="96">
        <v>2940.0000000000032</v>
      </c>
      <c r="BP117" s="96">
        <v>2940.0000000000032</v>
      </c>
      <c r="BQ117" s="96">
        <v>2940.0000000000032</v>
      </c>
      <c r="BR117" s="96">
        <v>0</v>
      </c>
      <c r="BS117" s="96">
        <v>0</v>
      </c>
      <c r="BT117" s="96">
        <v>0</v>
      </c>
      <c r="BU117" s="96">
        <v>0</v>
      </c>
      <c r="BV117" s="96">
        <v>0</v>
      </c>
      <c r="BW117" s="96">
        <v>0</v>
      </c>
      <c r="BX117" s="96">
        <v>0</v>
      </c>
      <c r="BY117" s="96">
        <v>0</v>
      </c>
      <c r="BZ117" s="96">
        <v>2940.0000000000032</v>
      </c>
      <c r="CA117" s="96">
        <v>2940.0000000000032</v>
      </c>
      <c r="CB117" s="96">
        <v>2940.0000000000032</v>
      </c>
      <c r="CC117" s="96">
        <v>2940.0000000000032</v>
      </c>
      <c r="CD117" s="96">
        <v>0</v>
      </c>
      <c r="CE117" s="96">
        <v>0</v>
      </c>
      <c r="CF117" s="96">
        <v>0</v>
      </c>
      <c r="CG117" s="96">
        <v>0</v>
      </c>
      <c r="CH117" s="96">
        <v>0</v>
      </c>
      <c r="CI117" s="96">
        <v>0</v>
      </c>
      <c r="CJ117" s="96">
        <v>0</v>
      </c>
      <c r="CK117" s="96">
        <v>0</v>
      </c>
      <c r="CL117" s="96">
        <v>73500</v>
      </c>
      <c r="CM117" s="96">
        <v>73500</v>
      </c>
      <c r="CN117" s="96">
        <v>73500</v>
      </c>
      <c r="CO117" s="96">
        <v>73500</v>
      </c>
      <c r="CP117" s="96">
        <v>73500</v>
      </c>
      <c r="CQ117" s="96">
        <v>73500</v>
      </c>
      <c r="CR117" s="96">
        <v>73500</v>
      </c>
      <c r="CS117" s="96">
        <v>73500</v>
      </c>
      <c r="CT117" s="96">
        <v>73500</v>
      </c>
      <c r="CU117" s="96">
        <v>73500</v>
      </c>
      <c r="CV117" s="96">
        <v>73500</v>
      </c>
      <c r="CW117" s="96">
        <v>73500</v>
      </c>
      <c r="CX117" s="96">
        <v>0</v>
      </c>
      <c r="CY117" s="96">
        <v>0</v>
      </c>
      <c r="CZ117" s="96">
        <v>0</v>
      </c>
      <c r="DA117" s="96">
        <v>0</v>
      </c>
      <c r="DB117" s="96">
        <v>0</v>
      </c>
      <c r="DC117" s="96">
        <v>0</v>
      </c>
      <c r="DD117" s="96">
        <v>0</v>
      </c>
      <c r="DE117" s="96">
        <v>0</v>
      </c>
      <c r="DF117" s="96">
        <v>0</v>
      </c>
      <c r="DG117" s="96">
        <v>0</v>
      </c>
      <c r="DH117" s="96">
        <v>0</v>
      </c>
      <c r="DI117" s="96">
        <v>0</v>
      </c>
      <c r="DJ117" s="96">
        <v>0</v>
      </c>
      <c r="DK117" s="96">
        <v>0</v>
      </c>
      <c r="DL117" s="96">
        <v>0</v>
      </c>
      <c r="DM117" s="96">
        <v>0</v>
      </c>
      <c r="DN117" s="96">
        <v>0</v>
      </c>
      <c r="DO117" s="96">
        <v>0</v>
      </c>
      <c r="DP117" s="96">
        <v>0</v>
      </c>
      <c r="DQ117" s="96">
        <v>0</v>
      </c>
      <c r="DR117" s="96">
        <v>0</v>
      </c>
      <c r="DS117" s="96">
        <v>0</v>
      </c>
      <c r="DT117" s="96">
        <v>0</v>
      </c>
      <c r="DU117" s="96">
        <v>0</v>
      </c>
      <c r="DV117" s="96">
        <v>0</v>
      </c>
      <c r="DW117" s="96">
        <v>0</v>
      </c>
      <c r="DX117" s="96">
        <v>0</v>
      </c>
      <c r="DY117" s="96">
        <v>0</v>
      </c>
      <c r="DZ117" s="96">
        <v>0</v>
      </c>
      <c r="EA117" s="96">
        <v>0</v>
      </c>
      <c r="EB117" s="96">
        <v>0</v>
      </c>
      <c r="EC117" s="96">
        <v>0</v>
      </c>
      <c r="ED117" s="96">
        <v>0</v>
      </c>
      <c r="EE117" s="96">
        <v>0</v>
      </c>
      <c r="EF117" s="96">
        <v>0</v>
      </c>
      <c r="EG117" s="96">
        <v>0</v>
      </c>
      <c r="EH117" s="101">
        <v>46143</v>
      </c>
      <c r="EI117" s="99">
        <v>0.04</v>
      </c>
      <c r="EJ117" t="s">
        <v>376</v>
      </c>
      <c r="EK117" s="101"/>
      <c r="EL117" s="99"/>
      <c r="EN117" s="101"/>
      <c r="EO117" s="99"/>
      <c r="EQ117" s="101"/>
      <c r="ER117" s="99"/>
    </row>
    <row r="118" spans="1:148" x14ac:dyDescent="0.3">
      <c r="A118" t="s">
        <v>35</v>
      </c>
      <c r="B118" t="s">
        <v>58</v>
      </c>
      <c r="C118" t="s">
        <v>91</v>
      </c>
      <c r="D118" t="s">
        <v>483</v>
      </c>
      <c r="E118" t="s">
        <v>556</v>
      </c>
      <c r="F118" s="94">
        <v>59500</v>
      </c>
      <c r="G118" s="95">
        <v>12</v>
      </c>
      <c r="H118" s="96">
        <v>1</v>
      </c>
      <c r="I118" s="96">
        <v>1.01125</v>
      </c>
      <c r="J118" s="97">
        <v>0.94299370897155343</v>
      </c>
      <c r="K118" s="96">
        <v>0.9888751545117429</v>
      </c>
      <c r="L118" s="96">
        <v>1.007429838568157</v>
      </c>
      <c r="M118" s="96">
        <v>1</v>
      </c>
      <c r="N118" s="98">
        <v>0.63200000000000001</v>
      </c>
      <c r="O118" s="98">
        <v>0.62961251715705846</v>
      </c>
      <c r="P118" s="98">
        <v>0.60651813936175503</v>
      </c>
      <c r="Q118" s="99">
        <v>0</v>
      </c>
      <c r="R118" s="96">
        <v>0.96269554753309261</v>
      </c>
      <c r="S118" s="96">
        <v>0.99686822351585935</v>
      </c>
      <c r="T118" s="99">
        <v>1.1249999999999981E-2</v>
      </c>
      <c r="U118" s="99">
        <v>2.7194066749073102E-2</v>
      </c>
      <c r="V118" s="95">
        <v>0</v>
      </c>
      <c r="W118" s="99">
        <v>0</v>
      </c>
      <c r="X118" s="99">
        <v>0</v>
      </c>
      <c r="Y118" s="95">
        <v>0</v>
      </c>
      <c r="Z118" s="95">
        <v>1</v>
      </c>
      <c r="AA118" s="98">
        <v>0.62961251715705846</v>
      </c>
      <c r="AB118" s="98">
        <v>0.60651813936175503</v>
      </c>
      <c r="AC118" s="100">
        <v>0</v>
      </c>
      <c r="AD118" s="96">
        <v>0</v>
      </c>
      <c r="AE118" s="95">
        <v>0</v>
      </c>
      <c r="AF118" s="95">
        <v>1</v>
      </c>
      <c r="AG118" s="96">
        <v>1.03</v>
      </c>
      <c r="AH118" s="96">
        <v>1.012785937399076</v>
      </c>
      <c r="AI118" s="96">
        <v>1.0431689019286581</v>
      </c>
      <c r="AJ118" s="96">
        <v>59500</v>
      </c>
      <c r="AK118" s="96">
        <v>60169.375</v>
      </c>
      <c r="AL118" s="96">
        <v>56108.125683807433</v>
      </c>
      <c r="AM118" s="96">
        <v>58838.071693448714</v>
      </c>
      <c r="AN118" s="96">
        <v>59942.075394805361</v>
      </c>
      <c r="AO118" s="96">
        <v>59500</v>
      </c>
      <c r="AP118" s="96">
        <v>37604</v>
      </c>
      <c r="AQ118" s="96">
        <v>37461.944770844981</v>
      </c>
      <c r="AR118" s="96">
        <v>36087.829292024428</v>
      </c>
      <c r="AS118" s="96">
        <v>0</v>
      </c>
      <c r="AT118" s="96">
        <v>57280.385078219013</v>
      </c>
      <c r="AU118" s="96">
        <v>59313.659299193627</v>
      </c>
      <c r="AV118" s="96">
        <v>37461.944770844981</v>
      </c>
      <c r="AW118" s="96">
        <v>36087.829292024428</v>
      </c>
      <c r="AX118" s="96">
        <v>56525</v>
      </c>
      <c r="AY118" s="96">
        <v>55930</v>
      </c>
      <c r="AZ118" s="96">
        <v>56822.5</v>
      </c>
      <c r="BA118" s="96">
        <v>37187.5</v>
      </c>
      <c r="BB118" s="96">
        <v>59500</v>
      </c>
      <c r="BC118" s="96">
        <v>59500</v>
      </c>
      <c r="BD118" s="96">
        <v>59500</v>
      </c>
      <c r="BE118" s="96">
        <v>59500</v>
      </c>
      <c r="BF118" s="96">
        <v>59500</v>
      </c>
      <c r="BG118" s="96">
        <v>59500</v>
      </c>
      <c r="BH118" s="96">
        <v>59500</v>
      </c>
      <c r="BI118" s="96">
        <v>59500</v>
      </c>
      <c r="BJ118" s="96">
        <v>59500</v>
      </c>
      <c r="BK118" s="96">
        <v>59500</v>
      </c>
      <c r="BL118" s="96">
        <v>59500</v>
      </c>
      <c r="BM118" s="96">
        <v>59500</v>
      </c>
      <c r="BN118" s="96">
        <v>765.20814859618781</v>
      </c>
      <c r="BO118" s="96">
        <v>764.413600525633</v>
      </c>
      <c r="BP118" s="96">
        <v>763.62070076946191</v>
      </c>
      <c r="BQ118" s="96">
        <v>3173.314756708663</v>
      </c>
      <c r="BR118" s="96">
        <v>3172.4658054933411</v>
      </c>
      <c r="BS118" s="96">
        <v>3171.6186693147961</v>
      </c>
      <c r="BT118" s="96">
        <v>3170.773342358485</v>
      </c>
      <c r="BU118" s="96">
        <v>3169.9160055724342</v>
      </c>
      <c r="BV118" s="96">
        <v>3169.0743091381341</v>
      </c>
      <c r="BW118" s="96">
        <v>3168.234404536865</v>
      </c>
      <c r="BX118" s="96">
        <v>3167.3962860529341</v>
      </c>
      <c r="BY118" s="96">
        <v>3166.559947994971</v>
      </c>
      <c r="BZ118" s="96">
        <v>0</v>
      </c>
      <c r="CA118" s="96">
        <v>0</v>
      </c>
      <c r="CB118" s="96">
        <v>0</v>
      </c>
      <c r="CC118" s="96">
        <v>2380.0000000000018</v>
      </c>
      <c r="CD118" s="96">
        <v>2380.0000000000018</v>
      </c>
      <c r="CE118" s="96">
        <v>2380.0000000000018</v>
      </c>
      <c r="CF118" s="96">
        <v>2380.0000000000018</v>
      </c>
      <c r="CG118" s="96">
        <v>2380.0000000000018</v>
      </c>
      <c r="CH118" s="96">
        <v>2380.0000000000018</v>
      </c>
      <c r="CI118" s="96">
        <v>2380.0000000000018</v>
      </c>
      <c r="CJ118" s="96">
        <v>2380.0000000000018</v>
      </c>
      <c r="CK118" s="96">
        <v>2380.0000000000018</v>
      </c>
      <c r="CL118" s="96">
        <v>59500</v>
      </c>
      <c r="CM118" s="96">
        <v>59500</v>
      </c>
      <c r="CN118" s="96">
        <v>59500</v>
      </c>
      <c r="CO118" s="96">
        <v>59500</v>
      </c>
      <c r="CP118" s="96">
        <v>59500</v>
      </c>
      <c r="CQ118" s="96">
        <v>59500</v>
      </c>
      <c r="CR118" s="96">
        <v>59500</v>
      </c>
      <c r="CS118" s="96">
        <v>59500</v>
      </c>
      <c r="CT118" s="96">
        <v>59500</v>
      </c>
      <c r="CU118" s="96">
        <v>59500</v>
      </c>
      <c r="CV118" s="96">
        <v>59500</v>
      </c>
      <c r="CW118" s="96">
        <v>59500</v>
      </c>
      <c r="CX118" s="96">
        <v>765.20814859618781</v>
      </c>
      <c r="CY118" s="96">
        <v>764.413600525633</v>
      </c>
      <c r="CZ118" s="96">
        <v>763.62070076946191</v>
      </c>
      <c r="DA118" s="96">
        <v>762.80265068140739</v>
      </c>
      <c r="DB118" s="96">
        <v>761.98635143590548</v>
      </c>
      <c r="DC118" s="96">
        <v>761.1717974180691</v>
      </c>
      <c r="DD118" s="96">
        <v>760.35898303700378</v>
      </c>
      <c r="DE118" s="96">
        <v>759.53462074271874</v>
      </c>
      <c r="DF118" s="96">
        <v>758.72529724819981</v>
      </c>
      <c r="DG118" s="96">
        <v>757.9176966700602</v>
      </c>
      <c r="DH118" s="96">
        <v>757.11181351243658</v>
      </c>
      <c r="DI118" s="96">
        <v>756.3076423028507</v>
      </c>
      <c r="DJ118" s="96">
        <v>2380.0000000000018</v>
      </c>
      <c r="DK118" s="96">
        <v>2380.0000000000018</v>
      </c>
      <c r="DL118" s="96">
        <v>2380.0000000000018</v>
      </c>
      <c r="DM118" s="96">
        <v>0</v>
      </c>
      <c r="DN118" s="96">
        <v>0</v>
      </c>
      <c r="DO118" s="96">
        <v>0</v>
      </c>
      <c r="DP118" s="96">
        <v>0</v>
      </c>
      <c r="DQ118" s="96">
        <v>0</v>
      </c>
      <c r="DR118" s="96">
        <v>0</v>
      </c>
      <c r="DS118" s="96">
        <v>0</v>
      </c>
      <c r="DT118" s="96">
        <v>0</v>
      </c>
      <c r="DU118" s="96">
        <v>0</v>
      </c>
      <c r="DV118" s="96">
        <v>3132.345878001136</v>
      </c>
      <c r="DW118" s="96">
        <v>3068.1369675767719</v>
      </c>
      <c r="DX118" s="96">
        <v>3004.059572646122</v>
      </c>
      <c r="DY118" s="96">
        <v>536.48837666316103</v>
      </c>
      <c r="DZ118" s="96">
        <v>473.05380578186117</v>
      </c>
      <c r="EA118" s="96">
        <v>409.75314338447328</v>
      </c>
      <c r="EB118" s="96">
        <v>346.58596590287351</v>
      </c>
      <c r="EC118" s="96">
        <v>282.51961162365728</v>
      </c>
      <c r="ED118" s="96">
        <v>219.62031138605801</v>
      </c>
      <c r="EE118" s="96">
        <v>156.85322918760781</v>
      </c>
      <c r="EF118" s="96">
        <v>94.217948570840321</v>
      </c>
      <c r="EG118" s="96">
        <v>31.71405482545098</v>
      </c>
      <c r="EH118" s="101">
        <v>46478</v>
      </c>
      <c r="EI118" s="99">
        <v>0.04</v>
      </c>
      <c r="EJ118" t="s">
        <v>377</v>
      </c>
      <c r="EK118" s="101"/>
      <c r="EL118" s="99"/>
      <c r="EN118" s="101"/>
      <c r="EO118" s="99"/>
      <c r="EQ118" s="101"/>
      <c r="ER118" s="99"/>
    </row>
    <row r="119" spans="1:148" x14ac:dyDescent="0.3">
      <c r="A119" t="s">
        <v>35</v>
      </c>
      <c r="B119" t="s">
        <v>58</v>
      </c>
      <c r="C119" t="s">
        <v>93</v>
      </c>
      <c r="D119" t="s">
        <v>485</v>
      </c>
      <c r="E119" t="s">
        <v>557</v>
      </c>
      <c r="F119" s="94">
        <v>45500</v>
      </c>
      <c r="G119" s="95">
        <v>12</v>
      </c>
      <c r="H119" s="96">
        <v>1.06</v>
      </c>
      <c r="I119" s="96">
        <v>1.0525</v>
      </c>
      <c r="J119" s="97">
        <v>0.93900209700948201</v>
      </c>
      <c r="K119" s="96">
        <v>1.0071258907363421</v>
      </c>
      <c r="L119" s="96">
        <v>1.0117123305960061</v>
      </c>
      <c r="M119" s="96">
        <v>1</v>
      </c>
      <c r="N119" s="98">
        <v>0.61599999999999999</v>
      </c>
      <c r="O119" s="98">
        <v>0.62765575618619285</v>
      </c>
      <c r="P119" s="98">
        <v>0.6254329630926081</v>
      </c>
      <c r="Q119" s="99">
        <v>0</v>
      </c>
      <c r="R119" s="96">
        <v>0.99999999999999978</v>
      </c>
      <c r="S119" s="96">
        <v>1.0153132517737149</v>
      </c>
      <c r="T119" s="99">
        <v>-7.0754716981130672E-3</v>
      </c>
      <c r="U119" s="99">
        <v>7.1258907363420656E-3</v>
      </c>
      <c r="V119" s="95">
        <v>0</v>
      </c>
      <c r="W119" s="99">
        <v>0</v>
      </c>
      <c r="X119" s="99">
        <v>0</v>
      </c>
      <c r="Y119" s="95">
        <v>0</v>
      </c>
      <c r="Z119" s="95">
        <v>1</v>
      </c>
      <c r="AA119" s="98">
        <v>0.62765575618619285</v>
      </c>
      <c r="AB119" s="98">
        <v>0.6254329630926081</v>
      </c>
      <c r="AC119" s="100">
        <v>0</v>
      </c>
      <c r="AD119" s="96">
        <v>0</v>
      </c>
      <c r="AE119" s="95">
        <v>1</v>
      </c>
      <c r="AF119" s="95">
        <v>0</v>
      </c>
      <c r="AG119" s="96">
        <v>1.03</v>
      </c>
      <c r="AH119" s="96">
        <v>0.99575616743366657</v>
      </c>
      <c r="AI119" s="96">
        <v>1.025628987841499</v>
      </c>
      <c r="AJ119" s="96">
        <v>48230</v>
      </c>
      <c r="AK119" s="96">
        <v>47888.750000000007</v>
      </c>
      <c r="AL119" s="96">
        <v>42724.595413931427</v>
      </c>
      <c r="AM119" s="96">
        <v>45824.228028503552</v>
      </c>
      <c r="AN119" s="96">
        <v>46032.911042118278</v>
      </c>
      <c r="AO119" s="96">
        <v>45500</v>
      </c>
      <c r="AP119" s="96">
        <v>28028</v>
      </c>
      <c r="AQ119" s="96">
        <v>28558.33690647177</v>
      </c>
      <c r="AR119" s="96">
        <v>28457.199820713671</v>
      </c>
      <c r="AS119" s="96">
        <v>0</v>
      </c>
      <c r="AT119" s="96">
        <v>45499.999999999993</v>
      </c>
      <c r="AU119" s="96">
        <v>46196.752955704018</v>
      </c>
      <c r="AV119" s="96">
        <v>28558.33690647177</v>
      </c>
      <c r="AW119" s="96">
        <v>28457.199820713671</v>
      </c>
      <c r="AX119" s="96">
        <v>43225</v>
      </c>
      <c r="AY119" s="96">
        <v>42770</v>
      </c>
      <c r="AZ119" s="96">
        <v>42542.5</v>
      </c>
      <c r="BA119" s="96">
        <v>29347.5</v>
      </c>
      <c r="BB119" s="96">
        <v>45500</v>
      </c>
      <c r="BC119" s="96">
        <v>45500</v>
      </c>
      <c r="BD119" s="96">
        <v>45500</v>
      </c>
      <c r="BE119" s="96">
        <v>45500</v>
      </c>
      <c r="BF119" s="96">
        <v>45500</v>
      </c>
      <c r="BG119" s="96">
        <v>45500</v>
      </c>
      <c r="BH119" s="96">
        <v>45500</v>
      </c>
      <c r="BI119" s="96">
        <v>45500</v>
      </c>
      <c r="BJ119" s="96">
        <v>45500</v>
      </c>
      <c r="BK119" s="96">
        <v>45500</v>
      </c>
      <c r="BL119" s="96">
        <v>45500</v>
      </c>
      <c r="BM119" s="96">
        <v>45500</v>
      </c>
      <c r="BN119" s="96">
        <v>2525.7150400065102</v>
      </c>
      <c r="BO119" s="96">
        <v>2525.645082652311</v>
      </c>
      <c r="BP119" s="96">
        <v>2525.5750773679251</v>
      </c>
      <c r="BQ119" s="96">
        <v>2525.5026485758181</v>
      </c>
      <c r="BR119" s="96">
        <v>2525.430168441731</v>
      </c>
      <c r="BS119" s="96">
        <v>2525.3576369110679</v>
      </c>
      <c r="BT119" s="96">
        <v>-193.12730761403071</v>
      </c>
      <c r="BU119" s="96">
        <v>-193.19695445053699</v>
      </c>
      <c r="BV119" s="96">
        <v>-193.26552699258789</v>
      </c>
      <c r="BW119" s="96">
        <v>-193.33414822962959</v>
      </c>
      <c r="BX119" s="96">
        <v>-193.40281821357161</v>
      </c>
      <c r="BY119" s="96">
        <v>-193.47153699636371</v>
      </c>
      <c r="BZ119" s="96">
        <v>2730.0000000000018</v>
      </c>
      <c r="CA119" s="96">
        <v>2730.0000000000018</v>
      </c>
      <c r="CB119" s="96">
        <v>2730.0000000000018</v>
      </c>
      <c r="CC119" s="96">
        <v>2730.0000000000018</v>
      </c>
      <c r="CD119" s="96">
        <v>2730.0000000000018</v>
      </c>
      <c r="CE119" s="96">
        <v>2730.0000000000018</v>
      </c>
      <c r="CF119" s="96">
        <v>0</v>
      </c>
      <c r="CG119" s="96">
        <v>0</v>
      </c>
      <c r="CH119" s="96">
        <v>0</v>
      </c>
      <c r="CI119" s="96">
        <v>0</v>
      </c>
      <c r="CJ119" s="96">
        <v>0</v>
      </c>
      <c r="CK119" s="96">
        <v>0</v>
      </c>
      <c r="CL119" s="96">
        <v>45500</v>
      </c>
      <c r="CM119" s="96">
        <v>45500</v>
      </c>
      <c r="CN119" s="96">
        <v>45500</v>
      </c>
      <c r="CO119" s="96">
        <v>45500</v>
      </c>
      <c r="CP119" s="96">
        <v>45500</v>
      </c>
      <c r="CQ119" s="96">
        <v>45500</v>
      </c>
      <c r="CR119" s="96">
        <v>45500</v>
      </c>
      <c r="CS119" s="96">
        <v>45500</v>
      </c>
      <c r="CT119" s="96">
        <v>45500</v>
      </c>
      <c r="CU119" s="96">
        <v>45500</v>
      </c>
      <c r="CV119" s="96">
        <v>45500</v>
      </c>
      <c r="CW119" s="96">
        <v>45500</v>
      </c>
      <c r="CX119" s="96">
        <v>-192.72166037122031</v>
      </c>
      <c r="CY119" s="96">
        <v>-192.78765787518131</v>
      </c>
      <c r="CZ119" s="96">
        <v>-192.85370059629651</v>
      </c>
      <c r="DA119" s="96">
        <v>-192.9220296454551</v>
      </c>
      <c r="DB119" s="96">
        <v>-192.99040713044161</v>
      </c>
      <c r="DC119" s="96">
        <v>-193.05883310276641</v>
      </c>
      <c r="DD119" s="96">
        <v>-193.12730761403071</v>
      </c>
      <c r="DE119" s="96">
        <v>-193.19695445053699</v>
      </c>
      <c r="DF119" s="96">
        <v>-193.26552699258789</v>
      </c>
      <c r="DG119" s="96">
        <v>-193.33414822962959</v>
      </c>
      <c r="DH119" s="96">
        <v>-193.40281821357161</v>
      </c>
      <c r="DI119" s="96">
        <v>-193.47153699636371</v>
      </c>
      <c r="DJ119" s="96">
        <v>0</v>
      </c>
      <c r="DK119" s="96">
        <v>0</v>
      </c>
      <c r="DL119" s="96">
        <v>0</v>
      </c>
      <c r="DM119" s="96">
        <v>0</v>
      </c>
      <c r="DN119" s="96">
        <v>0</v>
      </c>
      <c r="DO119" s="96">
        <v>0</v>
      </c>
      <c r="DP119" s="96">
        <v>0</v>
      </c>
      <c r="DQ119" s="96">
        <v>0</v>
      </c>
      <c r="DR119" s="96">
        <v>0</v>
      </c>
      <c r="DS119" s="96">
        <v>0</v>
      </c>
      <c r="DT119" s="96">
        <v>0</v>
      </c>
      <c r="DU119" s="96">
        <v>0</v>
      </c>
      <c r="DV119" s="96">
        <v>-185.32254963086359</v>
      </c>
      <c r="DW119" s="96">
        <v>-169.73851408852991</v>
      </c>
      <c r="DX119" s="96">
        <v>-154.14375594026379</v>
      </c>
      <c r="DY119" s="96">
        <v>-138.00907616747571</v>
      </c>
      <c r="DZ119" s="96">
        <v>-121.8629104255506</v>
      </c>
      <c r="EA119" s="96">
        <v>-105.7052464451624</v>
      </c>
      <c r="EB119" s="96">
        <v>-89.536071939506627</v>
      </c>
      <c r="EC119" s="96">
        <v>-73.090021204131716</v>
      </c>
      <c r="ED119" s="96">
        <v>-56.897599513821341</v>
      </c>
      <c r="EE119" s="96">
        <v>-40.693630130177787</v>
      </c>
      <c r="EF119" s="96">
        <v>-24.478100695867418</v>
      </c>
      <c r="EG119" s="96">
        <v>-8.2509988359116271</v>
      </c>
      <c r="EH119" s="101">
        <v>46204</v>
      </c>
      <c r="EI119" s="99">
        <v>0.06</v>
      </c>
      <c r="EJ119" t="s">
        <v>376</v>
      </c>
      <c r="EK119" s="101"/>
      <c r="EL119" s="99"/>
      <c r="EN119" s="101"/>
      <c r="EO119" s="99"/>
      <c r="EQ119" s="101"/>
      <c r="ER119" s="99"/>
    </row>
    <row r="120" spans="1:148" x14ac:dyDescent="0.3">
      <c r="A120" t="s">
        <v>35</v>
      </c>
      <c r="B120" t="s">
        <v>58</v>
      </c>
      <c r="C120" t="s">
        <v>95</v>
      </c>
      <c r="D120" t="s">
        <v>487</v>
      </c>
      <c r="E120" t="s">
        <v>558</v>
      </c>
      <c r="F120" s="94">
        <v>31500</v>
      </c>
      <c r="G120" s="95">
        <v>12</v>
      </c>
      <c r="H120" s="96">
        <v>1.02</v>
      </c>
      <c r="I120" s="96">
        <v>1.0165972222222219</v>
      </c>
      <c r="J120" s="97">
        <v>0.94199580598103549</v>
      </c>
      <c r="K120" s="96">
        <v>1.0033472231709819</v>
      </c>
      <c r="L120" s="96">
        <v>1.008497059082581</v>
      </c>
      <c r="M120" s="96">
        <v>1</v>
      </c>
      <c r="N120" s="98">
        <v>0.6</v>
      </c>
      <c r="O120" s="98">
        <v>0.60712363428396543</v>
      </c>
      <c r="P120" s="98">
        <v>0.60084981898087664</v>
      </c>
      <c r="Q120" s="99">
        <v>0</v>
      </c>
      <c r="R120" s="96">
        <v>1</v>
      </c>
      <c r="S120" s="96">
        <v>1.001416364968128</v>
      </c>
      <c r="T120" s="99">
        <v>-3.336056644880236E-3</v>
      </c>
      <c r="U120" s="99">
        <v>3.3472231709814611E-3</v>
      </c>
      <c r="V120" s="95">
        <v>0</v>
      </c>
      <c r="W120" s="99">
        <v>0</v>
      </c>
      <c r="X120" s="99">
        <v>0</v>
      </c>
      <c r="Y120" s="95">
        <v>0</v>
      </c>
      <c r="Z120" s="95">
        <v>1</v>
      </c>
      <c r="AA120" s="98">
        <v>0.60712363428396543</v>
      </c>
      <c r="AB120" s="98">
        <v>0.60084981898087664</v>
      </c>
      <c r="AC120" s="100">
        <v>0</v>
      </c>
      <c r="AD120" s="96">
        <v>0</v>
      </c>
      <c r="AE120" s="95">
        <v>1</v>
      </c>
      <c r="AF120" s="95">
        <v>0</v>
      </c>
      <c r="AG120" s="96">
        <v>1.011666666666666</v>
      </c>
      <c r="AH120" s="96">
        <v>1.008514817427199</v>
      </c>
      <c r="AI120" s="96">
        <v>1.0202810003167271</v>
      </c>
      <c r="AJ120" s="96">
        <v>32130</v>
      </c>
      <c r="AK120" s="96">
        <v>32022.8125</v>
      </c>
      <c r="AL120" s="96">
        <v>29672.867888402619</v>
      </c>
      <c r="AM120" s="96">
        <v>31605.43752988592</v>
      </c>
      <c r="AN120" s="96">
        <v>31767.657361101301</v>
      </c>
      <c r="AO120" s="96">
        <v>31500</v>
      </c>
      <c r="AP120" s="96">
        <v>18900</v>
      </c>
      <c r="AQ120" s="96">
        <v>19124.394479944909</v>
      </c>
      <c r="AR120" s="96">
        <v>18926.769297897619</v>
      </c>
      <c r="AS120" s="96">
        <v>0</v>
      </c>
      <c r="AT120" s="96">
        <v>31500.000000000011</v>
      </c>
      <c r="AU120" s="96">
        <v>31544.615496496019</v>
      </c>
      <c r="AV120" s="96">
        <v>19124.394479944909</v>
      </c>
      <c r="AW120" s="96">
        <v>18926.769297897619</v>
      </c>
      <c r="AX120" s="96">
        <v>29925</v>
      </c>
      <c r="AY120" s="96">
        <v>29610</v>
      </c>
      <c r="AZ120" s="96">
        <v>29925</v>
      </c>
      <c r="BA120" s="96">
        <v>19372.5</v>
      </c>
      <c r="BB120" s="96">
        <v>31500</v>
      </c>
      <c r="BC120" s="96">
        <v>31500</v>
      </c>
      <c r="BD120" s="96">
        <v>31500</v>
      </c>
      <c r="BE120" s="96">
        <v>31500</v>
      </c>
      <c r="BF120" s="96">
        <v>31500</v>
      </c>
      <c r="BG120" s="96">
        <v>31500</v>
      </c>
      <c r="BH120" s="96">
        <v>31500</v>
      </c>
      <c r="BI120" s="96">
        <v>31500</v>
      </c>
      <c r="BJ120" s="96">
        <v>31500</v>
      </c>
      <c r="BK120" s="96">
        <v>31500</v>
      </c>
      <c r="BL120" s="96">
        <v>31500</v>
      </c>
      <c r="BM120" s="96">
        <v>31500</v>
      </c>
      <c r="BN120" s="96">
        <v>904.64432500790804</v>
      </c>
      <c r="BO120" s="96">
        <v>904.4547156564463</v>
      </c>
      <c r="BP120" s="96">
        <v>904.26536792993625</v>
      </c>
      <c r="BQ120" s="96">
        <v>904.06987613928379</v>
      </c>
      <c r="BR120" s="96">
        <v>903.87466283672291</v>
      </c>
      <c r="BS120" s="96">
        <v>903.67972742759628</v>
      </c>
      <c r="BT120" s="96">
        <v>903.48506931893928</v>
      </c>
      <c r="BU120" s="96">
        <v>267.92892513836489</v>
      </c>
      <c r="BV120" s="96">
        <v>267.73863027734308</v>
      </c>
      <c r="BW120" s="96">
        <v>267.54860553597092</v>
      </c>
      <c r="BX120" s="96">
        <v>267.3588503395041</v>
      </c>
      <c r="BY120" s="96">
        <v>267.16936411484221</v>
      </c>
      <c r="BZ120" s="96">
        <v>630.00000000000057</v>
      </c>
      <c r="CA120" s="96">
        <v>630.00000000000057</v>
      </c>
      <c r="CB120" s="96">
        <v>630.00000000000057</v>
      </c>
      <c r="CC120" s="96">
        <v>630.00000000000057</v>
      </c>
      <c r="CD120" s="96">
        <v>630.00000000000057</v>
      </c>
      <c r="CE120" s="96">
        <v>630.00000000000057</v>
      </c>
      <c r="CF120" s="96">
        <v>630.00000000000057</v>
      </c>
      <c r="CG120" s="96">
        <v>0</v>
      </c>
      <c r="CH120" s="96">
        <v>0</v>
      </c>
      <c r="CI120" s="96">
        <v>0</v>
      </c>
      <c r="CJ120" s="96">
        <v>0</v>
      </c>
      <c r="CK120" s="96">
        <v>0</v>
      </c>
      <c r="CL120" s="96">
        <v>31500</v>
      </c>
      <c r="CM120" s="96">
        <v>31500</v>
      </c>
      <c r="CN120" s="96">
        <v>31500</v>
      </c>
      <c r="CO120" s="96">
        <v>31500</v>
      </c>
      <c r="CP120" s="96">
        <v>31500</v>
      </c>
      <c r="CQ120" s="96">
        <v>31500</v>
      </c>
      <c r="CR120" s="96">
        <v>31500</v>
      </c>
      <c r="CS120" s="96">
        <v>31500</v>
      </c>
      <c r="CT120" s="96">
        <v>31500</v>
      </c>
      <c r="CU120" s="96">
        <v>31500</v>
      </c>
      <c r="CV120" s="96">
        <v>31500</v>
      </c>
      <c r="CW120" s="96">
        <v>31500</v>
      </c>
      <c r="CX120" s="96">
        <v>269.25914216461359</v>
      </c>
      <c r="CY120" s="96">
        <v>269.07325064357639</v>
      </c>
      <c r="CZ120" s="96">
        <v>268.88761561758452</v>
      </c>
      <c r="DA120" s="96">
        <v>268.69595699929948</v>
      </c>
      <c r="DB120" s="96">
        <v>268.50457140855309</v>
      </c>
      <c r="DC120" s="96">
        <v>268.31345826234758</v>
      </c>
      <c r="DD120" s="96">
        <v>268.12261697935008</v>
      </c>
      <c r="DE120" s="96">
        <v>267.92892513836489</v>
      </c>
      <c r="DF120" s="96">
        <v>267.73863027734308</v>
      </c>
      <c r="DG120" s="96">
        <v>267.54860553597092</v>
      </c>
      <c r="DH120" s="96">
        <v>267.3588503395041</v>
      </c>
      <c r="DI120" s="96">
        <v>267.16936411484221</v>
      </c>
      <c r="DJ120" s="96">
        <v>0</v>
      </c>
      <c r="DK120" s="96">
        <v>0</v>
      </c>
      <c r="DL120" s="96">
        <v>0</v>
      </c>
      <c r="DM120" s="96">
        <v>0</v>
      </c>
      <c r="DN120" s="96">
        <v>0</v>
      </c>
      <c r="DO120" s="96">
        <v>0</v>
      </c>
      <c r="DP120" s="96">
        <v>0</v>
      </c>
      <c r="DQ120" s="96">
        <v>0</v>
      </c>
      <c r="DR120" s="96">
        <v>0</v>
      </c>
      <c r="DS120" s="96">
        <v>0</v>
      </c>
      <c r="DT120" s="96">
        <v>0</v>
      </c>
      <c r="DU120" s="96">
        <v>0</v>
      </c>
      <c r="DV120" s="96">
        <v>255.6396651612074</v>
      </c>
      <c r="DW120" s="96">
        <v>233.90184476157401</v>
      </c>
      <c r="DX120" s="96">
        <v>212.1937645653876</v>
      </c>
      <c r="DY120" s="96">
        <v>189.78102189781461</v>
      </c>
      <c r="DZ120" s="96">
        <v>167.39993747901721</v>
      </c>
      <c r="EA120" s="96">
        <v>145.0504442798979</v>
      </c>
      <c r="EB120" s="96">
        <v>122.7324754604393</v>
      </c>
      <c r="EC120" s="96">
        <v>100.080873433078</v>
      </c>
      <c r="ED120" s="96">
        <v>77.826267664174893</v>
      </c>
      <c r="EE120" s="96">
        <v>55.602985797846507</v>
      </c>
      <c r="EF120" s="96">
        <v>33.410961746869191</v>
      </c>
      <c r="EG120" s="96">
        <v>11.25012960978367</v>
      </c>
      <c r="EH120" s="101">
        <v>46235</v>
      </c>
      <c r="EI120" s="99">
        <v>0.02</v>
      </c>
      <c r="EJ120" t="s">
        <v>376</v>
      </c>
      <c r="EK120" s="101"/>
      <c r="EL120" s="99"/>
      <c r="EN120" s="101"/>
      <c r="EO120" s="99"/>
      <c r="EQ120" s="101"/>
      <c r="ER120" s="99"/>
    </row>
    <row r="121" spans="1:148" x14ac:dyDescent="0.3">
      <c r="A121" t="s">
        <v>35</v>
      </c>
      <c r="B121" t="s">
        <v>58</v>
      </c>
      <c r="C121" t="s">
        <v>98</v>
      </c>
      <c r="D121" t="s">
        <v>489</v>
      </c>
      <c r="E121" t="s">
        <v>559</v>
      </c>
      <c r="F121" s="94">
        <v>77000</v>
      </c>
      <c r="G121" s="95">
        <v>12</v>
      </c>
      <c r="H121" s="96">
        <v>1</v>
      </c>
      <c r="I121" s="96">
        <v>1</v>
      </c>
      <c r="J121" s="97">
        <v>0.93800419401896429</v>
      </c>
      <c r="K121" s="96">
        <v>1</v>
      </c>
      <c r="L121" s="96">
        <v>1.012788648555651</v>
      </c>
      <c r="M121" s="96">
        <v>1</v>
      </c>
      <c r="N121" s="98">
        <v>0.628</v>
      </c>
      <c r="O121" s="98">
        <v>0.63603127129294912</v>
      </c>
      <c r="P121" s="98">
        <v>0.6405798805634455</v>
      </c>
      <c r="Q121" s="99">
        <v>0</v>
      </c>
      <c r="R121" s="96">
        <v>1</v>
      </c>
      <c r="S121" s="96">
        <v>1.020031656948162</v>
      </c>
      <c r="T121" s="99">
        <v>0</v>
      </c>
      <c r="U121" s="99">
        <v>0</v>
      </c>
      <c r="V121" s="95">
        <v>0</v>
      </c>
      <c r="W121" s="99">
        <v>0</v>
      </c>
      <c r="X121" s="99">
        <v>0</v>
      </c>
      <c r="Y121" s="95">
        <v>0</v>
      </c>
      <c r="Z121" s="95">
        <v>1</v>
      </c>
      <c r="AA121" s="98">
        <v>0.63603127129294912</v>
      </c>
      <c r="AB121" s="98">
        <v>0.6405798805634455</v>
      </c>
      <c r="AC121" s="100">
        <v>0</v>
      </c>
      <c r="AD121" s="96">
        <v>0</v>
      </c>
      <c r="AE121" s="95">
        <v>0</v>
      </c>
      <c r="AF121" s="95">
        <v>0</v>
      </c>
      <c r="AG121" s="96">
        <v>1</v>
      </c>
      <c r="AH121" s="96">
        <v>0.99152129657519972</v>
      </c>
      <c r="AI121" s="96">
        <v>0.99152129657519972</v>
      </c>
      <c r="AJ121" s="96">
        <v>77000</v>
      </c>
      <c r="AK121" s="96">
        <v>77000</v>
      </c>
      <c r="AL121" s="96">
        <v>72226.322939460253</v>
      </c>
      <c r="AM121" s="96">
        <v>77000</v>
      </c>
      <c r="AN121" s="96">
        <v>77984.725938785166</v>
      </c>
      <c r="AO121" s="96">
        <v>77000</v>
      </c>
      <c r="AP121" s="96">
        <v>48356</v>
      </c>
      <c r="AQ121" s="96">
        <v>48974.407889557093</v>
      </c>
      <c r="AR121" s="96">
        <v>49324.650803385302</v>
      </c>
      <c r="AS121" s="96">
        <v>0</v>
      </c>
      <c r="AT121" s="96">
        <v>77000</v>
      </c>
      <c r="AU121" s="96">
        <v>78542.437585008447</v>
      </c>
      <c r="AV121" s="96">
        <v>48974.407889557093</v>
      </c>
      <c r="AW121" s="96">
        <v>49324.650803385302</v>
      </c>
      <c r="AX121" s="96">
        <v>73150</v>
      </c>
      <c r="AY121" s="96">
        <v>72380</v>
      </c>
      <c r="AZ121" s="96">
        <v>71610</v>
      </c>
      <c r="BA121" s="96">
        <v>48895</v>
      </c>
      <c r="BB121" s="96">
        <v>77000</v>
      </c>
      <c r="BC121" s="96">
        <v>77000</v>
      </c>
      <c r="BD121" s="96">
        <v>77000</v>
      </c>
      <c r="BE121" s="96">
        <v>77000</v>
      </c>
      <c r="BF121" s="96">
        <v>77000</v>
      </c>
      <c r="BG121" s="96">
        <v>77000</v>
      </c>
      <c r="BH121" s="96">
        <v>77000</v>
      </c>
      <c r="BI121" s="96">
        <v>77000</v>
      </c>
      <c r="BJ121" s="96">
        <v>77000</v>
      </c>
      <c r="BK121" s="96">
        <v>77000</v>
      </c>
      <c r="BL121" s="96">
        <v>77000</v>
      </c>
      <c r="BM121" s="96">
        <v>77000</v>
      </c>
      <c r="BN121" s="96">
        <v>-650.34536219643519</v>
      </c>
      <c r="BO121" s="96">
        <v>-650.78960774324332</v>
      </c>
      <c r="BP121" s="96">
        <v>-651.23446062584924</v>
      </c>
      <c r="BQ121" s="96">
        <v>-651.69503315864733</v>
      </c>
      <c r="BR121" s="96">
        <v>-652.15625761389026</v>
      </c>
      <c r="BS121" s="96">
        <v>-652.61813537675255</v>
      </c>
      <c r="BT121" s="96">
        <v>-653.0806678362552</v>
      </c>
      <c r="BU121" s="96">
        <v>-653.55145511411411</v>
      </c>
      <c r="BV121" s="96">
        <v>-654.0153119400444</v>
      </c>
      <c r="BW121" s="96">
        <v>-654.47982767654287</v>
      </c>
      <c r="BX121" s="96">
        <v>-654.94500372854861</v>
      </c>
      <c r="BY121" s="96">
        <v>-655.41084150507811</v>
      </c>
      <c r="BZ121" s="96">
        <v>0</v>
      </c>
      <c r="CA121" s="96">
        <v>0</v>
      </c>
      <c r="CB121" s="96">
        <v>0</v>
      </c>
      <c r="CC121" s="96">
        <v>0</v>
      </c>
      <c r="CD121" s="96">
        <v>0</v>
      </c>
      <c r="CE121" s="96">
        <v>0</v>
      </c>
      <c r="CF121" s="96">
        <v>0</v>
      </c>
      <c r="CG121" s="96">
        <v>0</v>
      </c>
      <c r="CH121" s="96">
        <v>0</v>
      </c>
      <c r="CI121" s="96">
        <v>0</v>
      </c>
      <c r="CJ121" s="96">
        <v>0</v>
      </c>
      <c r="CK121" s="96">
        <v>0</v>
      </c>
      <c r="CL121" s="96">
        <v>77000</v>
      </c>
      <c r="CM121" s="96">
        <v>77000</v>
      </c>
      <c r="CN121" s="96">
        <v>77000</v>
      </c>
      <c r="CO121" s="96">
        <v>77000</v>
      </c>
      <c r="CP121" s="96">
        <v>77000</v>
      </c>
      <c r="CQ121" s="96">
        <v>77000</v>
      </c>
      <c r="CR121" s="96">
        <v>77000</v>
      </c>
      <c r="CS121" s="96">
        <v>77000</v>
      </c>
      <c r="CT121" s="96">
        <v>77000</v>
      </c>
      <c r="CU121" s="96">
        <v>77000</v>
      </c>
      <c r="CV121" s="96">
        <v>77000</v>
      </c>
      <c r="CW121" s="96">
        <v>77000</v>
      </c>
      <c r="CX121" s="96">
        <v>-650.34536219643519</v>
      </c>
      <c r="CY121" s="96">
        <v>-650.78960774324332</v>
      </c>
      <c r="CZ121" s="96">
        <v>-651.23446062584924</v>
      </c>
      <c r="DA121" s="96">
        <v>-651.69503315864733</v>
      </c>
      <c r="DB121" s="96">
        <v>-652.15625761389026</v>
      </c>
      <c r="DC121" s="96">
        <v>-652.61813537675255</v>
      </c>
      <c r="DD121" s="96">
        <v>-653.0806678362552</v>
      </c>
      <c r="DE121" s="96">
        <v>-653.55145511411411</v>
      </c>
      <c r="DF121" s="96">
        <v>-654.0153119400444</v>
      </c>
      <c r="DG121" s="96">
        <v>-654.47982767654287</v>
      </c>
      <c r="DH121" s="96">
        <v>-654.94500372854861</v>
      </c>
      <c r="DI121" s="96">
        <v>-655.41084150507811</v>
      </c>
      <c r="DJ121" s="96">
        <v>0</v>
      </c>
      <c r="DK121" s="96">
        <v>0</v>
      </c>
      <c r="DL121" s="96">
        <v>0</v>
      </c>
      <c r="DM121" s="96">
        <v>0</v>
      </c>
      <c r="DN121" s="96">
        <v>0</v>
      </c>
      <c r="DO121" s="96">
        <v>0</v>
      </c>
      <c r="DP121" s="96">
        <v>0</v>
      </c>
      <c r="DQ121" s="96">
        <v>0</v>
      </c>
      <c r="DR121" s="96">
        <v>0</v>
      </c>
      <c r="DS121" s="96">
        <v>0</v>
      </c>
      <c r="DT121" s="96">
        <v>0</v>
      </c>
      <c r="DU121" s="96">
        <v>0</v>
      </c>
      <c r="DV121" s="96">
        <v>-628.03234501347094</v>
      </c>
      <c r="DW121" s="96">
        <v>-575.41860302187274</v>
      </c>
      <c r="DX121" s="96">
        <v>-522.73231833424552</v>
      </c>
      <c r="DY121" s="96">
        <v>-468.18362526601169</v>
      </c>
      <c r="DZ121" s="96">
        <v>-413.557061115593</v>
      </c>
      <c r="EA121" s="96">
        <v>-358.85245901638751</v>
      </c>
      <c r="EB121" s="96">
        <v>-304.06965162469828</v>
      </c>
      <c r="EC121" s="96">
        <v>-248.30845362758839</v>
      </c>
      <c r="ED121" s="96">
        <v>-193.3674427337634</v>
      </c>
      <c r="EE121" s="96">
        <v>-138.34771886559321</v>
      </c>
      <c r="EF121" s="96">
        <v>-83.249112745908732</v>
      </c>
      <c r="EG121" s="96">
        <v>-28.071454611734659</v>
      </c>
      <c r="EH121" s="101"/>
      <c r="EI121" s="99"/>
      <c r="EK121" s="101"/>
      <c r="EL121" s="99"/>
      <c r="EN121" s="101"/>
      <c r="EO121" s="99"/>
      <c r="EQ121" s="101"/>
      <c r="ER121" s="99"/>
    </row>
    <row r="122" spans="1:148" x14ac:dyDescent="0.3">
      <c r="A122" t="s">
        <v>35</v>
      </c>
      <c r="B122" t="s">
        <v>58</v>
      </c>
      <c r="C122" t="s">
        <v>100</v>
      </c>
      <c r="D122" t="s">
        <v>491</v>
      </c>
      <c r="E122" t="s">
        <v>560</v>
      </c>
      <c r="F122" s="94">
        <v>63000</v>
      </c>
      <c r="G122" s="95">
        <v>12</v>
      </c>
      <c r="H122" s="96">
        <v>1.04</v>
      </c>
      <c r="I122" s="96">
        <v>1.0323611111111111</v>
      </c>
      <c r="J122" s="97">
        <v>0.94099790299051811</v>
      </c>
      <c r="K122" s="96">
        <v>1.0073994349522399</v>
      </c>
      <c r="L122" s="96">
        <v>1.009566543114361</v>
      </c>
      <c r="M122" s="96">
        <v>1</v>
      </c>
      <c r="N122" s="98">
        <v>0.61199999999999999</v>
      </c>
      <c r="O122" s="98">
        <v>0.62242650022901713</v>
      </c>
      <c r="P122" s="98">
        <v>0.59589537705781925</v>
      </c>
      <c r="Q122" s="99">
        <v>0</v>
      </c>
      <c r="R122" s="96">
        <v>0.96787202580992038</v>
      </c>
      <c r="S122" s="96">
        <v>1.006006197788017</v>
      </c>
      <c r="T122" s="99">
        <v>-7.3450854700855004E-3</v>
      </c>
      <c r="U122" s="99">
        <v>4.0839499529127243E-2</v>
      </c>
      <c r="V122" s="95">
        <v>0</v>
      </c>
      <c r="W122" s="99">
        <v>0</v>
      </c>
      <c r="X122" s="99">
        <v>0</v>
      </c>
      <c r="Y122" s="95">
        <v>0</v>
      </c>
      <c r="Z122" s="95">
        <v>1</v>
      </c>
      <c r="AA122" s="98">
        <v>0.62242650022901713</v>
      </c>
      <c r="AB122" s="98">
        <v>0.59589537705781925</v>
      </c>
      <c r="AC122" s="100">
        <v>0</v>
      </c>
      <c r="AD122" s="96">
        <v>0</v>
      </c>
      <c r="AE122" s="95">
        <v>1</v>
      </c>
      <c r="AF122" s="95">
        <v>1</v>
      </c>
      <c r="AG122" s="96">
        <v>1.046933333333333</v>
      </c>
      <c r="AH122" s="96">
        <v>1.004252860915166</v>
      </c>
      <c r="AI122" s="96">
        <v>1.0513857741871999</v>
      </c>
      <c r="AJ122" s="96">
        <v>65520</v>
      </c>
      <c r="AK122" s="96">
        <v>65038.75</v>
      </c>
      <c r="AL122" s="96">
        <v>59282.867888402638</v>
      </c>
      <c r="AM122" s="96">
        <v>63466.164401991133</v>
      </c>
      <c r="AN122" s="96">
        <v>63602.692216204727</v>
      </c>
      <c r="AO122" s="96">
        <v>63000</v>
      </c>
      <c r="AP122" s="96">
        <v>38556</v>
      </c>
      <c r="AQ122" s="96">
        <v>39212.869514428079</v>
      </c>
      <c r="AR122" s="96">
        <v>37541.408754642624</v>
      </c>
      <c r="AS122" s="96">
        <v>0</v>
      </c>
      <c r="AT122" s="96">
        <v>60975.937626024977</v>
      </c>
      <c r="AU122" s="96">
        <v>63378.390460645067</v>
      </c>
      <c r="AV122" s="96">
        <v>39212.869514428079</v>
      </c>
      <c r="AW122" s="96">
        <v>37541.408754642624</v>
      </c>
      <c r="AX122" s="96">
        <v>59850</v>
      </c>
      <c r="AY122" s="96">
        <v>59220</v>
      </c>
      <c r="AZ122" s="96">
        <v>59535</v>
      </c>
      <c r="BA122" s="96">
        <v>41265</v>
      </c>
      <c r="BB122" s="96">
        <v>63000</v>
      </c>
      <c r="BC122" s="96">
        <v>63000</v>
      </c>
      <c r="BD122" s="96">
        <v>63000</v>
      </c>
      <c r="BE122" s="96">
        <v>63000</v>
      </c>
      <c r="BF122" s="96">
        <v>63000</v>
      </c>
      <c r="BG122" s="96">
        <v>63000</v>
      </c>
      <c r="BH122" s="96">
        <v>63000</v>
      </c>
      <c r="BI122" s="96">
        <v>63000</v>
      </c>
      <c r="BJ122" s="96">
        <v>63000</v>
      </c>
      <c r="BK122" s="96">
        <v>63000</v>
      </c>
      <c r="BL122" s="96">
        <v>63000</v>
      </c>
      <c r="BM122" s="96">
        <v>63000</v>
      </c>
      <c r="BN122" s="96">
        <v>2799.1877046644572</v>
      </c>
      <c r="BO122" s="96">
        <v>2799.0915880870102</v>
      </c>
      <c r="BP122" s="96">
        <v>2798.9955376673461</v>
      </c>
      <c r="BQ122" s="96">
        <v>2798.8963007883581</v>
      </c>
      <c r="BR122" s="96">
        <v>2798.7971344800908</v>
      </c>
      <c r="BS122" s="96">
        <v>2798.6980386672708</v>
      </c>
      <c r="BT122" s="96">
        <v>2798.5990132747788</v>
      </c>
      <c r="BU122" s="96">
        <v>5430.4383740632629</v>
      </c>
      <c r="BV122" s="96">
        <v>5430.3355350927404</v>
      </c>
      <c r="BW122" s="96">
        <v>2798.3007395425479</v>
      </c>
      <c r="BX122" s="96">
        <v>2798.2019962309009</v>
      </c>
      <c r="BY122" s="96">
        <v>2798.1033229642048</v>
      </c>
      <c r="BZ122" s="96">
        <v>2520.0000000000018</v>
      </c>
      <c r="CA122" s="96">
        <v>2520.0000000000018</v>
      </c>
      <c r="CB122" s="96">
        <v>2520.0000000000018</v>
      </c>
      <c r="CC122" s="96">
        <v>2520.0000000000018</v>
      </c>
      <c r="CD122" s="96">
        <v>2520.0000000000018</v>
      </c>
      <c r="CE122" s="96">
        <v>2520.0000000000018</v>
      </c>
      <c r="CF122" s="96">
        <v>2520.0000000000018</v>
      </c>
      <c r="CG122" s="96">
        <v>5140.8000000000065</v>
      </c>
      <c r="CH122" s="96">
        <v>5140.8000000000065</v>
      </c>
      <c r="CI122" s="96">
        <v>2520.0000000000018</v>
      </c>
      <c r="CJ122" s="96">
        <v>2520.0000000000018</v>
      </c>
      <c r="CK122" s="96">
        <v>2520.0000000000018</v>
      </c>
      <c r="CL122" s="96">
        <v>63000</v>
      </c>
      <c r="CM122" s="96">
        <v>63000</v>
      </c>
      <c r="CN122" s="96">
        <v>63000</v>
      </c>
      <c r="CO122" s="96">
        <v>63000</v>
      </c>
      <c r="CP122" s="96">
        <v>63000</v>
      </c>
      <c r="CQ122" s="96">
        <v>63000</v>
      </c>
      <c r="CR122" s="96">
        <v>63000</v>
      </c>
      <c r="CS122" s="96">
        <v>63000</v>
      </c>
      <c r="CT122" s="96">
        <v>63000</v>
      </c>
      <c r="CU122" s="96">
        <v>63000</v>
      </c>
      <c r="CV122" s="96">
        <v>63000</v>
      </c>
      <c r="CW122" s="96">
        <v>63000</v>
      </c>
      <c r="CX122" s="96">
        <v>268.44971602351382</v>
      </c>
      <c r="CY122" s="96">
        <v>268.35729623750962</v>
      </c>
      <c r="CZ122" s="96">
        <v>268.26494006475212</v>
      </c>
      <c r="DA122" s="96">
        <v>268.16951998880347</v>
      </c>
      <c r="DB122" s="96">
        <v>268.07416776931319</v>
      </c>
      <c r="DC122" s="96">
        <v>267.97888333391739</v>
      </c>
      <c r="DD122" s="96">
        <v>267.88366661036372</v>
      </c>
      <c r="DE122" s="96">
        <v>267.78695826854897</v>
      </c>
      <c r="DF122" s="96">
        <v>267.69187785940312</v>
      </c>
      <c r="DG122" s="96">
        <v>267.59686494475511</v>
      </c>
      <c r="DH122" s="96">
        <v>267.50191945278658</v>
      </c>
      <c r="DI122" s="96">
        <v>267.40704131173487</v>
      </c>
      <c r="DJ122" s="96">
        <v>2520.0000000000018</v>
      </c>
      <c r="DK122" s="96">
        <v>2520.0000000000018</v>
      </c>
      <c r="DL122" s="96">
        <v>2520.0000000000018</v>
      </c>
      <c r="DM122" s="96">
        <v>2520.0000000000018</v>
      </c>
      <c r="DN122" s="96">
        <v>2520.0000000000018</v>
      </c>
      <c r="DO122" s="96">
        <v>2520.0000000000018</v>
      </c>
      <c r="DP122" s="96">
        <v>2520.0000000000018</v>
      </c>
      <c r="DQ122" s="96">
        <v>0</v>
      </c>
      <c r="DR122" s="96">
        <v>0</v>
      </c>
      <c r="DS122" s="96">
        <v>0</v>
      </c>
      <c r="DT122" s="96">
        <v>0</v>
      </c>
      <c r="DU122" s="96">
        <v>0</v>
      </c>
      <c r="DV122" s="96">
        <v>2786.1974925456489</v>
      </c>
      <c r="DW122" s="96">
        <v>2763.645195402828</v>
      </c>
      <c r="DX122" s="96">
        <v>2741.108355356791</v>
      </c>
      <c r="DY122" s="96">
        <v>2717.8237896717119</v>
      </c>
      <c r="DZ122" s="96">
        <v>2694.5557122708069</v>
      </c>
      <c r="EA122" s="96">
        <v>2671.3041056467168</v>
      </c>
      <c r="EB122" s="96">
        <v>2648.068952316883</v>
      </c>
      <c r="EC122" s="96">
        <v>100.4516701358462</v>
      </c>
      <c r="ED122" s="96">
        <v>78.14202582708441</v>
      </c>
      <c r="EE122" s="96">
        <v>55.848151431395991</v>
      </c>
      <c r="EF122" s="96">
        <v>33.570030233873503</v>
      </c>
      <c r="EG122" s="96">
        <v>11.3076455432366</v>
      </c>
      <c r="EH122" s="101">
        <v>46296</v>
      </c>
      <c r="EI122" s="99">
        <v>0.04</v>
      </c>
      <c r="EJ122" t="s">
        <v>376</v>
      </c>
      <c r="EK122" s="101">
        <v>46600</v>
      </c>
      <c r="EL122" s="99">
        <v>0.04</v>
      </c>
      <c r="EM122" t="s">
        <v>377</v>
      </c>
      <c r="EN122" s="101"/>
      <c r="EO122" s="99"/>
      <c r="EQ122" s="101"/>
      <c r="ER122" s="99"/>
    </row>
    <row r="123" spans="1:148" x14ac:dyDescent="0.3">
      <c r="A123" t="s">
        <v>35</v>
      </c>
      <c r="B123" t="s">
        <v>58</v>
      </c>
      <c r="C123" t="s">
        <v>102</v>
      </c>
      <c r="D123" t="s">
        <v>493</v>
      </c>
      <c r="E123" t="s">
        <v>561</v>
      </c>
      <c r="F123" s="94">
        <v>49000</v>
      </c>
      <c r="G123" s="95">
        <v>12</v>
      </c>
      <c r="H123" s="96">
        <v>1.05</v>
      </c>
      <c r="I123" s="96">
        <v>1.0326388888888891</v>
      </c>
      <c r="J123" s="97">
        <v>0.9439916119620716</v>
      </c>
      <c r="K123" s="96">
        <v>1.0168123739071959</v>
      </c>
      <c r="L123" s="96">
        <v>1.0063648743927289</v>
      </c>
      <c r="M123" s="96">
        <v>1</v>
      </c>
      <c r="N123" s="98">
        <v>0.64</v>
      </c>
      <c r="O123" s="98">
        <v>0.65490192444677608</v>
      </c>
      <c r="P123" s="98">
        <v>0.63511117308756615</v>
      </c>
      <c r="Q123" s="99">
        <v>0</v>
      </c>
      <c r="R123" s="96">
        <v>1</v>
      </c>
      <c r="S123" s="96">
        <v>0.99236120794932203</v>
      </c>
      <c r="T123" s="99">
        <v>-1.653439153439162E-2</v>
      </c>
      <c r="U123" s="99">
        <v>1.6812373907195699E-2</v>
      </c>
      <c r="V123" s="95">
        <v>0</v>
      </c>
      <c r="W123" s="99">
        <v>0</v>
      </c>
      <c r="X123" s="99">
        <v>0</v>
      </c>
      <c r="Y123" s="95">
        <v>0</v>
      </c>
      <c r="Z123" s="95">
        <v>1</v>
      </c>
      <c r="AA123" s="98">
        <v>0.65490192444677608</v>
      </c>
      <c r="AB123" s="98">
        <v>0.63511117308756615</v>
      </c>
      <c r="AC123" s="100">
        <v>0</v>
      </c>
      <c r="AD123" s="96">
        <v>0</v>
      </c>
      <c r="AE123" s="95">
        <v>1</v>
      </c>
      <c r="AF123" s="95">
        <v>0</v>
      </c>
      <c r="AG123" s="96">
        <v>1.041666666666667</v>
      </c>
      <c r="AH123" s="96">
        <v>1.017066289316704</v>
      </c>
      <c r="AI123" s="96">
        <v>1.059445061865683</v>
      </c>
      <c r="AJ123" s="96">
        <v>51450</v>
      </c>
      <c r="AK123" s="96">
        <v>50599.305555555547</v>
      </c>
      <c r="AL123" s="96">
        <v>46255.588986141513</v>
      </c>
      <c r="AM123" s="96">
        <v>49823.80632145259</v>
      </c>
      <c r="AN123" s="96">
        <v>49311.878845243707</v>
      </c>
      <c r="AO123" s="96">
        <v>49000</v>
      </c>
      <c r="AP123" s="96">
        <v>31360</v>
      </c>
      <c r="AQ123" s="96">
        <v>32090.194297892031</v>
      </c>
      <c r="AR123" s="96">
        <v>31120.447481290739</v>
      </c>
      <c r="AS123" s="96">
        <v>0</v>
      </c>
      <c r="AT123" s="96">
        <v>49000</v>
      </c>
      <c r="AU123" s="96">
        <v>48625.699189516781</v>
      </c>
      <c r="AV123" s="96">
        <v>32090.194297892031</v>
      </c>
      <c r="AW123" s="96">
        <v>31120.447481290739</v>
      </c>
      <c r="AX123" s="96">
        <v>46550</v>
      </c>
      <c r="AY123" s="96">
        <v>46060</v>
      </c>
      <c r="AZ123" s="96">
        <v>47040</v>
      </c>
      <c r="BA123" s="96">
        <v>30625</v>
      </c>
      <c r="BB123" s="96">
        <v>49000</v>
      </c>
      <c r="BC123" s="96">
        <v>49000</v>
      </c>
      <c r="BD123" s="96">
        <v>49000</v>
      </c>
      <c r="BE123" s="96">
        <v>49000</v>
      </c>
      <c r="BF123" s="96">
        <v>49000</v>
      </c>
      <c r="BG123" s="96">
        <v>49000</v>
      </c>
      <c r="BH123" s="96">
        <v>49000</v>
      </c>
      <c r="BI123" s="96">
        <v>49000</v>
      </c>
      <c r="BJ123" s="96">
        <v>49000</v>
      </c>
      <c r="BK123" s="96">
        <v>49000</v>
      </c>
      <c r="BL123" s="96">
        <v>49000</v>
      </c>
      <c r="BM123" s="96">
        <v>49000</v>
      </c>
      <c r="BN123" s="96">
        <v>3334.9162406050509</v>
      </c>
      <c r="BO123" s="96">
        <v>3333.6878264552311</v>
      </c>
      <c r="BP123" s="96">
        <v>3332.4628180728891</v>
      </c>
      <c r="BQ123" s="96">
        <v>3331.199849842807</v>
      </c>
      <c r="BR123" s="96">
        <v>3329.9404915305872</v>
      </c>
      <c r="BS123" s="96">
        <v>3328.684727681089</v>
      </c>
      <c r="BT123" s="96">
        <v>3327.4325429272362</v>
      </c>
      <c r="BU123" s="96">
        <v>3326.163482399058</v>
      </c>
      <c r="BV123" s="96">
        <v>3324.918468132696</v>
      </c>
      <c r="BW123" s="96">
        <v>3323.6769871362362</v>
      </c>
      <c r="BX123" s="96">
        <v>830.89430894308919</v>
      </c>
      <c r="BY123" s="96">
        <v>829.71863329544647</v>
      </c>
      <c r="BZ123" s="96">
        <v>2450.0000000000018</v>
      </c>
      <c r="CA123" s="96">
        <v>2450.0000000000018</v>
      </c>
      <c r="CB123" s="96">
        <v>2450.0000000000018</v>
      </c>
      <c r="CC123" s="96">
        <v>2450.0000000000018</v>
      </c>
      <c r="CD123" s="96">
        <v>2450.0000000000018</v>
      </c>
      <c r="CE123" s="96">
        <v>2450.0000000000018</v>
      </c>
      <c r="CF123" s="96">
        <v>2450.0000000000018</v>
      </c>
      <c r="CG123" s="96">
        <v>2450.0000000000018</v>
      </c>
      <c r="CH123" s="96">
        <v>2450.0000000000018</v>
      </c>
      <c r="CI123" s="96">
        <v>2450.0000000000018</v>
      </c>
      <c r="CJ123" s="96">
        <v>0</v>
      </c>
      <c r="CK123" s="96">
        <v>0</v>
      </c>
      <c r="CL123" s="96">
        <v>49000</v>
      </c>
      <c r="CM123" s="96">
        <v>49000</v>
      </c>
      <c r="CN123" s="96">
        <v>49000</v>
      </c>
      <c r="CO123" s="96">
        <v>49000</v>
      </c>
      <c r="CP123" s="96">
        <v>49000</v>
      </c>
      <c r="CQ123" s="96">
        <v>49000</v>
      </c>
      <c r="CR123" s="96">
        <v>49000</v>
      </c>
      <c r="CS123" s="96">
        <v>49000</v>
      </c>
      <c r="CT123" s="96">
        <v>49000</v>
      </c>
      <c r="CU123" s="96">
        <v>49000</v>
      </c>
      <c r="CV123" s="96">
        <v>49000</v>
      </c>
      <c r="CW123" s="96">
        <v>49000</v>
      </c>
      <c r="CX123" s="96">
        <v>842.77737200481283</v>
      </c>
      <c r="CY123" s="96">
        <v>841.60745376688408</v>
      </c>
      <c r="CZ123" s="96">
        <v>840.44077911703835</v>
      </c>
      <c r="DA123" s="96">
        <v>839.23795223124523</v>
      </c>
      <c r="DB123" s="96">
        <v>838.03856336246338</v>
      </c>
      <c r="DC123" s="96">
        <v>836.84259779150989</v>
      </c>
      <c r="DD123" s="96">
        <v>835.65004088307717</v>
      </c>
      <c r="DE123" s="96">
        <v>834.44141180862118</v>
      </c>
      <c r="DF123" s="96">
        <v>833.25568393590004</v>
      </c>
      <c r="DG123" s="96">
        <v>832.07332108213052</v>
      </c>
      <c r="DH123" s="96">
        <v>830.89430894308919</v>
      </c>
      <c r="DI123" s="96">
        <v>829.71863329544647</v>
      </c>
      <c r="DJ123" s="96">
        <v>0</v>
      </c>
      <c r="DK123" s="96">
        <v>0</v>
      </c>
      <c r="DL123" s="96">
        <v>0</v>
      </c>
      <c r="DM123" s="96">
        <v>0</v>
      </c>
      <c r="DN123" s="96">
        <v>0</v>
      </c>
      <c r="DO123" s="96">
        <v>0</v>
      </c>
      <c r="DP123" s="96">
        <v>0</v>
      </c>
      <c r="DQ123" s="96">
        <v>0</v>
      </c>
      <c r="DR123" s="96">
        <v>0</v>
      </c>
      <c r="DS123" s="96">
        <v>0</v>
      </c>
      <c r="DT123" s="96">
        <v>0</v>
      </c>
      <c r="DU123" s="96">
        <v>0</v>
      </c>
      <c r="DV123" s="96">
        <v>793.34306163573956</v>
      </c>
      <c r="DW123" s="96">
        <v>725.3886010362736</v>
      </c>
      <c r="DX123" s="96">
        <v>657.61936661199343</v>
      </c>
      <c r="DY123" s="96">
        <v>587.74681675585589</v>
      </c>
      <c r="DZ123" s="96">
        <v>518.07062400663131</v>
      </c>
      <c r="EA123" s="96">
        <v>448.58996181625503</v>
      </c>
      <c r="EB123" s="96">
        <v>379.30400826920629</v>
      </c>
      <c r="EC123" s="96">
        <v>309.08090006192788</v>
      </c>
      <c r="ED123" s="96">
        <v>240.18507490036251</v>
      </c>
      <c r="EE123" s="96">
        <v>171.48150689631959</v>
      </c>
      <c r="EF123" s="96">
        <v>102.9693924166353</v>
      </c>
      <c r="EG123" s="96">
        <v>34.647932300815746</v>
      </c>
      <c r="EH123" s="101">
        <v>46327</v>
      </c>
      <c r="EI123" s="99">
        <v>0.05</v>
      </c>
      <c r="EJ123" t="s">
        <v>376</v>
      </c>
      <c r="EK123" s="101"/>
      <c r="EL123" s="99"/>
      <c r="EN123" s="101"/>
      <c r="EO123" s="99"/>
      <c r="EQ123" s="101"/>
      <c r="ER123" s="99"/>
    </row>
    <row r="124" spans="1:148" x14ac:dyDescent="0.3">
      <c r="A124" t="s">
        <v>35</v>
      </c>
      <c r="B124" t="s">
        <v>58</v>
      </c>
      <c r="C124" t="s">
        <v>103</v>
      </c>
      <c r="D124" t="s">
        <v>495</v>
      </c>
      <c r="E124" t="s">
        <v>562</v>
      </c>
      <c r="F124" s="94">
        <v>35000</v>
      </c>
      <c r="G124" s="95">
        <v>12</v>
      </c>
      <c r="H124" s="96">
        <v>1</v>
      </c>
      <c r="I124" s="96">
        <v>1</v>
      </c>
      <c r="J124" s="97">
        <v>0.93999999999999984</v>
      </c>
      <c r="K124" s="96">
        <v>1</v>
      </c>
      <c r="L124" s="96">
        <v>1.0106382978723401</v>
      </c>
      <c r="M124" s="96">
        <v>1</v>
      </c>
      <c r="N124" s="98">
        <v>0.624</v>
      </c>
      <c r="O124" s="98">
        <v>0.63063829787234049</v>
      </c>
      <c r="P124" s="98">
        <v>0.63063829787234049</v>
      </c>
      <c r="Q124" s="99">
        <v>0</v>
      </c>
      <c r="R124" s="96">
        <v>1</v>
      </c>
      <c r="S124" s="96">
        <v>1.0106382978723401</v>
      </c>
      <c r="T124" s="99">
        <v>0</v>
      </c>
      <c r="U124" s="99">
        <v>0</v>
      </c>
      <c r="V124" s="95">
        <v>0</v>
      </c>
      <c r="W124" s="99">
        <v>0</v>
      </c>
      <c r="X124" s="99">
        <v>0</v>
      </c>
      <c r="Y124" s="95">
        <v>0</v>
      </c>
      <c r="Z124" s="95">
        <v>1</v>
      </c>
      <c r="AA124" s="98">
        <v>0.63063829787234049</v>
      </c>
      <c r="AB124" s="98">
        <v>0.63063829787234049</v>
      </c>
      <c r="AC124" s="100">
        <v>0</v>
      </c>
      <c r="AD124" s="96">
        <v>0</v>
      </c>
      <c r="AE124" s="95">
        <v>0</v>
      </c>
      <c r="AF124" s="95">
        <v>0</v>
      </c>
      <c r="AG124" s="96">
        <v>1</v>
      </c>
      <c r="AH124" s="96">
        <v>1</v>
      </c>
      <c r="AI124" s="96">
        <v>1</v>
      </c>
      <c r="AJ124" s="96">
        <v>35000</v>
      </c>
      <c r="AK124" s="96">
        <v>35000</v>
      </c>
      <c r="AL124" s="96">
        <v>32899.999999999993</v>
      </c>
      <c r="AM124" s="96">
        <v>35000</v>
      </c>
      <c r="AN124" s="96">
        <v>35372.340425531918</v>
      </c>
      <c r="AO124" s="96">
        <v>35000</v>
      </c>
      <c r="AP124" s="96">
        <v>21840</v>
      </c>
      <c r="AQ124" s="96">
        <v>22072.340425531918</v>
      </c>
      <c r="AR124" s="96">
        <v>22072.340425531918</v>
      </c>
      <c r="AS124" s="96">
        <v>0</v>
      </c>
      <c r="AT124" s="96">
        <v>35000</v>
      </c>
      <c r="AU124" s="96">
        <v>35372.340425531918</v>
      </c>
      <c r="AV124" s="96">
        <v>22072.340425531918</v>
      </c>
      <c r="AW124" s="96">
        <v>22072.340425531918</v>
      </c>
      <c r="AX124" s="96">
        <v>33250</v>
      </c>
      <c r="AY124" s="96">
        <v>32900</v>
      </c>
      <c r="AZ124" s="96">
        <v>32900</v>
      </c>
      <c r="BA124" s="96">
        <v>22575</v>
      </c>
      <c r="BB124" s="96">
        <v>35000</v>
      </c>
      <c r="BC124" s="96">
        <v>35000</v>
      </c>
      <c r="BD124" s="96">
        <v>35000</v>
      </c>
      <c r="BE124" s="96">
        <v>35000</v>
      </c>
      <c r="BF124" s="96">
        <v>35000</v>
      </c>
      <c r="BG124" s="96">
        <v>35000</v>
      </c>
      <c r="BH124" s="96">
        <v>35000</v>
      </c>
      <c r="BI124" s="96">
        <v>35000</v>
      </c>
      <c r="BJ124" s="96">
        <v>35000</v>
      </c>
      <c r="BK124" s="96">
        <v>35000</v>
      </c>
      <c r="BL124" s="96">
        <v>35000</v>
      </c>
      <c r="BM124" s="96">
        <v>35000</v>
      </c>
      <c r="BN124" s="96">
        <v>0</v>
      </c>
      <c r="BO124" s="96">
        <v>0</v>
      </c>
      <c r="BP124" s="96">
        <v>0</v>
      </c>
      <c r="BQ124" s="96">
        <v>0</v>
      </c>
      <c r="BR124" s="96">
        <v>0</v>
      </c>
      <c r="BS124" s="96">
        <v>0</v>
      </c>
      <c r="BT124" s="96">
        <v>0</v>
      </c>
      <c r="BU124" s="96">
        <v>0</v>
      </c>
      <c r="BV124" s="96">
        <v>0</v>
      </c>
      <c r="BW124" s="96">
        <v>0</v>
      </c>
      <c r="BX124" s="96">
        <v>0</v>
      </c>
      <c r="BY124" s="96">
        <v>0</v>
      </c>
      <c r="BZ124" s="96">
        <v>0</v>
      </c>
      <c r="CA124" s="96">
        <v>0</v>
      </c>
      <c r="CB124" s="96">
        <v>0</v>
      </c>
      <c r="CC124" s="96">
        <v>0</v>
      </c>
      <c r="CD124" s="96">
        <v>0</v>
      </c>
      <c r="CE124" s="96">
        <v>0</v>
      </c>
      <c r="CF124" s="96">
        <v>0</v>
      </c>
      <c r="CG124" s="96">
        <v>0</v>
      </c>
      <c r="CH124" s="96">
        <v>0</v>
      </c>
      <c r="CI124" s="96">
        <v>0</v>
      </c>
      <c r="CJ124" s="96">
        <v>0</v>
      </c>
      <c r="CK124" s="96">
        <v>0</v>
      </c>
      <c r="CL124" s="96">
        <v>35000</v>
      </c>
      <c r="CM124" s="96">
        <v>35000</v>
      </c>
      <c r="CN124" s="96">
        <v>35000</v>
      </c>
      <c r="CO124" s="96">
        <v>35000</v>
      </c>
      <c r="CP124" s="96">
        <v>35000</v>
      </c>
      <c r="CQ124" s="96">
        <v>35000</v>
      </c>
      <c r="CR124" s="96">
        <v>35000</v>
      </c>
      <c r="CS124" s="96">
        <v>35000</v>
      </c>
      <c r="CT124" s="96">
        <v>35000</v>
      </c>
      <c r="CU124" s="96">
        <v>35000</v>
      </c>
      <c r="CV124" s="96">
        <v>35000</v>
      </c>
      <c r="CW124" s="96">
        <v>35000</v>
      </c>
      <c r="CX124" s="96">
        <v>0</v>
      </c>
      <c r="CY124" s="96">
        <v>0</v>
      </c>
      <c r="CZ124" s="96">
        <v>0</v>
      </c>
      <c r="DA124" s="96">
        <v>0</v>
      </c>
      <c r="DB124" s="96">
        <v>0</v>
      </c>
      <c r="DC124" s="96">
        <v>0</v>
      </c>
      <c r="DD124" s="96">
        <v>0</v>
      </c>
      <c r="DE124" s="96">
        <v>0</v>
      </c>
      <c r="DF124" s="96">
        <v>0</v>
      </c>
      <c r="DG124" s="96">
        <v>0</v>
      </c>
      <c r="DH124" s="96">
        <v>0</v>
      </c>
      <c r="DI124" s="96">
        <v>0</v>
      </c>
      <c r="DJ124" s="96">
        <v>0</v>
      </c>
      <c r="DK124" s="96">
        <v>0</v>
      </c>
      <c r="DL124" s="96">
        <v>0</v>
      </c>
      <c r="DM124" s="96">
        <v>0</v>
      </c>
      <c r="DN124" s="96">
        <v>0</v>
      </c>
      <c r="DO124" s="96">
        <v>0</v>
      </c>
      <c r="DP124" s="96">
        <v>0</v>
      </c>
      <c r="DQ124" s="96">
        <v>0</v>
      </c>
      <c r="DR124" s="96">
        <v>0</v>
      </c>
      <c r="DS124" s="96">
        <v>0</v>
      </c>
      <c r="DT124" s="96">
        <v>0</v>
      </c>
      <c r="DU124" s="96">
        <v>0</v>
      </c>
      <c r="DV124" s="96">
        <v>0</v>
      </c>
      <c r="DW124" s="96">
        <v>0</v>
      </c>
      <c r="DX124" s="96">
        <v>0</v>
      </c>
      <c r="DY124" s="96">
        <v>0</v>
      </c>
      <c r="DZ124" s="96">
        <v>0</v>
      </c>
      <c r="EA124" s="96">
        <v>0</v>
      </c>
      <c r="EB124" s="96">
        <v>0</v>
      </c>
      <c r="EC124" s="96">
        <v>0</v>
      </c>
      <c r="ED124" s="96">
        <v>0</v>
      </c>
      <c r="EE124" s="96">
        <v>0</v>
      </c>
      <c r="EF124" s="96">
        <v>0</v>
      </c>
      <c r="EG124" s="96">
        <v>0</v>
      </c>
      <c r="EH124" s="101"/>
      <c r="EI124" s="99"/>
      <c r="EK124" s="101"/>
      <c r="EL124" s="99"/>
      <c r="EN124" s="101"/>
      <c r="EO124" s="99"/>
      <c r="EQ124" s="101"/>
      <c r="ER124" s="99"/>
    </row>
    <row r="125" spans="1:148" x14ac:dyDescent="0.3">
      <c r="A125" t="s">
        <v>35</v>
      </c>
      <c r="B125" t="s">
        <v>58</v>
      </c>
      <c r="C125" t="s">
        <v>105</v>
      </c>
      <c r="D125" t="s">
        <v>497</v>
      </c>
      <c r="E125" t="s">
        <v>563</v>
      </c>
      <c r="F125" s="94">
        <v>80500</v>
      </c>
      <c r="G125" s="95">
        <v>12</v>
      </c>
      <c r="H125" s="96">
        <v>1.02</v>
      </c>
      <c r="I125" s="96">
        <v>1.02</v>
      </c>
      <c r="J125" s="97">
        <v>0.94299370897155343</v>
      </c>
      <c r="K125" s="96">
        <v>1</v>
      </c>
      <c r="L125" s="96">
        <v>1.007429838568157</v>
      </c>
      <c r="M125" s="96">
        <v>1</v>
      </c>
      <c r="N125" s="98">
        <v>0.60799999999999998</v>
      </c>
      <c r="O125" s="98">
        <v>0.61251734184943973</v>
      </c>
      <c r="P125" s="98">
        <v>0.60609587989764258</v>
      </c>
      <c r="Q125" s="99">
        <v>0</v>
      </c>
      <c r="R125" s="96">
        <v>1</v>
      </c>
      <c r="S125" s="96">
        <v>0.99686822351585935</v>
      </c>
      <c r="T125" s="99">
        <v>0</v>
      </c>
      <c r="U125" s="99">
        <v>0</v>
      </c>
      <c r="V125" s="95">
        <v>0</v>
      </c>
      <c r="W125" s="99">
        <v>0</v>
      </c>
      <c r="X125" s="99">
        <v>0</v>
      </c>
      <c r="Y125" s="95">
        <v>0</v>
      </c>
      <c r="Z125" s="95">
        <v>1</v>
      </c>
      <c r="AA125" s="98">
        <v>0.61251734184943973</v>
      </c>
      <c r="AB125" s="98">
        <v>0.60609587989764258</v>
      </c>
      <c r="AC125" s="100">
        <v>0</v>
      </c>
      <c r="AD125" s="96">
        <v>0</v>
      </c>
      <c r="AE125" s="95">
        <v>1</v>
      </c>
      <c r="AF125" s="95">
        <v>0</v>
      </c>
      <c r="AG125" s="96">
        <v>1</v>
      </c>
      <c r="AH125" s="96">
        <v>1.012785937399076</v>
      </c>
      <c r="AI125" s="96">
        <v>1.012785937399076</v>
      </c>
      <c r="AJ125" s="96">
        <v>82110</v>
      </c>
      <c r="AK125" s="96">
        <v>82109.999999999985</v>
      </c>
      <c r="AL125" s="96">
        <v>75910.993572210049</v>
      </c>
      <c r="AM125" s="96">
        <v>80500.000000000015</v>
      </c>
      <c r="AN125" s="96">
        <v>81098.102004736662</v>
      </c>
      <c r="AO125" s="96">
        <v>80500</v>
      </c>
      <c r="AP125" s="96">
        <v>48944</v>
      </c>
      <c r="AQ125" s="96">
        <v>49307.646018879903</v>
      </c>
      <c r="AR125" s="96">
        <v>48790.718331760218</v>
      </c>
      <c r="AS125" s="96">
        <v>0</v>
      </c>
      <c r="AT125" s="96">
        <v>80500.000000000015</v>
      </c>
      <c r="AU125" s="96">
        <v>80247.891993026671</v>
      </c>
      <c r="AV125" s="96">
        <v>49307.646018879903</v>
      </c>
      <c r="AW125" s="96">
        <v>48790.718331760218</v>
      </c>
      <c r="AX125" s="96">
        <v>76475</v>
      </c>
      <c r="AY125" s="96">
        <v>75670</v>
      </c>
      <c r="AZ125" s="96">
        <v>76877.5</v>
      </c>
      <c r="BA125" s="96">
        <v>49507.5</v>
      </c>
      <c r="BB125" s="96">
        <v>80500</v>
      </c>
      <c r="BC125" s="96">
        <v>80500</v>
      </c>
      <c r="BD125" s="96">
        <v>80500</v>
      </c>
      <c r="BE125" s="96">
        <v>80500</v>
      </c>
      <c r="BF125" s="96">
        <v>80500</v>
      </c>
      <c r="BG125" s="96">
        <v>80500</v>
      </c>
      <c r="BH125" s="96">
        <v>80500</v>
      </c>
      <c r="BI125" s="96">
        <v>80500</v>
      </c>
      <c r="BJ125" s="96">
        <v>80500</v>
      </c>
      <c r="BK125" s="96">
        <v>80500</v>
      </c>
      <c r="BL125" s="96">
        <v>80500</v>
      </c>
      <c r="BM125" s="96">
        <v>80500</v>
      </c>
      <c r="BN125" s="96">
        <v>1035.281612806607</v>
      </c>
      <c r="BO125" s="96">
        <v>1034.2066360052679</v>
      </c>
      <c r="BP125" s="96">
        <v>1033.133889276331</v>
      </c>
      <c r="BQ125" s="96">
        <v>1032.027115627787</v>
      </c>
      <c r="BR125" s="96">
        <v>1030.922710766225</v>
      </c>
      <c r="BS125" s="96">
        <v>1029.8206670950351</v>
      </c>
      <c r="BT125" s="96">
        <v>1028.720977050064</v>
      </c>
      <c r="BU125" s="96">
        <v>1027.6056633577959</v>
      </c>
      <c r="BV125" s="96">
        <v>1026.510696276976</v>
      </c>
      <c r="BW125" s="96">
        <v>1025.41806020067</v>
      </c>
      <c r="BX125" s="96">
        <v>1024.327747693296</v>
      </c>
      <c r="BY125" s="96">
        <v>1023.239751350916</v>
      </c>
      <c r="BZ125" s="96">
        <v>0</v>
      </c>
      <c r="CA125" s="96">
        <v>0</v>
      </c>
      <c r="CB125" s="96">
        <v>0</v>
      </c>
      <c r="CC125" s="96">
        <v>0</v>
      </c>
      <c r="CD125" s="96">
        <v>0</v>
      </c>
      <c r="CE125" s="96">
        <v>0</v>
      </c>
      <c r="CF125" s="96">
        <v>0</v>
      </c>
      <c r="CG125" s="96">
        <v>0</v>
      </c>
      <c r="CH125" s="96">
        <v>0</v>
      </c>
      <c r="CI125" s="96">
        <v>0</v>
      </c>
      <c r="CJ125" s="96">
        <v>0</v>
      </c>
      <c r="CK125" s="96">
        <v>0</v>
      </c>
      <c r="CL125" s="96">
        <v>80500</v>
      </c>
      <c r="CM125" s="96">
        <v>80500</v>
      </c>
      <c r="CN125" s="96">
        <v>80500</v>
      </c>
      <c r="CO125" s="96">
        <v>80500</v>
      </c>
      <c r="CP125" s="96">
        <v>80500</v>
      </c>
      <c r="CQ125" s="96">
        <v>80500</v>
      </c>
      <c r="CR125" s="96">
        <v>80500</v>
      </c>
      <c r="CS125" s="96">
        <v>80500</v>
      </c>
      <c r="CT125" s="96">
        <v>80500</v>
      </c>
      <c r="CU125" s="96">
        <v>80500</v>
      </c>
      <c r="CV125" s="96">
        <v>80500</v>
      </c>
      <c r="CW125" s="96">
        <v>80500</v>
      </c>
      <c r="CX125" s="96">
        <v>1035.281612806607</v>
      </c>
      <c r="CY125" s="96">
        <v>1034.2066360052679</v>
      </c>
      <c r="CZ125" s="96">
        <v>1033.133889276331</v>
      </c>
      <c r="DA125" s="96">
        <v>1032.027115627787</v>
      </c>
      <c r="DB125" s="96">
        <v>1030.922710766225</v>
      </c>
      <c r="DC125" s="96">
        <v>1029.8206670950351</v>
      </c>
      <c r="DD125" s="96">
        <v>1028.720977050064</v>
      </c>
      <c r="DE125" s="96">
        <v>1027.6056633577959</v>
      </c>
      <c r="DF125" s="96">
        <v>1026.510696276976</v>
      </c>
      <c r="DG125" s="96">
        <v>1025.41806020067</v>
      </c>
      <c r="DH125" s="96">
        <v>1024.327747693296</v>
      </c>
      <c r="DI125" s="96">
        <v>1023.239751350916</v>
      </c>
      <c r="DJ125" s="96">
        <v>0</v>
      </c>
      <c r="DK125" s="96">
        <v>0</v>
      </c>
      <c r="DL125" s="96">
        <v>0</v>
      </c>
      <c r="DM125" s="96">
        <v>0</v>
      </c>
      <c r="DN125" s="96">
        <v>0</v>
      </c>
      <c r="DO125" s="96">
        <v>0</v>
      </c>
      <c r="DP125" s="96">
        <v>0</v>
      </c>
      <c r="DQ125" s="96">
        <v>0</v>
      </c>
      <c r="DR125" s="96">
        <v>0</v>
      </c>
      <c r="DS125" s="96">
        <v>0</v>
      </c>
      <c r="DT125" s="96">
        <v>0</v>
      </c>
      <c r="DU125" s="96">
        <v>0</v>
      </c>
      <c r="DV125" s="96">
        <v>978.7304973996612</v>
      </c>
      <c r="DW125" s="96">
        <v>895.2008062367496</v>
      </c>
      <c r="DX125" s="96">
        <v>811.84220423419822</v>
      </c>
      <c r="DY125" s="96">
        <v>725.83721548545316</v>
      </c>
      <c r="DZ125" s="96">
        <v>640.01397252840047</v>
      </c>
      <c r="EA125" s="96">
        <v>554.37189987311092</v>
      </c>
      <c r="EB125" s="96">
        <v>468.91042445682882</v>
      </c>
      <c r="EC125" s="96">
        <v>382.23241572612471</v>
      </c>
      <c r="ED125" s="96">
        <v>297.13336246349019</v>
      </c>
      <c r="EE125" s="96">
        <v>212.21319243029291</v>
      </c>
      <c r="EF125" s="96">
        <v>127.4713421840781</v>
      </c>
      <c r="EG125" s="96">
        <v>42.907250646198378</v>
      </c>
      <c r="EH125" s="101">
        <v>46023</v>
      </c>
      <c r="EI125" s="99">
        <v>0.02</v>
      </c>
      <c r="EJ125" t="s">
        <v>376</v>
      </c>
      <c r="EK125" s="101"/>
      <c r="EL125" s="99"/>
      <c r="EN125" s="101"/>
      <c r="EO125" s="99"/>
      <c r="EQ125" s="101"/>
      <c r="ER125" s="99"/>
    </row>
    <row r="126" spans="1:148" x14ac:dyDescent="0.3">
      <c r="A126" t="s">
        <v>35</v>
      </c>
      <c r="B126" t="s">
        <v>58</v>
      </c>
      <c r="C126" t="s">
        <v>106</v>
      </c>
      <c r="D126" t="s">
        <v>499</v>
      </c>
      <c r="E126" t="s">
        <v>564</v>
      </c>
      <c r="F126" s="94">
        <v>66500</v>
      </c>
      <c r="G126" s="95">
        <v>12</v>
      </c>
      <c r="H126" s="96">
        <v>1.03</v>
      </c>
      <c r="I126" s="96">
        <v>1.0472055555555559</v>
      </c>
      <c r="J126" s="97">
        <v>0.93900209700948201</v>
      </c>
      <c r="K126" s="96">
        <v>0.98357003029225942</v>
      </c>
      <c r="L126" s="96">
        <v>1.0117123305960061</v>
      </c>
      <c r="M126" s="96">
        <v>1</v>
      </c>
      <c r="N126" s="98">
        <v>0.63600000000000001</v>
      </c>
      <c r="O126" s="98">
        <v>0.63287719398626885</v>
      </c>
      <c r="P126" s="98">
        <v>0.62098603479660663</v>
      </c>
      <c r="Q126" s="99">
        <v>0</v>
      </c>
      <c r="R126" s="96">
        <v>0.96166688927474275</v>
      </c>
      <c r="S126" s="96">
        <v>1.0153132517737149</v>
      </c>
      <c r="T126" s="99">
        <v>1.6704422869471269E-2</v>
      </c>
      <c r="U126" s="99">
        <v>2.277622455529826E-2</v>
      </c>
      <c r="V126" s="95">
        <v>0</v>
      </c>
      <c r="W126" s="99">
        <v>0</v>
      </c>
      <c r="X126" s="99">
        <v>0</v>
      </c>
      <c r="Y126" s="95">
        <v>0</v>
      </c>
      <c r="Z126" s="95">
        <v>1</v>
      </c>
      <c r="AA126" s="98">
        <v>0.63287719398626885</v>
      </c>
      <c r="AB126" s="98">
        <v>0.62098603479660663</v>
      </c>
      <c r="AC126" s="100">
        <v>0</v>
      </c>
      <c r="AD126" s="96">
        <v>0</v>
      </c>
      <c r="AE126" s="95">
        <v>1</v>
      </c>
      <c r="AF126" s="95">
        <v>1</v>
      </c>
      <c r="AG126" s="96">
        <v>1.039166666666667</v>
      </c>
      <c r="AH126" s="96">
        <v>0.99575616743366657</v>
      </c>
      <c r="AI126" s="96">
        <v>1.0347566104984189</v>
      </c>
      <c r="AJ126" s="96">
        <v>68495</v>
      </c>
      <c r="AK126" s="96">
        <v>69639.169444444444</v>
      </c>
      <c r="AL126" s="96">
        <v>62443.639451130563</v>
      </c>
      <c r="AM126" s="96">
        <v>65407.407014435252</v>
      </c>
      <c r="AN126" s="96">
        <v>67278.86998463441</v>
      </c>
      <c r="AO126" s="96">
        <v>66500</v>
      </c>
      <c r="AP126" s="96">
        <v>42294</v>
      </c>
      <c r="AQ126" s="96">
        <v>42086.333400086878</v>
      </c>
      <c r="AR126" s="96">
        <v>41295.571313974338</v>
      </c>
      <c r="AS126" s="96">
        <v>0</v>
      </c>
      <c r="AT126" s="96">
        <v>63950.848136770393</v>
      </c>
      <c r="AU126" s="96">
        <v>67518.33124295203</v>
      </c>
      <c r="AV126" s="96">
        <v>42086.333400086878</v>
      </c>
      <c r="AW126" s="96">
        <v>41295.571313974338</v>
      </c>
      <c r="AX126" s="96">
        <v>63175</v>
      </c>
      <c r="AY126" s="96">
        <v>62510</v>
      </c>
      <c r="AZ126" s="96">
        <v>62177.5</v>
      </c>
      <c r="BA126" s="96">
        <v>42227.5</v>
      </c>
      <c r="BB126" s="96">
        <v>66500</v>
      </c>
      <c r="BC126" s="96">
        <v>66500</v>
      </c>
      <c r="BD126" s="96">
        <v>66500</v>
      </c>
      <c r="BE126" s="96">
        <v>66500</v>
      </c>
      <c r="BF126" s="96">
        <v>66500</v>
      </c>
      <c r="BG126" s="96">
        <v>66500</v>
      </c>
      <c r="BH126" s="96">
        <v>66500</v>
      </c>
      <c r="BI126" s="96">
        <v>66500</v>
      </c>
      <c r="BJ126" s="96">
        <v>66500</v>
      </c>
      <c r="BK126" s="96">
        <v>66500</v>
      </c>
      <c r="BL126" s="96">
        <v>66500</v>
      </c>
      <c r="BM126" s="96">
        <v>66500</v>
      </c>
      <c r="BN126" s="96">
        <v>1704.879777425793</v>
      </c>
      <c r="BO126" s="96">
        <v>2366.9627600297322</v>
      </c>
      <c r="BP126" s="96">
        <v>2366.8623750936281</v>
      </c>
      <c r="BQ126" s="96">
        <v>2366.758514938911</v>
      </c>
      <c r="BR126" s="96">
        <v>2366.6545811617352</v>
      </c>
      <c r="BS126" s="96">
        <v>2366.5505736837981</v>
      </c>
      <c r="BT126" s="96">
        <v>2366.4464924266772</v>
      </c>
      <c r="BU126" s="96">
        <v>2366.340629235181</v>
      </c>
      <c r="BV126" s="96">
        <v>2366.236398971269</v>
      </c>
      <c r="BW126" s="96">
        <v>2366.1320946909718</v>
      </c>
      <c r="BX126" s="96">
        <v>2366.0277163153669</v>
      </c>
      <c r="BY126" s="96">
        <v>2365.92326376553</v>
      </c>
      <c r="BZ126" s="96">
        <v>1995.000000000002</v>
      </c>
      <c r="CA126" s="96">
        <v>2660.0000000000018</v>
      </c>
      <c r="CB126" s="96">
        <v>2660.0000000000018</v>
      </c>
      <c r="CC126" s="96">
        <v>2660.0000000000018</v>
      </c>
      <c r="CD126" s="96">
        <v>2660.0000000000018</v>
      </c>
      <c r="CE126" s="96">
        <v>2660.0000000000018</v>
      </c>
      <c r="CF126" s="96">
        <v>2660.0000000000018</v>
      </c>
      <c r="CG126" s="96">
        <v>2660.0000000000018</v>
      </c>
      <c r="CH126" s="96">
        <v>2660.0000000000018</v>
      </c>
      <c r="CI126" s="96">
        <v>2660.0000000000018</v>
      </c>
      <c r="CJ126" s="96">
        <v>2660.0000000000018</v>
      </c>
      <c r="CK126" s="96">
        <v>2660.0000000000018</v>
      </c>
      <c r="CL126" s="96">
        <v>66500</v>
      </c>
      <c r="CM126" s="96">
        <v>66500</v>
      </c>
      <c r="CN126" s="96">
        <v>66500</v>
      </c>
      <c r="CO126" s="96">
        <v>66500</v>
      </c>
      <c r="CP126" s="96">
        <v>66500</v>
      </c>
      <c r="CQ126" s="96">
        <v>66500</v>
      </c>
      <c r="CR126" s="96">
        <v>66500</v>
      </c>
      <c r="CS126" s="96">
        <v>66500</v>
      </c>
      <c r="CT126" s="96">
        <v>66500</v>
      </c>
      <c r="CU126" s="96">
        <v>66500</v>
      </c>
      <c r="CV126" s="96">
        <v>66500</v>
      </c>
      <c r="CW126" s="96">
        <v>66500</v>
      </c>
      <c r="CX126" s="96">
        <v>-281.6701190040913</v>
      </c>
      <c r="CY126" s="96">
        <v>-281.7665768944957</v>
      </c>
      <c r="CZ126" s="96">
        <v>-281.86310087151031</v>
      </c>
      <c r="DA126" s="96">
        <v>-281.96296640489589</v>
      </c>
      <c r="DB126" s="96">
        <v>-282.06290272910701</v>
      </c>
      <c r="DC126" s="96">
        <v>-282.16290991942788</v>
      </c>
      <c r="DD126" s="96">
        <v>-282.26298805127573</v>
      </c>
      <c r="DE126" s="96">
        <v>-282.36477958155399</v>
      </c>
      <c r="DF126" s="96">
        <v>-282.46500098916692</v>
      </c>
      <c r="DG126" s="96">
        <v>-282.5652935663818</v>
      </c>
      <c r="DH126" s="96">
        <v>-282.66565738906621</v>
      </c>
      <c r="DI126" s="96">
        <v>-282.76609253314689</v>
      </c>
      <c r="DJ126" s="96">
        <v>2660.0000000000018</v>
      </c>
      <c r="DK126" s="96">
        <v>0</v>
      </c>
      <c r="DL126" s="96">
        <v>0</v>
      </c>
      <c r="DM126" s="96">
        <v>0</v>
      </c>
      <c r="DN126" s="96">
        <v>0</v>
      </c>
      <c r="DO126" s="96">
        <v>0</v>
      </c>
      <c r="DP126" s="96">
        <v>0</v>
      </c>
      <c r="DQ126" s="96">
        <v>0</v>
      </c>
      <c r="DR126" s="96">
        <v>0</v>
      </c>
      <c r="DS126" s="96">
        <v>0</v>
      </c>
      <c r="DT126" s="96">
        <v>0</v>
      </c>
      <c r="DU126" s="96">
        <v>0</v>
      </c>
      <c r="DV126" s="96">
        <v>2378.3097245610838</v>
      </c>
      <c r="DW126" s="96">
        <v>-248.07936674477449</v>
      </c>
      <c r="DX126" s="96">
        <v>-225.28702791269319</v>
      </c>
      <c r="DY126" s="96">
        <v>-201.70557286015671</v>
      </c>
      <c r="DZ126" s="96">
        <v>-178.10733062195851</v>
      </c>
      <c r="EA126" s="96">
        <v>-154.49228326600661</v>
      </c>
      <c r="EB126" s="96">
        <v>-130.86041283466349</v>
      </c>
      <c r="EC126" s="96">
        <v>-106.8238771445002</v>
      </c>
      <c r="ED126" s="96">
        <v>-83.158030058661964</v>
      </c>
      <c r="EE126" s="96">
        <v>-59.475305574875243</v>
      </c>
      <c r="EF126" s="96">
        <v>-35.775685632421613</v>
      </c>
      <c r="EG126" s="96">
        <v>-12.05915214479392</v>
      </c>
      <c r="EH126" s="101">
        <v>46054</v>
      </c>
      <c r="EI126" s="99">
        <v>0.03</v>
      </c>
      <c r="EJ126" t="s">
        <v>376</v>
      </c>
      <c r="EK126" s="101">
        <v>46419</v>
      </c>
      <c r="EL126" s="99">
        <v>0.04</v>
      </c>
      <c r="EM126" t="s">
        <v>377</v>
      </c>
      <c r="EN126" s="101"/>
      <c r="EO126" s="99"/>
      <c r="EQ126" s="101"/>
      <c r="ER126" s="99"/>
    </row>
    <row r="127" spans="1:148" x14ac:dyDescent="0.3">
      <c r="A127" t="s">
        <v>35</v>
      </c>
      <c r="B127" t="s">
        <v>58</v>
      </c>
      <c r="C127" t="s">
        <v>107</v>
      </c>
      <c r="D127" t="s">
        <v>501</v>
      </c>
      <c r="E127" t="s">
        <v>565</v>
      </c>
      <c r="F127" s="94">
        <v>52500</v>
      </c>
      <c r="G127" s="95">
        <v>12</v>
      </c>
      <c r="H127" s="96">
        <v>1</v>
      </c>
      <c r="I127" s="96">
        <v>1</v>
      </c>
      <c r="J127" s="97">
        <v>0.94199580598103549</v>
      </c>
      <c r="K127" s="96">
        <v>1</v>
      </c>
      <c r="L127" s="96">
        <v>1.008497059082581</v>
      </c>
      <c r="M127" s="96">
        <v>1</v>
      </c>
      <c r="N127" s="98">
        <v>0.62</v>
      </c>
      <c r="O127" s="98">
        <v>0.62526817663120027</v>
      </c>
      <c r="P127" s="98">
        <v>0.62087814628023907</v>
      </c>
      <c r="Q127" s="99">
        <v>0</v>
      </c>
      <c r="R127" s="96">
        <v>1</v>
      </c>
      <c r="S127" s="96">
        <v>1.001416364968128</v>
      </c>
      <c r="T127" s="99">
        <v>0</v>
      </c>
      <c r="U127" s="99">
        <v>0</v>
      </c>
      <c r="V127" s="95">
        <v>0</v>
      </c>
      <c r="W127" s="99">
        <v>0</v>
      </c>
      <c r="X127" s="99">
        <v>0</v>
      </c>
      <c r="Y127" s="95">
        <v>0</v>
      </c>
      <c r="Z127" s="95">
        <v>1</v>
      </c>
      <c r="AA127" s="98">
        <v>0.62526817663120027</v>
      </c>
      <c r="AB127" s="98">
        <v>0.62087814628023907</v>
      </c>
      <c r="AC127" s="100">
        <v>0</v>
      </c>
      <c r="AD127" s="96">
        <v>0</v>
      </c>
      <c r="AE127" s="95">
        <v>0</v>
      </c>
      <c r="AF127" s="95">
        <v>0</v>
      </c>
      <c r="AG127" s="96">
        <v>1</v>
      </c>
      <c r="AH127" s="96">
        <v>1.008514817427199</v>
      </c>
      <c r="AI127" s="96">
        <v>1.008514817427199</v>
      </c>
      <c r="AJ127" s="96">
        <v>52500</v>
      </c>
      <c r="AK127" s="96">
        <v>52500</v>
      </c>
      <c r="AL127" s="96">
        <v>49454.779814004367</v>
      </c>
      <c r="AM127" s="96">
        <v>52500</v>
      </c>
      <c r="AN127" s="96">
        <v>52946.095601835506</v>
      </c>
      <c r="AO127" s="96">
        <v>52500</v>
      </c>
      <c r="AP127" s="96">
        <v>32550</v>
      </c>
      <c r="AQ127" s="96">
        <v>32826.579273138013</v>
      </c>
      <c r="AR127" s="96">
        <v>32596.102679712549</v>
      </c>
      <c r="AS127" s="96">
        <v>0</v>
      </c>
      <c r="AT127" s="96">
        <v>52500</v>
      </c>
      <c r="AU127" s="96">
        <v>52574.359160826702</v>
      </c>
      <c r="AV127" s="96">
        <v>32826.579273138013</v>
      </c>
      <c r="AW127" s="96">
        <v>32596.102679712549</v>
      </c>
      <c r="AX127" s="96">
        <v>49875</v>
      </c>
      <c r="AY127" s="96">
        <v>49350</v>
      </c>
      <c r="AZ127" s="96">
        <v>49875</v>
      </c>
      <c r="BA127" s="96">
        <v>34387.5</v>
      </c>
      <c r="BB127" s="96">
        <v>52500</v>
      </c>
      <c r="BC127" s="96">
        <v>52500</v>
      </c>
      <c r="BD127" s="96">
        <v>52500</v>
      </c>
      <c r="BE127" s="96">
        <v>52500</v>
      </c>
      <c r="BF127" s="96">
        <v>52500</v>
      </c>
      <c r="BG127" s="96">
        <v>52500</v>
      </c>
      <c r="BH127" s="96">
        <v>52500</v>
      </c>
      <c r="BI127" s="96">
        <v>52500</v>
      </c>
      <c r="BJ127" s="96">
        <v>52500</v>
      </c>
      <c r="BK127" s="96">
        <v>52500</v>
      </c>
      <c r="BL127" s="96">
        <v>52500</v>
      </c>
      <c r="BM127" s="96">
        <v>52500</v>
      </c>
      <c r="BN127" s="96">
        <v>448.76523694102269</v>
      </c>
      <c r="BO127" s="96">
        <v>448.45541773929409</v>
      </c>
      <c r="BP127" s="96">
        <v>448.14602602930739</v>
      </c>
      <c r="BQ127" s="96">
        <v>447.82659499883249</v>
      </c>
      <c r="BR127" s="96">
        <v>447.50761901425523</v>
      </c>
      <c r="BS127" s="96">
        <v>447.18909710391267</v>
      </c>
      <c r="BT127" s="96">
        <v>446.87102829891688</v>
      </c>
      <c r="BU127" s="96">
        <v>446.54820856394161</v>
      </c>
      <c r="BV127" s="96">
        <v>446.23105046223861</v>
      </c>
      <c r="BW127" s="96">
        <v>445.91434255995148</v>
      </c>
      <c r="BX127" s="96">
        <v>445.59808389917362</v>
      </c>
      <c r="BY127" s="96">
        <v>445.28227352473692</v>
      </c>
      <c r="BZ127" s="96">
        <v>0</v>
      </c>
      <c r="CA127" s="96">
        <v>0</v>
      </c>
      <c r="CB127" s="96">
        <v>0</v>
      </c>
      <c r="CC127" s="96">
        <v>0</v>
      </c>
      <c r="CD127" s="96">
        <v>0</v>
      </c>
      <c r="CE127" s="96">
        <v>0</v>
      </c>
      <c r="CF127" s="96">
        <v>0</v>
      </c>
      <c r="CG127" s="96">
        <v>0</v>
      </c>
      <c r="CH127" s="96">
        <v>0</v>
      </c>
      <c r="CI127" s="96">
        <v>0</v>
      </c>
      <c r="CJ127" s="96">
        <v>0</v>
      </c>
      <c r="CK127" s="96">
        <v>0</v>
      </c>
      <c r="CL127" s="96">
        <v>52500</v>
      </c>
      <c r="CM127" s="96">
        <v>52500</v>
      </c>
      <c r="CN127" s="96">
        <v>52500</v>
      </c>
      <c r="CO127" s="96">
        <v>52500</v>
      </c>
      <c r="CP127" s="96">
        <v>52500</v>
      </c>
      <c r="CQ127" s="96">
        <v>52500</v>
      </c>
      <c r="CR127" s="96">
        <v>52500</v>
      </c>
      <c r="CS127" s="96">
        <v>52500</v>
      </c>
      <c r="CT127" s="96">
        <v>52500</v>
      </c>
      <c r="CU127" s="96">
        <v>52500</v>
      </c>
      <c r="CV127" s="96">
        <v>52500</v>
      </c>
      <c r="CW127" s="96">
        <v>52500</v>
      </c>
      <c r="CX127" s="96">
        <v>448.76523694102269</v>
      </c>
      <c r="CY127" s="96">
        <v>448.45541773929409</v>
      </c>
      <c r="CZ127" s="96">
        <v>448.14602602930739</v>
      </c>
      <c r="DA127" s="96">
        <v>447.82659499883249</v>
      </c>
      <c r="DB127" s="96">
        <v>447.50761901425523</v>
      </c>
      <c r="DC127" s="96">
        <v>447.18909710391267</v>
      </c>
      <c r="DD127" s="96">
        <v>446.87102829891688</v>
      </c>
      <c r="DE127" s="96">
        <v>446.54820856394161</v>
      </c>
      <c r="DF127" s="96">
        <v>446.23105046223861</v>
      </c>
      <c r="DG127" s="96">
        <v>445.91434255995148</v>
      </c>
      <c r="DH127" s="96">
        <v>445.59808389917362</v>
      </c>
      <c r="DI127" s="96">
        <v>445.28227352473692</v>
      </c>
      <c r="DJ127" s="96">
        <v>0</v>
      </c>
      <c r="DK127" s="96">
        <v>0</v>
      </c>
      <c r="DL127" s="96">
        <v>0</v>
      </c>
      <c r="DM127" s="96">
        <v>0</v>
      </c>
      <c r="DN127" s="96">
        <v>0</v>
      </c>
      <c r="DO127" s="96">
        <v>0</v>
      </c>
      <c r="DP127" s="96">
        <v>0</v>
      </c>
      <c r="DQ127" s="96">
        <v>0</v>
      </c>
      <c r="DR127" s="96">
        <v>0</v>
      </c>
      <c r="DS127" s="96">
        <v>0</v>
      </c>
      <c r="DT127" s="96">
        <v>0</v>
      </c>
      <c r="DU127" s="96">
        <v>0</v>
      </c>
      <c r="DV127" s="96">
        <v>426.06610860201232</v>
      </c>
      <c r="DW127" s="96">
        <v>389.83640793595669</v>
      </c>
      <c r="DX127" s="96">
        <v>353.65627427564613</v>
      </c>
      <c r="DY127" s="96">
        <v>316.3017031630244</v>
      </c>
      <c r="DZ127" s="96">
        <v>278.99989579836188</v>
      </c>
      <c r="EA127" s="96">
        <v>241.7507404664965</v>
      </c>
      <c r="EB127" s="96">
        <v>204.5541257673988</v>
      </c>
      <c r="EC127" s="96">
        <v>166.80145572179671</v>
      </c>
      <c r="ED127" s="96">
        <v>129.7104461069581</v>
      </c>
      <c r="EE127" s="96">
        <v>92.671642996410839</v>
      </c>
      <c r="EF127" s="96">
        <v>55.684936244781987</v>
      </c>
      <c r="EG127" s="96">
        <v>18.750216016306108</v>
      </c>
      <c r="EH127" s="101"/>
      <c r="EI127" s="99"/>
      <c r="EK127" s="101"/>
      <c r="EL127" s="99"/>
      <c r="EN127" s="101"/>
      <c r="EO127" s="99"/>
      <c r="EQ127" s="101"/>
      <c r="ER127" s="99"/>
    </row>
    <row r="128" spans="1:148" x14ac:dyDescent="0.3">
      <c r="A128" t="s">
        <v>37</v>
      </c>
      <c r="B128" t="s">
        <v>53</v>
      </c>
      <c r="C128" t="s">
        <v>54</v>
      </c>
      <c r="D128" t="s">
        <v>374</v>
      </c>
      <c r="E128" t="s">
        <v>566</v>
      </c>
      <c r="F128" s="94">
        <v>32000</v>
      </c>
      <c r="G128" s="95">
        <v>12</v>
      </c>
      <c r="H128" s="96">
        <v>1.1024</v>
      </c>
      <c r="I128" s="96">
        <v>1.1101025</v>
      </c>
      <c r="J128" s="97">
        <v>0.8659874179431073</v>
      </c>
      <c r="K128" s="96">
        <v>0.99306145153262859</v>
      </c>
      <c r="L128" s="96">
        <v>0.98153851013092008</v>
      </c>
      <c r="M128" s="96">
        <v>1</v>
      </c>
      <c r="N128" s="98">
        <v>0.65</v>
      </c>
      <c r="O128" s="98">
        <v>0.63357323744376037</v>
      </c>
      <c r="P128" s="98">
        <v>0.59480029614224839</v>
      </c>
      <c r="Q128" s="99">
        <v>0</v>
      </c>
      <c r="R128" s="96">
        <v>0.95380029806259314</v>
      </c>
      <c r="S128" s="96">
        <v>0.95940143921021315</v>
      </c>
      <c r="T128" s="99">
        <v>6.9870283018869106E-3</v>
      </c>
      <c r="U128" s="99">
        <v>4.1162865591240383E-2</v>
      </c>
      <c r="V128" s="95">
        <v>0</v>
      </c>
      <c r="W128" s="99">
        <v>0</v>
      </c>
      <c r="X128" s="99">
        <v>0</v>
      </c>
      <c r="Y128" s="95">
        <v>0</v>
      </c>
      <c r="Z128" s="95">
        <v>1</v>
      </c>
      <c r="AA128" s="98">
        <v>0.63357323744376037</v>
      </c>
      <c r="AB128" s="98">
        <v>0.59480029614224839</v>
      </c>
      <c r="AC128" s="100">
        <v>0</v>
      </c>
      <c r="AD128" s="96">
        <v>0</v>
      </c>
      <c r="AE128" s="95">
        <v>2</v>
      </c>
      <c r="AF128" s="95">
        <v>1</v>
      </c>
      <c r="AG128" s="96">
        <v>1.0682499999999999</v>
      </c>
      <c r="AH128" s="96">
        <v>1.028058522028005</v>
      </c>
      <c r="AI128" s="96">
        <v>1.098225804678618</v>
      </c>
      <c r="AJ128" s="96">
        <v>35276.800000000003</v>
      </c>
      <c r="AK128" s="96">
        <v>35523.280000000013</v>
      </c>
      <c r="AL128" s="96">
        <v>27711.59737417943</v>
      </c>
      <c r="AM128" s="96">
        <v>31777.96644904411</v>
      </c>
      <c r="AN128" s="96">
        <v>31409.232324189441</v>
      </c>
      <c r="AO128" s="96">
        <v>32000</v>
      </c>
      <c r="AP128" s="96">
        <v>20800</v>
      </c>
      <c r="AQ128" s="96">
        <v>20274.343598200328</v>
      </c>
      <c r="AR128" s="96">
        <v>19033.609476551948</v>
      </c>
      <c r="AS128" s="96">
        <v>0</v>
      </c>
      <c r="AT128" s="96">
        <v>30521.60953800298</v>
      </c>
      <c r="AU128" s="96">
        <v>30700.846054726819</v>
      </c>
      <c r="AV128" s="96">
        <v>20274.343598200328</v>
      </c>
      <c r="AW128" s="96">
        <v>19033.609476551948</v>
      </c>
      <c r="AX128" s="96">
        <v>27200</v>
      </c>
      <c r="AY128" s="96">
        <v>27520</v>
      </c>
      <c r="AZ128" s="96">
        <v>28480</v>
      </c>
      <c r="BA128" s="96">
        <v>19680</v>
      </c>
      <c r="BB128" s="96">
        <v>32000</v>
      </c>
      <c r="BC128" s="96">
        <v>32000</v>
      </c>
      <c r="BD128" s="96">
        <v>32000</v>
      </c>
      <c r="BE128" s="96">
        <v>32000</v>
      </c>
      <c r="BF128" s="96">
        <v>32000</v>
      </c>
      <c r="BG128" s="96">
        <v>32000</v>
      </c>
      <c r="BH128" s="96">
        <v>32000</v>
      </c>
      <c r="BI128" s="96">
        <v>32000</v>
      </c>
      <c r="BJ128" s="96">
        <v>32000</v>
      </c>
      <c r="BK128" s="96">
        <v>32000</v>
      </c>
      <c r="BL128" s="96">
        <v>32000</v>
      </c>
      <c r="BM128" s="96">
        <v>32000</v>
      </c>
      <c r="BN128" s="96">
        <v>2883.999013742723</v>
      </c>
      <c r="BO128" s="96">
        <v>2881.7898389352122</v>
      </c>
      <c r="BP128" s="96">
        <v>2879.5907664087472</v>
      </c>
      <c r="BQ128" s="96">
        <v>4621.1940821691824</v>
      </c>
      <c r="BR128" s="96">
        <v>4618.8290412579236</v>
      </c>
      <c r="BS128" s="96">
        <v>4616.4751032554323</v>
      </c>
      <c r="BT128" s="96">
        <v>2541.6341416597352</v>
      </c>
      <c r="BU128" s="96">
        <v>2539.398194839855</v>
      </c>
      <c r="BV128" s="96">
        <v>2537.2086506865021</v>
      </c>
      <c r="BW128" s="96">
        <v>2535.0292895536058</v>
      </c>
      <c r="BX128" s="96">
        <v>2532.8600405679608</v>
      </c>
      <c r="BY128" s="96">
        <v>2530.7008335125188</v>
      </c>
      <c r="BZ128" s="96">
        <v>1920.000000000002</v>
      </c>
      <c r="CA128" s="96">
        <v>1920.000000000002</v>
      </c>
      <c r="CB128" s="96">
        <v>1920.000000000002</v>
      </c>
      <c r="CC128" s="96">
        <v>3616</v>
      </c>
      <c r="CD128" s="96">
        <v>3616</v>
      </c>
      <c r="CE128" s="96">
        <v>3616</v>
      </c>
      <c r="CF128" s="96">
        <v>1600.0000000000009</v>
      </c>
      <c r="CG128" s="96">
        <v>1600.0000000000009</v>
      </c>
      <c r="CH128" s="96">
        <v>1600.0000000000009</v>
      </c>
      <c r="CI128" s="96">
        <v>1600.0000000000009</v>
      </c>
      <c r="CJ128" s="96">
        <v>1600.0000000000009</v>
      </c>
      <c r="CK128" s="96">
        <v>1600.0000000000009</v>
      </c>
      <c r="CL128" s="96">
        <v>32000</v>
      </c>
      <c r="CM128" s="96">
        <v>32000</v>
      </c>
      <c r="CN128" s="96">
        <v>32000</v>
      </c>
      <c r="CO128" s="96">
        <v>32000</v>
      </c>
      <c r="CP128" s="96">
        <v>32000</v>
      </c>
      <c r="CQ128" s="96">
        <v>32000</v>
      </c>
      <c r="CR128" s="96">
        <v>32000</v>
      </c>
      <c r="CS128" s="96">
        <v>32000</v>
      </c>
      <c r="CT128" s="96">
        <v>32000</v>
      </c>
      <c r="CU128" s="96">
        <v>32000</v>
      </c>
      <c r="CV128" s="96">
        <v>32000</v>
      </c>
      <c r="CW128" s="96">
        <v>32000</v>
      </c>
      <c r="CX128" s="96">
        <v>909.43303183275498</v>
      </c>
      <c r="CY128" s="96">
        <v>907.34890465586204</v>
      </c>
      <c r="CZ128" s="96">
        <v>905.27430793277836</v>
      </c>
      <c r="DA128" s="96">
        <v>903.13933707923161</v>
      </c>
      <c r="DB128" s="96">
        <v>901.01441263065851</v>
      </c>
      <c r="DC128" s="96">
        <v>898.8994638413601</v>
      </c>
      <c r="DD128" s="96">
        <v>896.79442062831777</v>
      </c>
      <c r="DE128" s="96">
        <v>894.66494746652359</v>
      </c>
      <c r="DF128" s="96">
        <v>892.57966732047578</v>
      </c>
      <c r="DG128" s="96">
        <v>890.50408528914454</v>
      </c>
      <c r="DH128" s="96">
        <v>888.43813387424575</v>
      </c>
      <c r="DI128" s="96">
        <v>886.38174620239602</v>
      </c>
      <c r="DJ128" s="96">
        <v>1600.0000000000009</v>
      </c>
      <c r="DK128" s="96">
        <v>1600.0000000000009</v>
      </c>
      <c r="DL128" s="96">
        <v>1600.0000000000009</v>
      </c>
      <c r="DM128" s="96">
        <v>0</v>
      </c>
      <c r="DN128" s="96">
        <v>0</v>
      </c>
      <c r="DO128" s="96">
        <v>0</v>
      </c>
      <c r="DP128" s="96">
        <v>0</v>
      </c>
      <c r="DQ128" s="96">
        <v>0</v>
      </c>
      <c r="DR128" s="96">
        <v>0</v>
      </c>
      <c r="DS128" s="96">
        <v>0</v>
      </c>
      <c r="DT128" s="96">
        <v>0</v>
      </c>
      <c r="DU128" s="96">
        <v>0</v>
      </c>
      <c r="DV128" s="96">
        <v>2489.0862976188969</v>
      </c>
      <c r="DW128" s="96">
        <v>2412.2277339913858</v>
      </c>
      <c r="DX128" s="96">
        <v>2335.710965667125</v>
      </c>
      <c r="DY128" s="96">
        <v>625.67367708620486</v>
      </c>
      <c r="DZ128" s="96">
        <v>551.01351773812007</v>
      </c>
      <c r="EA128" s="96">
        <v>476.69428086635429</v>
      </c>
      <c r="EB128" s="96">
        <v>402.71363664654558</v>
      </c>
      <c r="EC128" s="96">
        <v>327.86478061623819</v>
      </c>
      <c r="ED128" s="96">
        <v>254.5598731165768</v>
      </c>
      <c r="EE128" s="96">
        <v>181.58665793019679</v>
      </c>
      <c r="EF128" s="96">
        <v>108.9428888614776</v>
      </c>
      <c r="EG128" s="96">
        <v>36.62633995052289</v>
      </c>
      <c r="EH128" s="101">
        <v>45839</v>
      </c>
      <c r="EI128" s="99">
        <v>0.04</v>
      </c>
      <c r="EJ128" t="s">
        <v>376</v>
      </c>
      <c r="EK128" s="101">
        <v>46204</v>
      </c>
      <c r="EL128" s="99">
        <v>0.06</v>
      </c>
      <c r="EM128" t="s">
        <v>376</v>
      </c>
      <c r="EN128" s="101">
        <v>46478</v>
      </c>
      <c r="EO128" s="99">
        <v>0.05</v>
      </c>
      <c r="EP128" t="s">
        <v>377</v>
      </c>
      <c r="EQ128" s="101"/>
      <c r="ER128" s="99"/>
    </row>
    <row r="129" spans="1:148" x14ac:dyDescent="0.3">
      <c r="A129" t="s">
        <v>37</v>
      </c>
      <c r="B129" t="s">
        <v>53</v>
      </c>
      <c r="C129" t="s">
        <v>57</v>
      </c>
      <c r="D129" t="s">
        <v>378</v>
      </c>
      <c r="E129" t="s">
        <v>567</v>
      </c>
      <c r="F129" s="94">
        <v>84000</v>
      </c>
      <c r="G129" s="95">
        <v>12</v>
      </c>
      <c r="H129" s="96">
        <v>1.03</v>
      </c>
      <c r="I129" s="96">
        <v>1.0472055555555559</v>
      </c>
      <c r="J129" s="97">
        <v>0.99099790299051793</v>
      </c>
      <c r="K129" s="96">
        <v>0.98357003029225942</v>
      </c>
      <c r="L129" s="96">
        <v>1.009083870896514</v>
      </c>
      <c r="M129" s="96">
        <v>1</v>
      </c>
      <c r="N129" s="98">
        <v>0.68799999999999994</v>
      </c>
      <c r="O129" s="98">
        <v>0.68284320158399892</v>
      </c>
      <c r="P129" s="98">
        <v>0.66540085490558076</v>
      </c>
      <c r="Q129" s="99">
        <v>0</v>
      </c>
      <c r="R129" s="96">
        <v>0.96166688927474275</v>
      </c>
      <c r="S129" s="96">
        <v>1.005704174878489</v>
      </c>
      <c r="T129" s="99">
        <v>1.6704422869471269E-2</v>
      </c>
      <c r="U129" s="99">
        <v>2.277622455529826E-2</v>
      </c>
      <c r="V129" s="95">
        <v>0</v>
      </c>
      <c r="W129" s="99">
        <v>0</v>
      </c>
      <c r="X129" s="99">
        <v>0</v>
      </c>
      <c r="Y129" s="95">
        <v>0</v>
      </c>
      <c r="Z129" s="95">
        <v>1</v>
      </c>
      <c r="AA129" s="98">
        <v>0.68284320158399892</v>
      </c>
      <c r="AB129" s="98">
        <v>0.66540085490558076</v>
      </c>
      <c r="AC129" s="100">
        <v>0</v>
      </c>
      <c r="AD129" s="96">
        <v>0</v>
      </c>
      <c r="AE129" s="95">
        <v>1</v>
      </c>
      <c r="AF129" s="95">
        <v>1</v>
      </c>
      <c r="AG129" s="96">
        <v>1.039166666666667</v>
      </c>
      <c r="AH129" s="96">
        <v>1.004037852440528</v>
      </c>
      <c r="AI129" s="96">
        <v>1.04336266213396</v>
      </c>
      <c r="AJ129" s="96">
        <v>86520</v>
      </c>
      <c r="AK129" s="96">
        <v>87965.266666666663</v>
      </c>
      <c r="AL129" s="96">
        <v>83243.823851203502</v>
      </c>
      <c r="AM129" s="96">
        <v>82619.882544549793</v>
      </c>
      <c r="AN129" s="96">
        <v>84763.045155307191</v>
      </c>
      <c r="AO129" s="96">
        <v>84000</v>
      </c>
      <c r="AP129" s="96">
        <v>57791.999999999993</v>
      </c>
      <c r="AQ129" s="96">
        <v>57358.828933055913</v>
      </c>
      <c r="AR129" s="96">
        <v>55893.671812068787</v>
      </c>
      <c r="AS129" s="96">
        <v>0</v>
      </c>
      <c r="AT129" s="96">
        <v>80780.018699078384</v>
      </c>
      <c r="AU129" s="96">
        <v>84479.150689793096</v>
      </c>
      <c r="AV129" s="96">
        <v>57358.828933055913</v>
      </c>
      <c r="AW129" s="96">
        <v>55893.671812068787</v>
      </c>
      <c r="AX129" s="96">
        <v>84000</v>
      </c>
      <c r="AY129" s="96">
        <v>83160</v>
      </c>
      <c r="AZ129" s="96">
        <v>83580</v>
      </c>
      <c r="BA129" s="96">
        <v>53340</v>
      </c>
      <c r="BB129" s="96">
        <v>84000</v>
      </c>
      <c r="BC129" s="96">
        <v>84000</v>
      </c>
      <c r="BD129" s="96">
        <v>84000</v>
      </c>
      <c r="BE129" s="96">
        <v>84000</v>
      </c>
      <c r="BF129" s="96">
        <v>84000</v>
      </c>
      <c r="BG129" s="96">
        <v>84000</v>
      </c>
      <c r="BH129" s="96">
        <v>84000</v>
      </c>
      <c r="BI129" s="96">
        <v>84000</v>
      </c>
      <c r="BJ129" s="96">
        <v>84000</v>
      </c>
      <c r="BK129" s="96">
        <v>84000</v>
      </c>
      <c r="BL129" s="96">
        <v>84000</v>
      </c>
      <c r="BM129" s="96">
        <v>84000</v>
      </c>
      <c r="BN129" s="96">
        <v>2869.9980604797738</v>
      </c>
      <c r="BO129" s="96">
        <v>3713.280595625863</v>
      </c>
      <c r="BP129" s="96">
        <v>3713.1651668281902</v>
      </c>
      <c r="BQ129" s="96">
        <v>3713.045904470875</v>
      </c>
      <c r="BR129" s="96">
        <v>3712.926722635128</v>
      </c>
      <c r="BS129" s="96">
        <v>3712.8076212394408</v>
      </c>
      <c r="BT129" s="96">
        <v>3712.688600202418</v>
      </c>
      <c r="BU129" s="96">
        <v>3712.5677102625641</v>
      </c>
      <c r="BV129" s="96">
        <v>3712.4488510130309</v>
      </c>
      <c r="BW129" s="96">
        <v>3712.3300718772639</v>
      </c>
      <c r="BX129" s="96">
        <v>3712.211372774259</v>
      </c>
      <c r="BY129" s="96">
        <v>3712.092753623197</v>
      </c>
      <c r="BZ129" s="96">
        <v>2520.0000000000018</v>
      </c>
      <c r="CA129" s="96">
        <v>3360.0000000000032</v>
      </c>
      <c r="CB129" s="96">
        <v>3360.0000000000032</v>
      </c>
      <c r="CC129" s="96">
        <v>3360.0000000000032</v>
      </c>
      <c r="CD129" s="96">
        <v>3360.0000000000032</v>
      </c>
      <c r="CE129" s="96">
        <v>3360.0000000000032</v>
      </c>
      <c r="CF129" s="96">
        <v>3360.0000000000032</v>
      </c>
      <c r="CG129" s="96">
        <v>3360.0000000000032</v>
      </c>
      <c r="CH129" s="96">
        <v>3360.0000000000032</v>
      </c>
      <c r="CI129" s="96">
        <v>3360.0000000000032</v>
      </c>
      <c r="CJ129" s="96">
        <v>3360.0000000000032</v>
      </c>
      <c r="CK129" s="96">
        <v>3360.0000000000032</v>
      </c>
      <c r="CL129" s="96">
        <v>84000</v>
      </c>
      <c r="CM129" s="96">
        <v>84000</v>
      </c>
      <c r="CN129" s="96">
        <v>84000</v>
      </c>
      <c r="CO129" s="96">
        <v>84000</v>
      </c>
      <c r="CP129" s="96">
        <v>84000</v>
      </c>
      <c r="CQ129" s="96">
        <v>84000</v>
      </c>
      <c r="CR129" s="96">
        <v>84000</v>
      </c>
      <c r="CS129" s="96">
        <v>84000</v>
      </c>
      <c r="CT129" s="96">
        <v>84000</v>
      </c>
      <c r="CU129" s="96">
        <v>84000</v>
      </c>
      <c r="CV129" s="96">
        <v>84000</v>
      </c>
      <c r="CW129" s="96">
        <v>84000</v>
      </c>
      <c r="CX129" s="96">
        <v>339.80394221337559</v>
      </c>
      <c r="CY129" s="96">
        <v>339.69288040948612</v>
      </c>
      <c r="CZ129" s="96">
        <v>339.58189118094231</v>
      </c>
      <c r="DA129" s="96">
        <v>339.46721583736928</v>
      </c>
      <c r="DB129" s="96">
        <v>339.35261791839099</v>
      </c>
      <c r="DC129" s="96">
        <v>339.23809734561422</v>
      </c>
      <c r="DD129" s="96">
        <v>339.12365404077599</v>
      </c>
      <c r="DE129" s="96">
        <v>339.00741371399329</v>
      </c>
      <c r="DF129" s="96">
        <v>338.8931259740682</v>
      </c>
      <c r="DG129" s="96">
        <v>338.77891526660341</v>
      </c>
      <c r="DH129" s="96">
        <v>338.66478151370939</v>
      </c>
      <c r="DI129" s="96">
        <v>338.55072463768289</v>
      </c>
      <c r="DJ129" s="96">
        <v>3360.0000000000032</v>
      </c>
      <c r="DK129" s="96">
        <v>0</v>
      </c>
      <c r="DL129" s="96">
        <v>0</v>
      </c>
      <c r="DM129" s="96">
        <v>0</v>
      </c>
      <c r="DN129" s="96">
        <v>0</v>
      </c>
      <c r="DO129" s="96">
        <v>0</v>
      </c>
      <c r="DP129" s="96">
        <v>0</v>
      </c>
      <c r="DQ129" s="96">
        <v>0</v>
      </c>
      <c r="DR129" s="96">
        <v>0</v>
      </c>
      <c r="DS129" s="96">
        <v>0</v>
      </c>
      <c r="DT129" s="96">
        <v>0</v>
      </c>
      <c r="DU129" s="96">
        <v>0</v>
      </c>
      <c r="DV129" s="96">
        <v>3697.0255040372699</v>
      </c>
      <c r="DW129" s="96">
        <v>296.61344250355887</v>
      </c>
      <c r="DX129" s="96">
        <v>269.18176553322053</v>
      </c>
      <c r="DY129" s="96">
        <v>240.83896650972039</v>
      </c>
      <c r="DZ129" s="96">
        <v>212.5152265098356</v>
      </c>
      <c r="EA129" s="96">
        <v>184.21052631579471</v>
      </c>
      <c r="EB129" s="96">
        <v>155.92484673558451</v>
      </c>
      <c r="EC129" s="96">
        <v>127.1949386325781</v>
      </c>
      <c r="ED129" s="96">
        <v>98.947553833274242</v>
      </c>
      <c r="EE129" s="96">
        <v>70.719131913295826</v>
      </c>
      <c r="EF129" s="96">
        <v>42.509653783960211</v>
      </c>
      <c r="EG129" s="96">
        <v>14.319100382174989</v>
      </c>
      <c r="EH129" s="101">
        <v>46054</v>
      </c>
      <c r="EI129" s="99">
        <v>0.03</v>
      </c>
      <c r="EJ129" t="s">
        <v>376</v>
      </c>
      <c r="EK129" s="101">
        <v>46419</v>
      </c>
      <c r="EL129" s="99">
        <v>0.04</v>
      </c>
      <c r="EM129" t="s">
        <v>377</v>
      </c>
      <c r="EN129" s="101"/>
      <c r="EO129" s="99"/>
      <c r="EQ129" s="101"/>
      <c r="ER129" s="99"/>
    </row>
    <row r="130" spans="1:148" x14ac:dyDescent="0.3">
      <c r="A130" t="s">
        <v>37</v>
      </c>
      <c r="B130" t="s">
        <v>53</v>
      </c>
      <c r="C130" t="s">
        <v>59</v>
      </c>
      <c r="D130" t="s">
        <v>380</v>
      </c>
      <c r="E130" t="s">
        <v>568</v>
      </c>
      <c r="F130" s="94">
        <v>68000</v>
      </c>
      <c r="G130" s="95">
        <v>12</v>
      </c>
      <c r="H130" s="96">
        <v>1</v>
      </c>
      <c r="I130" s="96">
        <v>1</v>
      </c>
      <c r="J130" s="97">
        <v>0.99399161196207142</v>
      </c>
      <c r="K130" s="96">
        <v>1</v>
      </c>
      <c r="L130" s="96">
        <v>1.006044706983058</v>
      </c>
      <c r="M130" s="96">
        <v>1</v>
      </c>
      <c r="N130" s="98">
        <v>0.67200000000000004</v>
      </c>
      <c r="O130" s="98">
        <v>0.67606204309261531</v>
      </c>
      <c r="P130" s="98">
        <v>0.66712153187467016</v>
      </c>
      <c r="Q130" s="99">
        <v>0</v>
      </c>
      <c r="R130" s="96">
        <v>1</v>
      </c>
      <c r="S130" s="96">
        <v>0.9927403748134972</v>
      </c>
      <c r="T130" s="99">
        <v>0</v>
      </c>
      <c r="U130" s="99">
        <v>0</v>
      </c>
      <c r="V130" s="95">
        <v>0</v>
      </c>
      <c r="W130" s="99">
        <v>0</v>
      </c>
      <c r="X130" s="99">
        <v>0</v>
      </c>
      <c r="Y130" s="95">
        <v>0</v>
      </c>
      <c r="Z130" s="95">
        <v>1</v>
      </c>
      <c r="AA130" s="98">
        <v>0.67606204309261531</v>
      </c>
      <c r="AB130" s="98">
        <v>0.66712153187467016</v>
      </c>
      <c r="AC130" s="100">
        <v>0</v>
      </c>
      <c r="AD130" s="96">
        <v>0</v>
      </c>
      <c r="AE130" s="95">
        <v>0</v>
      </c>
      <c r="AF130" s="95">
        <v>0</v>
      </c>
      <c r="AG130" s="96">
        <v>1</v>
      </c>
      <c r="AH130" s="96">
        <v>1.016200824295963</v>
      </c>
      <c r="AI130" s="96">
        <v>1.016200824295963</v>
      </c>
      <c r="AJ130" s="96">
        <v>68000</v>
      </c>
      <c r="AK130" s="96">
        <v>68000</v>
      </c>
      <c r="AL130" s="96">
        <v>67591.429613420856</v>
      </c>
      <c r="AM130" s="96">
        <v>68000</v>
      </c>
      <c r="AN130" s="96">
        <v>68411.040074847973</v>
      </c>
      <c r="AO130" s="96">
        <v>68000</v>
      </c>
      <c r="AP130" s="96">
        <v>45696</v>
      </c>
      <c r="AQ130" s="96">
        <v>45972.218930297837</v>
      </c>
      <c r="AR130" s="96">
        <v>45364.264167477573</v>
      </c>
      <c r="AS130" s="96">
        <v>0</v>
      </c>
      <c r="AT130" s="96">
        <v>68000</v>
      </c>
      <c r="AU130" s="96">
        <v>67506.345487317813</v>
      </c>
      <c r="AV130" s="96">
        <v>45972.218930297837</v>
      </c>
      <c r="AW130" s="96">
        <v>45364.264167477573</v>
      </c>
      <c r="AX130" s="96">
        <v>68000</v>
      </c>
      <c r="AY130" s="96">
        <v>67320</v>
      </c>
      <c r="AZ130" s="96">
        <v>68680</v>
      </c>
      <c r="BA130" s="96">
        <v>44540</v>
      </c>
      <c r="BB130" s="96">
        <v>68000</v>
      </c>
      <c r="BC130" s="96">
        <v>68000</v>
      </c>
      <c r="BD130" s="96">
        <v>68000</v>
      </c>
      <c r="BE130" s="96">
        <v>68000</v>
      </c>
      <c r="BF130" s="96">
        <v>68000</v>
      </c>
      <c r="BG130" s="96">
        <v>68000</v>
      </c>
      <c r="BH130" s="96">
        <v>68000</v>
      </c>
      <c r="BI130" s="96">
        <v>68000</v>
      </c>
      <c r="BJ130" s="96">
        <v>68000</v>
      </c>
      <c r="BK130" s="96">
        <v>68000</v>
      </c>
      <c r="BL130" s="96">
        <v>68000</v>
      </c>
      <c r="BM130" s="96">
        <v>68000</v>
      </c>
      <c r="BN130" s="96">
        <v>1109.819352530862</v>
      </c>
      <c r="BO130" s="96">
        <v>1108.3573358340559</v>
      </c>
      <c r="BP130" s="96">
        <v>1106.899166034879</v>
      </c>
      <c r="BQ130" s="96">
        <v>1105.395595341482</v>
      </c>
      <c r="BR130" s="96">
        <v>1103.896103896114</v>
      </c>
      <c r="BS130" s="96">
        <v>1102.4006751204729</v>
      </c>
      <c r="BT130" s="96">
        <v>1100.9092925260679</v>
      </c>
      <c r="BU130" s="96">
        <v>1099.397590361453</v>
      </c>
      <c r="BV130" s="96">
        <v>1097.914316678831</v>
      </c>
      <c r="BW130" s="96">
        <v>1096.4350399788009</v>
      </c>
      <c r="BX130" s="96">
        <v>1094.95974412705</v>
      </c>
      <c r="BY130" s="96">
        <v>1093.4884130760379</v>
      </c>
      <c r="BZ130" s="96">
        <v>0</v>
      </c>
      <c r="CA130" s="96">
        <v>0</v>
      </c>
      <c r="CB130" s="96">
        <v>0</v>
      </c>
      <c r="CC130" s="96">
        <v>0</v>
      </c>
      <c r="CD130" s="96">
        <v>0</v>
      </c>
      <c r="CE130" s="96">
        <v>0</v>
      </c>
      <c r="CF130" s="96">
        <v>0</v>
      </c>
      <c r="CG130" s="96">
        <v>0</v>
      </c>
      <c r="CH130" s="96">
        <v>0</v>
      </c>
      <c r="CI130" s="96">
        <v>0</v>
      </c>
      <c r="CJ130" s="96">
        <v>0</v>
      </c>
      <c r="CK130" s="96">
        <v>0</v>
      </c>
      <c r="CL130" s="96">
        <v>68000</v>
      </c>
      <c r="CM130" s="96">
        <v>68000</v>
      </c>
      <c r="CN130" s="96">
        <v>68000</v>
      </c>
      <c r="CO130" s="96">
        <v>68000</v>
      </c>
      <c r="CP130" s="96">
        <v>68000</v>
      </c>
      <c r="CQ130" s="96">
        <v>68000</v>
      </c>
      <c r="CR130" s="96">
        <v>68000</v>
      </c>
      <c r="CS130" s="96">
        <v>68000</v>
      </c>
      <c r="CT130" s="96">
        <v>68000</v>
      </c>
      <c r="CU130" s="96">
        <v>68000</v>
      </c>
      <c r="CV130" s="96">
        <v>68000</v>
      </c>
      <c r="CW130" s="96">
        <v>68000</v>
      </c>
      <c r="CX130" s="96">
        <v>1109.819352530862</v>
      </c>
      <c r="CY130" s="96">
        <v>1108.3573358340559</v>
      </c>
      <c r="CZ130" s="96">
        <v>1106.899166034879</v>
      </c>
      <c r="DA130" s="96">
        <v>1105.395595341482</v>
      </c>
      <c r="DB130" s="96">
        <v>1103.896103896114</v>
      </c>
      <c r="DC130" s="96">
        <v>1102.4006751204729</v>
      </c>
      <c r="DD130" s="96">
        <v>1100.9092925260679</v>
      </c>
      <c r="DE130" s="96">
        <v>1099.397590361453</v>
      </c>
      <c r="DF130" s="96">
        <v>1097.914316678831</v>
      </c>
      <c r="DG130" s="96">
        <v>1096.4350399788009</v>
      </c>
      <c r="DH130" s="96">
        <v>1094.95974412705</v>
      </c>
      <c r="DI130" s="96">
        <v>1093.4884130760379</v>
      </c>
      <c r="DJ130" s="96">
        <v>0</v>
      </c>
      <c r="DK130" s="96">
        <v>0</v>
      </c>
      <c r="DL130" s="96">
        <v>0</v>
      </c>
      <c r="DM130" s="96">
        <v>0</v>
      </c>
      <c r="DN130" s="96">
        <v>0</v>
      </c>
      <c r="DO130" s="96">
        <v>0</v>
      </c>
      <c r="DP130" s="96">
        <v>0</v>
      </c>
      <c r="DQ130" s="96">
        <v>0</v>
      </c>
      <c r="DR130" s="96">
        <v>0</v>
      </c>
      <c r="DS130" s="96">
        <v>0</v>
      </c>
      <c r="DT130" s="96">
        <v>0</v>
      </c>
      <c r="DU130" s="96">
        <v>0</v>
      </c>
      <c r="DV130" s="96">
        <v>1045.6245325355201</v>
      </c>
      <c r="DW130" s="96">
        <v>956.12628248786712</v>
      </c>
      <c r="DX130" s="96">
        <v>866.85975074600742</v>
      </c>
      <c r="DY130" s="96">
        <v>774.80991300917697</v>
      </c>
      <c r="DZ130" s="96">
        <v>683.00582082366554</v>
      </c>
      <c r="EA130" s="96">
        <v>591.44649140060858</v>
      </c>
      <c r="EB130" s="96">
        <v>500.13094718463248</v>
      </c>
      <c r="EC130" s="96">
        <v>407.56723769670077</v>
      </c>
      <c r="ED130" s="96">
        <v>316.74030864332798</v>
      </c>
      <c r="EE130" s="96">
        <v>226.15424745673619</v>
      </c>
      <c r="EF130" s="96">
        <v>135.80809725387951</v>
      </c>
      <c r="EG130" s="96">
        <v>45.700906213406611</v>
      </c>
      <c r="EH130" s="101"/>
      <c r="EI130" s="99"/>
      <c r="EK130" s="101"/>
      <c r="EL130" s="99"/>
      <c r="EN130" s="101"/>
      <c r="EO130" s="99"/>
      <c r="EQ130" s="101"/>
      <c r="ER130" s="99"/>
    </row>
    <row r="131" spans="1:148" x14ac:dyDescent="0.3">
      <c r="A131" t="s">
        <v>37</v>
      </c>
      <c r="B131" t="s">
        <v>53</v>
      </c>
      <c r="C131" t="s">
        <v>61</v>
      </c>
      <c r="D131" t="s">
        <v>382</v>
      </c>
      <c r="E131" t="s">
        <v>569</v>
      </c>
      <c r="F131" s="94">
        <v>52000</v>
      </c>
      <c r="G131" s="95">
        <v>12</v>
      </c>
      <c r="H131" s="96">
        <v>1.05</v>
      </c>
      <c r="I131" s="96">
        <v>1.0484374999999999</v>
      </c>
      <c r="J131" s="97">
        <v>1</v>
      </c>
      <c r="K131" s="96">
        <v>1.0014903129657231</v>
      </c>
      <c r="L131" s="96">
        <v>1</v>
      </c>
      <c r="M131" s="96">
        <v>1</v>
      </c>
      <c r="N131" s="98">
        <v>0.7</v>
      </c>
      <c r="O131" s="98">
        <v>0.70104321907600597</v>
      </c>
      <c r="P131" s="98">
        <v>0.7</v>
      </c>
      <c r="Q131" s="99">
        <v>0</v>
      </c>
      <c r="R131" s="96">
        <v>1</v>
      </c>
      <c r="S131" s="96">
        <v>1</v>
      </c>
      <c r="T131" s="99">
        <v>-1.488095238095344E-3</v>
      </c>
      <c r="U131" s="99">
        <v>1.490312965722884E-3</v>
      </c>
      <c r="V131" s="95">
        <v>0</v>
      </c>
      <c r="W131" s="99">
        <v>0</v>
      </c>
      <c r="X131" s="99">
        <v>0</v>
      </c>
      <c r="Y131" s="95">
        <v>0</v>
      </c>
      <c r="Z131" s="95">
        <v>0</v>
      </c>
      <c r="AA131" s="98">
        <v>0.70104321907600597</v>
      </c>
      <c r="AB131" s="98">
        <v>0.7</v>
      </c>
      <c r="AC131" s="100">
        <v>0</v>
      </c>
      <c r="AD131" s="96">
        <v>0</v>
      </c>
      <c r="AE131" s="95">
        <v>1</v>
      </c>
      <c r="AF131" s="95">
        <v>0</v>
      </c>
      <c r="AG131" s="96">
        <v>1.0125</v>
      </c>
      <c r="AH131" s="96">
        <v>1</v>
      </c>
      <c r="AI131" s="96">
        <v>1.0125</v>
      </c>
      <c r="AJ131" s="96">
        <v>54600</v>
      </c>
      <c r="AK131" s="96">
        <v>54518.749999999993</v>
      </c>
      <c r="AL131" s="96">
        <v>52000</v>
      </c>
      <c r="AM131" s="96">
        <v>52077.496274217592</v>
      </c>
      <c r="AN131" s="96">
        <v>52000</v>
      </c>
      <c r="AO131" s="96">
        <v>52000</v>
      </c>
      <c r="AP131" s="96">
        <v>36400</v>
      </c>
      <c r="AQ131" s="96">
        <v>36454.247391952311</v>
      </c>
      <c r="AR131" s="96">
        <v>36400</v>
      </c>
      <c r="AS131" s="96">
        <v>0</v>
      </c>
      <c r="AT131" s="96">
        <v>52000</v>
      </c>
      <c r="AU131" s="96">
        <v>52000</v>
      </c>
      <c r="AV131" s="96">
        <v>36454.247391952311</v>
      </c>
      <c r="AW131" s="96">
        <v>36400</v>
      </c>
      <c r="AX131" s="96">
        <v>52000</v>
      </c>
      <c r="AY131" s="96">
        <v>52000</v>
      </c>
      <c r="AZ131" s="96">
        <v>52000</v>
      </c>
      <c r="BA131" s="96">
        <v>32500</v>
      </c>
      <c r="BB131" s="96">
        <v>52000</v>
      </c>
      <c r="BC131" s="96">
        <v>52000</v>
      </c>
      <c r="BD131" s="96">
        <v>52000</v>
      </c>
      <c r="BE131" s="96">
        <v>52000</v>
      </c>
      <c r="BF131" s="96">
        <v>52000</v>
      </c>
      <c r="BG131" s="96">
        <v>52000</v>
      </c>
      <c r="BH131" s="96">
        <v>52000</v>
      </c>
      <c r="BI131" s="96">
        <v>52000</v>
      </c>
      <c r="BJ131" s="96">
        <v>52000</v>
      </c>
      <c r="BK131" s="96">
        <v>52000</v>
      </c>
      <c r="BL131" s="96">
        <v>52000</v>
      </c>
      <c r="BM131" s="96">
        <v>52000</v>
      </c>
      <c r="BN131" s="96">
        <v>2600.0000000000018</v>
      </c>
      <c r="BO131" s="96">
        <v>2600.0000000000018</v>
      </c>
      <c r="BP131" s="96">
        <v>2600.0000000000018</v>
      </c>
      <c r="BQ131" s="96">
        <v>0</v>
      </c>
      <c r="BR131" s="96">
        <v>0</v>
      </c>
      <c r="BS131" s="96">
        <v>0</v>
      </c>
      <c r="BT131" s="96">
        <v>0</v>
      </c>
      <c r="BU131" s="96">
        <v>0</v>
      </c>
      <c r="BV131" s="96">
        <v>0</v>
      </c>
      <c r="BW131" s="96">
        <v>0</v>
      </c>
      <c r="BX131" s="96">
        <v>0</v>
      </c>
      <c r="BY131" s="96">
        <v>0</v>
      </c>
      <c r="BZ131" s="96">
        <v>2600.0000000000018</v>
      </c>
      <c r="CA131" s="96">
        <v>2600.0000000000018</v>
      </c>
      <c r="CB131" s="96">
        <v>2600.0000000000018</v>
      </c>
      <c r="CC131" s="96">
        <v>0</v>
      </c>
      <c r="CD131" s="96">
        <v>0</v>
      </c>
      <c r="CE131" s="96">
        <v>0</v>
      </c>
      <c r="CF131" s="96">
        <v>0</v>
      </c>
      <c r="CG131" s="96">
        <v>0</v>
      </c>
      <c r="CH131" s="96">
        <v>0</v>
      </c>
      <c r="CI131" s="96">
        <v>0</v>
      </c>
      <c r="CJ131" s="96">
        <v>0</v>
      </c>
      <c r="CK131" s="96">
        <v>0</v>
      </c>
      <c r="CL131" s="96">
        <v>0</v>
      </c>
      <c r="CM131" s="96">
        <v>0</v>
      </c>
      <c r="CN131" s="96">
        <v>0</v>
      </c>
      <c r="CO131" s="96">
        <v>0</v>
      </c>
      <c r="CP131" s="96">
        <v>0</v>
      </c>
      <c r="CQ131" s="96">
        <v>0</v>
      </c>
      <c r="CR131" s="96">
        <v>0</v>
      </c>
      <c r="CS131" s="96">
        <v>0</v>
      </c>
      <c r="CT131" s="96">
        <v>0</v>
      </c>
      <c r="CU131" s="96">
        <v>0</v>
      </c>
      <c r="CV131" s="96">
        <v>0</v>
      </c>
      <c r="CW131" s="96">
        <v>0</v>
      </c>
      <c r="CX131" s="96">
        <v>0</v>
      </c>
      <c r="CY131" s="96">
        <v>0</v>
      </c>
      <c r="CZ131" s="96">
        <v>0</v>
      </c>
      <c r="DA131" s="96">
        <v>0</v>
      </c>
      <c r="DB131" s="96">
        <v>0</v>
      </c>
      <c r="DC131" s="96">
        <v>0</v>
      </c>
      <c r="DD131" s="96">
        <v>0</v>
      </c>
      <c r="DE131" s="96">
        <v>0</v>
      </c>
      <c r="DF131" s="96">
        <v>0</v>
      </c>
      <c r="DG131" s="96">
        <v>0</v>
      </c>
      <c r="DH131" s="96">
        <v>0</v>
      </c>
      <c r="DI131" s="96">
        <v>0</v>
      </c>
      <c r="DJ131" s="96">
        <v>0</v>
      </c>
      <c r="DK131" s="96">
        <v>0</v>
      </c>
      <c r="DL131" s="96">
        <v>0</v>
      </c>
      <c r="DM131" s="96">
        <v>0</v>
      </c>
      <c r="DN131" s="96">
        <v>0</v>
      </c>
      <c r="DO131" s="96">
        <v>0</v>
      </c>
      <c r="DP131" s="96">
        <v>0</v>
      </c>
      <c r="DQ131" s="96">
        <v>0</v>
      </c>
      <c r="DR131" s="96">
        <v>0</v>
      </c>
      <c r="DS131" s="96">
        <v>0</v>
      </c>
      <c r="DT131" s="96">
        <v>0</v>
      </c>
      <c r="DU131" s="96">
        <v>0</v>
      </c>
      <c r="DV131" s="96">
        <v>0</v>
      </c>
      <c r="DW131" s="96">
        <v>0</v>
      </c>
      <c r="DX131" s="96">
        <v>0</v>
      </c>
      <c r="DY131" s="96">
        <v>0</v>
      </c>
      <c r="DZ131" s="96">
        <v>0</v>
      </c>
      <c r="EA131" s="96">
        <v>0</v>
      </c>
      <c r="EB131" s="96">
        <v>0</v>
      </c>
      <c r="EC131" s="96">
        <v>0</v>
      </c>
      <c r="ED131" s="96">
        <v>0</v>
      </c>
      <c r="EE131" s="96">
        <v>0</v>
      </c>
      <c r="EF131" s="96">
        <v>0</v>
      </c>
      <c r="EG131" s="96">
        <v>0</v>
      </c>
      <c r="EH131" s="101">
        <v>46113</v>
      </c>
      <c r="EI131" s="99">
        <v>0.05</v>
      </c>
      <c r="EJ131" t="s">
        <v>376</v>
      </c>
      <c r="EK131" s="101"/>
      <c r="EL131" s="99"/>
      <c r="EN131" s="101"/>
      <c r="EO131" s="99"/>
      <c r="EQ131" s="101"/>
      <c r="ER131" s="99"/>
    </row>
    <row r="132" spans="1:148" x14ac:dyDescent="0.3">
      <c r="A132" t="s">
        <v>37</v>
      </c>
      <c r="B132" t="s">
        <v>53</v>
      </c>
      <c r="C132" t="s">
        <v>68</v>
      </c>
      <c r="D132" t="s">
        <v>384</v>
      </c>
      <c r="E132" t="s">
        <v>570</v>
      </c>
      <c r="F132" s="94">
        <v>36000</v>
      </c>
      <c r="G132" s="95">
        <v>12</v>
      </c>
      <c r="H132" s="96">
        <v>1.06</v>
      </c>
      <c r="I132" s="96">
        <v>1.0566666666666671</v>
      </c>
      <c r="J132" s="97">
        <v>0.99299370897155337</v>
      </c>
      <c r="K132" s="96">
        <v>1.0031545741324921</v>
      </c>
      <c r="L132" s="96">
        <v>1.007055725494679</v>
      </c>
      <c r="M132" s="96">
        <v>1</v>
      </c>
      <c r="N132" s="98">
        <v>0.68400000000000005</v>
      </c>
      <c r="O132" s="98">
        <v>0.69099906928643107</v>
      </c>
      <c r="P132" s="98">
        <v>0.68196465292800068</v>
      </c>
      <c r="Q132" s="99">
        <v>0</v>
      </c>
      <c r="R132" s="96">
        <v>0.99999999999999978</v>
      </c>
      <c r="S132" s="96">
        <v>0.99702434638596604</v>
      </c>
      <c r="T132" s="99">
        <v>-3.1446540880502032E-3</v>
      </c>
      <c r="U132" s="99">
        <v>3.154574132492094E-3</v>
      </c>
      <c r="V132" s="95">
        <v>0</v>
      </c>
      <c r="W132" s="99">
        <v>0</v>
      </c>
      <c r="X132" s="99">
        <v>0</v>
      </c>
      <c r="Y132" s="95">
        <v>0</v>
      </c>
      <c r="Z132" s="95">
        <v>1</v>
      </c>
      <c r="AA132" s="98">
        <v>0.69099906928643107</v>
      </c>
      <c r="AB132" s="98">
        <v>0.68196465292800068</v>
      </c>
      <c r="AC132" s="100">
        <v>0</v>
      </c>
      <c r="AD132" s="96">
        <v>0</v>
      </c>
      <c r="AE132" s="95">
        <v>1</v>
      </c>
      <c r="AF132" s="95">
        <v>0</v>
      </c>
      <c r="AG132" s="96">
        <v>1.02</v>
      </c>
      <c r="AH132" s="96">
        <v>1.012138206284618</v>
      </c>
      <c r="AI132" s="96">
        <v>1.032381954290724</v>
      </c>
      <c r="AJ132" s="96">
        <v>38160</v>
      </c>
      <c r="AK132" s="96">
        <v>38040.000000000007</v>
      </c>
      <c r="AL132" s="96">
        <v>35747.77352297592</v>
      </c>
      <c r="AM132" s="96">
        <v>36113.564668769708</v>
      </c>
      <c r="AN132" s="96">
        <v>36254.006117808451</v>
      </c>
      <c r="AO132" s="96">
        <v>36000</v>
      </c>
      <c r="AP132" s="96">
        <v>24624</v>
      </c>
      <c r="AQ132" s="96">
        <v>24875.96649431152</v>
      </c>
      <c r="AR132" s="96">
        <v>24550.72750540802</v>
      </c>
      <c r="AS132" s="96">
        <v>0</v>
      </c>
      <c r="AT132" s="96">
        <v>35999.999999999993</v>
      </c>
      <c r="AU132" s="96">
        <v>35892.876469894778</v>
      </c>
      <c r="AV132" s="96">
        <v>24875.96649431152</v>
      </c>
      <c r="AW132" s="96">
        <v>24550.72750540802</v>
      </c>
      <c r="AX132" s="96">
        <v>36000</v>
      </c>
      <c r="AY132" s="96">
        <v>35640</v>
      </c>
      <c r="AZ132" s="96">
        <v>36179.999999999993</v>
      </c>
      <c r="BA132" s="96">
        <v>23220</v>
      </c>
      <c r="BB132" s="96">
        <v>36000</v>
      </c>
      <c r="BC132" s="96">
        <v>36000</v>
      </c>
      <c r="BD132" s="96">
        <v>36000</v>
      </c>
      <c r="BE132" s="96">
        <v>36000</v>
      </c>
      <c r="BF132" s="96">
        <v>36000</v>
      </c>
      <c r="BG132" s="96">
        <v>36000</v>
      </c>
      <c r="BH132" s="96">
        <v>36000</v>
      </c>
      <c r="BI132" s="96">
        <v>36000</v>
      </c>
      <c r="BJ132" s="96">
        <v>36000</v>
      </c>
      <c r="BK132" s="96">
        <v>36000</v>
      </c>
      <c r="BL132" s="96">
        <v>36000</v>
      </c>
      <c r="BM132" s="96">
        <v>36000</v>
      </c>
      <c r="BN132" s="96">
        <v>2625.7626778578551</v>
      </c>
      <c r="BO132" s="96">
        <v>2625.303668069756</v>
      </c>
      <c r="BP132" s="96">
        <v>2624.8455621005501</v>
      </c>
      <c r="BQ132" s="96">
        <v>2624.372874574909</v>
      </c>
      <c r="BR132" s="96">
        <v>437.64259188329743</v>
      </c>
      <c r="BS132" s="96">
        <v>437.19846947263358</v>
      </c>
      <c r="BT132" s="96">
        <v>436.75524754449049</v>
      </c>
      <c r="BU132" s="96">
        <v>436.30567961084222</v>
      </c>
      <c r="BV132" s="96">
        <v>435.86426510100199</v>
      </c>
      <c r="BW132" s="96">
        <v>435.42374285477689</v>
      </c>
      <c r="BX132" s="96">
        <v>434.9841101694887</v>
      </c>
      <c r="BY132" s="96">
        <v>434.54536435339452</v>
      </c>
      <c r="BZ132" s="96">
        <v>2160.0000000000018</v>
      </c>
      <c r="CA132" s="96">
        <v>2160.0000000000018</v>
      </c>
      <c r="CB132" s="96">
        <v>2160.0000000000018</v>
      </c>
      <c r="CC132" s="96">
        <v>2160.0000000000018</v>
      </c>
      <c r="CD132" s="96">
        <v>0</v>
      </c>
      <c r="CE132" s="96">
        <v>0</v>
      </c>
      <c r="CF132" s="96">
        <v>0</v>
      </c>
      <c r="CG132" s="96">
        <v>0</v>
      </c>
      <c r="CH132" s="96">
        <v>0</v>
      </c>
      <c r="CI132" s="96">
        <v>0</v>
      </c>
      <c r="CJ132" s="96">
        <v>0</v>
      </c>
      <c r="CK132" s="96">
        <v>0</v>
      </c>
      <c r="CL132" s="96">
        <v>36000</v>
      </c>
      <c r="CM132" s="96">
        <v>36000</v>
      </c>
      <c r="CN132" s="96">
        <v>36000</v>
      </c>
      <c r="CO132" s="96">
        <v>36000</v>
      </c>
      <c r="CP132" s="96">
        <v>36000</v>
      </c>
      <c r="CQ132" s="96">
        <v>36000</v>
      </c>
      <c r="CR132" s="96">
        <v>36000</v>
      </c>
      <c r="CS132" s="96">
        <v>36000</v>
      </c>
      <c r="CT132" s="96">
        <v>36000</v>
      </c>
      <c r="CU132" s="96">
        <v>36000</v>
      </c>
      <c r="CV132" s="96">
        <v>36000</v>
      </c>
      <c r="CW132" s="96">
        <v>36000</v>
      </c>
      <c r="CX132" s="96">
        <v>439.39875269608473</v>
      </c>
      <c r="CY132" s="96">
        <v>438.96572459410879</v>
      </c>
      <c r="CZ132" s="96">
        <v>438.53354915145991</v>
      </c>
      <c r="DA132" s="96">
        <v>438.08761752350023</v>
      </c>
      <c r="DB132" s="96">
        <v>437.64259188329743</v>
      </c>
      <c r="DC132" s="96">
        <v>437.19846947263358</v>
      </c>
      <c r="DD132" s="96">
        <v>436.75524754449049</v>
      </c>
      <c r="DE132" s="96">
        <v>436.30567961084222</v>
      </c>
      <c r="DF132" s="96">
        <v>435.86426510100199</v>
      </c>
      <c r="DG132" s="96">
        <v>435.42374285477689</v>
      </c>
      <c r="DH132" s="96">
        <v>434.9841101694887</v>
      </c>
      <c r="DI132" s="96">
        <v>434.54536435339452</v>
      </c>
      <c r="DJ132" s="96">
        <v>0</v>
      </c>
      <c r="DK132" s="96">
        <v>0</v>
      </c>
      <c r="DL132" s="96">
        <v>0</v>
      </c>
      <c r="DM132" s="96">
        <v>0</v>
      </c>
      <c r="DN132" s="96">
        <v>0</v>
      </c>
      <c r="DO132" s="96">
        <v>0</v>
      </c>
      <c r="DP132" s="96">
        <v>0</v>
      </c>
      <c r="DQ132" s="96">
        <v>0</v>
      </c>
      <c r="DR132" s="96">
        <v>0</v>
      </c>
      <c r="DS132" s="96">
        <v>0</v>
      </c>
      <c r="DT132" s="96">
        <v>0</v>
      </c>
      <c r="DU132" s="96">
        <v>0</v>
      </c>
      <c r="DV132" s="96">
        <v>415.66593435636361</v>
      </c>
      <c r="DW132" s="96">
        <v>380.21056800553941</v>
      </c>
      <c r="DX132" s="96">
        <v>344.82417528067799</v>
      </c>
      <c r="DY132" s="96">
        <v>308.31055041338828</v>
      </c>
      <c r="DZ132" s="96">
        <v>271.87021833198702</v>
      </c>
      <c r="EA132" s="96">
        <v>235.50295857987709</v>
      </c>
      <c r="EB132" s="96">
        <v>199.20855158371521</v>
      </c>
      <c r="EC132" s="96">
        <v>162.39358299296299</v>
      </c>
      <c r="ED132" s="96">
        <v>126.2454116413227</v>
      </c>
      <c r="EE132" s="96">
        <v>90.169436031755083</v>
      </c>
      <c r="EF132" s="96">
        <v>54.165440094202211</v>
      </c>
      <c r="EG132" s="96">
        <v>18.233208619925279</v>
      </c>
      <c r="EH132" s="101">
        <v>46143</v>
      </c>
      <c r="EI132" s="99">
        <v>0.06</v>
      </c>
      <c r="EJ132" t="s">
        <v>376</v>
      </c>
      <c r="EK132" s="101"/>
      <c r="EL132" s="99"/>
      <c r="EN132" s="101"/>
      <c r="EO132" s="99"/>
      <c r="EQ132" s="101"/>
      <c r="ER132" s="99"/>
    </row>
    <row r="133" spans="1:148" x14ac:dyDescent="0.3">
      <c r="A133" t="s">
        <v>37</v>
      </c>
      <c r="B133" t="s">
        <v>53</v>
      </c>
      <c r="C133" t="s">
        <v>69</v>
      </c>
      <c r="D133" t="s">
        <v>386</v>
      </c>
      <c r="E133" t="s">
        <v>571</v>
      </c>
      <c r="F133" s="94">
        <v>88000</v>
      </c>
      <c r="G133" s="95">
        <v>12</v>
      </c>
      <c r="H133" s="96">
        <v>1.0449999999999999</v>
      </c>
      <c r="I133" s="96">
        <v>1.0482055555555549</v>
      </c>
      <c r="J133" s="97">
        <v>0.98800949758575374</v>
      </c>
      <c r="K133" s="96">
        <v>0.99694186360817705</v>
      </c>
      <c r="L133" s="96">
        <v>1.012136019383969</v>
      </c>
      <c r="M133" s="96">
        <v>1</v>
      </c>
      <c r="N133" s="98">
        <v>0.66800000000000004</v>
      </c>
      <c r="O133" s="98">
        <v>0.67403923395226362</v>
      </c>
      <c r="P133" s="98">
        <v>0.65327521131815269</v>
      </c>
      <c r="Q133" s="99">
        <v>0</v>
      </c>
      <c r="R133" s="96">
        <v>0.96475948010183565</v>
      </c>
      <c r="S133" s="96">
        <v>1.013679495606157</v>
      </c>
      <c r="T133" s="99">
        <v>3.0675172780434412E-3</v>
      </c>
      <c r="U133" s="99">
        <v>3.3357934459420369E-2</v>
      </c>
      <c r="V133" s="95">
        <v>0</v>
      </c>
      <c r="W133" s="99">
        <v>0</v>
      </c>
      <c r="X133" s="99">
        <v>0</v>
      </c>
      <c r="Y133" s="95">
        <v>0</v>
      </c>
      <c r="Z133" s="95">
        <v>1</v>
      </c>
      <c r="AA133" s="98">
        <v>0.67403923395226362</v>
      </c>
      <c r="AB133" s="98">
        <v>0.65327521131815269</v>
      </c>
      <c r="AC133" s="100">
        <v>0</v>
      </c>
      <c r="AD133" s="96">
        <v>0</v>
      </c>
      <c r="AE133" s="95">
        <v>1</v>
      </c>
      <c r="AF133" s="95">
        <v>1</v>
      </c>
      <c r="AG133" s="96">
        <v>1.042083333333333</v>
      </c>
      <c r="AH133" s="96">
        <v>0.99995498919404235</v>
      </c>
      <c r="AI133" s="96">
        <v>1.042044130294022</v>
      </c>
      <c r="AJ133" s="96">
        <v>91960</v>
      </c>
      <c r="AK133" s="96">
        <v>92242.088888888873</v>
      </c>
      <c r="AL133" s="96">
        <v>86944.835787546326</v>
      </c>
      <c r="AM133" s="96">
        <v>87730.883997519573</v>
      </c>
      <c r="AN133" s="96">
        <v>89067.969705789277</v>
      </c>
      <c r="AO133" s="96">
        <v>88000</v>
      </c>
      <c r="AP133" s="96">
        <v>58784</v>
      </c>
      <c r="AQ133" s="96">
        <v>59315.452587799198</v>
      </c>
      <c r="AR133" s="96">
        <v>57488.218595997438</v>
      </c>
      <c r="AS133" s="96">
        <v>0</v>
      </c>
      <c r="AT133" s="96">
        <v>84898.834248961532</v>
      </c>
      <c r="AU133" s="96">
        <v>89203.795613341834</v>
      </c>
      <c r="AV133" s="96">
        <v>59315.452587799198</v>
      </c>
      <c r="AW133" s="96">
        <v>57488.218595997438</v>
      </c>
      <c r="AX133" s="96">
        <v>88000</v>
      </c>
      <c r="AY133" s="96">
        <v>87120</v>
      </c>
      <c r="AZ133" s="96">
        <v>86680</v>
      </c>
      <c r="BA133" s="96">
        <v>54120</v>
      </c>
      <c r="BB133" s="96">
        <v>88000</v>
      </c>
      <c r="BC133" s="96">
        <v>88000</v>
      </c>
      <c r="BD133" s="96">
        <v>88000</v>
      </c>
      <c r="BE133" s="96">
        <v>88000</v>
      </c>
      <c r="BF133" s="96">
        <v>88000</v>
      </c>
      <c r="BG133" s="96">
        <v>88000</v>
      </c>
      <c r="BH133" s="96">
        <v>88000</v>
      </c>
      <c r="BI133" s="96">
        <v>88000</v>
      </c>
      <c r="BJ133" s="96">
        <v>88000</v>
      </c>
      <c r="BK133" s="96">
        <v>88000</v>
      </c>
      <c r="BL133" s="96">
        <v>88000</v>
      </c>
      <c r="BM133" s="96">
        <v>88000</v>
      </c>
      <c r="BN133" s="96">
        <v>4509.980057657277</v>
      </c>
      <c r="BO133" s="96">
        <v>4403.8060089463816</v>
      </c>
      <c r="BP133" s="96">
        <v>4297.8062751764128</v>
      </c>
      <c r="BQ133" s="96">
        <v>4188.3961525879686</v>
      </c>
      <c r="BR133" s="96">
        <v>4079.1714322490502</v>
      </c>
      <c r="BS133" s="96">
        <v>3530.0831665330138</v>
      </c>
      <c r="BT133" s="96">
        <v>3421.7486785772339</v>
      </c>
      <c r="BU133" s="96">
        <v>3311.825854292536</v>
      </c>
      <c r="BV133" s="96">
        <v>3203.8601210164952</v>
      </c>
      <c r="BW133" s="96">
        <v>3150.7658297456001</v>
      </c>
      <c r="BX133" s="96">
        <v>3150.6413091552349</v>
      </c>
      <c r="BY133" s="96">
        <v>3150.5167045498551</v>
      </c>
      <c r="BZ133" s="96">
        <v>3959.9999999999941</v>
      </c>
      <c r="CA133" s="96">
        <v>3959.9999999999941</v>
      </c>
      <c r="CB133" s="96">
        <v>3959.9999999999941</v>
      </c>
      <c r="CC133" s="96">
        <v>3959.9999999999941</v>
      </c>
      <c r="CD133" s="96">
        <v>3959.9999999999941</v>
      </c>
      <c r="CE133" s="96">
        <v>3520.0000000000032</v>
      </c>
      <c r="CF133" s="96">
        <v>3520.0000000000032</v>
      </c>
      <c r="CG133" s="96">
        <v>3520.0000000000032</v>
      </c>
      <c r="CH133" s="96">
        <v>3520.0000000000032</v>
      </c>
      <c r="CI133" s="96">
        <v>3520.0000000000032</v>
      </c>
      <c r="CJ133" s="96">
        <v>3520.0000000000032</v>
      </c>
      <c r="CK133" s="96">
        <v>3520.0000000000032</v>
      </c>
      <c r="CL133" s="96">
        <v>88000</v>
      </c>
      <c r="CM133" s="96">
        <v>88000</v>
      </c>
      <c r="CN133" s="96">
        <v>88000</v>
      </c>
      <c r="CO133" s="96">
        <v>88000</v>
      </c>
      <c r="CP133" s="96">
        <v>88000</v>
      </c>
      <c r="CQ133" s="96">
        <v>88000</v>
      </c>
      <c r="CR133" s="96">
        <v>88000</v>
      </c>
      <c r="CS133" s="96">
        <v>88000</v>
      </c>
      <c r="CT133" s="96">
        <v>88000</v>
      </c>
      <c r="CU133" s="96">
        <v>88000</v>
      </c>
      <c r="CV133" s="96">
        <v>88000</v>
      </c>
      <c r="CW133" s="96">
        <v>88000</v>
      </c>
      <c r="CX133" s="96">
        <v>526.29670589214504</v>
      </c>
      <c r="CY133" s="96">
        <v>424.69474540324552</v>
      </c>
      <c r="CZ133" s="96">
        <v>323.25959347026162</v>
      </c>
      <c r="DA133" s="96">
        <v>218.5609115674367</v>
      </c>
      <c r="DB133" s="96">
        <v>114.0396480852193</v>
      </c>
      <c r="DC133" s="96">
        <v>9.6953524355907206</v>
      </c>
      <c r="DD133" s="96">
        <v>-94.472424444972177</v>
      </c>
      <c r="DE133" s="96">
        <v>-200.16744779564371</v>
      </c>
      <c r="DF133" s="96">
        <v>-303.98065286875391</v>
      </c>
      <c r="DG133" s="96">
        <v>-355.03285601384158</v>
      </c>
      <c r="DH133" s="96">
        <v>-355.1525873507311</v>
      </c>
      <c r="DI133" s="96">
        <v>-355.27239947128919</v>
      </c>
      <c r="DJ133" s="96">
        <v>3520.0000000000032</v>
      </c>
      <c r="DK133" s="96">
        <v>3520.0000000000032</v>
      </c>
      <c r="DL133" s="96">
        <v>3520.0000000000032</v>
      </c>
      <c r="DM133" s="96">
        <v>3520.0000000000032</v>
      </c>
      <c r="DN133" s="96">
        <v>3520.0000000000032</v>
      </c>
      <c r="DO133" s="96">
        <v>0</v>
      </c>
      <c r="DP133" s="96">
        <v>0</v>
      </c>
      <c r="DQ133" s="96">
        <v>0</v>
      </c>
      <c r="DR133" s="96">
        <v>0</v>
      </c>
      <c r="DS133" s="96">
        <v>0</v>
      </c>
      <c r="DT133" s="96">
        <v>0</v>
      </c>
      <c r="DU133" s="96">
        <v>0</v>
      </c>
      <c r="DV133" s="96">
        <v>3185.6840075515879</v>
      </c>
      <c r="DW133" s="96">
        <v>3253.4017117713711</v>
      </c>
      <c r="DX133" s="96">
        <v>3321.1636516716562</v>
      </c>
      <c r="DY133" s="96">
        <v>3390.6148822539371</v>
      </c>
      <c r="DZ133" s="96">
        <v>3460.1130505214592</v>
      </c>
      <c r="EA133" s="96">
        <v>9.2867346862099964</v>
      </c>
      <c r="EB133" s="96">
        <v>76.202298629128862</v>
      </c>
      <c r="EC133" s="96">
        <v>144.26122844565191</v>
      </c>
      <c r="ED133" s="96">
        <v>211.2681213718997</v>
      </c>
      <c r="EE133" s="96">
        <v>278.32037690608581</v>
      </c>
      <c r="EF133" s="96">
        <v>345.41804112843442</v>
      </c>
      <c r="EG133" s="96">
        <v>412.56116018165841</v>
      </c>
      <c r="EH133" s="101">
        <v>46174</v>
      </c>
      <c r="EI133" s="99">
        <v>4.4999999999999998E-2</v>
      </c>
      <c r="EJ133" t="s">
        <v>376</v>
      </c>
      <c r="EK133" s="101">
        <v>46539</v>
      </c>
      <c r="EL133" s="99">
        <v>0.04</v>
      </c>
      <c r="EM133" t="s">
        <v>377</v>
      </c>
      <c r="EN133" s="101"/>
      <c r="EO133" s="99"/>
      <c r="EQ133" s="101"/>
      <c r="ER133" s="99"/>
    </row>
    <row r="134" spans="1:148" x14ac:dyDescent="0.3">
      <c r="A134" t="s">
        <v>37</v>
      </c>
      <c r="B134" t="s">
        <v>53</v>
      </c>
      <c r="C134" t="s">
        <v>76</v>
      </c>
      <c r="D134" t="s">
        <v>388</v>
      </c>
      <c r="E134" t="s">
        <v>572</v>
      </c>
      <c r="F134" s="94">
        <v>72000</v>
      </c>
      <c r="G134" s="95">
        <v>12</v>
      </c>
      <c r="H134" s="96">
        <v>1.03</v>
      </c>
      <c r="I134" s="96">
        <v>1.0262500000000001</v>
      </c>
      <c r="J134" s="97">
        <v>0.99199580598103554</v>
      </c>
      <c r="K134" s="96">
        <v>1.003654080389768</v>
      </c>
      <c r="L134" s="96">
        <v>1.008068778084247</v>
      </c>
      <c r="M134" s="96">
        <v>1</v>
      </c>
      <c r="N134" s="98">
        <v>0.69599999999999995</v>
      </c>
      <c r="O134" s="98">
        <v>0.70417963033669628</v>
      </c>
      <c r="P134" s="98">
        <v>0.69693643420029583</v>
      </c>
      <c r="Q134" s="99">
        <v>0</v>
      </c>
      <c r="R134" s="96">
        <v>0.99999999999999978</v>
      </c>
      <c r="S134" s="96">
        <v>1.0013454514372071</v>
      </c>
      <c r="T134" s="99">
        <v>-3.640776699028847E-3</v>
      </c>
      <c r="U134" s="99">
        <v>3.6540803897684442E-3</v>
      </c>
      <c r="V134" s="95">
        <v>0</v>
      </c>
      <c r="W134" s="99">
        <v>0</v>
      </c>
      <c r="X134" s="99">
        <v>0</v>
      </c>
      <c r="Y134" s="95">
        <v>0</v>
      </c>
      <c r="Z134" s="95">
        <v>1</v>
      </c>
      <c r="AA134" s="98">
        <v>0.70417963033669628</v>
      </c>
      <c r="AB134" s="98">
        <v>0.69693643420029583</v>
      </c>
      <c r="AC134" s="100">
        <v>0</v>
      </c>
      <c r="AD134" s="96">
        <v>0</v>
      </c>
      <c r="AE134" s="95">
        <v>1</v>
      </c>
      <c r="AF134" s="95">
        <v>0</v>
      </c>
      <c r="AG134" s="96">
        <v>1.0149999999999999</v>
      </c>
      <c r="AH134" s="96">
        <v>1.0080839018517109</v>
      </c>
      <c r="AI134" s="96">
        <v>1.023205405996481</v>
      </c>
      <c r="AJ134" s="96">
        <v>74160</v>
      </c>
      <c r="AK134" s="96">
        <v>73890.000000000029</v>
      </c>
      <c r="AL134" s="96">
        <v>71423.698030634565</v>
      </c>
      <c r="AM134" s="96">
        <v>72263.093788063314</v>
      </c>
      <c r="AN134" s="96">
        <v>72580.952022065772</v>
      </c>
      <c r="AO134" s="96">
        <v>72000</v>
      </c>
      <c r="AP134" s="96">
        <v>50112</v>
      </c>
      <c r="AQ134" s="96">
        <v>50700.933384242133</v>
      </c>
      <c r="AR134" s="96">
        <v>50179.423262421296</v>
      </c>
      <c r="AS134" s="96">
        <v>0</v>
      </c>
      <c r="AT134" s="96">
        <v>71999.999999999985</v>
      </c>
      <c r="AU134" s="96">
        <v>72096.872503478895</v>
      </c>
      <c r="AV134" s="96">
        <v>50700.933384242133</v>
      </c>
      <c r="AW134" s="96">
        <v>50179.423262421296</v>
      </c>
      <c r="AX134" s="96">
        <v>72000</v>
      </c>
      <c r="AY134" s="96">
        <v>71280</v>
      </c>
      <c r="AZ134" s="96">
        <v>72000</v>
      </c>
      <c r="BA134" s="96">
        <v>45720</v>
      </c>
      <c r="BB134" s="96">
        <v>72000</v>
      </c>
      <c r="BC134" s="96">
        <v>72000</v>
      </c>
      <c r="BD134" s="96">
        <v>72000</v>
      </c>
      <c r="BE134" s="96">
        <v>72000</v>
      </c>
      <c r="BF134" s="96">
        <v>72000</v>
      </c>
      <c r="BG134" s="96">
        <v>72000</v>
      </c>
      <c r="BH134" s="96">
        <v>72000</v>
      </c>
      <c r="BI134" s="96">
        <v>72000</v>
      </c>
      <c r="BJ134" s="96">
        <v>72000</v>
      </c>
      <c r="BK134" s="96">
        <v>72000</v>
      </c>
      <c r="BL134" s="96">
        <v>72000</v>
      </c>
      <c r="BM134" s="96">
        <v>72000</v>
      </c>
      <c r="BN134" s="96">
        <v>2761.7138855853559</v>
      </c>
      <c r="BO134" s="96">
        <v>2761.3195601466068</v>
      </c>
      <c r="BP134" s="96">
        <v>2760.9257512015852</v>
      </c>
      <c r="BQ134" s="96">
        <v>2760.5191347753748</v>
      </c>
      <c r="BR134" s="96">
        <v>2760.113068251098</v>
      </c>
      <c r="BS134" s="96">
        <v>2759.707550513996</v>
      </c>
      <c r="BT134" s="96">
        <v>581.84716548769802</v>
      </c>
      <c r="BU134" s="96">
        <v>581.44808894297557</v>
      </c>
      <c r="BV134" s="96">
        <v>581.05598301937357</v>
      </c>
      <c r="BW134" s="96">
        <v>580.66440558128284</v>
      </c>
      <c r="BX134" s="96">
        <v>580.27335556094965</v>
      </c>
      <c r="BY134" s="96">
        <v>579.88283189356162</v>
      </c>
      <c r="BZ134" s="96">
        <v>2160.0000000000018</v>
      </c>
      <c r="CA134" s="96">
        <v>2160.0000000000018</v>
      </c>
      <c r="CB134" s="96">
        <v>2160.0000000000018</v>
      </c>
      <c r="CC134" s="96">
        <v>2160.0000000000018</v>
      </c>
      <c r="CD134" s="96">
        <v>2160.0000000000018</v>
      </c>
      <c r="CE134" s="96">
        <v>2160.0000000000018</v>
      </c>
      <c r="CF134" s="96">
        <v>0</v>
      </c>
      <c r="CG134" s="96">
        <v>0</v>
      </c>
      <c r="CH134" s="96">
        <v>0</v>
      </c>
      <c r="CI134" s="96">
        <v>0</v>
      </c>
      <c r="CJ134" s="96">
        <v>0</v>
      </c>
      <c r="CK134" s="96">
        <v>0</v>
      </c>
      <c r="CL134" s="96">
        <v>72000</v>
      </c>
      <c r="CM134" s="96">
        <v>72000</v>
      </c>
      <c r="CN134" s="96">
        <v>72000</v>
      </c>
      <c r="CO134" s="96">
        <v>72000</v>
      </c>
      <c r="CP134" s="96">
        <v>72000</v>
      </c>
      <c r="CQ134" s="96">
        <v>72000</v>
      </c>
      <c r="CR134" s="96">
        <v>72000</v>
      </c>
      <c r="CS134" s="96">
        <v>72000</v>
      </c>
      <c r="CT134" s="96">
        <v>72000</v>
      </c>
      <c r="CU134" s="96">
        <v>72000</v>
      </c>
      <c r="CV134" s="96">
        <v>72000</v>
      </c>
      <c r="CW134" s="96">
        <v>72000</v>
      </c>
      <c r="CX134" s="96">
        <v>584.18823843238238</v>
      </c>
      <c r="CY134" s="96">
        <v>583.80539820059414</v>
      </c>
      <c r="CZ134" s="96">
        <v>583.42305941901532</v>
      </c>
      <c r="DA134" s="96">
        <v>583.02828618967692</v>
      </c>
      <c r="DB134" s="96">
        <v>582.63404684572254</v>
      </c>
      <c r="DC134" s="96">
        <v>582.24034030484972</v>
      </c>
      <c r="DD134" s="96">
        <v>581.84716548769802</v>
      </c>
      <c r="DE134" s="96">
        <v>581.44808894297557</v>
      </c>
      <c r="DF134" s="96">
        <v>581.05598301937357</v>
      </c>
      <c r="DG134" s="96">
        <v>580.66440558128284</v>
      </c>
      <c r="DH134" s="96">
        <v>580.27335556094965</v>
      </c>
      <c r="DI134" s="96">
        <v>579.88283189356162</v>
      </c>
      <c r="DJ134" s="96">
        <v>0</v>
      </c>
      <c r="DK134" s="96">
        <v>0</v>
      </c>
      <c r="DL134" s="96">
        <v>0</v>
      </c>
      <c r="DM134" s="96">
        <v>0</v>
      </c>
      <c r="DN134" s="96">
        <v>0</v>
      </c>
      <c r="DO134" s="96">
        <v>0</v>
      </c>
      <c r="DP134" s="96">
        <v>0</v>
      </c>
      <c r="DQ134" s="96">
        <v>0</v>
      </c>
      <c r="DR134" s="96">
        <v>0</v>
      </c>
      <c r="DS134" s="96">
        <v>0</v>
      </c>
      <c r="DT134" s="96">
        <v>0</v>
      </c>
      <c r="DU134" s="96">
        <v>0</v>
      </c>
      <c r="DV134" s="96">
        <v>554.87811600754003</v>
      </c>
      <c r="DW134" s="96">
        <v>507.71264874394888</v>
      </c>
      <c r="DX134" s="96">
        <v>460.60846298681918</v>
      </c>
      <c r="DY134" s="96">
        <v>411.97183098591597</v>
      </c>
      <c r="DZ134" s="96">
        <v>363.40044644329691</v>
      </c>
      <c r="EA134" s="96">
        <v>314.89417814993459</v>
      </c>
      <c r="EB134" s="96">
        <v>266.45289524834402</v>
      </c>
      <c r="EC134" s="96">
        <v>217.28395061727389</v>
      </c>
      <c r="ED134" s="96">
        <v>168.97330730594891</v>
      </c>
      <c r="EE134" s="96">
        <v>120.7272567865232</v>
      </c>
      <c r="EF134" s="96">
        <v>72.545669601783658</v>
      </c>
      <c r="EG134" s="96">
        <v>24.428416640208891</v>
      </c>
      <c r="EH134" s="101">
        <v>46204</v>
      </c>
      <c r="EI134" s="99">
        <v>0.03</v>
      </c>
      <c r="EJ134" t="s">
        <v>376</v>
      </c>
      <c r="EK134" s="101"/>
      <c r="EL134" s="99"/>
      <c r="EN134" s="101"/>
      <c r="EO134" s="99"/>
      <c r="EQ134" s="101"/>
      <c r="ER134" s="99"/>
    </row>
    <row r="135" spans="1:148" x14ac:dyDescent="0.3">
      <c r="A135" t="s">
        <v>37</v>
      </c>
      <c r="B135" t="s">
        <v>53</v>
      </c>
      <c r="C135" t="s">
        <v>77</v>
      </c>
      <c r="D135" t="s">
        <v>390</v>
      </c>
      <c r="E135" t="s">
        <v>573</v>
      </c>
      <c r="F135" s="94">
        <v>56000</v>
      </c>
      <c r="G135" s="95">
        <v>12</v>
      </c>
      <c r="H135" s="96">
        <v>1.04</v>
      </c>
      <c r="I135" s="96">
        <v>1.033194444444445</v>
      </c>
      <c r="J135" s="97">
        <v>0.98800419401896411</v>
      </c>
      <c r="K135" s="96">
        <v>1.006586906842317</v>
      </c>
      <c r="L135" s="96">
        <v>1.012141452489427</v>
      </c>
      <c r="M135" s="96">
        <v>1</v>
      </c>
      <c r="N135" s="98">
        <v>0.68</v>
      </c>
      <c r="O135" s="98">
        <v>0.69278966708479151</v>
      </c>
      <c r="P135" s="98">
        <v>0.69292750242382473</v>
      </c>
      <c r="Q135" s="99">
        <v>0</v>
      </c>
      <c r="R135" s="96">
        <v>0.99999999999999978</v>
      </c>
      <c r="S135" s="96">
        <v>1.019011032976213</v>
      </c>
      <c r="T135" s="99">
        <v>-6.54380341880334E-3</v>
      </c>
      <c r="U135" s="99">
        <v>6.5869068423176644E-3</v>
      </c>
      <c r="V135" s="95">
        <v>0</v>
      </c>
      <c r="W135" s="99">
        <v>0</v>
      </c>
      <c r="X135" s="99">
        <v>0</v>
      </c>
      <c r="Y135" s="95">
        <v>0</v>
      </c>
      <c r="Z135" s="95">
        <v>1</v>
      </c>
      <c r="AA135" s="98">
        <v>0.69278966708479151</v>
      </c>
      <c r="AB135" s="98">
        <v>0.69292750242382473</v>
      </c>
      <c r="AC135" s="100">
        <v>0</v>
      </c>
      <c r="AD135" s="96">
        <v>0</v>
      </c>
      <c r="AE135" s="95">
        <v>1</v>
      </c>
      <c r="AF135" s="95">
        <v>0</v>
      </c>
      <c r="AG135" s="96">
        <v>1.023333333333333</v>
      </c>
      <c r="AH135" s="96">
        <v>0.99194865631796525</v>
      </c>
      <c r="AI135" s="96">
        <v>1.0150944412130971</v>
      </c>
      <c r="AJ135" s="96">
        <v>58240</v>
      </c>
      <c r="AK135" s="96">
        <v>57858.888888888891</v>
      </c>
      <c r="AL135" s="96">
        <v>55328.23486506199</v>
      </c>
      <c r="AM135" s="96">
        <v>56368.866783169768</v>
      </c>
      <c r="AN135" s="96">
        <v>56679.921339407912</v>
      </c>
      <c r="AO135" s="96">
        <v>56000</v>
      </c>
      <c r="AP135" s="96">
        <v>38080</v>
      </c>
      <c r="AQ135" s="96">
        <v>38796.221356748327</v>
      </c>
      <c r="AR135" s="96">
        <v>38803.940135734178</v>
      </c>
      <c r="AS135" s="96">
        <v>0</v>
      </c>
      <c r="AT135" s="96">
        <v>55999.999999999993</v>
      </c>
      <c r="AU135" s="96">
        <v>57064.617846667927</v>
      </c>
      <c r="AV135" s="96">
        <v>38796.221356748327</v>
      </c>
      <c r="AW135" s="96">
        <v>38803.940135734178</v>
      </c>
      <c r="AX135" s="96">
        <v>56000</v>
      </c>
      <c r="AY135" s="96">
        <v>55440</v>
      </c>
      <c r="AZ135" s="96">
        <v>54880</v>
      </c>
      <c r="BA135" s="96">
        <v>36680</v>
      </c>
      <c r="BB135" s="96">
        <v>56000</v>
      </c>
      <c r="BC135" s="96">
        <v>56000</v>
      </c>
      <c r="BD135" s="96">
        <v>56000</v>
      </c>
      <c r="BE135" s="96">
        <v>56000</v>
      </c>
      <c r="BF135" s="96">
        <v>56000</v>
      </c>
      <c r="BG135" s="96">
        <v>56000</v>
      </c>
      <c r="BH135" s="96">
        <v>56000</v>
      </c>
      <c r="BI135" s="96">
        <v>56000</v>
      </c>
      <c r="BJ135" s="96">
        <v>56000</v>
      </c>
      <c r="BK135" s="96">
        <v>56000</v>
      </c>
      <c r="BL135" s="96">
        <v>56000</v>
      </c>
      <c r="BM135" s="96">
        <v>56000</v>
      </c>
      <c r="BN135" s="96">
        <v>1772.8051340095219</v>
      </c>
      <c r="BO135" s="96">
        <v>1772.502034263598</v>
      </c>
      <c r="BP135" s="96">
        <v>1772.1985409812719</v>
      </c>
      <c r="BQ135" s="96">
        <v>1771.884345202702</v>
      </c>
      <c r="BR135" s="96">
        <v>1771.56972708543</v>
      </c>
      <c r="BS135" s="96">
        <v>1771.2546857772941</v>
      </c>
      <c r="BT135" s="96">
        <v>1770.939220423882</v>
      </c>
      <c r="BU135" s="96">
        <v>-451.32870375481821</v>
      </c>
      <c r="BV135" s="96">
        <v>-451.6328604887496</v>
      </c>
      <c r="BW135" s="96">
        <v>-451.93742745012071</v>
      </c>
      <c r="BX135" s="96">
        <v>-452.2424054693879</v>
      </c>
      <c r="BY135" s="96">
        <v>-452.54779537932058</v>
      </c>
      <c r="BZ135" s="96">
        <v>2240.0000000000018</v>
      </c>
      <c r="CA135" s="96">
        <v>2240.0000000000018</v>
      </c>
      <c r="CB135" s="96">
        <v>2240.0000000000018</v>
      </c>
      <c r="CC135" s="96">
        <v>2240.0000000000018</v>
      </c>
      <c r="CD135" s="96">
        <v>2240.0000000000018</v>
      </c>
      <c r="CE135" s="96">
        <v>2240.0000000000018</v>
      </c>
      <c r="CF135" s="96">
        <v>2240.0000000000018</v>
      </c>
      <c r="CG135" s="96">
        <v>0</v>
      </c>
      <c r="CH135" s="96">
        <v>0</v>
      </c>
      <c r="CI135" s="96">
        <v>0</v>
      </c>
      <c r="CJ135" s="96">
        <v>0</v>
      </c>
      <c r="CK135" s="96">
        <v>0</v>
      </c>
      <c r="CL135" s="96">
        <v>56000</v>
      </c>
      <c r="CM135" s="96">
        <v>56000</v>
      </c>
      <c r="CN135" s="96">
        <v>56000</v>
      </c>
      <c r="CO135" s="96">
        <v>56000</v>
      </c>
      <c r="CP135" s="96">
        <v>56000</v>
      </c>
      <c r="CQ135" s="96">
        <v>56000</v>
      </c>
      <c r="CR135" s="96">
        <v>56000</v>
      </c>
      <c r="CS135" s="96">
        <v>56000</v>
      </c>
      <c r="CT135" s="96">
        <v>56000</v>
      </c>
      <c r="CU135" s="96">
        <v>56000</v>
      </c>
      <c r="CV135" s="96">
        <v>56000</v>
      </c>
      <c r="CW135" s="96">
        <v>56000</v>
      </c>
      <c r="CX135" s="96">
        <v>-449.22583268315458</v>
      </c>
      <c r="CY135" s="96">
        <v>-449.51727474654041</v>
      </c>
      <c r="CZ135" s="96">
        <v>-449.80909521032328</v>
      </c>
      <c r="DA135" s="96">
        <v>-450.11120653586011</v>
      </c>
      <c r="DB135" s="96">
        <v>-450.41372395632442</v>
      </c>
      <c r="DC135" s="96">
        <v>-450.71664829106868</v>
      </c>
      <c r="DD135" s="96">
        <v>-451.01998036165281</v>
      </c>
      <c r="DE135" s="96">
        <v>-451.32870375481821</v>
      </c>
      <c r="DF135" s="96">
        <v>-451.6328604887496</v>
      </c>
      <c r="DG135" s="96">
        <v>-451.93742745012071</v>
      </c>
      <c r="DH135" s="96">
        <v>-452.2424054693879</v>
      </c>
      <c r="DI135" s="96">
        <v>-452.54779537932058</v>
      </c>
      <c r="DJ135" s="96">
        <v>0</v>
      </c>
      <c r="DK135" s="96">
        <v>0</v>
      </c>
      <c r="DL135" s="96">
        <v>0</v>
      </c>
      <c r="DM135" s="96">
        <v>0</v>
      </c>
      <c r="DN135" s="96">
        <v>0</v>
      </c>
      <c r="DO135" s="96">
        <v>0</v>
      </c>
      <c r="DP135" s="96">
        <v>0</v>
      </c>
      <c r="DQ135" s="96">
        <v>0</v>
      </c>
      <c r="DR135" s="96">
        <v>0</v>
      </c>
      <c r="DS135" s="96">
        <v>0</v>
      </c>
      <c r="DT135" s="96">
        <v>0</v>
      </c>
      <c r="DU135" s="96">
        <v>0</v>
      </c>
      <c r="DV135" s="96">
        <v>-433.6276323514756</v>
      </c>
      <c r="DW135" s="96">
        <v>-397.28639205427203</v>
      </c>
      <c r="DX135" s="96">
        <v>-360.89758521624128</v>
      </c>
      <c r="DY135" s="96">
        <v>-323.22514762687149</v>
      </c>
      <c r="DZ135" s="96">
        <v>-285.50166053914518</v>
      </c>
      <c r="EA135" s="96">
        <v>-247.72702011781789</v>
      </c>
      <c r="EB135" s="96">
        <v>-209.90112224582359</v>
      </c>
      <c r="EC135" s="96">
        <v>-171.40249535320689</v>
      </c>
      <c r="ED135" s="96">
        <v>-133.47292450938841</v>
      </c>
      <c r="EE135" s="96">
        <v>-95.491780440232432</v>
      </c>
      <c r="EF135" s="96">
        <v>-57.458957887223328</v>
      </c>
      <c r="EG135" s="96">
        <v>-19.374351305199159</v>
      </c>
      <c r="EH135" s="101">
        <v>46235</v>
      </c>
      <c r="EI135" s="99">
        <v>0.04</v>
      </c>
      <c r="EJ135" t="s">
        <v>376</v>
      </c>
      <c r="EK135" s="101"/>
      <c r="EL135" s="99"/>
      <c r="EN135" s="101"/>
      <c r="EO135" s="99"/>
      <c r="EQ135" s="101"/>
      <c r="ER135" s="99"/>
    </row>
    <row r="136" spans="1:148" x14ac:dyDescent="0.3">
      <c r="A136" t="s">
        <v>37</v>
      </c>
      <c r="B136" t="s">
        <v>53</v>
      </c>
      <c r="C136" t="s">
        <v>78</v>
      </c>
      <c r="D136" t="s">
        <v>392</v>
      </c>
      <c r="E136" t="s">
        <v>574</v>
      </c>
      <c r="F136" s="94">
        <v>40000</v>
      </c>
      <c r="G136" s="95">
        <v>12</v>
      </c>
      <c r="H136" s="96">
        <v>1</v>
      </c>
      <c r="I136" s="96">
        <v>1</v>
      </c>
      <c r="J136" s="97">
        <v>0.99099790299051793</v>
      </c>
      <c r="K136" s="96">
        <v>1</v>
      </c>
      <c r="L136" s="96">
        <v>1.009083870896514</v>
      </c>
      <c r="M136" s="96">
        <v>1</v>
      </c>
      <c r="N136" s="98">
        <v>0.66400000000000003</v>
      </c>
      <c r="O136" s="98">
        <v>0.67003169027528542</v>
      </c>
      <c r="P136" s="98">
        <v>0.66778757211931683</v>
      </c>
      <c r="Q136" s="99">
        <v>0</v>
      </c>
      <c r="R136" s="96">
        <v>1</v>
      </c>
      <c r="S136" s="96">
        <v>1.005704174878489</v>
      </c>
      <c r="T136" s="99">
        <v>0</v>
      </c>
      <c r="U136" s="99">
        <v>0</v>
      </c>
      <c r="V136" s="95">
        <v>0</v>
      </c>
      <c r="W136" s="99">
        <v>0</v>
      </c>
      <c r="X136" s="99">
        <v>0</v>
      </c>
      <c r="Y136" s="95">
        <v>0</v>
      </c>
      <c r="Z136" s="95">
        <v>1</v>
      </c>
      <c r="AA136" s="98">
        <v>0.67003169027528542</v>
      </c>
      <c r="AB136" s="98">
        <v>0.66778757211931683</v>
      </c>
      <c r="AC136" s="100">
        <v>0</v>
      </c>
      <c r="AD136" s="96">
        <v>0</v>
      </c>
      <c r="AE136" s="95">
        <v>0</v>
      </c>
      <c r="AF136" s="95">
        <v>0</v>
      </c>
      <c r="AG136" s="96">
        <v>1</v>
      </c>
      <c r="AH136" s="96">
        <v>1.004037852440528</v>
      </c>
      <c r="AI136" s="96">
        <v>1.004037852440528</v>
      </c>
      <c r="AJ136" s="96">
        <v>40000</v>
      </c>
      <c r="AK136" s="96">
        <v>40000</v>
      </c>
      <c r="AL136" s="96">
        <v>39639.916119620721</v>
      </c>
      <c r="AM136" s="96">
        <v>40000</v>
      </c>
      <c r="AN136" s="96">
        <v>40363.354835860569</v>
      </c>
      <c r="AO136" s="96">
        <v>40000</v>
      </c>
      <c r="AP136" s="96">
        <v>26560</v>
      </c>
      <c r="AQ136" s="96">
        <v>26801.267611011419</v>
      </c>
      <c r="AR136" s="96">
        <v>26711.502884772672</v>
      </c>
      <c r="AS136" s="96">
        <v>0</v>
      </c>
      <c r="AT136" s="96">
        <v>40000</v>
      </c>
      <c r="AU136" s="96">
        <v>40228.166995139567</v>
      </c>
      <c r="AV136" s="96">
        <v>26801.267611011419</v>
      </c>
      <c r="AW136" s="96">
        <v>26711.502884772672</v>
      </c>
      <c r="AX136" s="96">
        <v>40000</v>
      </c>
      <c r="AY136" s="96">
        <v>39600</v>
      </c>
      <c r="AZ136" s="96">
        <v>39800</v>
      </c>
      <c r="BA136" s="96">
        <v>25000</v>
      </c>
      <c r="BB136" s="96">
        <v>40000</v>
      </c>
      <c r="BC136" s="96">
        <v>40000</v>
      </c>
      <c r="BD136" s="96">
        <v>40000</v>
      </c>
      <c r="BE136" s="96">
        <v>40000</v>
      </c>
      <c r="BF136" s="96">
        <v>40000</v>
      </c>
      <c r="BG136" s="96">
        <v>40000</v>
      </c>
      <c r="BH136" s="96">
        <v>40000</v>
      </c>
      <c r="BI136" s="96">
        <v>40000</v>
      </c>
      <c r="BJ136" s="96">
        <v>40000</v>
      </c>
      <c r="BK136" s="96">
        <v>40000</v>
      </c>
      <c r="BL136" s="96">
        <v>40000</v>
      </c>
      <c r="BM136" s="96">
        <v>40000</v>
      </c>
      <c r="BN136" s="96">
        <v>161.81140105398839</v>
      </c>
      <c r="BO136" s="96">
        <v>161.7585144807077</v>
      </c>
      <c r="BP136" s="96">
        <v>161.70566246711539</v>
      </c>
      <c r="BQ136" s="96">
        <v>161.65105516065199</v>
      </c>
      <c r="BR136" s="96">
        <v>161.59648472304329</v>
      </c>
      <c r="BS136" s="96">
        <v>161.5419511169591</v>
      </c>
      <c r="BT136" s="96">
        <v>161.48745430513151</v>
      </c>
      <c r="BU136" s="96">
        <v>161.43210176856829</v>
      </c>
      <c r="BV136" s="96">
        <v>161.37767903527049</v>
      </c>
      <c r="BW136" s="96">
        <v>161.32329298409689</v>
      </c>
      <c r="BX136" s="96">
        <v>161.26894357795689</v>
      </c>
      <c r="BY136" s="96">
        <v>161.21463077984899</v>
      </c>
      <c r="BZ136" s="96">
        <v>0</v>
      </c>
      <c r="CA136" s="96">
        <v>0</v>
      </c>
      <c r="CB136" s="96">
        <v>0</v>
      </c>
      <c r="CC136" s="96">
        <v>0</v>
      </c>
      <c r="CD136" s="96">
        <v>0</v>
      </c>
      <c r="CE136" s="96">
        <v>0</v>
      </c>
      <c r="CF136" s="96">
        <v>0</v>
      </c>
      <c r="CG136" s="96">
        <v>0</v>
      </c>
      <c r="CH136" s="96">
        <v>0</v>
      </c>
      <c r="CI136" s="96">
        <v>0</v>
      </c>
      <c r="CJ136" s="96">
        <v>0</v>
      </c>
      <c r="CK136" s="96">
        <v>0</v>
      </c>
      <c r="CL136" s="96">
        <v>40000</v>
      </c>
      <c r="CM136" s="96">
        <v>40000</v>
      </c>
      <c r="CN136" s="96">
        <v>40000</v>
      </c>
      <c r="CO136" s="96">
        <v>40000</v>
      </c>
      <c r="CP136" s="96">
        <v>40000</v>
      </c>
      <c r="CQ136" s="96">
        <v>40000</v>
      </c>
      <c r="CR136" s="96">
        <v>40000</v>
      </c>
      <c r="CS136" s="96">
        <v>40000</v>
      </c>
      <c r="CT136" s="96">
        <v>40000</v>
      </c>
      <c r="CU136" s="96">
        <v>40000</v>
      </c>
      <c r="CV136" s="96">
        <v>40000</v>
      </c>
      <c r="CW136" s="96">
        <v>40000</v>
      </c>
      <c r="CX136" s="96">
        <v>161.81140105398839</v>
      </c>
      <c r="CY136" s="96">
        <v>161.7585144807077</v>
      </c>
      <c r="CZ136" s="96">
        <v>161.70566246711539</v>
      </c>
      <c r="DA136" s="96">
        <v>161.65105516065199</v>
      </c>
      <c r="DB136" s="96">
        <v>161.59648472304329</v>
      </c>
      <c r="DC136" s="96">
        <v>161.5419511169591</v>
      </c>
      <c r="DD136" s="96">
        <v>161.48745430513151</v>
      </c>
      <c r="DE136" s="96">
        <v>161.43210176856829</v>
      </c>
      <c r="DF136" s="96">
        <v>161.37767903527049</v>
      </c>
      <c r="DG136" s="96">
        <v>161.32329298409689</v>
      </c>
      <c r="DH136" s="96">
        <v>161.26894357795689</v>
      </c>
      <c r="DI136" s="96">
        <v>161.21463077984899</v>
      </c>
      <c r="DJ136" s="96">
        <v>0</v>
      </c>
      <c r="DK136" s="96">
        <v>0</v>
      </c>
      <c r="DL136" s="96">
        <v>0</v>
      </c>
      <c r="DM136" s="96">
        <v>0</v>
      </c>
      <c r="DN136" s="96">
        <v>0</v>
      </c>
      <c r="DO136" s="96">
        <v>0</v>
      </c>
      <c r="DP136" s="96">
        <v>0</v>
      </c>
      <c r="DQ136" s="96">
        <v>0</v>
      </c>
      <c r="DR136" s="96">
        <v>0</v>
      </c>
      <c r="DS136" s="96">
        <v>0</v>
      </c>
      <c r="DT136" s="96">
        <v>0</v>
      </c>
      <c r="DU136" s="96">
        <v>0</v>
      </c>
      <c r="DV136" s="96">
        <v>154.31570697677091</v>
      </c>
      <c r="DW136" s="96">
        <v>141.2444964302662</v>
      </c>
      <c r="DX136" s="96">
        <v>128.1817931110574</v>
      </c>
      <c r="DY136" s="96">
        <v>114.6852221474859</v>
      </c>
      <c r="DZ136" s="96">
        <v>101.19772690944551</v>
      </c>
      <c r="EA136" s="96">
        <v>87.719298245616528</v>
      </c>
      <c r="EB136" s="96">
        <v>74.249927016944994</v>
      </c>
      <c r="EC136" s="96">
        <v>60.569018396465779</v>
      </c>
      <c r="ED136" s="96">
        <v>47.117882777749642</v>
      </c>
      <c r="EE136" s="96">
        <v>33.675777101569437</v>
      </c>
      <c r="EF136" s="96">
        <v>20.242692278076291</v>
      </c>
      <c r="EG136" s="96">
        <v>6.8186192296071368</v>
      </c>
      <c r="EH136" s="101"/>
      <c r="EI136" s="99"/>
      <c r="EK136" s="101"/>
      <c r="EL136" s="99"/>
      <c r="EN136" s="101"/>
      <c r="EO136" s="99"/>
      <c r="EQ136" s="101"/>
      <c r="ER136" s="99"/>
    </row>
    <row r="137" spans="1:148" x14ac:dyDescent="0.3">
      <c r="A137" t="s">
        <v>37</v>
      </c>
      <c r="B137" t="s">
        <v>53</v>
      </c>
      <c r="C137" t="s">
        <v>84</v>
      </c>
      <c r="D137" t="s">
        <v>394</v>
      </c>
      <c r="E137" t="s">
        <v>575</v>
      </c>
      <c r="F137" s="94">
        <v>92000</v>
      </c>
      <c r="G137" s="95">
        <v>12</v>
      </c>
      <c r="H137" s="96">
        <v>1.06</v>
      </c>
      <c r="I137" s="96">
        <v>1.0444500000000001</v>
      </c>
      <c r="J137" s="97">
        <v>0.99399161196207142</v>
      </c>
      <c r="K137" s="96">
        <v>1.0148882186796879</v>
      </c>
      <c r="L137" s="96">
        <v>1.006044706983058</v>
      </c>
      <c r="M137" s="96">
        <v>1</v>
      </c>
      <c r="N137" s="98">
        <v>0.69199999999999995</v>
      </c>
      <c r="O137" s="98">
        <v>0.70654786104285794</v>
      </c>
      <c r="P137" s="98">
        <v>0.66777772964368387</v>
      </c>
      <c r="Q137" s="99">
        <v>0</v>
      </c>
      <c r="R137" s="96">
        <v>0.97205346294046147</v>
      </c>
      <c r="S137" s="96">
        <v>0.9927403748134972</v>
      </c>
      <c r="T137" s="99">
        <v>-1.466981132075462E-2</v>
      </c>
      <c r="U137" s="99">
        <v>4.4066254966729002E-2</v>
      </c>
      <c r="V137" s="95">
        <v>0</v>
      </c>
      <c r="W137" s="99">
        <v>0</v>
      </c>
      <c r="X137" s="99">
        <v>0</v>
      </c>
      <c r="Y137" s="95">
        <v>0</v>
      </c>
      <c r="Z137" s="95">
        <v>1</v>
      </c>
      <c r="AA137" s="98">
        <v>0.70654786104285794</v>
      </c>
      <c r="AB137" s="98">
        <v>0.66777772964368387</v>
      </c>
      <c r="AC137" s="100">
        <v>0</v>
      </c>
      <c r="AD137" s="96">
        <v>0</v>
      </c>
      <c r="AE137" s="95">
        <v>1</v>
      </c>
      <c r="AF137" s="95">
        <v>1</v>
      </c>
      <c r="AG137" s="96">
        <v>1.0549999999999999</v>
      </c>
      <c r="AH137" s="96">
        <v>1.016200824295963</v>
      </c>
      <c r="AI137" s="96">
        <v>1.072092361910653</v>
      </c>
      <c r="AJ137" s="96">
        <v>97520</v>
      </c>
      <c r="AK137" s="96">
        <v>96089.400000000009</v>
      </c>
      <c r="AL137" s="96">
        <v>91447.228300510571</v>
      </c>
      <c r="AM137" s="96">
        <v>93369.716118531287</v>
      </c>
      <c r="AN137" s="96">
        <v>92556.113042441386</v>
      </c>
      <c r="AO137" s="96">
        <v>92000</v>
      </c>
      <c r="AP137" s="96">
        <v>63663.999999999993</v>
      </c>
      <c r="AQ137" s="96">
        <v>65002.403215942933</v>
      </c>
      <c r="AR137" s="96">
        <v>61435.551127218918</v>
      </c>
      <c r="AS137" s="96">
        <v>0</v>
      </c>
      <c r="AT137" s="96">
        <v>89428.918590522459</v>
      </c>
      <c r="AU137" s="96">
        <v>91332.114482841745</v>
      </c>
      <c r="AV137" s="96">
        <v>65002.403215942933</v>
      </c>
      <c r="AW137" s="96">
        <v>61435.551127218918</v>
      </c>
      <c r="AX137" s="96">
        <v>92000</v>
      </c>
      <c r="AY137" s="96">
        <v>91080</v>
      </c>
      <c r="AZ137" s="96">
        <v>92920</v>
      </c>
      <c r="BA137" s="96">
        <v>59340</v>
      </c>
      <c r="BB137" s="96">
        <v>92000</v>
      </c>
      <c r="BC137" s="96">
        <v>92000</v>
      </c>
      <c r="BD137" s="96">
        <v>92000</v>
      </c>
      <c r="BE137" s="96">
        <v>92000</v>
      </c>
      <c r="BF137" s="96">
        <v>92000</v>
      </c>
      <c r="BG137" s="96">
        <v>92000</v>
      </c>
      <c r="BH137" s="96">
        <v>92000</v>
      </c>
      <c r="BI137" s="96">
        <v>92000</v>
      </c>
      <c r="BJ137" s="96">
        <v>92000</v>
      </c>
      <c r="BK137" s="96">
        <v>92000</v>
      </c>
      <c r="BL137" s="96">
        <v>92000</v>
      </c>
      <c r="BM137" s="96">
        <v>92000</v>
      </c>
      <c r="BN137" s="96">
        <v>7111.6115185119124</v>
      </c>
      <c r="BO137" s="96">
        <v>7109.5148145667372</v>
      </c>
      <c r="BP137" s="96">
        <v>7107.4236275253243</v>
      </c>
      <c r="BQ137" s="96">
        <v>7105.2673302603198</v>
      </c>
      <c r="BR137" s="96">
        <v>7103.1168831169107</v>
      </c>
      <c r="BS137" s="96">
        <v>7100.9722623198259</v>
      </c>
      <c r="BT137" s="96">
        <v>7098.8334442226787</v>
      </c>
      <c r="BU137" s="96">
        <v>7096.6654854713179</v>
      </c>
      <c r="BV137" s="96">
        <v>7094.5382965076406</v>
      </c>
      <c r="BW137" s="96">
        <v>5222.7485974290084</v>
      </c>
      <c r="BX137" s="96">
        <v>5220.67276938347</v>
      </c>
      <c r="BY137" s="96">
        <v>5218.6025200458171</v>
      </c>
      <c r="BZ137" s="96">
        <v>5520.0000000000045</v>
      </c>
      <c r="CA137" s="96">
        <v>5520.0000000000045</v>
      </c>
      <c r="CB137" s="96">
        <v>5520.0000000000045</v>
      </c>
      <c r="CC137" s="96">
        <v>5520.0000000000045</v>
      </c>
      <c r="CD137" s="96">
        <v>5520.0000000000045</v>
      </c>
      <c r="CE137" s="96">
        <v>5520.0000000000045</v>
      </c>
      <c r="CF137" s="96">
        <v>5520.0000000000045</v>
      </c>
      <c r="CG137" s="96">
        <v>5520.0000000000045</v>
      </c>
      <c r="CH137" s="96">
        <v>5520.0000000000045</v>
      </c>
      <c r="CI137" s="96">
        <v>3680.0000000000032</v>
      </c>
      <c r="CJ137" s="96">
        <v>3680.0000000000032</v>
      </c>
      <c r="CK137" s="96">
        <v>3680.0000000000032</v>
      </c>
      <c r="CL137" s="96">
        <v>92000</v>
      </c>
      <c r="CM137" s="96">
        <v>92000</v>
      </c>
      <c r="CN137" s="96">
        <v>92000</v>
      </c>
      <c r="CO137" s="96">
        <v>92000</v>
      </c>
      <c r="CP137" s="96">
        <v>92000</v>
      </c>
      <c r="CQ137" s="96">
        <v>92000</v>
      </c>
      <c r="CR137" s="96">
        <v>92000</v>
      </c>
      <c r="CS137" s="96">
        <v>92000</v>
      </c>
      <c r="CT137" s="96">
        <v>92000</v>
      </c>
      <c r="CU137" s="96">
        <v>92000</v>
      </c>
      <c r="CV137" s="96">
        <v>92000</v>
      </c>
      <c r="CW137" s="96">
        <v>92000</v>
      </c>
      <c r="CX137" s="96">
        <v>1501.5203004829309</v>
      </c>
      <c r="CY137" s="96">
        <v>1499.542277893135</v>
      </c>
      <c r="CZ137" s="96">
        <v>1497.569459929543</v>
      </c>
      <c r="DA137" s="96">
        <v>1495.5352172267119</v>
      </c>
      <c r="DB137" s="96">
        <v>1493.506493506507</v>
      </c>
      <c r="DC137" s="96">
        <v>1491.4832663394629</v>
      </c>
      <c r="DD137" s="96">
        <v>1489.465513417621</v>
      </c>
      <c r="DE137" s="96">
        <v>1487.420269312554</v>
      </c>
      <c r="DF137" s="96">
        <v>1485.4134872713601</v>
      </c>
      <c r="DG137" s="96">
        <v>1483.412112912496</v>
      </c>
      <c r="DH137" s="96">
        <v>1481.416124407185</v>
      </c>
      <c r="DI137" s="96">
        <v>1479.425500044051</v>
      </c>
      <c r="DJ137" s="96">
        <v>3680.0000000000032</v>
      </c>
      <c r="DK137" s="96">
        <v>3680.0000000000032</v>
      </c>
      <c r="DL137" s="96">
        <v>3680.0000000000032</v>
      </c>
      <c r="DM137" s="96">
        <v>3680.0000000000032</v>
      </c>
      <c r="DN137" s="96">
        <v>3680.0000000000032</v>
      </c>
      <c r="DO137" s="96">
        <v>3680.0000000000032</v>
      </c>
      <c r="DP137" s="96">
        <v>3680.0000000000032</v>
      </c>
      <c r="DQ137" s="96">
        <v>3680.0000000000032</v>
      </c>
      <c r="DR137" s="96">
        <v>3680.0000000000032</v>
      </c>
      <c r="DS137" s="96">
        <v>0</v>
      </c>
      <c r="DT137" s="96">
        <v>0</v>
      </c>
      <c r="DU137" s="96">
        <v>0</v>
      </c>
      <c r="DV137" s="96">
        <v>5151.2552246029127</v>
      </c>
      <c r="DW137" s="96">
        <v>5025.3259221829339</v>
      </c>
      <c r="DX137" s="96">
        <v>4899.72266104968</v>
      </c>
      <c r="DY137" s="96">
        <v>4770.2031246576244</v>
      </c>
      <c r="DZ137" s="96">
        <v>4641.0293667118858</v>
      </c>
      <c r="EA137" s="96">
        <v>4512.2000043707412</v>
      </c>
      <c r="EB137" s="96">
        <v>4383.713662156264</v>
      </c>
      <c r="EC137" s="96">
        <v>4253.4710779826646</v>
      </c>
      <c r="ED137" s="96">
        <v>4125.6722460440224</v>
      </c>
      <c r="EE137" s="96">
        <v>305.97339361793718</v>
      </c>
      <c r="EF137" s="96">
        <v>183.74036687289589</v>
      </c>
      <c r="EG137" s="96">
        <v>61.830637818138356</v>
      </c>
      <c r="EH137" s="101">
        <v>46296</v>
      </c>
      <c r="EI137" s="99">
        <v>0.06</v>
      </c>
      <c r="EJ137" t="s">
        <v>376</v>
      </c>
      <c r="EK137" s="101">
        <v>46661</v>
      </c>
      <c r="EL137" s="99">
        <v>0.04</v>
      </c>
      <c r="EM137" t="s">
        <v>377</v>
      </c>
      <c r="EN137" s="101"/>
      <c r="EO137" s="99"/>
      <c r="EQ137" s="101"/>
      <c r="ER137" s="99"/>
    </row>
    <row r="138" spans="1:148" x14ac:dyDescent="0.3">
      <c r="A138" t="s">
        <v>37</v>
      </c>
      <c r="B138" t="s">
        <v>53</v>
      </c>
      <c r="C138" t="s">
        <v>89</v>
      </c>
      <c r="D138" t="s">
        <v>396</v>
      </c>
      <c r="E138" t="s">
        <v>576</v>
      </c>
      <c r="F138" s="94">
        <v>76000</v>
      </c>
      <c r="G138" s="95">
        <v>12</v>
      </c>
      <c r="H138" s="96">
        <v>1.02</v>
      </c>
      <c r="I138" s="96">
        <v>1.013055555555556</v>
      </c>
      <c r="J138" s="97">
        <v>0.9900000000000001</v>
      </c>
      <c r="K138" s="96">
        <v>1.0068549492733749</v>
      </c>
      <c r="L138" s="96">
        <v>1.0101010101010099</v>
      </c>
      <c r="M138" s="96">
        <v>1</v>
      </c>
      <c r="N138" s="98">
        <v>0.67600000000000005</v>
      </c>
      <c r="O138" s="98">
        <v>0.68750903606949665</v>
      </c>
      <c r="P138" s="98">
        <v>0.6828282828282829</v>
      </c>
      <c r="Q138" s="99">
        <v>0</v>
      </c>
      <c r="R138" s="96">
        <v>1</v>
      </c>
      <c r="S138" s="96">
        <v>1.0101010101010099</v>
      </c>
      <c r="T138" s="99">
        <v>-6.8082788671023353E-3</v>
      </c>
      <c r="U138" s="99">
        <v>6.8549492733751549E-3</v>
      </c>
      <c r="V138" s="95">
        <v>0</v>
      </c>
      <c r="W138" s="99">
        <v>0</v>
      </c>
      <c r="X138" s="99">
        <v>0</v>
      </c>
      <c r="Y138" s="95">
        <v>0</v>
      </c>
      <c r="Z138" s="95">
        <v>1</v>
      </c>
      <c r="AA138" s="98">
        <v>0.68750903606949665</v>
      </c>
      <c r="AB138" s="98">
        <v>0.6828282828282829</v>
      </c>
      <c r="AC138" s="100">
        <v>0</v>
      </c>
      <c r="AD138" s="96">
        <v>0</v>
      </c>
      <c r="AE138" s="95">
        <v>1</v>
      </c>
      <c r="AF138" s="95">
        <v>0</v>
      </c>
      <c r="AG138" s="96">
        <v>1.0166666666666659</v>
      </c>
      <c r="AH138" s="96">
        <v>1</v>
      </c>
      <c r="AI138" s="96">
        <v>1.0166666666666659</v>
      </c>
      <c r="AJ138" s="96">
        <v>77520</v>
      </c>
      <c r="AK138" s="96">
        <v>76992.222222222219</v>
      </c>
      <c r="AL138" s="96">
        <v>75240.000000000015</v>
      </c>
      <c r="AM138" s="96">
        <v>76520.976144776534</v>
      </c>
      <c r="AN138" s="96">
        <v>76767.676767676749</v>
      </c>
      <c r="AO138" s="96">
        <v>76000</v>
      </c>
      <c r="AP138" s="96">
        <v>51376</v>
      </c>
      <c r="AQ138" s="96">
        <v>52250.686741281737</v>
      </c>
      <c r="AR138" s="96">
        <v>51894.949494949498</v>
      </c>
      <c r="AS138" s="96">
        <v>0</v>
      </c>
      <c r="AT138" s="96">
        <v>76000.000000000015</v>
      </c>
      <c r="AU138" s="96">
        <v>76767.676767676749</v>
      </c>
      <c r="AV138" s="96">
        <v>52250.686741281737</v>
      </c>
      <c r="AW138" s="96">
        <v>51894.949494949498</v>
      </c>
      <c r="AX138" s="96">
        <v>76000</v>
      </c>
      <c r="AY138" s="96">
        <v>75240</v>
      </c>
      <c r="AZ138" s="96">
        <v>75240</v>
      </c>
      <c r="BA138" s="96">
        <v>46740</v>
      </c>
      <c r="BB138" s="96">
        <v>76000</v>
      </c>
      <c r="BC138" s="96">
        <v>76000</v>
      </c>
      <c r="BD138" s="96">
        <v>76000</v>
      </c>
      <c r="BE138" s="96">
        <v>76000</v>
      </c>
      <c r="BF138" s="96">
        <v>76000</v>
      </c>
      <c r="BG138" s="96">
        <v>76000</v>
      </c>
      <c r="BH138" s="96">
        <v>76000</v>
      </c>
      <c r="BI138" s="96">
        <v>76000</v>
      </c>
      <c r="BJ138" s="96">
        <v>76000</v>
      </c>
      <c r="BK138" s="96">
        <v>76000</v>
      </c>
      <c r="BL138" s="96">
        <v>76000</v>
      </c>
      <c r="BM138" s="96">
        <v>76000</v>
      </c>
      <c r="BN138" s="96">
        <v>1520.0000000000009</v>
      </c>
      <c r="BO138" s="96">
        <v>1520.0000000000009</v>
      </c>
      <c r="BP138" s="96">
        <v>1520.0000000000009</v>
      </c>
      <c r="BQ138" s="96">
        <v>1520.0000000000009</v>
      </c>
      <c r="BR138" s="96">
        <v>1520.0000000000009</v>
      </c>
      <c r="BS138" s="96">
        <v>1520.0000000000009</v>
      </c>
      <c r="BT138" s="96">
        <v>1520.0000000000009</v>
      </c>
      <c r="BU138" s="96">
        <v>1520.0000000000009</v>
      </c>
      <c r="BV138" s="96">
        <v>1520.0000000000009</v>
      </c>
      <c r="BW138" s="96">
        <v>1520.0000000000009</v>
      </c>
      <c r="BX138" s="96">
        <v>0</v>
      </c>
      <c r="BY138" s="96">
        <v>0</v>
      </c>
      <c r="BZ138" s="96">
        <v>1520.0000000000009</v>
      </c>
      <c r="CA138" s="96">
        <v>1520.0000000000009</v>
      </c>
      <c r="CB138" s="96">
        <v>1520.0000000000009</v>
      </c>
      <c r="CC138" s="96">
        <v>1520.0000000000009</v>
      </c>
      <c r="CD138" s="96">
        <v>1520.0000000000009</v>
      </c>
      <c r="CE138" s="96">
        <v>1520.0000000000009</v>
      </c>
      <c r="CF138" s="96">
        <v>1520.0000000000009</v>
      </c>
      <c r="CG138" s="96">
        <v>1520.0000000000009</v>
      </c>
      <c r="CH138" s="96">
        <v>1520.0000000000009</v>
      </c>
      <c r="CI138" s="96">
        <v>1520.0000000000009</v>
      </c>
      <c r="CJ138" s="96">
        <v>0</v>
      </c>
      <c r="CK138" s="96">
        <v>0</v>
      </c>
      <c r="CL138" s="96">
        <v>76000</v>
      </c>
      <c r="CM138" s="96">
        <v>76000</v>
      </c>
      <c r="CN138" s="96">
        <v>76000</v>
      </c>
      <c r="CO138" s="96">
        <v>76000</v>
      </c>
      <c r="CP138" s="96">
        <v>76000</v>
      </c>
      <c r="CQ138" s="96">
        <v>76000</v>
      </c>
      <c r="CR138" s="96">
        <v>76000</v>
      </c>
      <c r="CS138" s="96">
        <v>76000</v>
      </c>
      <c r="CT138" s="96">
        <v>76000</v>
      </c>
      <c r="CU138" s="96">
        <v>76000</v>
      </c>
      <c r="CV138" s="96">
        <v>76000</v>
      </c>
      <c r="CW138" s="96">
        <v>76000</v>
      </c>
      <c r="CX138" s="96">
        <v>0</v>
      </c>
      <c r="CY138" s="96">
        <v>0</v>
      </c>
      <c r="CZ138" s="96">
        <v>0</v>
      </c>
      <c r="DA138" s="96">
        <v>0</v>
      </c>
      <c r="DB138" s="96">
        <v>0</v>
      </c>
      <c r="DC138" s="96">
        <v>0</v>
      </c>
      <c r="DD138" s="96">
        <v>0</v>
      </c>
      <c r="DE138" s="96">
        <v>0</v>
      </c>
      <c r="DF138" s="96">
        <v>0</v>
      </c>
      <c r="DG138" s="96">
        <v>0</v>
      </c>
      <c r="DH138" s="96">
        <v>0</v>
      </c>
      <c r="DI138" s="96">
        <v>0</v>
      </c>
      <c r="DJ138" s="96">
        <v>0</v>
      </c>
      <c r="DK138" s="96">
        <v>0</v>
      </c>
      <c r="DL138" s="96">
        <v>0</v>
      </c>
      <c r="DM138" s="96">
        <v>0</v>
      </c>
      <c r="DN138" s="96">
        <v>0</v>
      </c>
      <c r="DO138" s="96">
        <v>0</v>
      </c>
      <c r="DP138" s="96">
        <v>0</v>
      </c>
      <c r="DQ138" s="96">
        <v>0</v>
      </c>
      <c r="DR138" s="96">
        <v>0</v>
      </c>
      <c r="DS138" s="96">
        <v>0</v>
      </c>
      <c r="DT138" s="96">
        <v>0</v>
      </c>
      <c r="DU138" s="96">
        <v>0</v>
      </c>
      <c r="DV138" s="96">
        <v>0</v>
      </c>
      <c r="DW138" s="96">
        <v>0</v>
      </c>
      <c r="DX138" s="96">
        <v>0</v>
      </c>
      <c r="DY138" s="96">
        <v>0</v>
      </c>
      <c r="DZ138" s="96">
        <v>0</v>
      </c>
      <c r="EA138" s="96">
        <v>0</v>
      </c>
      <c r="EB138" s="96">
        <v>0</v>
      </c>
      <c r="EC138" s="96">
        <v>0</v>
      </c>
      <c r="ED138" s="96">
        <v>0</v>
      </c>
      <c r="EE138" s="96">
        <v>0</v>
      </c>
      <c r="EF138" s="96">
        <v>0</v>
      </c>
      <c r="EG138" s="96">
        <v>0</v>
      </c>
      <c r="EH138" s="101">
        <v>46327</v>
      </c>
      <c r="EI138" s="99">
        <v>0.02</v>
      </c>
      <c r="EJ138" t="s">
        <v>376</v>
      </c>
      <c r="EK138" s="101"/>
      <c r="EL138" s="99"/>
      <c r="EN138" s="101"/>
      <c r="EO138" s="99"/>
      <c r="EQ138" s="101"/>
      <c r="ER138" s="99"/>
    </row>
    <row r="139" spans="1:148" x14ac:dyDescent="0.3">
      <c r="A139" t="s">
        <v>37</v>
      </c>
      <c r="B139" t="s">
        <v>53</v>
      </c>
      <c r="C139" t="s">
        <v>91</v>
      </c>
      <c r="D139" t="s">
        <v>398</v>
      </c>
      <c r="E139" t="s">
        <v>577</v>
      </c>
      <c r="F139" s="94">
        <v>60000</v>
      </c>
      <c r="G139" s="95">
        <v>12</v>
      </c>
      <c r="H139" s="96">
        <v>1</v>
      </c>
      <c r="I139" s="96">
        <v>1</v>
      </c>
      <c r="J139" s="97">
        <v>0.99299370897155337</v>
      </c>
      <c r="K139" s="96">
        <v>1</v>
      </c>
      <c r="L139" s="96">
        <v>1.007055725494679</v>
      </c>
      <c r="M139" s="96">
        <v>1</v>
      </c>
      <c r="N139" s="98">
        <v>0.66</v>
      </c>
      <c r="O139" s="98">
        <v>0.66465677882648833</v>
      </c>
      <c r="P139" s="98">
        <v>0.65803606861473762</v>
      </c>
      <c r="Q139" s="99">
        <v>0</v>
      </c>
      <c r="R139" s="96">
        <v>1</v>
      </c>
      <c r="S139" s="96">
        <v>0.99702434638596604</v>
      </c>
      <c r="T139" s="99">
        <v>0</v>
      </c>
      <c r="U139" s="99">
        <v>0</v>
      </c>
      <c r="V139" s="95">
        <v>0</v>
      </c>
      <c r="W139" s="99">
        <v>0</v>
      </c>
      <c r="X139" s="99">
        <v>0</v>
      </c>
      <c r="Y139" s="95">
        <v>0</v>
      </c>
      <c r="Z139" s="95">
        <v>1</v>
      </c>
      <c r="AA139" s="98">
        <v>0.66465677882648833</v>
      </c>
      <c r="AB139" s="98">
        <v>0.65803606861473762</v>
      </c>
      <c r="AC139" s="100">
        <v>0</v>
      </c>
      <c r="AD139" s="96">
        <v>0</v>
      </c>
      <c r="AE139" s="95">
        <v>0</v>
      </c>
      <c r="AF139" s="95">
        <v>0</v>
      </c>
      <c r="AG139" s="96">
        <v>1</v>
      </c>
      <c r="AH139" s="96">
        <v>1.012138206284618</v>
      </c>
      <c r="AI139" s="96">
        <v>1.012138206284618</v>
      </c>
      <c r="AJ139" s="96">
        <v>60000</v>
      </c>
      <c r="AK139" s="96">
        <v>60000</v>
      </c>
      <c r="AL139" s="96">
        <v>59579.622538293203</v>
      </c>
      <c r="AM139" s="96">
        <v>60000</v>
      </c>
      <c r="AN139" s="96">
        <v>60423.343529680758</v>
      </c>
      <c r="AO139" s="96">
        <v>60000</v>
      </c>
      <c r="AP139" s="96">
        <v>39600</v>
      </c>
      <c r="AQ139" s="96">
        <v>39879.406729589296</v>
      </c>
      <c r="AR139" s="96">
        <v>39482.164116884247</v>
      </c>
      <c r="AS139" s="96">
        <v>0</v>
      </c>
      <c r="AT139" s="96">
        <v>60000</v>
      </c>
      <c r="AU139" s="96">
        <v>59821.460783157963</v>
      </c>
      <c r="AV139" s="96">
        <v>39879.406729589296</v>
      </c>
      <c r="AW139" s="96">
        <v>39482.164116884247</v>
      </c>
      <c r="AX139" s="96">
        <v>60000</v>
      </c>
      <c r="AY139" s="96">
        <v>59400</v>
      </c>
      <c r="AZ139" s="96">
        <v>60299.999999999993</v>
      </c>
      <c r="BA139" s="96">
        <v>38100</v>
      </c>
      <c r="BB139" s="96">
        <v>60000</v>
      </c>
      <c r="BC139" s="96">
        <v>60000</v>
      </c>
      <c r="BD139" s="96">
        <v>60000</v>
      </c>
      <c r="BE139" s="96">
        <v>60000</v>
      </c>
      <c r="BF139" s="96">
        <v>60000</v>
      </c>
      <c r="BG139" s="96">
        <v>60000</v>
      </c>
      <c r="BH139" s="96">
        <v>60000</v>
      </c>
      <c r="BI139" s="96">
        <v>60000</v>
      </c>
      <c r="BJ139" s="96">
        <v>60000</v>
      </c>
      <c r="BK139" s="96">
        <v>60000</v>
      </c>
      <c r="BL139" s="96">
        <v>60000</v>
      </c>
      <c r="BM139" s="96">
        <v>60000</v>
      </c>
      <c r="BN139" s="96">
        <v>732.3312544934746</v>
      </c>
      <c r="BO139" s="96">
        <v>731.60954099018124</v>
      </c>
      <c r="BP139" s="96">
        <v>730.8892485857665</v>
      </c>
      <c r="BQ139" s="96">
        <v>730.14602920583366</v>
      </c>
      <c r="BR139" s="96">
        <v>729.40431980549556</v>
      </c>
      <c r="BS139" s="96">
        <v>728.66411578772272</v>
      </c>
      <c r="BT139" s="96">
        <v>727.92541257415076</v>
      </c>
      <c r="BU139" s="96">
        <v>727.17613268473701</v>
      </c>
      <c r="BV139" s="96">
        <v>726.44044183500341</v>
      </c>
      <c r="BW139" s="96">
        <v>725.70623809129484</v>
      </c>
      <c r="BX139" s="96">
        <v>724.97351694914778</v>
      </c>
      <c r="BY139" s="96">
        <v>724.24227392232422</v>
      </c>
      <c r="BZ139" s="96">
        <v>0</v>
      </c>
      <c r="CA139" s="96">
        <v>0</v>
      </c>
      <c r="CB139" s="96">
        <v>0</v>
      </c>
      <c r="CC139" s="96">
        <v>0</v>
      </c>
      <c r="CD139" s="96">
        <v>0</v>
      </c>
      <c r="CE139" s="96">
        <v>0</v>
      </c>
      <c r="CF139" s="96">
        <v>0</v>
      </c>
      <c r="CG139" s="96">
        <v>0</v>
      </c>
      <c r="CH139" s="96">
        <v>0</v>
      </c>
      <c r="CI139" s="96">
        <v>0</v>
      </c>
      <c r="CJ139" s="96">
        <v>0</v>
      </c>
      <c r="CK139" s="96">
        <v>0</v>
      </c>
      <c r="CL139" s="96">
        <v>60000</v>
      </c>
      <c r="CM139" s="96">
        <v>60000</v>
      </c>
      <c r="CN139" s="96">
        <v>60000</v>
      </c>
      <c r="CO139" s="96">
        <v>60000</v>
      </c>
      <c r="CP139" s="96">
        <v>60000</v>
      </c>
      <c r="CQ139" s="96">
        <v>60000</v>
      </c>
      <c r="CR139" s="96">
        <v>60000</v>
      </c>
      <c r="CS139" s="96">
        <v>60000</v>
      </c>
      <c r="CT139" s="96">
        <v>60000</v>
      </c>
      <c r="CU139" s="96">
        <v>60000</v>
      </c>
      <c r="CV139" s="96">
        <v>60000</v>
      </c>
      <c r="CW139" s="96">
        <v>60000</v>
      </c>
      <c r="CX139" s="96">
        <v>732.3312544934746</v>
      </c>
      <c r="CY139" s="96">
        <v>731.60954099018124</v>
      </c>
      <c r="CZ139" s="96">
        <v>730.8892485857665</v>
      </c>
      <c r="DA139" s="96">
        <v>730.14602920583366</v>
      </c>
      <c r="DB139" s="96">
        <v>729.40431980549556</v>
      </c>
      <c r="DC139" s="96">
        <v>728.66411578772272</v>
      </c>
      <c r="DD139" s="96">
        <v>727.92541257415076</v>
      </c>
      <c r="DE139" s="96">
        <v>727.17613268473701</v>
      </c>
      <c r="DF139" s="96">
        <v>726.44044183500341</v>
      </c>
      <c r="DG139" s="96">
        <v>725.70623809129484</v>
      </c>
      <c r="DH139" s="96">
        <v>724.97351694914778</v>
      </c>
      <c r="DI139" s="96">
        <v>724.24227392232422</v>
      </c>
      <c r="DJ139" s="96">
        <v>0</v>
      </c>
      <c r="DK139" s="96">
        <v>0</v>
      </c>
      <c r="DL139" s="96">
        <v>0</v>
      </c>
      <c r="DM139" s="96">
        <v>0</v>
      </c>
      <c r="DN139" s="96">
        <v>0</v>
      </c>
      <c r="DO139" s="96">
        <v>0</v>
      </c>
      <c r="DP139" s="96">
        <v>0</v>
      </c>
      <c r="DQ139" s="96">
        <v>0</v>
      </c>
      <c r="DR139" s="96">
        <v>0</v>
      </c>
      <c r="DS139" s="96">
        <v>0</v>
      </c>
      <c r="DT139" s="96">
        <v>0</v>
      </c>
      <c r="DU139" s="96">
        <v>0</v>
      </c>
      <c r="DV139" s="96">
        <v>692.77655726060595</v>
      </c>
      <c r="DW139" s="96">
        <v>633.68428000923234</v>
      </c>
      <c r="DX139" s="96">
        <v>574.70695880112999</v>
      </c>
      <c r="DY139" s="96">
        <v>513.8509173556472</v>
      </c>
      <c r="DZ139" s="96">
        <v>453.11703055331168</v>
      </c>
      <c r="EA139" s="96">
        <v>392.50493096646193</v>
      </c>
      <c r="EB139" s="96">
        <v>332.01425263952541</v>
      </c>
      <c r="EC139" s="96">
        <v>270.65597165493841</v>
      </c>
      <c r="ED139" s="96">
        <v>210.40901940220459</v>
      </c>
      <c r="EE139" s="96">
        <v>150.28239338625849</v>
      </c>
      <c r="EF139" s="96">
        <v>90.275733490337018</v>
      </c>
      <c r="EG139" s="96">
        <v>30.388681033208801</v>
      </c>
      <c r="EH139" s="101"/>
      <c r="EI139" s="99"/>
      <c r="EK139" s="101"/>
      <c r="EL139" s="99"/>
      <c r="EN139" s="101"/>
      <c r="EO139" s="99"/>
      <c r="EQ139" s="101"/>
      <c r="ER139" s="99"/>
    </row>
    <row r="140" spans="1:148" x14ac:dyDescent="0.3">
      <c r="A140" t="s">
        <v>37</v>
      </c>
      <c r="B140" t="s">
        <v>53</v>
      </c>
      <c r="C140" t="s">
        <v>93</v>
      </c>
      <c r="D140" t="s">
        <v>400</v>
      </c>
      <c r="E140" t="s">
        <v>578</v>
      </c>
      <c r="F140" s="94">
        <v>44000</v>
      </c>
      <c r="G140" s="95">
        <v>12</v>
      </c>
      <c r="H140" s="96">
        <v>1.04</v>
      </c>
      <c r="I140" s="96">
        <v>1.04</v>
      </c>
      <c r="J140" s="97">
        <v>0.98900209700948194</v>
      </c>
      <c r="K140" s="96">
        <v>0.99999999999999978</v>
      </c>
      <c r="L140" s="96">
        <v>1.011120201892163</v>
      </c>
      <c r="M140" s="96">
        <v>1</v>
      </c>
      <c r="N140" s="98">
        <v>0.68799999999999994</v>
      </c>
      <c r="O140" s="98">
        <v>0.69565069890180797</v>
      </c>
      <c r="P140" s="98">
        <v>0.69800108390350857</v>
      </c>
      <c r="Q140" s="99">
        <v>0</v>
      </c>
      <c r="R140" s="96">
        <v>0.99999999999999978</v>
      </c>
      <c r="S140" s="96">
        <v>1.0145364591620769</v>
      </c>
      <c r="T140" s="99">
        <v>0</v>
      </c>
      <c r="U140" s="99">
        <v>0</v>
      </c>
      <c r="V140" s="95">
        <v>0</v>
      </c>
      <c r="W140" s="99">
        <v>0</v>
      </c>
      <c r="X140" s="99">
        <v>0</v>
      </c>
      <c r="Y140" s="95">
        <v>0</v>
      </c>
      <c r="Z140" s="95">
        <v>1</v>
      </c>
      <c r="AA140" s="98">
        <v>0.69565069890180797</v>
      </c>
      <c r="AB140" s="98">
        <v>0.69800108390350857</v>
      </c>
      <c r="AC140" s="100">
        <v>0</v>
      </c>
      <c r="AD140" s="96">
        <v>0</v>
      </c>
      <c r="AE140" s="95">
        <v>1</v>
      </c>
      <c r="AF140" s="95">
        <v>0</v>
      </c>
      <c r="AG140" s="96">
        <v>1</v>
      </c>
      <c r="AH140" s="96">
        <v>0.99597028697853884</v>
      </c>
      <c r="AI140" s="96">
        <v>0.99597028697853884</v>
      </c>
      <c r="AJ140" s="96">
        <v>45760</v>
      </c>
      <c r="AK140" s="96">
        <v>45760.000000000007</v>
      </c>
      <c r="AL140" s="96">
        <v>43516.092268417196</v>
      </c>
      <c r="AM140" s="96">
        <v>43999.999999999993</v>
      </c>
      <c r="AN140" s="96">
        <v>44489.288883255169</v>
      </c>
      <c r="AO140" s="96">
        <v>44000</v>
      </c>
      <c r="AP140" s="96">
        <v>30272</v>
      </c>
      <c r="AQ140" s="96">
        <v>30608.63075167955</v>
      </c>
      <c r="AR140" s="96">
        <v>30712.047691754378</v>
      </c>
      <c r="AS140" s="96">
        <v>0</v>
      </c>
      <c r="AT140" s="96">
        <v>43999.999999999993</v>
      </c>
      <c r="AU140" s="96">
        <v>44639.604203131377</v>
      </c>
      <c r="AV140" s="96">
        <v>30608.63075167955</v>
      </c>
      <c r="AW140" s="96">
        <v>30712.047691754378</v>
      </c>
      <c r="AX140" s="96">
        <v>44000</v>
      </c>
      <c r="AY140" s="96">
        <v>43560</v>
      </c>
      <c r="AZ140" s="96">
        <v>43340</v>
      </c>
      <c r="BA140" s="96">
        <v>28820</v>
      </c>
      <c r="BB140" s="96">
        <v>44000</v>
      </c>
      <c r="BC140" s="96">
        <v>44000</v>
      </c>
      <c r="BD140" s="96">
        <v>44000</v>
      </c>
      <c r="BE140" s="96">
        <v>44000</v>
      </c>
      <c r="BF140" s="96">
        <v>44000</v>
      </c>
      <c r="BG140" s="96">
        <v>44000</v>
      </c>
      <c r="BH140" s="96">
        <v>44000</v>
      </c>
      <c r="BI140" s="96">
        <v>44000</v>
      </c>
      <c r="BJ140" s="96">
        <v>44000</v>
      </c>
      <c r="BK140" s="96">
        <v>44000</v>
      </c>
      <c r="BL140" s="96">
        <v>44000</v>
      </c>
      <c r="BM140" s="96">
        <v>44000</v>
      </c>
      <c r="BN140" s="96">
        <v>-176.98237339313621</v>
      </c>
      <c r="BO140" s="96">
        <v>-177.0399276848118</v>
      </c>
      <c r="BP140" s="96">
        <v>-177.09751942173031</v>
      </c>
      <c r="BQ140" s="96">
        <v>-177.1571028305425</v>
      </c>
      <c r="BR140" s="96">
        <v>-177.2167263458133</v>
      </c>
      <c r="BS140" s="96">
        <v>-177.27639000805871</v>
      </c>
      <c r="BT140" s="96">
        <v>-177.3360938578339</v>
      </c>
      <c r="BU140" s="96">
        <v>-177.39681768224401</v>
      </c>
      <c r="BV140" s="96">
        <v>-177.4566026894768</v>
      </c>
      <c r="BW140" s="96">
        <v>-177.51642800692079</v>
      </c>
      <c r="BX140" s="96">
        <v>-177.57629367536549</v>
      </c>
      <c r="BY140" s="96">
        <v>-177.6361997356446</v>
      </c>
      <c r="BZ140" s="96">
        <v>0</v>
      </c>
      <c r="CA140" s="96">
        <v>0</v>
      </c>
      <c r="CB140" s="96">
        <v>0</v>
      </c>
      <c r="CC140" s="96">
        <v>0</v>
      </c>
      <c r="CD140" s="96">
        <v>0</v>
      </c>
      <c r="CE140" s="96">
        <v>0</v>
      </c>
      <c r="CF140" s="96">
        <v>0</v>
      </c>
      <c r="CG140" s="96">
        <v>0</v>
      </c>
      <c r="CH140" s="96">
        <v>0</v>
      </c>
      <c r="CI140" s="96">
        <v>0</v>
      </c>
      <c r="CJ140" s="96">
        <v>0</v>
      </c>
      <c r="CK140" s="96">
        <v>0</v>
      </c>
      <c r="CL140" s="96">
        <v>44000</v>
      </c>
      <c r="CM140" s="96">
        <v>44000</v>
      </c>
      <c r="CN140" s="96">
        <v>44000</v>
      </c>
      <c r="CO140" s="96">
        <v>44000</v>
      </c>
      <c r="CP140" s="96">
        <v>44000</v>
      </c>
      <c r="CQ140" s="96">
        <v>44000</v>
      </c>
      <c r="CR140" s="96">
        <v>44000</v>
      </c>
      <c r="CS140" s="96">
        <v>44000</v>
      </c>
      <c r="CT140" s="96">
        <v>44000</v>
      </c>
      <c r="CU140" s="96">
        <v>44000</v>
      </c>
      <c r="CV140" s="96">
        <v>44000</v>
      </c>
      <c r="CW140" s="96">
        <v>44000</v>
      </c>
      <c r="CX140" s="96">
        <v>-176.98237339313621</v>
      </c>
      <c r="CY140" s="96">
        <v>-177.0399276848118</v>
      </c>
      <c r="CZ140" s="96">
        <v>-177.09751942173031</v>
      </c>
      <c r="DA140" s="96">
        <v>-177.1571028305425</v>
      </c>
      <c r="DB140" s="96">
        <v>-177.2167263458133</v>
      </c>
      <c r="DC140" s="96">
        <v>-177.27639000805871</v>
      </c>
      <c r="DD140" s="96">
        <v>-177.3360938578339</v>
      </c>
      <c r="DE140" s="96">
        <v>-177.39681768224401</v>
      </c>
      <c r="DF140" s="96">
        <v>-177.4566026894768</v>
      </c>
      <c r="DG140" s="96">
        <v>-177.51642800692079</v>
      </c>
      <c r="DH140" s="96">
        <v>-177.57629367536549</v>
      </c>
      <c r="DI140" s="96">
        <v>-177.6361997356446</v>
      </c>
      <c r="DJ140" s="96">
        <v>0</v>
      </c>
      <c r="DK140" s="96">
        <v>0</v>
      </c>
      <c r="DL140" s="96">
        <v>0</v>
      </c>
      <c r="DM140" s="96">
        <v>0</v>
      </c>
      <c r="DN140" s="96">
        <v>0</v>
      </c>
      <c r="DO140" s="96">
        <v>0</v>
      </c>
      <c r="DP140" s="96">
        <v>0</v>
      </c>
      <c r="DQ140" s="96">
        <v>0</v>
      </c>
      <c r="DR140" s="96">
        <v>0</v>
      </c>
      <c r="DS140" s="96">
        <v>0</v>
      </c>
      <c r="DT140" s="96">
        <v>0</v>
      </c>
      <c r="DU140" s="96">
        <v>0</v>
      </c>
      <c r="DV140" s="96">
        <v>-170.1510868182163</v>
      </c>
      <c r="DW140" s="96">
        <v>-155.84013104738179</v>
      </c>
      <c r="DX140" s="96">
        <v>-141.51982683695019</v>
      </c>
      <c r="DY140" s="96">
        <v>-126.7042496871169</v>
      </c>
      <c r="DZ140" s="96">
        <v>-111.8786596276298</v>
      </c>
      <c r="EA140" s="96">
        <v>-97.043046504410313</v>
      </c>
      <c r="EB140" s="96">
        <v>-82.197400149672802</v>
      </c>
      <c r="EC140" s="96">
        <v>-67.098090754330372</v>
      </c>
      <c r="ED140" s="96">
        <v>-52.232182479808209</v>
      </c>
      <c r="EE140" s="96">
        <v>-37.356210220241159</v>
      </c>
      <c r="EF140" s="96">
        <v>-22.47016375242827</v>
      </c>
      <c r="EG140" s="96">
        <v>-7.5740328393196776</v>
      </c>
      <c r="EH140" s="101">
        <v>46023</v>
      </c>
      <c r="EI140" s="99">
        <v>0.04</v>
      </c>
      <c r="EJ140" t="s">
        <v>376</v>
      </c>
      <c r="EK140" s="101"/>
      <c r="EL140" s="99"/>
      <c r="EN140" s="101"/>
      <c r="EO140" s="99"/>
      <c r="EQ140" s="101"/>
      <c r="ER140" s="99"/>
    </row>
    <row r="141" spans="1:148" x14ac:dyDescent="0.3">
      <c r="A141" t="s">
        <v>37</v>
      </c>
      <c r="B141" t="s">
        <v>53</v>
      </c>
      <c r="C141" t="s">
        <v>95</v>
      </c>
      <c r="D141" t="s">
        <v>402</v>
      </c>
      <c r="E141" t="s">
        <v>579</v>
      </c>
      <c r="F141" s="94">
        <v>96000</v>
      </c>
      <c r="G141" s="95">
        <v>12</v>
      </c>
      <c r="H141" s="96">
        <v>1.05</v>
      </c>
      <c r="I141" s="96">
        <v>1.061638888888889</v>
      </c>
      <c r="J141" s="97">
        <v>0.99199580598103554</v>
      </c>
      <c r="K141" s="96">
        <v>0.9890368664800232</v>
      </c>
      <c r="L141" s="96">
        <v>1.008068778084247</v>
      </c>
      <c r="M141" s="96">
        <v>1</v>
      </c>
      <c r="N141" s="98">
        <v>0.67200000000000004</v>
      </c>
      <c r="O141" s="98">
        <v>0.66999554863771449</v>
      </c>
      <c r="P141" s="98">
        <v>0.64780182273482856</v>
      </c>
      <c r="Q141" s="99">
        <v>0</v>
      </c>
      <c r="R141" s="96">
        <v>0.96269554753309272</v>
      </c>
      <c r="S141" s="96">
        <v>1.0013454514372071</v>
      </c>
      <c r="T141" s="99">
        <v>1.108465608465603E-2</v>
      </c>
      <c r="U141" s="99">
        <v>2.7362045056124051E-2</v>
      </c>
      <c r="V141" s="95">
        <v>0</v>
      </c>
      <c r="W141" s="99">
        <v>0</v>
      </c>
      <c r="X141" s="99">
        <v>0</v>
      </c>
      <c r="Y141" s="95">
        <v>0</v>
      </c>
      <c r="Z141" s="95">
        <v>1</v>
      </c>
      <c r="AA141" s="98">
        <v>0.66999554863771449</v>
      </c>
      <c r="AB141" s="98">
        <v>0.64780182273482856</v>
      </c>
      <c r="AC141" s="100">
        <v>0</v>
      </c>
      <c r="AD141" s="96">
        <v>0</v>
      </c>
      <c r="AE141" s="95">
        <v>1</v>
      </c>
      <c r="AF141" s="95">
        <v>1</v>
      </c>
      <c r="AG141" s="96">
        <v>1.034166666666666</v>
      </c>
      <c r="AH141" s="96">
        <v>1.0080839018517109</v>
      </c>
      <c r="AI141" s="96">
        <v>1.042526647675871</v>
      </c>
      <c r="AJ141" s="96">
        <v>100800</v>
      </c>
      <c r="AK141" s="96">
        <v>101917.3333333333</v>
      </c>
      <c r="AL141" s="96">
        <v>95231.597374179415</v>
      </c>
      <c r="AM141" s="96">
        <v>94947.539182082226</v>
      </c>
      <c r="AN141" s="96">
        <v>96774.602696087692</v>
      </c>
      <c r="AO141" s="96">
        <v>96000</v>
      </c>
      <c r="AP141" s="96">
        <v>64512.000000000007</v>
      </c>
      <c r="AQ141" s="96">
        <v>64319.572669220594</v>
      </c>
      <c r="AR141" s="96">
        <v>62188.974982543543</v>
      </c>
      <c r="AS141" s="96">
        <v>0</v>
      </c>
      <c r="AT141" s="96">
        <v>92418.772563176899</v>
      </c>
      <c r="AU141" s="96">
        <v>96129.163337971855</v>
      </c>
      <c r="AV141" s="96">
        <v>64319.572669220594</v>
      </c>
      <c r="AW141" s="96">
        <v>62188.974982543543</v>
      </c>
      <c r="AX141" s="96">
        <v>96000</v>
      </c>
      <c r="AY141" s="96">
        <v>95040</v>
      </c>
      <c r="AZ141" s="96">
        <v>96000</v>
      </c>
      <c r="BA141" s="96">
        <v>60000</v>
      </c>
      <c r="BB141" s="96">
        <v>96000</v>
      </c>
      <c r="BC141" s="96">
        <v>96000</v>
      </c>
      <c r="BD141" s="96">
        <v>96000</v>
      </c>
      <c r="BE141" s="96">
        <v>96000</v>
      </c>
      <c r="BF141" s="96">
        <v>96000</v>
      </c>
      <c r="BG141" s="96">
        <v>96000</v>
      </c>
      <c r="BH141" s="96">
        <v>96000</v>
      </c>
      <c r="BI141" s="96">
        <v>96000</v>
      </c>
      <c r="BJ141" s="96">
        <v>96000</v>
      </c>
      <c r="BK141" s="96">
        <v>96000</v>
      </c>
      <c r="BL141" s="96">
        <v>96000</v>
      </c>
      <c r="BM141" s="96">
        <v>96000</v>
      </c>
      <c r="BN141" s="96">
        <v>5617.8635338053482</v>
      </c>
      <c r="BO141" s="96">
        <v>778.40719760079219</v>
      </c>
      <c r="BP141" s="96">
        <v>777.89741255868705</v>
      </c>
      <c r="BQ141" s="96">
        <v>4648.4658901830189</v>
      </c>
      <c r="BR141" s="96">
        <v>4647.9192116260674</v>
      </c>
      <c r="BS141" s="96">
        <v>4647.3732718893853</v>
      </c>
      <c r="BT141" s="96">
        <v>4646.8280694762707</v>
      </c>
      <c r="BU141" s="96">
        <v>4646.2746833342617</v>
      </c>
      <c r="BV141" s="96">
        <v>4645.7309631201933</v>
      </c>
      <c r="BW141" s="96">
        <v>4645.1879757393754</v>
      </c>
      <c r="BX141" s="96">
        <v>4644.6457197111786</v>
      </c>
      <c r="BY141" s="96">
        <v>4644.1041935590674</v>
      </c>
      <c r="BZ141" s="96">
        <v>4800.0000000000045</v>
      </c>
      <c r="CA141" s="96">
        <v>0</v>
      </c>
      <c r="CB141" s="96">
        <v>0</v>
      </c>
      <c r="CC141" s="96">
        <v>3840.0000000000041</v>
      </c>
      <c r="CD141" s="96">
        <v>3840.0000000000041</v>
      </c>
      <c r="CE141" s="96">
        <v>3840.0000000000041</v>
      </c>
      <c r="CF141" s="96">
        <v>3840.0000000000041</v>
      </c>
      <c r="CG141" s="96">
        <v>3840.0000000000041</v>
      </c>
      <c r="CH141" s="96">
        <v>3840.0000000000041</v>
      </c>
      <c r="CI141" s="96">
        <v>3840.0000000000041</v>
      </c>
      <c r="CJ141" s="96">
        <v>3840.0000000000041</v>
      </c>
      <c r="CK141" s="96">
        <v>3840.0000000000041</v>
      </c>
      <c r="CL141" s="96">
        <v>96000</v>
      </c>
      <c r="CM141" s="96">
        <v>96000</v>
      </c>
      <c r="CN141" s="96">
        <v>96000</v>
      </c>
      <c r="CO141" s="96">
        <v>96000</v>
      </c>
      <c r="CP141" s="96">
        <v>96000</v>
      </c>
      <c r="CQ141" s="96">
        <v>96000</v>
      </c>
      <c r="CR141" s="96">
        <v>96000</v>
      </c>
      <c r="CS141" s="96">
        <v>96000</v>
      </c>
      <c r="CT141" s="96">
        <v>96000</v>
      </c>
      <c r="CU141" s="96">
        <v>96000</v>
      </c>
      <c r="CV141" s="96">
        <v>96000</v>
      </c>
      <c r="CW141" s="96">
        <v>96000</v>
      </c>
      <c r="CX141" s="96">
        <v>778.91765124317658</v>
      </c>
      <c r="CY141" s="96">
        <v>778.40719760079219</v>
      </c>
      <c r="CZ141" s="96">
        <v>777.89741255868705</v>
      </c>
      <c r="DA141" s="96">
        <v>777.3710482529026</v>
      </c>
      <c r="DB141" s="96">
        <v>776.84539579429668</v>
      </c>
      <c r="DC141" s="96">
        <v>776.32045373979963</v>
      </c>
      <c r="DD141" s="96">
        <v>775.79622065026399</v>
      </c>
      <c r="DE141" s="96">
        <v>775.2641185906341</v>
      </c>
      <c r="DF141" s="96">
        <v>774.74131069249802</v>
      </c>
      <c r="DG141" s="96">
        <v>774.21920744171052</v>
      </c>
      <c r="DH141" s="96">
        <v>773.69780741459954</v>
      </c>
      <c r="DI141" s="96">
        <v>773.17710919141541</v>
      </c>
      <c r="DJ141" s="96">
        <v>3840.0000000000041</v>
      </c>
      <c r="DK141" s="96">
        <v>3840.0000000000041</v>
      </c>
      <c r="DL141" s="96">
        <v>3840.0000000000041</v>
      </c>
      <c r="DM141" s="96">
        <v>0</v>
      </c>
      <c r="DN141" s="96">
        <v>0</v>
      </c>
      <c r="DO141" s="96">
        <v>0</v>
      </c>
      <c r="DP141" s="96">
        <v>0</v>
      </c>
      <c r="DQ141" s="96">
        <v>0</v>
      </c>
      <c r="DR141" s="96">
        <v>0</v>
      </c>
      <c r="DS141" s="96">
        <v>0</v>
      </c>
      <c r="DT141" s="96">
        <v>0</v>
      </c>
      <c r="DU141" s="96">
        <v>0</v>
      </c>
      <c r="DV141" s="96">
        <v>4609.4309875304589</v>
      </c>
      <c r="DW141" s="96">
        <v>4544.0282062582892</v>
      </c>
      <c r="DX141" s="96">
        <v>4478.7104020084034</v>
      </c>
      <c r="DY141" s="96">
        <v>549.29577464788792</v>
      </c>
      <c r="DZ141" s="96">
        <v>484.53392859106259</v>
      </c>
      <c r="EA141" s="96">
        <v>419.85890419991279</v>
      </c>
      <c r="EB141" s="96">
        <v>355.27052699779199</v>
      </c>
      <c r="EC141" s="96">
        <v>289.7119341563652</v>
      </c>
      <c r="ED141" s="96">
        <v>225.2977430745986</v>
      </c>
      <c r="EE141" s="96">
        <v>160.96967571536419</v>
      </c>
      <c r="EF141" s="96">
        <v>96.727559469044877</v>
      </c>
      <c r="EG141" s="96">
        <v>32.571222186945192</v>
      </c>
      <c r="EH141" s="101">
        <v>46054</v>
      </c>
      <c r="EI141" s="99">
        <v>0.05</v>
      </c>
      <c r="EJ141" t="s">
        <v>376</v>
      </c>
      <c r="EK141" s="101">
        <v>46478</v>
      </c>
      <c r="EL141" s="99">
        <v>0.04</v>
      </c>
      <c r="EM141" t="s">
        <v>377</v>
      </c>
      <c r="EN141" s="101"/>
      <c r="EO141" s="99"/>
      <c r="EQ141" s="101"/>
      <c r="ER141" s="99"/>
    </row>
    <row r="142" spans="1:148" x14ac:dyDescent="0.3">
      <c r="A142" t="s">
        <v>37</v>
      </c>
      <c r="B142" t="s">
        <v>53</v>
      </c>
      <c r="C142" t="s">
        <v>98</v>
      </c>
      <c r="D142" t="s">
        <v>404</v>
      </c>
      <c r="E142" t="s">
        <v>580</v>
      </c>
      <c r="F142" s="94">
        <v>80000</v>
      </c>
      <c r="G142" s="95">
        <v>12</v>
      </c>
      <c r="H142" s="96">
        <v>1</v>
      </c>
      <c r="I142" s="96">
        <v>1</v>
      </c>
      <c r="J142" s="97">
        <v>0.98800419401896411</v>
      </c>
      <c r="K142" s="96">
        <v>1</v>
      </c>
      <c r="L142" s="96">
        <v>1.012141452489427</v>
      </c>
      <c r="M142" s="96">
        <v>1</v>
      </c>
      <c r="N142" s="98">
        <v>0.7</v>
      </c>
      <c r="O142" s="98">
        <v>0.70849901674259885</v>
      </c>
      <c r="P142" s="98">
        <v>0.713307723083349</v>
      </c>
      <c r="Q142" s="99">
        <v>0</v>
      </c>
      <c r="R142" s="96">
        <v>1</v>
      </c>
      <c r="S142" s="96">
        <v>1.019011032976213</v>
      </c>
      <c r="T142" s="99">
        <v>0</v>
      </c>
      <c r="U142" s="99">
        <v>0</v>
      </c>
      <c r="V142" s="95">
        <v>0</v>
      </c>
      <c r="W142" s="99">
        <v>0</v>
      </c>
      <c r="X142" s="99">
        <v>0</v>
      </c>
      <c r="Y142" s="95">
        <v>0</v>
      </c>
      <c r="Z142" s="95">
        <v>1</v>
      </c>
      <c r="AA142" s="98">
        <v>0.70849901674259885</v>
      </c>
      <c r="AB142" s="98">
        <v>0.713307723083349</v>
      </c>
      <c r="AC142" s="100">
        <v>0</v>
      </c>
      <c r="AD142" s="96">
        <v>0</v>
      </c>
      <c r="AE142" s="95">
        <v>0</v>
      </c>
      <c r="AF142" s="95">
        <v>0</v>
      </c>
      <c r="AG142" s="96">
        <v>1</v>
      </c>
      <c r="AH142" s="96">
        <v>0.99194865631796525</v>
      </c>
      <c r="AI142" s="96">
        <v>0.99194865631796525</v>
      </c>
      <c r="AJ142" s="96">
        <v>80000</v>
      </c>
      <c r="AK142" s="96">
        <v>80000</v>
      </c>
      <c r="AL142" s="96">
        <v>79040.335521517132</v>
      </c>
      <c r="AM142" s="96">
        <v>80000</v>
      </c>
      <c r="AN142" s="96">
        <v>80971.316199154156</v>
      </c>
      <c r="AO142" s="96">
        <v>80000</v>
      </c>
      <c r="AP142" s="96">
        <v>56000</v>
      </c>
      <c r="AQ142" s="96">
        <v>56679.921339407912</v>
      </c>
      <c r="AR142" s="96">
        <v>57064.617846667919</v>
      </c>
      <c r="AS142" s="96">
        <v>0</v>
      </c>
      <c r="AT142" s="96">
        <v>80000</v>
      </c>
      <c r="AU142" s="96">
        <v>81520.882638097042</v>
      </c>
      <c r="AV142" s="96">
        <v>56679.921339407912</v>
      </c>
      <c r="AW142" s="96">
        <v>57064.617846667919</v>
      </c>
      <c r="AX142" s="96">
        <v>80000</v>
      </c>
      <c r="AY142" s="96">
        <v>79200</v>
      </c>
      <c r="AZ142" s="96">
        <v>78400</v>
      </c>
      <c r="BA142" s="96">
        <v>51600</v>
      </c>
      <c r="BB142" s="96">
        <v>80000</v>
      </c>
      <c r="BC142" s="96">
        <v>80000</v>
      </c>
      <c r="BD142" s="96">
        <v>80000</v>
      </c>
      <c r="BE142" s="96">
        <v>80000</v>
      </c>
      <c r="BF142" s="96">
        <v>80000</v>
      </c>
      <c r="BG142" s="96">
        <v>80000</v>
      </c>
      <c r="BH142" s="96">
        <v>80000</v>
      </c>
      <c r="BI142" s="96">
        <v>80000</v>
      </c>
      <c r="BJ142" s="96">
        <v>80000</v>
      </c>
      <c r="BK142" s="96">
        <v>80000</v>
      </c>
      <c r="BL142" s="96">
        <v>80000</v>
      </c>
      <c r="BM142" s="96">
        <v>80000</v>
      </c>
      <c r="BN142" s="96">
        <v>-641.75118954736377</v>
      </c>
      <c r="BO142" s="96">
        <v>-642.1675353522005</v>
      </c>
      <c r="BP142" s="96">
        <v>-642.58442172903324</v>
      </c>
      <c r="BQ142" s="96">
        <v>-643.01600933694306</v>
      </c>
      <c r="BR142" s="96">
        <v>-643.44817708046344</v>
      </c>
      <c r="BS142" s="96">
        <v>-643.88092613009815</v>
      </c>
      <c r="BT142" s="96">
        <v>-644.31425765950405</v>
      </c>
      <c r="BU142" s="96">
        <v>-644.75529107831164</v>
      </c>
      <c r="BV142" s="96">
        <v>-645.18980069821373</v>
      </c>
      <c r="BW142" s="96">
        <v>-645.62489635731527</v>
      </c>
      <c r="BX142" s="96">
        <v>-646.06057924198262</v>
      </c>
      <c r="BY142" s="96">
        <v>-646.49685054188672</v>
      </c>
      <c r="BZ142" s="96">
        <v>0</v>
      </c>
      <c r="CA142" s="96">
        <v>0</v>
      </c>
      <c r="CB142" s="96">
        <v>0</v>
      </c>
      <c r="CC142" s="96">
        <v>0</v>
      </c>
      <c r="CD142" s="96">
        <v>0</v>
      </c>
      <c r="CE142" s="96">
        <v>0</v>
      </c>
      <c r="CF142" s="96">
        <v>0</v>
      </c>
      <c r="CG142" s="96">
        <v>0</v>
      </c>
      <c r="CH142" s="96">
        <v>0</v>
      </c>
      <c r="CI142" s="96">
        <v>0</v>
      </c>
      <c r="CJ142" s="96">
        <v>0</v>
      </c>
      <c r="CK142" s="96">
        <v>0</v>
      </c>
      <c r="CL142" s="96">
        <v>80000</v>
      </c>
      <c r="CM142" s="96">
        <v>80000</v>
      </c>
      <c r="CN142" s="96">
        <v>80000</v>
      </c>
      <c r="CO142" s="96">
        <v>80000</v>
      </c>
      <c r="CP142" s="96">
        <v>80000</v>
      </c>
      <c r="CQ142" s="96">
        <v>80000</v>
      </c>
      <c r="CR142" s="96">
        <v>80000</v>
      </c>
      <c r="CS142" s="96">
        <v>80000</v>
      </c>
      <c r="CT142" s="96">
        <v>80000</v>
      </c>
      <c r="CU142" s="96">
        <v>80000</v>
      </c>
      <c r="CV142" s="96">
        <v>80000</v>
      </c>
      <c r="CW142" s="96">
        <v>80000</v>
      </c>
      <c r="CX142" s="96">
        <v>-641.75118954736377</v>
      </c>
      <c r="CY142" s="96">
        <v>-642.1675353522005</v>
      </c>
      <c r="CZ142" s="96">
        <v>-642.58442172903324</v>
      </c>
      <c r="DA142" s="96">
        <v>-643.01600933694306</v>
      </c>
      <c r="DB142" s="96">
        <v>-643.44817708046344</v>
      </c>
      <c r="DC142" s="96">
        <v>-643.88092613009815</v>
      </c>
      <c r="DD142" s="96">
        <v>-644.31425765950405</v>
      </c>
      <c r="DE142" s="96">
        <v>-644.75529107831164</v>
      </c>
      <c r="DF142" s="96">
        <v>-645.18980069821373</v>
      </c>
      <c r="DG142" s="96">
        <v>-645.62489635731527</v>
      </c>
      <c r="DH142" s="96">
        <v>-646.06057924198262</v>
      </c>
      <c r="DI142" s="96">
        <v>-646.49685054188672</v>
      </c>
      <c r="DJ142" s="96">
        <v>0</v>
      </c>
      <c r="DK142" s="96">
        <v>0</v>
      </c>
      <c r="DL142" s="96">
        <v>0</v>
      </c>
      <c r="DM142" s="96">
        <v>0</v>
      </c>
      <c r="DN142" s="96">
        <v>0</v>
      </c>
      <c r="DO142" s="96">
        <v>0</v>
      </c>
      <c r="DP142" s="96">
        <v>0</v>
      </c>
      <c r="DQ142" s="96">
        <v>0</v>
      </c>
      <c r="DR142" s="96">
        <v>0</v>
      </c>
      <c r="DS142" s="96">
        <v>0</v>
      </c>
      <c r="DT142" s="96">
        <v>0</v>
      </c>
      <c r="DU142" s="96">
        <v>0</v>
      </c>
      <c r="DV142" s="96">
        <v>-619.46804621639376</v>
      </c>
      <c r="DW142" s="96">
        <v>-567.55198864895999</v>
      </c>
      <c r="DX142" s="96">
        <v>-515.56797888034464</v>
      </c>
      <c r="DY142" s="96">
        <v>-461.7502108955307</v>
      </c>
      <c r="DZ142" s="96">
        <v>-407.85951505592158</v>
      </c>
      <c r="EA142" s="96">
        <v>-353.89574302545412</v>
      </c>
      <c r="EB142" s="96">
        <v>-299.85874606546219</v>
      </c>
      <c r="EC142" s="96">
        <v>-244.86070764743849</v>
      </c>
      <c r="ED142" s="96">
        <v>-190.67560644198349</v>
      </c>
      <c r="EE142" s="96">
        <v>-136.41682920033199</v>
      </c>
      <c r="EF142" s="96">
        <v>-82.084225553176182</v>
      </c>
      <c r="EG142" s="96">
        <v>-27.677644721713079</v>
      </c>
      <c r="EH142" s="101"/>
      <c r="EI142" s="99"/>
      <c r="EK142" s="101"/>
      <c r="EL142" s="99"/>
      <c r="EN142" s="101"/>
      <c r="EO142" s="99"/>
      <c r="EQ142" s="101"/>
      <c r="ER142" s="99"/>
    </row>
    <row r="143" spans="1:148" x14ac:dyDescent="0.3">
      <c r="A143" t="s">
        <v>37</v>
      </c>
      <c r="B143" t="s">
        <v>53</v>
      </c>
      <c r="C143" t="s">
        <v>100</v>
      </c>
      <c r="D143" t="s">
        <v>406</v>
      </c>
      <c r="E143" t="s">
        <v>581</v>
      </c>
      <c r="F143" s="94">
        <v>64000</v>
      </c>
      <c r="G143" s="95">
        <v>12</v>
      </c>
      <c r="H143" s="96">
        <v>1.02</v>
      </c>
      <c r="I143" s="96">
        <v>1.0193749999999999</v>
      </c>
      <c r="J143" s="97">
        <v>0.99099790299051793</v>
      </c>
      <c r="K143" s="96">
        <v>1.000613120784795</v>
      </c>
      <c r="L143" s="96">
        <v>1.009083870896514</v>
      </c>
      <c r="M143" s="96">
        <v>1</v>
      </c>
      <c r="N143" s="98">
        <v>0.68400000000000005</v>
      </c>
      <c r="O143" s="98">
        <v>0.6906365518548917</v>
      </c>
      <c r="P143" s="98">
        <v>0.68790165561688676</v>
      </c>
      <c r="Q143" s="99">
        <v>0</v>
      </c>
      <c r="R143" s="96">
        <v>1</v>
      </c>
      <c r="S143" s="96">
        <v>1.005704174878489</v>
      </c>
      <c r="T143" s="99">
        <v>-6.1274509803932453E-4</v>
      </c>
      <c r="U143" s="99">
        <v>6.1312078479458521E-4</v>
      </c>
      <c r="V143" s="95">
        <v>0</v>
      </c>
      <c r="W143" s="99">
        <v>0</v>
      </c>
      <c r="X143" s="99">
        <v>0</v>
      </c>
      <c r="Y143" s="95">
        <v>0</v>
      </c>
      <c r="Z143" s="95">
        <v>1</v>
      </c>
      <c r="AA143" s="98">
        <v>0.6906365518548917</v>
      </c>
      <c r="AB143" s="98">
        <v>0.68790165561688676</v>
      </c>
      <c r="AC143" s="100">
        <v>0</v>
      </c>
      <c r="AD143" s="96">
        <v>0</v>
      </c>
      <c r="AE143" s="95">
        <v>1</v>
      </c>
      <c r="AF143" s="95">
        <v>0</v>
      </c>
      <c r="AG143" s="96">
        <v>1.0049999999999999</v>
      </c>
      <c r="AH143" s="96">
        <v>1.004037852440528</v>
      </c>
      <c r="AI143" s="96">
        <v>1.0090580722562781</v>
      </c>
      <c r="AJ143" s="96">
        <v>65280</v>
      </c>
      <c r="AK143" s="96">
        <v>65239.999999999993</v>
      </c>
      <c r="AL143" s="96">
        <v>63423.865791393153</v>
      </c>
      <c r="AM143" s="96">
        <v>64039.239730226873</v>
      </c>
      <c r="AN143" s="96">
        <v>64581.36773737691</v>
      </c>
      <c r="AO143" s="96">
        <v>64000</v>
      </c>
      <c r="AP143" s="96">
        <v>43776</v>
      </c>
      <c r="AQ143" s="96">
        <v>44200.739318713073</v>
      </c>
      <c r="AR143" s="96">
        <v>44025.705959480751</v>
      </c>
      <c r="AS143" s="96">
        <v>0</v>
      </c>
      <c r="AT143" s="96">
        <v>64000.000000000007</v>
      </c>
      <c r="AU143" s="96">
        <v>64365.067192223309</v>
      </c>
      <c r="AV143" s="96">
        <v>44200.739318713073</v>
      </c>
      <c r="AW143" s="96">
        <v>44025.705959480751</v>
      </c>
      <c r="AX143" s="96">
        <v>64000</v>
      </c>
      <c r="AY143" s="96">
        <v>63360</v>
      </c>
      <c r="AZ143" s="96">
        <v>63680</v>
      </c>
      <c r="BA143" s="96">
        <v>39360</v>
      </c>
      <c r="BB143" s="96">
        <v>64000</v>
      </c>
      <c r="BC143" s="96">
        <v>64000</v>
      </c>
      <c r="BD143" s="96">
        <v>64000</v>
      </c>
      <c r="BE143" s="96">
        <v>64000</v>
      </c>
      <c r="BF143" s="96">
        <v>64000</v>
      </c>
      <c r="BG143" s="96">
        <v>64000</v>
      </c>
      <c r="BH143" s="96">
        <v>64000</v>
      </c>
      <c r="BI143" s="96">
        <v>64000</v>
      </c>
      <c r="BJ143" s="96">
        <v>64000</v>
      </c>
      <c r="BK143" s="96">
        <v>64000</v>
      </c>
      <c r="BL143" s="96">
        <v>64000</v>
      </c>
      <c r="BM143" s="96">
        <v>64000</v>
      </c>
      <c r="BN143" s="96">
        <v>1544.076206520117</v>
      </c>
      <c r="BO143" s="96">
        <v>1543.989895632521</v>
      </c>
      <c r="BP143" s="96">
        <v>1543.9036411463289</v>
      </c>
      <c r="BQ143" s="96">
        <v>258.64168825704331</v>
      </c>
      <c r="BR143" s="96">
        <v>258.55437555686927</v>
      </c>
      <c r="BS143" s="96">
        <v>258.4671217871346</v>
      </c>
      <c r="BT143" s="96">
        <v>258.37992688821032</v>
      </c>
      <c r="BU143" s="96">
        <v>258.29136282970921</v>
      </c>
      <c r="BV143" s="96">
        <v>258.2042864564329</v>
      </c>
      <c r="BW143" s="96">
        <v>258.11726877455499</v>
      </c>
      <c r="BX143" s="96">
        <v>258.03030972473101</v>
      </c>
      <c r="BY143" s="96">
        <v>257.94340924775838</v>
      </c>
      <c r="BZ143" s="96">
        <v>1280.0000000000009</v>
      </c>
      <c r="CA143" s="96">
        <v>1280.0000000000009</v>
      </c>
      <c r="CB143" s="96">
        <v>1280.0000000000009</v>
      </c>
      <c r="CC143" s="96">
        <v>0</v>
      </c>
      <c r="CD143" s="96">
        <v>0</v>
      </c>
      <c r="CE143" s="96">
        <v>0</v>
      </c>
      <c r="CF143" s="96">
        <v>0</v>
      </c>
      <c r="CG143" s="96">
        <v>0</v>
      </c>
      <c r="CH143" s="96">
        <v>0</v>
      </c>
      <c r="CI143" s="96">
        <v>0</v>
      </c>
      <c r="CJ143" s="96">
        <v>0</v>
      </c>
      <c r="CK143" s="96">
        <v>0</v>
      </c>
      <c r="CL143" s="96">
        <v>64000</v>
      </c>
      <c r="CM143" s="96">
        <v>64000</v>
      </c>
      <c r="CN143" s="96">
        <v>64000</v>
      </c>
      <c r="CO143" s="96">
        <v>64000</v>
      </c>
      <c r="CP143" s="96">
        <v>64000</v>
      </c>
      <c r="CQ143" s="96">
        <v>64000</v>
      </c>
      <c r="CR143" s="96">
        <v>64000</v>
      </c>
      <c r="CS143" s="96">
        <v>64000</v>
      </c>
      <c r="CT143" s="96">
        <v>64000</v>
      </c>
      <c r="CU143" s="96">
        <v>64000</v>
      </c>
      <c r="CV143" s="96">
        <v>64000</v>
      </c>
      <c r="CW143" s="96">
        <v>64000</v>
      </c>
      <c r="CX143" s="96">
        <v>258.89824168638143</v>
      </c>
      <c r="CY143" s="96">
        <v>258.81362316913231</v>
      </c>
      <c r="CZ143" s="96">
        <v>258.7290599473846</v>
      </c>
      <c r="DA143" s="96">
        <v>258.64168825704331</v>
      </c>
      <c r="DB143" s="96">
        <v>258.55437555686927</v>
      </c>
      <c r="DC143" s="96">
        <v>258.4671217871346</v>
      </c>
      <c r="DD143" s="96">
        <v>258.37992688821032</v>
      </c>
      <c r="DE143" s="96">
        <v>258.29136282970921</v>
      </c>
      <c r="DF143" s="96">
        <v>258.2042864564329</v>
      </c>
      <c r="DG143" s="96">
        <v>258.11726877455499</v>
      </c>
      <c r="DH143" s="96">
        <v>258.03030972473101</v>
      </c>
      <c r="DI143" s="96">
        <v>257.94340924775838</v>
      </c>
      <c r="DJ143" s="96">
        <v>0</v>
      </c>
      <c r="DK143" s="96">
        <v>0</v>
      </c>
      <c r="DL143" s="96">
        <v>0</v>
      </c>
      <c r="DM143" s="96">
        <v>0</v>
      </c>
      <c r="DN143" s="96">
        <v>0</v>
      </c>
      <c r="DO143" s="96">
        <v>0</v>
      </c>
      <c r="DP143" s="96">
        <v>0</v>
      </c>
      <c r="DQ143" s="96">
        <v>0</v>
      </c>
      <c r="DR143" s="96">
        <v>0</v>
      </c>
      <c r="DS143" s="96">
        <v>0</v>
      </c>
      <c r="DT143" s="96">
        <v>0</v>
      </c>
      <c r="DU143" s="96">
        <v>0</v>
      </c>
      <c r="DV143" s="96">
        <v>246.90513116283341</v>
      </c>
      <c r="DW143" s="96">
        <v>225.99119428842579</v>
      </c>
      <c r="DX143" s="96">
        <v>205.0908689776918</v>
      </c>
      <c r="DY143" s="96">
        <v>183.49635543597739</v>
      </c>
      <c r="DZ143" s="96">
        <v>161.91636305511281</v>
      </c>
      <c r="EA143" s="96">
        <v>140.35087719298639</v>
      </c>
      <c r="EB143" s="96">
        <v>118.79988322711201</v>
      </c>
      <c r="EC143" s="96">
        <v>96.910429434345247</v>
      </c>
      <c r="ED143" s="96">
        <v>75.388612444399428</v>
      </c>
      <c r="EE143" s="96">
        <v>53.8812433625111</v>
      </c>
      <c r="EF143" s="96">
        <v>32.388307644922072</v>
      </c>
      <c r="EG143" s="96">
        <v>10.909790767371421</v>
      </c>
      <c r="EH143" s="101">
        <v>46113</v>
      </c>
      <c r="EI143" s="99">
        <v>0.02</v>
      </c>
      <c r="EJ143" t="s">
        <v>376</v>
      </c>
      <c r="EK143" s="101"/>
      <c r="EL143" s="99"/>
      <c r="EN143" s="101"/>
      <c r="EO143" s="99"/>
      <c r="EQ143" s="101"/>
      <c r="ER143" s="99"/>
    </row>
    <row r="144" spans="1:148" x14ac:dyDescent="0.3">
      <c r="A144" t="s">
        <v>37</v>
      </c>
      <c r="B144" t="s">
        <v>53</v>
      </c>
      <c r="C144" t="s">
        <v>102</v>
      </c>
      <c r="D144" t="s">
        <v>408</v>
      </c>
      <c r="E144" t="s">
        <v>582</v>
      </c>
      <c r="F144" s="94">
        <v>48000</v>
      </c>
      <c r="G144" s="95">
        <v>12</v>
      </c>
      <c r="H144" s="96">
        <v>1.03</v>
      </c>
      <c r="I144" s="96">
        <v>1.028333333333334</v>
      </c>
      <c r="J144" s="97">
        <v>0.99399161196207142</v>
      </c>
      <c r="K144" s="96">
        <v>1.00162074554295</v>
      </c>
      <c r="L144" s="96">
        <v>1.006044706983058</v>
      </c>
      <c r="M144" s="96">
        <v>1</v>
      </c>
      <c r="N144" s="98">
        <v>0.66800000000000004</v>
      </c>
      <c r="O144" s="98">
        <v>0.67312706663788335</v>
      </c>
      <c r="P144" s="98">
        <v>0.66315057037541603</v>
      </c>
      <c r="Q144" s="99">
        <v>0</v>
      </c>
      <c r="R144" s="96">
        <v>0.99999999999999978</v>
      </c>
      <c r="S144" s="96">
        <v>0.9927403748134972</v>
      </c>
      <c r="T144" s="99">
        <v>-1.618122977346093E-3</v>
      </c>
      <c r="U144" s="99">
        <v>1.620745542949775E-3</v>
      </c>
      <c r="V144" s="95">
        <v>0</v>
      </c>
      <c r="W144" s="99">
        <v>0</v>
      </c>
      <c r="X144" s="99">
        <v>0</v>
      </c>
      <c r="Y144" s="95">
        <v>0</v>
      </c>
      <c r="Z144" s="95">
        <v>1</v>
      </c>
      <c r="AA144" s="98">
        <v>0.67312706663788335</v>
      </c>
      <c r="AB144" s="98">
        <v>0.66315057037541603</v>
      </c>
      <c r="AC144" s="100">
        <v>0</v>
      </c>
      <c r="AD144" s="96">
        <v>0</v>
      </c>
      <c r="AE144" s="95">
        <v>1</v>
      </c>
      <c r="AF144" s="95">
        <v>0</v>
      </c>
      <c r="AG144" s="96">
        <v>1.01</v>
      </c>
      <c r="AH144" s="96">
        <v>1.016200824295963</v>
      </c>
      <c r="AI144" s="96">
        <v>1.0263637092757329</v>
      </c>
      <c r="AJ144" s="96">
        <v>49440</v>
      </c>
      <c r="AK144" s="96">
        <v>49360.000000000007</v>
      </c>
      <c r="AL144" s="96">
        <v>47711.59737417943</v>
      </c>
      <c r="AM144" s="96">
        <v>48077.795786061579</v>
      </c>
      <c r="AN144" s="96">
        <v>48290.145935186803</v>
      </c>
      <c r="AO144" s="96">
        <v>48000</v>
      </c>
      <c r="AP144" s="96">
        <v>32064</v>
      </c>
      <c r="AQ144" s="96">
        <v>32310.099198618402</v>
      </c>
      <c r="AR144" s="96">
        <v>31831.227378019968</v>
      </c>
      <c r="AS144" s="96">
        <v>0</v>
      </c>
      <c r="AT144" s="96">
        <v>47999.999999999993</v>
      </c>
      <c r="AU144" s="96">
        <v>47651.537991047873</v>
      </c>
      <c r="AV144" s="96">
        <v>32310.099198618402</v>
      </c>
      <c r="AW144" s="96">
        <v>31831.227378019968</v>
      </c>
      <c r="AX144" s="96">
        <v>48000</v>
      </c>
      <c r="AY144" s="96">
        <v>47520</v>
      </c>
      <c r="AZ144" s="96">
        <v>48480</v>
      </c>
      <c r="BA144" s="96">
        <v>30480</v>
      </c>
      <c r="BB144" s="96">
        <v>48000</v>
      </c>
      <c r="BC144" s="96">
        <v>48000</v>
      </c>
      <c r="BD144" s="96">
        <v>48000</v>
      </c>
      <c r="BE144" s="96">
        <v>48000</v>
      </c>
      <c r="BF144" s="96">
        <v>48000</v>
      </c>
      <c r="BG144" s="96">
        <v>48000</v>
      </c>
      <c r="BH144" s="96">
        <v>48000</v>
      </c>
      <c r="BI144" s="96">
        <v>48000</v>
      </c>
      <c r="BJ144" s="96">
        <v>48000</v>
      </c>
      <c r="BK144" s="96">
        <v>48000</v>
      </c>
      <c r="BL144" s="96">
        <v>48000</v>
      </c>
      <c r="BM144" s="96">
        <v>48000</v>
      </c>
      <c r="BN144" s="96">
        <v>2246.9039527812629</v>
      </c>
      <c r="BO144" s="96">
        <v>2245.8409806417062</v>
      </c>
      <c r="BP144" s="96">
        <v>2244.780805423009</v>
      </c>
      <c r="BQ144" s="96">
        <v>2243.687621083574</v>
      </c>
      <c r="BR144" s="96">
        <v>779.2207792207862</v>
      </c>
      <c r="BS144" s="96">
        <v>778.16518243798077</v>
      </c>
      <c r="BT144" s="96">
        <v>777.11244178310676</v>
      </c>
      <c r="BU144" s="96">
        <v>776.045357902202</v>
      </c>
      <c r="BV144" s="96">
        <v>774.99834118505714</v>
      </c>
      <c r="BW144" s="96">
        <v>773.95414586738912</v>
      </c>
      <c r="BX144" s="96">
        <v>772.91276056027061</v>
      </c>
      <c r="BY144" s="96">
        <v>771.87417393602686</v>
      </c>
      <c r="BZ144" s="96">
        <v>1440.0000000000009</v>
      </c>
      <c r="CA144" s="96">
        <v>1440.0000000000009</v>
      </c>
      <c r="CB144" s="96">
        <v>1440.0000000000009</v>
      </c>
      <c r="CC144" s="96">
        <v>1440.0000000000009</v>
      </c>
      <c r="CD144" s="96">
        <v>0</v>
      </c>
      <c r="CE144" s="96">
        <v>0</v>
      </c>
      <c r="CF144" s="96">
        <v>0</v>
      </c>
      <c r="CG144" s="96">
        <v>0</v>
      </c>
      <c r="CH144" s="96">
        <v>0</v>
      </c>
      <c r="CI144" s="96">
        <v>0</v>
      </c>
      <c r="CJ144" s="96">
        <v>0</v>
      </c>
      <c r="CK144" s="96">
        <v>0</v>
      </c>
      <c r="CL144" s="96">
        <v>48000</v>
      </c>
      <c r="CM144" s="96">
        <v>48000</v>
      </c>
      <c r="CN144" s="96">
        <v>48000</v>
      </c>
      <c r="CO144" s="96">
        <v>48000</v>
      </c>
      <c r="CP144" s="96">
        <v>48000</v>
      </c>
      <c r="CQ144" s="96">
        <v>48000</v>
      </c>
      <c r="CR144" s="96">
        <v>48000</v>
      </c>
      <c r="CS144" s="96">
        <v>48000</v>
      </c>
      <c r="CT144" s="96">
        <v>48000</v>
      </c>
      <c r="CU144" s="96">
        <v>48000</v>
      </c>
      <c r="CV144" s="96">
        <v>48000</v>
      </c>
      <c r="CW144" s="96">
        <v>48000</v>
      </c>
      <c r="CX144" s="96">
        <v>783.40189590413797</v>
      </c>
      <c r="CY144" s="96">
        <v>782.36988411815742</v>
      </c>
      <c r="CZ144" s="96">
        <v>781.34058778932672</v>
      </c>
      <c r="DA144" s="96">
        <v>780.27924377045815</v>
      </c>
      <c r="DB144" s="96">
        <v>779.2207792207862</v>
      </c>
      <c r="DC144" s="96">
        <v>778.16518243798077</v>
      </c>
      <c r="DD144" s="96">
        <v>777.11244178310676</v>
      </c>
      <c r="DE144" s="96">
        <v>776.045357902202</v>
      </c>
      <c r="DF144" s="96">
        <v>774.99834118505714</v>
      </c>
      <c r="DG144" s="96">
        <v>773.95414586738912</v>
      </c>
      <c r="DH144" s="96">
        <v>772.91276056027061</v>
      </c>
      <c r="DI144" s="96">
        <v>771.87417393602686</v>
      </c>
      <c r="DJ144" s="96">
        <v>0</v>
      </c>
      <c r="DK144" s="96">
        <v>0</v>
      </c>
      <c r="DL144" s="96">
        <v>0</v>
      </c>
      <c r="DM144" s="96">
        <v>0</v>
      </c>
      <c r="DN144" s="96">
        <v>0</v>
      </c>
      <c r="DO144" s="96">
        <v>0</v>
      </c>
      <c r="DP144" s="96">
        <v>0</v>
      </c>
      <c r="DQ144" s="96">
        <v>0</v>
      </c>
      <c r="DR144" s="96">
        <v>0</v>
      </c>
      <c r="DS144" s="96">
        <v>0</v>
      </c>
      <c r="DT144" s="96">
        <v>0</v>
      </c>
      <c r="DU144" s="96">
        <v>0</v>
      </c>
      <c r="DV144" s="96">
        <v>738.08790531919044</v>
      </c>
      <c r="DW144" s="96">
        <v>674.91266999143568</v>
      </c>
      <c r="DX144" s="96">
        <v>611.90100052659341</v>
      </c>
      <c r="DY144" s="96">
        <v>546.92464447706607</v>
      </c>
      <c r="DZ144" s="96">
        <v>482.12175587552861</v>
      </c>
      <c r="EA144" s="96">
        <v>417.49164098866493</v>
      </c>
      <c r="EB144" s="96">
        <v>353.0336097773876</v>
      </c>
      <c r="EC144" s="96">
        <v>287.69452072708287</v>
      </c>
      <c r="ED144" s="96">
        <v>223.58139433646679</v>
      </c>
      <c r="EE144" s="96">
        <v>159.63829232240201</v>
      </c>
      <c r="EF144" s="96">
        <v>95.86453923803262</v>
      </c>
      <c r="EG144" s="96">
        <v>32.25946320946349</v>
      </c>
      <c r="EH144" s="101">
        <v>46143</v>
      </c>
      <c r="EI144" s="99">
        <v>0.03</v>
      </c>
      <c r="EJ144" t="s">
        <v>376</v>
      </c>
      <c r="EK144" s="101"/>
      <c r="EL144" s="99"/>
      <c r="EN144" s="101"/>
      <c r="EO144" s="99"/>
      <c r="EQ144" s="101"/>
      <c r="ER144" s="99"/>
    </row>
    <row r="145" spans="1:148" x14ac:dyDescent="0.3">
      <c r="A145" t="s">
        <v>37</v>
      </c>
      <c r="B145" t="s">
        <v>53</v>
      </c>
      <c r="C145" t="s">
        <v>103</v>
      </c>
      <c r="D145" t="s">
        <v>410</v>
      </c>
      <c r="E145" t="s">
        <v>583</v>
      </c>
      <c r="F145" s="94">
        <v>32000</v>
      </c>
      <c r="G145" s="95">
        <v>12</v>
      </c>
      <c r="H145" s="96">
        <v>1</v>
      </c>
      <c r="I145" s="96">
        <v>1.0034722222222221</v>
      </c>
      <c r="J145" s="97">
        <v>0.9900000000000001</v>
      </c>
      <c r="K145" s="96">
        <v>0.9965397923875432</v>
      </c>
      <c r="L145" s="96">
        <v>1.0101010101010099</v>
      </c>
      <c r="M145" s="96">
        <v>1</v>
      </c>
      <c r="N145" s="98">
        <v>0.69599999999999995</v>
      </c>
      <c r="O145" s="98">
        <v>0.70059767222396963</v>
      </c>
      <c r="P145" s="98">
        <v>0.68044336359970159</v>
      </c>
      <c r="Q145" s="99">
        <v>0</v>
      </c>
      <c r="R145" s="96">
        <v>0.9678720258099206</v>
      </c>
      <c r="S145" s="96">
        <v>1.0101010101010099</v>
      </c>
      <c r="T145" s="99">
        <v>3.4722222222223209E-3</v>
      </c>
      <c r="U145" s="99">
        <v>2.9619377162629631E-2</v>
      </c>
      <c r="V145" s="95">
        <v>0</v>
      </c>
      <c r="W145" s="99">
        <v>0</v>
      </c>
      <c r="X145" s="99">
        <v>0</v>
      </c>
      <c r="Y145" s="95">
        <v>0</v>
      </c>
      <c r="Z145" s="95">
        <v>1</v>
      </c>
      <c r="AA145" s="98">
        <v>0.70059767222396963</v>
      </c>
      <c r="AB145" s="98">
        <v>0.68044336359970159</v>
      </c>
      <c r="AC145" s="100">
        <v>0</v>
      </c>
      <c r="AD145" s="96">
        <v>0</v>
      </c>
      <c r="AE145" s="95">
        <v>0</v>
      </c>
      <c r="AF145" s="95">
        <v>1</v>
      </c>
      <c r="AG145" s="96">
        <v>1.0166666666666659</v>
      </c>
      <c r="AH145" s="96">
        <v>1</v>
      </c>
      <c r="AI145" s="96">
        <v>1.0166666666666659</v>
      </c>
      <c r="AJ145" s="96">
        <v>32000</v>
      </c>
      <c r="AK145" s="96">
        <v>32111.111111111109</v>
      </c>
      <c r="AL145" s="96">
        <v>31680</v>
      </c>
      <c r="AM145" s="96">
        <v>31889.27335640138</v>
      </c>
      <c r="AN145" s="96">
        <v>32323.232323232322</v>
      </c>
      <c r="AO145" s="96">
        <v>32000</v>
      </c>
      <c r="AP145" s="96">
        <v>22272</v>
      </c>
      <c r="AQ145" s="96">
        <v>22419.125511167029</v>
      </c>
      <c r="AR145" s="96">
        <v>21774.18763519045</v>
      </c>
      <c r="AS145" s="96">
        <v>0</v>
      </c>
      <c r="AT145" s="96">
        <v>30971.90482591746</v>
      </c>
      <c r="AU145" s="96">
        <v>32323.232323232322</v>
      </c>
      <c r="AV145" s="96">
        <v>22419.125511167029</v>
      </c>
      <c r="AW145" s="96">
        <v>21774.18763519045</v>
      </c>
      <c r="AX145" s="96">
        <v>32000</v>
      </c>
      <c r="AY145" s="96">
        <v>31680</v>
      </c>
      <c r="AZ145" s="96">
        <v>31680</v>
      </c>
      <c r="BA145" s="96">
        <v>20960</v>
      </c>
      <c r="BB145" s="96">
        <v>32000</v>
      </c>
      <c r="BC145" s="96">
        <v>32000</v>
      </c>
      <c r="BD145" s="96">
        <v>32000</v>
      </c>
      <c r="BE145" s="96">
        <v>32000</v>
      </c>
      <c r="BF145" s="96">
        <v>32000</v>
      </c>
      <c r="BG145" s="96">
        <v>32000</v>
      </c>
      <c r="BH145" s="96">
        <v>32000</v>
      </c>
      <c r="BI145" s="96">
        <v>32000</v>
      </c>
      <c r="BJ145" s="96">
        <v>32000</v>
      </c>
      <c r="BK145" s="96">
        <v>32000</v>
      </c>
      <c r="BL145" s="96">
        <v>32000</v>
      </c>
      <c r="BM145" s="96">
        <v>32000</v>
      </c>
      <c r="BN145" s="96">
        <v>0</v>
      </c>
      <c r="BO145" s="96">
        <v>0</v>
      </c>
      <c r="BP145" s="96">
        <v>0</v>
      </c>
      <c r="BQ145" s="96">
        <v>0</v>
      </c>
      <c r="BR145" s="96">
        <v>0</v>
      </c>
      <c r="BS145" s="96">
        <v>0</v>
      </c>
      <c r="BT145" s="96">
        <v>0</v>
      </c>
      <c r="BU145" s="96">
        <v>1280.0000000000009</v>
      </c>
      <c r="BV145" s="96">
        <v>1280.0000000000009</v>
      </c>
      <c r="BW145" s="96">
        <v>1280.0000000000009</v>
      </c>
      <c r="BX145" s="96">
        <v>1280.0000000000009</v>
      </c>
      <c r="BY145" s="96">
        <v>1280.0000000000009</v>
      </c>
      <c r="BZ145" s="96">
        <v>0</v>
      </c>
      <c r="CA145" s="96">
        <v>0</v>
      </c>
      <c r="CB145" s="96">
        <v>0</v>
      </c>
      <c r="CC145" s="96">
        <v>0</v>
      </c>
      <c r="CD145" s="96">
        <v>0</v>
      </c>
      <c r="CE145" s="96">
        <v>0</v>
      </c>
      <c r="CF145" s="96">
        <v>0</v>
      </c>
      <c r="CG145" s="96">
        <v>1280.0000000000009</v>
      </c>
      <c r="CH145" s="96">
        <v>1280.0000000000009</v>
      </c>
      <c r="CI145" s="96">
        <v>1280.0000000000009</v>
      </c>
      <c r="CJ145" s="96">
        <v>1280.0000000000009</v>
      </c>
      <c r="CK145" s="96">
        <v>1280.0000000000009</v>
      </c>
      <c r="CL145" s="96">
        <v>32000</v>
      </c>
      <c r="CM145" s="96">
        <v>32000</v>
      </c>
      <c r="CN145" s="96">
        <v>32000</v>
      </c>
      <c r="CO145" s="96">
        <v>32000</v>
      </c>
      <c r="CP145" s="96">
        <v>32000</v>
      </c>
      <c r="CQ145" s="96">
        <v>32000</v>
      </c>
      <c r="CR145" s="96">
        <v>32000</v>
      </c>
      <c r="CS145" s="96">
        <v>32000</v>
      </c>
      <c r="CT145" s="96">
        <v>32000</v>
      </c>
      <c r="CU145" s="96">
        <v>32000</v>
      </c>
      <c r="CV145" s="96">
        <v>32000</v>
      </c>
      <c r="CW145" s="96">
        <v>32000</v>
      </c>
      <c r="CX145" s="96">
        <v>0</v>
      </c>
      <c r="CY145" s="96">
        <v>0</v>
      </c>
      <c r="CZ145" s="96">
        <v>0</v>
      </c>
      <c r="DA145" s="96">
        <v>0</v>
      </c>
      <c r="DB145" s="96">
        <v>0</v>
      </c>
      <c r="DC145" s="96">
        <v>0</v>
      </c>
      <c r="DD145" s="96">
        <v>0</v>
      </c>
      <c r="DE145" s="96">
        <v>0</v>
      </c>
      <c r="DF145" s="96">
        <v>0</v>
      </c>
      <c r="DG145" s="96">
        <v>0</v>
      </c>
      <c r="DH145" s="96">
        <v>0</v>
      </c>
      <c r="DI145" s="96">
        <v>0</v>
      </c>
      <c r="DJ145" s="96">
        <v>1280.0000000000009</v>
      </c>
      <c r="DK145" s="96">
        <v>1280.0000000000009</v>
      </c>
      <c r="DL145" s="96">
        <v>1280.0000000000009</v>
      </c>
      <c r="DM145" s="96">
        <v>1280.0000000000009</v>
      </c>
      <c r="DN145" s="96">
        <v>1280.0000000000009</v>
      </c>
      <c r="DO145" s="96">
        <v>1280.0000000000009</v>
      </c>
      <c r="DP145" s="96">
        <v>1280.0000000000009</v>
      </c>
      <c r="DQ145" s="96">
        <v>0</v>
      </c>
      <c r="DR145" s="96">
        <v>0</v>
      </c>
      <c r="DS145" s="96">
        <v>0</v>
      </c>
      <c r="DT145" s="96">
        <v>0</v>
      </c>
      <c r="DU145" s="96">
        <v>0</v>
      </c>
      <c r="DV145" s="96">
        <v>1280.0000000000009</v>
      </c>
      <c r="DW145" s="96">
        <v>1280.0000000000009</v>
      </c>
      <c r="DX145" s="96">
        <v>1280.0000000000009</v>
      </c>
      <c r="DY145" s="96">
        <v>1280.0000000000009</v>
      </c>
      <c r="DZ145" s="96">
        <v>1280.0000000000009</v>
      </c>
      <c r="EA145" s="96">
        <v>1280.0000000000009</v>
      </c>
      <c r="EB145" s="96">
        <v>1280.0000000000009</v>
      </c>
      <c r="EC145" s="96">
        <v>0</v>
      </c>
      <c r="ED145" s="96">
        <v>0</v>
      </c>
      <c r="EE145" s="96">
        <v>0</v>
      </c>
      <c r="EF145" s="96">
        <v>0</v>
      </c>
      <c r="EG145" s="96">
        <v>0</v>
      </c>
      <c r="EH145" s="101">
        <v>46600</v>
      </c>
      <c r="EI145" s="99">
        <v>0.04</v>
      </c>
      <c r="EJ145" t="s">
        <v>377</v>
      </c>
      <c r="EK145" s="101"/>
      <c r="EL145" s="99"/>
      <c r="EN145" s="101"/>
      <c r="EO145" s="99"/>
      <c r="EQ145" s="101"/>
      <c r="ER145" s="99"/>
    </row>
    <row r="146" spans="1:148" x14ac:dyDescent="0.3">
      <c r="A146" t="s">
        <v>37</v>
      </c>
      <c r="B146" t="s">
        <v>53</v>
      </c>
      <c r="C146" t="s">
        <v>105</v>
      </c>
      <c r="D146" t="s">
        <v>412</v>
      </c>
      <c r="E146" t="s">
        <v>584</v>
      </c>
      <c r="F146" s="94">
        <v>84000</v>
      </c>
      <c r="G146" s="95">
        <v>12</v>
      </c>
      <c r="H146" s="96">
        <v>1.05</v>
      </c>
      <c r="I146" s="96">
        <v>1.04375</v>
      </c>
      <c r="J146" s="97">
        <v>0.99299370897155337</v>
      </c>
      <c r="K146" s="96">
        <v>1.005988023952096</v>
      </c>
      <c r="L146" s="96">
        <v>1.007055725494679</v>
      </c>
      <c r="M146" s="96">
        <v>1</v>
      </c>
      <c r="N146" s="98">
        <v>0.68</v>
      </c>
      <c r="O146" s="98">
        <v>0.68889847952402505</v>
      </c>
      <c r="P146" s="98">
        <v>0.67797655554245695</v>
      </c>
      <c r="Q146" s="99">
        <v>0</v>
      </c>
      <c r="R146" s="96">
        <v>1</v>
      </c>
      <c r="S146" s="96">
        <v>0.99702434638596604</v>
      </c>
      <c r="T146" s="99">
        <v>-5.9523809523810423E-3</v>
      </c>
      <c r="U146" s="99">
        <v>5.9880239520959666E-3</v>
      </c>
      <c r="V146" s="95">
        <v>0</v>
      </c>
      <c r="W146" s="99">
        <v>0</v>
      </c>
      <c r="X146" s="99">
        <v>0</v>
      </c>
      <c r="Y146" s="95">
        <v>0</v>
      </c>
      <c r="Z146" s="95">
        <v>1</v>
      </c>
      <c r="AA146" s="98">
        <v>0.68889847952402505</v>
      </c>
      <c r="AB146" s="98">
        <v>0.67797655554245695</v>
      </c>
      <c r="AC146" s="100">
        <v>0</v>
      </c>
      <c r="AD146" s="96">
        <v>0</v>
      </c>
      <c r="AE146" s="95">
        <v>1</v>
      </c>
      <c r="AF146" s="95">
        <v>0</v>
      </c>
      <c r="AG146" s="96">
        <v>1.0249999999999999</v>
      </c>
      <c r="AH146" s="96">
        <v>1.012138206284618</v>
      </c>
      <c r="AI146" s="96">
        <v>1.037442584375512</v>
      </c>
      <c r="AJ146" s="96">
        <v>88200</v>
      </c>
      <c r="AK146" s="96">
        <v>87675</v>
      </c>
      <c r="AL146" s="96">
        <v>83411.471553610478</v>
      </c>
      <c r="AM146" s="96">
        <v>84502.994011976058</v>
      </c>
      <c r="AN146" s="96">
        <v>84592.680941553059</v>
      </c>
      <c r="AO146" s="96">
        <v>84000</v>
      </c>
      <c r="AP146" s="96">
        <v>57120.000000000007</v>
      </c>
      <c r="AQ146" s="96">
        <v>57867.472280018097</v>
      </c>
      <c r="AR146" s="96">
        <v>56950.030665566381</v>
      </c>
      <c r="AS146" s="96">
        <v>0</v>
      </c>
      <c r="AT146" s="96">
        <v>84000</v>
      </c>
      <c r="AU146" s="96">
        <v>83750.045096421149</v>
      </c>
      <c r="AV146" s="96">
        <v>57867.472280018097</v>
      </c>
      <c r="AW146" s="96">
        <v>56950.030665566381</v>
      </c>
      <c r="AX146" s="96">
        <v>84000</v>
      </c>
      <c r="AY146" s="96">
        <v>83160</v>
      </c>
      <c r="AZ146" s="96">
        <v>84419.999999999985</v>
      </c>
      <c r="BA146" s="96">
        <v>52500</v>
      </c>
      <c r="BB146" s="96">
        <v>84000</v>
      </c>
      <c r="BC146" s="96">
        <v>84000</v>
      </c>
      <c r="BD146" s="96">
        <v>84000</v>
      </c>
      <c r="BE146" s="96">
        <v>84000</v>
      </c>
      <c r="BF146" s="96">
        <v>84000</v>
      </c>
      <c r="BG146" s="96">
        <v>84000</v>
      </c>
      <c r="BH146" s="96">
        <v>84000</v>
      </c>
      <c r="BI146" s="96">
        <v>84000</v>
      </c>
      <c r="BJ146" s="96">
        <v>84000</v>
      </c>
      <c r="BK146" s="96">
        <v>84000</v>
      </c>
      <c r="BL146" s="96">
        <v>84000</v>
      </c>
      <c r="BM146" s="96">
        <v>84000</v>
      </c>
      <c r="BN146" s="96">
        <v>5276.5269441054088</v>
      </c>
      <c r="BO146" s="96">
        <v>5275.4660252555632</v>
      </c>
      <c r="BP146" s="96">
        <v>5274.4071954210749</v>
      </c>
      <c r="BQ146" s="96">
        <v>5273.3146629325756</v>
      </c>
      <c r="BR146" s="96">
        <v>5272.2243501140811</v>
      </c>
      <c r="BS146" s="96">
        <v>5271.1362502079528</v>
      </c>
      <c r="BT146" s="96">
        <v>1019.095577603811</v>
      </c>
      <c r="BU146" s="96">
        <v>1018.046585758632</v>
      </c>
      <c r="BV146" s="96">
        <v>1017.016618569005</v>
      </c>
      <c r="BW146" s="96">
        <v>1015.988733327813</v>
      </c>
      <c r="BX146" s="96">
        <v>1014.962923728807</v>
      </c>
      <c r="BY146" s="96">
        <v>1013.939183491254</v>
      </c>
      <c r="BZ146" s="96">
        <v>4200.0000000000036</v>
      </c>
      <c r="CA146" s="96">
        <v>4200.0000000000036</v>
      </c>
      <c r="CB146" s="96">
        <v>4200.0000000000036</v>
      </c>
      <c r="CC146" s="96">
        <v>4200.0000000000036</v>
      </c>
      <c r="CD146" s="96">
        <v>4200.0000000000036</v>
      </c>
      <c r="CE146" s="96">
        <v>4200.0000000000036</v>
      </c>
      <c r="CF146" s="96">
        <v>0</v>
      </c>
      <c r="CG146" s="96">
        <v>0</v>
      </c>
      <c r="CH146" s="96">
        <v>0</v>
      </c>
      <c r="CI146" s="96">
        <v>0</v>
      </c>
      <c r="CJ146" s="96">
        <v>0</v>
      </c>
      <c r="CK146" s="96">
        <v>0</v>
      </c>
      <c r="CL146" s="96">
        <v>84000</v>
      </c>
      <c r="CM146" s="96">
        <v>84000</v>
      </c>
      <c r="CN146" s="96">
        <v>84000</v>
      </c>
      <c r="CO146" s="96">
        <v>84000</v>
      </c>
      <c r="CP146" s="96">
        <v>84000</v>
      </c>
      <c r="CQ146" s="96">
        <v>84000</v>
      </c>
      <c r="CR146" s="96">
        <v>84000</v>
      </c>
      <c r="CS146" s="96">
        <v>84000</v>
      </c>
      <c r="CT146" s="96">
        <v>84000</v>
      </c>
      <c r="CU146" s="96">
        <v>84000</v>
      </c>
      <c r="CV146" s="96">
        <v>84000</v>
      </c>
      <c r="CW146" s="96">
        <v>84000</v>
      </c>
      <c r="CX146" s="96">
        <v>1025.263756290864</v>
      </c>
      <c r="CY146" s="96">
        <v>1024.253357386254</v>
      </c>
      <c r="CZ146" s="96">
        <v>1023.244948020073</v>
      </c>
      <c r="DA146" s="96">
        <v>1022.204440888167</v>
      </c>
      <c r="DB146" s="96">
        <v>1021.166047727694</v>
      </c>
      <c r="DC146" s="96">
        <v>1020.129762102812</v>
      </c>
      <c r="DD146" s="96">
        <v>1019.095577603811</v>
      </c>
      <c r="DE146" s="96">
        <v>1018.046585758632</v>
      </c>
      <c r="DF146" s="96">
        <v>1017.016618569005</v>
      </c>
      <c r="DG146" s="96">
        <v>1015.988733327813</v>
      </c>
      <c r="DH146" s="96">
        <v>1014.962923728807</v>
      </c>
      <c r="DI146" s="96">
        <v>1013.939183491254</v>
      </c>
      <c r="DJ146" s="96">
        <v>0</v>
      </c>
      <c r="DK146" s="96">
        <v>0</v>
      </c>
      <c r="DL146" s="96">
        <v>0</v>
      </c>
      <c r="DM146" s="96">
        <v>0</v>
      </c>
      <c r="DN146" s="96">
        <v>0</v>
      </c>
      <c r="DO146" s="96">
        <v>0</v>
      </c>
      <c r="DP146" s="96">
        <v>0</v>
      </c>
      <c r="DQ146" s="96">
        <v>0</v>
      </c>
      <c r="DR146" s="96">
        <v>0</v>
      </c>
      <c r="DS146" s="96">
        <v>0</v>
      </c>
      <c r="DT146" s="96">
        <v>0</v>
      </c>
      <c r="DU146" s="96">
        <v>0</v>
      </c>
      <c r="DV146" s="96">
        <v>969.88718016484836</v>
      </c>
      <c r="DW146" s="96">
        <v>887.15799201292532</v>
      </c>
      <c r="DX146" s="96">
        <v>804.58974232158198</v>
      </c>
      <c r="DY146" s="96">
        <v>719.39128429790594</v>
      </c>
      <c r="DZ146" s="96">
        <v>634.36384277463628</v>
      </c>
      <c r="EA146" s="96">
        <v>549.5069033530466</v>
      </c>
      <c r="EB146" s="96">
        <v>464.81995369533553</v>
      </c>
      <c r="EC146" s="96">
        <v>378.91836031691372</v>
      </c>
      <c r="ED146" s="96">
        <v>294.57262716308639</v>
      </c>
      <c r="EE146" s="96">
        <v>210.3953507407619</v>
      </c>
      <c r="EF146" s="96">
        <v>126.3860268864718</v>
      </c>
      <c r="EG146" s="96">
        <v>42.544153446492317</v>
      </c>
      <c r="EH146" s="101">
        <v>46204</v>
      </c>
      <c r="EI146" s="99">
        <v>0.05</v>
      </c>
      <c r="EJ146" t="s">
        <v>376</v>
      </c>
      <c r="EK146" s="101"/>
      <c r="EL146" s="99"/>
      <c r="EN146" s="101"/>
      <c r="EO146" s="99"/>
      <c r="EQ146" s="101"/>
      <c r="ER146" s="99"/>
    </row>
    <row r="147" spans="1:148" x14ac:dyDescent="0.3">
      <c r="A147" t="s">
        <v>37</v>
      </c>
      <c r="B147" t="s">
        <v>53</v>
      </c>
      <c r="C147" t="s">
        <v>106</v>
      </c>
      <c r="D147" t="s">
        <v>414</v>
      </c>
      <c r="E147" t="s">
        <v>585</v>
      </c>
      <c r="F147" s="94">
        <v>68000</v>
      </c>
      <c r="G147" s="95">
        <v>12</v>
      </c>
      <c r="H147" s="96">
        <v>1.06</v>
      </c>
      <c r="I147" s="96">
        <v>1.0497916666666669</v>
      </c>
      <c r="J147" s="97">
        <v>0.98900209700948194</v>
      </c>
      <c r="K147" s="96">
        <v>1.009724151617384</v>
      </c>
      <c r="L147" s="96">
        <v>1.011120201892163</v>
      </c>
      <c r="M147" s="96">
        <v>1</v>
      </c>
      <c r="N147" s="98">
        <v>0.66400000000000003</v>
      </c>
      <c r="O147" s="98">
        <v>0.67791245205773853</v>
      </c>
      <c r="P147" s="98">
        <v>0.67365220888361887</v>
      </c>
      <c r="Q147" s="99">
        <v>0</v>
      </c>
      <c r="R147" s="96">
        <v>0.99999999999999978</v>
      </c>
      <c r="S147" s="96">
        <v>1.0145364591620769</v>
      </c>
      <c r="T147" s="99">
        <v>-9.630503144654079E-3</v>
      </c>
      <c r="U147" s="99">
        <v>9.7241516173847131E-3</v>
      </c>
      <c r="V147" s="95">
        <v>0</v>
      </c>
      <c r="W147" s="99">
        <v>0</v>
      </c>
      <c r="X147" s="99">
        <v>0</v>
      </c>
      <c r="Y147" s="95">
        <v>0</v>
      </c>
      <c r="Z147" s="95">
        <v>1</v>
      </c>
      <c r="AA147" s="98">
        <v>0.67791245205773853</v>
      </c>
      <c r="AB147" s="98">
        <v>0.67365220888361887</v>
      </c>
      <c r="AC147" s="100">
        <v>0</v>
      </c>
      <c r="AD147" s="96">
        <v>0</v>
      </c>
      <c r="AE147" s="95">
        <v>1</v>
      </c>
      <c r="AF147" s="95">
        <v>0</v>
      </c>
      <c r="AG147" s="96">
        <v>1.0349999999999999</v>
      </c>
      <c r="AH147" s="96">
        <v>0.99597028697853884</v>
      </c>
      <c r="AI147" s="96">
        <v>1.030829365827</v>
      </c>
      <c r="AJ147" s="96">
        <v>72080</v>
      </c>
      <c r="AK147" s="96">
        <v>71385.833333333328</v>
      </c>
      <c r="AL147" s="96">
        <v>67252.142596644771</v>
      </c>
      <c r="AM147" s="96">
        <v>68661.242309982146</v>
      </c>
      <c r="AN147" s="96">
        <v>68756.173728667083</v>
      </c>
      <c r="AO147" s="96">
        <v>68000</v>
      </c>
      <c r="AP147" s="96">
        <v>45152</v>
      </c>
      <c r="AQ147" s="96">
        <v>46098.04673992622</v>
      </c>
      <c r="AR147" s="96">
        <v>45808.350204086077</v>
      </c>
      <c r="AS147" s="96">
        <v>0</v>
      </c>
      <c r="AT147" s="96">
        <v>67999.999999999985</v>
      </c>
      <c r="AU147" s="96">
        <v>68988.479223021219</v>
      </c>
      <c r="AV147" s="96">
        <v>46098.04673992622</v>
      </c>
      <c r="AW147" s="96">
        <v>45808.350204086077</v>
      </c>
      <c r="AX147" s="96">
        <v>68000</v>
      </c>
      <c r="AY147" s="96">
        <v>67320</v>
      </c>
      <c r="AZ147" s="96">
        <v>66980</v>
      </c>
      <c r="BA147" s="96">
        <v>43860</v>
      </c>
      <c r="BB147" s="96">
        <v>68000</v>
      </c>
      <c r="BC147" s="96">
        <v>68000</v>
      </c>
      <c r="BD147" s="96">
        <v>68000</v>
      </c>
      <c r="BE147" s="96">
        <v>68000</v>
      </c>
      <c r="BF147" s="96">
        <v>68000</v>
      </c>
      <c r="BG147" s="96">
        <v>68000</v>
      </c>
      <c r="BH147" s="96">
        <v>68000</v>
      </c>
      <c r="BI147" s="96">
        <v>68000</v>
      </c>
      <c r="BJ147" s="96">
        <v>68000</v>
      </c>
      <c r="BK147" s="96">
        <v>68000</v>
      </c>
      <c r="BL147" s="96">
        <v>68000</v>
      </c>
      <c r="BM147" s="96">
        <v>68000</v>
      </c>
      <c r="BN147" s="96">
        <v>3790.070693768695</v>
      </c>
      <c r="BO147" s="96">
        <v>3789.9764093745221</v>
      </c>
      <c r="BP147" s="96">
        <v>3789.882063638217</v>
      </c>
      <c r="BQ147" s="96">
        <v>3789.78445518124</v>
      </c>
      <c r="BR147" s="96">
        <v>3789.6867810225858</v>
      </c>
      <c r="BS147" s="96">
        <v>3789.5890410958959</v>
      </c>
      <c r="BT147" s="96">
        <v>3789.491235334719</v>
      </c>
      <c r="BU147" s="96">
        <v>-274.15871823619528</v>
      </c>
      <c r="BV147" s="96">
        <v>-274.25111324737333</v>
      </c>
      <c r="BW147" s="96">
        <v>-274.34357055615033</v>
      </c>
      <c r="BX147" s="96">
        <v>-274.4360902255649</v>
      </c>
      <c r="BY147" s="96">
        <v>-274.52867231872352</v>
      </c>
      <c r="BZ147" s="96">
        <v>4080.0000000000041</v>
      </c>
      <c r="CA147" s="96">
        <v>4080.0000000000041</v>
      </c>
      <c r="CB147" s="96">
        <v>4080.0000000000041</v>
      </c>
      <c r="CC147" s="96">
        <v>4080.0000000000041</v>
      </c>
      <c r="CD147" s="96">
        <v>4080.0000000000041</v>
      </c>
      <c r="CE147" s="96">
        <v>4080.0000000000041</v>
      </c>
      <c r="CF147" s="96">
        <v>4080.0000000000041</v>
      </c>
      <c r="CG147" s="96">
        <v>0</v>
      </c>
      <c r="CH147" s="96">
        <v>0</v>
      </c>
      <c r="CI147" s="96">
        <v>0</v>
      </c>
      <c r="CJ147" s="96">
        <v>0</v>
      </c>
      <c r="CK147" s="96">
        <v>0</v>
      </c>
      <c r="CL147" s="96">
        <v>68000</v>
      </c>
      <c r="CM147" s="96">
        <v>68000</v>
      </c>
      <c r="CN147" s="96">
        <v>68000</v>
      </c>
      <c r="CO147" s="96">
        <v>68000</v>
      </c>
      <c r="CP147" s="96">
        <v>68000</v>
      </c>
      <c r="CQ147" s="96">
        <v>68000</v>
      </c>
      <c r="CR147" s="96">
        <v>68000</v>
      </c>
      <c r="CS147" s="96">
        <v>68000</v>
      </c>
      <c r="CT147" s="96">
        <v>68000</v>
      </c>
      <c r="CU147" s="96">
        <v>68000</v>
      </c>
      <c r="CV147" s="96">
        <v>68000</v>
      </c>
      <c r="CW147" s="96">
        <v>68000</v>
      </c>
      <c r="CX147" s="96">
        <v>-273.5182134257559</v>
      </c>
      <c r="CY147" s="96">
        <v>-273.60716096743641</v>
      </c>
      <c r="CZ147" s="96">
        <v>-273.69616637903778</v>
      </c>
      <c r="DA147" s="96">
        <v>-273.78824982902029</v>
      </c>
      <c r="DB147" s="96">
        <v>-273.8803952617115</v>
      </c>
      <c r="DC147" s="96">
        <v>-273.97260273972711</v>
      </c>
      <c r="DD147" s="96">
        <v>-274.06487232574329</v>
      </c>
      <c r="DE147" s="96">
        <v>-274.15871823619528</v>
      </c>
      <c r="DF147" s="96">
        <v>-274.25111324737333</v>
      </c>
      <c r="DG147" s="96">
        <v>-274.34357055615033</v>
      </c>
      <c r="DH147" s="96">
        <v>-274.4360902255649</v>
      </c>
      <c r="DI147" s="96">
        <v>-274.52867231872352</v>
      </c>
      <c r="DJ147" s="96">
        <v>0</v>
      </c>
      <c r="DK147" s="96">
        <v>0</v>
      </c>
      <c r="DL147" s="96">
        <v>0</v>
      </c>
      <c r="DM147" s="96">
        <v>0</v>
      </c>
      <c r="DN147" s="96">
        <v>0</v>
      </c>
      <c r="DO147" s="96">
        <v>0</v>
      </c>
      <c r="DP147" s="96">
        <v>0</v>
      </c>
      <c r="DQ147" s="96">
        <v>0</v>
      </c>
      <c r="DR147" s="96">
        <v>0</v>
      </c>
      <c r="DS147" s="96">
        <v>0</v>
      </c>
      <c r="DT147" s="96">
        <v>0</v>
      </c>
      <c r="DU147" s="96">
        <v>0</v>
      </c>
      <c r="DV147" s="96">
        <v>-262.96077053724338</v>
      </c>
      <c r="DW147" s="96">
        <v>-240.8438388914083</v>
      </c>
      <c r="DX147" s="96">
        <v>-218.7124596571048</v>
      </c>
      <c r="DY147" s="96">
        <v>-195.81565860736251</v>
      </c>
      <c r="DZ147" s="96">
        <v>-172.90338306088239</v>
      </c>
      <c r="EA147" s="96">
        <v>-149.97561732499781</v>
      </c>
      <c r="EB147" s="96">
        <v>-127.032345685858</v>
      </c>
      <c r="EC147" s="96">
        <v>-103.69704934760151</v>
      </c>
      <c r="ED147" s="96">
        <v>-80.722463832430861</v>
      </c>
      <c r="EE147" s="96">
        <v>-57.732324885827254</v>
      </c>
      <c r="EF147" s="96">
        <v>-34.726616708298238</v>
      </c>
      <c r="EG147" s="96">
        <v>-11.705323478948589</v>
      </c>
      <c r="EH147" s="101">
        <v>46235</v>
      </c>
      <c r="EI147" s="99">
        <v>0.06</v>
      </c>
      <c r="EJ147" t="s">
        <v>376</v>
      </c>
      <c r="EK147" s="101"/>
      <c r="EL147" s="99"/>
      <c r="EN147" s="101"/>
      <c r="EO147" s="99"/>
      <c r="EQ147" s="101"/>
      <c r="ER147" s="99"/>
    </row>
    <row r="148" spans="1:148" x14ac:dyDescent="0.3">
      <c r="A148" t="s">
        <v>37</v>
      </c>
      <c r="B148" t="s">
        <v>53</v>
      </c>
      <c r="C148" t="s">
        <v>107</v>
      </c>
      <c r="D148" t="s">
        <v>416</v>
      </c>
      <c r="E148" t="s">
        <v>586</v>
      </c>
      <c r="F148" s="94">
        <v>52000</v>
      </c>
      <c r="G148" s="95">
        <v>12</v>
      </c>
      <c r="H148" s="96">
        <v>1</v>
      </c>
      <c r="I148" s="96">
        <v>1</v>
      </c>
      <c r="J148" s="97">
        <v>0.99199580598103554</v>
      </c>
      <c r="K148" s="96">
        <v>1</v>
      </c>
      <c r="L148" s="96">
        <v>1.008068778084247</v>
      </c>
      <c r="M148" s="96">
        <v>1</v>
      </c>
      <c r="N148" s="98">
        <v>0.69199999999999995</v>
      </c>
      <c r="O148" s="98">
        <v>0.69758359443429874</v>
      </c>
      <c r="P148" s="98">
        <v>0.69293105239454711</v>
      </c>
      <c r="Q148" s="99">
        <v>0</v>
      </c>
      <c r="R148" s="96">
        <v>1</v>
      </c>
      <c r="S148" s="96">
        <v>1.0013454514372071</v>
      </c>
      <c r="T148" s="99">
        <v>0</v>
      </c>
      <c r="U148" s="99">
        <v>0</v>
      </c>
      <c r="V148" s="95">
        <v>0</v>
      </c>
      <c r="W148" s="99">
        <v>0</v>
      </c>
      <c r="X148" s="99">
        <v>0</v>
      </c>
      <c r="Y148" s="95">
        <v>0</v>
      </c>
      <c r="Z148" s="95">
        <v>1</v>
      </c>
      <c r="AA148" s="98">
        <v>0.69758359443429874</v>
      </c>
      <c r="AB148" s="98">
        <v>0.69293105239454711</v>
      </c>
      <c r="AC148" s="100">
        <v>0</v>
      </c>
      <c r="AD148" s="96">
        <v>0</v>
      </c>
      <c r="AE148" s="95">
        <v>0</v>
      </c>
      <c r="AF148" s="95">
        <v>0</v>
      </c>
      <c r="AG148" s="96">
        <v>1</v>
      </c>
      <c r="AH148" s="96">
        <v>1.0080839018517109</v>
      </c>
      <c r="AI148" s="96">
        <v>1.0080839018517109</v>
      </c>
      <c r="AJ148" s="96">
        <v>52000</v>
      </c>
      <c r="AK148" s="96">
        <v>52000</v>
      </c>
      <c r="AL148" s="96">
        <v>51583.781911013852</v>
      </c>
      <c r="AM148" s="96">
        <v>52000</v>
      </c>
      <c r="AN148" s="96">
        <v>52419.576460380827</v>
      </c>
      <c r="AO148" s="96">
        <v>52000</v>
      </c>
      <c r="AP148" s="96">
        <v>35984</v>
      </c>
      <c r="AQ148" s="96">
        <v>36274.346910583532</v>
      </c>
      <c r="AR148" s="96">
        <v>36032.414724516449</v>
      </c>
      <c r="AS148" s="96">
        <v>0</v>
      </c>
      <c r="AT148" s="96">
        <v>52000</v>
      </c>
      <c r="AU148" s="96">
        <v>52069.963474734759</v>
      </c>
      <c r="AV148" s="96">
        <v>36274.346910583532</v>
      </c>
      <c r="AW148" s="96">
        <v>36032.414724516449</v>
      </c>
      <c r="AX148" s="96">
        <v>52000</v>
      </c>
      <c r="AY148" s="96">
        <v>51480</v>
      </c>
      <c r="AZ148" s="96">
        <v>52000</v>
      </c>
      <c r="BA148" s="96">
        <v>31980</v>
      </c>
      <c r="BB148" s="96">
        <v>52000</v>
      </c>
      <c r="BC148" s="96">
        <v>52000</v>
      </c>
      <c r="BD148" s="96">
        <v>52000</v>
      </c>
      <c r="BE148" s="96">
        <v>52000</v>
      </c>
      <c r="BF148" s="96">
        <v>52000</v>
      </c>
      <c r="BG148" s="96">
        <v>52000</v>
      </c>
      <c r="BH148" s="96">
        <v>52000</v>
      </c>
      <c r="BI148" s="96">
        <v>52000</v>
      </c>
      <c r="BJ148" s="96">
        <v>52000</v>
      </c>
      <c r="BK148" s="96">
        <v>52000</v>
      </c>
      <c r="BL148" s="96">
        <v>52000</v>
      </c>
      <c r="BM148" s="96">
        <v>52000</v>
      </c>
      <c r="BN148" s="96">
        <v>421.91372775672062</v>
      </c>
      <c r="BO148" s="96">
        <v>421.63723203376247</v>
      </c>
      <c r="BP148" s="96">
        <v>421.36109846928878</v>
      </c>
      <c r="BQ148" s="96">
        <v>421.07598447032223</v>
      </c>
      <c r="BR148" s="96">
        <v>420.79125605524399</v>
      </c>
      <c r="BS148" s="96">
        <v>420.50691244239152</v>
      </c>
      <c r="BT148" s="96">
        <v>420.22295285222629</v>
      </c>
      <c r="BU148" s="96">
        <v>419.93473090326017</v>
      </c>
      <c r="BV148" s="96">
        <v>419.65154329176983</v>
      </c>
      <c r="BW148" s="96">
        <v>419.36873736425991</v>
      </c>
      <c r="BX148" s="96">
        <v>419.08631234957471</v>
      </c>
      <c r="BY148" s="96">
        <v>418.80426747868341</v>
      </c>
      <c r="BZ148" s="96">
        <v>0</v>
      </c>
      <c r="CA148" s="96">
        <v>0</v>
      </c>
      <c r="CB148" s="96">
        <v>0</v>
      </c>
      <c r="CC148" s="96">
        <v>0</v>
      </c>
      <c r="CD148" s="96">
        <v>0</v>
      </c>
      <c r="CE148" s="96">
        <v>0</v>
      </c>
      <c r="CF148" s="96">
        <v>0</v>
      </c>
      <c r="CG148" s="96">
        <v>0</v>
      </c>
      <c r="CH148" s="96">
        <v>0</v>
      </c>
      <c r="CI148" s="96">
        <v>0</v>
      </c>
      <c r="CJ148" s="96">
        <v>0</v>
      </c>
      <c r="CK148" s="96">
        <v>0</v>
      </c>
      <c r="CL148" s="96">
        <v>52000</v>
      </c>
      <c r="CM148" s="96">
        <v>52000</v>
      </c>
      <c r="CN148" s="96">
        <v>52000</v>
      </c>
      <c r="CO148" s="96">
        <v>52000</v>
      </c>
      <c r="CP148" s="96">
        <v>52000</v>
      </c>
      <c r="CQ148" s="96">
        <v>52000</v>
      </c>
      <c r="CR148" s="96">
        <v>52000</v>
      </c>
      <c r="CS148" s="96">
        <v>52000</v>
      </c>
      <c r="CT148" s="96">
        <v>52000</v>
      </c>
      <c r="CU148" s="96">
        <v>52000</v>
      </c>
      <c r="CV148" s="96">
        <v>52000</v>
      </c>
      <c r="CW148" s="96">
        <v>52000</v>
      </c>
      <c r="CX148" s="96">
        <v>421.91372775672062</v>
      </c>
      <c r="CY148" s="96">
        <v>421.63723203376247</v>
      </c>
      <c r="CZ148" s="96">
        <v>421.36109846928878</v>
      </c>
      <c r="DA148" s="96">
        <v>421.07598447032223</v>
      </c>
      <c r="DB148" s="96">
        <v>420.79125605524399</v>
      </c>
      <c r="DC148" s="96">
        <v>420.50691244239152</v>
      </c>
      <c r="DD148" s="96">
        <v>420.22295285222629</v>
      </c>
      <c r="DE148" s="96">
        <v>419.93473090326017</v>
      </c>
      <c r="DF148" s="96">
        <v>419.65154329176983</v>
      </c>
      <c r="DG148" s="96">
        <v>419.36873736425991</v>
      </c>
      <c r="DH148" s="96">
        <v>419.08631234957471</v>
      </c>
      <c r="DI148" s="96">
        <v>418.80426747868341</v>
      </c>
      <c r="DJ148" s="96">
        <v>0</v>
      </c>
      <c r="DK148" s="96">
        <v>0</v>
      </c>
      <c r="DL148" s="96">
        <v>0</v>
      </c>
      <c r="DM148" s="96">
        <v>0</v>
      </c>
      <c r="DN148" s="96">
        <v>0</v>
      </c>
      <c r="DO148" s="96">
        <v>0</v>
      </c>
      <c r="DP148" s="96">
        <v>0</v>
      </c>
      <c r="DQ148" s="96">
        <v>0</v>
      </c>
      <c r="DR148" s="96">
        <v>0</v>
      </c>
      <c r="DS148" s="96">
        <v>0</v>
      </c>
      <c r="DT148" s="96">
        <v>0</v>
      </c>
      <c r="DU148" s="96">
        <v>0</v>
      </c>
      <c r="DV148" s="96">
        <v>400.74530600544563</v>
      </c>
      <c r="DW148" s="96">
        <v>366.68135742618529</v>
      </c>
      <c r="DX148" s="96">
        <v>332.66166771270281</v>
      </c>
      <c r="DY148" s="96">
        <v>297.53521126760597</v>
      </c>
      <c r="DZ148" s="96">
        <v>262.45587798682561</v>
      </c>
      <c r="EA148" s="96">
        <v>227.42357310828609</v>
      </c>
      <c r="EB148" s="96">
        <v>192.43820212380399</v>
      </c>
      <c r="EC148" s="96">
        <v>156.92729766803109</v>
      </c>
      <c r="ED148" s="96">
        <v>122.0362774987409</v>
      </c>
      <c r="EE148" s="96">
        <v>87.191907679155634</v>
      </c>
      <c r="EF148" s="96">
        <v>52.394094712399308</v>
      </c>
      <c r="EG148" s="96">
        <v>17.642745351261979</v>
      </c>
      <c r="EH148" s="101"/>
      <c r="EI148" s="99"/>
      <c r="EK148" s="101"/>
      <c r="EL148" s="99"/>
      <c r="EN148" s="101"/>
      <c r="EO148" s="99"/>
      <c r="EQ148" s="101"/>
      <c r="ER148" s="99"/>
    </row>
    <row r="149" spans="1:148" x14ac:dyDescent="0.3">
      <c r="A149" t="s">
        <v>37</v>
      </c>
      <c r="B149" t="s">
        <v>56</v>
      </c>
      <c r="C149" t="s">
        <v>54</v>
      </c>
      <c r="D149" t="s">
        <v>418</v>
      </c>
      <c r="E149" t="s">
        <v>587</v>
      </c>
      <c r="F149" s="94">
        <v>36000</v>
      </c>
      <c r="G149" s="95">
        <v>12</v>
      </c>
      <c r="H149" s="96">
        <v>1.03</v>
      </c>
      <c r="I149" s="96">
        <v>1.038872222222222</v>
      </c>
      <c r="J149" s="97">
        <v>0.98800419401896411</v>
      </c>
      <c r="K149" s="96">
        <v>0.99145975603886694</v>
      </c>
      <c r="L149" s="96">
        <v>1.012141452489427</v>
      </c>
      <c r="M149" s="96">
        <v>1</v>
      </c>
      <c r="N149" s="98">
        <v>0.67600000000000005</v>
      </c>
      <c r="O149" s="98">
        <v>0.67836432187190643</v>
      </c>
      <c r="P149" s="98">
        <v>0.66244563906796095</v>
      </c>
      <c r="Q149" s="99">
        <v>0</v>
      </c>
      <c r="R149" s="96">
        <v>0.96166688927474275</v>
      </c>
      <c r="S149" s="96">
        <v>1.019011032976213</v>
      </c>
      <c r="T149" s="99">
        <v>8.6138079827400293E-3</v>
      </c>
      <c r="U149" s="99">
        <v>3.098044353652751E-2</v>
      </c>
      <c r="V149" s="95">
        <v>0</v>
      </c>
      <c r="W149" s="99">
        <v>0</v>
      </c>
      <c r="X149" s="99">
        <v>0</v>
      </c>
      <c r="Y149" s="95">
        <v>0</v>
      </c>
      <c r="Z149" s="95">
        <v>1</v>
      </c>
      <c r="AA149" s="98">
        <v>0.67836432187190643</v>
      </c>
      <c r="AB149" s="98">
        <v>0.66244563906796095</v>
      </c>
      <c r="AC149" s="100">
        <v>0</v>
      </c>
      <c r="AD149" s="96">
        <v>0</v>
      </c>
      <c r="AE149" s="95">
        <v>1</v>
      </c>
      <c r="AF149" s="95">
        <v>1</v>
      </c>
      <c r="AG149" s="96">
        <v>1.0599666666666669</v>
      </c>
      <c r="AH149" s="96">
        <v>0.99194865631796525</v>
      </c>
      <c r="AI149" s="96">
        <v>1.051432600061956</v>
      </c>
      <c r="AJ149" s="96">
        <v>37080</v>
      </c>
      <c r="AK149" s="96">
        <v>37399.4</v>
      </c>
      <c r="AL149" s="96">
        <v>35568.15098468271</v>
      </c>
      <c r="AM149" s="96">
        <v>35692.55121739921</v>
      </c>
      <c r="AN149" s="96">
        <v>36437.092289619373</v>
      </c>
      <c r="AO149" s="96">
        <v>36000</v>
      </c>
      <c r="AP149" s="96">
        <v>24336</v>
      </c>
      <c r="AQ149" s="96">
        <v>24421.115587388631</v>
      </c>
      <c r="AR149" s="96">
        <v>23848.043006446591</v>
      </c>
      <c r="AS149" s="96">
        <v>0</v>
      </c>
      <c r="AT149" s="96">
        <v>34620.008013890743</v>
      </c>
      <c r="AU149" s="96">
        <v>36684.397187143673</v>
      </c>
      <c r="AV149" s="96">
        <v>24421.115587388631</v>
      </c>
      <c r="AW149" s="96">
        <v>23848.043006446591</v>
      </c>
      <c r="AX149" s="96">
        <v>36000</v>
      </c>
      <c r="AY149" s="96">
        <v>35640</v>
      </c>
      <c r="AZ149" s="96">
        <v>35280</v>
      </c>
      <c r="BA149" s="96">
        <v>22860</v>
      </c>
      <c r="BB149" s="96">
        <v>36000</v>
      </c>
      <c r="BC149" s="96">
        <v>36000</v>
      </c>
      <c r="BD149" s="96">
        <v>36000</v>
      </c>
      <c r="BE149" s="96">
        <v>36000</v>
      </c>
      <c r="BF149" s="96">
        <v>36000</v>
      </c>
      <c r="BG149" s="96">
        <v>36000</v>
      </c>
      <c r="BH149" s="96">
        <v>36000</v>
      </c>
      <c r="BI149" s="96">
        <v>36000</v>
      </c>
      <c r="BJ149" s="96">
        <v>36000</v>
      </c>
      <c r="BK149" s="96">
        <v>36000</v>
      </c>
      <c r="BL149" s="96">
        <v>36000</v>
      </c>
      <c r="BM149" s="96">
        <v>36000</v>
      </c>
      <c r="BN149" s="96">
        <v>782.54832364480012</v>
      </c>
      <c r="BO149" s="96">
        <v>2253.6495612588319</v>
      </c>
      <c r="BP149" s="96">
        <v>2253.448605349744</v>
      </c>
      <c r="BQ149" s="96">
        <v>2253.2405628592278</v>
      </c>
      <c r="BR149" s="96">
        <v>2253.032240720137</v>
      </c>
      <c r="BS149" s="96">
        <v>2252.8236383682488</v>
      </c>
      <c r="BT149" s="96">
        <v>2252.614755237817</v>
      </c>
      <c r="BU149" s="96">
        <v>2252.4021594886199</v>
      </c>
      <c r="BV149" s="96">
        <v>2252.1927084714421</v>
      </c>
      <c r="BW149" s="96">
        <v>1137.847548504777</v>
      </c>
      <c r="BX149" s="96">
        <v>1137.643648914757</v>
      </c>
      <c r="BY149" s="96">
        <v>1137.439473946401</v>
      </c>
      <c r="BZ149" s="96">
        <v>1080.0000000000009</v>
      </c>
      <c r="CA149" s="96">
        <v>2563.2000000000048</v>
      </c>
      <c r="CB149" s="96">
        <v>2563.2000000000048</v>
      </c>
      <c r="CC149" s="96">
        <v>2563.2000000000048</v>
      </c>
      <c r="CD149" s="96">
        <v>2563.2000000000048</v>
      </c>
      <c r="CE149" s="96">
        <v>2563.2000000000048</v>
      </c>
      <c r="CF149" s="96">
        <v>2563.2000000000048</v>
      </c>
      <c r="CG149" s="96">
        <v>2563.2000000000048</v>
      </c>
      <c r="CH149" s="96">
        <v>2563.2000000000048</v>
      </c>
      <c r="CI149" s="96">
        <v>1440.0000000000009</v>
      </c>
      <c r="CJ149" s="96">
        <v>1440.0000000000009</v>
      </c>
      <c r="CK149" s="96">
        <v>1440.0000000000009</v>
      </c>
      <c r="CL149" s="96">
        <v>36000</v>
      </c>
      <c r="CM149" s="96">
        <v>36000</v>
      </c>
      <c r="CN149" s="96">
        <v>36000</v>
      </c>
      <c r="CO149" s="96">
        <v>36000</v>
      </c>
      <c r="CP149" s="96">
        <v>36000</v>
      </c>
      <c r="CQ149" s="96">
        <v>36000</v>
      </c>
      <c r="CR149" s="96">
        <v>36000</v>
      </c>
      <c r="CS149" s="96">
        <v>36000</v>
      </c>
      <c r="CT149" s="96">
        <v>36000</v>
      </c>
      <c r="CU149" s="96">
        <v>36000</v>
      </c>
      <c r="CV149" s="96">
        <v>36000</v>
      </c>
      <c r="CW149" s="96">
        <v>36000</v>
      </c>
      <c r="CX149" s="96">
        <v>-288.78803529631369</v>
      </c>
      <c r="CY149" s="96">
        <v>-288.97539090849023</v>
      </c>
      <c r="CZ149" s="96">
        <v>-289.16298977806503</v>
      </c>
      <c r="DA149" s="96">
        <v>-289.35720420162443</v>
      </c>
      <c r="DB149" s="96">
        <v>-289.55167968620862</v>
      </c>
      <c r="DC149" s="96">
        <v>-289.74641675854423</v>
      </c>
      <c r="DD149" s="96">
        <v>-289.94141594677677</v>
      </c>
      <c r="DE149" s="96">
        <v>-290.13988098524021</v>
      </c>
      <c r="DF149" s="96">
        <v>-290.33541031419622</v>
      </c>
      <c r="DG149" s="96">
        <v>-290.53120336079178</v>
      </c>
      <c r="DH149" s="96">
        <v>-290.72726065889219</v>
      </c>
      <c r="DI149" s="96">
        <v>-290.92358274384901</v>
      </c>
      <c r="DJ149" s="96">
        <v>1440.0000000000009</v>
      </c>
      <c r="DK149" s="96">
        <v>0</v>
      </c>
      <c r="DL149" s="96">
        <v>0</v>
      </c>
      <c r="DM149" s="96">
        <v>0</v>
      </c>
      <c r="DN149" s="96">
        <v>0</v>
      </c>
      <c r="DO149" s="96">
        <v>0</v>
      </c>
      <c r="DP149" s="96">
        <v>0</v>
      </c>
      <c r="DQ149" s="96">
        <v>0</v>
      </c>
      <c r="DR149" s="96">
        <v>0</v>
      </c>
      <c r="DS149" s="96">
        <v>0</v>
      </c>
      <c r="DT149" s="96">
        <v>0</v>
      </c>
      <c r="DU149" s="96">
        <v>0</v>
      </c>
      <c r="DV149" s="96">
        <v>1150.088954370729</v>
      </c>
      <c r="DW149" s="96">
        <v>-255.398394892032</v>
      </c>
      <c r="DX149" s="96">
        <v>-232.00559049615509</v>
      </c>
      <c r="DY149" s="96">
        <v>-207.78759490298879</v>
      </c>
      <c r="DZ149" s="96">
        <v>-183.53678177516471</v>
      </c>
      <c r="EA149" s="96">
        <v>-159.25308436145431</v>
      </c>
      <c r="EB149" s="96">
        <v>-134.936435729458</v>
      </c>
      <c r="EC149" s="96">
        <v>-110.1873184413473</v>
      </c>
      <c r="ED149" s="96">
        <v>-85.804022898892555</v>
      </c>
      <c r="EE149" s="96">
        <v>-61.387573140149421</v>
      </c>
      <c r="EF149" s="96">
        <v>-36.937901498929278</v>
      </c>
      <c r="EG149" s="96">
        <v>-12.454940124770889</v>
      </c>
      <c r="EH149" s="101">
        <v>46296</v>
      </c>
      <c r="EI149" s="99">
        <v>0.03</v>
      </c>
      <c r="EJ149" t="s">
        <v>376</v>
      </c>
      <c r="EK149" s="101">
        <v>46419</v>
      </c>
      <c r="EL149" s="99">
        <v>0.04</v>
      </c>
      <c r="EM149" t="s">
        <v>377</v>
      </c>
      <c r="EN149" s="101"/>
      <c r="EO149" s="99"/>
      <c r="EQ149" s="101"/>
      <c r="ER149" s="99"/>
    </row>
    <row r="150" spans="1:148" x14ac:dyDescent="0.3">
      <c r="A150" t="s">
        <v>37</v>
      </c>
      <c r="B150" t="s">
        <v>56</v>
      </c>
      <c r="C150" t="s">
        <v>57</v>
      </c>
      <c r="D150" t="s">
        <v>420</v>
      </c>
      <c r="E150" t="s">
        <v>588</v>
      </c>
      <c r="F150" s="94">
        <v>88000</v>
      </c>
      <c r="G150" s="95">
        <v>12</v>
      </c>
      <c r="H150" s="96">
        <v>1.04</v>
      </c>
      <c r="I150" s="96">
        <v>1.026111111111111</v>
      </c>
      <c r="J150" s="97">
        <v>0.99099790299051793</v>
      </c>
      <c r="K150" s="96">
        <v>1.013535462912831</v>
      </c>
      <c r="L150" s="96">
        <v>1.009083870896514</v>
      </c>
      <c r="M150" s="96">
        <v>1</v>
      </c>
      <c r="N150" s="98">
        <v>0.66</v>
      </c>
      <c r="O150" s="98">
        <v>0.67500991021660051</v>
      </c>
      <c r="P150" s="98">
        <v>0.67040240297400089</v>
      </c>
      <c r="Q150" s="99">
        <v>0.01</v>
      </c>
      <c r="R150" s="96">
        <v>0.99999999999999978</v>
      </c>
      <c r="S150" s="96">
        <v>1.005704174878489</v>
      </c>
      <c r="T150" s="99">
        <v>-1.3354700854700811E-2</v>
      </c>
      <c r="U150" s="99">
        <v>1.3535462912831701E-2</v>
      </c>
      <c r="V150" s="95">
        <v>0</v>
      </c>
      <c r="W150" s="99">
        <v>0</v>
      </c>
      <c r="X150" s="99">
        <v>0</v>
      </c>
      <c r="Y150" s="95">
        <v>0</v>
      </c>
      <c r="Z150" s="95">
        <v>1</v>
      </c>
      <c r="AA150" s="98">
        <v>0.67500991021660051</v>
      </c>
      <c r="AB150" s="98">
        <v>0.67040240297400089</v>
      </c>
      <c r="AC150" s="100">
        <v>0</v>
      </c>
      <c r="AD150" s="96">
        <v>0</v>
      </c>
      <c r="AE150" s="95">
        <v>1</v>
      </c>
      <c r="AF150" s="95">
        <v>0</v>
      </c>
      <c r="AG150" s="96">
        <v>1.033333333333333</v>
      </c>
      <c r="AH150" s="96">
        <v>1.004037852440528</v>
      </c>
      <c r="AI150" s="96">
        <v>1.0375058262402861</v>
      </c>
      <c r="AJ150" s="96">
        <v>91520</v>
      </c>
      <c r="AK150" s="96">
        <v>90297.777777777781</v>
      </c>
      <c r="AL150" s="96">
        <v>87207.815463165578</v>
      </c>
      <c r="AM150" s="96">
        <v>89191.120736329176</v>
      </c>
      <c r="AN150" s="96">
        <v>88799.380638893243</v>
      </c>
      <c r="AO150" s="96">
        <v>88000</v>
      </c>
      <c r="AP150" s="96">
        <v>58080</v>
      </c>
      <c r="AQ150" s="96">
        <v>59400.872099060842</v>
      </c>
      <c r="AR150" s="96">
        <v>58995.411461712079</v>
      </c>
      <c r="AS150" s="96">
        <v>880</v>
      </c>
      <c r="AT150" s="96">
        <v>87999.999999999985</v>
      </c>
      <c r="AU150" s="96">
        <v>88501.967389307043</v>
      </c>
      <c r="AV150" s="96">
        <v>59400.872099060842</v>
      </c>
      <c r="AW150" s="96">
        <v>58995.411461712079</v>
      </c>
      <c r="AX150" s="96">
        <v>88000</v>
      </c>
      <c r="AY150" s="96">
        <v>87120</v>
      </c>
      <c r="AZ150" s="96">
        <v>87560</v>
      </c>
      <c r="BA150" s="96">
        <v>57640</v>
      </c>
      <c r="BB150" s="96">
        <v>88000</v>
      </c>
      <c r="BC150" s="96">
        <v>88000</v>
      </c>
      <c r="BD150" s="96">
        <v>88000</v>
      </c>
      <c r="BE150" s="96">
        <v>88000</v>
      </c>
      <c r="BF150" s="96">
        <v>88000</v>
      </c>
      <c r="BG150" s="96">
        <v>88000</v>
      </c>
      <c r="BH150" s="96">
        <v>88000</v>
      </c>
      <c r="BI150" s="96">
        <v>88000</v>
      </c>
      <c r="BJ150" s="96">
        <v>88000</v>
      </c>
      <c r="BK150" s="96">
        <v>88000</v>
      </c>
      <c r="BL150" s="96">
        <v>88000</v>
      </c>
      <c r="BM150" s="96">
        <v>88000</v>
      </c>
      <c r="BN150" s="96">
        <v>3890.2244856115281</v>
      </c>
      <c r="BO150" s="96">
        <v>3890.1034811318559</v>
      </c>
      <c r="BP150" s="96">
        <v>3889.9825557247709</v>
      </c>
      <c r="BQ150" s="96">
        <v>3889.857614207584</v>
      </c>
      <c r="BR150" s="96">
        <v>3889.7327570463249</v>
      </c>
      <c r="BS150" s="96">
        <v>3889.6079841556052</v>
      </c>
      <c r="BT150" s="96">
        <v>3889.4832954501521</v>
      </c>
      <c r="BU150" s="96">
        <v>3889.3566488464958</v>
      </c>
      <c r="BV150" s="96">
        <v>3889.2321296326991</v>
      </c>
      <c r="BW150" s="96">
        <v>3889.10769434761</v>
      </c>
      <c r="BX150" s="96">
        <v>354.79167587150499</v>
      </c>
      <c r="BY150" s="96">
        <v>354.67218771566769</v>
      </c>
      <c r="BZ150" s="96">
        <v>3520.0000000000032</v>
      </c>
      <c r="CA150" s="96">
        <v>3520.0000000000032</v>
      </c>
      <c r="CB150" s="96">
        <v>3520.0000000000032</v>
      </c>
      <c r="CC150" s="96">
        <v>3520.0000000000032</v>
      </c>
      <c r="CD150" s="96">
        <v>3520.0000000000032</v>
      </c>
      <c r="CE150" s="96">
        <v>3520.0000000000032</v>
      </c>
      <c r="CF150" s="96">
        <v>3520.0000000000032</v>
      </c>
      <c r="CG150" s="96">
        <v>3520.0000000000032</v>
      </c>
      <c r="CH150" s="96">
        <v>3520.0000000000032</v>
      </c>
      <c r="CI150" s="96">
        <v>3520.0000000000032</v>
      </c>
      <c r="CJ150" s="96">
        <v>0</v>
      </c>
      <c r="CK150" s="96">
        <v>0</v>
      </c>
      <c r="CL150" s="96">
        <v>88000</v>
      </c>
      <c r="CM150" s="96">
        <v>88000</v>
      </c>
      <c r="CN150" s="96">
        <v>88000</v>
      </c>
      <c r="CO150" s="96">
        <v>88000</v>
      </c>
      <c r="CP150" s="96">
        <v>88000</v>
      </c>
      <c r="CQ150" s="96">
        <v>88000</v>
      </c>
      <c r="CR150" s="96">
        <v>88000</v>
      </c>
      <c r="CS150" s="96">
        <v>88000</v>
      </c>
      <c r="CT150" s="96">
        <v>88000</v>
      </c>
      <c r="CU150" s="96">
        <v>88000</v>
      </c>
      <c r="CV150" s="96">
        <v>88000</v>
      </c>
      <c r="CW150" s="96">
        <v>88000</v>
      </c>
      <c r="CX150" s="96">
        <v>355.98508231877452</v>
      </c>
      <c r="CY150" s="96">
        <v>355.86873185755678</v>
      </c>
      <c r="CZ150" s="96">
        <v>355.75245742765378</v>
      </c>
      <c r="DA150" s="96">
        <v>355.63232135343452</v>
      </c>
      <c r="DB150" s="96">
        <v>355.51226639069529</v>
      </c>
      <c r="DC150" s="96">
        <v>355.39229245731008</v>
      </c>
      <c r="DD150" s="96">
        <v>355.27239947128919</v>
      </c>
      <c r="DE150" s="96">
        <v>355.15062389085023</v>
      </c>
      <c r="DF150" s="96">
        <v>355.03089387759519</v>
      </c>
      <c r="DG150" s="96">
        <v>354.91124456501308</v>
      </c>
      <c r="DH150" s="96">
        <v>354.79167587150499</v>
      </c>
      <c r="DI150" s="96">
        <v>354.67218771566769</v>
      </c>
      <c r="DJ150" s="96">
        <v>0</v>
      </c>
      <c r="DK150" s="96">
        <v>0</v>
      </c>
      <c r="DL150" s="96">
        <v>0</v>
      </c>
      <c r="DM150" s="96">
        <v>0</v>
      </c>
      <c r="DN150" s="96">
        <v>0</v>
      </c>
      <c r="DO150" s="96">
        <v>0</v>
      </c>
      <c r="DP150" s="96">
        <v>0</v>
      </c>
      <c r="DQ150" s="96">
        <v>0</v>
      </c>
      <c r="DR150" s="96">
        <v>0</v>
      </c>
      <c r="DS150" s="96">
        <v>0</v>
      </c>
      <c r="DT150" s="96">
        <v>0</v>
      </c>
      <c r="DU150" s="96">
        <v>0</v>
      </c>
      <c r="DV150" s="96">
        <v>339.49455534889591</v>
      </c>
      <c r="DW150" s="96">
        <v>310.73789214658552</v>
      </c>
      <c r="DX150" s="96">
        <v>281.99994484432631</v>
      </c>
      <c r="DY150" s="96">
        <v>252.30748872446901</v>
      </c>
      <c r="DZ150" s="96">
        <v>222.6349992007801</v>
      </c>
      <c r="EA150" s="96">
        <v>192.98245614035639</v>
      </c>
      <c r="EB150" s="96">
        <v>163.349839437279</v>
      </c>
      <c r="EC150" s="96">
        <v>133.2518404722247</v>
      </c>
      <c r="ED150" s="96">
        <v>103.6593421110492</v>
      </c>
      <c r="EE150" s="96">
        <v>74.086709623452762</v>
      </c>
      <c r="EF150" s="96">
        <v>44.53392301176784</v>
      </c>
      <c r="EG150" s="96">
        <v>15.000962305135699</v>
      </c>
      <c r="EH150" s="101">
        <v>46327</v>
      </c>
      <c r="EI150" s="99">
        <v>0.04</v>
      </c>
      <c r="EJ150" t="s">
        <v>376</v>
      </c>
      <c r="EK150" s="101"/>
      <c r="EL150" s="99"/>
      <c r="EN150" s="101"/>
      <c r="EO150" s="99"/>
      <c r="EQ150" s="101"/>
      <c r="ER150" s="99"/>
    </row>
    <row r="151" spans="1:148" x14ac:dyDescent="0.3">
      <c r="A151" t="s">
        <v>37</v>
      </c>
      <c r="B151" t="s">
        <v>56</v>
      </c>
      <c r="C151" t="s">
        <v>59</v>
      </c>
      <c r="D151" t="s">
        <v>422</v>
      </c>
      <c r="E151" t="s">
        <v>589</v>
      </c>
      <c r="F151" s="94">
        <v>72000</v>
      </c>
      <c r="G151" s="95">
        <v>12</v>
      </c>
      <c r="H151" s="96">
        <v>1.05</v>
      </c>
      <c r="I151" s="96">
        <v>1.054696572580645</v>
      </c>
      <c r="J151" s="97">
        <v>1.000865040760869</v>
      </c>
      <c r="K151" s="96">
        <v>0.99554699171046557</v>
      </c>
      <c r="L151" s="96">
        <v>0.99913570688790188</v>
      </c>
      <c r="M151" s="96">
        <v>1.02</v>
      </c>
      <c r="N151" s="98">
        <v>0.68799999999999994</v>
      </c>
      <c r="O151" s="98">
        <v>0.69803123143518497</v>
      </c>
      <c r="P151" s="98">
        <v>0.66407688763326544</v>
      </c>
      <c r="Q151" s="99">
        <v>0</v>
      </c>
      <c r="R151" s="96">
        <v>0.97284786829941206</v>
      </c>
      <c r="S151" s="96">
        <v>0.97271323225041562</v>
      </c>
      <c r="T151" s="99">
        <v>4.4729262672811299E-3</v>
      </c>
      <c r="U151" s="99">
        <v>2.3332654725072951E-2</v>
      </c>
      <c r="V151" s="95">
        <v>0</v>
      </c>
      <c r="W151" s="99">
        <v>0</v>
      </c>
      <c r="X151" s="99">
        <v>0</v>
      </c>
      <c r="Y151" s="95">
        <v>0</v>
      </c>
      <c r="Z151" s="95">
        <v>1</v>
      </c>
      <c r="AA151" s="98">
        <v>0.69803123143518497</v>
      </c>
      <c r="AB151" s="98">
        <v>0.66407688763326544</v>
      </c>
      <c r="AC151" s="100">
        <v>0</v>
      </c>
      <c r="AD151" s="96">
        <v>0</v>
      </c>
      <c r="AE151" s="95">
        <v>1</v>
      </c>
      <c r="AF151" s="95">
        <v>1</v>
      </c>
      <c r="AG151" s="96">
        <v>1.0313709677419349</v>
      </c>
      <c r="AH151" s="96">
        <v>1.0410108178186279</v>
      </c>
      <c r="AI151" s="96">
        <v>1.07365054415658</v>
      </c>
      <c r="AJ151" s="96">
        <v>75600</v>
      </c>
      <c r="AK151" s="96">
        <v>75938.153225806454</v>
      </c>
      <c r="AL151" s="96">
        <v>72062.282934782605</v>
      </c>
      <c r="AM151" s="96">
        <v>71679.383403153523</v>
      </c>
      <c r="AN151" s="96">
        <v>71937.77089592893</v>
      </c>
      <c r="AO151" s="96">
        <v>73440</v>
      </c>
      <c r="AP151" s="96">
        <v>49535.999999999993</v>
      </c>
      <c r="AQ151" s="96">
        <v>50258.248663333317</v>
      </c>
      <c r="AR151" s="96">
        <v>47813.535909595113</v>
      </c>
      <c r="AS151" s="96">
        <v>0</v>
      </c>
      <c r="AT151" s="96">
        <v>70045.046517557668</v>
      </c>
      <c r="AU151" s="96">
        <v>70035.352722029929</v>
      </c>
      <c r="AV151" s="96">
        <v>50258.248663333317</v>
      </c>
      <c r="AW151" s="96">
        <v>47813.535909595113</v>
      </c>
      <c r="AX151" s="96">
        <v>72000</v>
      </c>
      <c r="AY151" s="96">
        <v>71280</v>
      </c>
      <c r="AZ151" s="96">
        <v>72720</v>
      </c>
      <c r="BA151" s="96">
        <v>45000</v>
      </c>
      <c r="BB151" s="96">
        <v>72000</v>
      </c>
      <c r="BC151" s="96">
        <v>72000</v>
      </c>
      <c r="BD151" s="96">
        <v>72000</v>
      </c>
      <c r="BE151" s="96">
        <v>72000</v>
      </c>
      <c r="BF151" s="96">
        <v>72000</v>
      </c>
      <c r="BG151" s="96">
        <v>72000</v>
      </c>
      <c r="BH151" s="96">
        <v>72000</v>
      </c>
      <c r="BI151" s="96">
        <v>72000</v>
      </c>
      <c r="BJ151" s="96">
        <v>72000</v>
      </c>
      <c r="BK151" s="96">
        <v>72000</v>
      </c>
      <c r="BL151" s="96">
        <v>72000</v>
      </c>
      <c r="BM151" s="96">
        <v>72000</v>
      </c>
      <c r="BN151" s="96">
        <v>6585.3906558951576</v>
      </c>
      <c r="BO151" s="96">
        <v>6324.3243243243314</v>
      </c>
      <c r="BP151" s="96">
        <v>7626.2865480666824</v>
      </c>
      <c r="BQ151" s="96">
        <v>3575.838926174496</v>
      </c>
      <c r="BR151" s="96">
        <v>4557.9955804959218</v>
      </c>
      <c r="BS151" s="96">
        <v>5315.5693811798683</v>
      </c>
      <c r="BT151" s="96">
        <v>5054.4693572496262</v>
      </c>
      <c r="BU151" s="96">
        <v>4790.8899310344777</v>
      </c>
      <c r="BV151" s="96">
        <v>5336.9155526228924</v>
      </c>
      <c r="BW151" s="96">
        <v>5078.3770614347613</v>
      </c>
      <c r="BX151" s="96">
        <v>4821.561407035173</v>
      </c>
      <c r="BY151" s="96">
        <v>4566.4514257716764</v>
      </c>
      <c r="BZ151" s="96">
        <v>3600.0000000000032</v>
      </c>
      <c r="CA151" s="96">
        <v>3600.0000000000032</v>
      </c>
      <c r="CB151" s="96">
        <v>3600.0000000000032</v>
      </c>
      <c r="CC151" s="96">
        <v>0</v>
      </c>
      <c r="CD151" s="96">
        <v>1184.5161290322519</v>
      </c>
      <c r="CE151" s="96">
        <v>2160.0000000000018</v>
      </c>
      <c r="CF151" s="96">
        <v>2160.0000000000018</v>
      </c>
      <c r="CG151" s="96">
        <v>2160.0000000000018</v>
      </c>
      <c r="CH151" s="96">
        <v>2160.0000000000018</v>
      </c>
      <c r="CI151" s="96">
        <v>2160.0000000000018</v>
      </c>
      <c r="CJ151" s="96">
        <v>2160.0000000000018</v>
      </c>
      <c r="CK151" s="96">
        <v>2160.0000000000018</v>
      </c>
      <c r="CL151" s="96">
        <v>72000</v>
      </c>
      <c r="CM151" s="96">
        <v>72000</v>
      </c>
      <c r="CN151" s="96">
        <v>72000</v>
      </c>
      <c r="CO151" s="96">
        <v>72000</v>
      </c>
      <c r="CP151" s="96">
        <v>72000</v>
      </c>
      <c r="CQ151" s="96">
        <v>72000</v>
      </c>
      <c r="CR151" s="96">
        <v>72000</v>
      </c>
      <c r="CS151" s="96">
        <v>72000</v>
      </c>
      <c r="CT151" s="96">
        <v>72000</v>
      </c>
      <c r="CU151" s="96">
        <v>72000</v>
      </c>
      <c r="CV151" s="96">
        <v>72000</v>
      </c>
      <c r="CW151" s="96">
        <v>72000</v>
      </c>
      <c r="CX151" s="96">
        <v>2843.2291960906191</v>
      </c>
      <c r="CY151" s="96">
        <v>2594.5945945946</v>
      </c>
      <c r="CZ151" s="96">
        <v>3834.5586172063649</v>
      </c>
      <c r="DA151" s="96">
        <v>3575.838926174496</v>
      </c>
      <c r="DB151" s="96">
        <v>3318.8785463463551</v>
      </c>
      <c r="DC151" s="96">
        <v>3063.6595933785102</v>
      </c>
      <c r="DD151" s="96">
        <v>2810.1644245142038</v>
      </c>
      <c r="DE151" s="96">
        <v>2554.2620689655141</v>
      </c>
      <c r="DF151" s="96">
        <v>3084.3840316727142</v>
      </c>
      <c r="DG151" s="96">
        <v>2833.3757878007309</v>
      </c>
      <c r="DH151" s="96">
        <v>2584.0402010050188</v>
      </c>
      <c r="DI151" s="96">
        <v>2336.3606075453158</v>
      </c>
      <c r="DJ151" s="96">
        <v>2160.0000000000018</v>
      </c>
      <c r="DK151" s="96">
        <v>2160.0000000000018</v>
      </c>
      <c r="DL151" s="96">
        <v>2160.0000000000018</v>
      </c>
      <c r="DM151" s="96">
        <v>2160.0000000000018</v>
      </c>
      <c r="DN151" s="96">
        <v>959.69533481435042</v>
      </c>
      <c r="DO151" s="96">
        <v>0</v>
      </c>
      <c r="DP151" s="96">
        <v>0</v>
      </c>
      <c r="DQ151" s="96">
        <v>0</v>
      </c>
      <c r="DR151" s="96">
        <v>0</v>
      </c>
      <c r="DS151" s="96">
        <v>0</v>
      </c>
      <c r="DT151" s="96">
        <v>0</v>
      </c>
      <c r="DU151" s="96">
        <v>0</v>
      </c>
      <c r="DV151" s="96">
        <v>4437.4535999999962</v>
      </c>
      <c r="DW151" s="96">
        <v>4437.4535999999962</v>
      </c>
      <c r="DX151" s="96">
        <v>2938.680000000003</v>
      </c>
      <c r="DY151" s="96">
        <v>2938.680000000003</v>
      </c>
      <c r="DZ151" s="96">
        <v>1725.7721358298959</v>
      </c>
      <c r="EA151" s="96">
        <v>755.9999999999967</v>
      </c>
      <c r="EB151" s="96">
        <v>755.9999999999967</v>
      </c>
      <c r="EC151" s="96">
        <v>755.9999999999967</v>
      </c>
      <c r="ED151" s="96">
        <v>0</v>
      </c>
      <c r="EE151" s="96">
        <v>0</v>
      </c>
      <c r="EF151" s="96">
        <v>0</v>
      </c>
      <c r="EG151" s="96">
        <v>0</v>
      </c>
      <c r="EH151" s="101">
        <v>46113</v>
      </c>
      <c r="EI151" s="99">
        <v>0.05</v>
      </c>
      <c r="EJ151" t="s">
        <v>376</v>
      </c>
      <c r="EK151" s="101">
        <v>46522</v>
      </c>
      <c r="EL151" s="99">
        <v>0.03</v>
      </c>
      <c r="EM151" t="s">
        <v>377</v>
      </c>
      <c r="EN151" s="101"/>
      <c r="EO151" s="99"/>
      <c r="EQ151" s="101"/>
      <c r="ER151" s="99"/>
    </row>
    <row r="152" spans="1:148" x14ac:dyDescent="0.3">
      <c r="A152" t="s">
        <v>37</v>
      </c>
      <c r="B152" t="s">
        <v>56</v>
      </c>
      <c r="C152" t="s">
        <v>61</v>
      </c>
      <c r="D152" t="s">
        <v>424</v>
      </c>
      <c r="E152" t="s">
        <v>590</v>
      </c>
      <c r="F152" s="94">
        <v>56000</v>
      </c>
      <c r="G152" s="95">
        <v>12</v>
      </c>
      <c r="H152" s="96">
        <v>1.08</v>
      </c>
      <c r="I152" s="96">
        <v>1.0754999999999999</v>
      </c>
      <c r="J152" s="97">
        <v>0.9900000000000001</v>
      </c>
      <c r="K152" s="96">
        <v>1.00418410041841</v>
      </c>
      <c r="L152" s="96">
        <v>1.0101010101010099</v>
      </c>
      <c r="M152" s="96">
        <v>1</v>
      </c>
      <c r="N152" s="98">
        <v>0.67200000000000004</v>
      </c>
      <c r="O152" s="98">
        <v>0.68162799543552677</v>
      </c>
      <c r="P152" s="98">
        <v>0.64811064174526922</v>
      </c>
      <c r="Q152" s="99">
        <v>0</v>
      </c>
      <c r="R152" s="96">
        <v>0.95480585614258429</v>
      </c>
      <c r="S152" s="96">
        <v>1.0101010101010099</v>
      </c>
      <c r="T152" s="99">
        <v>-4.1666666666666519E-3</v>
      </c>
      <c r="U152" s="99">
        <v>5.1715481171548117E-2</v>
      </c>
      <c r="V152" s="95">
        <v>0</v>
      </c>
      <c r="W152" s="99">
        <v>0</v>
      </c>
      <c r="X152" s="99">
        <v>0</v>
      </c>
      <c r="Y152" s="95">
        <v>0</v>
      </c>
      <c r="Z152" s="95">
        <v>1</v>
      </c>
      <c r="AA152" s="98">
        <v>0.68162799543552677</v>
      </c>
      <c r="AB152" s="98">
        <v>0.64811064174526922</v>
      </c>
      <c r="AC152" s="100">
        <v>0</v>
      </c>
      <c r="AD152" s="96">
        <v>0</v>
      </c>
      <c r="AE152" s="95">
        <v>1</v>
      </c>
      <c r="AF152" s="95">
        <v>1</v>
      </c>
      <c r="AG152" s="96">
        <v>1.1022400000000001</v>
      </c>
      <c r="AH152" s="96">
        <v>1</v>
      </c>
      <c r="AI152" s="96">
        <v>1.1022400000000001</v>
      </c>
      <c r="AJ152" s="96">
        <v>60480.000000000007</v>
      </c>
      <c r="AK152" s="96">
        <v>60228.000000000007</v>
      </c>
      <c r="AL152" s="96">
        <v>55440.000000000007</v>
      </c>
      <c r="AM152" s="96">
        <v>56234.309623430963</v>
      </c>
      <c r="AN152" s="96">
        <v>56565.656565656558</v>
      </c>
      <c r="AO152" s="96">
        <v>56000</v>
      </c>
      <c r="AP152" s="96">
        <v>37632</v>
      </c>
      <c r="AQ152" s="96">
        <v>38171.167744389502</v>
      </c>
      <c r="AR152" s="96">
        <v>36294.195937735079</v>
      </c>
      <c r="AS152" s="96">
        <v>0</v>
      </c>
      <c r="AT152" s="96">
        <v>53469.12794398472</v>
      </c>
      <c r="AU152" s="96">
        <v>56565.656565656558</v>
      </c>
      <c r="AV152" s="96">
        <v>38171.167744389502</v>
      </c>
      <c r="AW152" s="96">
        <v>36294.195937735079</v>
      </c>
      <c r="AX152" s="96">
        <v>56000</v>
      </c>
      <c r="AY152" s="96">
        <v>55440</v>
      </c>
      <c r="AZ152" s="96">
        <v>55440</v>
      </c>
      <c r="BA152" s="96">
        <v>36120</v>
      </c>
      <c r="BB152" s="96">
        <v>56000</v>
      </c>
      <c r="BC152" s="96">
        <v>56000</v>
      </c>
      <c r="BD152" s="96">
        <v>56000</v>
      </c>
      <c r="BE152" s="96">
        <v>56000</v>
      </c>
      <c r="BF152" s="96">
        <v>56000</v>
      </c>
      <c r="BG152" s="96">
        <v>56000</v>
      </c>
      <c r="BH152" s="96">
        <v>56000</v>
      </c>
      <c r="BI152" s="96">
        <v>56000</v>
      </c>
      <c r="BJ152" s="96">
        <v>56000</v>
      </c>
      <c r="BK152" s="96">
        <v>56000</v>
      </c>
      <c r="BL152" s="96">
        <v>56000</v>
      </c>
      <c r="BM152" s="96">
        <v>56000</v>
      </c>
      <c r="BN152" s="96">
        <v>4480.0000000000036</v>
      </c>
      <c r="BO152" s="96">
        <v>4480.0000000000036</v>
      </c>
      <c r="BP152" s="96">
        <v>7383.04000000001</v>
      </c>
      <c r="BQ152" s="96">
        <v>7383.04000000001</v>
      </c>
      <c r="BR152" s="96">
        <v>7383.04000000001</v>
      </c>
      <c r="BS152" s="96">
        <v>7383.04000000001</v>
      </c>
      <c r="BT152" s="96">
        <v>7383.04000000001</v>
      </c>
      <c r="BU152" s="96">
        <v>7383.04000000001</v>
      </c>
      <c r="BV152" s="96">
        <v>7383.04000000001</v>
      </c>
      <c r="BW152" s="96">
        <v>2688.0000000000018</v>
      </c>
      <c r="BX152" s="96">
        <v>2688.0000000000018</v>
      </c>
      <c r="BY152" s="96">
        <v>2688.0000000000018</v>
      </c>
      <c r="BZ152" s="96">
        <v>4480.0000000000036</v>
      </c>
      <c r="CA152" s="96">
        <v>4480.0000000000036</v>
      </c>
      <c r="CB152" s="96">
        <v>7383.04000000001</v>
      </c>
      <c r="CC152" s="96">
        <v>7383.04000000001</v>
      </c>
      <c r="CD152" s="96">
        <v>7383.04000000001</v>
      </c>
      <c r="CE152" s="96">
        <v>7383.04000000001</v>
      </c>
      <c r="CF152" s="96">
        <v>7383.04000000001</v>
      </c>
      <c r="CG152" s="96">
        <v>7383.04000000001</v>
      </c>
      <c r="CH152" s="96">
        <v>7383.04000000001</v>
      </c>
      <c r="CI152" s="96">
        <v>2688.0000000000018</v>
      </c>
      <c r="CJ152" s="96">
        <v>2688.0000000000018</v>
      </c>
      <c r="CK152" s="96">
        <v>2688.0000000000018</v>
      </c>
      <c r="CL152" s="96">
        <v>56000</v>
      </c>
      <c r="CM152" s="96">
        <v>56000</v>
      </c>
      <c r="CN152" s="96">
        <v>56000</v>
      </c>
      <c r="CO152" s="96">
        <v>56000</v>
      </c>
      <c r="CP152" s="96">
        <v>56000</v>
      </c>
      <c r="CQ152" s="96">
        <v>56000</v>
      </c>
      <c r="CR152" s="96">
        <v>56000</v>
      </c>
      <c r="CS152" s="96">
        <v>56000</v>
      </c>
      <c r="CT152" s="96">
        <v>56000</v>
      </c>
      <c r="CU152" s="96">
        <v>56000</v>
      </c>
      <c r="CV152" s="96">
        <v>56000</v>
      </c>
      <c r="CW152" s="96">
        <v>56000</v>
      </c>
      <c r="CX152" s="96">
        <v>0</v>
      </c>
      <c r="CY152" s="96">
        <v>0</v>
      </c>
      <c r="CZ152" s="96">
        <v>0</v>
      </c>
      <c r="DA152" s="96">
        <v>0</v>
      </c>
      <c r="DB152" s="96">
        <v>0</v>
      </c>
      <c r="DC152" s="96">
        <v>0</v>
      </c>
      <c r="DD152" s="96">
        <v>0</v>
      </c>
      <c r="DE152" s="96">
        <v>0</v>
      </c>
      <c r="DF152" s="96">
        <v>0</v>
      </c>
      <c r="DG152" s="96">
        <v>0</v>
      </c>
      <c r="DH152" s="96">
        <v>0</v>
      </c>
      <c r="DI152" s="96">
        <v>0</v>
      </c>
      <c r="DJ152" s="96">
        <v>2688.0000000000018</v>
      </c>
      <c r="DK152" s="96">
        <v>2688.0000000000018</v>
      </c>
      <c r="DL152" s="96">
        <v>0</v>
      </c>
      <c r="DM152" s="96">
        <v>0</v>
      </c>
      <c r="DN152" s="96">
        <v>0</v>
      </c>
      <c r="DO152" s="96">
        <v>0</v>
      </c>
      <c r="DP152" s="96">
        <v>0</v>
      </c>
      <c r="DQ152" s="96">
        <v>0</v>
      </c>
      <c r="DR152" s="96">
        <v>0</v>
      </c>
      <c r="DS152" s="96">
        <v>0</v>
      </c>
      <c r="DT152" s="96">
        <v>0</v>
      </c>
      <c r="DU152" s="96">
        <v>0</v>
      </c>
      <c r="DV152" s="96">
        <v>2688.0000000000018</v>
      </c>
      <c r="DW152" s="96">
        <v>2688.0000000000018</v>
      </c>
      <c r="DX152" s="96">
        <v>0</v>
      </c>
      <c r="DY152" s="96">
        <v>0</v>
      </c>
      <c r="DZ152" s="96">
        <v>0</v>
      </c>
      <c r="EA152" s="96">
        <v>0</v>
      </c>
      <c r="EB152" s="96">
        <v>0</v>
      </c>
      <c r="EC152" s="96">
        <v>0</v>
      </c>
      <c r="ED152" s="96">
        <v>0</v>
      </c>
      <c r="EE152" s="96">
        <v>0</v>
      </c>
      <c r="EF152" s="96">
        <v>0</v>
      </c>
      <c r="EG152" s="96">
        <v>0</v>
      </c>
      <c r="EH152" s="101">
        <v>46296</v>
      </c>
      <c r="EI152" s="99">
        <v>0.08</v>
      </c>
      <c r="EJ152" t="s">
        <v>376</v>
      </c>
      <c r="EK152" s="101">
        <v>46447</v>
      </c>
      <c r="EL152" s="99">
        <v>4.8000000000000001E-2</v>
      </c>
      <c r="EM152" t="s">
        <v>377</v>
      </c>
      <c r="EN152" s="101"/>
      <c r="EO152" s="99"/>
      <c r="EQ152" s="101"/>
      <c r="ER152" s="99"/>
    </row>
    <row r="153" spans="1:148" x14ac:dyDescent="0.3">
      <c r="A153" t="s">
        <v>37</v>
      </c>
      <c r="B153" t="s">
        <v>56</v>
      </c>
      <c r="C153" t="s">
        <v>68</v>
      </c>
      <c r="D153" t="s">
        <v>426</v>
      </c>
      <c r="E153" t="s">
        <v>591</v>
      </c>
      <c r="F153" s="94">
        <v>40000</v>
      </c>
      <c r="G153" s="95">
        <v>12</v>
      </c>
      <c r="H153" s="96">
        <v>1.02</v>
      </c>
      <c r="I153" s="96">
        <v>1.026872222222222</v>
      </c>
      <c r="J153" s="97">
        <v>0.99299370897155337</v>
      </c>
      <c r="K153" s="96">
        <v>0.99330761698144854</v>
      </c>
      <c r="L153" s="96">
        <v>1.007055725494679</v>
      </c>
      <c r="M153" s="96">
        <v>1</v>
      </c>
      <c r="N153" s="98">
        <v>0.7</v>
      </c>
      <c r="O153" s="98">
        <v>0.70022128600105049</v>
      </c>
      <c r="P153" s="98">
        <v>0.67332208304773777</v>
      </c>
      <c r="Q153" s="99">
        <v>0</v>
      </c>
      <c r="R153" s="96">
        <v>0.96475948010183543</v>
      </c>
      <c r="S153" s="96">
        <v>0.99702434638596604</v>
      </c>
      <c r="T153" s="99">
        <v>6.7374727668845216E-3</v>
      </c>
      <c r="U153" s="99">
        <v>2.9590936879521301E-2</v>
      </c>
      <c r="V153" s="95">
        <v>0</v>
      </c>
      <c r="W153" s="99">
        <v>0</v>
      </c>
      <c r="X153" s="99">
        <v>0</v>
      </c>
      <c r="Y153" s="95">
        <v>0</v>
      </c>
      <c r="Z153" s="95">
        <v>1</v>
      </c>
      <c r="AA153" s="98">
        <v>0.70022128600105049</v>
      </c>
      <c r="AB153" s="98">
        <v>0.67332208304773777</v>
      </c>
      <c r="AC153" s="100">
        <v>0</v>
      </c>
      <c r="AD153" s="96">
        <v>0</v>
      </c>
      <c r="AE153" s="95">
        <v>1</v>
      </c>
      <c r="AF153" s="95">
        <v>1</v>
      </c>
      <c r="AG153" s="96">
        <v>1.0249999999999999</v>
      </c>
      <c r="AH153" s="96">
        <v>1.012138206284618</v>
      </c>
      <c r="AI153" s="96">
        <v>1.037441055937901</v>
      </c>
      <c r="AJ153" s="96">
        <v>40800</v>
      </c>
      <c r="AK153" s="96">
        <v>41074.888888888891</v>
      </c>
      <c r="AL153" s="96">
        <v>39719.748358862133</v>
      </c>
      <c r="AM153" s="96">
        <v>39732.304679257941</v>
      </c>
      <c r="AN153" s="96">
        <v>40282.22901978717</v>
      </c>
      <c r="AO153" s="96">
        <v>40000</v>
      </c>
      <c r="AP153" s="96">
        <v>28000</v>
      </c>
      <c r="AQ153" s="96">
        <v>28008.851440042021</v>
      </c>
      <c r="AR153" s="96">
        <v>26932.88332190951</v>
      </c>
      <c r="AS153" s="96">
        <v>0</v>
      </c>
      <c r="AT153" s="96">
        <v>38590.379204073419</v>
      </c>
      <c r="AU153" s="96">
        <v>39880.973855438642</v>
      </c>
      <c r="AV153" s="96">
        <v>28008.851440042021</v>
      </c>
      <c r="AW153" s="96">
        <v>26932.88332190951</v>
      </c>
      <c r="AX153" s="96">
        <v>40000</v>
      </c>
      <c r="AY153" s="96">
        <v>39600</v>
      </c>
      <c r="AZ153" s="96">
        <v>40199.999999999993</v>
      </c>
      <c r="BA153" s="96">
        <v>24600</v>
      </c>
      <c r="BB153" s="96">
        <v>40000</v>
      </c>
      <c r="BC153" s="96">
        <v>40000</v>
      </c>
      <c r="BD153" s="96">
        <v>40000</v>
      </c>
      <c r="BE153" s="96">
        <v>40000</v>
      </c>
      <c r="BF153" s="96">
        <v>40000</v>
      </c>
      <c r="BG153" s="96">
        <v>40000</v>
      </c>
      <c r="BH153" s="96">
        <v>40000</v>
      </c>
      <c r="BI153" s="96">
        <v>40000</v>
      </c>
      <c r="BJ153" s="96">
        <v>40000</v>
      </c>
      <c r="BK153" s="96">
        <v>40000</v>
      </c>
      <c r="BL153" s="96">
        <v>40000</v>
      </c>
      <c r="BM153" s="96">
        <v>40000</v>
      </c>
      <c r="BN153" s="96">
        <v>1297.985253055565</v>
      </c>
      <c r="BO153" s="96">
        <v>487.73969399345418</v>
      </c>
      <c r="BP153" s="96">
        <v>487.25949905717772</v>
      </c>
      <c r="BQ153" s="96">
        <v>486.76401947055581</v>
      </c>
      <c r="BR153" s="96">
        <v>486.26954653699698</v>
      </c>
      <c r="BS153" s="96">
        <v>2105.2071202794932</v>
      </c>
      <c r="BT153" s="96">
        <v>2104.6949527180818</v>
      </c>
      <c r="BU153" s="96">
        <v>2104.175451994754</v>
      </c>
      <c r="BV153" s="96">
        <v>2103.6653730056009</v>
      </c>
      <c r="BW153" s="96">
        <v>2103.1563250766362</v>
      </c>
      <c r="BX153" s="96">
        <v>2102.6483050847401</v>
      </c>
      <c r="BY153" s="96">
        <v>2102.141309919476</v>
      </c>
      <c r="BZ153" s="96">
        <v>800.00000000000068</v>
      </c>
      <c r="CA153" s="96">
        <v>0</v>
      </c>
      <c r="CB153" s="96">
        <v>0</v>
      </c>
      <c r="CC153" s="96">
        <v>0</v>
      </c>
      <c r="CD153" s="96">
        <v>0</v>
      </c>
      <c r="CE153" s="96">
        <v>1600.0000000000009</v>
      </c>
      <c r="CF153" s="96">
        <v>1600.0000000000009</v>
      </c>
      <c r="CG153" s="96">
        <v>1600.0000000000009</v>
      </c>
      <c r="CH153" s="96">
        <v>1600.0000000000009</v>
      </c>
      <c r="CI153" s="96">
        <v>1600.0000000000009</v>
      </c>
      <c r="CJ153" s="96">
        <v>1600.0000000000009</v>
      </c>
      <c r="CK153" s="96">
        <v>1600.0000000000009</v>
      </c>
      <c r="CL153" s="96">
        <v>40000</v>
      </c>
      <c r="CM153" s="96">
        <v>40000</v>
      </c>
      <c r="CN153" s="96">
        <v>40000</v>
      </c>
      <c r="CO153" s="96">
        <v>40000</v>
      </c>
      <c r="CP153" s="96">
        <v>40000</v>
      </c>
      <c r="CQ153" s="96">
        <v>40000</v>
      </c>
      <c r="CR153" s="96">
        <v>40000</v>
      </c>
      <c r="CS153" s="96">
        <v>40000</v>
      </c>
      <c r="CT153" s="96">
        <v>40000</v>
      </c>
      <c r="CU153" s="96">
        <v>40000</v>
      </c>
      <c r="CV153" s="96">
        <v>40000</v>
      </c>
      <c r="CW153" s="96">
        <v>40000</v>
      </c>
      <c r="CX153" s="96">
        <v>488.22083632898313</v>
      </c>
      <c r="CY153" s="96">
        <v>487.73969399345418</v>
      </c>
      <c r="CZ153" s="96">
        <v>487.25949905717772</v>
      </c>
      <c r="DA153" s="96">
        <v>486.76401947055581</v>
      </c>
      <c r="DB153" s="96">
        <v>486.26954653699698</v>
      </c>
      <c r="DC153" s="96">
        <v>485.77607719181509</v>
      </c>
      <c r="DD153" s="96">
        <v>485.28360838276723</v>
      </c>
      <c r="DE153" s="96">
        <v>484.78408845649142</v>
      </c>
      <c r="DF153" s="96">
        <v>484.29362789000231</v>
      </c>
      <c r="DG153" s="96">
        <v>483.80415872752991</v>
      </c>
      <c r="DH153" s="96">
        <v>483.31567796609852</v>
      </c>
      <c r="DI153" s="96">
        <v>482.82818261488279</v>
      </c>
      <c r="DJ153" s="96">
        <v>1600.0000000000009</v>
      </c>
      <c r="DK153" s="96">
        <v>1600.0000000000009</v>
      </c>
      <c r="DL153" s="96">
        <v>1600.0000000000009</v>
      </c>
      <c r="DM153" s="96">
        <v>1600.0000000000009</v>
      </c>
      <c r="DN153" s="96">
        <v>1600.0000000000009</v>
      </c>
      <c r="DO153" s="96">
        <v>0</v>
      </c>
      <c r="DP153" s="96">
        <v>0</v>
      </c>
      <c r="DQ153" s="96">
        <v>0</v>
      </c>
      <c r="DR153" s="96">
        <v>0</v>
      </c>
      <c r="DS153" s="96">
        <v>0</v>
      </c>
      <c r="DT153" s="96">
        <v>0</v>
      </c>
      <c r="DU153" s="96">
        <v>0</v>
      </c>
      <c r="DV153" s="96">
        <v>2080.325079700689</v>
      </c>
      <c r="DW153" s="96">
        <v>2039.3544341397351</v>
      </c>
      <c r="DX153" s="96">
        <v>1998.463491435451</v>
      </c>
      <c r="DY153" s="96">
        <v>1956.2699693665841</v>
      </c>
      <c r="DZ153" s="96">
        <v>1914.16114118363</v>
      </c>
      <c r="EA153" s="96">
        <v>261.66995397764128</v>
      </c>
      <c r="EB153" s="96">
        <v>221.3428350930169</v>
      </c>
      <c r="EC153" s="96">
        <v>180.4373144366256</v>
      </c>
      <c r="ED153" s="96">
        <v>140.27267960146969</v>
      </c>
      <c r="EE153" s="96">
        <v>100.1882622575057</v>
      </c>
      <c r="EF153" s="96">
        <v>60.183822326891352</v>
      </c>
      <c r="EG153" s="96">
        <v>20.259120688805869</v>
      </c>
      <c r="EH153" s="101">
        <v>46054</v>
      </c>
      <c r="EI153" s="99">
        <v>0.02</v>
      </c>
      <c r="EJ153" t="s">
        <v>376</v>
      </c>
      <c r="EK153" s="101">
        <v>46539</v>
      </c>
      <c r="EL153" s="99">
        <v>0.04</v>
      </c>
      <c r="EM153" t="s">
        <v>377</v>
      </c>
      <c r="EN153" s="101"/>
      <c r="EO153" s="99"/>
      <c r="EQ153" s="101"/>
      <c r="ER153" s="99"/>
    </row>
    <row r="154" spans="1:148" x14ac:dyDescent="0.3">
      <c r="A154" t="s">
        <v>37</v>
      </c>
      <c r="B154" t="s">
        <v>56</v>
      </c>
      <c r="C154" t="s">
        <v>69</v>
      </c>
      <c r="D154" t="s">
        <v>428</v>
      </c>
      <c r="E154" t="s">
        <v>592</v>
      </c>
      <c r="F154" s="94">
        <v>92000</v>
      </c>
      <c r="G154" s="95">
        <v>12</v>
      </c>
      <c r="H154" s="96">
        <v>1</v>
      </c>
      <c r="I154" s="96">
        <v>1</v>
      </c>
      <c r="J154" s="97">
        <v>0.98900209700948194</v>
      </c>
      <c r="K154" s="96">
        <v>1</v>
      </c>
      <c r="L154" s="96">
        <v>1.011120201892163</v>
      </c>
      <c r="M154" s="96">
        <v>1</v>
      </c>
      <c r="N154" s="98">
        <v>0.68400000000000005</v>
      </c>
      <c r="O154" s="98">
        <v>0.6916062180942395</v>
      </c>
      <c r="P154" s="98">
        <v>0.69394293806686047</v>
      </c>
      <c r="Q154" s="99">
        <v>0</v>
      </c>
      <c r="R154" s="96">
        <v>1</v>
      </c>
      <c r="S154" s="96">
        <v>1.0145364591620769</v>
      </c>
      <c r="T154" s="99">
        <v>0</v>
      </c>
      <c r="U154" s="99">
        <v>0</v>
      </c>
      <c r="V154" s="95">
        <v>0</v>
      </c>
      <c r="W154" s="99">
        <v>0</v>
      </c>
      <c r="X154" s="99">
        <v>0</v>
      </c>
      <c r="Y154" s="95">
        <v>0</v>
      </c>
      <c r="Z154" s="95">
        <v>1</v>
      </c>
      <c r="AA154" s="98">
        <v>0.6916062180942395</v>
      </c>
      <c r="AB154" s="98">
        <v>0.69394293806686047</v>
      </c>
      <c r="AC154" s="100">
        <v>0</v>
      </c>
      <c r="AD154" s="96">
        <v>0</v>
      </c>
      <c r="AE154" s="95">
        <v>0</v>
      </c>
      <c r="AF154" s="95">
        <v>0</v>
      </c>
      <c r="AG154" s="96">
        <v>1</v>
      </c>
      <c r="AH154" s="96">
        <v>0.99597028697853884</v>
      </c>
      <c r="AI154" s="96">
        <v>0.99597028697853884</v>
      </c>
      <c r="AJ154" s="96">
        <v>92000</v>
      </c>
      <c r="AK154" s="96">
        <v>92000</v>
      </c>
      <c r="AL154" s="96">
        <v>90988.192924872332</v>
      </c>
      <c r="AM154" s="96">
        <v>92000</v>
      </c>
      <c r="AN154" s="96">
        <v>93023.058574078997</v>
      </c>
      <c r="AO154" s="96">
        <v>92000</v>
      </c>
      <c r="AP154" s="96">
        <v>62928.000000000007</v>
      </c>
      <c r="AQ154" s="96">
        <v>63627.772064670033</v>
      </c>
      <c r="AR154" s="96">
        <v>63842.750302151173</v>
      </c>
      <c r="AS154" s="96">
        <v>0</v>
      </c>
      <c r="AT154" s="96">
        <v>92000</v>
      </c>
      <c r="AU154" s="96">
        <v>93337.354242911053</v>
      </c>
      <c r="AV154" s="96">
        <v>63627.772064670033</v>
      </c>
      <c r="AW154" s="96">
        <v>63842.750302151173</v>
      </c>
      <c r="AX154" s="96">
        <v>92000</v>
      </c>
      <c r="AY154" s="96">
        <v>91080</v>
      </c>
      <c r="AZ154" s="96">
        <v>90620</v>
      </c>
      <c r="BA154" s="96">
        <v>58420</v>
      </c>
      <c r="BB154" s="96">
        <v>92000</v>
      </c>
      <c r="BC154" s="96">
        <v>92000</v>
      </c>
      <c r="BD154" s="96">
        <v>92000</v>
      </c>
      <c r="BE154" s="96">
        <v>92000</v>
      </c>
      <c r="BF154" s="96">
        <v>92000</v>
      </c>
      <c r="BG154" s="96">
        <v>92000</v>
      </c>
      <c r="BH154" s="96">
        <v>92000</v>
      </c>
      <c r="BI154" s="96">
        <v>92000</v>
      </c>
      <c r="BJ154" s="96">
        <v>92000</v>
      </c>
      <c r="BK154" s="96">
        <v>92000</v>
      </c>
      <c r="BL154" s="96">
        <v>92000</v>
      </c>
      <c r="BM154" s="96">
        <v>92000</v>
      </c>
      <c r="BN154" s="96">
        <v>-370.05405345837562</v>
      </c>
      <c r="BO154" s="96">
        <v>-370.17439425006103</v>
      </c>
      <c r="BP154" s="96">
        <v>-370.29481333634533</v>
      </c>
      <c r="BQ154" s="96">
        <v>-370.41939682749802</v>
      </c>
      <c r="BR154" s="96">
        <v>-370.54406417760958</v>
      </c>
      <c r="BS154" s="96">
        <v>-370.66881547139548</v>
      </c>
      <c r="BT154" s="96">
        <v>-370.79365079365272</v>
      </c>
      <c r="BU154" s="96">
        <v>-370.92061879014659</v>
      </c>
      <c r="BV154" s="96">
        <v>-371.04562380526971</v>
      </c>
      <c r="BW154" s="96">
        <v>-371.17071310537978</v>
      </c>
      <c r="BX154" s="96">
        <v>-371.2958867757643</v>
      </c>
      <c r="BY154" s="96">
        <v>-371.42114490180228</v>
      </c>
      <c r="BZ154" s="96">
        <v>0</v>
      </c>
      <c r="CA154" s="96">
        <v>0</v>
      </c>
      <c r="CB154" s="96">
        <v>0</v>
      </c>
      <c r="CC154" s="96">
        <v>0</v>
      </c>
      <c r="CD154" s="96">
        <v>0</v>
      </c>
      <c r="CE154" s="96">
        <v>0</v>
      </c>
      <c r="CF154" s="96">
        <v>0</v>
      </c>
      <c r="CG154" s="96">
        <v>0</v>
      </c>
      <c r="CH154" s="96">
        <v>0</v>
      </c>
      <c r="CI154" s="96">
        <v>0</v>
      </c>
      <c r="CJ154" s="96">
        <v>0</v>
      </c>
      <c r="CK154" s="96">
        <v>0</v>
      </c>
      <c r="CL154" s="96">
        <v>92000</v>
      </c>
      <c r="CM154" s="96">
        <v>92000</v>
      </c>
      <c r="CN154" s="96">
        <v>92000</v>
      </c>
      <c r="CO154" s="96">
        <v>92000</v>
      </c>
      <c r="CP154" s="96">
        <v>92000</v>
      </c>
      <c r="CQ154" s="96">
        <v>92000</v>
      </c>
      <c r="CR154" s="96">
        <v>92000</v>
      </c>
      <c r="CS154" s="96">
        <v>92000</v>
      </c>
      <c r="CT154" s="96">
        <v>92000</v>
      </c>
      <c r="CU154" s="96">
        <v>92000</v>
      </c>
      <c r="CV154" s="96">
        <v>92000</v>
      </c>
      <c r="CW154" s="96">
        <v>92000</v>
      </c>
      <c r="CX154" s="96">
        <v>-370.05405345837562</v>
      </c>
      <c r="CY154" s="96">
        <v>-370.17439425006103</v>
      </c>
      <c r="CZ154" s="96">
        <v>-370.29481333634533</v>
      </c>
      <c r="DA154" s="96">
        <v>-370.41939682749802</v>
      </c>
      <c r="DB154" s="96">
        <v>-370.54406417760958</v>
      </c>
      <c r="DC154" s="96">
        <v>-370.66881547139548</v>
      </c>
      <c r="DD154" s="96">
        <v>-370.79365079365272</v>
      </c>
      <c r="DE154" s="96">
        <v>-370.92061879014659</v>
      </c>
      <c r="DF154" s="96">
        <v>-371.04562380526971</v>
      </c>
      <c r="DG154" s="96">
        <v>-371.17071310537978</v>
      </c>
      <c r="DH154" s="96">
        <v>-371.2958867757643</v>
      </c>
      <c r="DI154" s="96">
        <v>-371.42114490180228</v>
      </c>
      <c r="DJ154" s="96">
        <v>0</v>
      </c>
      <c r="DK154" s="96">
        <v>0</v>
      </c>
      <c r="DL154" s="96">
        <v>0</v>
      </c>
      <c r="DM154" s="96">
        <v>0</v>
      </c>
      <c r="DN154" s="96">
        <v>0</v>
      </c>
      <c r="DO154" s="96">
        <v>0</v>
      </c>
      <c r="DP154" s="96">
        <v>0</v>
      </c>
      <c r="DQ154" s="96">
        <v>0</v>
      </c>
      <c r="DR154" s="96">
        <v>0</v>
      </c>
      <c r="DS154" s="96">
        <v>0</v>
      </c>
      <c r="DT154" s="96">
        <v>0</v>
      </c>
      <c r="DU154" s="96">
        <v>0</v>
      </c>
      <c r="DV154" s="96">
        <v>-355.77045425627051</v>
      </c>
      <c r="DW154" s="96">
        <v>-325.84754673543472</v>
      </c>
      <c r="DX154" s="96">
        <v>-295.90509247725947</v>
      </c>
      <c r="DY154" s="96">
        <v>-264.92706752760807</v>
      </c>
      <c r="DZ154" s="96">
        <v>-233.92810649413499</v>
      </c>
      <c r="EA154" s="96">
        <v>-202.9081881455852</v>
      </c>
      <c r="EB154" s="96">
        <v>-171.86729122204309</v>
      </c>
      <c r="EC154" s="96">
        <v>-140.29600794087261</v>
      </c>
      <c r="ED154" s="96">
        <v>-109.21274518505351</v>
      </c>
      <c r="EE154" s="96">
        <v>-78.10843955141334</v>
      </c>
      <c r="EF154" s="96">
        <v>-46.983069664168212</v>
      </c>
      <c r="EG154" s="96">
        <v>-15.83661411857751</v>
      </c>
      <c r="EH154" s="101"/>
      <c r="EI154" s="99"/>
      <c r="EK154" s="101"/>
      <c r="EL154" s="99"/>
      <c r="EN154" s="101"/>
      <c r="EO154" s="99"/>
      <c r="EQ154" s="101"/>
      <c r="ER154" s="99"/>
    </row>
    <row r="155" spans="1:148" x14ac:dyDescent="0.3">
      <c r="A155" t="s">
        <v>37</v>
      </c>
      <c r="B155" t="s">
        <v>56</v>
      </c>
      <c r="C155" t="s">
        <v>76</v>
      </c>
      <c r="D155" t="s">
        <v>430</v>
      </c>
      <c r="E155" t="s">
        <v>593</v>
      </c>
      <c r="F155" s="94">
        <v>76000</v>
      </c>
      <c r="G155" s="95">
        <v>12</v>
      </c>
      <c r="H155" s="96">
        <v>1.04</v>
      </c>
      <c r="I155" s="96">
        <v>1.0387500000000001</v>
      </c>
      <c r="J155" s="97">
        <v>0.99199580598103554</v>
      </c>
      <c r="K155" s="96">
        <v>1.001203369434416</v>
      </c>
      <c r="L155" s="96">
        <v>1.008068778084247</v>
      </c>
      <c r="M155" s="96">
        <v>1</v>
      </c>
      <c r="N155" s="98">
        <v>0.66800000000000004</v>
      </c>
      <c r="O155" s="98">
        <v>0.6742002806360412</v>
      </c>
      <c r="P155" s="98">
        <v>0.66889876156005412</v>
      </c>
      <c r="Q155" s="99">
        <v>0</v>
      </c>
      <c r="R155" s="96">
        <v>0.99999999999999978</v>
      </c>
      <c r="S155" s="96">
        <v>1.0013454514372071</v>
      </c>
      <c r="T155" s="99">
        <v>-1.2019230769230169E-3</v>
      </c>
      <c r="U155" s="99">
        <v>1.2033694344164569E-3</v>
      </c>
      <c r="V155" s="95">
        <v>0</v>
      </c>
      <c r="W155" s="99">
        <v>0</v>
      </c>
      <c r="X155" s="99">
        <v>0</v>
      </c>
      <c r="Y155" s="95">
        <v>0</v>
      </c>
      <c r="Z155" s="95">
        <v>1</v>
      </c>
      <c r="AA155" s="98">
        <v>0.6742002806360412</v>
      </c>
      <c r="AB155" s="98">
        <v>0.66889876156005412</v>
      </c>
      <c r="AC155" s="100">
        <v>0</v>
      </c>
      <c r="AD155" s="96">
        <v>0</v>
      </c>
      <c r="AE155" s="95">
        <v>1</v>
      </c>
      <c r="AF155" s="95">
        <v>0</v>
      </c>
      <c r="AG155" s="96">
        <v>1.01</v>
      </c>
      <c r="AH155" s="96">
        <v>1.0080839018517109</v>
      </c>
      <c r="AI155" s="96">
        <v>1.01816498595801</v>
      </c>
      <c r="AJ155" s="96">
        <v>79040</v>
      </c>
      <c r="AK155" s="96">
        <v>78945</v>
      </c>
      <c r="AL155" s="96">
        <v>75391.681254558702</v>
      </c>
      <c r="AM155" s="96">
        <v>76091.456077015639</v>
      </c>
      <c r="AN155" s="96">
        <v>76613.227134402754</v>
      </c>
      <c r="AO155" s="96">
        <v>76000</v>
      </c>
      <c r="AP155" s="96">
        <v>50768</v>
      </c>
      <c r="AQ155" s="96">
        <v>51239.221328339132</v>
      </c>
      <c r="AR155" s="96">
        <v>50836.305878564111</v>
      </c>
      <c r="AS155" s="96">
        <v>0</v>
      </c>
      <c r="AT155" s="96">
        <v>75999.999999999985</v>
      </c>
      <c r="AU155" s="96">
        <v>76102.254309227719</v>
      </c>
      <c r="AV155" s="96">
        <v>51239.221328339132</v>
      </c>
      <c r="AW155" s="96">
        <v>50836.305878564111</v>
      </c>
      <c r="AX155" s="96">
        <v>76000</v>
      </c>
      <c r="AY155" s="96">
        <v>75240</v>
      </c>
      <c r="AZ155" s="96">
        <v>76000</v>
      </c>
      <c r="BA155" s="96">
        <v>49780</v>
      </c>
      <c r="BB155" s="96">
        <v>76000</v>
      </c>
      <c r="BC155" s="96">
        <v>76000</v>
      </c>
      <c r="BD155" s="96">
        <v>76000</v>
      </c>
      <c r="BE155" s="96">
        <v>76000</v>
      </c>
      <c r="BF155" s="96">
        <v>76000</v>
      </c>
      <c r="BG155" s="96">
        <v>76000</v>
      </c>
      <c r="BH155" s="96">
        <v>76000</v>
      </c>
      <c r="BI155" s="96">
        <v>76000</v>
      </c>
      <c r="BJ155" s="96">
        <v>76000</v>
      </c>
      <c r="BK155" s="96">
        <v>76000</v>
      </c>
      <c r="BL155" s="96">
        <v>76000</v>
      </c>
      <c r="BM155" s="96">
        <v>76000</v>
      </c>
      <c r="BN155" s="96">
        <v>3681.3088661902129</v>
      </c>
      <c r="BO155" s="96">
        <v>3680.888592691329</v>
      </c>
      <c r="BP155" s="96">
        <v>3680.4688696733178</v>
      </c>
      <c r="BQ155" s="96">
        <v>615.41874653354785</v>
      </c>
      <c r="BR155" s="96">
        <v>615.00260500381819</v>
      </c>
      <c r="BS155" s="96">
        <v>614.58702587734138</v>
      </c>
      <c r="BT155" s="96">
        <v>614.17200801479237</v>
      </c>
      <c r="BU155" s="96">
        <v>613.7507605509187</v>
      </c>
      <c r="BV155" s="96">
        <v>613.33687096489427</v>
      </c>
      <c r="BW155" s="96">
        <v>612.92353922468749</v>
      </c>
      <c r="BX155" s="96">
        <v>612.51076420322454</v>
      </c>
      <c r="BY155" s="96">
        <v>612.09854477653721</v>
      </c>
      <c r="BZ155" s="96">
        <v>3040.0000000000032</v>
      </c>
      <c r="CA155" s="96">
        <v>3040.0000000000032</v>
      </c>
      <c r="CB155" s="96">
        <v>3040.0000000000032</v>
      </c>
      <c r="CC155" s="96">
        <v>0</v>
      </c>
      <c r="CD155" s="96">
        <v>0</v>
      </c>
      <c r="CE155" s="96">
        <v>0</v>
      </c>
      <c r="CF155" s="96">
        <v>0</v>
      </c>
      <c r="CG155" s="96">
        <v>0</v>
      </c>
      <c r="CH155" s="96">
        <v>0</v>
      </c>
      <c r="CI155" s="96">
        <v>0</v>
      </c>
      <c r="CJ155" s="96">
        <v>0</v>
      </c>
      <c r="CK155" s="96">
        <v>0</v>
      </c>
      <c r="CL155" s="96">
        <v>76000</v>
      </c>
      <c r="CM155" s="96">
        <v>76000</v>
      </c>
      <c r="CN155" s="96">
        <v>76000</v>
      </c>
      <c r="CO155" s="96">
        <v>76000</v>
      </c>
      <c r="CP155" s="96">
        <v>76000</v>
      </c>
      <c r="CQ155" s="96">
        <v>76000</v>
      </c>
      <c r="CR155" s="96">
        <v>76000</v>
      </c>
      <c r="CS155" s="96">
        <v>76000</v>
      </c>
      <c r="CT155" s="96">
        <v>76000</v>
      </c>
      <c r="CU155" s="96">
        <v>76000</v>
      </c>
      <c r="CV155" s="96">
        <v>76000</v>
      </c>
      <c r="CW155" s="96">
        <v>76000</v>
      </c>
      <c r="CX155" s="96">
        <v>616.64314056751482</v>
      </c>
      <c r="CY155" s="96">
        <v>616.23903143396058</v>
      </c>
      <c r="CZ155" s="96">
        <v>615.83545160896062</v>
      </c>
      <c r="DA155" s="96">
        <v>615.41874653354785</v>
      </c>
      <c r="DB155" s="96">
        <v>615.00260500381819</v>
      </c>
      <c r="DC155" s="96">
        <v>614.58702587734138</v>
      </c>
      <c r="DD155" s="96">
        <v>614.17200801479237</v>
      </c>
      <c r="DE155" s="96">
        <v>613.7507605509187</v>
      </c>
      <c r="DF155" s="96">
        <v>613.33687096489427</v>
      </c>
      <c r="DG155" s="96">
        <v>612.92353922468749</v>
      </c>
      <c r="DH155" s="96">
        <v>612.51076420322454</v>
      </c>
      <c r="DI155" s="96">
        <v>612.09854477653721</v>
      </c>
      <c r="DJ155" s="96">
        <v>0</v>
      </c>
      <c r="DK155" s="96">
        <v>0</v>
      </c>
      <c r="DL155" s="96">
        <v>0</v>
      </c>
      <c r="DM155" s="96">
        <v>0</v>
      </c>
      <c r="DN155" s="96">
        <v>0</v>
      </c>
      <c r="DO155" s="96">
        <v>0</v>
      </c>
      <c r="DP155" s="96">
        <v>0</v>
      </c>
      <c r="DQ155" s="96">
        <v>0</v>
      </c>
      <c r="DR155" s="96">
        <v>0</v>
      </c>
      <c r="DS155" s="96">
        <v>0</v>
      </c>
      <c r="DT155" s="96">
        <v>0</v>
      </c>
      <c r="DU155" s="96">
        <v>0</v>
      </c>
      <c r="DV155" s="96">
        <v>585.70467800795893</v>
      </c>
      <c r="DW155" s="96">
        <v>535.91890700750162</v>
      </c>
      <c r="DX155" s="96">
        <v>486.19782204164261</v>
      </c>
      <c r="DY155" s="96">
        <v>434.85915492957793</v>
      </c>
      <c r="DZ155" s="96">
        <v>383.58936013459117</v>
      </c>
      <c r="EA155" s="96">
        <v>332.38829915826432</v>
      </c>
      <c r="EB155" s="96">
        <v>281.25583387325202</v>
      </c>
      <c r="EC155" s="96">
        <v>229.35528120712249</v>
      </c>
      <c r="ED155" s="96">
        <v>178.36071326739059</v>
      </c>
      <c r="EE155" s="96">
        <v>127.4343266079967</v>
      </c>
      <c r="EF155" s="96">
        <v>76.575984579660528</v>
      </c>
      <c r="EG155" s="96">
        <v>25.785550897998281</v>
      </c>
      <c r="EH155" s="101">
        <v>46113</v>
      </c>
      <c r="EI155" s="99">
        <v>0.04</v>
      </c>
      <c r="EJ155" t="s">
        <v>376</v>
      </c>
      <c r="EK155" s="101"/>
      <c r="EL155" s="99"/>
      <c r="EN155" s="101"/>
      <c r="EO155" s="99"/>
      <c r="EQ155" s="101"/>
      <c r="ER155" s="99"/>
    </row>
    <row r="156" spans="1:148" x14ac:dyDescent="0.3">
      <c r="A156" t="s">
        <v>37</v>
      </c>
      <c r="B156" t="s">
        <v>56</v>
      </c>
      <c r="C156" t="s">
        <v>77</v>
      </c>
      <c r="D156" t="s">
        <v>432</v>
      </c>
      <c r="E156" t="s">
        <v>594</v>
      </c>
      <c r="F156" s="94">
        <v>60000</v>
      </c>
      <c r="G156" s="95">
        <v>12</v>
      </c>
      <c r="H156" s="96">
        <v>1.05</v>
      </c>
      <c r="I156" s="96">
        <v>1.0472222222222221</v>
      </c>
      <c r="J156" s="97">
        <v>0.98800419401896411</v>
      </c>
      <c r="K156" s="96">
        <v>1.0026525198938989</v>
      </c>
      <c r="L156" s="96">
        <v>1.012141452489427</v>
      </c>
      <c r="M156" s="96">
        <v>1</v>
      </c>
      <c r="N156" s="98">
        <v>0.69599999999999995</v>
      </c>
      <c r="O156" s="98">
        <v>0.70631901976800626</v>
      </c>
      <c r="P156" s="98">
        <v>0.70923167895144423</v>
      </c>
      <c r="Q156" s="99">
        <v>0</v>
      </c>
      <c r="R156" s="96">
        <v>1</v>
      </c>
      <c r="S156" s="96">
        <v>1.019011032976213</v>
      </c>
      <c r="T156" s="99">
        <v>-2.6455026455026731E-3</v>
      </c>
      <c r="U156" s="99">
        <v>2.6525198938991408E-3</v>
      </c>
      <c r="V156" s="95">
        <v>0</v>
      </c>
      <c r="W156" s="99">
        <v>0</v>
      </c>
      <c r="X156" s="99">
        <v>0</v>
      </c>
      <c r="Y156" s="95">
        <v>0</v>
      </c>
      <c r="Z156" s="95">
        <v>1</v>
      </c>
      <c r="AA156" s="98">
        <v>0.70631901976800626</v>
      </c>
      <c r="AB156" s="98">
        <v>0.70923167895144423</v>
      </c>
      <c r="AC156" s="100">
        <v>0</v>
      </c>
      <c r="AD156" s="96">
        <v>0</v>
      </c>
      <c r="AE156" s="95">
        <v>1</v>
      </c>
      <c r="AF156" s="95">
        <v>0</v>
      </c>
      <c r="AG156" s="96">
        <v>1.0166666666666671</v>
      </c>
      <c r="AH156" s="96">
        <v>0.99194865631796525</v>
      </c>
      <c r="AI156" s="96">
        <v>1.008481493861926</v>
      </c>
      <c r="AJ156" s="96">
        <v>63000</v>
      </c>
      <c r="AK156" s="96">
        <v>62833.333333333343</v>
      </c>
      <c r="AL156" s="96">
        <v>59280.251641137853</v>
      </c>
      <c r="AM156" s="96">
        <v>60159.151193633952</v>
      </c>
      <c r="AN156" s="96">
        <v>60728.487149365617</v>
      </c>
      <c r="AO156" s="96">
        <v>60000</v>
      </c>
      <c r="AP156" s="96">
        <v>41760</v>
      </c>
      <c r="AQ156" s="96">
        <v>42379.141186080378</v>
      </c>
      <c r="AR156" s="96">
        <v>42553.900737086653</v>
      </c>
      <c r="AS156" s="96">
        <v>0</v>
      </c>
      <c r="AT156" s="96">
        <v>60000</v>
      </c>
      <c r="AU156" s="96">
        <v>61140.661978572782</v>
      </c>
      <c r="AV156" s="96">
        <v>42379.141186080378</v>
      </c>
      <c r="AW156" s="96">
        <v>42553.900737086653</v>
      </c>
      <c r="AX156" s="96">
        <v>60000</v>
      </c>
      <c r="AY156" s="96">
        <v>59400</v>
      </c>
      <c r="AZ156" s="96">
        <v>58800</v>
      </c>
      <c r="BA156" s="96">
        <v>37500</v>
      </c>
      <c r="BB156" s="96">
        <v>60000</v>
      </c>
      <c r="BC156" s="96">
        <v>60000</v>
      </c>
      <c r="BD156" s="96">
        <v>60000</v>
      </c>
      <c r="BE156" s="96">
        <v>60000</v>
      </c>
      <c r="BF156" s="96">
        <v>60000</v>
      </c>
      <c r="BG156" s="96">
        <v>60000</v>
      </c>
      <c r="BH156" s="96">
        <v>60000</v>
      </c>
      <c r="BI156" s="96">
        <v>60000</v>
      </c>
      <c r="BJ156" s="96">
        <v>60000</v>
      </c>
      <c r="BK156" s="96">
        <v>60000</v>
      </c>
      <c r="BL156" s="96">
        <v>60000</v>
      </c>
      <c r="BM156" s="96">
        <v>60000</v>
      </c>
      <c r="BN156" s="96">
        <v>2494.620938231451</v>
      </c>
      <c r="BO156" s="96">
        <v>2494.2930659101448</v>
      </c>
      <c r="BP156" s="96">
        <v>2493.9647678883898</v>
      </c>
      <c r="BQ156" s="96">
        <v>2493.624892647159</v>
      </c>
      <c r="BR156" s="96">
        <v>-482.58613281034758</v>
      </c>
      <c r="BS156" s="96">
        <v>-482.91069459757358</v>
      </c>
      <c r="BT156" s="96">
        <v>-483.23569324462801</v>
      </c>
      <c r="BU156" s="96">
        <v>-483.56646830873382</v>
      </c>
      <c r="BV156" s="96">
        <v>-483.8923505236603</v>
      </c>
      <c r="BW156" s="96">
        <v>-484.21867226798639</v>
      </c>
      <c r="BX156" s="96">
        <v>-484.54543443148702</v>
      </c>
      <c r="BY156" s="96">
        <v>-484.87263790641498</v>
      </c>
      <c r="BZ156" s="96">
        <v>3000.0000000000032</v>
      </c>
      <c r="CA156" s="96">
        <v>3000.0000000000032</v>
      </c>
      <c r="CB156" s="96">
        <v>3000.0000000000032</v>
      </c>
      <c r="CC156" s="96">
        <v>3000.0000000000032</v>
      </c>
      <c r="CD156" s="96">
        <v>0</v>
      </c>
      <c r="CE156" s="96">
        <v>0</v>
      </c>
      <c r="CF156" s="96">
        <v>0</v>
      </c>
      <c r="CG156" s="96">
        <v>0</v>
      </c>
      <c r="CH156" s="96">
        <v>0</v>
      </c>
      <c r="CI156" s="96">
        <v>0</v>
      </c>
      <c r="CJ156" s="96">
        <v>0</v>
      </c>
      <c r="CK156" s="96">
        <v>0</v>
      </c>
      <c r="CL156" s="96">
        <v>60000</v>
      </c>
      <c r="CM156" s="96">
        <v>60000</v>
      </c>
      <c r="CN156" s="96">
        <v>60000</v>
      </c>
      <c r="CO156" s="96">
        <v>60000</v>
      </c>
      <c r="CP156" s="96">
        <v>60000</v>
      </c>
      <c r="CQ156" s="96">
        <v>60000</v>
      </c>
      <c r="CR156" s="96">
        <v>60000</v>
      </c>
      <c r="CS156" s="96">
        <v>60000</v>
      </c>
      <c r="CT156" s="96">
        <v>60000</v>
      </c>
      <c r="CU156" s="96">
        <v>60000</v>
      </c>
      <c r="CV156" s="96">
        <v>60000</v>
      </c>
      <c r="CW156" s="96">
        <v>60000</v>
      </c>
      <c r="CX156" s="96">
        <v>-481.31339216052282</v>
      </c>
      <c r="CY156" s="96">
        <v>-481.62565151415038</v>
      </c>
      <c r="CZ156" s="96">
        <v>-481.93831629677499</v>
      </c>
      <c r="DA156" s="96">
        <v>-482.26200700270732</v>
      </c>
      <c r="DB156" s="96">
        <v>-482.58613281034758</v>
      </c>
      <c r="DC156" s="96">
        <v>-482.91069459757358</v>
      </c>
      <c r="DD156" s="96">
        <v>-483.23569324462801</v>
      </c>
      <c r="DE156" s="96">
        <v>-483.56646830873382</v>
      </c>
      <c r="DF156" s="96">
        <v>-483.8923505236603</v>
      </c>
      <c r="DG156" s="96">
        <v>-484.21867226798639</v>
      </c>
      <c r="DH156" s="96">
        <v>-484.54543443148702</v>
      </c>
      <c r="DI156" s="96">
        <v>-484.87263790641498</v>
      </c>
      <c r="DJ156" s="96">
        <v>0</v>
      </c>
      <c r="DK156" s="96">
        <v>0</v>
      </c>
      <c r="DL156" s="96">
        <v>0</v>
      </c>
      <c r="DM156" s="96">
        <v>0</v>
      </c>
      <c r="DN156" s="96">
        <v>0</v>
      </c>
      <c r="DO156" s="96">
        <v>0</v>
      </c>
      <c r="DP156" s="96">
        <v>0</v>
      </c>
      <c r="DQ156" s="96">
        <v>0</v>
      </c>
      <c r="DR156" s="96">
        <v>0</v>
      </c>
      <c r="DS156" s="96">
        <v>0</v>
      </c>
      <c r="DT156" s="96">
        <v>0</v>
      </c>
      <c r="DU156" s="96">
        <v>0</v>
      </c>
      <c r="DV156" s="96">
        <v>-464.60103466229532</v>
      </c>
      <c r="DW156" s="96">
        <v>-425.66399148672002</v>
      </c>
      <c r="DX156" s="96">
        <v>-386.67598416025851</v>
      </c>
      <c r="DY156" s="96">
        <v>-346.31265817164802</v>
      </c>
      <c r="DZ156" s="96">
        <v>-305.89463629194131</v>
      </c>
      <c r="EA156" s="96">
        <v>-265.42180726909061</v>
      </c>
      <c r="EB156" s="96">
        <v>-224.89405954909671</v>
      </c>
      <c r="EC156" s="96">
        <v>-183.64553073557889</v>
      </c>
      <c r="ED156" s="96">
        <v>-143.00670483148761</v>
      </c>
      <c r="EE156" s="96">
        <v>-102.312621900249</v>
      </c>
      <c r="EF156" s="96">
        <v>-61.56316916488214</v>
      </c>
      <c r="EG156" s="96">
        <v>-20.75823354128481</v>
      </c>
      <c r="EH156" s="101">
        <v>46143</v>
      </c>
      <c r="EI156" s="99">
        <v>0.05</v>
      </c>
      <c r="EJ156" t="s">
        <v>376</v>
      </c>
      <c r="EK156" s="101"/>
      <c r="EL156" s="99"/>
      <c r="EN156" s="101"/>
      <c r="EO156" s="99"/>
      <c r="EQ156" s="101"/>
      <c r="ER156" s="99"/>
    </row>
    <row r="157" spans="1:148" x14ac:dyDescent="0.3">
      <c r="A157" t="s">
        <v>37</v>
      </c>
      <c r="B157" t="s">
        <v>56</v>
      </c>
      <c r="C157" t="s">
        <v>78</v>
      </c>
      <c r="D157" t="s">
        <v>434</v>
      </c>
      <c r="E157" t="s">
        <v>595</v>
      </c>
      <c r="F157" s="94">
        <v>44000</v>
      </c>
      <c r="G157" s="95">
        <v>12</v>
      </c>
      <c r="H157" s="96">
        <v>1</v>
      </c>
      <c r="I157" s="96">
        <v>1.00125</v>
      </c>
      <c r="J157" s="97">
        <v>0.99099790299051793</v>
      </c>
      <c r="K157" s="96">
        <v>0.99875156054931336</v>
      </c>
      <c r="L157" s="96">
        <v>1.009083870896514</v>
      </c>
      <c r="M157" s="96">
        <v>1</v>
      </c>
      <c r="N157" s="98">
        <v>0.68</v>
      </c>
      <c r="O157" s="98">
        <v>0.68532038173246401</v>
      </c>
      <c r="P157" s="98">
        <v>0.66476679360133428</v>
      </c>
      <c r="Q157" s="99">
        <v>0</v>
      </c>
      <c r="R157" s="96">
        <v>0.97205346294046169</v>
      </c>
      <c r="S157" s="96">
        <v>1.005704174878489</v>
      </c>
      <c r="T157" s="99">
        <v>1.2499999999999729E-3</v>
      </c>
      <c r="U157" s="99">
        <v>2.7465667915106181E-2</v>
      </c>
      <c r="V157" s="95">
        <v>0</v>
      </c>
      <c r="W157" s="99">
        <v>0</v>
      </c>
      <c r="X157" s="99">
        <v>0</v>
      </c>
      <c r="Y157" s="95">
        <v>0</v>
      </c>
      <c r="Z157" s="95">
        <v>1</v>
      </c>
      <c r="AA157" s="98">
        <v>0.68532038173246401</v>
      </c>
      <c r="AB157" s="98">
        <v>0.66476679360133428</v>
      </c>
      <c r="AC157" s="100">
        <v>0</v>
      </c>
      <c r="AD157" s="96">
        <v>0</v>
      </c>
      <c r="AE157" s="95">
        <v>0</v>
      </c>
      <c r="AF157" s="95">
        <v>1</v>
      </c>
      <c r="AG157" s="96">
        <v>1.01</v>
      </c>
      <c r="AH157" s="96">
        <v>1.004037852440528</v>
      </c>
      <c r="AI157" s="96">
        <v>1.014078169679473</v>
      </c>
      <c r="AJ157" s="96">
        <v>44000</v>
      </c>
      <c r="AK157" s="96">
        <v>44055</v>
      </c>
      <c r="AL157" s="96">
        <v>43603.907731582789</v>
      </c>
      <c r="AM157" s="96">
        <v>43945.06866416979</v>
      </c>
      <c r="AN157" s="96">
        <v>44399.690319446621</v>
      </c>
      <c r="AO157" s="96">
        <v>44000</v>
      </c>
      <c r="AP157" s="96">
        <v>29920</v>
      </c>
      <c r="AQ157" s="96">
        <v>30154.096796228419</v>
      </c>
      <c r="AR157" s="96">
        <v>29249.738918458708</v>
      </c>
      <c r="AS157" s="96">
        <v>0</v>
      </c>
      <c r="AT157" s="96">
        <v>42770.352369380307</v>
      </c>
      <c r="AU157" s="96">
        <v>44250.983694653522</v>
      </c>
      <c r="AV157" s="96">
        <v>30154.096796228419</v>
      </c>
      <c r="AW157" s="96">
        <v>29249.738918458708</v>
      </c>
      <c r="AX157" s="96">
        <v>44000</v>
      </c>
      <c r="AY157" s="96">
        <v>43560</v>
      </c>
      <c r="AZ157" s="96">
        <v>43780</v>
      </c>
      <c r="BA157" s="96">
        <v>28380</v>
      </c>
      <c r="BB157" s="96">
        <v>44000</v>
      </c>
      <c r="BC157" s="96">
        <v>44000</v>
      </c>
      <c r="BD157" s="96">
        <v>44000</v>
      </c>
      <c r="BE157" s="96">
        <v>44000</v>
      </c>
      <c r="BF157" s="96">
        <v>44000</v>
      </c>
      <c r="BG157" s="96">
        <v>44000</v>
      </c>
      <c r="BH157" s="96">
        <v>44000</v>
      </c>
      <c r="BI157" s="96">
        <v>44000</v>
      </c>
      <c r="BJ157" s="96">
        <v>44000</v>
      </c>
      <c r="BK157" s="96">
        <v>44000</v>
      </c>
      <c r="BL157" s="96">
        <v>44000</v>
      </c>
      <c r="BM157" s="96">
        <v>44000</v>
      </c>
      <c r="BN157" s="96">
        <v>177.9925411593872</v>
      </c>
      <c r="BO157" s="96">
        <v>177.93436592877839</v>
      </c>
      <c r="BP157" s="96">
        <v>177.87622871382689</v>
      </c>
      <c r="BQ157" s="96">
        <v>177.8161606767172</v>
      </c>
      <c r="BR157" s="96">
        <v>177.7561331953477</v>
      </c>
      <c r="BS157" s="96">
        <v>177.69614622865501</v>
      </c>
      <c r="BT157" s="96">
        <v>177.6361997356446</v>
      </c>
      <c r="BU157" s="96">
        <v>177.57531194542511</v>
      </c>
      <c r="BV157" s="96">
        <v>177.5154469387976</v>
      </c>
      <c r="BW157" s="96">
        <v>1944.553847173805</v>
      </c>
      <c r="BX157" s="96">
        <v>1944.491671453183</v>
      </c>
      <c r="BY157" s="96">
        <v>1944.4295376121511</v>
      </c>
      <c r="BZ157" s="96">
        <v>0</v>
      </c>
      <c r="CA157" s="96">
        <v>0</v>
      </c>
      <c r="CB157" s="96">
        <v>0</v>
      </c>
      <c r="CC157" s="96">
        <v>0</v>
      </c>
      <c r="CD157" s="96">
        <v>0</v>
      </c>
      <c r="CE157" s="96">
        <v>0</v>
      </c>
      <c r="CF157" s="96">
        <v>0</v>
      </c>
      <c r="CG157" s="96">
        <v>0</v>
      </c>
      <c r="CH157" s="96">
        <v>0</v>
      </c>
      <c r="CI157" s="96">
        <v>1760.000000000002</v>
      </c>
      <c r="CJ157" s="96">
        <v>1760.000000000002</v>
      </c>
      <c r="CK157" s="96">
        <v>1760.000000000002</v>
      </c>
      <c r="CL157" s="96">
        <v>44000</v>
      </c>
      <c r="CM157" s="96">
        <v>44000</v>
      </c>
      <c r="CN157" s="96">
        <v>44000</v>
      </c>
      <c r="CO157" s="96">
        <v>44000</v>
      </c>
      <c r="CP157" s="96">
        <v>44000</v>
      </c>
      <c r="CQ157" s="96">
        <v>44000</v>
      </c>
      <c r="CR157" s="96">
        <v>44000</v>
      </c>
      <c r="CS157" s="96">
        <v>44000</v>
      </c>
      <c r="CT157" s="96">
        <v>44000</v>
      </c>
      <c r="CU157" s="96">
        <v>44000</v>
      </c>
      <c r="CV157" s="96">
        <v>44000</v>
      </c>
      <c r="CW157" s="96">
        <v>44000</v>
      </c>
      <c r="CX157" s="96">
        <v>177.9925411593872</v>
      </c>
      <c r="CY157" s="96">
        <v>177.93436592877839</v>
      </c>
      <c r="CZ157" s="96">
        <v>177.87622871382689</v>
      </c>
      <c r="DA157" s="96">
        <v>177.8161606767172</v>
      </c>
      <c r="DB157" s="96">
        <v>177.7561331953477</v>
      </c>
      <c r="DC157" s="96">
        <v>177.69614622865501</v>
      </c>
      <c r="DD157" s="96">
        <v>177.6361997356446</v>
      </c>
      <c r="DE157" s="96">
        <v>177.57531194542511</v>
      </c>
      <c r="DF157" s="96">
        <v>177.5154469387976</v>
      </c>
      <c r="DG157" s="96">
        <v>177.4556222825066</v>
      </c>
      <c r="DH157" s="96">
        <v>177.3958379357525</v>
      </c>
      <c r="DI157" s="96">
        <v>177.3360938578339</v>
      </c>
      <c r="DJ157" s="96">
        <v>1760.000000000002</v>
      </c>
      <c r="DK157" s="96">
        <v>1760.000000000002</v>
      </c>
      <c r="DL157" s="96">
        <v>1760.000000000002</v>
      </c>
      <c r="DM157" s="96">
        <v>1760.000000000002</v>
      </c>
      <c r="DN157" s="96">
        <v>1760.000000000002</v>
      </c>
      <c r="DO157" s="96">
        <v>1760.000000000002</v>
      </c>
      <c r="DP157" s="96">
        <v>1760.000000000002</v>
      </c>
      <c r="DQ157" s="96">
        <v>1760.000000000002</v>
      </c>
      <c r="DR157" s="96">
        <v>1760.000000000002</v>
      </c>
      <c r="DS157" s="96">
        <v>0</v>
      </c>
      <c r="DT157" s="96">
        <v>0</v>
      </c>
      <c r="DU157" s="96">
        <v>0</v>
      </c>
      <c r="DV157" s="96">
        <v>1936.537168781427</v>
      </c>
      <c r="DW157" s="96">
        <v>1921.5837039162211</v>
      </c>
      <c r="DX157" s="96">
        <v>1906.6399713190549</v>
      </c>
      <c r="DY157" s="96">
        <v>1891.1998941367219</v>
      </c>
      <c r="DZ157" s="96">
        <v>1875.7701995844061</v>
      </c>
      <c r="EA157" s="96">
        <v>1860.3508771929851</v>
      </c>
      <c r="EB157" s="96">
        <v>1844.9419165073889</v>
      </c>
      <c r="EC157" s="96">
        <v>1829.2909570455629</v>
      </c>
      <c r="ED157" s="96">
        <v>1813.9028578977441</v>
      </c>
      <c r="EE157" s="96">
        <v>37.043354811726381</v>
      </c>
      <c r="EF157" s="96">
        <v>22.26696150588392</v>
      </c>
      <c r="EG157" s="96">
        <v>7.5004811525678514</v>
      </c>
      <c r="EH157" s="101">
        <v>46661</v>
      </c>
      <c r="EI157" s="99">
        <v>0.04</v>
      </c>
      <c r="EJ157" t="s">
        <v>377</v>
      </c>
      <c r="EK157" s="101"/>
      <c r="EL157" s="99"/>
      <c r="EN157" s="101"/>
      <c r="EO157" s="99"/>
      <c r="EQ157" s="101"/>
      <c r="ER157" s="99"/>
    </row>
    <row r="158" spans="1:148" x14ac:dyDescent="0.3">
      <c r="A158" t="s">
        <v>37</v>
      </c>
      <c r="B158" t="s">
        <v>56</v>
      </c>
      <c r="C158" t="s">
        <v>84</v>
      </c>
      <c r="D158" t="s">
        <v>436</v>
      </c>
      <c r="E158" t="s">
        <v>596</v>
      </c>
      <c r="F158" s="94">
        <v>96000</v>
      </c>
      <c r="G158" s="95">
        <v>12</v>
      </c>
      <c r="H158" s="96">
        <v>1.02</v>
      </c>
      <c r="I158" s="96">
        <v>1.0175000000000001</v>
      </c>
      <c r="J158" s="97">
        <v>0.99399161196207142</v>
      </c>
      <c r="K158" s="96">
        <v>1.002457002457003</v>
      </c>
      <c r="L158" s="96">
        <v>1.006044706983058</v>
      </c>
      <c r="M158" s="96">
        <v>1</v>
      </c>
      <c r="N158" s="98">
        <v>0.66400000000000003</v>
      </c>
      <c r="O158" s="98">
        <v>0.66965499670318029</v>
      </c>
      <c r="P158" s="98">
        <v>0.65917960887616234</v>
      </c>
      <c r="Q158" s="99">
        <v>0</v>
      </c>
      <c r="R158" s="96">
        <v>1</v>
      </c>
      <c r="S158" s="96">
        <v>0.9927403748134972</v>
      </c>
      <c r="T158" s="99">
        <v>-2.4509803921570761E-3</v>
      </c>
      <c r="U158" s="99">
        <v>2.4570024570023108E-3</v>
      </c>
      <c r="V158" s="95">
        <v>0</v>
      </c>
      <c r="W158" s="99">
        <v>0</v>
      </c>
      <c r="X158" s="99">
        <v>0</v>
      </c>
      <c r="Y158" s="95">
        <v>0</v>
      </c>
      <c r="Z158" s="95">
        <v>1</v>
      </c>
      <c r="AA158" s="98">
        <v>0.66965499670318029</v>
      </c>
      <c r="AB158" s="98">
        <v>0.65917960887616234</v>
      </c>
      <c r="AC158" s="100">
        <v>0</v>
      </c>
      <c r="AD158" s="96">
        <v>0</v>
      </c>
      <c r="AE158" s="95">
        <v>1</v>
      </c>
      <c r="AF158" s="95">
        <v>0</v>
      </c>
      <c r="AG158" s="96">
        <v>1.01</v>
      </c>
      <c r="AH158" s="96">
        <v>1.016200824295963</v>
      </c>
      <c r="AI158" s="96">
        <v>1.0263634901839229</v>
      </c>
      <c r="AJ158" s="96">
        <v>97920</v>
      </c>
      <c r="AK158" s="96">
        <v>97679.999999999985</v>
      </c>
      <c r="AL158" s="96">
        <v>95423.194748358859</v>
      </c>
      <c r="AM158" s="96">
        <v>96235.872235872244</v>
      </c>
      <c r="AN158" s="96">
        <v>96580.291870373607</v>
      </c>
      <c r="AO158" s="96">
        <v>96000</v>
      </c>
      <c r="AP158" s="96">
        <v>63744</v>
      </c>
      <c r="AQ158" s="96">
        <v>64286.879683505307</v>
      </c>
      <c r="AR158" s="96">
        <v>63281.242452111583</v>
      </c>
      <c r="AS158" s="96">
        <v>0</v>
      </c>
      <c r="AT158" s="96">
        <v>96000.000000000015</v>
      </c>
      <c r="AU158" s="96">
        <v>95303.075982095732</v>
      </c>
      <c r="AV158" s="96">
        <v>64286.879683505307</v>
      </c>
      <c r="AW158" s="96">
        <v>63281.242452111583</v>
      </c>
      <c r="AX158" s="96">
        <v>96000</v>
      </c>
      <c r="AY158" s="96">
        <v>95040</v>
      </c>
      <c r="AZ158" s="96">
        <v>96960</v>
      </c>
      <c r="BA158" s="96">
        <v>59040</v>
      </c>
      <c r="BB158" s="96">
        <v>96000</v>
      </c>
      <c r="BC158" s="96">
        <v>96000</v>
      </c>
      <c r="BD158" s="96">
        <v>96000</v>
      </c>
      <c r="BE158" s="96">
        <v>96000</v>
      </c>
      <c r="BF158" s="96">
        <v>96000</v>
      </c>
      <c r="BG158" s="96">
        <v>96000</v>
      </c>
      <c r="BH158" s="96">
        <v>96000</v>
      </c>
      <c r="BI158" s="96">
        <v>96000</v>
      </c>
      <c r="BJ158" s="96">
        <v>96000</v>
      </c>
      <c r="BK158" s="96">
        <v>96000</v>
      </c>
      <c r="BL158" s="96">
        <v>96000</v>
      </c>
      <c r="BM158" s="96">
        <v>96000</v>
      </c>
      <c r="BN158" s="96">
        <v>3518.139867644436</v>
      </c>
      <c r="BO158" s="96">
        <v>3516.0345636010388</v>
      </c>
      <c r="BP158" s="96">
        <v>3513.9347990902288</v>
      </c>
      <c r="BQ158" s="96">
        <v>3511.7696572917298</v>
      </c>
      <c r="BR158" s="96">
        <v>3509.6103896104009</v>
      </c>
      <c r="BS158" s="96">
        <v>3507.4569721734788</v>
      </c>
      <c r="BT158" s="96">
        <v>1554.224883566214</v>
      </c>
      <c r="BU158" s="96">
        <v>1552.090715804404</v>
      </c>
      <c r="BV158" s="96">
        <v>1549.9966823701141</v>
      </c>
      <c r="BW158" s="96">
        <v>1547.908291734778</v>
      </c>
      <c r="BX158" s="96">
        <v>1545.825521120541</v>
      </c>
      <c r="BY158" s="96">
        <v>1543.748347872054</v>
      </c>
      <c r="BZ158" s="96">
        <v>1920.000000000002</v>
      </c>
      <c r="CA158" s="96">
        <v>1920.000000000002</v>
      </c>
      <c r="CB158" s="96">
        <v>1920.000000000002</v>
      </c>
      <c r="CC158" s="96">
        <v>1920.000000000002</v>
      </c>
      <c r="CD158" s="96">
        <v>1920.000000000002</v>
      </c>
      <c r="CE158" s="96">
        <v>1920.000000000002</v>
      </c>
      <c r="CF158" s="96">
        <v>0</v>
      </c>
      <c r="CG158" s="96">
        <v>0</v>
      </c>
      <c r="CH158" s="96">
        <v>0</v>
      </c>
      <c r="CI158" s="96">
        <v>0</v>
      </c>
      <c r="CJ158" s="96">
        <v>0</v>
      </c>
      <c r="CK158" s="96">
        <v>0</v>
      </c>
      <c r="CL158" s="96">
        <v>96000</v>
      </c>
      <c r="CM158" s="96">
        <v>96000</v>
      </c>
      <c r="CN158" s="96">
        <v>96000</v>
      </c>
      <c r="CO158" s="96">
        <v>96000</v>
      </c>
      <c r="CP158" s="96">
        <v>96000</v>
      </c>
      <c r="CQ158" s="96">
        <v>96000</v>
      </c>
      <c r="CR158" s="96">
        <v>96000</v>
      </c>
      <c r="CS158" s="96">
        <v>96000</v>
      </c>
      <c r="CT158" s="96">
        <v>96000</v>
      </c>
      <c r="CU158" s="96">
        <v>96000</v>
      </c>
      <c r="CV158" s="96">
        <v>96000</v>
      </c>
      <c r="CW158" s="96">
        <v>96000</v>
      </c>
      <c r="CX158" s="96">
        <v>1566.8037918082759</v>
      </c>
      <c r="CY158" s="96">
        <v>1564.7397682363151</v>
      </c>
      <c r="CZ158" s="96">
        <v>1562.681175578653</v>
      </c>
      <c r="DA158" s="96">
        <v>1560.5584875409161</v>
      </c>
      <c r="DB158" s="96">
        <v>1558.4415584415719</v>
      </c>
      <c r="DC158" s="96">
        <v>1556.330364875962</v>
      </c>
      <c r="DD158" s="96">
        <v>1554.224883566214</v>
      </c>
      <c r="DE158" s="96">
        <v>1552.090715804404</v>
      </c>
      <c r="DF158" s="96">
        <v>1549.9966823701141</v>
      </c>
      <c r="DG158" s="96">
        <v>1547.908291734778</v>
      </c>
      <c r="DH158" s="96">
        <v>1545.825521120541</v>
      </c>
      <c r="DI158" s="96">
        <v>1543.748347872054</v>
      </c>
      <c r="DJ158" s="96">
        <v>0</v>
      </c>
      <c r="DK158" s="96">
        <v>0</v>
      </c>
      <c r="DL158" s="96">
        <v>0</v>
      </c>
      <c r="DM158" s="96">
        <v>0</v>
      </c>
      <c r="DN158" s="96">
        <v>0</v>
      </c>
      <c r="DO158" s="96">
        <v>0</v>
      </c>
      <c r="DP158" s="96">
        <v>0</v>
      </c>
      <c r="DQ158" s="96">
        <v>0</v>
      </c>
      <c r="DR158" s="96">
        <v>0</v>
      </c>
      <c r="DS158" s="96">
        <v>0</v>
      </c>
      <c r="DT158" s="96">
        <v>0</v>
      </c>
      <c r="DU158" s="96">
        <v>0</v>
      </c>
      <c r="DV158" s="96">
        <v>1476.1758106383811</v>
      </c>
      <c r="DW158" s="96">
        <v>1349.8253399828709</v>
      </c>
      <c r="DX158" s="96">
        <v>1223.802001053187</v>
      </c>
      <c r="DY158" s="96">
        <v>1093.8492889541319</v>
      </c>
      <c r="DZ158" s="96">
        <v>964.24351175105721</v>
      </c>
      <c r="EA158" s="96">
        <v>834.98328197732974</v>
      </c>
      <c r="EB158" s="96">
        <v>706.06721955477519</v>
      </c>
      <c r="EC158" s="96">
        <v>575.38904145416586</v>
      </c>
      <c r="ED158" s="96">
        <v>447.16278867293369</v>
      </c>
      <c r="EE158" s="96">
        <v>319.27658464480402</v>
      </c>
      <c r="EF158" s="96">
        <v>191.72907847606521</v>
      </c>
      <c r="EG158" s="96">
        <v>64.518926418926981</v>
      </c>
      <c r="EH158" s="101">
        <v>46204</v>
      </c>
      <c r="EI158" s="99">
        <v>0.02</v>
      </c>
      <c r="EJ158" t="s">
        <v>376</v>
      </c>
      <c r="EK158" s="101"/>
      <c r="EL158" s="99"/>
      <c r="EN158" s="101"/>
      <c r="EO158" s="99"/>
      <c r="EQ158" s="101"/>
      <c r="ER158" s="99"/>
    </row>
    <row r="159" spans="1:148" x14ac:dyDescent="0.3">
      <c r="A159" t="s">
        <v>37</v>
      </c>
      <c r="B159" t="s">
        <v>56</v>
      </c>
      <c r="C159" t="s">
        <v>89</v>
      </c>
      <c r="D159" t="s">
        <v>438</v>
      </c>
      <c r="E159" t="s">
        <v>597</v>
      </c>
      <c r="F159" s="94">
        <v>80000</v>
      </c>
      <c r="G159" s="95">
        <v>12</v>
      </c>
      <c r="H159" s="96">
        <v>1.03</v>
      </c>
      <c r="I159" s="96">
        <v>1.024895833333334</v>
      </c>
      <c r="J159" s="97">
        <v>0.9900000000000001</v>
      </c>
      <c r="K159" s="96">
        <v>1.0049801809126939</v>
      </c>
      <c r="L159" s="96">
        <v>1.0101010101010099</v>
      </c>
      <c r="M159" s="96">
        <v>1</v>
      </c>
      <c r="N159" s="98">
        <v>0.69199999999999995</v>
      </c>
      <c r="O159" s="98">
        <v>0.70247099514301414</v>
      </c>
      <c r="P159" s="98">
        <v>0.69898989898989872</v>
      </c>
      <c r="Q159" s="99">
        <v>0</v>
      </c>
      <c r="R159" s="96">
        <v>0.99999999999999978</v>
      </c>
      <c r="S159" s="96">
        <v>1.0101010101010099</v>
      </c>
      <c r="T159" s="99">
        <v>-4.9555016181225264E-3</v>
      </c>
      <c r="U159" s="99">
        <v>4.9801809126941432E-3</v>
      </c>
      <c r="V159" s="95">
        <v>0</v>
      </c>
      <c r="W159" s="99">
        <v>0</v>
      </c>
      <c r="X159" s="99">
        <v>0</v>
      </c>
      <c r="Y159" s="95">
        <v>0</v>
      </c>
      <c r="Z159" s="95">
        <v>1</v>
      </c>
      <c r="AA159" s="98">
        <v>0.70247099514301414</v>
      </c>
      <c r="AB159" s="98">
        <v>0.69898989898989872</v>
      </c>
      <c r="AC159" s="100">
        <v>0</v>
      </c>
      <c r="AD159" s="96">
        <v>0</v>
      </c>
      <c r="AE159" s="95">
        <v>1</v>
      </c>
      <c r="AF159" s="95">
        <v>0</v>
      </c>
      <c r="AG159" s="96">
        <v>1.0175000000000001</v>
      </c>
      <c r="AH159" s="96">
        <v>1</v>
      </c>
      <c r="AI159" s="96">
        <v>1.0175000000000001</v>
      </c>
      <c r="AJ159" s="96">
        <v>82400</v>
      </c>
      <c r="AK159" s="96">
        <v>81991.666666666701</v>
      </c>
      <c r="AL159" s="96">
        <v>79200.000000000015</v>
      </c>
      <c r="AM159" s="96">
        <v>80398.414473015509</v>
      </c>
      <c r="AN159" s="96">
        <v>80808.080808080791</v>
      </c>
      <c r="AO159" s="96">
        <v>80000</v>
      </c>
      <c r="AP159" s="96">
        <v>55359.999999999993</v>
      </c>
      <c r="AQ159" s="96">
        <v>56197.679611441134</v>
      </c>
      <c r="AR159" s="96">
        <v>55919.191919191901</v>
      </c>
      <c r="AS159" s="96">
        <v>0</v>
      </c>
      <c r="AT159" s="96">
        <v>79999.999999999985</v>
      </c>
      <c r="AU159" s="96">
        <v>80808.080808080791</v>
      </c>
      <c r="AV159" s="96">
        <v>56197.679611441134</v>
      </c>
      <c r="AW159" s="96">
        <v>55919.191919191901</v>
      </c>
      <c r="AX159" s="96">
        <v>80000</v>
      </c>
      <c r="AY159" s="96">
        <v>79200</v>
      </c>
      <c r="AZ159" s="96">
        <v>79200</v>
      </c>
      <c r="BA159" s="96">
        <v>50800</v>
      </c>
      <c r="BB159" s="96">
        <v>80000</v>
      </c>
      <c r="BC159" s="96">
        <v>80000</v>
      </c>
      <c r="BD159" s="96">
        <v>80000</v>
      </c>
      <c r="BE159" s="96">
        <v>80000</v>
      </c>
      <c r="BF159" s="96">
        <v>80000</v>
      </c>
      <c r="BG159" s="96">
        <v>80000</v>
      </c>
      <c r="BH159" s="96">
        <v>80000</v>
      </c>
      <c r="BI159" s="96">
        <v>80000</v>
      </c>
      <c r="BJ159" s="96">
        <v>80000</v>
      </c>
      <c r="BK159" s="96">
        <v>80000</v>
      </c>
      <c r="BL159" s="96">
        <v>80000</v>
      </c>
      <c r="BM159" s="96">
        <v>80000</v>
      </c>
      <c r="BN159" s="96">
        <v>2400.0000000000018</v>
      </c>
      <c r="BO159" s="96">
        <v>2400.0000000000018</v>
      </c>
      <c r="BP159" s="96">
        <v>2400.0000000000018</v>
      </c>
      <c r="BQ159" s="96">
        <v>2400.0000000000018</v>
      </c>
      <c r="BR159" s="96">
        <v>2400.0000000000018</v>
      </c>
      <c r="BS159" s="96">
        <v>2400.0000000000018</v>
      </c>
      <c r="BT159" s="96">
        <v>2400.0000000000018</v>
      </c>
      <c r="BU159" s="96">
        <v>0</v>
      </c>
      <c r="BV159" s="96">
        <v>0</v>
      </c>
      <c r="BW159" s="96">
        <v>0</v>
      </c>
      <c r="BX159" s="96">
        <v>0</v>
      </c>
      <c r="BY159" s="96">
        <v>0</v>
      </c>
      <c r="BZ159" s="96">
        <v>2400.0000000000018</v>
      </c>
      <c r="CA159" s="96">
        <v>2400.0000000000018</v>
      </c>
      <c r="CB159" s="96">
        <v>2400.0000000000018</v>
      </c>
      <c r="CC159" s="96">
        <v>2400.0000000000018</v>
      </c>
      <c r="CD159" s="96">
        <v>2400.0000000000018</v>
      </c>
      <c r="CE159" s="96">
        <v>2400.0000000000018</v>
      </c>
      <c r="CF159" s="96">
        <v>2400.0000000000018</v>
      </c>
      <c r="CG159" s="96">
        <v>0</v>
      </c>
      <c r="CH159" s="96">
        <v>0</v>
      </c>
      <c r="CI159" s="96">
        <v>0</v>
      </c>
      <c r="CJ159" s="96">
        <v>0</v>
      </c>
      <c r="CK159" s="96">
        <v>0</v>
      </c>
      <c r="CL159" s="96">
        <v>80000</v>
      </c>
      <c r="CM159" s="96">
        <v>80000</v>
      </c>
      <c r="CN159" s="96">
        <v>80000</v>
      </c>
      <c r="CO159" s="96">
        <v>80000</v>
      </c>
      <c r="CP159" s="96">
        <v>80000</v>
      </c>
      <c r="CQ159" s="96">
        <v>80000</v>
      </c>
      <c r="CR159" s="96">
        <v>80000</v>
      </c>
      <c r="CS159" s="96">
        <v>80000</v>
      </c>
      <c r="CT159" s="96">
        <v>80000</v>
      </c>
      <c r="CU159" s="96">
        <v>80000</v>
      </c>
      <c r="CV159" s="96">
        <v>80000</v>
      </c>
      <c r="CW159" s="96">
        <v>80000</v>
      </c>
      <c r="CX159" s="96">
        <v>0</v>
      </c>
      <c r="CY159" s="96">
        <v>0</v>
      </c>
      <c r="CZ159" s="96">
        <v>0</v>
      </c>
      <c r="DA159" s="96">
        <v>0</v>
      </c>
      <c r="DB159" s="96">
        <v>0</v>
      </c>
      <c r="DC159" s="96">
        <v>0</v>
      </c>
      <c r="DD159" s="96">
        <v>0</v>
      </c>
      <c r="DE159" s="96">
        <v>0</v>
      </c>
      <c r="DF159" s="96">
        <v>0</v>
      </c>
      <c r="DG159" s="96">
        <v>0</v>
      </c>
      <c r="DH159" s="96">
        <v>0</v>
      </c>
      <c r="DI159" s="96">
        <v>0</v>
      </c>
      <c r="DJ159" s="96">
        <v>0</v>
      </c>
      <c r="DK159" s="96">
        <v>0</v>
      </c>
      <c r="DL159" s="96">
        <v>0</v>
      </c>
      <c r="DM159" s="96">
        <v>0</v>
      </c>
      <c r="DN159" s="96">
        <v>0</v>
      </c>
      <c r="DO159" s="96">
        <v>0</v>
      </c>
      <c r="DP159" s="96">
        <v>0</v>
      </c>
      <c r="DQ159" s="96">
        <v>0</v>
      </c>
      <c r="DR159" s="96">
        <v>0</v>
      </c>
      <c r="DS159" s="96">
        <v>0</v>
      </c>
      <c r="DT159" s="96">
        <v>0</v>
      </c>
      <c r="DU159" s="96">
        <v>0</v>
      </c>
      <c r="DV159" s="96">
        <v>0</v>
      </c>
      <c r="DW159" s="96">
        <v>0</v>
      </c>
      <c r="DX159" s="96">
        <v>0</v>
      </c>
      <c r="DY159" s="96">
        <v>0</v>
      </c>
      <c r="DZ159" s="96">
        <v>0</v>
      </c>
      <c r="EA159" s="96">
        <v>0</v>
      </c>
      <c r="EB159" s="96">
        <v>0</v>
      </c>
      <c r="EC159" s="96">
        <v>0</v>
      </c>
      <c r="ED159" s="96">
        <v>0</v>
      </c>
      <c r="EE159" s="96">
        <v>0</v>
      </c>
      <c r="EF159" s="96">
        <v>0</v>
      </c>
      <c r="EG159" s="96">
        <v>0</v>
      </c>
      <c r="EH159" s="101">
        <v>46235</v>
      </c>
      <c r="EI159" s="99">
        <v>0.03</v>
      </c>
      <c r="EJ159" t="s">
        <v>376</v>
      </c>
      <c r="EK159" s="101"/>
      <c r="EL159" s="99"/>
      <c r="EN159" s="101"/>
      <c r="EO159" s="99"/>
      <c r="EQ159" s="101"/>
      <c r="ER159" s="99"/>
    </row>
    <row r="160" spans="1:148" x14ac:dyDescent="0.3">
      <c r="A160" t="s">
        <v>37</v>
      </c>
      <c r="B160" t="s">
        <v>56</v>
      </c>
      <c r="C160" t="s">
        <v>91</v>
      </c>
      <c r="D160" t="s">
        <v>440</v>
      </c>
      <c r="E160" t="s">
        <v>598</v>
      </c>
      <c r="F160" s="94">
        <v>64000</v>
      </c>
      <c r="G160" s="95">
        <v>12</v>
      </c>
      <c r="H160" s="96">
        <v>1</v>
      </c>
      <c r="I160" s="96">
        <v>1</v>
      </c>
      <c r="J160" s="97">
        <v>0.99299370897155337</v>
      </c>
      <c r="K160" s="96">
        <v>1</v>
      </c>
      <c r="L160" s="96">
        <v>1.007055725494679</v>
      </c>
      <c r="M160" s="96">
        <v>1</v>
      </c>
      <c r="N160" s="98">
        <v>0.67600000000000005</v>
      </c>
      <c r="O160" s="98">
        <v>0.68076967043440317</v>
      </c>
      <c r="P160" s="98">
        <v>0.67398845815691311</v>
      </c>
      <c r="Q160" s="99">
        <v>0</v>
      </c>
      <c r="R160" s="96">
        <v>1</v>
      </c>
      <c r="S160" s="96">
        <v>0.99702434638596604</v>
      </c>
      <c r="T160" s="99">
        <v>0</v>
      </c>
      <c r="U160" s="99">
        <v>0</v>
      </c>
      <c r="V160" s="95">
        <v>0</v>
      </c>
      <c r="W160" s="99">
        <v>0</v>
      </c>
      <c r="X160" s="99">
        <v>0</v>
      </c>
      <c r="Y160" s="95">
        <v>0</v>
      </c>
      <c r="Z160" s="95">
        <v>1</v>
      </c>
      <c r="AA160" s="98">
        <v>0.68076967043440317</v>
      </c>
      <c r="AB160" s="98">
        <v>0.67398845815691311</v>
      </c>
      <c r="AC160" s="100">
        <v>0</v>
      </c>
      <c r="AD160" s="96">
        <v>0</v>
      </c>
      <c r="AE160" s="95">
        <v>0</v>
      </c>
      <c r="AF160" s="95">
        <v>0</v>
      </c>
      <c r="AG160" s="96">
        <v>1</v>
      </c>
      <c r="AH160" s="96">
        <v>1.012138206284618</v>
      </c>
      <c r="AI160" s="96">
        <v>1.012138206284618</v>
      </c>
      <c r="AJ160" s="96">
        <v>64000</v>
      </c>
      <c r="AK160" s="96">
        <v>64000</v>
      </c>
      <c r="AL160" s="96">
        <v>63551.597374179422</v>
      </c>
      <c r="AM160" s="96">
        <v>64000</v>
      </c>
      <c r="AN160" s="96">
        <v>64451.56643165947</v>
      </c>
      <c r="AO160" s="96">
        <v>64000</v>
      </c>
      <c r="AP160" s="96">
        <v>43264</v>
      </c>
      <c r="AQ160" s="96">
        <v>43569.258907801814</v>
      </c>
      <c r="AR160" s="96">
        <v>43135.261322042439</v>
      </c>
      <c r="AS160" s="96">
        <v>0</v>
      </c>
      <c r="AT160" s="96">
        <v>64000</v>
      </c>
      <c r="AU160" s="96">
        <v>63809.558168701828</v>
      </c>
      <c r="AV160" s="96">
        <v>43569.258907801814</v>
      </c>
      <c r="AW160" s="96">
        <v>43135.261322042439</v>
      </c>
      <c r="AX160" s="96">
        <v>64000</v>
      </c>
      <c r="AY160" s="96">
        <v>63360</v>
      </c>
      <c r="AZ160" s="96">
        <v>64319.999999999993</v>
      </c>
      <c r="BA160" s="96">
        <v>41920</v>
      </c>
      <c r="BB160" s="96">
        <v>64000</v>
      </c>
      <c r="BC160" s="96">
        <v>64000</v>
      </c>
      <c r="BD160" s="96">
        <v>64000</v>
      </c>
      <c r="BE160" s="96">
        <v>64000</v>
      </c>
      <c r="BF160" s="96">
        <v>64000</v>
      </c>
      <c r="BG160" s="96">
        <v>64000</v>
      </c>
      <c r="BH160" s="96">
        <v>64000</v>
      </c>
      <c r="BI160" s="96">
        <v>64000</v>
      </c>
      <c r="BJ160" s="96">
        <v>64000</v>
      </c>
      <c r="BK160" s="96">
        <v>64000</v>
      </c>
      <c r="BL160" s="96">
        <v>64000</v>
      </c>
      <c r="BM160" s="96">
        <v>64000</v>
      </c>
      <c r="BN160" s="96">
        <v>781.15333812637289</v>
      </c>
      <c r="BO160" s="96">
        <v>780.38351038952669</v>
      </c>
      <c r="BP160" s="96">
        <v>779.61519849148431</v>
      </c>
      <c r="BQ160" s="96">
        <v>778.82243115288929</v>
      </c>
      <c r="BR160" s="96">
        <v>778.03127445919529</v>
      </c>
      <c r="BS160" s="96">
        <v>777.24172350690424</v>
      </c>
      <c r="BT160" s="96">
        <v>776.45377341242749</v>
      </c>
      <c r="BU160" s="96">
        <v>775.65454153038615</v>
      </c>
      <c r="BV160" s="96">
        <v>774.86980462400368</v>
      </c>
      <c r="BW160" s="96">
        <v>774.08665396404785</v>
      </c>
      <c r="BX160" s="96">
        <v>773.30508474575765</v>
      </c>
      <c r="BY160" s="96">
        <v>772.52509218381249</v>
      </c>
      <c r="BZ160" s="96">
        <v>0</v>
      </c>
      <c r="CA160" s="96">
        <v>0</v>
      </c>
      <c r="CB160" s="96">
        <v>0</v>
      </c>
      <c r="CC160" s="96">
        <v>0</v>
      </c>
      <c r="CD160" s="96">
        <v>0</v>
      </c>
      <c r="CE160" s="96">
        <v>0</v>
      </c>
      <c r="CF160" s="96">
        <v>0</v>
      </c>
      <c r="CG160" s="96">
        <v>0</v>
      </c>
      <c r="CH160" s="96">
        <v>0</v>
      </c>
      <c r="CI160" s="96">
        <v>0</v>
      </c>
      <c r="CJ160" s="96">
        <v>0</v>
      </c>
      <c r="CK160" s="96">
        <v>0</v>
      </c>
      <c r="CL160" s="96">
        <v>64000</v>
      </c>
      <c r="CM160" s="96">
        <v>64000</v>
      </c>
      <c r="CN160" s="96">
        <v>64000</v>
      </c>
      <c r="CO160" s="96">
        <v>64000</v>
      </c>
      <c r="CP160" s="96">
        <v>64000</v>
      </c>
      <c r="CQ160" s="96">
        <v>64000</v>
      </c>
      <c r="CR160" s="96">
        <v>64000</v>
      </c>
      <c r="CS160" s="96">
        <v>64000</v>
      </c>
      <c r="CT160" s="96">
        <v>64000</v>
      </c>
      <c r="CU160" s="96">
        <v>64000</v>
      </c>
      <c r="CV160" s="96">
        <v>64000</v>
      </c>
      <c r="CW160" s="96">
        <v>64000</v>
      </c>
      <c r="CX160" s="96">
        <v>781.15333812637289</v>
      </c>
      <c r="CY160" s="96">
        <v>780.38351038952669</v>
      </c>
      <c r="CZ160" s="96">
        <v>779.61519849148431</v>
      </c>
      <c r="DA160" s="96">
        <v>778.82243115288929</v>
      </c>
      <c r="DB160" s="96">
        <v>778.03127445919529</v>
      </c>
      <c r="DC160" s="96">
        <v>777.24172350690424</v>
      </c>
      <c r="DD160" s="96">
        <v>776.45377341242749</v>
      </c>
      <c r="DE160" s="96">
        <v>775.65454153038615</v>
      </c>
      <c r="DF160" s="96">
        <v>774.86980462400368</v>
      </c>
      <c r="DG160" s="96">
        <v>774.08665396404785</v>
      </c>
      <c r="DH160" s="96">
        <v>773.30508474575765</v>
      </c>
      <c r="DI160" s="96">
        <v>772.52509218381249</v>
      </c>
      <c r="DJ160" s="96">
        <v>0</v>
      </c>
      <c r="DK160" s="96">
        <v>0</v>
      </c>
      <c r="DL160" s="96">
        <v>0</v>
      </c>
      <c r="DM160" s="96">
        <v>0</v>
      </c>
      <c r="DN160" s="96">
        <v>0</v>
      </c>
      <c r="DO160" s="96">
        <v>0</v>
      </c>
      <c r="DP160" s="96">
        <v>0</v>
      </c>
      <c r="DQ160" s="96">
        <v>0</v>
      </c>
      <c r="DR160" s="96">
        <v>0</v>
      </c>
      <c r="DS160" s="96">
        <v>0</v>
      </c>
      <c r="DT160" s="96">
        <v>0</v>
      </c>
      <c r="DU160" s="96">
        <v>0</v>
      </c>
      <c r="DV160" s="96">
        <v>738.96166107797967</v>
      </c>
      <c r="DW160" s="96">
        <v>675.92989867651454</v>
      </c>
      <c r="DX160" s="96">
        <v>613.02075605453865</v>
      </c>
      <c r="DY160" s="96">
        <v>548.10764517935695</v>
      </c>
      <c r="DZ160" s="96">
        <v>483.32483259019909</v>
      </c>
      <c r="EA160" s="96">
        <v>418.67192636422601</v>
      </c>
      <c r="EB160" s="96">
        <v>354.14853614882702</v>
      </c>
      <c r="EC160" s="96">
        <v>288.69970309860088</v>
      </c>
      <c r="ED160" s="96">
        <v>224.43628736235149</v>
      </c>
      <c r="EE160" s="96">
        <v>160.30121961200899</v>
      </c>
      <c r="EF160" s="96">
        <v>96.294115723026152</v>
      </c>
      <c r="EG160" s="96">
        <v>32.414593102089377</v>
      </c>
      <c r="EH160" s="101"/>
      <c r="EI160" s="99"/>
      <c r="EK160" s="101"/>
      <c r="EL160" s="99"/>
      <c r="EN160" s="101"/>
      <c r="EO160" s="99"/>
      <c r="EQ160" s="101"/>
      <c r="ER160" s="99"/>
    </row>
    <row r="161" spans="1:148" x14ac:dyDescent="0.3">
      <c r="A161" t="s">
        <v>37</v>
      </c>
      <c r="B161" t="s">
        <v>56</v>
      </c>
      <c r="C161" t="s">
        <v>93</v>
      </c>
      <c r="D161" t="s">
        <v>442</v>
      </c>
      <c r="E161" t="s">
        <v>599</v>
      </c>
      <c r="F161" s="94">
        <v>48000</v>
      </c>
      <c r="G161" s="95">
        <v>12</v>
      </c>
      <c r="H161" s="96">
        <v>1.05</v>
      </c>
      <c r="I161" s="96">
        <v>1.04775</v>
      </c>
      <c r="J161" s="97">
        <v>0.98900209700948194</v>
      </c>
      <c r="K161" s="96">
        <v>1.002147458840372</v>
      </c>
      <c r="L161" s="96">
        <v>1.011120201892163</v>
      </c>
      <c r="M161" s="96">
        <v>1</v>
      </c>
      <c r="N161" s="98">
        <v>0.66</v>
      </c>
      <c r="O161" s="98">
        <v>0.66877241699954093</v>
      </c>
      <c r="P161" s="98">
        <v>0.6446152231499116</v>
      </c>
      <c r="Q161" s="99">
        <v>0</v>
      </c>
      <c r="R161" s="96">
        <v>0.96269554753309272</v>
      </c>
      <c r="S161" s="96">
        <v>1.0145364591620769</v>
      </c>
      <c r="T161" s="99">
        <v>-2.1428571428572241E-3</v>
      </c>
      <c r="U161" s="99">
        <v>4.0980672870436718E-2</v>
      </c>
      <c r="V161" s="95">
        <v>0</v>
      </c>
      <c r="W161" s="99">
        <v>0</v>
      </c>
      <c r="X161" s="99">
        <v>0</v>
      </c>
      <c r="Y161" s="95">
        <v>0</v>
      </c>
      <c r="Z161" s="95">
        <v>1</v>
      </c>
      <c r="AA161" s="98">
        <v>0.66877241699954093</v>
      </c>
      <c r="AB161" s="98">
        <v>0.6446152231499116</v>
      </c>
      <c r="AC161" s="100">
        <v>0</v>
      </c>
      <c r="AD161" s="96">
        <v>0</v>
      </c>
      <c r="AE161" s="95">
        <v>1</v>
      </c>
      <c r="AF161" s="95">
        <v>1</v>
      </c>
      <c r="AG161" s="96">
        <v>1.0685</v>
      </c>
      <c r="AH161" s="96">
        <v>0.99597028697853884</v>
      </c>
      <c r="AI161" s="96">
        <v>1.0641942672752129</v>
      </c>
      <c r="AJ161" s="96">
        <v>50400</v>
      </c>
      <c r="AK161" s="96">
        <v>50292</v>
      </c>
      <c r="AL161" s="96">
        <v>47472.100656455143</v>
      </c>
      <c r="AM161" s="96">
        <v>48103.078024337869</v>
      </c>
      <c r="AN161" s="96">
        <v>48533.769690823821</v>
      </c>
      <c r="AO161" s="96">
        <v>48000</v>
      </c>
      <c r="AP161" s="96">
        <v>31680</v>
      </c>
      <c r="AQ161" s="96">
        <v>32101.07601597796</v>
      </c>
      <c r="AR161" s="96">
        <v>30941.530711195759</v>
      </c>
      <c r="AS161" s="96">
        <v>0</v>
      </c>
      <c r="AT161" s="96">
        <v>46209.386281588449</v>
      </c>
      <c r="AU161" s="96">
        <v>48697.750039779683</v>
      </c>
      <c r="AV161" s="96">
        <v>32101.07601597796</v>
      </c>
      <c r="AW161" s="96">
        <v>30941.530711195759</v>
      </c>
      <c r="AX161" s="96">
        <v>48000</v>
      </c>
      <c r="AY161" s="96">
        <v>47520</v>
      </c>
      <c r="AZ161" s="96">
        <v>47280</v>
      </c>
      <c r="BA161" s="96">
        <v>30000</v>
      </c>
      <c r="BB161" s="96">
        <v>48000</v>
      </c>
      <c r="BC161" s="96">
        <v>48000</v>
      </c>
      <c r="BD161" s="96">
        <v>48000</v>
      </c>
      <c r="BE161" s="96">
        <v>48000</v>
      </c>
      <c r="BF161" s="96">
        <v>48000</v>
      </c>
      <c r="BG161" s="96">
        <v>48000</v>
      </c>
      <c r="BH161" s="96">
        <v>48000</v>
      </c>
      <c r="BI161" s="96">
        <v>48000</v>
      </c>
      <c r="BJ161" s="96">
        <v>48000</v>
      </c>
      <c r="BK161" s="96">
        <v>48000</v>
      </c>
      <c r="BL161" s="96">
        <v>48000</v>
      </c>
      <c r="BM161" s="96">
        <v>48000</v>
      </c>
      <c r="BN161" s="96">
        <v>2197.2747359314972</v>
      </c>
      <c r="BO161" s="96">
        <v>2197.208810106496</v>
      </c>
      <c r="BP161" s="96">
        <v>2197.1428413896601</v>
      </c>
      <c r="BQ161" s="96">
        <v>4204.9575749553296</v>
      </c>
      <c r="BR161" s="96">
        <v>4204.8865470876781</v>
      </c>
      <c r="BS161" s="96">
        <v>4204.8154713940376</v>
      </c>
      <c r="BT161" s="96">
        <v>4204.7443478260857</v>
      </c>
      <c r="BU161" s="96">
        <v>4204.6720091901734</v>
      </c>
      <c r="BV161" s="96">
        <v>4204.6007889415623</v>
      </c>
      <c r="BW161" s="96">
        <v>1718.5995434976001</v>
      </c>
      <c r="BX161" s="96">
        <v>1718.531623175583</v>
      </c>
      <c r="BY161" s="96">
        <v>1718.463657027193</v>
      </c>
      <c r="BZ161" s="96">
        <v>2400.0000000000018</v>
      </c>
      <c r="CA161" s="96">
        <v>2400.0000000000018</v>
      </c>
      <c r="CB161" s="96">
        <v>2400.0000000000018</v>
      </c>
      <c r="CC161" s="96">
        <v>4416.0000000000036</v>
      </c>
      <c r="CD161" s="96">
        <v>4416.0000000000036</v>
      </c>
      <c r="CE161" s="96">
        <v>4416.0000000000036</v>
      </c>
      <c r="CF161" s="96">
        <v>4416.0000000000036</v>
      </c>
      <c r="CG161" s="96">
        <v>4416.0000000000036</v>
      </c>
      <c r="CH161" s="96">
        <v>4416.0000000000036</v>
      </c>
      <c r="CI161" s="96">
        <v>1920.000000000002</v>
      </c>
      <c r="CJ161" s="96">
        <v>1920.000000000002</v>
      </c>
      <c r="CK161" s="96">
        <v>1920.000000000002</v>
      </c>
      <c r="CL161" s="96">
        <v>48000</v>
      </c>
      <c r="CM161" s="96">
        <v>48000</v>
      </c>
      <c r="CN161" s="96">
        <v>48000</v>
      </c>
      <c r="CO161" s="96">
        <v>48000</v>
      </c>
      <c r="CP161" s="96">
        <v>48000</v>
      </c>
      <c r="CQ161" s="96">
        <v>48000</v>
      </c>
      <c r="CR161" s="96">
        <v>48000</v>
      </c>
      <c r="CS161" s="96">
        <v>48000</v>
      </c>
      <c r="CT161" s="96">
        <v>48000</v>
      </c>
      <c r="CU161" s="96">
        <v>48000</v>
      </c>
      <c r="CV161" s="96">
        <v>48000</v>
      </c>
      <c r="CW161" s="96">
        <v>48000</v>
      </c>
      <c r="CX161" s="96">
        <v>-193.07168006523941</v>
      </c>
      <c r="CY161" s="96">
        <v>-193.1344665652492</v>
      </c>
      <c r="CZ161" s="96">
        <v>-193.1972939146149</v>
      </c>
      <c r="DA161" s="96">
        <v>-193.26229399695549</v>
      </c>
      <c r="DB161" s="96">
        <v>-193.32733783179631</v>
      </c>
      <c r="DC161" s="96">
        <v>-193.39242546333679</v>
      </c>
      <c r="DD161" s="96">
        <v>-193.45755693581879</v>
      </c>
      <c r="DE161" s="96">
        <v>-193.52380110790261</v>
      </c>
      <c r="DF161" s="96">
        <v>-193.58902111579289</v>
      </c>
      <c r="DG161" s="96">
        <v>-193.6542850984591</v>
      </c>
      <c r="DH161" s="96">
        <v>-193.71959310039881</v>
      </c>
      <c r="DI161" s="96">
        <v>-193.78494516615771</v>
      </c>
      <c r="DJ161" s="96">
        <v>1920.000000000002</v>
      </c>
      <c r="DK161" s="96">
        <v>1920.000000000002</v>
      </c>
      <c r="DL161" s="96">
        <v>1920.000000000002</v>
      </c>
      <c r="DM161" s="96">
        <v>0</v>
      </c>
      <c r="DN161" s="96">
        <v>0</v>
      </c>
      <c r="DO161" s="96">
        <v>0</v>
      </c>
      <c r="DP161" s="96">
        <v>0</v>
      </c>
      <c r="DQ161" s="96">
        <v>0</v>
      </c>
      <c r="DR161" s="96">
        <v>0</v>
      </c>
      <c r="DS161" s="96">
        <v>0</v>
      </c>
      <c r="DT161" s="96">
        <v>0</v>
      </c>
      <c r="DU161" s="96">
        <v>0</v>
      </c>
      <c r="DV161" s="96">
        <v>1726.955857864421</v>
      </c>
      <c r="DW161" s="96">
        <v>1743.1922876844301</v>
      </c>
      <c r="DX161" s="96">
        <v>1759.4393237340821</v>
      </c>
      <c r="DY161" s="96">
        <v>-138.22281784049119</v>
      </c>
      <c r="DZ161" s="96">
        <v>-122.04944686650521</v>
      </c>
      <c r="EA161" s="96">
        <v>-105.8651416411749</v>
      </c>
      <c r="EB161" s="96">
        <v>-89.669891072370334</v>
      </c>
      <c r="EC161" s="96">
        <v>-73.197917186542227</v>
      </c>
      <c r="ED161" s="96">
        <v>-56.980562705245319</v>
      </c>
      <c r="EE161" s="96">
        <v>-40.752229331172167</v>
      </c>
      <c r="EF161" s="96">
        <v>-24.512905911739939</v>
      </c>
      <c r="EG161" s="96">
        <v>-8.2625812792578301</v>
      </c>
      <c r="EH161" s="101">
        <v>46296</v>
      </c>
      <c r="EI161" s="99">
        <v>0.05</v>
      </c>
      <c r="EJ161" t="s">
        <v>376</v>
      </c>
      <c r="EK161" s="101">
        <v>46478</v>
      </c>
      <c r="EL161" s="99">
        <v>0.04</v>
      </c>
      <c r="EM161" t="s">
        <v>377</v>
      </c>
      <c r="EN161" s="101"/>
      <c r="EO161" s="99"/>
      <c r="EQ161" s="101"/>
      <c r="ER161" s="99"/>
    </row>
    <row r="162" spans="1:148" x14ac:dyDescent="0.3">
      <c r="A162" t="s">
        <v>37</v>
      </c>
      <c r="B162" t="s">
        <v>56</v>
      </c>
      <c r="C162" t="s">
        <v>95</v>
      </c>
      <c r="D162" t="s">
        <v>444</v>
      </c>
      <c r="E162" t="s">
        <v>600</v>
      </c>
      <c r="F162" s="94">
        <v>32000</v>
      </c>
      <c r="G162" s="95">
        <v>12</v>
      </c>
      <c r="H162" s="96">
        <v>1.06</v>
      </c>
      <c r="I162" s="96">
        <v>1.039166666666667</v>
      </c>
      <c r="J162" s="97">
        <v>0.99199580598103554</v>
      </c>
      <c r="K162" s="96">
        <v>1.020048115477145</v>
      </c>
      <c r="L162" s="96">
        <v>1.008068778084247</v>
      </c>
      <c r="M162" s="96">
        <v>1</v>
      </c>
      <c r="N162" s="98">
        <v>0.68799999999999994</v>
      </c>
      <c r="O162" s="98">
        <v>0.70745571626105475</v>
      </c>
      <c r="P162" s="98">
        <v>0.68892567058879817</v>
      </c>
      <c r="Q162" s="99">
        <v>0</v>
      </c>
      <c r="R162" s="96">
        <v>0.99999999999999978</v>
      </c>
      <c r="S162" s="96">
        <v>1.0013454514372071</v>
      </c>
      <c r="T162" s="99">
        <v>-1.965408805031443E-2</v>
      </c>
      <c r="U162" s="99">
        <v>2.0048115477145249E-2</v>
      </c>
      <c r="V162" s="95">
        <v>0</v>
      </c>
      <c r="W162" s="99">
        <v>0</v>
      </c>
      <c r="X162" s="99">
        <v>0</v>
      </c>
      <c r="Y162" s="95">
        <v>0</v>
      </c>
      <c r="Z162" s="95">
        <v>1</v>
      </c>
      <c r="AA162" s="98">
        <v>0.70745571626105475</v>
      </c>
      <c r="AB162" s="98">
        <v>0.68892567058879817</v>
      </c>
      <c r="AC162" s="100">
        <v>0</v>
      </c>
      <c r="AD162" s="96">
        <v>0</v>
      </c>
      <c r="AE162" s="95">
        <v>1</v>
      </c>
      <c r="AF162" s="95">
        <v>0</v>
      </c>
      <c r="AG162" s="96">
        <v>1.05</v>
      </c>
      <c r="AH162" s="96">
        <v>1.0080839018517109</v>
      </c>
      <c r="AI162" s="96">
        <v>1.0584883695609071</v>
      </c>
      <c r="AJ162" s="96">
        <v>33920</v>
      </c>
      <c r="AK162" s="96">
        <v>33253.333333333343</v>
      </c>
      <c r="AL162" s="96">
        <v>31743.865791393138</v>
      </c>
      <c r="AM162" s="96">
        <v>32641.539695268639</v>
      </c>
      <c r="AN162" s="96">
        <v>32258.200898695901</v>
      </c>
      <c r="AO162" s="96">
        <v>32000</v>
      </c>
      <c r="AP162" s="96">
        <v>22016</v>
      </c>
      <c r="AQ162" s="96">
        <v>22638.582920353751</v>
      </c>
      <c r="AR162" s="96">
        <v>22045.621458841539</v>
      </c>
      <c r="AS162" s="96">
        <v>0</v>
      </c>
      <c r="AT162" s="96">
        <v>31999.999999999989</v>
      </c>
      <c r="AU162" s="96">
        <v>32043.05444599062</v>
      </c>
      <c r="AV162" s="96">
        <v>22638.582920353751</v>
      </c>
      <c r="AW162" s="96">
        <v>22045.621458841539</v>
      </c>
      <c r="AX162" s="96">
        <v>32000</v>
      </c>
      <c r="AY162" s="96">
        <v>31680</v>
      </c>
      <c r="AZ162" s="96">
        <v>32000</v>
      </c>
      <c r="BA162" s="96">
        <v>20640</v>
      </c>
      <c r="BB162" s="96">
        <v>32000</v>
      </c>
      <c r="BC162" s="96">
        <v>32000</v>
      </c>
      <c r="BD162" s="96">
        <v>32000</v>
      </c>
      <c r="BE162" s="96">
        <v>32000</v>
      </c>
      <c r="BF162" s="96">
        <v>32000</v>
      </c>
      <c r="BG162" s="96">
        <v>32000</v>
      </c>
      <c r="BH162" s="96">
        <v>32000</v>
      </c>
      <c r="BI162" s="96">
        <v>32000</v>
      </c>
      <c r="BJ162" s="96">
        <v>32000</v>
      </c>
      <c r="BK162" s="96">
        <v>32000</v>
      </c>
      <c r="BL162" s="96">
        <v>32000</v>
      </c>
      <c r="BM162" s="96">
        <v>32000</v>
      </c>
      <c r="BN162" s="96">
        <v>2195.217570105925</v>
      </c>
      <c r="BO162" s="96">
        <v>2195.0372098189491</v>
      </c>
      <c r="BP162" s="96">
        <v>2194.857085770735</v>
      </c>
      <c r="BQ162" s="96">
        <v>2194.6711037160262</v>
      </c>
      <c r="BR162" s="96">
        <v>2194.4853731806552</v>
      </c>
      <c r="BS162" s="96">
        <v>2194.2998936547301</v>
      </c>
      <c r="BT162" s="96">
        <v>2194.114664629758</v>
      </c>
      <c r="BU162" s="96">
        <v>2193.9266552353588</v>
      </c>
      <c r="BV162" s="96">
        <v>2193.7419297780211</v>
      </c>
      <c r="BW162" s="96">
        <v>2193.5574532960732</v>
      </c>
      <c r="BX162" s="96">
        <v>257.89926913819983</v>
      </c>
      <c r="BY162" s="96">
        <v>257.72570306380521</v>
      </c>
      <c r="BZ162" s="96">
        <v>1920.000000000002</v>
      </c>
      <c r="CA162" s="96">
        <v>1920.000000000002</v>
      </c>
      <c r="CB162" s="96">
        <v>1920.000000000002</v>
      </c>
      <c r="CC162" s="96">
        <v>1920.000000000002</v>
      </c>
      <c r="CD162" s="96">
        <v>1920.000000000002</v>
      </c>
      <c r="CE162" s="96">
        <v>1920.000000000002</v>
      </c>
      <c r="CF162" s="96">
        <v>1920.000000000002</v>
      </c>
      <c r="CG162" s="96">
        <v>1920.000000000002</v>
      </c>
      <c r="CH162" s="96">
        <v>1920.000000000002</v>
      </c>
      <c r="CI162" s="96">
        <v>1920.000000000002</v>
      </c>
      <c r="CJ162" s="96">
        <v>0</v>
      </c>
      <c r="CK162" s="96">
        <v>0</v>
      </c>
      <c r="CL162" s="96">
        <v>32000</v>
      </c>
      <c r="CM162" s="96">
        <v>32000</v>
      </c>
      <c r="CN162" s="96">
        <v>32000</v>
      </c>
      <c r="CO162" s="96">
        <v>32000</v>
      </c>
      <c r="CP162" s="96">
        <v>32000</v>
      </c>
      <c r="CQ162" s="96">
        <v>32000</v>
      </c>
      <c r="CR162" s="96">
        <v>32000</v>
      </c>
      <c r="CS162" s="96">
        <v>32000</v>
      </c>
      <c r="CT162" s="96">
        <v>32000</v>
      </c>
      <c r="CU162" s="96">
        <v>32000</v>
      </c>
      <c r="CV162" s="96">
        <v>32000</v>
      </c>
      <c r="CW162" s="96">
        <v>32000</v>
      </c>
      <c r="CX162" s="96">
        <v>259.63921708105892</v>
      </c>
      <c r="CY162" s="96">
        <v>259.46906586693069</v>
      </c>
      <c r="CZ162" s="96">
        <v>259.29913751956241</v>
      </c>
      <c r="DA162" s="96">
        <v>259.12368275096748</v>
      </c>
      <c r="DB162" s="96">
        <v>258.94846526476562</v>
      </c>
      <c r="DC162" s="96">
        <v>258.77348457993321</v>
      </c>
      <c r="DD162" s="96">
        <v>258.59874021675472</v>
      </c>
      <c r="DE162" s="96">
        <v>258.42137286354472</v>
      </c>
      <c r="DF162" s="96">
        <v>258.24710356416603</v>
      </c>
      <c r="DG162" s="96">
        <v>258.07306914723682</v>
      </c>
      <c r="DH162" s="96">
        <v>257.89926913819983</v>
      </c>
      <c r="DI162" s="96">
        <v>257.72570306380521</v>
      </c>
      <c r="DJ162" s="96">
        <v>0</v>
      </c>
      <c r="DK162" s="96">
        <v>0</v>
      </c>
      <c r="DL162" s="96">
        <v>0</v>
      </c>
      <c r="DM162" s="96">
        <v>0</v>
      </c>
      <c r="DN162" s="96">
        <v>0</v>
      </c>
      <c r="DO162" s="96">
        <v>0</v>
      </c>
      <c r="DP162" s="96">
        <v>0</v>
      </c>
      <c r="DQ162" s="96">
        <v>0</v>
      </c>
      <c r="DR162" s="96">
        <v>0</v>
      </c>
      <c r="DS162" s="96">
        <v>0</v>
      </c>
      <c r="DT162" s="96">
        <v>0</v>
      </c>
      <c r="DU162" s="96">
        <v>0</v>
      </c>
      <c r="DV162" s="96">
        <v>246.61249600335111</v>
      </c>
      <c r="DW162" s="96">
        <v>225.65006610842181</v>
      </c>
      <c r="DX162" s="96">
        <v>204.7148724385863</v>
      </c>
      <c r="DY162" s="96">
        <v>183.098591549296</v>
      </c>
      <c r="DZ162" s="96">
        <v>161.5113095303542</v>
      </c>
      <c r="EA162" s="96">
        <v>139.9529680666376</v>
      </c>
      <c r="EB162" s="96">
        <v>118.423508999264</v>
      </c>
      <c r="EC162" s="96">
        <v>96.570644718788401</v>
      </c>
      <c r="ED162" s="96">
        <v>75.099247691532867</v>
      </c>
      <c r="EE162" s="96">
        <v>53.656558571788082</v>
      </c>
      <c r="EF162" s="96">
        <v>32.242519823014959</v>
      </c>
      <c r="EG162" s="96">
        <v>10.857074062315061</v>
      </c>
      <c r="EH162" s="101">
        <v>46327</v>
      </c>
      <c r="EI162" s="99">
        <v>0.06</v>
      </c>
      <c r="EJ162" t="s">
        <v>376</v>
      </c>
      <c r="EK162" s="101"/>
      <c r="EL162" s="99"/>
      <c r="EN162" s="101"/>
      <c r="EO162" s="99"/>
      <c r="EQ162" s="101"/>
      <c r="ER162" s="99"/>
    </row>
    <row r="163" spans="1:148" x14ac:dyDescent="0.3">
      <c r="A163" t="s">
        <v>37</v>
      </c>
      <c r="B163" t="s">
        <v>56</v>
      </c>
      <c r="C163" t="s">
        <v>98</v>
      </c>
      <c r="D163" t="s">
        <v>446</v>
      </c>
      <c r="E163" t="s">
        <v>601</v>
      </c>
      <c r="F163" s="94">
        <v>84000</v>
      </c>
      <c r="G163" s="95">
        <v>12</v>
      </c>
      <c r="H163" s="96">
        <v>1</v>
      </c>
      <c r="I163" s="96">
        <v>1</v>
      </c>
      <c r="J163" s="97">
        <v>0.98800419401896411</v>
      </c>
      <c r="K163" s="96">
        <v>1</v>
      </c>
      <c r="L163" s="96">
        <v>1.012141452489427</v>
      </c>
      <c r="M163" s="96">
        <v>1</v>
      </c>
      <c r="N163" s="98">
        <v>0.67200000000000004</v>
      </c>
      <c r="O163" s="98">
        <v>0.68015905607289495</v>
      </c>
      <c r="P163" s="98">
        <v>0.68477541416001519</v>
      </c>
      <c r="Q163" s="99">
        <v>0</v>
      </c>
      <c r="R163" s="96">
        <v>1</v>
      </c>
      <c r="S163" s="96">
        <v>1.019011032976213</v>
      </c>
      <c r="T163" s="99">
        <v>0</v>
      </c>
      <c r="U163" s="99">
        <v>0</v>
      </c>
      <c r="V163" s="95">
        <v>0</v>
      </c>
      <c r="W163" s="99">
        <v>0</v>
      </c>
      <c r="X163" s="99">
        <v>0</v>
      </c>
      <c r="Y163" s="95">
        <v>0</v>
      </c>
      <c r="Z163" s="95">
        <v>1</v>
      </c>
      <c r="AA163" s="98">
        <v>0.68015905607289495</v>
      </c>
      <c r="AB163" s="98">
        <v>0.68477541416001519</v>
      </c>
      <c r="AC163" s="100">
        <v>0</v>
      </c>
      <c r="AD163" s="96">
        <v>0</v>
      </c>
      <c r="AE163" s="95">
        <v>0</v>
      </c>
      <c r="AF163" s="95">
        <v>0</v>
      </c>
      <c r="AG163" s="96">
        <v>1</v>
      </c>
      <c r="AH163" s="96">
        <v>0.99194865631796525</v>
      </c>
      <c r="AI163" s="96">
        <v>0.99194865631796525</v>
      </c>
      <c r="AJ163" s="96">
        <v>84000</v>
      </c>
      <c r="AK163" s="96">
        <v>84000</v>
      </c>
      <c r="AL163" s="96">
        <v>82992.352297592981</v>
      </c>
      <c r="AM163" s="96">
        <v>84000</v>
      </c>
      <c r="AN163" s="96">
        <v>85019.882009111869</v>
      </c>
      <c r="AO163" s="96">
        <v>84000</v>
      </c>
      <c r="AP163" s="96">
        <v>56448</v>
      </c>
      <c r="AQ163" s="96">
        <v>57133.360710123183</v>
      </c>
      <c r="AR163" s="96">
        <v>57521.134789441283</v>
      </c>
      <c r="AS163" s="96">
        <v>0</v>
      </c>
      <c r="AT163" s="96">
        <v>84000</v>
      </c>
      <c r="AU163" s="96">
        <v>85596.926770001897</v>
      </c>
      <c r="AV163" s="96">
        <v>57133.360710123183</v>
      </c>
      <c r="AW163" s="96">
        <v>57521.134789441283</v>
      </c>
      <c r="AX163" s="96">
        <v>84000</v>
      </c>
      <c r="AY163" s="96">
        <v>83160</v>
      </c>
      <c r="AZ163" s="96">
        <v>82320</v>
      </c>
      <c r="BA163" s="96">
        <v>51660</v>
      </c>
      <c r="BB163" s="96">
        <v>84000</v>
      </c>
      <c r="BC163" s="96">
        <v>84000</v>
      </c>
      <c r="BD163" s="96">
        <v>84000</v>
      </c>
      <c r="BE163" s="96">
        <v>84000</v>
      </c>
      <c r="BF163" s="96">
        <v>84000</v>
      </c>
      <c r="BG163" s="96">
        <v>84000</v>
      </c>
      <c r="BH163" s="96">
        <v>84000</v>
      </c>
      <c r="BI163" s="96">
        <v>84000</v>
      </c>
      <c r="BJ163" s="96">
        <v>84000</v>
      </c>
      <c r="BK163" s="96">
        <v>84000</v>
      </c>
      <c r="BL163" s="96">
        <v>84000</v>
      </c>
      <c r="BM163" s="96">
        <v>84000</v>
      </c>
      <c r="BN163" s="96">
        <v>-673.8387490247319</v>
      </c>
      <c r="BO163" s="96">
        <v>-674.27591211981053</v>
      </c>
      <c r="BP163" s="96">
        <v>-674.71364281548495</v>
      </c>
      <c r="BQ163" s="96">
        <v>-675.16680980379022</v>
      </c>
      <c r="BR163" s="96">
        <v>-675.6205859344866</v>
      </c>
      <c r="BS163" s="96">
        <v>-676.07497243660305</v>
      </c>
      <c r="BT163" s="96">
        <v>-676.52997054247919</v>
      </c>
      <c r="BU163" s="96">
        <v>-676.9930556322272</v>
      </c>
      <c r="BV163" s="96">
        <v>-677.44929073312449</v>
      </c>
      <c r="BW163" s="96">
        <v>-677.90614117518101</v>
      </c>
      <c r="BX163" s="96">
        <v>-678.36360820408186</v>
      </c>
      <c r="BY163" s="96">
        <v>-678.82169306898095</v>
      </c>
      <c r="BZ163" s="96">
        <v>0</v>
      </c>
      <c r="CA163" s="96">
        <v>0</v>
      </c>
      <c r="CB163" s="96">
        <v>0</v>
      </c>
      <c r="CC163" s="96">
        <v>0</v>
      </c>
      <c r="CD163" s="96">
        <v>0</v>
      </c>
      <c r="CE163" s="96">
        <v>0</v>
      </c>
      <c r="CF163" s="96">
        <v>0</v>
      </c>
      <c r="CG163" s="96">
        <v>0</v>
      </c>
      <c r="CH163" s="96">
        <v>0</v>
      </c>
      <c r="CI163" s="96">
        <v>0</v>
      </c>
      <c r="CJ163" s="96">
        <v>0</v>
      </c>
      <c r="CK163" s="96">
        <v>0</v>
      </c>
      <c r="CL163" s="96">
        <v>84000</v>
      </c>
      <c r="CM163" s="96">
        <v>84000</v>
      </c>
      <c r="CN163" s="96">
        <v>84000</v>
      </c>
      <c r="CO163" s="96">
        <v>84000</v>
      </c>
      <c r="CP163" s="96">
        <v>84000</v>
      </c>
      <c r="CQ163" s="96">
        <v>84000</v>
      </c>
      <c r="CR163" s="96">
        <v>84000</v>
      </c>
      <c r="CS163" s="96">
        <v>84000</v>
      </c>
      <c r="CT163" s="96">
        <v>84000</v>
      </c>
      <c r="CU163" s="96">
        <v>84000</v>
      </c>
      <c r="CV163" s="96">
        <v>84000</v>
      </c>
      <c r="CW163" s="96">
        <v>84000</v>
      </c>
      <c r="CX163" s="96">
        <v>-673.8387490247319</v>
      </c>
      <c r="CY163" s="96">
        <v>-674.27591211981053</v>
      </c>
      <c r="CZ163" s="96">
        <v>-674.71364281548495</v>
      </c>
      <c r="DA163" s="96">
        <v>-675.16680980379022</v>
      </c>
      <c r="DB163" s="96">
        <v>-675.6205859344866</v>
      </c>
      <c r="DC163" s="96">
        <v>-676.07497243660305</v>
      </c>
      <c r="DD163" s="96">
        <v>-676.52997054247919</v>
      </c>
      <c r="DE163" s="96">
        <v>-676.9930556322272</v>
      </c>
      <c r="DF163" s="96">
        <v>-677.44929073312449</v>
      </c>
      <c r="DG163" s="96">
        <v>-677.90614117518101</v>
      </c>
      <c r="DH163" s="96">
        <v>-678.36360820408186</v>
      </c>
      <c r="DI163" s="96">
        <v>-678.82169306898095</v>
      </c>
      <c r="DJ163" s="96">
        <v>0</v>
      </c>
      <c r="DK163" s="96">
        <v>0</v>
      </c>
      <c r="DL163" s="96">
        <v>0</v>
      </c>
      <c r="DM163" s="96">
        <v>0</v>
      </c>
      <c r="DN163" s="96">
        <v>0</v>
      </c>
      <c r="DO163" s="96">
        <v>0</v>
      </c>
      <c r="DP163" s="96">
        <v>0</v>
      </c>
      <c r="DQ163" s="96">
        <v>0</v>
      </c>
      <c r="DR163" s="96">
        <v>0</v>
      </c>
      <c r="DS163" s="96">
        <v>0</v>
      </c>
      <c r="DT163" s="96">
        <v>0</v>
      </c>
      <c r="DU163" s="96">
        <v>0</v>
      </c>
      <c r="DV163" s="96">
        <v>-650.44144852721342</v>
      </c>
      <c r="DW163" s="96">
        <v>-595.92958808140793</v>
      </c>
      <c r="DX163" s="96">
        <v>-541.34637782436187</v>
      </c>
      <c r="DY163" s="96">
        <v>-484.83772144030718</v>
      </c>
      <c r="DZ163" s="96">
        <v>-428.25249080871782</v>
      </c>
      <c r="EA163" s="96">
        <v>-371.59053017672682</v>
      </c>
      <c r="EB163" s="96">
        <v>-314.85168336873539</v>
      </c>
      <c r="EC163" s="96">
        <v>-257.1037430298104</v>
      </c>
      <c r="ED163" s="96">
        <v>-200.20938676408261</v>
      </c>
      <c r="EE163" s="96">
        <v>-143.23767066034861</v>
      </c>
      <c r="EF163" s="96">
        <v>-86.188436830834988</v>
      </c>
      <c r="EG163" s="96">
        <v>-29.06152695779873</v>
      </c>
      <c r="EH163" s="101"/>
      <c r="EI163" s="99"/>
      <c r="EK163" s="101"/>
      <c r="EL163" s="99"/>
      <c r="EN163" s="101"/>
      <c r="EO163" s="99"/>
      <c r="EQ163" s="101"/>
      <c r="ER163" s="99"/>
    </row>
    <row r="164" spans="1:148" x14ac:dyDescent="0.3">
      <c r="A164" t="s">
        <v>37</v>
      </c>
      <c r="B164" t="s">
        <v>56</v>
      </c>
      <c r="C164" t="s">
        <v>100</v>
      </c>
      <c r="D164" t="s">
        <v>448</v>
      </c>
      <c r="E164" t="s">
        <v>602</v>
      </c>
      <c r="F164" s="94">
        <v>68000</v>
      </c>
      <c r="G164" s="95">
        <v>12</v>
      </c>
      <c r="H164" s="96">
        <v>1.03</v>
      </c>
      <c r="I164" s="96">
        <v>1.03</v>
      </c>
      <c r="J164" s="97">
        <v>0.99099790299051793</v>
      </c>
      <c r="K164" s="96">
        <v>0.99999999999999978</v>
      </c>
      <c r="L164" s="96">
        <v>1.009083870896514</v>
      </c>
      <c r="M164" s="96">
        <v>1</v>
      </c>
      <c r="N164" s="98">
        <v>0.7</v>
      </c>
      <c r="O164" s="98">
        <v>0.70635870962755976</v>
      </c>
      <c r="P164" s="98">
        <v>0.70399292241494227</v>
      </c>
      <c r="Q164" s="99">
        <v>0</v>
      </c>
      <c r="R164" s="96">
        <v>0.99999999999999978</v>
      </c>
      <c r="S164" s="96">
        <v>1.005704174878489</v>
      </c>
      <c r="T164" s="99">
        <v>0</v>
      </c>
      <c r="U164" s="99">
        <v>0</v>
      </c>
      <c r="V164" s="95">
        <v>0</v>
      </c>
      <c r="W164" s="99">
        <v>0</v>
      </c>
      <c r="X164" s="99">
        <v>0</v>
      </c>
      <c r="Y164" s="95">
        <v>0</v>
      </c>
      <c r="Z164" s="95">
        <v>1</v>
      </c>
      <c r="AA164" s="98">
        <v>0.70635870962755976</v>
      </c>
      <c r="AB164" s="98">
        <v>0.70399292241494227</v>
      </c>
      <c r="AC164" s="100">
        <v>0</v>
      </c>
      <c r="AD164" s="96">
        <v>0</v>
      </c>
      <c r="AE164" s="95">
        <v>1</v>
      </c>
      <c r="AF164" s="95">
        <v>0</v>
      </c>
      <c r="AG164" s="96">
        <v>1</v>
      </c>
      <c r="AH164" s="96">
        <v>1.004037852440528</v>
      </c>
      <c r="AI164" s="96">
        <v>1.004037852440528</v>
      </c>
      <c r="AJ164" s="96">
        <v>70040</v>
      </c>
      <c r="AK164" s="96">
        <v>70040.000000000015</v>
      </c>
      <c r="AL164" s="96">
        <v>67387.857403355214</v>
      </c>
      <c r="AM164" s="96">
        <v>67999.999999999985</v>
      </c>
      <c r="AN164" s="96">
        <v>68617.703220962969</v>
      </c>
      <c r="AO164" s="96">
        <v>68000</v>
      </c>
      <c r="AP164" s="96">
        <v>47600</v>
      </c>
      <c r="AQ164" s="96">
        <v>48032.392254674072</v>
      </c>
      <c r="AR164" s="96">
        <v>47871.518724216083</v>
      </c>
      <c r="AS164" s="96">
        <v>0</v>
      </c>
      <c r="AT164" s="96">
        <v>67999.999999999985</v>
      </c>
      <c r="AU164" s="96">
        <v>68387.883891737263</v>
      </c>
      <c r="AV164" s="96">
        <v>48032.392254674072</v>
      </c>
      <c r="AW164" s="96">
        <v>47871.518724216083</v>
      </c>
      <c r="AX164" s="96">
        <v>68000</v>
      </c>
      <c r="AY164" s="96">
        <v>67320</v>
      </c>
      <c r="AZ164" s="96">
        <v>67660</v>
      </c>
      <c r="BA164" s="96">
        <v>43180</v>
      </c>
      <c r="BB164" s="96">
        <v>68000</v>
      </c>
      <c r="BC164" s="96">
        <v>68000</v>
      </c>
      <c r="BD164" s="96">
        <v>68000</v>
      </c>
      <c r="BE164" s="96">
        <v>68000</v>
      </c>
      <c r="BF164" s="96">
        <v>68000</v>
      </c>
      <c r="BG164" s="96">
        <v>68000</v>
      </c>
      <c r="BH164" s="96">
        <v>68000</v>
      </c>
      <c r="BI164" s="96">
        <v>68000</v>
      </c>
      <c r="BJ164" s="96">
        <v>68000</v>
      </c>
      <c r="BK164" s="96">
        <v>68000</v>
      </c>
      <c r="BL164" s="96">
        <v>68000</v>
      </c>
      <c r="BM164" s="96">
        <v>68000</v>
      </c>
      <c r="BN164" s="96">
        <v>275.07938179178029</v>
      </c>
      <c r="BO164" s="96">
        <v>274.98947461720297</v>
      </c>
      <c r="BP164" s="96">
        <v>274.89962619409607</v>
      </c>
      <c r="BQ164" s="96">
        <v>274.80679377310838</v>
      </c>
      <c r="BR164" s="96">
        <v>274.71402402917369</v>
      </c>
      <c r="BS164" s="96">
        <v>274.62131689883051</v>
      </c>
      <c r="BT164" s="96">
        <v>274.52867231872352</v>
      </c>
      <c r="BU164" s="96">
        <v>274.43457300656598</v>
      </c>
      <c r="BV164" s="96">
        <v>274.34205435995989</v>
      </c>
      <c r="BW164" s="96">
        <v>274.24959807296472</v>
      </c>
      <c r="BX164" s="96">
        <v>274.15720408252662</v>
      </c>
      <c r="BY164" s="96">
        <v>274.06487232574329</v>
      </c>
      <c r="BZ164" s="96">
        <v>0</v>
      </c>
      <c r="CA164" s="96">
        <v>0</v>
      </c>
      <c r="CB164" s="96">
        <v>0</v>
      </c>
      <c r="CC164" s="96">
        <v>0</v>
      </c>
      <c r="CD164" s="96">
        <v>0</v>
      </c>
      <c r="CE164" s="96">
        <v>0</v>
      </c>
      <c r="CF164" s="96">
        <v>0</v>
      </c>
      <c r="CG164" s="96">
        <v>0</v>
      </c>
      <c r="CH164" s="96">
        <v>0</v>
      </c>
      <c r="CI164" s="96">
        <v>0</v>
      </c>
      <c r="CJ164" s="96">
        <v>0</v>
      </c>
      <c r="CK164" s="96">
        <v>0</v>
      </c>
      <c r="CL164" s="96">
        <v>68000</v>
      </c>
      <c r="CM164" s="96">
        <v>68000</v>
      </c>
      <c r="CN164" s="96">
        <v>68000</v>
      </c>
      <c r="CO164" s="96">
        <v>68000</v>
      </c>
      <c r="CP164" s="96">
        <v>68000</v>
      </c>
      <c r="CQ164" s="96">
        <v>68000</v>
      </c>
      <c r="CR164" s="96">
        <v>68000</v>
      </c>
      <c r="CS164" s="96">
        <v>68000</v>
      </c>
      <c r="CT164" s="96">
        <v>68000</v>
      </c>
      <c r="CU164" s="96">
        <v>68000</v>
      </c>
      <c r="CV164" s="96">
        <v>68000</v>
      </c>
      <c r="CW164" s="96">
        <v>68000</v>
      </c>
      <c r="CX164" s="96">
        <v>275.07938179178029</v>
      </c>
      <c r="CY164" s="96">
        <v>274.98947461720297</v>
      </c>
      <c r="CZ164" s="96">
        <v>274.89962619409607</v>
      </c>
      <c r="DA164" s="96">
        <v>274.80679377310838</v>
      </c>
      <c r="DB164" s="96">
        <v>274.71402402917369</v>
      </c>
      <c r="DC164" s="96">
        <v>274.62131689883051</v>
      </c>
      <c r="DD164" s="96">
        <v>274.52867231872352</v>
      </c>
      <c r="DE164" s="96">
        <v>274.43457300656598</v>
      </c>
      <c r="DF164" s="96">
        <v>274.34205435995989</v>
      </c>
      <c r="DG164" s="96">
        <v>274.24959807296472</v>
      </c>
      <c r="DH164" s="96">
        <v>274.15720408252662</v>
      </c>
      <c r="DI164" s="96">
        <v>274.06487232574329</v>
      </c>
      <c r="DJ164" s="96">
        <v>0</v>
      </c>
      <c r="DK164" s="96">
        <v>0</v>
      </c>
      <c r="DL164" s="96">
        <v>0</v>
      </c>
      <c r="DM164" s="96">
        <v>0</v>
      </c>
      <c r="DN164" s="96">
        <v>0</v>
      </c>
      <c r="DO164" s="96">
        <v>0</v>
      </c>
      <c r="DP164" s="96">
        <v>0</v>
      </c>
      <c r="DQ164" s="96">
        <v>0</v>
      </c>
      <c r="DR164" s="96">
        <v>0</v>
      </c>
      <c r="DS164" s="96">
        <v>0</v>
      </c>
      <c r="DT164" s="96">
        <v>0</v>
      </c>
      <c r="DU164" s="96">
        <v>0</v>
      </c>
      <c r="DV164" s="96">
        <v>262.33670186051052</v>
      </c>
      <c r="DW164" s="96">
        <v>240.1156439314525</v>
      </c>
      <c r="DX164" s="96">
        <v>217.90904828879749</v>
      </c>
      <c r="DY164" s="96">
        <v>194.96487765072601</v>
      </c>
      <c r="DZ164" s="96">
        <v>172.0361357460574</v>
      </c>
      <c r="EA164" s="96">
        <v>149.1228070175481</v>
      </c>
      <c r="EB164" s="96">
        <v>126.2248759288065</v>
      </c>
      <c r="EC164" s="96">
        <v>102.9673312739918</v>
      </c>
      <c r="ED164" s="96">
        <v>80.100400722174385</v>
      </c>
      <c r="EE164" s="96">
        <v>57.248821072668044</v>
      </c>
      <c r="EF164" s="96">
        <v>34.412576872729687</v>
      </c>
      <c r="EG164" s="96">
        <v>11.591652690332131</v>
      </c>
      <c r="EH164" s="101">
        <v>46023</v>
      </c>
      <c r="EI164" s="99">
        <v>0.03</v>
      </c>
      <c r="EJ164" t="s">
        <v>376</v>
      </c>
      <c r="EK164" s="101"/>
      <c r="EL164" s="99"/>
      <c r="EN164" s="101"/>
      <c r="EO164" s="99"/>
      <c r="EQ164" s="101"/>
      <c r="ER164" s="99"/>
    </row>
    <row r="165" spans="1:148" x14ac:dyDescent="0.3">
      <c r="A165" t="s">
        <v>37</v>
      </c>
      <c r="B165" t="s">
        <v>56</v>
      </c>
      <c r="C165" t="s">
        <v>102</v>
      </c>
      <c r="D165" t="s">
        <v>450</v>
      </c>
      <c r="E165" t="s">
        <v>603</v>
      </c>
      <c r="F165" s="94">
        <v>52000</v>
      </c>
      <c r="G165" s="95">
        <v>12</v>
      </c>
      <c r="H165" s="96">
        <v>1.04</v>
      </c>
      <c r="I165" s="96">
        <v>1.0434722222222219</v>
      </c>
      <c r="J165" s="97">
        <v>0.99399161196207142</v>
      </c>
      <c r="K165" s="96">
        <v>0.99667243444695852</v>
      </c>
      <c r="L165" s="96">
        <v>1.006044706983058</v>
      </c>
      <c r="M165" s="96">
        <v>1</v>
      </c>
      <c r="N165" s="98">
        <v>0.68400000000000005</v>
      </c>
      <c r="O165" s="98">
        <v>0.68584476665355687</v>
      </c>
      <c r="P165" s="98">
        <v>0.65721841616904275</v>
      </c>
      <c r="Q165" s="99">
        <v>0</v>
      </c>
      <c r="R165" s="96">
        <v>0.96787202580992038</v>
      </c>
      <c r="S165" s="96">
        <v>0.9927403748134972</v>
      </c>
      <c r="T165" s="99">
        <v>3.3386752136752569E-3</v>
      </c>
      <c r="U165" s="99">
        <v>2.9756422201517641E-2</v>
      </c>
      <c r="V165" s="95">
        <v>0</v>
      </c>
      <c r="W165" s="99">
        <v>0</v>
      </c>
      <c r="X165" s="99">
        <v>0</v>
      </c>
      <c r="Y165" s="95">
        <v>0</v>
      </c>
      <c r="Z165" s="95">
        <v>1</v>
      </c>
      <c r="AA165" s="98">
        <v>0.68584476665355687</v>
      </c>
      <c r="AB165" s="98">
        <v>0.65721841616904275</v>
      </c>
      <c r="AC165" s="100">
        <v>0</v>
      </c>
      <c r="AD165" s="96">
        <v>0</v>
      </c>
      <c r="AE165" s="95">
        <v>1</v>
      </c>
      <c r="AF165" s="95">
        <v>1</v>
      </c>
      <c r="AG165" s="96">
        <v>1.02</v>
      </c>
      <c r="AH165" s="96">
        <v>1.016200824295963</v>
      </c>
      <c r="AI165" s="96">
        <v>1.0365239622595299</v>
      </c>
      <c r="AJ165" s="96">
        <v>54080</v>
      </c>
      <c r="AK165" s="96">
        <v>54260.555555555562</v>
      </c>
      <c r="AL165" s="96">
        <v>51687.563822027711</v>
      </c>
      <c r="AM165" s="96">
        <v>51826.966591241842</v>
      </c>
      <c r="AN165" s="96">
        <v>52314.324763119039</v>
      </c>
      <c r="AO165" s="96">
        <v>52000</v>
      </c>
      <c r="AP165" s="96">
        <v>35568</v>
      </c>
      <c r="AQ165" s="96">
        <v>35663.927865984959</v>
      </c>
      <c r="AR165" s="96">
        <v>34175.357640790222</v>
      </c>
      <c r="AS165" s="96">
        <v>0</v>
      </c>
      <c r="AT165" s="96">
        <v>50329.345342115863</v>
      </c>
      <c r="AU165" s="96">
        <v>51622.499490301852</v>
      </c>
      <c r="AV165" s="96">
        <v>35663.927865984959</v>
      </c>
      <c r="AW165" s="96">
        <v>34175.357640790222</v>
      </c>
      <c r="AX165" s="96">
        <v>52000</v>
      </c>
      <c r="AY165" s="96">
        <v>51480</v>
      </c>
      <c r="AZ165" s="96">
        <v>52520</v>
      </c>
      <c r="BA165" s="96">
        <v>34060</v>
      </c>
      <c r="BB165" s="96">
        <v>52000</v>
      </c>
      <c r="BC165" s="96">
        <v>52000</v>
      </c>
      <c r="BD165" s="96">
        <v>52000</v>
      </c>
      <c r="BE165" s="96">
        <v>52000</v>
      </c>
      <c r="BF165" s="96">
        <v>52000</v>
      </c>
      <c r="BG165" s="96">
        <v>52000</v>
      </c>
      <c r="BH165" s="96">
        <v>52000</v>
      </c>
      <c r="BI165" s="96">
        <v>52000</v>
      </c>
      <c r="BJ165" s="96">
        <v>52000</v>
      </c>
      <c r="BK165" s="96">
        <v>52000</v>
      </c>
      <c r="BL165" s="96">
        <v>52000</v>
      </c>
      <c r="BM165" s="96">
        <v>52000</v>
      </c>
      <c r="BN165" s="96">
        <v>2962.6328027186678</v>
      </c>
      <c r="BO165" s="96">
        <v>847.56737446133718</v>
      </c>
      <c r="BP165" s="96">
        <v>846.4523034384373</v>
      </c>
      <c r="BQ165" s="96">
        <v>845.30251408466302</v>
      </c>
      <c r="BR165" s="96">
        <v>844.1558441558517</v>
      </c>
      <c r="BS165" s="96">
        <v>843.01228097447915</v>
      </c>
      <c r="BT165" s="96">
        <v>841.87181193169897</v>
      </c>
      <c r="BU165" s="96">
        <v>2954.3444365698178</v>
      </c>
      <c r="BV165" s="96">
        <v>2953.1647977351608</v>
      </c>
      <c r="BW165" s="96">
        <v>2951.9883376772659</v>
      </c>
      <c r="BX165" s="96">
        <v>2950.8150435645698</v>
      </c>
      <c r="BY165" s="96">
        <v>2949.6449026345922</v>
      </c>
      <c r="BZ165" s="96">
        <v>2080.0000000000018</v>
      </c>
      <c r="CA165" s="96">
        <v>0</v>
      </c>
      <c r="CB165" s="96">
        <v>0</v>
      </c>
      <c r="CC165" s="96">
        <v>0</v>
      </c>
      <c r="CD165" s="96">
        <v>0</v>
      </c>
      <c r="CE165" s="96">
        <v>0</v>
      </c>
      <c r="CF165" s="96">
        <v>0</v>
      </c>
      <c r="CG165" s="96">
        <v>2080.0000000000018</v>
      </c>
      <c r="CH165" s="96">
        <v>2080.0000000000018</v>
      </c>
      <c r="CI165" s="96">
        <v>2080.0000000000018</v>
      </c>
      <c r="CJ165" s="96">
        <v>2080.0000000000018</v>
      </c>
      <c r="CK165" s="96">
        <v>2080.0000000000018</v>
      </c>
      <c r="CL165" s="96">
        <v>52000</v>
      </c>
      <c r="CM165" s="96">
        <v>52000</v>
      </c>
      <c r="CN165" s="96">
        <v>52000</v>
      </c>
      <c r="CO165" s="96">
        <v>52000</v>
      </c>
      <c r="CP165" s="96">
        <v>52000</v>
      </c>
      <c r="CQ165" s="96">
        <v>52000</v>
      </c>
      <c r="CR165" s="96">
        <v>52000</v>
      </c>
      <c r="CS165" s="96">
        <v>52000</v>
      </c>
      <c r="CT165" s="96">
        <v>52000</v>
      </c>
      <c r="CU165" s="96">
        <v>52000</v>
      </c>
      <c r="CV165" s="96">
        <v>52000</v>
      </c>
      <c r="CW165" s="96">
        <v>52000</v>
      </c>
      <c r="CX165" s="96">
        <v>848.68538722948279</v>
      </c>
      <c r="CY165" s="96">
        <v>847.56737446133718</v>
      </c>
      <c r="CZ165" s="96">
        <v>846.4523034384373</v>
      </c>
      <c r="DA165" s="96">
        <v>845.30251408466302</v>
      </c>
      <c r="DB165" s="96">
        <v>844.1558441558517</v>
      </c>
      <c r="DC165" s="96">
        <v>843.01228097447915</v>
      </c>
      <c r="DD165" s="96">
        <v>841.87181193169897</v>
      </c>
      <c r="DE165" s="96">
        <v>840.71580439405216</v>
      </c>
      <c r="DF165" s="96">
        <v>839.58153628381194</v>
      </c>
      <c r="DG165" s="96">
        <v>838.45032468967156</v>
      </c>
      <c r="DH165" s="96">
        <v>837.32215727362643</v>
      </c>
      <c r="DI165" s="96">
        <v>836.19702176402916</v>
      </c>
      <c r="DJ165" s="96">
        <v>2080.0000000000018</v>
      </c>
      <c r="DK165" s="96">
        <v>2080.0000000000018</v>
      </c>
      <c r="DL165" s="96">
        <v>2080.0000000000018</v>
      </c>
      <c r="DM165" s="96">
        <v>2080.0000000000018</v>
      </c>
      <c r="DN165" s="96">
        <v>2080.0000000000018</v>
      </c>
      <c r="DO165" s="96">
        <v>2080.0000000000018</v>
      </c>
      <c r="DP165" s="96">
        <v>2080.0000000000018</v>
      </c>
      <c r="DQ165" s="96">
        <v>0</v>
      </c>
      <c r="DR165" s="96">
        <v>0</v>
      </c>
      <c r="DS165" s="96">
        <v>0</v>
      </c>
      <c r="DT165" s="96">
        <v>0</v>
      </c>
      <c r="DU165" s="96">
        <v>0</v>
      </c>
      <c r="DV165" s="96">
        <v>2911.579039992951</v>
      </c>
      <c r="DW165" s="96">
        <v>2840.4016081903542</v>
      </c>
      <c r="DX165" s="96">
        <v>2769.4084605932971</v>
      </c>
      <c r="DY165" s="96">
        <v>2696.2017661108312</v>
      </c>
      <c r="DZ165" s="96">
        <v>2623.1905116197622</v>
      </c>
      <c r="EA165" s="96">
        <v>2550.3739155138969</v>
      </c>
      <c r="EB165" s="96">
        <v>2477.7512003491929</v>
      </c>
      <c r="EC165" s="96">
        <v>311.6690641210065</v>
      </c>
      <c r="ED165" s="96">
        <v>242.21317719783909</v>
      </c>
      <c r="EE165" s="96">
        <v>172.94148334926891</v>
      </c>
      <c r="EF165" s="96">
        <v>103.853250841202</v>
      </c>
      <c r="EG165" s="96">
        <v>34.947751810252107</v>
      </c>
      <c r="EH165" s="101">
        <v>46054</v>
      </c>
      <c r="EI165" s="99">
        <v>0.04</v>
      </c>
      <c r="EJ165" t="s">
        <v>376</v>
      </c>
      <c r="EK165" s="101">
        <v>46600</v>
      </c>
      <c r="EL165" s="99">
        <v>0.04</v>
      </c>
      <c r="EM165" t="s">
        <v>377</v>
      </c>
      <c r="EN165" s="101"/>
      <c r="EO165" s="99"/>
      <c r="EQ165" s="101"/>
      <c r="ER165" s="99"/>
    </row>
    <row r="166" spans="1:148" x14ac:dyDescent="0.3">
      <c r="A166" t="s">
        <v>37</v>
      </c>
      <c r="B166" t="s">
        <v>56</v>
      </c>
      <c r="C166" t="s">
        <v>103</v>
      </c>
      <c r="D166" t="s">
        <v>452</v>
      </c>
      <c r="E166" t="s">
        <v>604</v>
      </c>
      <c r="F166" s="94">
        <v>36000</v>
      </c>
      <c r="G166" s="95">
        <v>12</v>
      </c>
      <c r="H166" s="96">
        <v>1</v>
      </c>
      <c r="I166" s="96">
        <v>1</v>
      </c>
      <c r="J166" s="97">
        <v>0.9900000000000001</v>
      </c>
      <c r="K166" s="96">
        <v>1</v>
      </c>
      <c r="L166" s="96">
        <v>1.0101010101010099</v>
      </c>
      <c r="M166" s="96">
        <v>1</v>
      </c>
      <c r="N166" s="98">
        <v>0.66800000000000004</v>
      </c>
      <c r="O166" s="98">
        <v>0.67474747474747465</v>
      </c>
      <c r="P166" s="98">
        <v>0.67474747474747465</v>
      </c>
      <c r="Q166" s="99">
        <v>0</v>
      </c>
      <c r="R166" s="96">
        <v>1</v>
      </c>
      <c r="S166" s="96">
        <v>1.0101010101010099</v>
      </c>
      <c r="T166" s="99">
        <v>0</v>
      </c>
      <c r="U166" s="99">
        <v>0</v>
      </c>
      <c r="V166" s="95">
        <v>0</v>
      </c>
      <c r="W166" s="99">
        <v>0</v>
      </c>
      <c r="X166" s="99">
        <v>0</v>
      </c>
      <c r="Y166" s="95">
        <v>0</v>
      </c>
      <c r="Z166" s="95">
        <v>1</v>
      </c>
      <c r="AA166" s="98">
        <v>0.67474747474747465</v>
      </c>
      <c r="AB166" s="98">
        <v>0.67474747474747465</v>
      </c>
      <c r="AC166" s="100">
        <v>0</v>
      </c>
      <c r="AD166" s="96">
        <v>0</v>
      </c>
      <c r="AE166" s="95">
        <v>0</v>
      </c>
      <c r="AF166" s="95">
        <v>0</v>
      </c>
      <c r="AG166" s="96">
        <v>1</v>
      </c>
      <c r="AH166" s="96">
        <v>1</v>
      </c>
      <c r="AI166" s="96">
        <v>1</v>
      </c>
      <c r="AJ166" s="96">
        <v>36000</v>
      </c>
      <c r="AK166" s="96">
        <v>36000</v>
      </c>
      <c r="AL166" s="96">
        <v>35640.000000000007</v>
      </c>
      <c r="AM166" s="96">
        <v>36000</v>
      </c>
      <c r="AN166" s="96">
        <v>36363.63636363636</v>
      </c>
      <c r="AO166" s="96">
        <v>36000</v>
      </c>
      <c r="AP166" s="96">
        <v>24048</v>
      </c>
      <c r="AQ166" s="96">
        <v>24290.909090909088</v>
      </c>
      <c r="AR166" s="96">
        <v>24290.909090909088</v>
      </c>
      <c r="AS166" s="96">
        <v>0</v>
      </c>
      <c r="AT166" s="96">
        <v>36000</v>
      </c>
      <c r="AU166" s="96">
        <v>36363.63636363636</v>
      </c>
      <c r="AV166" s="96">
        <v>24290.909090909088</v>
      </c>
      <c r="AW166" s="96">
        <v>24290.909090909088</v>
      </c>
      <c r="AX166" s="96">
        <v>36000</v>
      </c>
      <c r="AY166" s="96">
        <v>35640</v>
      </c>
      <c r="AZ166" s="96">
        <v>35640</v>
      </c>
      <c r="BA166" s="96">
        <v>22500</v>
      </c>
      <c r="BB166" s="96">
        <v>36000</v>
      </c>
      <c r="BC166" s="96">
        <v>36000</v>
      </c>
      <c r="BD166" s="96">
        <v>36000</v>
      </c>
      <c r="BE166" s="96">
        <v>36000</v>
      </c>
      <c r="BF166" s="96">
        <v>36000</v>
      </c>
      <c r="BG166" s="96">
        <v>36000</v>
      </c>
      <c r="BH166" s="96">
        <v>36000</v>
      </c>
      <c r="BI166" s="96">
        <v>36000</v>
      </c>
      <c r="BJ166" s="96">
        <v>36000</v>
      </c>
      <c r="BK166" s="96">
        <v>36000</v>
      </c>
      <c r="BL166" s="96">
        <v>36000</v>
      </c>
      <c r="BM166" s="96">
        <v>36000</v>
      </c>
      <c r="BN166" s="96">
        <v>0</v>
      </c>
      <c r="BO166" s="96">
        <v>0</v>
      </c>
      <c r="BP166" s="96">
        <v>0</v>
      </c>
      <c r="BQ166" s="96">
        <v>0</v>
      </c>
      <c r="BR166" s="96">
        <v>0</v>
      </c>
      <c r="BS166" s="96">
        <v>0</v>
      </c>
      <c r="BT166" s="96">
        <v>0</v>
      </c>
      <c r="BU166" s="96">
        <v>0</v>
      </c>
      <c r="BV166" s="96">
        <v>0</v>
      </c>
      <c r="BW166" s="96">
        <v>0</v>
      </c>
      <c r="BX166" s="96">
        <v>0</v>
      </c>
      <c r="BY166" s="96">
        <v>0</v>
      </c>
      <c r="BZ166" s="96">
        <v>0</v>
      </c>
      <c r="CA166" s="96">
        <v>0</v>
      </c>
      <c r="CB166" s="96">
        <v>0</v>
      </c>
      <c r="CC166" s="96">
        <v>0</v>
      </c>
      <c r="CD166" s="96">
        <v>0</v>
      </c>
      <c r="CE166" s="96">
        <v>0</v>
      </c>
      <c r="CF166" s="96">
        <v>0</v>
      </c>
      <c r="CG166" s="96">
        <v>0</v>
      </c>
      <c r="CH166" s="96">
        <v>0</v>
      </c>
      <c r="CI166" s="96">
        <v>0</v>
      </c>
      <c r="CJ166" s="96">
        <v>0</v>
      </c>
      <c r="CK166" s="96">
        <v>0</v>
      </c>
      <c r="CL166" s="96">
        <v>36000</v>
      </c>
      <c r="CM166" s="96">
        <v>36000</v>
      </c>
      <c r="CN166" s="96">
        <v>36000</v>
      </c>
      <c r="CO166" s="96">
        <v>36000</v>
      </c>
      <c r="CP166" s="96">
        <v>36000</v>
      </c>
      <c r="CQ166" s="96">
        <v>36000</v>
      </c>
      <c r="CR166" s="96">
        <v>36000</v>
      </c>
      <c r="CS166" s="96">
        <v>36000</v>
      </c>
      <c r="CT166" s="96">
        <v>36000</v>
      </c>
      <c r="CU166" s="96">
        <v>36000</v>
      </c>
      <c r="CV166" s="96">
        <v>36000</v>
      </c>
      <c r="CW166" s="96">
        <v>36000</v>
      </c>
      <c r="CX166" s="96">
        <v>0</v>
      </c>
      <c r="CY166" s="96">
        <v>0</v>
      </c>
      <c r="CZ166" s="96">
        <v>0</v>
      </c>
      <c r="DA166" s="96">
        <v>0</v>
      </c>
      <c r="DB166" s="96">
        <v>0</v>
      </c>
      <c r="DC166" s="96">
        <v>0</v>
      </c>
      <c r="DD166" s="96">
        <v>0</v>
      </c>
      <c r="DE166" s="96">
        <v>0</v>
      </c>
      <c r="DF166" s="96">
        <v>0</v>
      </c>
      <c r="DG166" s="96">
        <v>0</v>
      </c>
      <c r="DH166" s="96">
        <v>0</v>
      </c>
      <c r="DI166" s="96">
        <v>0</v>
      </c>
      <c r="DJ166" s="96">
        <v>0</v>
      </c>
      <c r="DK166" s="96">
        <v>0</v>
      </c>
      <c r="DL166" s="96">
        <v>0</v>
      </c>
      <c r="DM166" s="96">
        <v>0</v>
      </c>
      <c r="DN166" s="96">
        <v>0</v>
      </c>
      <c r="DO166" s="96">
        <v>0</v>
      </c>
      <c r="DP166" s="96">
        <v>0</v>
      </c>
      <c r="DQ166" s="96">
        <v>0</v>
      </c>
      <c r="DR166" s="96">
        <v>0</v>
      </c>
      <c r="DS166" s="96">
        <v>0</v>
      </c>
      <c r="DT166" s="96">
        <v>0</v>
      </c>
      <c r="DU166" s="96">
        <v>0</v>
      </c>
      <c r="DV166" s="96">
        <v>0</v>
      </c>
      <c r="DW166" s="96">
        <v>0</v>
      </c>
      <c r="DX166" s="96">
        <v>0</v>
      </c>
      <c r="DY166" s="96">
        <v>0</v>
      </c>
      <c r="DZ166" s="96">
        <v>0</v>
      </c>
      <c r="EA166" s="96">
        <v>0</v>
      </c>
      <c r="EB166" s="96">
        <v>0</v>
      </c>
      <c r="EC166" s="96">
        <v>0</v>
      </c>
      <c r="ED166" s="96">
        <v>0</v>
      </c>
      <c r="EE166" s="96">
        <v>0</v>
      </c>
      <c r="EF166" s="96">
        <v>0</v>
      </c>
      <c r="EG166" s="96">
        <v>0</v>
      </c>
      <c r="EH166" s="101"/>
      <c r="EI166" s="99"/>
      <c r="EK166" s="101"/>
      <c r="EL166" s="99"/>
      <c r="EN166" s="101"/>
      <c r="EO166" s="99"/>
      <c r="EQ166" s="101"/>
      <c r="ER166" s="99"/>
    </row>
    <row r="167" spans="1:148" x14ac:dyDescent="0.3">
      <c r="A167" t="s">
        <v>37</v>
      </c>
      <c r="B167" t="s">
        <v>56</v>
      </c>
      <c r="C167" t="s">
        <v>105</v>
      </c>
      <c r="D167" t="s">
        <v>454</v>
      </c>
      <c r="E167" t="s">
        <v>605</v>
      </c>
      <c r="F167" s="94">
        <v>88000</v>
      </c>
      <c r="G167" s="95">
        <v>12</v>
      </c>
      <c r="H167" s="96">
        <v>1.06</v>
      </c>
      <c r="I167" s="96">
        <v>1.058125</v>
      </c>
      <c r="J167" s="97">
        <v>0.99299370897155337</v>
      </c>
      <c r="K167" s="96">
        <v>1.0017720023626699</v>
      </c>
      <c r="L167" s="96">
        <v>1.007055725494679</v>
      </c>
      <c r="M167" s="96">
        <v>1</v>
      </c>
      <c r="N167" s="98">
        <v>0.69599999999999995</v>
      </c>
      <c r="O167" s="98">
        <v>0.70215280051123874</v>
      </c>
      <c r="P167" s="98">
        <v>0.69392894508463221</v>
      </c>
      <c r="Q167" s="99">
        <v>0</v>
      </c>
      <c r="R167" s="96">
        <v>0.99999999999999978</v>
      </c>
      <c r="S167" s="96">
        <v>0.99702434638596604</v>
      </c>
      <c r="T167" s="99">
        <v>-1.768867924528128E-3</v>
      </c>
      <c r="U167" s="99">
        <v>1.7720023626699439E-3</v>
      </c>
      <c r="V167" s="95">
        <v>0</v>
      </c>
      <c r="W167" s="99">
        <v>0</v>
      </c>
      <c r="X167" s="99">
        <v>0</v>
      </c>
      <c r="Y167" s="95">
        <v>0</v>
      </c>
      <c r="Z167" s="95">
        <v>1</v>
      </c>
      <c r="AA167" s="98">
        <v>0.70215280051123874</v>
      </c>
      <c r="AB167" s="98">
        <v>0.69392894508463221</v>
      </c>
      <c r="AC167" s="100">
        <v>0</v>
      </c>
      <c r="AD167" s="96">
        <v>0</v>
      </c>
      <c r="AE167" s="95">
        <v>1</v>
      </c>
      <c r="AF167" s="95">
        <v>0</v>
      </c>
      <c r="AG167" s="96">
        <v>1.0149999999999999</v>
      </c>
      <c r="AH167" s="96">
        <v>1.012138206284618</v>
      </c>
      <c r="AI167" s="96">
        <v>1.027321108788291</v>
      </c>
      <c r="AJ167" s="96">
        <v>93280</v>
      </c>
      <c r="AK167" s="96">
        <v>93115.000000000015</v>
      </c>
      <c r="AL167" s="96">
        <v>87383.44638949669</v>
      </c>
      <c r="AM167" s="96">
        <v>88155.936207914929</v>
      </c>
      <c r="AN167" s="96">
        <v>88620.903843531778</v>
      </c>
      <c r="AO167" s="96">
        <v>88000</v>
      </c>
      <c r="AP167" s="96">
        <v>61247.999999999993</v>
      </c>
      <c r="AQ167" s="96">
        <v>61789.446444989007</v>
      </c>
      <c r="AR167" s="96">
        <v>61065.747167447633</v>
      </c>
      <c r="AS167" s="96">
        <v>0</v>
      </c>
      <c r="AT167" s="96">
        <v>87999.999999999985</v>
      </c>
      <c r="AU167" s="96">
        <v>87738.142481965013</v>
      </c>
      <c r="AV167" s="96">
        <v>61789.446444989007</v>
      </c>
      <c r="AW167" s="96">
        <v>61065.747167447633</v>
      </c>
      <c r="AX167" s="96">
        <v>88000</v>
      </c>
      <c r="AY167" s="96">
        <v>87120</v>
      </c>
      <c r="AZ167" s="96">
        <v>88439.999999999985</v>
      </c>
      <c r="BA167" s="96">
        <v>56760</v>
      </c>
      <c r="BB167" s="96">
        <v>88000</v>
      </c>
      <c r="BC167" s="96">
        <v>88000</v>
      </c>
      <c r="BD167" s="96">
        <v>88000</v>
      </c>
      <c r="BE167" s="96">
        <v>88000</v>
      </c>
      <c r="BF167" s="96">
        <v>88000</v>
      </c>
      <c r="BG167" s="96">
        <v>88000</v>
      </c>
      <c r="BH167" s="96">
        <v>88000</v>
      </c>
      <c r="BI167" s="96">
        <v>88000</v>
      </c>
      <c r="BJ167" s="96">
        <v>88000</v>
      </c>
      <c r="BK167" s="96">
        <v>88000</v>
      </c>
      <c r="BL167" s="96">
        <v>88000</v>
      </c>
      <c r="BM167" s="96">
        <v>88000</v>
      </c>
      <c r="BN167" s="96">
        <v>6418.530990319201</v>
      </c>
      <c r="BO167" s="96">
        <v>6417.408966392738</v>
      </c>
      <c r="BP167" s="96">
        <v>6416.2891518013439</v>
      </c>
      <c r="BQ167" s="96">
        <v>1070.8808428352229</v>
      </c>
      <c r="BR167" s="96">
        <v>1069.793002381394</v>
      </c>
      <c r="BS167" s="96">
        <v>1068.7073698219931</v>
      </c>
      <c r="BT167" s="96">
        <v>1067.623938442088</v>
      </c>
      <c r="BU167" s="96">
        <v>1066.5249946042809</v>
      </c>
      <c r="BV167" s="96">
        <v>1065.4459813580049</v>
      </c>
      <c r="BW167" s="96">
        <v>1064.369149200566</v>
      </c>
      <c r="BX167" s="96">
        <v>1063.294491525417</v>
      </c>
      <c r="BY167" s="96">
        <v>1062.222001752742</v>
      </c>
      <c r="BZ167" s="96">
        <v>5280.0000000000045</v>
      </c>
      <c r="CA167" s="96">
        <v>5280.0000000000045</v>
      </c>
      <c r="CB167" s="96">
        <v>5280.0000000000045</v>
      </c>
      <c r="CC167" s="96">
        <v>0</v>
      </c>
      <c r="CD167" s="96">
        <v>0</v>
      </c>
      <c r="CE167" s="96">
        <v>0</v>
      </c>
      <c r="CF167" s="96">
        <v>0</v>
      </c>
      <c r="CG167" s="96">
        <v>0</v>
      </c>
      <c r="CH167" s="96">
        <v>0</v>
      </c>
      <c r="CI167" s="96">
        <v>0</v>
      </c>
      <c r="CJ167" s="96">
        <v>0</v>
      </c>
      <c r="CK167" s="96">
        <v>0</v>
      </c>
      <c r="CL167" s="96">
        <v>88000</v>
      </c>
      <c r="CM167" s="96">
        <v>88000</v>
      </c>
      <c r="CN167" s="96">
        <v>88000</v>
      </c>
      <c r="CO167" s="96">
        <v>88000</v>
      </c>
      <c r="CP167" s="96">
        <v>88000</v>
      </c>
      <c r="CQ167" s="96">
        <v>88000</v>
      </c>
      <c r="CR167" s="96">
        <v>88000</v>
      </c>
      <c r="CS167" s="96">
        <v>88000</v>
      </c>
      <c r="CT167" s="96">
        <v>88000</v>
      </c>
      <c r="CU167" s="96">
        <v>88000</v>
      </c>
      <c r="CV167" s="96">
        <v>88000</v>
      </c>
      <c r="CW167" s="96">
        <v>88000</v>
      </c>
      <c r="CX167" s="96">
        <v>1074.0858399237629</v>
      </c>
      <c r="CY167" s="96">
        <v>1073.0273267855989</v>
      </c>
      <c r="CZ167" s="96">
        <v>1071.970897925791</v>
      </c>
      <c r="DA167" s="96">
        <v>1070.8808428352229</v>
      </c>
      <c r="DB167" s="96">
        <v>1069.793002381394</v>
      </c>
      <c r="DC167" s="96">
        <v>1068.7073698219931</v>
      </c>
      <c r="DD167" s="96">
        <v>1067.623938442088</v>
      </c>
      <c r="DE167" s="96">
        <v>1066.5249946042809</v>
      </c>
      <c r="DF167" s="96">
        <v>1065.4459813580049</v>
      </c>
      <c r="DG167" s="96">
        <v>1064.369149200566</v>
      </c>
      <c r="DH167" s="96">
        <v>1063.294491525417</v>
      </c>
      <c r="DI167" s="96">
        <v>1062.222001752742</v>
      </c>
      <c r="DJ167" s="96">
        <v>0</v>
      </c>
      <c r="DK167" s="96">
        <v>0</v>
      </c>
      <c r="DL167" s="96">
        <v>0</v>
      </c>
      <c r="DM167" s="96">
        <v>0</v>
      </c>
      <c r="DN167" s="96">
        <v>0</v>
      </c>
      <c r="DO167" s="96">
        <v>0</v>
      </c>
      <c r="DP167" s="96">
        <v>0</v>
      </c>
      <c r="DQ167" s="96">
        <v>0</v>
      </c>
      <c r="DR167" s="96">
        <v>0</v>
      </c>
      <c r="DS167" s="96">
        <v>0</v>
      </c>
      <c r="DT167" s="96">
        <v>0</v>
      </c>
      <c r="DU167" s="96">
        <v>0</v>
      </c>
      <c r="DV167" s="96">
        <v>1016.072283982222</v>
      </c>
      <c r="DW167" s="96">
        <v>929.40361068020752</v>
      </c>
      <c r="DX167" s="96">
        <v>842.90353957499065</v>
      </c>
      <c r="DY167" s="96">
        <v>753.64801212161581</v>
      </c>
      <c r="DZ167" s="96">
        <v>664.57164481152381</v>
      </c>
      <c r="EA167" s="96">
        <v>575.67389875081074</v>
      </c>
      <c r="EB167" s="96">
        <v>486.95423720463708</v>
      </c>
      <c r="EC167" s="96">
        <v>396.9620917605763</v>
      </c>
      <c r="ED167" s="96">
        <v>308.59989512323341</v>
      </c>
      <c r="EE167" s="96">
        <v>220.41417696651251</v>
      </c>
      <c r="EF167" s="96">
        <v>132.40440911916099</v>
      </c>
      <c r="EG167" s="96">
        <v>44.570065515372903</v>
      </c>
      <c r="EH167" s="101">
        <v>46113</v>
      </c>
      <c r="EI167" s="99">
        <v>0.06</v>
      </c>
      <c r="EJ167" t="s">
        <v>376</v>
      </c>
      <c r="EK167" s="101"/>
      <c r="EL167" s="99"/>
      <c r="EN167" s="101"/>
      <c r="EO167" s="99"/>
      <c r="EQ167" s="101"/>
      <c r="ER167" s="99"/>
    </row>
    <row r="168" spans="1:148" x14ac:dyDescent="0.3">
      <c r="A168" t="s">
        <v>37</v>
      </c>
      <c r="B168" t="s">
        <v>56</v>
      </c>
      <c r="C168" t="s">
        <v>106</v>
      </c>
      <c r="D168" t="s">
        <v>456</v>
      </c>
      <c r="E168" t="s">
        <v>606</v>
      </c>
      <c r="F168" s="94">
        <v>72000</v>
      </c>
      <c r="G168" s="95">
        <v>12</v>
      </c>
      <c r="H168" s="96">
        <v>1.02</v>
      </c>
      <c r="I168" s="96">
        <v>1.018888888888889</v>
      </c>
      <c r="J168" s="97">
        <v>0.98900209700948194</v>
      </c>
      <c r="K168" s="96">
        <v>1.001090512540894</v>
      </c>
      <c r="L168" s="96">
        <v>1.011120201892163</v>
      </c>
      <c r="M168" s="96">
        <v>1</v>
      </c>
      <c r="N168" s="98">
        <v>0.68</v>
      </c>
      <c r="O168" s="98">
        <v>0.688311531983821</v>
      </c>
      <c r="P168" s="98">
        <v>0.68988479223021226</v>
      </c>
      <c r="Q168" s="99">
        <v>0</v>
      </c>
      <c r="R168" s="96">
        <v>1</v>
      </c>
      <c r="S168" s="96">
        <v>1.0145364591620769</v>
      </c>
      <c r="T168" s="99">
        <v>-1.089324618736343E-3</v>
      </c>
      <c r="U168" s="99">
        <v>1.090512540893984E-3</v>
      </c>
      <c r="V168" s="95">
        <v>0</v>
      </c>
      <c r="W168" s="99">
        <v>0</v>
      </c>
      <c r="X168" s="99">
        <v>0</v>
      </c>
      <c r="Y168" s="95">
        <v>0</v>
      </c>
      <c r="Z168" s="95">
        <v>1</v>
      </c>
      <c r="AA168" s="98">
        <v>0.688311531983821</v>
      </c>
      <c r="AB168" s="98">
        <v>0.68988479223021226</v>
      </c>
      <c r="AC168" s="100">
        <v>0</v>
      </c>
      <c r="AD168" s="96">
        <v>0</v>
      </c>
      <c r="AE168" s="95">
        <v>1</v>
      </c>
      <c r="AF168" s="95">
        <v>0</v>
      </c>
      <c r="AG168" s="96">
        <v>1.006666666666667</v>
      </c>
      <c r="AH168" s="96">
        <v>0.99597028697853884</v>
      </c>
      <c r="AI168" s="96">
        <v>1.002610124973867</v>
      </c>
      <c r="AJ168" s="96">
        <v>73440</v>
      </c>
      <c r="AK168" s="96">
        <v>73360</v>
      </c>
      <c r="AL168" s="96">
        <v>71208.150984682696</v>
      </c>
      <c r="AM168" s="96">
        <v>72078.516902944379</v>
      </c>
      <c r="AN168" s="96">
        <v>72800.654536235743</v>
      </c>
      <c r="AO168" s="96">
        <v>72000</v>
      </c>
      <c r="AP168" s="96">
        <v>48960</v>
      </c>
      <c r="AQ168" s="96">
        <v>49558.430302835113</v>
      </c>
      <c r="AR168" s="96">
        <v>49671.705040575282</v>
      </c>
      <c r="AS168" s="96">
        <v>0</v>
      </c>
      <c r="AT168" s="96">
        <v>72000.000000000015</v>
      </c>
      <c r="AU168" s="96">
        <v>73046.625059669517</v>
      </c>
      <c r="AV168" s="96">
        <v>49558.430302835113</v>
      </c>
      <c r="AW168" s="96">
        <v>49671.705040575282</v>
      </c>
      <c r="AX168" s="96">
        <v>72000</v>
      </c>
      <c r="AY168" s="96">
        <v>71280</v>
      </c>
      <c r="AZ168" s="96">
        <v>70920</v>
      </c>
      <c r="BA168" s="96">
        <v>44280</v>
      </c>
      <c r="BB168" s="96">
        <v>72000</v>
      </c>
      <c r="BC168" s="96">
        <v>72000</v>
      </c>
      <c r="BD168" s="96">
        <v>72000</v>
      </c>
      <c r="BE168" s="96">
        <v>72000</v>
      </c>
      <c r="BF168" s="96">
        <v>72000</v>
      </c>
      <c r="BG168" s="96">
        <v>72000</v>
      </c>
      <c r="BH168" s="96">
        <v>72000</v>
      </c>
      <c r="BI168" s="96">
        <v>72000</v>
      </c>
      <c r="BJ168" s="96">
        <v>72000</v>
      </c>
      <c r="BK168" s="96">
        <v>72000</v>
      </c>
      <c r="BL168" s="96">
        <v>72000</v>
      </c>
      <c r="BM168" s="96">
        <v>72000</v>
      </c>
      <c r="BN168" s="96">
        <v>1144.6003295001881</v>
      </c>
      <c r="BO168" s="96">
        <v>1144.5042661551649</v>
      </c>
      <c r="BP168" s="96">
        <v>1144.4081403106329</v>
      </c>
      <c r="BQ168" s="96">
        <v>1144.308690184658</v>
      </c>
      <c r="BR168" s="96">
        <v>-289.99100674769448</v>
      </c>
      <c r="BS168" s="96">
        <v>-290.08863819500522</v>
      </c>
      <c r="BT168" s="96">
        <v>-290.18633540372821</v>
      </c>
      <c r="BU168" s="96">
        <v>-290.28570166185392</v>
      </c>
      <c r="BV168" s="96">
        <v>-290.38353167368928</v>
      </c>
      <c r="BW168" s="96">
        <v>-290.48142764768858</v>
      </c>
      <c r="BX168" s="96">
        <v>-290.57938965059822</v>
      </c>
      <c r="BY168" s="96">
        <v>-290.67741774923661</v>
      </c>
      <c r="BZ168" s="96">
        <v>1440.0000000000009</v>
      </c>
      <c r="CA168" s="96">
        <v>1440.0000000000009</v>
      </c>
      <c r="CB168" s="96">
        <v>1440.0000000000009</v>
      </c>
      <c r="CC168" s="96">
        <v>1440.0000000000009</v>
      </c>
      <c r="CD168" s="96">
        <v>0</v>
      </c>
      <c r="CE168" s="96">
        <v>0</v>
      </c>
      <c r="CF168" s="96">
        <v>0</v>
      </c>
      <c r="CG168" s="96">
        <v>0</v>
      </c>
      <c r="CH168" s="96">
        <v>0</v>
      </c>
      <c r="CI168" s="96">
        <v>0</v>
      </c>
      <c r="CJ168" s="96">
        <v>0</v>
      </c>
      <c r="CK168" s="96">
        <v>0</v>
      </c>
      <c r="CL168" s="96">
        <v>72000</v>
      </c>
      <c r="CM168" s="96">
        <v>72000</v>
      </c>
      <c r="CN168" s="96">
        <v>72000</v>
      </c>
      <c r="CO168" s="96">
        <v>72000</v>
      </c>
      <c r="CP168" s="96">
        <v>72000</v>
      </c>
      <c r="CQ168" s="96">
        <v>72000</v>
      </c>
      <c r="CR168" s="96">
        <v>72000</v>
      </c>
      <c r="CS168" s="96">
        <v>72000</v>
      </c>
      <c r="CT168" s="96">
        <v>72000</v>
      </c>
      <c r="CU168" s="96">
        <v>72000</v>
      </c>
      <c r="CV168" s="96">
        <v>72000</v>
      </c>
      <c r="CW168" s="96">
        <v>72000</v>
      </c>
      <c r="CX168" s="96">
        <v>-289.60752009785921</v>
      </c>
      <c r="CY168" s="96">
        <v>-289.70169984787378</v>
      </c>
      <c r="CZ168" s="96">
        <v>-289.79594087192243</v>
      </c>
      <c r="DA168" s="96">
        <v>-289.89344099543331</v>
      </c>
      <c r="DB168" s="96">
        <v>-289.99100674769448</v>
      </c>
      <c r="DC168" s="96">
        <v>-290.08863819500522</v>
      </c>
      <c r="DD168" s="96">
        <v>-290.18633540372821</v>
      </c>
      <c r="DE168" s="96">
        <v>-290.28570166185392</v>
      </c>
      <c r="DF168" s="96">
        <v>-290.38353167368928</v>
      </c>
      <c r="DG168" s="96">
        <v>-290.48142764768858</v>
      </c>
      <c r="DH168" s="96">
        <v>-290.57938965059822</v>
      </c>
      <c r="DI168" s="96">
        <v>-290.67741774923661</v>
      </c>
      <c r="DJ168" s="96">
        <v>0</v>
      </c>
      <c r="DK168" s="96">
        <v>0</v>
      </c>
      <c r="DL168" s="96">
        <v>0</v>
      </c>
      <c r="DM168" s="96">
        <v>0</v>
      </c>
      <c r="DN168" s="96">
        <v>0</v>
      </c>
      <c r="DO168" s="96">
        <v>0</v>
      </c>
      <c r="DP168" s="96">
        <v>0</v>
      </c>
      <c r="DQ168" s="96">
        <v>0</v>
      </c>
      <c r="DR168" s="96">
        <v>0</v>
      </c>
      <c r="DS168" s="96">
        <v>0</v>
      </c>
      <c r="DT168" s="96">
        <v>0</v>
      </c>
      <c r="DU168" s="96">
        <v>0</v>
      </c>
      <c r="DV168" s="96">
        <v>-278.42905115708129</v>
      </c>
      <c r="DW168" s="96">
        <v>-255.0111235320793</v>
      </c>
      <c r="DX168" s="96">
        <v>-231.57789846046401</v>
      </c>
      <c r="DY168" s="96">
        <v>-207.33422676073681</v>
      </c>
      <c r="DZ168" s="96">
        <v>-183.07417029975781</v>
      </c>
      <c r="EA168" s="96">
        <v>-158.7977124617623</v>
      </c>
      <c r="EB168" s="96">
        <v>-134.50483660855551</v>
      </c>
      <c r="EC168" s="96">
        <v>-109.79687577981331</v>
      </c>
      <c r="ED168" s="96">
        <v>-85.470844057867978</v>
      </c>
      <c r="EE168" s="96">
        <v>-61.128343996758261</v>
      </c>
      <c r="EF168" s="96">
        <v>-36.769358867609903</v>
      </c>
      <c r="EG168" s="96">
        <v>-12.393871918886751</v>
      </c>
      <c r="EH168" s="101">
        <v>46143</v>
      </c>
      <c r="EI168" s="99">
        <v>0.02</v>
      </c>
      <c r="EJ168" t="s">
        <v>376</v>
      </c>
      <c r="EK168" s="101"/>
      <c r="EL168" s="99"/>
      <c r="EN168" s="101"/>
      <c r="EO168" s="99"/>
      <c r="EQ168" s="101"/>
      <c r="ER168" s="99"/>
    </row>
    <row r="169" spans="1:148" x14ac:dyDescent="0.3">
      <c r="A169" t="s">
        <v>37</v>
      </c>
      <c r="B169" t="s">
        <v>56</v>
      </c>
      <c r="C169" t="s">
        <v>107</v>
      </c>
      <c r="D169" t="s">
        <v>458</v>
      </c>
      <c r="E169" t="s">
        <v>607</v>
      </c>
      <c r="F169" s="94">
        <v>56000</v>
      </c>
      <c r="G169" s="95">
        <v>12</v>
      </c>
      <c r="H169" s="96">
        <v>1</v>
      </c>
      <c r="I169" s="96">
        <v>1.016805555555556</v>
      </c>
      <c r="J169" s="97">
        <v>0.99199580598103554</v>
      </c>
      <c r="K169" s="96">
        <v>0.98347220325092199</v>
      </c>
      <c r="L169" s="96">
        <v>1.008068778084247</v>
      </c>
      <c r="M169" s="96">
        <v>1</v>
      </c>
      <c r="N169" s="98">
        <v>0.66400000000000003</v>
      </c>
      <c r="O169" s="98">
        <v>0.6582946611480901</v>
      </c>
      <c r="P169" s="98">
        <v>0.63940594820769303</v>
      </c>
      <c r="Q169" s="99">
        <v>0</v>
      </c>
      <c r="R169" s="96">
        <v>0.96166688927474264</v>
      </c>
      <c r="S169" s="96">
        <v>1.0013454514372071</v>
      </c>
      <c r="T169" s="99">
        <v>1.6805555555555522E-2</v>
      </c>
      <c r="U169" s="99">
        <v>2.2674498019396468E-2</v>
      </c>
      <c r="V169" s="95">
        <v>0</v>
      </c>
      <c r="W169" s="99">
        <v>0</v>
      </c>
      <c r="X169" s="99">
        <v>0</v>
      </c>
      <c r="Y169" s="95">
        <v>0</v>
      </c>
      <c r="Z169" s="95">
        <v>1</v>
      </c>
      <c r="AA169" s="98">
        <v>0.6582946611480901</v>
      </c>
      <c r="AB169" s="98">
        <v>0.63940594820769303</v>
      </c>
      <c r="AC169" s="100">
        <v>0</v>
      </c>
      <c r="AD169" s="96">
        <v>0</v>
      </c>
      <c r="AE169" s="95">
        <v>0</v>
      </c>
      <c r="AF169" s="95">
        <v>1</v>
      </c>
      <c r="AG169" s="96">
        <v>1.036666666666666</v>
      </c>
      <c r="AH169" s="96">
        <v>1.0080839018517109</v>
      </c>
      <c r="AI169" s="96">
        <v>1.045046878840667</v>
      </c>
      <c r="AJ169" s="96">
        <v>56000</v>
      </c>
      <c r="AK169" s="96">
        <v>56941.111111111109</v>
      </c>
      <c r="AL169" s="96">
        <v>55551.765134937988</v>
      </c>
      <c r="AM169" s="96">
        <v>55074.443382051642</v>
      </c>
      <c r="AN169" s="96">
        <v>56451.851572717816</v>
      </c>
      <c r="AO169" s="96">
        <v>56000</v>
      </c>
      <c r="AP169" s="96">
        <v>37184</v>
      </c>
      <c r="AQ169" s="96">
        <v>36864.501024293037</v>
      </c>
      <c r="AR169" s="96">
        <v>35806.733099630808</v>
      </c>
      <c r="AS169" s="96">
        <v>0</v>
      </c>
      <c r="AT169" s="96">
        <v>53853.345799385577</v>
      </c>
      <c r="AU169" s="96">
        <v>56075.345280483583</v>
      </c>
      <c r="AV169" s="96">
        <v>36864.501024293037</v>
      </c>
      <c r="AW169" s="96">
        <v>35806.733099630808</v>
      </c>
      <c r="AX169" s="96">
        <v>56000</v>
      </c>
      <c r="AY169" s="96">
        <v>55440</v>
      </c>
      <c r="AZ169" s="96">
        <v>56000</v>
      </c>
      <c r="BA169" s="96">
        <v>35560</v>
      </c>
      <c r="BB169" s="96">
        <v>56000</v>
      </c>
      <c r="BC169" s="96">
        <v>56000</v>
      </c>
      <c r="BD169" s="96">
        <v>56000</v>
      </c>
      <c r="BE169" s="96">
        <v>56000</v>
      </c>
      <c r="BF169" s="96">
        <v>56000</v>
      </c>
      <c r="BG169" s="96">
        <v>56000</v>
      </c>
      <c r="BH169" s="96">
        <v>56000</v>
      </c>
      <c r="BI169" s="96">
        <v>56000</v>
      </c>
      <c r="BJ169" s="96">
        <v>56000</v>
      </c>
      <c r="BK169" s="96">
        <v>56000</v>
      </c>
      <c r="BL169" s="96">
        <v>56000</v>
      </c>
      <c r="BM169" s="96">
        <v>56000</v>
      </c>
      <c r="BN169" s="96">
        <v>454.368629891853</v>
      </c>
      <c r="BO169" s="96">
        <v>2712.233699877821</v>
      </c>
      <c r="BP169" s="96">
        <v>2711.9244302856018</v>
      </c>
      <c r="BQ169" s="96">
        <v>2711.6051026067612</v>
      </c>
      <c r="BR169" s="96">
        <v>2711.2862067818728</v>
      </c>
      <c r="BS169" s="96">
        <v>2710.9677419354748</v>
      </c>
      <c r="BT169" s="96">
        <v>2710.6497071944909</v>
      </c>
      <c r="BU169" s="96">
        <v>2710.3268986116532</v>
      </c>
      <c r="BV169" s="96">
        <v>2710.0097284867802</v>
      </c>
      <c r="BW169" s="96">
        <v>2709.6929858479689</v>
      </c>
      <c r="BX169" s="96">
        <v>2709.3766698315212</v>
      </c>
      <c r="BY169" s="96">
        <v>2709.0607795761221</v>
      </c>
      <c r="BZ169" s="96">
        <v>0</v>
      </c>
      <c r="CA169" s="96">
        <v>2240.0000000000018</v>
      </c>
      <c r="CB169" s="96">
        <v>2240.0000000000018</v>
      </c>
      <c r="CC169" s="96">
        <v>2240.0000000000018</v>
      </c>
      <c r="CD169" s="96">
        <v>2240.0000000000018</v>
      </c>
      <c r="CE169" s="96">
        <v>2240.0000000000018</v>
      </c>
      <c r="CF169" s="96">
        <v>2240.0000000000018</v>
      </c>
      <c r="CG169" s="96">
        <v>2240.0000000000018</v>
      </c>
      <c r="CH169" s="96">
        <v>2240.0000000000018</v>
      </c>
      <c r="CI169" s="96">
        <v>2240.0000000000018</v>
      </c>
      <c r="CJ169" s="96">
        <v>2240.0000000000018</v>
      </c>
      <c r="CK169" s="96">
        <v>2240.0000000000018</v>
      </c>
      <c r="CL169" s="96">
        <v>56000</v>
      </c>
      <c r="CM169" s="96">
        <v>56000</v>
      </c>
      <c r="CN169" s="96">
        <v>56000</v>
      </c>
      <c r="CO169" s="96">
        <v>56000</v>
      </c>
      <c r="CP169" s="96">
        <v>56000</v>
      </c>
      <c r="CQ169" s="96">
        <v>56000</v>
      </c>
      <c r="CR169" s="96">
        <v>56000</v>
      </c>
      <c r="CS169" s="96">
        <v>56000</v>
      </c>
      <c r="CT169" s="96">
        <v>56000</v>
      </c>
      <c r="CU169" s="96">
        <v>56000</v>
      </c>
      <c r="CV169" s="96">
        <v>56000</v>
      </c>
      <c r="CW169" s="96">
        <v>56000</v>
      </c>
      <c r="CX169" s="96">
        <v>454.368629891853</v>
      </c>
      <c r="CY169" s="96">
        <v>454.0708652671288</v>
      </c>
      <c r="CZ169" s="96">
        <v>453.77349065923408</v>
      </c>
      <c r="DA169" s="96">
        <v>453.46644481419321</v>
      </c>
      <c r="DB169" s="96">
        <v>453.1598142133397</v>
      </c>
      <c r="DC169" s="96">
        <v>452.85359801488312</v>
      </c>
      <c r="DD169" s="96">
        <v>452.54779537932058</v>
      </c>
      <c r="DE169" s="96">
        <v>452.23740251120319</v>
      </c>
      <c r="DF169" s="96">
        <v>451.93243123729047</v>
      </c>
      <c r="DG169" s="96">
        <v>451.62787100766451</v>
      </c>
      <c r="DH169" s="96">
        <v>451.32372099184971</v>
      </c>
      <c r="DI169" s="96">
        <v>451.01998036165901</v>
      </c>
      <c r="DJ169" s="96">
        <v>2240.0000000000018</v>
      </c>
      <c r="DK169" s="96">
        <v>0</v>
      </c>
      <c r="DL169" s="96">
        <v>0</v>
      </c>
      <c r="DM169" s="96">
        <v>0</v>
      </c>
      <c r="DN169" s="96">
        <v>0</v>
      </c>
      <c r="DO169" s="96">
        <v>0</v>
      </c>
      <c r="DP169" s="96">
        <v>0</v>
      </c>
      <c r="DQ169" s="96">
        <v>0</v>
      </c>
      <c r="DR169" s="96">
        <v>0</v>
      </c>
      <c r="DS169" s="96">
        <v>0</v>
      </c>
      <c r="DT169" s="96">
        <v>0</v>
      </c>
      <c r="DU169" s="96">
        <v>0</v>
      </c>
      <c r="DV169" s="96">
        <v>2688.834742726101</v>
      </c>
      <c r="DW169" s="96">
        <v>394.88761568973808</v>
      </c>
      <c r="DX169" s="96">
        <v>358.25102676752613</v>
      </c>
      <c r="DY169" s="96">
        <v>320.42253521126793</v>
      </c>
      <c r="DZ169" s="96">
        <v>282.64479167811987</v>
      </c>
      <c r="EA169" s="96">
        <v>244.91769411661579</v>
      </c>
      <c r="EB169" s="96">
        <v>207.24114074871201</v>
      </c>
      <c r="EC169" s="96">
        <v>168.99862825787969</v>
      </c>
      <c r="ED169" s="96">
        <v>131.4236834601825</v>
      </c>
      <c r="EE169" s="96">
        <v>93.898977500629144</v>
      </c>
      <c r="EF169" s="96">
        <v>56.424409690276178</v>
      </c>
      <c r="EG169" s="96">
        <v>18.999879609051359</v>
      </c>
      <c r="EH169" s="101">
        <v>46419</v>
      </c>
      <c r="EI169" s="99">
        <v>0.04</v>
      </c>
      <c r="EJ169" t="s">
        <v>377</v>
      </c>
      <c r="EK169" s="101"/>
      <c r="EL169" s="99"/>
      <c r="EN169" s="101"/>
      <c r="EO169" s="99"/>
      <c r="EQ169" s="101"/>
      <c r="ER169" s="99"/>
    </row>
    <row r="170" spans="1:148" x14ac:dyDescent="0.3">
      <c r="A170" t="s">
        <v>37</v>
      </c>
      <c r="B170" t="s">
        <v>58</v>
      </c>
      <c r="C170" t="s">
        <v>54</v>
      </c>
      <c r="D170" t="s">
        <v>460</v>
      </c>
      <c r="E170" t="s">
        <v>608</v>
      </c>
      <c r="F170" s="94">
        <v>40000</v>
      </c>
      <c r="G170" s="95">
        <v>12</v>
      </c>
      <c r="H170" s="96">
        <v>1.04</v>
      </c>
      <c r="I170" s="96">
        <v>1.0349999999999999</v>
      </c>
      <c r="J170" s="97">
        <v>0.98800419401896411</v>
      </c>
      <c r="K170" s="96">
        <v>1.0048309178743959</v>
      </c>
      <c r="L170" s="96">
        <v>1.012141452489427</v>
      </c>
      <c r="M170" s="96">
        <v>1</v>
      </c>
      <c r="N170" s="98">
        <v>0.69199999999999995</v>
      </c>
      <c r="O170" s="98">
        <v>0.70378546910878326</v>
      </c>
      <c r="P170" s="98">
        <v>0.70515563481953925</v>
      </c>
      <c r="Q170" s="99">
        <v>0</v>
      </c>
      <c r="R170" s="96">
        <v>0.99999999999999978</v>
      </c>
      <c r="S170" s="96">
        <v>1.019011032976213</v>
      </c>
      <c r="T170" s="99">
        <v>-4.8076923076921796E-3</v>
      </c>
      <c r="U170" s="99">
        <v>4.8309178743961567E-3</v>
      </c>
      <c r="V170" s="95">
        <v>0</v>
      </c>
      <c r="W170" s="99">
        <v>0</v>
      </c>
      <c r="X170" s="99">
        <v>0</v>
      </c>
      <c r="Y170" s="95">
        <v>0</v>
      </c>
      <c r="Z170" s="95">
        <v>1</v>
      </c>
      <c r="AA170" s="98">
        <v>0.70378546910878326</v>
      </c>
      <c r="AB170" s="98">
        <v>0.70515563481953925</v>
      </c>
      <c r="AC170" s="100">
        <v>0</v>
      </c>
      <c r="AD170" s="96">
        <v>0</v>
      </c>
      <c r="AE170" s="95">
        <v>1</v>
      </c>
      <c r="AF170" s="95">
        <v>0</v>
      </c>
      <c r="AG170" s="96">
        <v>1.02</v>
      </c>
      <c r="AH170" s="96">
        <v>0.99194865631796525</v>
      </c>
      <c r="AI170" s="96">
        <v>1.0117879543071659</v>
      </c>
      <c r="AJ170" s="96">
        <v>41600</v>
      </c>
      <c r="AK170" s="96">
        <v>41400.000000000007</v>
      </c>
      <c r="AL170" s="96">
        <v>39520.167760758573</v>
      </c>
      <c r="AM170" s="96">
        <v>40193.236714975843</v>
      </c>
      <c r="AN170" s="96">
        <v>40485.658099577078</v>
      </c>
      <c r="AO170" s="96">
        <v>40000</v>
      </c>
      <c r="AP170" s="96">
        <v>27680</v>
      </c>
      <c r="AQ170" s="96">
        <v>28151.418764351329</v>
      </c>
      <c r="AR170" s="96">
        <v>28206.225392781569</v>
      </c>
      <c r="AS170" s="96">
        <v>0</v>
      </c>
      <c r="AT170" s="96">
        <v>39999.999999999993</v>
      </c>
      <c r="AU170" s="96">
        <v>40760.441319048521</v>
      </c>
      <c r="AV170" s="96">
        <v>28151.418764351329</v>
      </c>
      <c r="AW170" s="96">
        <v>28206.225392781569</v>
      </c>
      <c r="AX170" s="96">
        <v>40000</v>
      </c>
      <c r="AY170" s="96">
        <v>39600</v>
      </c>
      <c r="AZ170" s="96">
        <v>39200</v>
      </c>
      <c r="BA170" s="96">
        <v>26200</v>
      </c>
      <c r="BB170" s="96">
        <v>40000</v>
      </c>
      <c r="BC170" s="96">
        <v>40000</v>
      </c>
      <c r="BD170" s="96">
        <v>40000</v>
      </c>
      <c r="BE170" s="96">
        <v>40000</v>
      </c>
      <c r="BF170" s="96">
        <v>40000</v>
      </c>
      <c r="BG170" s="96">
        <v>40000</v>
      </c>
      <c r="BH170" s="96">
        <v>40000</v>
      </c>
      <c r="BI170" s="96">
        <v>40000</v>
      </c>
      <c r="BJ170" s="96">
        <v>40000</v>
      </c>
      <c r="BK170" s="96">
        <v>40000</v>
      </c>
      <c r="BL170" s="96">
        <v>40000</v>
      </c>
      <c r="BM170" s="96">
        <v>40000</v>
      </c>
      <c r="BN170" s="96">
        <v>1266.2893814353729</v>
      </c>
      <c r="BO170" s="96">
        <v>1266.0728816168551</v>
      </c>
      <c r="BP170" s="96">
        <v>1265.856100700908</v>
      </c>
      <c r="BQ170" s="96">
        <v>1265.6316751447871</v>
      </c>
      <c r="BR170" s="96">
        <v>1265.406947918164</v>
      </c>
      <c r="BS170" s="96">
        <v>1265.1819184123519</v>
      </c>
      <c r="BT170" s="96">
        <v>-322.15712882975203</v>
      </c>
      <c r="BU170" s="96">
        <v>-322.37764553915582</v>
      </c>
      <c r="BV170" s="96">
        <v>-322.59490034910692</v>
      </c>
      <c r="BW170" s="96">
        <v>-322.81244817865758</v>
      </c>
      <c r="BX170" s="96">
        <v>-323.03028962099131</v>
      </c>
      <c r="BY170" s="96">
        <v>-323.24842527094341</v>
      </c>
      <c r="BZ170" s="96">
        <v>1600.0000000000009</v>
      </c>
      <c r="CA170" s="96">
        <v>1600.0000000000009</v>
      </c>
      <c r="CB170" s="96">
        <v>1600.0000000000009</v>
      </c>
      <c r="CC170" s="96">
        <v>1600.0000000000009</v>
      </c>
      <c r="CD170" s="96">
        <v>1600.0000000000009</v>
      </c>
      <c r="CE170" s="96">
        <v>1600.0000000000009</v>
      </c>
      <c r="CF170" s="96">
        <v>0</v>
      </c>
      <c r="CG170" s="96">
        <v>0</v>
      </c>
      <c r="CH170" s="96">
        <v>0</v>
      </c>
      <c r="CI170" s="96">
        <v>0</v>
      </c>
      <c r="CJ170" s="96">
        <v>0</v>
      </c>
      <c r="CK170" s="96">
        <v>0</v>
      </c>
      <c r="CL170" s="96">
        <v>40000</v>
      </c>
      <c r="CM170" s="96">
        <v>40000</v>
      </c>
      <c r="CN170" s="96">
        <v>40000</v>
      </c>
      <c r="CO170" s="96">
        <v>40000</v>
      </c>
      <c r="CP170" s="96">
        <v>40000</v>
      </c>
      <c r="CQ170" s="96">
        <v>40000</v>
      </c>
      <c r="CR170" s="96">
        <v>40000</v>
      </c>
      <c r="CS170" s="96">
        <v>40000</v>
      </c>
      <c r="CT170" s="96">
        <v>40000</v>
      </c>
      <c r="CU170" s="96">
        <v>40000</v>
      </c>
      <c r="CV170" s="96">
        <v>40000</v>
      </c>
      <c r="CW170" s="96">
        <v>40000</v>
      </c>
      <c r="CX170" s="96">
        <v>-320.87559477368188</v>
      </c>
      <c r="CY170" s="96">
        <v>-321.08376767610031</v>
      </c>
      <c r="CZ170" s="96">
        <v>-321.29221086451662</v>
      </c>
      <c r="DA170" s="96">
        <v>-321.50800466847147</v>
      </c>
      <c r="DB170" s="96">
        <v>-321.72408854023172</v>
      </c>
      <c r="DC170" s="96">
        <v>-321.94046306504907</v>
      </c>
      <c r="DD170" s="96">
        <v>-322.15712882975203</v>
      </c>
      <c r="DE170" s="96">
        <v>-322.37764553915582</v>
      </c>
      <c r="DF170" s="96">
        <v>-322.59490034910692</v>
      </c>
      <c r="DG170" s="96">
        <v>-322.81244817865758</v>
      </c>
      <c r="DH170" s="96">
        <v>-323.03028962099131</v>
      </c>
      <c r="DI170" s="96">
        <v>-323.24842527094341</v>
      </c>
      <c r="DJ170" s="96">
        <v>0</v>
      </c>
      <c r="DK170" s="96">
        <v>0</v>
      </c>
      <c r="DL170" s="96">
        <v>0</v>
      </c>
      <c r="DM170" s="96">
        <v>0</v>
      </c>
      <c r="DN170" s="96">
        <v>0</v>
      </c>
      <c r="DO170" s="96">
        <v>0</v>
      </c>
      <c r="DP170" s="96">
        <v>0</v>
      </c>
      <c r="DQ170" s="96">
        <v>0</v>
      </c>
      <c r="DR170" s="96">
        <v>0</v>
      </c>
      <c r="DS170" s="96">
        <v>0</v>
      </c>
      <c r="DT170" s="96">
        <v>0</v>
      </c>
      <c r="DU170" s="96">
        <v>0</v>
      </c>
      <c r="DV170" s="96">
        <v>-309.73402310819688</v>
      </c>
      <c r="DW170" s="96">
        <v>-283.77599432448</v>
      </c>
      <c r="DX170" s="96">
        <v>-257.78398944017232</v>
      </c>
      <c r="DY170" s="96">
        <v>-230.87510544776529</v>
      </c>
      <c r="DZ170" s="96">
        <v>-203.92975752796079</v>
      </c>
      <c r="EA170" s="96">
        <v>-176.94787151272709</v>
      </c>
      <c r="EB170" s="96">
        <v>-149.92937303273109</v>
      </c>
      <c r="EC170" s="96">
        <v>-122.4303538237193</v>
      </c>
      <c r="ED170" s="96">
        <v>-95.337803220991731</v>
      </c>
      <c r="EE170" s="96">
        <v>-68.208414600166023</v>
      </c>
      <c r="EF170" s="96">
        <v>-41.042112776588091</v>
      </c>
      <c r="EG170" s="96">
        <v>-13.83882236085654</v>
      </c>
      <c r="EH170" s="101">
        <v>46204</v>
      </c>
      <c r="EI170" s="99">
        <v>0.04</v>
      </c>
      <c r="EJ170" t="s">
        <v>376</v>
      </c>
      <c r="EK170" s="101"/>
      <c r="EL170" s="99"/>
      <c r="EN170" s="101"/>
      <c r="EO170" s="99"/>
      <c r="EQ170" s="101"/>
      <c r="ER170" s="99"/>
    </row>
    <row r="171" spans="1:148" x14ac:dyDescent="0.3">
      <c r="A171" t="s">
        <v>37</v>
      </c>
      <c r="B171" t="s">
        <v>58</v>
      </c>
      <c r="C171" t="s">
        <v>57</v>
      </c>
      <c r="D171" t="s">
        <v>462</v>
      </c>
      <c r="E171" t="s">
        <v>609</v>
      </c>
      <c r="F171" s="94">
        <v>92000</v>
      </c>
      <c r="G171" s="95">
        <v>12</v>
      </c>
      <c r="H171" s="96">
        <v>1.05</v>
      </c>
      <c r="I171" s="96">
        <v>1.041493055555555</v>
      </c>
      <c r="J171" s="97">
        <v>0.99099790299051793</v>
      </c>
      <c r="K171" s="96">
        <v>1.0081680280046681</v>
      </c>
      <c r="L171" s="96">
        <v>1.009083870896514</v>
      </c>
      <c r="M171" s="96">
        <v>1</v>
      </c>
      <c r="N171" s="98">
        <v>0.67600000000000005</v>
      </c>
      <c r="O171" s="98">
        <v>0.68771244104002549</v>
      </c>
      <c r="P171" s="98">
        <v>0.67985602221785868</v>
      </c>
      <c r="Q171" s="99">
        <v>0</v>
      </c>
      <c r="R171" s="96">
        <v>1</v>
      </c>
      <c r="S171" s="96">
        <v>1.005704174878489</v>
      </c>
      <c r="T171" s="99">
        <v>-8.1018518518519711E-3</v>
      </c>
      <c r="U171" s="99">
        <v>8.168028004667649E-3</v>
      </c>
      <c r="V171" s="95">
        <v>0</v>
      </c>
      <c r="W171" s="99">
        <v>0</v>
      </c>
      <c r="X171" s="99">
        <v>0</v>
      </c>
      <c r="Y171" s="95">
        <v>0</v>
      </c>
      <c r="Z171" s="95">
        <v>1</v>
      </c>
      <c r="AA171" s="98">
        <v>0.68771244104002549</v>
      </c>
      <c r="AB171" s="98">
        <v>0.67985602221785868</v>
      </c>
      <c r="AC171" s="100">
        <v>0</v>
      </c>
      <c r="AD171" s="96">
        <v>0</v>
      </c>
      <c r="AE171" s="95">
        <v>1</v>
      </c>
      <c r="AF171" s="95">
        <v>0</v>
      </c>
      <c r="AG171" s="96">
        <v>1.029166666666667</v>
      </c>
      <c r="AH171" s="96">
        <v>1.004037852440528</v>
      </c>
      <c r="AI171" s="96">
        <v>1.033322389161706</v>
      </c>
      <c r="AJ171" s="96">
        <v>96600</v>
      </c>
      <c r="AK171" s="96">
        <v>95817.361111111109</v>
      </c>
      <c r="AL171" s="96">
        <v>91171.807075127654</v>
      </c>
      <c r="AM171" s="96">
        <v>92751.458576429417</v>
      </c>
      <c r="AN171" s="96">
        <v>92835.716122479309</v>
      </c>
      <c r="AO171" s="96">
        <v>92000</v>
      </c>
      <c r="AP171" s="96">
        <v>62192.000000000007</v>
      </c>
      <c r="AQ171" s="96">
        <v>63269.544575682346</v>
      </c>
      <c r="AR171" s="96">
        <v>62546.754044043002</v>
      </c>
      <c r="AS171" s="96">
        <v>0</v>
      </c>
      <c r="AT171" s="96">
        <v>92000</v>
      </c>
      <c r="AU171" s="96">
        <v>92524.784088821005</v>
      </c>
      <c r="AV171" s="96">
        <v>63269.544575682346</v>
      </c>
      <c r="AW171" s="96">
        <v>62546.754044043002</v>
      </c>
      <c r="AX171" s="96">
        <v>92000</v>
      </c>
      <c r="AY171" s="96">
        <v>91080</v>
      </c>
      <c r="AZ171" s="96">
        <v>91540</v>
      </c>
      <c r="BA171" s="96">
        <v>57500</v>
      </c>
      <c r="BB171" s="96">
        <v>92000</v>
      </c>
      <c r="BC171" s="96">
        <v>92000</v>
      </c>
      <c r="BD171" s="96">
        <v>92000</v>
      </c>
      <c r="BE171" s="96">
        <v>92000</v>
      </c>
      <c r="BF171" s="96">
        <v>92000</v>
      </c>
      <c r="BG171" s="96">
        <v>92000</v>
      </c>
      <c r="BH171" s="96">
        <v>92000</v>
      </c>
      <c r="BI171" s="96">
        <v>92000</v>
      </c>
      <c r="BJ171" s="96">
        <v>92000</v>
      </c>
      <c r="BK171" s="96">
        <v>92000</v>
      </c>
      <c r="BL171" s="96">
        <v>92000</v>
      </c>
      <c r="BM171" s="96">
        <v>92000</v>
      </c>
      <c r="BN171" s="96">
        <v>4990.7745335453901</v>
      </c>
      <c r="BO171" s="96">
        <v>4990.6468124709099</v>
      </c>
      <c r="BP171" s="96">
        <v>4990.5191748580828</v>
      </c>
      <c r="BQ171" s="96">
        <v>4990.3872982129797</v>
      </c>
      <c r="BR171" s="96">
        <v>4990.2555106061563</v>
      </c>
      <c r="BS171" s="96">
        <v>4990.1238119474647</v>
      </c>
      <c r="BT171" s="96">
        <v>4989.9922021468956</v>
      </c>
      <c r="BU171" s="96">
        <v>371.293834067707</v>
      </c>
      <c r="BV171" s="96">
        <v>371.1686617811223</v>
      </c>
      <c r="BW171" s="96">
        <v>371.04357386342281</v>
      </c>
      <c r="BX171" s="96">
        <v>370.91857022930083</v>
      </c>
      <c r="BY171" s="96">
        <v>370.79365079365272</v>
      </c>
      <c r="BZ171" s="96">
        <v>4600.0000000000036</v>
      </c>
      <c r="CA171" s="96">
        <v>4600.0000000000036</v>
      </c>
      <c r="CB171" s="96">
        <v>4600.0000000000036</v>
      </c>
      <c r="CC171" s="96">
        <v>4600.0000000000036</v>
      </c>
      <c r="CD171" s="96">
        <v>4600.0000000000036</v>
      </c>
      <c r="CE171" s="96">
        <v>4600.0000000000036</v>
      </c>
      <c r="CF171" s="96">
        <v>4600.0000000000036</v>
      </c>
      <c r="CG171" s="96">
        <v>0</v>
      </c>
      <c r="CH171" s="96">
        <v>0</v>
      </c>
      <c r="CI171" s="96">
        <v>0</v>
      </c>
      <c r="CJ171" s="96">
        <v>0</v>
      </c>
      <c r="CK171" s="96">
        <v>0</v>
      </c>
      <c r="CL171" s="96">
        <v>92000</v>
      </c>
      <c r="CM171" s="96">
        <v>92000</v>
      </c>
      <c r="CN171" s="96">
        <v>92000</v>
      </c>
      <c r="CO171" s="96">
        <v>92000</v>
      </c>
      <c r="CP171" s="96">
        <v>92000</v>
      </c>
      <c r="CQ171" s="96">
        <v>92000</v>
      </c>
      <c r="CR171" s="96">
        <v>92000</v>
      </c>
      <c r="CS171" s="96">
        <v>92000</v>
      </c>
      <c r="CT171" s="96">
        <v>92000</v>
      </c>
      <c r="CU171" s="96">
        <v>92000</v>
      </c>
      <c r="CV171" s="96">
        <v>92000</v>
      </c>
      <c r="CW171" s="96">
        <v>92000</v>
      </c>
      <c r="CX171" s="96">
        <v>372.16622242417333</v>
      </c>
      <c r="CY171" s="96">
        <v>372.04458330562761</v>
      </c>
      <c r="CZ171" s="96">
        <v>371.92302367436542</v>
      </c>
      <c r="DA171" s="96">
        <v>371.7974268694997</v>
      </c>
      <c r="DB171" s="96">
        <v>371.67191486299959</v>
      </c>
      <c r="DC171" s="96">
        <v>371.54648756900599</v>
      </c>
      <c r="DD171" s="96">
        <v>371.42114490180228</v>
      </c>
      <c r="DE171" s="96">
        <v>371.293834067707</v>
      </c>
      <c r="DF171" s="96">
        <v>371.1686617811223</v>
      </c>
      <c r="DG171" s="96">
        <v>371.04357386342281</v>
      </c>
      <c r="DH171" s="96">
        <v>370.91857022930083</v>
      </c>
      <c r="DI171" s="96">
        <v>370.79365079365272</v>
      </c>
      <c r="DJ171" s="96">
        <v>0</v>
      </c>
      <c r="DK171" s="96">
        <v>0</v>
      </c>
      <c r="DL171" s="96">
        <v>0</v>
      </c>
      <c r="DM171" s="96">
        <v>0</v>
      </c>
      <c r="DN171" s="96">
        <v>0</v>
      </c>
      <c r="DO171" s="96">
        <v>0</v>
      </c>
      <c r="DP171" s="96">
        <v>0</v>
      </c>
      <c r="DQ171" s="96">
        <v>0</v>
      </c>
      <c r="DR171" s="96">
        <v>0</v>
      </c>
      <c r="DS171" s="96">
        <v>0</v>
      </c>
      <c r="DT171" s="96">
        <v>0</v>
      </c>
      <c r="DU171" s="96">
        <v>0</v>
      </c>
      <c r="DV171" s="96">
        <v>354.92612604657302</v>
      </c>
      <c r="DW171" s="96">
        <v>324.86234178961217</v>
      </c>
      <c r="DX171" s="96">
        <v>294.81812415543197</v>
      </c>
      <c r="DY171" s="96">
        <v>263.77601093921749</v>
      </c>
      <c r="DZ171" s="96">
        <v>232.75477189172469</v>
      </c>
      <c r="EA171" s="96">
        <v>201.75438596491799</v>
      </c>
      <c r="EB171" s="96">
        <v>170.77483213897349</v>
      </c>
      <c r="EC171" s="96">
        <v>139.3087423118713</v>
      </c>
      <c r="ED171" s="96">
        <v>108.3711303888242</v>
      </c>
      <c r="EE171" s="96">
        <v>77.454287333609699</v>
      </c>
      <c r="EF171" s="96">
        <v>46.558192239575469</v>
      </c>
      <c r="EG171" s="96">
        <v>15.682824228096409</v>
      </c>
      <c r="EH171" s="101">
        <v>46235</v>
      </c>
      <c r="EI171" s="99">
        <v>0.05</v>
      </c>
      <c r="EJ171" t="s">
        <v>376</v>
      </c>
      <c r="EK171" s="101"/>
      <c r="EL171" s="99"/>
      <c r="EN171" s="101"/>
      <c r="EO171" s="99"/>
      <c r="EQ171" s="101"/>
      <c r="ER171" s="99"/>
    </row>
    <row r="172" spans="1:148" x14ac:dyDescent="0.3">
      <c r="A172" t="s">
        <v>37</v>
      </c>
      <c r="B172" t="s">
        <v>58</v>
      </c>
      <c r="C172" t="s">
        <v>59</v>
      </c>
      <c r="D172" t="s">
        <v>464</v>
      </c>
      <c r="E172" t="s">
        <v>610</v>
      </c>
      <c r="F172" s="94">
        <v>76000</v>
      </c>
      <c r="G172" s="95">
        <v>12</v>
      </c>
      <c r="H172" s="96">
        <v>1</v>
      </c>
      <c r="I172" s="96">
        <v>1</v>
      </c>
      <c r="J172" s="97">
        <v>0.99399161196207142</v>
      </c>
      <c r="K172" s="96">
        <v>1</v>
      </c>
      <c r="L172" s="96">
        <v>1.006044706983058</v>
      </c>
      <c r="M172" s="96">
        <v>1</v>
      </c>
      <c r="N172" s="98">
        <v>0.66</v>
      </c>
      <c r="O172" s="98">
        <v>0.66398950660881861</v>
      </c>
      <c r="P172" s="98">
        <v>0.6552086473769082</v>
      </c>
      <c r="Q172" s="99">
        <v>0</v>
      </c>
      <c r="R172" s="96">
        <v>1</v>
      </c>
      <c r="S172" s="96">
        <v>0.9927403748134972</v>
      </c>
      <c r="T172" s="99">
        <v>0</v>
      </c>
      <c r="U172" s="99">
        <v>0</v>
      </c>
      <c r="V172" s="95">
        <v>0</v>
      </c>
      <c r="W172" s="99">
        <v>0</v>
      </c>
      <c r="X172" s="99">
        <v>0</v>
      </c>
      <c r="Y172" s="95">
        <v>0</v>
      </c>
      <c r="Z172" s="95">
        <v>1</v>
      </c>
      <c r="AA172" s="98">
        <v>0.66398950660881861</v>
      </c>
      <c r="AB172" s="98">
        <v>0.6552086473769082</v>
      </c>
      <c r="AC172" s="100">
        <v>0</v>
      </c>
      <c r="AD172" s="96">
        <v>0</v>
      </c>
      <c r="AE172" s="95">
        <v>0</v>
      </c>
      <c r="AF172" s="95">
        <v>0</v>
      </c>
      <c r="AG172" s="96">
        <v>1</v>
      </c>
      <c r="AH172" s="96">
        <v>1.016200824295963</v>
      </c>
      <c r="AI172" s="96">
        <v>1.016200824295963</v>
      </c>
      <c r="AJ172" s="96">
        <v>76000</v>
      </c>
      <c r="AK172" s="96">
        <v>76000</v>
      </c>
      <c r="AL172" s="96">
        <v>75543.362509117433</v>
      </c>
      <c r="AM172" s="96">
        <v>76000</v>
      </c>
      <c r="AN172" s="96">
        <v>76459.397730712444</v>
      </c>
      <c r="AO172" s="96">
        <v>76000</v>
      </c>
      <c r="AP172" s="96">
        <v>50160</v>
      </c>
      <c r="AQ172" s="96">
        <v>50463.202502270207</v>
      </c>
      <c r="AR172" s="96">
        <v>49795.857200645027</v>
      </c>
      <c r="AS172" s="96">
        <v>0</v>
      </c>
      <c r="AT172" s="96">
        <v>76000</v>
      </c>
      <c r="AU172" s="96">
        <v>75448.268485825785</v>
      </c>
      <c r="AV172" s="96">
        <v>50463.202502270207</v>
      </c>
      <c r="AW172" s="96">
        <v>49795.857200645027</v>
      </c>
      <c r="AX172" s="96">
        <v>76000</v>
      </c>
      <c r="AY172" s="96">
        <v>75240</v>
      </c>
      <c r="AZ172" s="96">
        <v>76760</v>
      </c>
      <c r="BA172" s="96">
        <v>49020</v>
      </c>
      <c r="BB172" s="96">
        <v>76000</v>
      </c>
      <c r="BC172" s="96">
        <v>76000</v>
      </c>
      <c r="BD172" s="96">
        <v>76000</v>
      </c>
      <c r="BE172" s="96">
        <v>76000</v>
      </c>
      <c r="BF172" s="96">
        <v>76000</v>
      </c>
      <c r="BG172" s="96">
        <v>76000</v>
      </c>
      <c r="BH172" s="96">
        <v>76000</v>
      </c>
      <c r="BI172" s="96">
        <v>76000</v>
      </c>
      <c r="BJ172" s="96">
        <v>76000</v>
      </c>
      <c r="BK172" s="96">
        <v>76000</v>
      </c>
      <c r="BL172" s="96">
        <v>76000</v>
      </c>
      <c r="BM172" s="96">
        <v>76000</v>
      </c>
      <c r="BN172" s="96">
        <v>1240.3863351815521</v>
      </c>
      <c r="BO172" s="96">
        <v>1238.7523165204159</v>
      </c>
      <c r="BP172" s="96">
        <v>1237.1225973331011</v>
      </c>
      <c r="BQ172" s="96">
        <v>1235.442135969892</v>
      </c>
      <c r="BR172" s="96">
        <v>1233.766233766245</v>
      </c>
      <c r="BS172" s="96">
        <v>1232.094872193469</v>
      </c>
      <c r="BT172" s="96">
        <v>1230.4280328232519</v>
      </c>
      <c r="BU172" s="96">
        <v>1228.7384833451531</v>
      </c>
      <c r="BV172" s="96">
        <v>1227.0807068763411</v>
      </c>
      <c r="BW172" s="96">
        <v>1225.427397623366</v>
      </c>
      <c r="BX172" s="96">
        <v>1223.7785375537619</v>
      </c>
      <c r="BY172" s="96">
        <v>1222.134108732042</v>
      </c>
      <c r="BZ172" s="96">
        <v>0</v>
      </c>
      <c r="CA172" s="96">
        <v>0</v>
      </c>
      <c r="CB172" s="96">
        <v>0</v>
      </c>
      <c r="CC172" s="96">
        <v>0</v>
      </c>
      <c r="CD172" s="96">
        <v>0</v>
      </c>
      <c r="CE172" s="96">
        <v>0</v>
      </c>
      <c r="CF172" s="96">
        <v>0</v>
      </c>
      <c r="CG172" s="96">
        <v>0</v>
      </c>
      <c r="CH172" s="96">
        <v>0</v>
      </c>
      <c r="CI172" s="96">
        <v>0</v>
      </c>
      <c r="CJ172" s="96">
        <v>0</v>
      </c>
      <c r="CK172" s="96">
        <v>0</v>
      </c>
      <c r="CL172" s="96">
        <v>76000</v>
      </c>
      <c r="CM172" s="96">
        <v>76000</v>
      </c>
      <c r="CN172" s="96">
        <v>76000</v>
      </c>
      <c r="CO172" s="96">
        <v>76000</v>
      </c>
      <c r="CP172" s="96">
        <v>76000</v>
      </c>
      <c r="CQ172" s="96">
        <v>76000</v>
      </c>
      <c r="CR172" s="96">
        <v>76000</v>
      </c>
      <c r="CS172" s="96">
        <v>76000</v>
      </c>
      <c r="CT172" s="96">
        <v>76000</v>
      </c>
      <c r="CU172" s="96">
        <v>76000</v>
      </c>
      <c r="CV172" s="96">
        <v>76000</v>
      </c>
      <c r="CW172" s="96">
        <v>76000</v>
      </c>
      <c r="CX172" s="96">
        <v>1240.3863351815521</v>
      </c>
      <c r="CY172" s="96">
        <v>1238.7523165204159</v>
      </c>
      <c r="CZ172" s="96">
        <v>1237.1225973331011</v>
      </c>
      <c r="DA172" s="96">
        <v>1235.442135969892</v>
      </c>
      <c r="DB172" s="96">
        <v>1233.766233766245</v>
      </c>
      <c r="DC172" s="96">
        <v>1232.094872193469</v>
      </c>
      <c r="DD172" s="96">
        <v>1230.4280328232519</v>
      </c>
      <c r="DE172" s="96">
        <v>1228.7384833451531</v>
      </c>
      <c r="DF172" s="96">
        <v>1227.0807068763411</v>
      </c>
      <c r="DG172" s="96">
        <v>1225.427397623366</v>
      </c>
      <c r="DH172" s="96">
        <v>1223.7785375537619</v>
      </c>
      <c r="DI172" s="96">
        <v>1222.134108732042</v>
      </c>
      <c r="DJ172" s="96">
        <v>0</v>
      </c>
      <c r="DK172" s="96">
        <v>0</v>
      </c>
      <c r="DL172" s="96">
        <v>0</v>
      </c>
      <c r="DM172" s="96">
        <v>0</v>
      </c>
      <c r="DN172" s="96">
        <v>0</v>
      </c>
      <c r="DO172" s="96">
        <v>0</v>
      </c>
      <c r="DP172" s="96">
        <v>0</v>
      </c>
      <c r="DQ172" s="96">
        <v>0</v>
      </c>
      <c r="DR172" s="96">
        <v>0</v>
      </c>
      <c r="DS172" s="96">
        <v>0</v>
      </c>
      <c r="DT172" s="96">
        <v>0</v>
      </c>
      <c r="DU172" s="96">
        <v>0</v>
      </c>
      <c r="DV172" s="96">
        <v>1168.639183422051</v>
      </c>
      <c r="DW172" s="96">
        <v>1068.61172748644</v>
      </c>
      <c r="DX172" s="96">
        <v>968.84325083377303</v>
      </c>
      <c r="DY172" s="96">
        <v>865.96402042202135</v>
      </c>
      <c r="DZ172" s="96">
        <v>763.35944680292039</v>
      </c>
      <c r="EA172" s="96">
        <v>661.02843156538609</v>
      </c>
      <c r="EB172" s="96">
        <v>558.96988214753037</v>
      </c>
      <c r="EC172" s="96">
        <v>455.51632448454791</v>
      </c>
      <c r="ED172" s="96">
        <v>354.00387436607252</v>
      </c>
      <c r="EE172" s="96">
        <v>252.76062951046981</v>
      </c>
      <c r="EF172" s="96">
        <v>151.78552046021829</v>
      </c>
      <c r="EG172" s="96">
        <v>51.07748341498386</v>
      </c>
      <c r="EH172" s="101"/>
      <c r="EI172" s="99"/>
      <c r="EK172" s="101"/>
      <c r="EL172" s="99"/>
      <c r="EN172" s="101"/>
      <c r="EO172" s="99"/>
      <c r="EQ172" s="101"/>
      <c r="ER172" s="99"/>
    </row>
    <row r="173" spans="1:148" x14ac:dyDescent="0.3">
      <c r="A173" t="s">
        <v>37</v>
      </c>
      <c r="B173" t="s">
        <v>58</v>
      </c>
      <c r="C173" t="s">
        <v>61</v>
      </c>
      <c r="D173" t="s">
        <v>466</v>
      </c>
      <c r="E173" t="s">
        <v>611</v>
      </c>
      <c r="F173" s="94">
        <v>60000</v>
      </c>
      <c r="G173" s="95">
        <v>12</v>
      </c>
      <c r="H173" s="96">
        <v>1.02</v>
      </c>
      <c r="I173" s="96">
        <v>1.0213166666666671</v>
      </c>
      <c r="J173" s="97">
        <v>0.9900000000000001</v>
      </c>
      <c r="K173" s="96">
        <v>0.99871081447151555</v>
      </c>
      <c r="L173" s="96">
        <v>1.0101010101010099</v>
      </c>
      <c r="M173" s="96">
        <v>1</v>
      </c>
      <c r="N173" s="98">
        <v>0.68799999999999994</v>
      </c>
      <c r="O173" s="98">
        <v>0.69405357611757834</v>
      </c>
      <c r="P173" s="98">
        <v>0.6704591134445077</v>
      </c>
      <c r="Q173" s="99">
        <v>0</v>
      </c>
      <c r="R173" s="96">
        <v>0.96475948010183543</v>
      </c>
      <c r="S173" s="96">
        <v>1.0101010101010099</v>
      </c>
      <c r="T173" s="99">
        <v>1.290849673202477E-3</v>
      </c>
      <c r="U173" s="99">
        <v>3.5191501166794703E-2</v>
      </c>
      <c r="V173" s="95">
        <v>0</v>
      </c>
      <c r="W173" s="99">
        <v>0</v>
      </c>
      <c r="X173" s="99">
        <v>0</v>
      </c>
      <c r="Y173" s="95">
        <v>0</v>
      </c>
      <c r="Z173" s="95">
        <v>1</v>
      </c>
      <c r="AA173" s="98">
        <v>0.69405357611757834</v>
      </c>
      <c r="AB173" s="98">
        <v>0.6704591134445077</v>
      </c>
      <c r="AC173" s="100">
        <v>0</v>
      </c>
      <c r="AD173" s="96">
        <v>0</v>
      </c>
      <c r="AE173" s="95">
        <v>1</v>
      </c>
      <c r="AF173" s="95">
        <v>1</v>
      </c>
      <c r="AG173" s="96">
        <v>1.0386</v>
      </c>
      <c r="AH173" s="96">
        <v>1</v>
      </c>
      <c r="AI173" s="96">
        <v>1.0386</v>
      </c>
      <c r="AJ173" s="96">
        <v>61200</v>
      </c>
      <c r="AK173" s="96">
        <v>61279</v>
      </c>
      <c r="AL173" s="96">
        <v>59400.000000000007</v>
      </c>
      <c r="AM173" s="96">
        <v>59922.648868290933</v>
      </c>
      <c r="AN173" s="96">
        <v>60606.060606060593</v>
      </c>
      <c r="AO173" s="96">
        <v>60000</v>
      </c>
      <c r="AP173" s="96">
        <v>41280</v>
      </c>
      <c r="AQ173" s="96">
        <v>41643.214567054703</v>
      </c>
      <c r="AR173" s="96">
        <v>40227.546806670463</v>
      </c>
      <c r="AS173" s="96">
        <v>0</v>
      </c>
      <c r="AT173" s="96">
        <v>57885.568806110117</v>
      </c>
      <c r="AU173" s="96">
        <v>60606.060606060593</v>
      </c>
      <c r="AV173" s="96">
        <v>41643.214567054703</v>
      </c>
      <c r="AW173" s="96">
        <v>40227.546806670463</v>
      </c>
      <c r="AX173" s="96">
        <v>60000</v>
      </c>
      <c r="AY173" s="96">
        <v>59400</v>
      </c>
      <c r="AZ173" s="96">
        <v>59400</v>
      </c>
      <c r="BA173" s="96">
        <v>36900</v>
      </c>
      <c r="BB173" s="96">
        <v>60000</v>
      </c>
      <c r="BC173" s="96">
        <v>60000</v>
      </c>
      <c r="BD173" s="96">
        <v>60000</v>
      </c>
      <c r="BE173" s="96">
        <v>60000</v>
      </c>
      <c r="BF173" s="96">
        <v>60000</v>
      </c>
      <c r="BG173" s="96">
        <v>60000</v>
      </c>
      <c r="BH173" s="96">
        <v>60000</v>
      </c>
      <c r="BI173" s="96">
        <v>60000</v>
      </c>
      <c r="BJ173" s="96">
        <v>60000</v>
      </c>
      <c r="BK173" s="96">
        <v>60000</v>
      </c>
      <c r="BL173" s="96">
        <v>60000</v>
      </c>
      <c r="BM173" s="96">
        <v>60000</v>
      </c>
      <c r="BN173" s="96">
        <v>1200.0000000000009</v>
      </c>
      <c r="BO173" s="96">
        <v>1200.0000000000009</v>
      </c>
      <c r="BP173" s="96">
        <v>1200.0000000000009</v>
      </c>
      <c r="BQ173" s="96">
        <v>1200.0000000000009</v>
      </c>
      <c r="BR173" s="96">
        <v>1200.0000000000009</v>
      </c>
      <c r="BS173" s="96">
        <v>3647.9999999999982</v>
      </c>
      <c r="BT173" s="96">
        <v>3647.9999999999982</v>
      </c>
      <c r="BU173" s="96">
        <v>3647.9999999999982</v>
      </c>
      <c r="BV173" s="96">
        <v>3647.9999999999982</v>
      </c>
      <c r="BW173" s="96">
        <v>2400.0000000000018</v>
      </c>
      <c r="BX173" s="96">
        <v>2400.0000000000018</v>
      </c>
      <c r="BY173" s="96">
        <v>2400.0000000000018</v>
      </c>
      <c r="BZ173" s="96">
        <v>1200.0000000000009</v>
      </c>
      <c r="CA173" s="96">
        <v>1200.0000000000009</v>
      </c>
      <c r="CB173" s="96">
        <v>1200.0000000000009</v>
      </c>
      <c r="CC173" s="96">
        <v>1200.0000000000009</v>
      </c>
      <c r="CD173" s="96">
        <v>1200.0000000000009</v>
      </c>
      <c r="CE173" s="96">
        <v>3647.9999999999982</v>
      </c>
      <c r="CF173" s="96">
        <v>3647.9999999999982</v>
      </c>
      <c r="CG173" s="96">
        <v>3647.9999999999982</v>
      </c>
      <c r="CH173" s="96">
        <v>3647.9999999999982</v>
      </c>
      <c r="CI173" s="96">
        <v>2400.0000000000018</v>
      </c>
      <c r="CJ173" s="96">
        <v>2400.0000000000018</v>
      </c>
      <c r="CK173" s="96">
        <v>2400.0000000000018</v>
      </c>
      <c r="CL173" s="96">
        <v>60000</v>
      </c>
      <c r="CM173" s="96">
        <v>60000</v>
      </c>
      <c r="CN173" s="96">
        <v>60000</v>
      </c>
      <c r="CO173" s="96">
        <v>60000</v>
      </c>
      <c r="CP173" s="96">
        <v>60000</v>
      </c>
      <c r="CQ173" s="96">
        <v>60000</v>
      </c>
      <c r="CR173" s="96">
        <v>60000</v>
      </c>
      <c r="CS173" s="96">
        <v>60000</v>
      </c>
      <c r="CT173" s="96">
        <v>60000</v>
      </c>
      <c r="CU173" s="96">
        <v>60000</v>
      </c>
      <c r="CV173" s="96">
        <v>60000</v>
      </c>
      <c r="CW173" s="96">
        <v>60000</v>
      </c>
      <c r="CX173" s="96">
        <v>0</v>
      </c>
      <c r="CY173" s="96">
        <v>0</v>
      </c>
      <c r="CZ173" s="96">
        <v>0</v>
      </c>
      <c r="DA173" s="96">
        <v>0</v>
      </c>
      <c r="DB173" s="96">
        <v>0</v>
      </c>
      <c r="DC173" s="96">
        <v>0</v>
      </c>
      <c r="DD173" s="96">
        <v>0</v>
      </c>
      <c r="DE173" s="96">
        <v>0</v>
      </c>
      <c r="DF173" s="96">
        <v>0</v>
      </c>
      <c r="DG173" s="96">
        <v>0</v>
      </c>
      <c r="DH173" s="96">
        <v>0</v>
      </c>
      <c r="DI173" s="96">
        <v>0</v>
      </c>
      <c r="DJ173" s="96">
        <v>2400.0000000000018</v>
      </c>
      <c r="DK173" s="96">
        <v>2400.0000000000018</v>
      </c>
      <c r="DL173" s="96">
        <v>2400.0000000000018</v>
      </c>
      <c r="DM173" s="96">
        <v>2400.0000000000018</v>
      </c>
      <c r="DN173" s="96">
        <v>2400.0000000000018</v>
      </c>
      <c r="DO173" s="96">
        <v>0</v>
      </c>
      <c r="DP173" s="96">
        <v>0</v>
      </c>
      <c r="DQ173" s="96">
        <v>0</v>
      </c>
      <c r="DR173" s="96">
        <v>0</v>
      </c>
      <c r="DS173" s="96">
        <v>0</v>
      </c>
      <c r="DT173" s="96">
        <v>0</v>
      </c>
      <c r="DU173" s="96">
        <v>0</v>
      </c>
      <c r="DV173" s="96">
        <v>2400.0000000000018</v>
      </c>
      <c r="DW173" s="96">
        <v>2400.0000000000018</v>
      </c>
      <c r="DX173" s="96">
        <v>2400.0000000000018</v>
      </c>
      <c r="DY173" s="96">
        <v>2400.0000000000018</v>
      </c>
      <c r="DZ173" s="96">
        <v>2400.0000000000018</v>
      </c>
      <c r="EA173" s="96">
        <v>0</v>
      </c>
      <c r="EB173" s="96">
        <v>0</v>
      </c>
      <c r="EC173" s="96">
        <v>0</v>
      </c>
      <c r="ED173" s="96">
        <v>0</v>
      </c>
      <c r="EE173" s="96">
        <v>0</v>
      </c>
      <c r="EF173" s="96">
        <v>0</v>
      </c>
      <c r="EG173" s="96">
        <v>0</v>
      </c>
      <c r="EH173" s="101">
        <v>46296</v>
      </c>
      <c r="EI173" s="99">
        <v>0.02</v>
      </c>
      <c r="EJ173" t="s">
        <v>376</v>
      </c>
      <c r="EK173" s="101">
        <v>46539</v>
      </c>
      <c r="EL173" s="99">
        <v>0.04</v>
      </c>
      <c r="EM173" t="s">
        <v>377</v>
      </c>
      <c r="EN173" s="101"/>
      <c r="EO173" s="99"/>
      <c r="EQ173" s="101"/>
      <c r="ER173" s="99"/>
    </row>
    <row r="174" spans="1:148" x14ac:dyDescent="0.3">
      <c r="A174" t="s">
        <v>37</v>
      </c>
      <c r="B174" t="s">
        <v>58</v>
      </c>
      <c r="C174" t="s">
        <v>68</v>
      </c>
      <c r="D174" t="s">
        <v>468</v>
      </c>
      <c r="E174" t="s">
        <v>612</v>
      </c>
      <c r="F174" s="94">
        <v>44000</v>
      </c>
      <c r="G174" s="95">
        <v>12</v>
      </c>
      <c r="H174" s="96">
        <v>1</v>
      </c>
      <c r="I174" s="96">
        <v>1</v>
      </c>
      <c r="J174" s="97">
        <v>0.99299370897155337</v>
      </c>
      <c r="K174" s="96">
        <v>1</v>
      </c>
      <c r="L174" s="96">
        <v>1.007055725494679</v>
      </c>
      <c r="M174" s="96">
        <v>1</v>
      </c>
      <c r="N174" s="98">
        <v>0.67200000000000004</v>
      </c>
      <c r="O174" s="98">
        <v>0.67674144753242449</v>
      </c>
      <c r="P174" s="98">
        <v>0.67000036077136926</v>
      </c>
      <c r="Q174" s="99">
        <v>0</v>
      </c>
      <c r="R174" s="96">
        <v>1</v>
      </c>
      <c r="S174" s="96">
        <v>0.99702434638596604</v>
      </c>
      <c r="T174" s="99">
        <v>0</v>
      </c>
      <c r="U174" s="99">
        <v>0</v>
      </c>
      <c r="V174" s="95">
        <v>0</v>
      </c>
      <c r="W174" s="99">
        <v>0</v>
      </c>
      <c r="X174" s="99">
        <v>0</v>
      </c>
      <c r="Y174" s="95">
        <v>0</v>
      </c>
      <c r="Z174" s="95">
        <v>1</v>
      </c>
      <c r="AA174" s="98">
        <v>0.67674144753242449</v>
      </c>
      <c r="AB174" s="98">
        <v>0.67000036077136926</v>
      </c>
      <c r="AC174" s="100">
        <v>0</v>
      </c>
      <c r="AD174" s="96">
        <v>0</v>
      </c>
      <c r="AE174" s="95">
        <v>0</v>
      </c>
      <c r="AF174" s="95">
        <v>0</v>
      </c>
      <c r="AG174" s="96">
        <v>1</v>
      </c>
      <c r="AH174" s="96">
        <v>1.012138206284618</v>
      </c>
      <c r="AI174" s="96">
        <v>1.012138206284618</v>
      </c>
      <c r="AJ174" s="96">
        <v>44000</v>
      </c>
      <c r="AK174" s="96">
        <v>44000</v>
      </c>
      <c r="AL174" s="96">
        <v>43691.723194748352</v>
      </c>
      <c r="AM174" s="96">
        <v>44000</v>
      </c>
      <c r="AN174" s="96">
        <v>44310.451921765889</v>
      </c>
      <c r="AO174" s="96">
        <v>44000</v>
      </c>
      <c r="AP174" s="96">
        <v>29568</v>
      </c>
      <c r="AQ174" s="96">
        <v>29776.623691426681</v>
      </c>
      <c r="AR174" s="96">
        <v>29480.01587394025</v>
      </c>
      <c r="AS174" s="96">
        <v>0</v>
      </c>
      <c r="AT174" s="96">
        <v>44000</v>
      </c>
      <c r="AU174" s="96">
        <v>43869.071240982506</v>
      </c>
      <c r="AV174" s="96">
        <v>29776.623691426681</v>
      </c>
      <c r="AW174" s="96">
        <v>29480.01587394025</v>
      </c>
      <c r="AX174" s="96">
        <v>44000</v>
      </c>
      <c r="AY174" s="96">
        <v>43560</v>
      </c>
      <c r="AZ174" s="96">
        <v>44219.999999999993</v>
      </c>
      <c r="BA174" s="96">
        <v>27940</v>
      </c>
      <c r="BB174" s="96">
        <v>44000</v>
      </c>
      <c r="BC174" s="96">
        <v>44000</v>
      </c>
      <c r="BD174" s="96">
        <v>44000</v>
      </c>
      <c r="BE174" s="96">
        <v>44000</v>
      </c>
      <c r="BF174" s="96">
        <v>44000</v>
      </c>
      <c r="BG174" s="96">
        <v>44000</v>
      </c>
      <c r="BH174" s="96">
        <v>44000</v>
      </c>
      <c r="BI174" s="96">
        <v>44000</v>
      </c>
      <c r="BJ174" s="96">
        <v>44000</v>
      </c>
      <c r="BK174" s="96">
        <v>44000</v>
      </c>
      <c r="BL174" s="96">
        <v>44000</v>
      </c>
      <c r="BM174" s="96">
        <v>44000</v>
      </c>
      <c r="BN174" s="96">
        <v>537.04291996188135</v>
      </c>
      <c r="BO174" s="96">
        <v>536.51366339279957</v>
      </c>
      <c r="BP174" s="96">
        <v>535.98544896289548</v>
      </c>
      <c r="BQ174" s="96">
        <v>535.44042141761133</v>
      </c>
      <c r="BR174" s="96">
        <v>534.89650119069677</v>
      </c>
      <c r="BS174" s="96">
        <v>534.35368491099666</v>
      </c>
      <c r="BT174" s="96">
        <v>533.81196922104391</v>
      </c>
      <c r="BU174" s="96">
        <v>533.26249730214045</v>
      </c>
      <c r="BV174" s="96">
        <v>532.72299067900258</v>
      </c>
      <c r="BW174" s="96">
        <v>532.18457460028287</v>
      </c>
      <c r="BX174" s="96">
        <v>531.64724576270839</v>
      </c>
      <c r="BY174" s="96">
        <v>531.11100087637112</v>
      </c>
      <c r="BZ174" s="96">
        <v>0</v>
      </c>
      <c r="CA174" s="96">
        <v>0</v>
      </c>
      <c r="CB174" s="96">
        <v>0</v>
      </c>
      <c r="CC174" s="96">
        <v>0</v>
      </c>
      <c r="CD174" s="96">
        <v>0</v>
      </c>
      <c r="CE174" s="96">
        <v>0</v>
      </c>
      <c r="CF174" s="96">
        <v>0</v>
      </c>
      <c r="CG174" s="96">
        <v>0</v>
      </c>
      <c r="CH174" s="96">
        <v>0</v>
      </c>
      <c r="CI174" s="96">
        <v>0</v>
      </c>
      <c r="CJ174" s="96">
        <v>0</v>
      </c>
      <c r="CK174" s="96">
        <v>0</v>
      </c>
      <c r="CL174" s="96">
        <v>44000</v>
      </c>
      <c r="CM174" s="96">
        <v>44000</v>
      </c>
      <c r="CN174" s="96">
        <v>44000</v>
      </c>
      <c r="CO174" s="96">
        <v>44000</v>
      </c>
      <c r="CP174" s="96">
        <v>44000</v>
      </c>
      <c r="CQ174" s="96">
        <v>44000</v>
      </c>
      <c r="CR174" s="96">
        <v>44000</v>
      </c>
      <c r="CS174" s="96">
        <v>44000</v>
      </c>
      <c r="CT174" s="96">
        <v>44000</v>
      </c>
      <c r="CU174" s="96">
        <v>44000</v>
      </c>
      <c r="CV174" s="96">
        <v>44000</v>
      </c>
      <c r="CW174" s="96">
        <v>44000</v>
      </c>
      <c r="CX174" s="96">
        <v>537.04291996188135</v>
      </c>
      <c r="CY174" s="96">
        <v>536.51366339279957</v>
      </c>
      <c r="CZ174" s="96">
        <v>535.98544896289548</v>
      </c>
      <c r="DA174" s="96">
        <v>535.44042141761133</v>
      </c>
      <c r="DB174" s="96">
        <v>534.89650119069677</v>
      </c>
      <c r="DC174" s="96">
        <v>534.35368491099666</v>
      </c>
      <c r="DD174" s="96">
        <v>533.81196922104391</v>
      </c>
      <c r="DE174" s="96">
        <v>533.26249730214045</v>
      </c>
      <c r="DF174" s="96">
        <v>532.72299067900258</v>
      </c>
      <c r="DG174" s="96">
        <v>532.18457460028287</v>
      </c>
      <c r="DH174" s="96">
        <v>531.64724576270839</v>
      </c>
      <c r="DI174" s="96">
        <v>531.11100087637112</v>
      </c>
      <c r="DJ174" s="96">
        <v>0</v>
      </c>
      <c r="DK174" s="96">
        <v>0</v>
      </c>
      <c r="DL174" s="96">
        <v>0</v>
      </c>
      <c r="DM174" s="96">
        <v>0</v>
      </c>
      <c r="DN174" s="96">
        <v>0</v>
      </c>
      <c r="DO174" s="96">
        <v>0</v>
      </c>
      <c r="DP174" s="96">
        <v>0</v>
      </c>
      <c r="DQ174" s="96">
        <v>0</v>
      </c>
      <c r="DR174" s="96">
        <v>0</v>
      </c>
      <c r="DS174" s="96">
        <v>0</v>
      </c>
      <c r="DT174" s="96">
        <v>0</v>
      </c>
      <c r="DU174" s="96">
        <v>0</v>
      </c>
      <c r="DV174" s="96">
        <v>508.03614199111098</v>
      </c>
      <c r="DW174" s="96">
        <v>464.70180534010382</v>
      </c>
      <c r="DX174" s="96">
        <v>421.45176978749532</v>
      </c>
      <c r="DY174" s="96">
        <v>376.8240060608079</v>
      </c>
      <c r="DZ174" s="96">
        <v>332.28582240576191</v>
      </c>
      <c r="EA174" s="96">
        <v>287.83694937540542</v>
      </c>
      <c r="EB174" s="96">
        <v>243.4771186023186</v>
      </c>
      <c r="EC174" s="96">
        <v>198.48104588028809</v>
      </c>
      <c r="ED174" s="96">
        <v>154.2999475616167</v>
      </c>
      <c r="EE174" s="96">
        <v>110.2070884832562</v>
      </c>
      <c r="EF174" s="96">
        <v>66.20220455958048</v>
      </c>
      <c r="EG174" s="96">
        <v>22.285032757686452</v>
      </c>
      <c r="EH174" s="101"/>
      <c r="EI174" s="99"/>
      <c r="EK174" s="101"/>
      <c r="EL174" s="99"/>
      <c r="EN174" s="101"/>
      <c r="EO174" s="99"/>
      <c r="EQ174" s="101"/>
      <c r="ER174" s="99"/>
    </row>
    <row r="175" spans="1:148" x14ac:dyDescent="0.3">
      <c r="A175" t="s">
        <v>37</v>
      </c>
      <c r="B175" t="s">
        <v>58</v>
      </c>
      <c r="C175" t="s">
        <v>69</v>
      </c>
      <c r="D175" t="s">
        <v>470</v>
      </c>
      <c r="E175" t="s">
        <v>613</v>
      </c>
      <c r="F175" s="94">
        <v>96000</v>
      </c>
      <c r="G175" s="95">
        <v>12</v>
      </c>
      <c r="H175" s="96">
        <v>1</v>
      </c>
      <c r="I175" s="96">
        <v>1</v>
      </c>
      <c r="J175" s="97">
        <v>0.98900209700948194</v>
      </c>
      <c r="K175" s="96">
        <v>1</v>
      </c>
      <c r="L175" s="96">
        <v>1.011120201892163</v>
      </c>
      <c r="M175" s="96">
        <v>1</v>
      </c>
      <c r="N175" s="98">
        <v>0.7</v>
      </c>
      <c r="O175" s="98">
        <v>0.70778414132451406</v>
      </c>
      <c r="P175" s="98">
        <v>0.71017552141345364</v>
      </c>
      <c r="Q175" s="99">
        <v>0</v>
      </c>
      <c r="R175" s="96">
        <v>1</v>
      </c>
      <c r="S175" s="96">
        <v>1.0145364591620769</v>
      </c>
      <c r="T175" s="99">
        <v>0</v>
      </c>
      <c r="U175" s="99">
        <v>0</v>
      </c>
      <c r="V175" s="95">
        <v>0</v>
      </c>
      <c r="W175" s="99">
        <v>0</v>
      </c>
      <c r="X175" s="99">
        <v>0</v>
      </c>
      <c r="Y175" s="95">
        <v>0</v>
      </c>
      <c r="Z175" s="95">
        <v>1</v>
      </c>
      <c r="AA175" s="98">
        <v>0.70778414132451406</v>
      </c>
      <c r="AB175" s="98">
        <v>0.71017552141345364</v>
      </c>
      <c r="AC175" s="100">
        <v>0</v>
      </c>
      <c r="AD175" s="96">
        <v>0</v>
      </c>
      <c r="AE175" s="95">
        <v>0</v>
      </c>
      <c r="AF175" s="95">
        <v>0</v>
      </c>
      <c r="AG175" s="96">
        <v>1</v>
      </c>
      <c r="AH175" s="96">
        <v>0.99597028697853884</v>
      </c>
      <c r="AI175" s="96">
        <v>0.99597028697853884</v>
      </c>
      <c r="AJ175" s="96">
        <v>96000</v>
      </c>
      <c r="AK175" s="96">
        <v>96000</v>
      </c>
      <c r="AL175" s="96">
        <v>94944.201312910271</v>
      </c>
      <c r="AM175" s="96">
        <v>96000</v>
      </c>
      <c r="AN175" s="96">
        <v>97067.539381647643</v>
      </c>
      <c r="AO175" s="96">
        <v>96000</v>
      </c>
      <c r="AP175" s="96">
        <v>67200</v>
      </c>
      <c r="AQ175" s="96">
        <v>67947.277567153345</v>
      </c>
      <c r="AR175" s="96">
        <v>68176.850055691553</v>
      </c>
      <c r="AS175" s="96">
        <v>0</v>
      </c>
      <c r="AT175" s="96">
        <v>96000</v>
      </c>
      <c r="AU175" s="96">
        <v>97395.500079559366</v>
      </c>
      <c r="AV175" s="96">
        <v>67947.277567153345</v>
      </c>
      <c r="AW175" s="96">
        <v>68176.850055691553</v>
      </c>
      <c r="AX175" s="96">
        <v>96000</v>
      </c>
      <c r="AY175" s="96">
        <v>95040</v>
      </c>
      <c r="AZ175" s="96">
        <v>94560</v>
      </c>
      <c r="BA175" s="96">
        <v>62880</v>
      </c>
      <c r="BB175" s="96">
        <v>96000</v>
      </c>
      <c r="BC175" s="96">
        <v>96000</v>
      </c>
      <c r="BD175" s="96">
        <v>96000</v>
      </c>
      <c r="BE175" s="96">
        <v>96000</v>
      </c>
      <c r="BF175" s="96">
        <v>96000</v>
      </c>
      <c r="BG175" s="96">
        <v>96000</v>
      </c>
      <c r="BH175" s="96">
        <v>96000</v>
      </c>
      <c r="BI175" s="96">
        <v>96000</v>
      </c>
      <c r="BJ175" s="96">
        <v>96000</v>
      </c>
      <c r="BK175" s="96">
        <v>96000</v>
      </c>
      <c r="BL175" s="96">
        <v>96000</v>
      </c>
      <c r="BM175" s="96">
        <v>96000</v>
      </c>
      <c r="BN175" s="96">
        <v>-386.14336013047892</v>
      </c>
      <c r="BO175" s="96">
        <v>-386.26893313049851</v>
      </c>
      <c r="BP175" s="96">
        <v>-386.39458782922992</v>
      </c>
      <c r="BQ175" s="96">
        <v>-386.52458799391098</v>
      </c>
      <c r="BR175" s="96">
        <v>-386.65467566359268</v>
      </c>
      <c r="BS175" s="96">
        <v>-386.78485092667358</v>
      </c>
      <c r="BT175" s="96">
        <v>-386.91511387163757</v>
      </c>
      <c r="BU175" s="96">
        <v>-387.04760221580511</v>
      </c>
      <c r="BV175" s="96">
        <v>-387.17804223158578</v>
      </c>
      <c r="BW175" s="96">
        <v>-387.30857019691808</v>
      </c>
      <c r="BX175" s="96">
        <v>-387.43918620079751</v>
      </c>
      <c r="BY175" s="96">
        <v>-387.56989033231548</v>
      </c>
      <c r="BZ175" s="96">
        <v>0</v>
      </c>
      <c r="CA175" s="96">
        <v>0</v>
      </c>
      <c r="CB175" s="96">
        <v>0</v>
      </c>
      <c r="CC175" s="96">
        <v>0</v>
      </c>
      <c r="CD175" s="96">
        <v>0</v>
      </c>
      <c r="CE175" s="96">
        <v>0</v>
      </c>
      <c r="CF175" s="96">
        <v>0</v>
      </c>
      <c r="CG175" s="96">
        <v>0</v>
      </c>
      <c r="CH175" s="96">
        <v>0</v>
      </c>
      <c r="CI175" s="96">
        <v>0</v>
      </c>
      <c r="CJ175" s="96">
        <v>0</v>
      </c>
      <c r="CK175" s="96">
        <v>0</v>
      </c>
      <c r="CL175" s="96">
        <v>96000</v>
      </c>
      <c r="CM175" s="96">
        <v>96000</v>
      </c>
      <c r="CN175" s="96">
        <v>96000</v>
      </c>
      <c r="CO175" s="96">
        <v>96000</v>
      </c>
      <c r="CP175" s="96">
        <v>96000</v>
      </c>
      <c r="CQ175" s="96">
        <v>96000</v>
      </c>
      <c r="CR175" s="96">
        <v>96000</v>
      </c>
      <c r="CS175" s="96">
        <v>96000</v>
      </c>
      <c r="CT175" s="96">
        <v>96000</v>
      </c>
      <c r="CU175" s="96">
        <v>96000</v>
      </c>
      <c r="CV175" s="96">
        <v>96000</v>
      </c>
      <c r="CW175" s="96">
        <v>96000</v>
      </c>
      <c r="CX175" s="96">
        <v>-386.14336013047892</v>
      </c>
      <c r="CY175" s="96">
        <v>-386.26893313049851</v>
      </c>
      <c r="CZ175" s="96">
        <v>-386.39458782922992</v>
      </c>
      <c r="DA175" s="96">
        <v>-386.52458799391098</v>
      </c>
      <c r="DB175" s="96">
        <v>-386.65467566359268</v>
      </c>
      <c r="DC175" s="96">
        <v>-386.78485092667358</v>
      </c>
      <c r="DD175" s="96">
        <v>-386.91511387163757</v>
      </c>
      <c r="DE175" s="96">
        <v>-387.04760221580511</v>
      </c>
      <c r="DF175" s="96">
        <v>-387.17804223158578</v>
      </c>
      <c r="DG175" s="96">
        <v>-387.30857019691808</v>
      </c>
      <c r="DH175" s="96">
        <v>-387.43918620079751</v>
      </c>
      <c r="DI175" s="96">
        <v>-387.56989033231548</v>
      </c>
      <c r="DJ175" s="96">
        <v>0</v>
      </c>
      <c r="DK175" s="96">
        <v>0</v>
      </c>
      <c r="DL175" s="96">
        <v>0</v>
      </c>
      <c r="DM175" s="96">
        <v>0</v>
      </c>
      <c r="DN175" s="96">
        <v>0</v>
      </c>
      <c r="DO175" s="96">
        <v>0</v>
      </c>
      <c r="DP175" s="96">
        <v>0</v>
      </c>
      <c r="DQ175" s="96">
        <v>0</v>
      </c>
      <c r="DR175" s="96">
        <v>0</v>
      </c>
      <c r="DS175" s="96">
        <v>0</v>
      </c>
      <c r="DT175" s="96">
        <v>0</v>
      </c>
      <c r="DU175" s="96">
        <v>0</v>
      </c>
      <c r="DV175" s="96">
        <v>-371.23873487610842</v>
      </c>
      <c r="DW175" s="96">
        <v>-340.0148313761058</v>
      </c>
      <c r="DX175" s="96">
        <v>-308.77053128061863</v>
      </c>
      <c r="DY175" s="96">
        <v>-276.44563568098238</v>
      </c>
      <c r="DZ175" s="96">
        <v>-244.09889373301041</v>
      </c>
      <c r="EA175" s="96">
        <v>-211.7302832823498</v>
      </c>
      <c r="EB175" s="96">
        <v>-179.3397821447407</v>
      </c>
      <c r="EC175" s="96">
        <v>-146.39583437308451</v>
      </c>
      <c r="ED175" s="96">
        <v>-113.9611254104906</v>
      </c>
      <c r="EE175" s="96">
        <v>-81.504458662344348</v>
      </c>
      <c r="EF175" s="96">
        <v>-49.02581182347987</v>
      </c>
      <c r="EG175" s="96">
        <v>-16.52516255851566</v>
      </c>
      <c r="EH175" s="101"/>
      <c r="EI175" s="99"/>
      <c r="EK175" s="101"/>
      <c r="EL175" s="99"/>
      <c r="EN175" s="101"/>
      <c r="EO175" s="99"/>
      <c r="EQ175" s="101"/>
      <c r="ER175" s="99"/>
    </row>
    <row r="176" spans="1:148" x14ac:dyDescent="0.3">
      <c r="A176" t="s">
        <v>37</v>
      </c>
      <c r="B176" t="s">
        <v>58</v>
      </c>
      <c r="C176" t="s">
        <v>76</v>
      </c>
      <c r="D176" t="s">
        <v>472</v>
      </c>
      <c r="E176" t="s">
        <v>614</v>
      </c>
      <c r="F176" s="94">
        <v>80000</v>
      </c>
      <c r="G176" s="95">
        <v>12</v>
      </c>
      <c r="H176" s="96">
        <v>1</v>
      </c>
      <c r="I176" s="96">
        <v>1.056875</v>
      </c>
      <c r="J176" s="97">
        <v>0.99671150186191637</v>
      </c>
      <c r="K176" s="96">
        <v>0.94618568894145472</v>
      </c>
      <c r="L176" s="96">
        <v>1.0032993480379631</v>
      </c>
      <c r="M176" s="96">
        <v>1</v>
      </c>
      <c r="N176" s="98">
        <v>0.68400000000000005</v>
      </c>
      <c r="O176" s="98">
        <v>0.64932631962906395</v>
      </c>
      <c r="P176" s="98">
        <v>0.63335338137876696</v>
      </c>
      <c r="Q176" s="99">
        <v>0</v>
      </c>
      <c r="R176" s="96">
        <v>0.93896713615023475</v>
      </c>
      <c r="S176" s="96">
        <v>0.98614232626957132</v>
      </c>
      <c r="T176" s="99">
        <v>5.6875000000000009E-2</v>
      </c>
      <c r="U176" s="99">
        <v>7.6877587226491517E-3</v>
      </c>
      <c r="V176" s="95">
        <v>0</v>
      </c>
      <c r="W176" s="99">
        <v>0</v>
      </c>
      <c r="X176" s="99">
        <v>0</v>
      </c>
      <c r="Y176" s="95">
        <v>0</v>
      </c>
      <c r="Z176" s="95">
        <v>1</v>
      </c>
      <c r="AA176" s="98">
        <v>0.64932631962906395</v>
      </c>
      <c r="AB176" s="98">
        <v>0.63335338137876696</v>
      </c>
      <c r="AC176" s="100">
        <v>0</v>
      </c>
      <c r="AD176" s="96">
        <v>0</v>
      </c>
      <c r="AE176" s="95">
        <v>0</v>
      </c>
      <c r="AF176" s="95">
        <v>1</v>
      </c>
      <c r="AG176" s="96">
        <v>1.0325</v>
      </c>
      <c r="AH176" s="96">
        <v>1.0244717843847171</v>
      </c>
      <c r="AI176" s="96">
        <v>1.057745057252871</v>
      </c>
      <c r="AJ176" s="96">
        <v>80000</v>
      </c>
      <c r="AK176" s="96">
        <v>84550</v>
      </c>
      <c r="AL176" s="96">
        <v>79736.920148953315</v>
      </c>
      <c r="AM176" s="96">
        <v>75694.855115316372</v>
      </c>
      <c r="AN176" s="96">
        <v>80263.947843037065</v>
      </c>
      <c r="AO176" s="96">
        <v>80000</v>
      </c>
      <c r="AP176" s="96">
        <v>54720.000000000007</v>
      </c>
      <c r="AQ176" s="96">
        <v>51946.105570325119</v>
      </c>
      <c r="AR176" s="96">
        <v>50668.270510301358</v>
      </c>
      <c r="AS176" s="96">
        <v>0</v>
      </c>
      <c r="AT176" s="96">
        <v>75117.370892018778</v>
      </c>
      <c r="AU176" s="96">
        <v>78891.386101565702</v>
      </c>
      <c r="AV176" s="96">
        <v>51946.105570325119</v>
      </c>
      <c r="AW176" s="96">
        <v>50668.270510301358</v>
      </c>
      <c r="AX176" s="96">
        <v>80000</v>
      </c>
      <c r="AY176" s="96">
        <v>79200</v>
      </c>
      <c r="AZ176" s="96">
        <v>80000</v>
      </c>
      <c r="BA176" s="96">
        <v>50000</v>
      </c>
      <c r="BB176" s="96">
        <v>80000</v>
      </c>
      <c r="BC176" s="96">
        <v>80000</v>
      </c>
      <c r="BD176" s="96">
        <v>80000</v>
      </c>
      <c r="BE176" s="96">
        <v>80000</v>
      </c>
      <c r="BF176" s="96">
        <v>80000</v>
      </c>
      <c r="BG176" s="96">
        <v>80000</v>
      </c>
      <c r="BH176" s="96">
        <v>80000</v>
      </c>
      <c r="BI176" s="96">
        <v>80000</v>
      </c>
      <c r="BJ176" s="96">
        <v>80000</v>
      </c>
      <c r="BK176" s="96">
        <v>80000</v>
      </c>
      <c r="BL176" s="96">
        <v>80000</v>
      </c>
      <c r="BM176" s="96">
        <v>80000</v>
      </c>
      <c r="BN176" s="96">
        <v>6858.1228944510822</v>
      </c>
      <c r="BO176" s="96">
        <v>6715.6771180787264</v>
      </c>
      <c r="BP176" s="96">
        <v>6573.6977938115797</v>
      </c>
      <c r="BQ176" s="96">
        <v>7349.2858156028442</v>
      </c>
      <c r="BR176" s="96">
        <v>8007.2147578615304</v>
      </c>
      <c r="BS176" s="96">
        <v>7858.9890109889993</v>
      </c>
      <c r="BT176" s="96">
        <v>2357.9922269081171</v>
      </c>
      <c r="BU176" s="96">
        <v>2217.4843840290491</v>
      </c>
      <c r="BV176" s="96">
        <v>2079.7099060491141</v>
      </c>
      <c r="BW176" s="96">
        <v>1942.396401831985</v>
      </c>
      <c r="BX176" s="96">
        <v>1805.5415617128469</v>
      </c>
      <c r="BY176" s="96">
        <v>1669.1430914309001</v>
      </c>
      <c r="BZ176" s="96">
        <v>5199.9999999999955</v>
      </c>
      <c r="CA176" s="96">
        <v>5199.9999999999955</v>
      </c>
      <c r="CB176" s="96">
        <v>5199.9999999999955</v>
      </c>
      <c r="CC176" s="96">
        <v>5199.9999999999955</v>
      </c>
      <c r="CD176" s="96">
        <v>5199.9999999999955</v>
      </c>
      <c r="CE176" s="96">
        <v>5199.9999999999955</v>
      </c>
      <c r="CF176" s="96">
        <v>0</v>
      </c>
      <c r="CG176" s="96">
        <v>0</v>
      </c>
      <c r="CH176" s="96">
        <v>0</v>
      </c>
      <c r="CI176" s="96">
        <v>0</v>
      </c>
      <c r="CJ176" s="96">
        <v>0</v>
      </c>
      <c r="CK176" s="96">
        <v>0</v>
      </c>
      <c r="CL176" s="96">
        <v>80000</v>
      </c>
      <c r="CM176" s="96">
        <v>80000</v>
      </c>
      <c r="CN176" s="96">
        <v>80000</v>
      </c>
      <c r="CO176" s="96">
        <v>80000</v>
      </c>
      <c r="CP176" s="96">
        <v>80000</v>
      </c>
      <c r="CQ176" s="96">
        <v>80000</v>
      </c>
      <c r="CR176" s="96">
        <v>80000</v>
      </c>
      <c r="CS176" s="96">
        <v>80000</v>
      </c>
      <c r="CT176" s="96">
        <v>80000</v>
      </c>
      <c r="CU176" s="96">
        <v>80000</v>
      </c>
      <c r="CV176" s="96">
        <v>80000</v>
      </c>
      <c r="CW176" s="96">
        <v>80000</v>
      </c>
      <c r="CX176" s="96">
        <v>1556.9229055878791</v>
      </c>
      <c r="CY176" s="96">
        <v>1423.1710028908219</v>
      </c>
      <c r="CZ176" s="96">
        <v>1289.8570833911549</v>
      </c>
      <c r="DA176" s="96">
        <v>2018.1087470449199</v>
      </c>
      <c r="DB176" s="96">
        <v>2635.8824017479242</v>
      </c>
      <c r="DC176" s="96">
        <v>2496.7032967032842</v>
      </c>
      <c r="DD176" s="96">
        <v>2357.9922269081171</v>
      </c>
      <c r="DE176" s="96">
        <v>2217.4843840290491</v>
      </c>
      <c r="DF176" s="96">
        <v>2079.7099060491141</v>
      </c>
      <c r="DG176" s="96">
        <v>1942.396401831985</v>
      </c>
      <c r="DH176" s="96">
        <v>1805.5415617128469</v>
      </c>
      <c r="DI176" s="96">
        <v>1669.1430914309001</v>
      </c>
      <c r="DJ176" s="96">
        <v>0</v>
      </c>
      <c r="DK176" s="96">
        <v>0</v>
      </c>
      <c r="DL176" s="96">
        <v>0</v>
      </c>
      <c r="DM176" s="96">
        <v>0</v>
      </c>
      <c r="DN176" s="96">
        <v>0</v>
      </c>
      <c r="DO176" s="96">
        <v>0</v>
      </c>
      <c r="DP176" s="96">
        <v>0</v>
      </c>
      <c r="DQ176" s="96">
        <v>0</v>
      </c>
      <c r="DR176" s="96">
        <v>0</v>
      </c>
      <c r="DS176" s="96">
        <v>0</v>
      </c>
      <c r="DT176" s="96">
        <v>0</v>
      </c>
      <c r="DU176" s="96">
        <v>0</v>
      </c>
      <c r="DV176" s="96">
        <v>1600.0000000000009</v>
      </c>
      <c r="DW176" s="96">
        <v>1600.0000000000009</v>
      </c>
      <c r="DX176" s="96">
        <v>1600.0000000000009</v>
      </c>
      <c r="DY176" s="96">
        <v>738.78627968335661</v>
      </c>
      <c r="DZ176" s="96">
        <v>0</v>
      </c>
      <c r="EA176" s="96">
        <v>0</v>
      </c>
      <c r="EB176" s="96">
        <v>0</v>
      </c>
      <c r="EC176" s="96">
        <v>0</v>
      </c>
      <c r="ED176" s="96">
        <v>0</v>
      </c>
      <c r="EE176" s="96">
        <v>0</v>
      </c>
      <c r="EF176" s="96">
        <v>0</v>
      </c>
      <c r="EG176" s="96">
        <v>0</v>
      </c>
      <c r="EH176" s="101">
        <v>46204</v>
      </c>
      <c r="EI176" s="99">
        <v>6.5000000000000002E-2</v>
      </c>
      <c r="EJ176" t="s">
        <v>377</v>
      </c>
      <c r="EK176" s="101"/>
      <c r="EL176" s="99"/>
      <c r="EN176" s="101"/>
      <c r="EO176" s="99"/>
      <c r="EQ176" s="101"/>
      <c r="ER176" s="99"/>
    </row>
    <row r="177" spans="1:148" x14ac:dyDescent="0.3">
      <c r="A177" t="s">
        <v>37</v>
      </c>
      <c r="B177" t="s">
        <v>58</v>
      </c>
      <c r="C177" t="s">
        <v>77</v>
      </c>
      <c r="D177" t="s">
        <v>474</v>
      </c>
      <c r="E177" t="s">
        <v>615</v>
      </c>
      <c r="F177" s="94">
        <v>64000</v>
      </c>
      <c r="G177" s="95">
        <v>12</v>
      </c>
      <c r="H177" s="96">
        <v>1.06</v>
      </c>
      <c r="I177" s="96">
        <v>1.0611166666666669</v>
      </c>
      <c r="J177" s="97">
        <v>0.98800419401896411</v>
      </c>
      <c r="K177" s="96">
        <v>0.99894764948874615</v>
      </c>
      <c r="L177" s="96">
        <v>1.012141452489427</v>
      </c>
      <c r="M177" s="96">
        <v>1</v>
      </c>
      <c r="N177" s="98">
        <v>0.66800000000000004</v>
      </c>
      <c r="O177" s="98">
        <v>0.67539898504284501</v>
      </c>
      <c r="P177" s="98">
        <v>0.66167617985721527</v>
      </c>
      <c r="Q177" s="99">
        <v>0</v>
      </c>
      <c r="R177" s="96">
        <v>0.97205346294046147</v>
      </c>
      <c r="S177" s="96">
        <v>1.019011032976213</v>
      </c>
      <c r="T177" s="99">
        <v>1.0534591194968359E-3</v>
      </c>
      <c r="U177" s="99">
        <v>2.7667394411547749E-2</v>
      </c>
      <c r="V177" s="95">
        <v>0</v>
      </c>
      <c r="W177" s="99">
        <v>0</v>
      </c>
      <c r="X177" s="99">
        <v>0</v>
      </c>
      <c r="Y177" s="95">
        <v>0</v>
      </c>
      <c r="Z177" s="95">
        <v>1</v>
      </c>
      <c r="AA177" s="98">
        <v>0.67539898504284501</v>
      </c>
      <c r="AB177" s="98">
        <v>0.66167617985721527</v>
      </c>
      <c r="AC177" s="100">
        <v>0</v>
      </c>
      <c r="AD177" s="96">
        <v>0</v>
      </c>
      <c r="AE177" s="95">
        <v>1</v>
      </c>
      <c r="AF177" s="95">
        <v>1</v>
      </c>
      <c r="AG177" s="96">
        <v>1.0149999999999999</v>
      </c>
      <c r="AH177" s="96">
        <v>0.99194865631796525</v>
      </c>
      <c r="AI177" s="96">
        <v>1.0068277892716959</v>
      </c>
      <c r="AJ177" s="96">
        <v>67840</v>
      </c>
      <c r="AK177" s="96">
        <v>67911.466666666674</v>
      </c>
      <c r="AL177" s="96">
        <v>63232.268417213701</v>
      </c>
      <c r="AM177" s="96">
        <v>63932.649567279746</v>
      </c>
      <c r="AN177" s="96">
        <v>64777.05295932333</v>
      </c>
      <c r="AO177" s="96">
        <v>64000</v>
      </c>
      <c r="AP177" s="96">
        <v>42752</v>
      </c>
      <c r="AQ177" s="96">
        <v>43225.535042742078</v>
      </c>
      <c r="AR177" s="96">
        <v>42347.275510861778</v>
      </c>
      <c r="AS177" s="96">
        <v>0</v>
      </c>
      <c r="AT177" s="96">
        <v>62211.421628189542</v>
      </c>
      <c r="AU177" s="96">
        <v>65216.706110477629</v>
      </c>
      <c r="AV177" s="96">
        <v>43225.535042742078</v>
      </c>
      <c r="AW177" s="96">
        <v>42347.275510861778</v>
      </c>
      <c r="AX177" s="96">
        <v>64000</v>
      </c>
      <c r="AY177" s="96">
        <v>63360</v>
      </c>
      <c r="AZ177" s="96">
        <v>62720</v>
      </c>
      <c r="BA177" s="96">
        <v>41280</v>
      </c>
      <c r="BB177" s="96">
        <v>64000</v>
      </c>
      <c r="BC177" s="96">
        <v>64000</v>
      </c>
      <c r="BD177" s="96">
        <v>64000</v>
      </c>
      <c r="BE177" s="96">
        <v>64000</v>
      </c>
      <c r="BF177" s="96">
        <v>64000</v>
      </c>
      <c r="BG177" s="96">
        <v>64000</v>
      </c>
      <c r="BH177" s="96">
        <v>64000</v>
      </c>
      <c r="BI177" s="96">
        <v>64000</v>
      </c>
      <c r="BJ177" s="96">
        <v>64000</v>
      </c>
      <c r="BK177" s="96">
        <v>64000</v>
      </c>
      <c r="BL177" s="96">
        <v>64000</v>
      </c>
      <c r="BM177" s="96">
        <v>64000</v>
      </c>
      <c r="BN177" s="96">
        <v>3295.7949912638328</v>
      </c>
      <c r="BO177" s="96">
        <v>-513.7340282817604</v>
      </c>
      <c r="BP177" s="96">
        <v>-514.06753738322664</v>
      </c>
      <c r="BQ177" s="96">
        <v>-514.41280746955442</v>
      </c>
      <c r="BR177" s="96">
        <v>-514.7585416643708</v>
      </c>
      <c r="BS177" s="96">
        <v>-515.10474090407854</v>
      </c>
      <c r="BT177" s="96">
        <v>-515.45140612760315</v>
      </c>
      <c r="BU177" s="96">
        <v>-515.80423286264931</v>
      </c>
      <c r="BV177" s="96">
        <v>-516.15184055857094</v>
      </c>
      <c r="BW177" s="96">
        <v>2022.8400862307151</v>
      </c>
      <c r="BX177" s="96">
        <v>2022.47759807068</v>
      </c>
      <c r="BY177" s="96">
        <v>2022.1146203491569</v>
      </c>
      <c r="BZ177" s="96">
        <v>3840.0000000000041</v>
      </c>
      <c r="CA177" s="96">
        <v>0</v>
      </c>
      <c r="CB177" s="96">
        <v>0</v>
      </c>
      <c r="CC177" s="96">
        <v>0</v>
      </c>
      <c r="CD177" s="96">
        <v>0</v>
      </c>
      <c r="CE177" s="96">
        <v>0</v>
      </c>
      <c r="CF177" s="96">
        <v>0</v>
      </c>
      <c r="CG177" s="96">
        <v>0</v>
      </c>
      <c r="CH177" s="96">
        <v>0</v>
      </c>
      <c r="CI177" s="96">
        <v>2560.0000000000018</v>
      </c>
      <c r="CJ177" s="96">
        <v>2560.0000000000018</v>
      </c>
      <c r="CK177" s="96">
        <v>2560.0000000000018</v>
      </c>
      <c r="CL177" s="96">
        <v>64000</v>
      </c>
      <c r="CM177" s="96">
        <v>64000</v>
      </c>
      <c r="CN177" s="96">
        <v>64000</v>
      </c>
      <c r="CO177" s="96">
        <v>64000</v>
      </c>
      <c r="CP177" s="96">
        <v>64000</v>
      </c>
      <c r="CQ177" s="96">
        <v>64000</v>
      </c>
      <c r="CR177" s="96">
        <v>64000</v>
      </c>
      <c r="CS177" s="96">
        <v>64000</v>
      </c>
      <c r="CT177" s="96">
        <v>64000</v>
      </c>
      <c r="CU177" s="96">
        <v>64000</v>
      </c>
      <c r="CV177" s="96">
        <v>64000</v>
      </c>
      <c r="CW177" s="96">
        <v>64000</v>
      </c>
      <c r="CX177" s="96">
        <v>-513.40095163789101</v>
      </c>
      <c r="CY177" s="96">
        <v>-513.7340282817604</v>
      </c>
      <c r="CZ177" s="96">
        <v>-514.06753738322664</v>
      </c>
      <c r="DA177" s="96">
        <v>-514.41280746955442</v>
      </c>
      <c r="DB177" s="96">
        <v>-514.7585416643708</v>
      </c>
      <c r="DC177" s="96">
        <v>-515.10474090407854</v>
      </c>
      <c r="DD177" s="96">
        <v>-515.45140612760315</v>
      </c>
      <c r="DE177" s="96">
        <v>-515.80423286264931</v>
      </c>
      <c r="DF177" s="96">
        <v>-516.15184055857094</v>
      </c>
      <c r="DG177" s="96">
        <v>-516.49991708585219</v>
      </c>
      <c r="DH177" s="96">
        <v>-516.84846339358614</v>
      </c>
      <c r="DI177" s="96">
        <v>-517.19748043350933</v>
      </c>
      <c r="DJ177" s="96">
        <v>2560.0000000000018</v>
      </c>
      <c r="DK177" s="96">
        <v>2560.0000000000018</v>
      </c>
      <c r="DL177" s="96">
        <v>2560.0000000000018</v>
      </c>
      <c r="DM177" s="96">
        <v>2560.0000000000018</v>
      </c>
      <c r="DN177" s="96">
        <v>2560.0000000000018</v>
      </c>
      <c r="DO177" s="96">
        <v>2560.0000000000018</v>
      </c>
      <c r="DP177" s="96">
        <v>2560.0000000000018</v>
      </c>
      <c r="DQ177" s="96">
        <v>2560.0000000000018</v>
      </c>
      <c r="DR177" s="96">
        <v>2560.0000000000018</v>
      </c>
      <c r="DS177" s="96">
        <v>0</v>
      </c>
      <c r="DT177" s="96">
        <v>0</v>
      </c>
      <c r="DU177" s="96">
        <v>0</v>
      </c>
      <c r="DV177" s="96">
        <v>2044.6025855479629</v>
      </c>
      <c r="DW177" s="96">
        <v>2087.7967454440659</v>
      </c>
      <c r="DX177" s="96">
        <v>2131.047441571553</v>
      </c>
      <c r="DY177" s="96">
        <v>2175.8238245349162</v>
      </c>
      <c r="DZ177" s="96">
        <v>2220.6608834734711</v>
      </c>
      <c r="EA177" s="96">
        <v>2265.5587418028199</v>
      </c>
      <c r="EB177" s="96">
        <v>2310.5175232735319</v>
      </c>
      <c r="EC177" s="96">
        <v>2356.2758912373311</v>
      </c>
      <c r="ED177" s="96">
        <v>2401.3578954402701</v>
      </c>
      <c r="EE177" s="96">
        <v>-109.13346336026559</v>
      </c>
      <c r="EF177" s="96">
        <v>-65.667380442540946</v>
      </c>
      <c r="EG177" s="96">
        <v>-22.14211577737046</v>
      </c>
      <c r="EH177" s="101">
        <v>46054</v>
      </c>
      <c r="EI177" s="99">
        <v>0.06</v>
      </c>
      <c r="EJ177" t="s">
        <v>376</v>
      </c>
      <c r="EK177" s="101">
        <v>46661</v>
      </c>
      <c r="EL177" s="99">
        <v>0.04</v>
      </c>
      <c r="EM177" t="s">
        <v>377</v>
      </c>
      <c r="EN177" s="101"/>
      <c r="EO177" s="99"/>
      <c r="EQ177" s="101"/>
      <c r="ER177" s="99"/>
    </row>
    <row r="178" spans="1:148" x14ac:dyDescent="0.3">
      <c r="A178" t="s">
        <v>37</v>
      </c>
      <c r="B178" t="s">
        <v>58</v>
      </c>
      <c r="C178" t="s">
        <v>78</v>
      </c>
      <c r="D178" t="s">
        <v>476</v>
      </c>
      <c r="E178" t="s">
        <v>616</v>
      </c>
      <c r="F178" s="94">
        <v>48000</v>
      </c>
      <c r="G178" s="95">
        <v>12</v>
      </c>
      <c r="H178" s="96">
        <v>1</v>
      </c>
      <c r="I178" s="96">
        <v>1.0634902257324339</v>
      </c>
      <c r="J178" s="97">
        <v>0.99099790299051793</v>
      </c>
      <c r="K178" s="96">
        <v>0.94030013234140641</v>
      </c>
      <c r="L178" s="96">
        <v>1</v>
      </c>
      <c r="M178" s="96">
        <v>1</v>
      </c>
      <c r="N178" s="98">
        <v>0.69599999999999995</v>
      </c>
      <c r="O178" s="98">
        <v>0.65444889210961887</v>
      </c>
      <c r="P178" s="98">
        <v>0.59495353828147168</v>
      </c>
      <c r="Q178" s="99">
        <v>0</v>
      </c>
      <c r="R178" s="96">
        <v>0.85481830212855137</v>
      </c>
      <c r="S178" s="96">
        <v>1</v>
      </c>
      <c r="T178" s="99">
        <v>6.3490225732434125E-2</v>
      </c>
      <c r="U178" s="99">
        <v>9.9999999999999867E-2</v>
      </c>
      <c r="V178" s="95">
        <v>1</v>
      </c>
      <c r="W178" s="99">
        <v>0.1</v>
      </c>
      <c r="X178" s="99">
        <v>0.1</v>
      </c>
      <c r="Y178" s="95">
        <v>0</v>
      </c>
      <c r="Z178" s="95">
        <v>1</v>
      </c>
      <c r="AA178" s="98">
        <v>0.6477494804186984</v>
      </c>
      <c r="AB178" s="98">
        <v>0.61259827652591903</v>
      </c>
      <c r="AC178" s="100">
        <v>-0.66994116909204759</v>
      </c>
      <c r="AD178" s="96">
        <v>0</v>
      </c>
      <c r="AE178" s="95">
        <v>1</v>
      </c>
      <c r="AF178" s="95">
        <v>1</v>
      </c>
      <c r="AG178" s="96">
        <v>1.107</v>
      </c>
      <c r="AH178" s="96">
        <v>1.004037852440528</v>
      </c>
      <c r="AI178" s="96">
        <v>1.111469994776056</v>
      </c>
      <c r="AJ178" s="96">
        <v>48000</v>
      </c>
      <c r="AK178" s="96">
        <v>51047.530835156838</v>
      </c>
      <c r="AL178" s="96">
        <v>47567.899343544857</v>
      </c>
      <c r="AM178" s="96">
        <v>45134.406352387508</v>
      </c>
      <c r="AN178" s="96">
        <v>48000</v>
      </c>
      <c r="AO178" s="96">
        <v>48000</v>
      </c>
      <c r="AP178" s="96">
        <v>33408</v>
      </c>
      <c r="AQ178" s="96">
        <v>31413.546821261709</v>
      </c>
      <c r="AR178" s="96">
        <v>28557.769837510641</v>
      </c>
      <c r="AS178" s="96">
        <v>0</v>
      </c>
      <c r="AT178" s="96">
        <v>41031.278502170462</v>
      </c>
      <c r="AU178" s="96">
        <v>48000</v>
      </c>
      <c r="AV178" s="96">
        <v>31091.97506009752</v>
      </c>
      <c r="AW178" s="96">
        <v>29404.71727324411</v>
      </c>
      <c r="AX178" s="96">
        <v>48000</v>
      </c>
      <c r="AY178" s="96">
        <v>47520</v>
      </c>
      <c r="AZ178" s="96">
        <v>47760</v>
      </c>
      <c r="BA178" s="96">
        <v>29520</v>
      </c>
      <c r="BB178" s="96">
        <v>48000</v>
      </c>
      <c r="BC178" s="96">
        <v>48000</v>
      </c>
      <c r="BD178" s="96">
        <v>48000</v>
      </c>
      <c r="BE178" s="96">
        <v>48000</v>
      </c>
      <c r="BF178" s="96">
        <v>48000</v>
      </c>
      <c r="BG178" s="96">
        <v>48000</v>
      </c>
      <c r="BH178" s="96">
        <v>48000</v>
      </c>
      <c r="BI178" s="96">
        <v>48000</v>
      </c>
      <c r="BJ178" s="96">
        <v>48000</v>
      </c>
      <c r="BK178" s="96">
        <v>48000</v>
      </c>
      <c r="BL178" s="96">
        <v>48000</v>
      </c>
      <c r="BM178" s="96">
        <v>48000</v>
      </c>
      <c r="BN178" s="96">
        <v>5013.5910493912734</v>
      </c>
      <c r="BO178" s="96">
        <v>5013.5212391145351</v>
      </c>
      <c r="BP178" s="96">
        <v>5013.4514744566022</v>
      </c>
      <c r="BQ178" s="96">
        <v>7133.9145685245494</v>
      </c>
      <c r="BR178" s="96">
        <v>7133.8396542277987</v>
      </c>
      <c r="BS178" s="96">
        <v>7133.7647904933656</v>
      </c>
      <c r="BT178" s="96">
        <v>7133.6899772700908</v>
      </c>
      <c r="BU178" s="96">
        <v>7133.6139893078962</v>
      </c>
      <c r="BV178" s="96">
        <v>7133.539277779626</v>
      </c>
      <c r="BW178" s="96">
        <v>2121.3314696441512</v>
      </c>
      <c r="BX178" s="96">
        <v>2121.2636415852912</v>
      </c>
      <c r="BY178" s="96">
        <v>2121.195859213256</v>
      </c>
      <c r="BZ178" s="96">
        <v>4800.0000000000045</v>
      </c>
      <c r="CA178" s="96">
        <v>4800.0000000000045</v>
      </c>
      <c r="CB178" s="96">
        <v>4800.0000000000045</v>
      </c>
      <c r="CC178" s="96">
        <v>6912.0000000000064</v>
      </c>
      <c r="CD178" s="96">
        <v>6912.0000000000064</v>
      </c>
      <c r="CE178" s="96">
        <v>6912.0000000000064</v>
      </c>
      <c r="CF178" s="96">
        <v>6912.0000000000064</v>
      </c>
      <c r="CG178" s="96">
        <v>6912.0000000000064</v>
      </c>
      <c r="CH178" s="96">
        <v>6912.0000000000064</v>
      </c>
      <c r="CI178" s="96">
        <v>1920.000000000002</v>
      </c>
      <c r="CJ178" s="96">
        <v>1920.000000000002</v>
      </c>
      <c r="CK178" s="96">
        <v>1920.000000000002</v>
      </c>
      <c r="CL178" s="96">
        <v>48000</v>
      </c>
      <c r="CM178" s="96">
        <v>48000</v>
      </c>
      <c r="CN178" s="96">
        <v>48000</v>
      </c>
      <c r="CO178" s="96">
        <v>48000</v>
      </c>
      <c r="CP178" s="96">
        <v>48000</v>
      </c>
      <c r="CQ178" s="96">
        <v>48000</v>
      </c>
      <c r="CR178" s="96">
        <v>48000</v>
      </c>
      <c r="CS178" s="96">
        <v>48000</v>
      </c>
      <c r="CT178" s="96">
        <v>48000</v>
      </c>
      <c r="CU178" s="96">
        <v>48000</v>
      </c>
      <c r="CV178" s="96">
        <v>48000</v>
      </c>
      <c r="CW178" s="96">
        <v>48000</v>
      </c>
      <c r="CX178" s="96">
        <v>194.1736812647861</v>
      </c>
      <c r="CY178" s="96">
        <v>194.11021737684919</v>
      </c>
      <c r="CZ178" s="96">
        <v>194.04679496053839</v>
      </c>
      <c r="DA178" s="96">
        <v>193.98126619278241</v>
      </c>
      <c r="DB178" s="96">
        <v>193.915781667652</v>
      </c>
      <c r="DC178" s="96">
        <v>193.85034134035101</v>
      </c>
      <c r="DD178" s="96">
        <v>193.78494516615771</v>
      </c>
      <c r="DE178" s="96">
        <v>193.71852212228191</v>
      </c>
      <c r="DF178" s="96">
        <v>193.6532148423247</v>
      </c>
      <c r="DG178" s="96">
        <v>193.58795158091621</v>
      </c>
      <c r="DH178" s="96">
        <v>193.52273229354819</v>
      </c>
      <c r="DI178" s="96">
        <v>193.45755693581879</v>
      </c>
      <c r="DJ178" s="96">
        <v>1920.000000000002</v>
      </c>
      <c r="DK178" s="96">
        <v>1920.000000000002</v>
      </c>
      <c r="DL178" s="96">
        <v>1920.000000000002</v>
      </c>
      <c r="DM178" s="96">
        <v>0</v>
      </c>
      <c r="DN178" s="96">
        <v>0</v>
      </c>
      <c r="DO178" s="96">
        <v>0</v>
      </c>
      <c r="DP178" s="96">
        <v>0</v>
      </c>
      <c r="DQ178" s="96">
        <v>0</v>
      </c>
      <c r="DR178" s="96">
        <v>0</v>
      </c>
      <c r="DS178" s="96">
        <v>0</v>
      </c>
      <c r="DT178" s="96">
        <v>0</v>
      </c>
      <c r="DU178" s="96">
        <v>0</v>
      </c>
      <c r="DV178" s="96">
        <v>2112.5860023070122</v>
      </c>
      <c r="DW178" s="96">
        <v>2096.2731315449691</v>
      </c>
      <c r="DX178" s="96">
        <v>2079.9708778026052</v>
      </c>
      <c r="DY178" s="96">
        <v>137.62226657698309</v>
      </c>
      <c r="DZ178" s="96">
        <v>121.43727229133459</v>
      </c>
      <c r="EA178" s="96">
        <v>105.26315789473981</v>
      </c>
      <c r="EB178" s="96">
        <v>89.099912420333993</v>
      </c>
      <c r="EC178" s="96">
        <v>72.682822075758935</v>
      </c>
      <c r="ED178" s="96">
        <v>56.541459333299571</v>
      </c>
      <c r="EE178" s="96">
        <v>40.410932521883318</v>
      </c>
      <c r="EF178" s="96">
        <v>24.291230733691549</v>
      </c>
      <c r="EG178" s="96">
        <v>8.1823430755285642</v>
      </c>
      <c r="EH178" s="101">
        <v>46296</v>
      </c>
      <c r="EI178" s="99">
        <v>0.1</v>
      </c>
      <c r="EJ178" t="s">
        <v>478</v>
      </c>
      <c r="EK178" s="101">
        <v>46478</v>
      </c>
      <c r="EL178" s="99">
        <v>0.04</v>
      </c>
      <c r="EM178" t="s">
        <v>377</v>
      </c>
      <c r="EN178" s="101"/>
      <c r="EO178" s="99"/>
      <c r="EQ178" s="101"/>
      <c r="ER178" s="99"/>
    </row>
    <row r="179" spans="1:148" x14ac:dyDescent="0.3">
      <c r="A179" t="s">
        <v>37</v>
      </c>
      <c r="B179" t="s">
        <v>58</v>
      </c>
      <c r="C179" t="s">
        <v>84</v>
      </c>
      <c r="D179" t="s">
        <v>479</v>
      </c>
      <c r="E179" t="s">
        <v>617</v>
      </c>
      <c r="F179" s="94">
        <v>32000</v>
      </c>
      <c r="G179" s="95">
        <v>12</v>
      </c>
      <c r="H179" s="96">
        <v>1.03</v>
      </c>
      <c r="I179" s="96">
        <v>1.0290625</v>
      </c>
      <c r="J179" s="97">
        <v>0.99399161196207142</v>
      </c>
      <c r="K179" s="96">
        <v>1.000911023382933</v>
      </c>
      <c r="L179" s="96">
        <v>1.006044706983058</v>
      </c>
      <c r="M179" s="96">
        <v>1</v>
      </c>
      <c r="N179" s="98">
        <v>0.68</v>
      </c>
      <c r="O179" s="98">
        <v>0.68473364132006942</v>
      </c>
      <c r="P179" s="98">
        <v>0.67506345487317798</v>
      </c>
      <c r="Q179" s="99">
        <v>0</v>
      </c>
      <c r="R179" s="96">
        <v>0.99999999999999978</v>
      </c>
      <c r="S179" s="96">
        <v>0.9927403748134972</v>
      </c>
      <c r="T179" s="99">
        <v>-9.1019417475712849E-4</v>
      </c>
      <c r="U179" s="99">
        <v>9.1102338293347351E-4</v>
      </c>
      <c r="V179" s="95">
        <v>0</v>
      </c>
      <c r="W179" s="99">
        <v>0</v>
      </c>
      <c r="X179" s="99">
        <v>0</v>
      </c>
      <c r="Y179" s="95">
        <v>0</v>
      </c>
      <c r="Z179" s="95">
        <v>1</v>
      </c>
      <c r="AA179" s="98">
        <v>0.68473364132006942</v>
      </c>
      <c r="AB179" s="98">
        <v>0.67506345487317798</v>
      </c>
      <c r="AC179" s="100">
        <v>0</v>
      </c>
      <c r="AD179" s="96">
        <v>0</v>
      </c>
      <c r="AE179" s="95">
        <v>1</v>
      </c>
      <c r="AF179" s="95">
        <v>0</v>
      </c>
      <c r="AG179" s="96">
        <v>1.0075000000000001</v>
      </c>
      <c r="AH179" s="96">
        <v>1.016200824295963</v>
      </c>
      <c r="AI179" s="96">
        <v>1.0238230697317869</v>
      </c>
      <c r="AJ179" s="96">
        <v>32960</v>
      </c>
      <c r="AK179" s="96">
        <v>32930.000000000007</v>
      </c>
      <c r="AL179" s="96">
        <v>31807.73158278628</v>
      </c>
      <c r="AM179" s="96">
        <v>32029.15274825387</v>
      </c>
      <c r="AN179" s="96">
        <v>32193.430623457869</v>
      </c>
      <c r="AO179" s="96">
        <v>32000</v>
      </c>
      <c r="AP179" s="96">
        <v>21760</v>
      </c>
      <c r="AQ179" s="96">
        <v>21911.476522242221</v>
      </c>
      <c r="AR179" s="96">
        <v>21602.030555941699</v>
      </c>
      <c r="AS179" s="96">
        <v>0</v>
      </c>
      <c r="AT179" s="96">
        <v>31999.999999999989</v>
      </c>
      <c r="AU179" s="96">
        <v>31767.691994031909</v>
      </c>
      <c r="AV179" s="96">
        <v>21911.476522242221</v>
      </c>
      <c r="AW179" s="96">
        <v>21602.030555941699</v>
      </c>
      <c r="AX179" s="96">
        <v>32000</v>
      </c>
      <c r="AY179" s="96">
        <v>31680</v>
      </c>
      <c r="AZ179" s="96">
        <v>32320</v>
      </c>
      <c r="BA179" s="96">
        <v>20320</v>
      </c>
      <c r="BB179" s="96">
        <v>32000</v>
      </c>
      <c r="BC179" s="96">
        <v>32000</v>
      </c>
      <c r="BD179" s="96">
        <v>32000</v>
      </c>
      <c r="BE179" s="96">
        <v>32000</v>
      </c>
      <c r="BF179" s="96">
        <v>32000</v>
      </c>
      <c r="BG179" s="96">
        <v>32000</v>
      </c>
      <c r="BH179" s="96">
        <v>32000</v>
      </c>
      <c r="BI179" s="96">
        <v>32000</v>
      </c>
      <c r="BJ179" s="96">
        <v>32000</v>
      </c>
      <c r="BK179" s="96">
        <v>32000</v>
      </c>
      <c r="BL179" s="96">
        <v>32000</v>
      </c>
      <c r="BM179" s="96">
        <v>32000</v>
      </c>
      <c r="BN179" s="96">
        <v>1497.9359685208419</v>
      </c>
      <c r="BO179" s="96">
        <v>1497.227320427804</v>
      </c>
      <c r="BP179" s="96">
        <v>1496.520536948673</v>
      </c>
      <c r="BQ179" s="96">
        <v>520.18616251363881</v>
      </c>
      <c r="BR179" s="96">
        <v>519.48051948052409</v>
      </c>
      <c r="BS179" s="96">
        <v>518.77678829198715</v>
      </c>
      <c r="BT179" s="96">
        <v>518.07496118873792</v>
      </c>
      <c r="BU179" s="96">
        <v>517.36357193480126</v>
      </c>
      <c r="BV179" s="96">
        <v>516.66556079003817</v>
      </c>
      <c r="BW179" s="96">
        <v>515.96943057825933</v>
      </c>
      <c r="BX179" s="96">
        <v>515.275173706847</v>
      </c>
      <c r="BY179" s="96">
        <v>514.58278262401791</v>
      </c>
      <c r="BZ179" s="96">
        <v>960.00000000000091</v>
      </c>
      <c r="CA179" s="96">
        <v>960.00000000000091</v>
      </c>
      <c r="CB179" s="96">
        <v>960.00000000000091</v>
      </c>
      <c r="CC179" s="96">
        <v>0</v>
      </c>
      <c r="CD179" s="96">
        <v>0</v>
      </c>
      <c r="CE179" s="96">
        <v>0</v>
      </c>
      <c r="CF179" s="96">
        <v>0</v>
      </c>
      <c r="CG179" s="96">
        <v>0</v>
      </c>
      <c r="CH179" s="96">
        <v>0</v>
      </c>
      <c r="CI179" s="96">
        <v>0</v>
      </c>
      <c r="CJ179" s="96">
        <v>0</v>
      </c>
      <c r="CK179" s="96">
        <v>0</v>
      </c>
      <c r="CL179" s="96">
        <v>32000</v>
      </c>
      <c r="CM179" s="96">
        <v>32000</v>
      </c>
      <c r="CN179" s="96">
        <v>32000</v>
      </c>
      <c r="CO179" s="96">
        <v>32000</v>
      </c>
      <c r="CP179" s="96">
        <v>32000</v>
      </c>
      <c r="CQ179" s="96">
        <v>32000</v>
      </c>
      <c r="CR179" s="96">
        <v>32000</v>
      </c>
      <c r="CS179" s="96">
        <v>32000</v>
      </c>
      <c r="CT179" s="96">
        <v>32000</v>
      </c>
      <c r="CU179" s="96">
        <v>32000</v>
      </c>
      <c r="CV179" s="96">
        <v>32000</v>
      </c>
      <c r="CW179" s="96">
        <v>32000</v>
      </c>
      <c r="CX179" s="96">
        <v>522.26793060275872</v>
      </c>
      <c r="CY179" s="96">
        <v>521.57992274543835</v>
      </c>
      <c r="CZ179" s="96">
        <v>520.8937251928844</v>
      </c>
      <c r="DA179" s="96">
        <v>520.18616251363881</v>
      </c>
      <c r="DB179" s="96">
        <v>519.48051948052409</v>
      </c>
      <c r="DC179" s="96">
        <v>518.77678829198715</v>
      </c>
      <c r="DD179" s="96">
        <v>518.07496118873792</v>
      </c>
      <c r="DE179" s="96">
        <v>517.36357193480126</v>
      </c>
      <c r="DF179" s="96">
        <v>516.66556079003817</v>
      </c>
      <c r="DG179" s="96">
        <v>515.96943057825933</v>
      </c>
      <c r="DH179" s="96">
        <v>515.275173706847</v>
      </c>
      <c r="DI179" s="96">
        <v>514.58278262401791</v>
      </c>
      <c r="DJ179" s="96">
        <v>0</v>
      </c>
      <c r="DK179" s="96">
        <v>0</v>
      </c>
      <c r="DL179" s="96">
        <v>0</v>
      </c>
      <c r="DM179" s="96">
        <v>0</v>
      </c>
      <c r="DN179" s="96">
        <v>0</v>
      </c>
      <c r="DO179" s="96">
        <v>0</v>
      </c>
      <c r="DP179" s="96">
        <v>0</v>
      </c>
      <c r="DQ179" s="96">
        <v>0</v>
      </c>
      <c r="DR179" s="96">
        <v>0</v>
      </c>
      <c r="DS179" s="96">
        <v>0</v>
      </c>
      <c r="DT179" s="96">
        <v>0</v>
      </c>
      <c r="DU179" s="96">
        <v>0</v>
      </c>
      <c r="DV179" s="96">
        <v>492.05860354612702</v>
      </c>
      <c r="DW179" s="96">
        <v>449.94177999429041</v>
      </c>
      <c r="DX179" s="96">
        <v>407.93400035106231</v>
      </c>
      <c r="DY179" s="96">
        <v>364.61642965137742</v>
      </c>
      <c r="DZ179" s="96">
        <v>321.41450391701909</v>
      </c>
      <c r="EA179" s="96">
        <v>278.32776065910991</v>
      </c>
      <c r="EB179" s="96">
        <v>235.35573985159169</v>
      </c>
      <c r="EC179" s="96">
        <v>191.7963471513886</v>
      </c>
      <c r="ED179" s="96">
        <v>149.0542628909779</v>
      </c>
      <c r="EE179" s="96">
        <v>106.4255282149347</v>
      </c>
      <c r="EF179" s="96">
        <v>63.90969282535508</v>
      </c>
      <c r="EG179" s="96">
        <v>21.50630880630899</v>
      </c>
      <c r="EH179" s="101">
        <v>46113</v>
      </c>
      <c r="EI179" s="99">
        <v>0.03</v>
      </c>
      <c r="EJ179" t="s">
        <v>376</v>
      </c>
      <c r="EK179" s="101"/>
      <c r="EL179" s="99"/>
      <c r="EN179" s="101"/>
      <c r="EO179" s="99"/>
      <c r="EQ179" s="101"/>
      <c r="ER179" s="99"/>
    </row>
    <row r="180" spans="1:148" x14ac:dyDescent="0.3">
      <c r="A180" t="s">
        <v>37</v>
      </c>
      <c r="B180" t="s">
        <v>58</v>
      </c>
      <c r="C180" t="s">
        <v>89</v>
      </c>
      <c r="D180" t="s">
        <v>481</v>
      </c>
      <c r="E180" t="s">
        <v>618</v>
      </c>
      <c r="F180" s="94">
        <v>84000</v>
      </c>
      <c r="G180" s="95">
        <v>12</v>
      </c>
      <c r="H180" s="96">
        <v>1.04</v>
      </c>
      <c r="I180" s="96">
        <v>1.0377777777777779</v>
      </c>
      <c r="J180" s="97">
        <v>0.9900000000000001</v>
      </c>
      <c r="K180" s="96">
        <v>1.0021413276231259</v>
      </c>
      <c r="L180" s="96">
        <v>1.0101010101010099</v>
      </c>
      <c r="M180" s="96">
        <v>1</v>
      </c>
      <c r="N180" s="98">
        <v>0.66400000000000003</v>
      </c>
      <c r="O180" s="98">
        <v>0.67214327428460185</v>
      </c>
      <c r="P180" s="98">
        <v>0.67070707070707047</v>
      </c>
      <c r="Q180" s="99">
        <v>0</v>
      </c>
      <c r="R180" s="96">
        <v>0.99999999999999978</v>
      </c>
      <c r="S180" s="96">
        <v>1.0101010101010099</v>
      </c>
      <c r="T180" s="99">
        <v>-2.1367521367520181E-3</v>
      </c>
      <c r="U180" s="99">
        <v>2.1413276231263541E-3</v>
      </c>
      <c r="V180" s="95">
        <v>0</v>
      </c>
      <c r="W180" s="99">
        <v>0</v>
      </c>
      <c r="X180" s="99">
        <v>0</v>
      </c>
      <c r="Y180" s="95">
        <v>0</v>
      </c>
      <c r="Z180" s="95">
        <v>1</v>
      </c>
      <c r="AA180" s="98">
        <v>0.67214327428460185</v>
      </c>
      <c r="AB180" s="98">
        <v>0.67070707070707047</v>
      </c>
      <c r="AC180" s="100">
        <v>0</v>
      </c>
      <c r="AD180" s="96">
        <v>0</v>
      </c>
      <c r="AE180" s="95">
        <v>1</v>
      </c>
      <c r="AF180" s="95">
        <v>0</v>
      </c>
      <c r="AG180" s="96">
        <v>1.013333333333333</v>
      </c>
      <c r="AH180" s="96">
        <v>1</v>
      </c>
      <c r="AI180" s="96">
        <v>1.013333333333333</v>
      </c>
      <c r="AJ180" s="96">
        <v>87360</v>
      </c>
      <c r="AK180" s="96">
        <v>87173.333333333343</v>
      </c>
      <c r="AL180" s="96">
        <v>83160.000000000015</v>
      </c>
      <c r="AM180" s="96">
        <v>84179.871520342611</v>
      </c>
      <c r="AN180" s="96">
        <v>84848.484848484833</v>
      </c>
      <c r="AO180" s="96">
        <v>84000</v>
      </c>
      <c r="AP180" s="96">
        <v>55776</v>
      </c>
      <c r="AQ180" s="96">
        <v>56460.035039906557</v>
      </c>
      <c r="AR180" s="96">
        <v>56339.393939393922</v>
      </c>
      <c r="AS180" s="96">
        <v>0</v>
      </c>
      <c r="AT180" s="96">
        <v>83999.999999999985</v>
      </c>
      <c r="AU180" s="96">
        <v>84848.484848484833</v>
      </c>
      <c r="AV180" s="96">
        <v>56460.035039906557</v>
      </c>
      <c r="AW180" s="96">
        <v>56339.393939393922</v>
      </c>
      <c r="AX180" s="96">
        <v>84000</v>
      </c>
      <c r="AY180" s="96">
        <v>83160</v>
      </c>
      <c r="AZ180" s="96">
        <v>83160</v>
      </c>
      <c r="BA180" s="96">
        <v>55020</v>
      </c>
      <c r="BB180" s="96">
        <v>84000</v>
      </c>
      <c r="BC180" s="96">
        <v>84000</v>
      </c>
      <c r="BD180" s="96">
        <v>84000</v>
      </c>
      <c r="BE180" s="96">
        <v>84000</v>
      </c>
      <c r="BF180" s="96">
        <v>84000</v>
      </c>
      <c r="BG180" s="96">
        <v>84000</v>
      </c>
      <c r="BH180" s="96">
        <v>84000</v>
      </c>
      <c r="BI180" s="96">
        <v>84000</v>
      </c>
      <c r="BJ180" s="96">
        <v>84000</v>
      </c>
      <c r="BK180" s="96">
        <v>84000</v>
      </c>
      <c r="BL180" s="96">
        <v>84000</v>
      </c>
      <c r="BM180" s="96">
        <v>84000</v>
      </c>
      <c r="BN180" s="96">
        <v>3360.0000000000032</v>
      </c>
      <c r="BO180" s="96">
        <v>3360.0000000000032</v>
      </c>
      <c r="BP180" s="96">
        <v>3360.0000000000032</v>
      </c>
      <c r="BQ180" s="96">
        <v>3360.0000000000032</v>
      </c>
      <c r="BR180" s="96">
        <v>0</v>
      </c>
      <c r="BS180" s="96">
        <v>0</v>
      </c>
      <c r="BT180" s="96">
        <v>0</v>
      </c>
      <c r="BU180" s="96">
        <v>0</v>
      </c>
      <c r="BV180" s="96">
        <v>0</v>
      </c>
      <c r="BW180" s="96">
        <v>0</v>
      </c>
      <c r="BX180" s="96">
        <v>0</v>
      </c>
      <c r="BY180" s="96">
        <v>0</v>
      </c>
      <c r="BZ180" s="96">
        <v>3360.0000000000032</v>
      </c>
      <c r="CA180" s="96">
        <v>3360.0000000000032</v>
      </c>
      <c r="CB180" s="96">
        <v>3360.0000000000032</v>
      </c>
      <c r="CC180" s="96">
        <v>3360.0000000000032</v>
      </c>
      <c r="CD180" s="96">
        <v>0</v>
      </c>
      <c r="CE180" s="96">
        <v>0</v>
      </c>
      <c r="CF180" s="96">
        <v>0</v>
      </c>
      <c r="CG180" s="96">
        <v>0</v>
      </c>
      <c r="CH180" s="96">
        <v>0</v>
      </c>
      <c r="CI180" s="96">
        <v>0</v>
      </c>
      <c r="CJ180" s="96">
        <v>0</v>
      </c>
      <c r="CK180" s="96">
        <v>0</v>
      </c>
      <c r="CL180" s="96">
        <v>84000</v>
      </c>
      <c r="CM180" s="96">
        <v>84000</v>
      </c>
      <c r="CN180" s="96">
        <v>84000</v>
      </c>
      <c r="CO180" s="96">
        <v>84000</v>
      </c>
      <c r="CP180" s="96">
        <v>84000</v>
      </c>
      <c r="CQ180" s="96">
        <v>84000</v>
      </c>
      <c r="CR180" s="96">
        <v>84000</v>
      </c>
      <c r="CS180" s="96">
        <v>84000</v>
      </c>
      <c r="CT180" s="96">
        <v>84000</v>
      </c>
      <c r="CU180" s="96">
        <v>84000</v>
      </c>
      <c r="CV180" s="96">
        <v>84000</v>
      </c>
      <c r="CW180" s="96">
        <v>84000</v>
      </c>
      <c r="CX180" s="96">
        <v>0</v>
      </c>
      <c r="CY180" s="96">
        <v>0</v>
      </c>
      <c r="CZ180" s="96">
        <v>0</v>
      </c>
      <c r="DA180" s="96">
        <v>0</v>
      </c>
      <c r="DB180" s="96">
        <v>0</v>
      </c>
      <c r="DC180" s="96">
        <v>0</v>
      </c>
      <c r="DD180" s="96">
        <v>0</v>
      </c>
      <c r="DE180" s="96">
        <v>0</v>
      </c>
      <c r="DF180" s="96">
        <v>0</v>
      </c>
      <c r="DG180" s="96">
        <v>0</v>
      </c>
      <c r="DH180" s="96">
        <v>0</v>
      </c>
      <c r="DI180" s="96">
        <v>0</v>
      </c>
      <c r="DJ180" s="96">
        <v>0</v>
      </c>
      <c r="DK180" s="96">
        <v>0</v>
      </c>
      <c r="DL180" s="96">
        <v>0</v>
      </c>
      <c r="DM180" s="96">
        <v>0</v>
      </c>
      <c r="DN180" s="96">
        <v>0</v>
      </c>
      <c r="DO180" s="96">
        <v>0</v>
      </c>
      <c r="DP180" s="96">
        <v>0</v>
      </c>
      <c r="DQ180" s="96">
        <v>0</v>
      </c>
      <c r="DR180" s="96">
        <v>0</v>
      </c>
      <c r="DS180" s="96">
        <v>0</v>
      </c>
      <c r="DT180" s="96">
        <v>0</v>
      </c>
      <c r="DU180" s="96">
        <v>0</v>
      </c>
      <c r="DV180" s="96">
        <v>0</v>
      </c>
      <c r="DW180" s="96">
        <v>0</v>
      </c>
      <c r="DX180" s="96">
        <v>0</v>
      </c>
      <c r="DY180" s="96">
        <v>0</v>
      </c>
      <c r="DZ180" s="96">
        <v>0</v>
      </c>
      <c r="EA180" s="96">
        <v>0</v>
      </c>
      <c r="EB180" s="96">
        <v>0</v>
      </c>
      <c r="EC180" s="96">
        <v>0</v>
      </c>
      <c r="ED180" s="96">
        <v>0</v>
      </c>
      <c r="EE180" s="96">
        <v>0</v>
      </c>
      <c r="EF180" s="96">
        <v>0</v>
      </c>
      <c r="EG180" s="96">
        <v>0</v>
      </c>
      <c r="EH180" s="101">
        <v>46143</v>
      </c>
      <c r="EI180" s="99">
        <v>0.04</v>
      </c>
      <c r="EJ180" t="s">
        <v>376</v>
      </c>
      <c r="EK180" s="101"/>
      <c r="EL180" s="99"/>
      <c r="EN180" s="101"/>
      <c r="EO180" s="99"/>
      <c r="EQ180" s="101"/>
      <c r="ER180" s="99"/>
    </row>
    <row r="181" spans="1:148" x14ac:dyDescent="0.3">
      <c r="A181" t="s">
        <v>37</v>
      </c>
      <c r="B181" t="s">
        <v>58</v>
      </c>
      <c r="C181" t="s">
        <v>91</v>
      </c>
      <c r="D181" t="s">
        <v>483</v>
      </c>
      <c r="E181" t="s">
        <v>619</v>
      </c>
      <c r="F181" s="94">
        <v>68000</v>
      </c>
      <c r="G181" s="95">
        <v>12</v>
      </c>
      <c r="H181" s="96">
        <v>1</v>
      </c>
      <c r="I181" s="96">
        <v>1.01125</v>
      </c>
      <c r="J181" s="97">
        <v>0.99299370897155337</v>
      </c>
      <c r="K181" s="96">
        <v>0.9888751545117429</v>
      </c>
      <c r="L181" s="96">
        <v>1.007055725494679</v>
      </c>
      <c r="M181" s="96">
        <v>1</v>
      </c>
      <c r="N181" s="98">
        <v>0.69199999999999995</v>
      </c>
      <c r="O181" s="98">
        <v>0.68912985121613646</v>
      </c>
      <c r="P181" s="98">
        <v>0.66420298214111995</v>
      </c>
      <c r="Q181" s="99">
        <v>0</v>
      </c>
      <c r="R181" s="96">
        <v>0.96269554753309261</v>
      </c>
      <c r="S181" s="96">
        <v>0.99702434638596604</v>
      </c>
      <c r="T181" s="99">
        <v>1.1249999999999981E-2</v>
      </c>
      <c r="U181" s="99">
        <v>2.7194066749073102E-2</v>
      </c>
      <c r="V181" s="95">
        <v>0</v>
      </c>
      <c r="W181" s="99">
        <v>0</v>
      </c>
      <c r="X181" s="99">
        <v>0</v>
      </c>
      <c r="Y181" s="95">
        <v>0</v>
      </c>
      <c r="Z181" s="95">
        <v>1</v>
      </c>
      <c r="AA181" s="98">
        <v>0.68912985121613646</v>
      </c>
      <c r="AB181" s="98">
        <v>0.66420298214111995</v>
      </c>
      <c r="AC181" s="100">
        <v>0</v>
      </c>
      <c r="AD181" s="96">
        <v>0</v>
      </c>
      <c r="AE181" s="95">
        <v>0</v>
      </c>
      <c r="AF181" s="95">
        <v>1</v>
      </c>
      <c r="AG181" s="96">
        <v>1.03</v>
      </c>
      <c r="AH181" s="96">
        <v>1.012138206284618</v>
      </c>
      <c r="AI181" s="96">
        <v>1.042501799533555</v>
      </c>
      <c r="AJ181" s="96">
        <v>68000</v>
      </c>
      <c r="AK181" s="96">
        <v>68765</v>
      </c>
      <c r="AL181" s="96">
        <v>67523.572210065628</v>
      </c>
      <c r="AM181" s="96">
        <v>67243.510506798513</v>
      </c>
      <c r="AN181" s="96">
        <v>68479.789333638182</v>
      </c>
      <c r="AO181" s="96">
        <v>68000</v>
      </c>
      <c r="AP181" s="96">
        <v>47056</v>
      </c>
      <c r="AQ181" s="96">
        <v>46860.829882697282</v>
      </c>
      <c r="AR181" s="96">
        <v>45165.802785596163</v>
      </c>
      <c r="AS181" s="96">
        <v>0</v>
      </c>
      <c r="AT181" s="96">
        <v>65463.297232250297</v>
      </c>
      <c r="AU181" s="96">
        <v>67797.655554245692</v>
      </c>
      <c r="AV181" s="96">
        <v>46860.829882697282</v>
      </c>
      <c r="AW181" s="96">
        <v>45165.802785596163</v>
      </c>
      <c r="AX181" s="96">
        <v>68000</v>
      </c>
      <c r="AY181" s="96">
        <v>67320</v>
      </c>
      <c r="AZ181" s="96">
        <v>68340</v>
      </c>
      <c r="BA181" s="96">
        <v>42500</v>
      </c>
      <c r="BB181" s="96">
        <v>68000</v>
      </c>
      <c r="BC181" s="96">
        <v>68000</v>
      </c>
      <c r="BD181" s="96">
        <v>68000</v>
      </c>
      <c r="BE181" s="96">
        <v>68000</v>
      </c>
      <c r="BF181" s="96">
        <v>68000</v>
      </c>
      <c r="BG181" s="96">
        <v>68000</v>
      </c>
      <c r="BH181" s="96">
        <v>68000</v>
      </c>
      <c r="BI181" s="96">
        <v>68000</v>
      </c>
      <c r="BJ181" s="96">
        <v>68000</v>
      </c>
      <c r="BK181" s="96">
        <v>68000</v>
      </c>
      <c r="BL181" s="96">
        <v>68000</v>
      </c>
      <c r="BM181" s="96">
        <v>68000</v>
      </c>
      <c r="BN181" s="96">
        <v>829.97542175927117</v>
      </c>
      <c r="BO181" s="96">
        <v>829.15747978887214</v>
      </c>
      <c r="BP181" s="96">
        <v>828.34114839720212</v>
      </c>
      <c r="BQ181" s="96">
        <v>3580.598786423946</v>
      </c>
      <c r="BR181" s="96">
        <v>3579.724558277419</v>
      </c>
      <c r="BS181" s="96">
        <v>3578.8521044751378</v>
      </c>
      <c r="BT181" s="96">
        <v>3577.9814196207399</v>
      </c>
      <c r="BU181" s="96">
        <v>3577.098268391082</v>
      </c>
      <c r="BV181" s="96">
        <v>3576.231134109521</v>
      </c>
      <c r="BW181" s="96">
        <v>3575.3657526302809</v>
      </c>
      <c r="BX181" s="96">
        <v>3574.5021186440581</v>
      </c>
      <c r="BY181" s="96">
        <v>3573.64022686311</v>
      </c>
      <c r="BZ181" s="96">
        <v>0</v>
      </c>
      <c r="CA181" s="96">
        <v>0</v>
      </c>
      <c r="CB181" s="96">
        <v>0</v>
      </c>
      <c r="CC181" s="96">
        <v>2720.0000000000018</v>
      </c>
      <c r="CD181" s="96">
        <v>2720.0000000000018</v>
      </c>
      <c r="CE181" s="96">
        <v>2720.0000000000018</v>
      </c>
      <c r="CF181" s="96">
        <v>2720.0000000000018</v>
      </c>
      <c r="CG181" s="96">
        <v>2720.0000000000018</v>
      </c>
      <c r="CH181" s="96">
        <v>2720.0000000000018</v>
      </c>
      <c r="CI181" s="96">
        <v>2720.0000000000018</v>
      </c>
      <c r="CJ181" s="96">
        <v>2720.0000000000018</v>
      </c>
      <c r="CK181" s="96">
        <v>2720.0000000000018</v>
      </c>
      <c r="CL181" s="96">
        <v>68000</v>
      </c>
      <c r="CM181" s="96">
        <v>68000</v>
      </c>
      <c r="CN181" s="96">
        <v>68000</v>
      </c>
      <c r="CO181" s="96">
        <v>68000</v>
      </c>
      <c r="CP181" s="96">
        <v>68000</v>
      </c>
      <c r="CQ181" s="96">
        <v>68000</v>
      </c>
      <c r="CR181" s="96">
        <v>68000</v>
      </c>
      <c r="CS181" s="96">
        <v>68000</v>
      </c>
      <c r="CT181" s="96">
        <v>68000</v>
      </c>
      <c r="CU181" s="96">
        <v>68000</v>
      </c>
      <c r="CV181" s="96">
        <v>68000</v>
      </c>
      <c r="CW181" s="96">
        <v>68000</v>
      </c>
      <c r="CX181" s="96">
        <v>829.97542175927117</v>
      </c>
      <c r="CY181" s="96">
        <v>829.15747978887214</v>
      </c>
      <c r="CZ181" s="96">
        <v>828.34114839720212</v>
      </c>
      <c r="DA181" s="96">
        <v>827.49883309994493</v>
      </c>
      <c r="DB181" s="96">
        <v>826.65822911289501</v>
      </c>
      <c r="DC181" s="96">
        <v>825.81933122608575</v>
      </c>
      <c r="DD181" s="96">
        <v>824.98213425070423</v>
      </c>
      <c r="DE181" s="96">
        <v>824.1329503760353</v>
      </c>
      <c r="DF181" s="96">
        <v>823.29916741300394</v>
      </c>
      <c r="DG181" s="96">
        <v>822.46706983680087</v>
      </c>
      <c r="DH181" s="96">
        <v>821.63665254236753</v>
      </c>
      <c r="DI181" s="96">
        <v>820.80791044530076</v>
      </c>
      <c r="DJ181" s="96">
        <v>2720.0000000000018</v>
      </c>
      <c r="DK181" s="96">
        <v>2720.0000000000018</v>
      </c>
      <c r="DL181" s="96">
        <v>2720.0000000000018</v>
      </c>
      <c r="DM181" s="96">
        <v>0</v>
      </c>
      <c r="DN181" s="96">
        <v>0</v>
      </c>
      <c r="DO181" s="96">
        <v>0</v>
      </c>
      <c r="DP181" s="96">
        <v>0</v>
      </c>
      <c r="DQ181" s="96">
        <v>0</v>
      </c>
      <c r="DR181" s="96">
        <v>0</v>
      </c>
      <c r="DS181" s="96">
        <v>0</v>
      </c>
      <c r="DT181" s="96">
        <v>0</v>
      </c>
      <c r="DU181" s="96">
        <v>0</v>
      </c>
      <c r="DV181" s="96">
        <v>3536.5526354911708</v>
      </c>
      <c r="DW181" s="96">
        <v>3466.9025380375501</v>
      </c>
      <c r="DX181" s="96">
        <v>3397.387935440267</v>
      </c>
      <c r="DY181" s="96">
        <v>582.3643730030667</v>
      </c>
      <c r="DZ181" s="96">
        <v>513.53263462708651</v>
      </c>
      <c r="EA181" s="96">
        <v>444.83892176199021</v>
      </c>
      <c r="EB181" s="96">
        <v>376.28281965812869</v>
      </c>
      <c r="EC181" s="96">
        <v>306.74343454226351</v>
      </c>
      <c r="ED181" s="96">
        <v>238.46355532249851</v>
      </c>
      <c r="EE181" s="96">
        <v>170.32004583775961</v>
      </c>
      <c r="EF181" s="96">
        <v>102.3124979557153</v>
      </c>
      <c r="EG181" s="96">
        <v>34.440505170969971</v>
      </c>
      <c r="EH181" s="101">
        <v>46478</v>
      </c>
      <c r="EI181" s="99">
        <v>0.04</v>
      </c>
      <c r="EJ181" t="s">
        <v>377</v>
      </c>
      <c r="EK181" s="101"/>
      <c r="EL181" s="99"/>
      <c r="EN181" s="101"/>
      <c r="EO181" s="99"/>
      <c r="EQ181" s="101"/>
      <c r="ER181" s="99"/>
    </row>
    <row r="182" spans="1:148" x14ac:dyDescent="0.3">
      <c r="A182" t="s">
        <v>37</v>
      </c>
      <c r="B182" t="s">
        <v>58</v>
      </c>
      <c r="C182" t="s">
        <v>93</v>
      </c>
      <c r="D182" t="s">
        <v>485</v>
      </c>
      <c r="E182" t="s">
        <v>620</v>
      </c>
      <c r="F182" s="94">
        <v>52000</v>
      </c>
      <c r="G182" s="95">
        <v>12</v>
      </c>
      <c r="H182" s="96">
        <v>1.06</v>
      </c>
      <c r="I182" s="96">
        <v>1.0525</v>
      </c>
      <c r="J182" s="97">
        <v>0.98900209700948194</v>
      </c>
      <c r="K182" s="96">
        <v>1.0071258907363421</v>
      </c>
      <c r="L182" s="96">
        <v>1.011120201892163</v>
      </c>
      <c r="M182" s="96">
        <v>1</v>
      </c>
      <c r="N182" s="98">
        <v>0.67600000000000005</v>
      </c>
      <c r="O182" s="98">
        <v>0.68838792576517649</v>
      </c>
      <c r="P182" s="98">
        <v>0.68582664639356372</v>
      </c>
      <c r="Q182" s="99">
        <v>0</v>
      </c>
      <c r="R182" s="96">
        <v>0.99999999999999978</v>
      </c>
      <c r="S182" s="96">
        <v>1.0145364591620769</v>
      </c>
      <c r="T182" s="99">
        <v>-7.0754716981130672E-3</v>
      </c>
      <c r="U182" s="99">
        <v>7.1258907363420656E-3</v>
      </c>
      <c r="V182" s="95">
        <v>0</v>
      </c>
      <c r="W182" s="99">
        <v>0</v>
      </c>
      <c r="X182" s="99">
        <v>0</v>
      </c>
      <c r="Y182" s="95">
        <v>0</v>
      </c>
      <c r="Z182" s="95">
        <v>1</v>
      </c>
      <c r="AA182" s="98">
        <v>0.68838792576517649</v>
      </c>
      <c r="AB182" s="98">
        <v>0.68582664639356372</v>
      </c>
      <c r="AC182" s="100">
        <v>0</v>
      </c>
      <c r="AD182" s="96">
        <v>0</v>
      </c>
      <c r="AE182" s="95">
        <v>1</v>
      </c>
      <c r="AF182" s="95">
        <v>0</v>
      </c>
      <c r="AG182" s="96">
        <v>1.03</v>
      </c>
      <c r="AH182" s="96">
        <v>0.99597028697853884</v>
      </c>
      <c r="AI182" s="96">
        <v>1.0258495176558471</v>
      </c>
      <c r="AJ182" s="96">
        <v>55120</v>
      </c>
      <c r="AK182" s="96">
        <v>54730.000000000007</v>
      </c>
      <c r="AL182" s="96">
        <v>51428.10904449306</v>
      </c>
      <c r="AM182" s="96">
        <v>52370.546318289773</v>
      </c>
      <c r="AN182" s="96">
        <v>52578.250498392466</v>
      </c>
      <c r="AO182" s="96">
        <v>52000</v>
      </c>
      <c r="AP182" s="96">
        <v>35152</v>
      </c>
      <c r="AQ182" s="96">
        <v>35796.172139789167</v>
      </c>
      <c r="AR182" s="96">
        <v>35662.985612465323</v>
      </c>
      <c r="AS182" s="96">
        <v>0</v>
      </c>
      <c r="AT182" s="96">
        <v>51999.999999999993</v>
      </c>
      <c r="AU182" s="96">
        <v>52755.895876427989</v>
      </c>
      <c r="AV182" s="96">
        <v>35796.172139789167</v>
      </c>
      <c r="AW182" s="96">
        <v>35662.985612465323</v>
      </c>
      <c r="AX182" s="96">
        <v>52000</v>
      </c>
      <c r="AY182" s="96">
        <v>51480</v>
      </c>
      <c r="AZ182" s="96">
        <v>51220</v>
      </c>
      <c r="BA182" s="96">
        <v>33540</v>
      </c>
      <c r="BB182" s="96">
        <v>52000</v>
      </c>
      <c r="BC182" s="96">
        <v>52000</v>
      </c>
      <c r="BD182" s="96">
        <v>52000</v>
      </c>
      <c r="BE182" s="96">
        <v>52000</v>
      </c>
      <c r="BF182" s="96">
        <v>52000</v>
      </c>
      <c r="BG182" s="96">
        <v>52000</v>
      </c>
      <c r="BH182" s="96">
        <v>52000</v>
      </c>
      <c r="BI182" s="96">
        <v>52000</v>
      </c>
      <c r="BJ182" s="96">
        <v>52000</v>
      </c>
      <c r="BK182" s="96">
        <v>52000</v>
      </c>
      <c r="BL182" s="96">
        <v>52000</v>
      </c>
      <c r="BM182" s="96">
        <v>52000</v>
      </c>
      <c r="BN182" s="96">
        <v>2898.2893540584141</v>
      </c>
      <c r="BO182" s="96">
        <v>2898.2172542275762</v>
      </c>
      <c r="BP182" s="96">
        <v>2898.1451074880479</v>
      </c>
      <c r="BQ182" s="96">
        <v>2898.0704657268302</v>
      </c>
      <c r="BR182" s="96">
        <v>2897.9957737231539</v>
      </c>
      <c r="BS182" s="96">
        <v>2897.9210314262732</v>
      </c>
      <c r="BT182" s="96">
        <v>-209.5790200138037</v>
      </c>
      <c r="BU182" s="96">
        <v>-209.65078453356111</v>
      </c>
      <c r="BV182" s="96">
        <v>-209.72143954210901</v>
      </c>
      <c r="BW182" s="96">
        <v>-209.79214218999729</v>
      </c>
      <c r="BX182" s="96">
        <v>-209.86289252543199</v>
      </c>
      <c r="BY182" s="96">
        <v>-209.93369059667091</v>
      </c>
      <c r="BZ182" s="96">
        <v>3120.0000000000032</v>
      </c>
      <c r="CA182" s="96">
        <v>3120.0000000000032</v>
      </c>
      <c r="CB182" s="96">
        <v>3120.0000000000032</v>
      </c>
      <c r="CC182" s="96">
        <v>3120.0000000000032</v>
      </c>
      <c r="CD182" s="96">
        <v>3120.0000000000032</v>
      </c>
      <c r="CE182" s="96">
        <v>3120.0000000000032</v>
      </c>
      <c r="CF182" s="96">
        <v>0</v>
      </c>
      <c r="CG182" s="96">
        <v>0</v>
      </c>
      <c r="CH182" s="96">
        <v>0</v>
      </c>
      <c r="CI182" s="96">
        <v>0</v>
      </c>
      <c r="CJ182" s="96">
        <v>0</v>
      </c>
      <c r="CK182" s="96">
        <v>0</v>
      </c>
      <c r="CL182" s="96">
        <v>52000</v>
      </c>
      <c r="CM182" s="96">
        <v>52000</v>
      </c>
      <c r="CN182" s="96">
        <v>52000</v>
      </c>
      <c r="CO182" s="96">
        <v>52000</v>
      </c>
      <c r="CP182" s="96">
        <v>52000</v>
      </c>
      <c r="CQ182" s="96">
        <v>52000</v>
      </c>
      <c r="CR182" s="96">
        <v>52000</v>
      </c>
      <c r="CS182" s="96">
        <v>52000</v>
      </c>
      <c r="CT182" s="96">
        <v>52000</v>
      </c>
      <c r="CU182" s="96">
        <v>52000</v>
      </c>
      <c r="CV182" s="96">
        <v>52000</v>
      </c>
      <c r="CW182" s="96">
        <v>52000</v>
      </c>
      <c r="CX182" s="96">
        <v>-209.16098673734271</v>
      </c>
      <c r="CY182" s="96">
        <v>-209.22900544568671</v>
      </c>
      <c r="CZ182" s="96">
        <v>-209.29706840749949</v>
      </c>
      <c r="DA182" s="96">
        <v>-209.36748516336851</v>
      </c>
      <c r="DB182" s="96">
        <v>-209.43794931777941</v>
      </c>
      <c r="DC182" s="96">
        <v>-209.50846091861479</v>
      </c>
      <c r="DD182" s="96">
        <v>-209.5790200138037</v>
      </c>
      <c r="DE182" s="96">
        <v>-209.65078453356111</v>
      </c>
      <c r="DF182" s="96">
        <v>-209.72143954210901</v>
      </c>
      <c r="DG182" s="96">
        <v>-209.79214218999729</v>
      </c>
      <c r="DH182" s="96">
        <v>-209.86289252543199</v>
      </c>
      <c r="DI182" s="96">
        <v>-209.93369059667091</v>
      </c>
      <c r="DJ182" s="96">
        <v>0</v>
      </c>
      <c r="DK182" s="96">
        <v>0</v>
      </c>
      <c r="DL182" s="96">
        <v>0</v>
      </c>
      <c r="DM182" s="96">
        <v>0</v>
      </c>
      <c r="DN182" s="96">
        <v>0</v>
      </c>
      <c r="DO182" s="96">
        <v>0</v>
      </c>
      <c r="DP182" s="96">
        <v>0</v>
      </c>
      <c r="DQ182" s="96">
        <v>0</v>
      </c>
      <c r="DR182" s="96">
        <v>0</v>
      </c>
      <c r="DS182" s="96">
        <v>0</v>
      </c>
      <c r="DT182" s="96">
        <v>0</v>
      </c>
      <c r="DU182" s="96">
        <v>0</v>
      </c>
      <c r="DV182" s="96">
        <v>-201.08764805789201</v>
      </c>
      <c r="DW182" s="96">
        <v>-184.17470032872399</v>
      </c>
      <c r="DX182" s="96">
        <v>-167.25070444366841</v>
      </c>
      <c r="DY182" s="96">
        <v>-149.74138599386541</v>
      </c>
      <c r="DZ182" s="96">
        <v>-132.22023410538071</v>
      </c>
      <c r="EA182" s="96">
        <v>-114.6872367779395</v>
      </c>
      <c r="EB182" s="96">
        <v>-97.142381995067865</v>
      </c>
      <c r="EC182" s="96">
        <v>-79.297743618754083</v>
      </c>
      <c r="ED182" s="96">
        <v>-61.728942930682429</v>
      </c>
      <c r="EE182" s="96">
        <v>-44.148248442103188</v>
      </c>
      <c r="EF182" s="96">
        <v>-26.5556480710516</v>
      </c>
      <c r="EG182" s="96">
        <v>-8.9511297191959827</v>
      </c>
      <c r="EH182" s="101">
        <v>46204</v>
      </c>
      <c r="EI182" s="99">
        <v>0.06</v>
      </c>
      <c r="EJ182" t="s">
        <v>376</v>
      </c>
      <c r="EK182" s="101"/>
      <c r="EL182" s="99"/>
      <c r="EN182" s="101"/>
      <c r="EO182" s="99"/>
      <c r="EQ182" s="101"/>
      <c r="ER182" s="99"/>
    </row>
    <row r="183" spans="1:148" x14ac:dyDescent="0.3">
      <c r="A183" t="s">
        <v>37</v>
      </c>
      <c r="B183" t="s">
        <v>58</v>
      </c>
      <c r="C183" t="s">
        <v>95</v>
      </c>
      <c r="D183" t="s">
        <v>487</v>
      </c>
      <c r="E183" t="s">
        <v>621</v>
      </c>
      <c r="F183" s="94">
        <v>36000</v>
      </c>
      <c r="G183" s="95">
        <v>12</v>
      </c>
      <c r="H183" s="96">
        <v>1.02</v>
      </c>
      <c r="I183" s="96">
        <v>1.0165972222222219</v>
      </c>
      <c r="J183" s="97">
        <v>0.99199580598103554</v>
      </c>
      <c r="K183" s="96">
        <v>1.0033472231709819</v>
      </c>
      <c r="L183" s="96">
        <v>1.008068778084247</v>
      </c>
      <c r="M183" s="96">
        <v>1</v>
      </c>
      <c r="N183" s="98">
        <v>0.66</v>
      </c>
      <c r="O183" s="98">
        <v>0.66755238610908785</v>
      </c>
      <c r="P183" s="98">
        <v>0.66088799794855668</v>
      </c>
      <c r="Q183" s="99">
        <v>0</v>
      </c>
      <c r="R183" s="96">
        <v>1</v>
      </c>
      <c r="S183" s="96">
        <v>1.0013454514372071</v>
      </c>
      <c r="T183" s="99">
        <v>-3.336056644880236E-3</v>
      </c>
      <c r="U183" s="99">
        <v>3.3472231709814611E-3</v>
      </c>
      <c r="V183" s="95">
        <v>0</v>
      </c>
      <c r="W183" s="99">
        <v>0</v>
      </c>
      <c r="X183" s="99">
        <v>0</v>
      </c>
      <c r="Y183" s="95">
        <v>0</v>
      </c>
      <c r="Z183" s="95">
        <v>1</v>
      </c>
      <c r="AA183" s="98">
        <v>0.66755238610908785</v>
      </c>
      <c r="AB183" s="98">
        <v>0.66088799794855668</v>
      </c>
      <c r="AC183" s="100">
        <v>0</v>
      </c>
      <c r="AD183" s="96">
        <v>0</v>
      </c>
      <c r="AE183" s="95">
        <v>1</v>
      </c>
      <c r="AF183" s="95">
        <v>0</v>
      </c>
      <c r="AG183" s="96">
        <v>1.011666666666666</v>
      </c>
      <c r="AH183" s="96">
        <v>1.0080839018517109</v>
      </c>
      <c r="AI183" s="96">
        <v>1.019845039965944</v>
      </c>
      <c r="AJ183" s="96">
        <v>36720</v>
      </c>
      <c r="AK183" s="96">
        <v>36597.5</v>
      </c>
      <c r="AL183" s="96">
        <v>35711.849015317282</v>
      </c>
      <c r="AM183" s="96">
        <v>36120.500034155339</v>
      </c>
      <c r="AN183" s="96">
        <v>36290.476011032893</v>
      </c>
      <c r="AO183" s="96">
        <v>36000</v>
      </c>
      <c r="AP183" s="96">
        <v>23760</v>
      </c>
      <c r="AQ183" s="96">
        <v>24031.885899927162</v>
      </c>
      <c r="AR183" s="96">
        <v>23791.967926148041</v>
      </c>
      <c r="AS183" s="96">
        <v>0</v>
      </c>
      <c r="AT183" s="96">
        <v>36000.000000000007</v>
      </c>
      <c r="AU183" s="96">
        <v>36048.436251739447</v>
      </c>
      <c r="AV183" s="96">
        <v>24031.885899927162</v>
      </c>
      <c r="AW183" s="96">
        <v>23791.967926148041</v>
      </c>
      <c r="AX183" s="96">
        <v>36000</v>
      </c>
      <c r="AY183" s="96">
        <v>35640</v>
      </c>
      <c r="AZ183" s="96">
        <v>36000</v>
      </c>
      <c r="BA183" s="96">
        <v>22140</v>
      </c>
      <c r="BB183" s="96">
        <v>36000</v>
      </c>
      <c r="BC183" s="96">
        <v>36000</v>
      </c>
      <c r="BD183" s="96">
        <v>36000</v>
      </c>
      <c r="BE183" s="96">
        <v>36000</v>
      </c>
      <c r="BF183" s="96">
        <v>36000</v>
      </c>
      <c r="BG183" s="96">
        <v>36000</v>
      </c>
      <c r="BH183" s="96">
        <v>36000</v>
      </c>
      <c r="BI183" s="96">
        <v>36000</v>
      </c>
      <c r="BJ183" s="96">
        <v>36000</v>
      </c>
      <c r="BK183" s="96">
        <v>36000</v>
      </c>
      <c r="BL183" s="96">
        <v>36000</v>
      </c>
      <c r="BM183" s="96">
        <v>36000</v>
      </c>
      <c r="BN183" s="96">
        <v>1017.936001600519</v>
      </c>
      <c r="BO183" s="96">
        <v>1017.740753082301</v>
      </c>
      <c r="BP183" s="96">
        <v>1017.545760303698</v>
      </c>
      <c r="BQ183" s="96">
        <v>1017.344425956735</v>
      </c>
      <c r="BR183" s="96">
        <v>1017.143363891322</v>
      </c>
      <c r="BS183" s="96">
        <v>1016.942573555476</v>
      </c>
      <c r="BT183" s="96">
        <v>1016.742054398725</v>
      </c>
      <c r="BU183" s="96">
        <v>290.72404447148779</v>
      </c>
      <c r="BV183" s="96">
        <v>290.52799150968679</v>
      </c>
      <c r="BW183" s="96">
        <v>290.33220279064142</v>
      </c>
      <c r="BX183" s="96">
        <v>290.13667778047483</v>
      </c>
      <c r="BY183" s="96">
        <v>289.94141594678081</v>
      </c>
      <c r="BZ183" s="96">
        <v>720.00000000000068</v>
      </c>
      <c r="CA183" s="96">
        <v>720.00000000000068</v>
      </c>
      <c r="CB183" s="96">
        <v>720.00000000000068</v>
      </c>
      <c r="CC183" s="96">
        <v>720.00000000000068</v>
      </c>
      <c r="CD183" s="96">
        <v>720.00000000000068</v>
      </c>
      <c r="CE183" s="96">
        <v>720.00000000000068</v>
      </c>
      <c r="CF183" s="96">
        <v>720.00000000000068</v>
      </c>
      <c r="CG183" s="96">
        <v>0</v>
      </c>
      <c r="CH183" s="96">
        <v>0</v>
      </c>
      <c r="CI183" s="96">
        <v>0</v>
      </c>
      <c r="CJ183" s="96">
        <v>0</v>
      </c>
      <c r="CK183" s="96">
        <v>0</v>
      </c>
      <c r="CL183" s="96">
        <v>36000</v>
      </c>
      <c r="CM183" s="96">
        <v>36000</v>
      </c>
      <c r="CN183" s="96">
        <v>36000</v>
      </c>
      <c r="CO183" s="96">
        <v>36000</v>
      </c>
      <c r="CP183" s="96">
        <v>36000</v>
      </c>
      <c r="CQ183" s="96">
        <v>36000</v>
      </c>
      <c r="CR183" s="96">
        <v>36000</v>
      </c>
      <c r="CS183" s="96">
        <v>36000</v>
      </c>
      <c r="CT183" s="96">
        <v>36000</v>
      </c>
      <c r="CU183" s="96">
        <v>36000</v>
      </c>
      <c r="CV183" s="96">
        <v>36000</v>
      </c>
      <c r="CW183" s="96">
        <v>36000</v>
      </c>
      <c r="CX183" s="96">
        <v>292.09411921619119</v>
      </c>
      <c r="CY183" s="96">
        <v>291.90269910029713</v>
      </c>
      <c r="CZ183" s="96">
        <v>291.71152970950772</v>
      </c>
      <c r="DA183" s="96">
        <v>291.51414309483852</v>
      </c>
      <c r="DB183" s="96">
        <v>291.31702342286133</v>
      </c>
      <c r="DC183" s="96">
        <v>291.12017015242492</v>
      </c>
      <c r="DD183" s="96">
        <v>290.92358274384901</v>
      </c>
      <c r="DE183" s="96">
        <v>290.72404447148779</v>
      </c>
      <c r="DF183" s="96">
        <v>290.52799150968679</v>
      </c>
      <c r="DG183" s="96">
        <v>290.33220279064142</v>
      </c>
      <c r="DH183" s="96">
        <v>290.13667778047483</v>
      </c>
      <c r="DI183" s="96">
        <v>289.94141594678081</v>
      </c>
      <c r="DJ183" s="96">
        <v>0</v>
      </c>
      <c r="DK183" s="96">
        <v>0</v>
      </c>
      <c r="DL183" s="96">
        <v>0</v>
      </c>
      <c r="DM183" s="96">
        <v>0</v>
      </c>
      <c r="DN183" s="96">
        <v>0</v>
      </c>
      <c r="DO183" s="96">
        <v>0</v>
      </c>
      <c r="DP183" s="96">
        <v>0</v>
      </c>
      <c r="DQ183" s="96">
        <v>0</v>
      </c>
      <c r="DR183" s="96">
        <v>0</v>
      </c>
      <c r="DS183" s="96">
        <v>0</v>
      </c>
      <c r="DT183" s="96">
        <v>0</v>
      </c>
      <c r="DU183" s="96">
        <v>0</v>
      </c>
      <c r="DV183" s="96">
        <v>277.43905800377001</v>
      </c>
      <c r="DW183" s="96">
        <v>253.85632437197449</v>
      </c>
      <c r="DX183" s="96">
        <v>230.30423149340959</v>
      </c>
      <c r="DY183" s="96">
        <v>205.98591549295799</v>
      </c>
      <c r="DZ183" s="96">
        <v>181.70022322164851</v>
      </c>
      <c r="EA183" s="96">
        <v>157.44708907496729</v>
      </c>
      <c r="EB183" s="96">
        <v>133.22644762417201</v>
      </c>
      <c r="EC183" s="96">
        <v>108.6419753086369</v>
      </c>
      <c r="ED183" s="96">
        <v>84.486653652974468</v>
      </c>
      <c r="EE183" s="96">
        <v>60.363628393261592</v>
      </c>
      <c r="EF183" s="96">
        <v>36.272834800891829</v>
      </c>
      <c r="EG183" s="96">
        <v>12.214208320104451</v>
      </c>
      <c r="EH183" s="101">
        <v>46235</v>
      </c>
      <c r="EI183" s="99">
        <v>0.02</v>
      </c>
      <c r="EJ183" t="s">
        <v>376</v>
      </c>
      <c r="EK183" s="101"/>
      <c r="EL183" s="99"/>
      <c r="EN183" s="101"/>
      <c r="EO183" s="99"/>
      <c r="EQ183" s="101"/>
      <c r="ER183" s="99"/>
    </row>
    <row r="184" spans="1:148" x14ac:dyDescent="0.3">
      <c r="A184" t="s">
        <v>37</v>
      </c>
      <c r="B184" t="s">
        <v>58</v>
      </c>
      <c r="C184" t="s">
        <v>98</v>
      </c>
      <c r="D184" t="s">
        <v>489</v>
      </c>
      <c r="E184" t="s">
        <v>622</v>
      </c>
      <c r="F184" s="94">
        <v>88000</v>
      </c>
      <c r="G184" s="95">
        <v>12</v>
      </c>
      <c r="H184" s="96">
        <v>1</v>
      </c>
      <c r="I184" s="96">
        <v>1</v>
      </c>
      <c r="J184" s="97">
        <v>0.98800419401896411</v>
      </c>
      <c r="K184" s="96">
        <v>1</v>
      </c>
      <c r="L184" s="96">
        <v>1.012141452489427</v>
      </c>
      <c r="M184" s="96">
        <v>1</v>
      </c>
      <c r="N184" s="98">
        <v>0.68799999999999994</v>
      </c>
      <c r="O184" s="98">
        <v>0.6963533193127257</v>
      </c>
      <c r="P184" s="98">
        <v>0.70107959068763448</v>
      </c>
      <c r="Q184" s="99">
        <v>0</v>
      </c>
      <c r="R184" s="96">
        <v>1</v>
      </c>
      <c r="S184" s="96">
        <v>1.019011032976213</v>
      </c>
      <c r="T184" s="99">
        <v>0</v>
      </c>
      <c r="U184" s="99">
        <v>0</v>
      </c>
      <c r="V184" s="95">
        <v>0</v>
      </c>
      <c r="W184" s="99">
        <v>0</v>
      </c>
      <c r="X184" s="99">
        <v>0</v>
      </c>
      <c r="Y184" s="95">
        <v>0</v>
      </c>
      <c r="Z184" s="95">
        <v>1</v>
      </c>
      <c r="AA184" s="98">
        <v>0.6963533193127257</v>
      </c>
      <c r="AB184" s="98">
        <v>0.70107959068763448</v>
      </c>
      <c r="AC184" s="100">
        <v>0</v>
      </c>
      <c r="AD184" s="96">
        <v>0</v>
      </c>
      <c r="AE184" s="95">
        <v>0</v>
      </c>
      <c r="AF184" s="95">
        <v>0</v>
      </c>
      <c r="AG184" s="96">
        <v>1</v>
      </c>
      <c r="AH184" s="96">
        <v>0.99194865631796525</v>
      </c>
      <c r="AI184" s="96">
        <v>0.99194865631796525</v>
      </c>
      <c r="AJ184" s="96">
        <v>88000</v>
      </c>
      <c r="AK184" s="96">
        <v>88000</v>
      </c>
      <c r="AL184" s="96">
        <v>86944.369073668844</v>
      </c>
      <c r="AM184" s="96">
        <v>88000</v>
      </c>
      <c r="AN184" s="96">
        <v>89068.447819069581</v>
      </c>
      <c r="AO184" s="96">
        <v>88000</v>
      </c>
      <c r="AP184" s="96">
        <v>60543.999999999993</v>
      </c>
      <c r="AQ184" s="96">
        <v>61279.092099519861</v>
      </c>
      <c r="AR184" s="96">
        <v>61695.003980511843</v>
      </c>
      <c r="AS184" s="96">
        <v>0</v>
      </c>
      <c r="AT184" s="96">
        <v>88000</v>
      </c>
      <c r="AU184" s="96">
        <v>89672.970901906738</v>
      </c>
      <c r="AV184" s="96">
        <v>61279.092099519861</v>
      </c>
      <c r="AW184" s="96">
        <v>61695.003980511843</v>
      </c>
      <c r="AX184" s="96">
        <v>88000</v>
      </c>
      <c r="AY184" s="96">
        <v>87120</v>
      </c>
      <c r="AZ184" s="96">
        <v>86240</v>
      </c>
      <c r="BA184" s="96">
        <v>55880</v>
      </c>
      <c r="BB184" s="96">
        <v>88000</v>
      </c>
      <c r="BC184" s="96">
        <v>88000</v>
      </c>
      <c r="BD184" s="96">
        <v>88000</v>
      </c>
      <c r="BE184" s="96">
        <v>88000</v>
      </c>
      <c r="BF184" s="96">
        <v>88000</v>
      </c>
      <c r="BG184" s="96">
        <v>88000</v>
      </c>
      <c r="BH184" s="96">
        <v>88000</v>
      </c>
      <c r="BI184" s="96">
        <v>88000</v>
      </c>
      <c r="BJ184" s="96">
        <v>88000</v>
      </c>
      <c r="BK184" s="96">
        <v>88000</v>
      </c>
      <c r="BL184" s="96">
        <v>88000</v>
      </c>
      <c r="BM184" s="96">
        <v>88000</v>
      </c>
      <c r="BN184" s="96">
        <v>-705.92630850210014</v>
      </c>
      <c r="BO184" s="96">
        <v>-706.38428888742055</v>
      </c>
      <c r="BP184" s="96">
        <v>-706.84286390193665</v>
      </c>
      <c r="BQ184" s="96">
        <v>-707.31761027063737</v>
      </c>
      <c r="BR184" s="96">
        <v>-707.79299478850976</v>
      </c>
      <c r="BS184" s="96">
        <v>-708.26901874310795</v>
      </c>
      <c r="BT184" s="96">
        <v>-708.74568342545444</v>
      </c>
      <c r="BU184" s="96">
        <v>-709.23082018614286</v>
      </c>
      <c r="BV184" s="96">
        <v>-709.70878076803513</v>
      </c>
      <c r="BW184" s="96">
        <v>-710.18738599304675</v>
      </c>
      <c r="BX184" s="96">
        <v>-710.66663716618098</v>
      </c>
      <c r="BY184" s="96">
        <v>-711.1465355960753</v>
      </c>
      <c r="BZ184" s="96">
        <v>0</v>
      </c>
      <c r="CA184" s="96">
        <v>0</v>
      </c>
      <c r="CB184" s="96">
        <v>0</v>
      </c>
      <c r="CC184" s="96">
        <v>0</v>
      </c>
      <c r="CD184" s="96">
        <v>0</v>
      </c>
      <c r="CE184" s="96">
        <v>0</v>
      </c>
      <c r="CF184" s="96">
        <v>0</v>
      </c>
      <c r="CG184" s="96">
        <v>0</v>
      </c>
      <c r="CH184" s="96">
        <v>0</v>
      </c>
      <c r="CI184" s="96">
        <v>0</v>
      </c>
      <c r="CJ184" s="96">
        <v>0</v>
      </c>
      <c r="CK184" s="96">
        <v>0</v>
      </c>
      <c r="CL184" s="96">
        <v>88000</v>
      </c>
      <c r="CM184" s="96">
        <v>88000</v>
      </c>
      <c r="CN184" s="96">
        <v>88000</v>
      </c>
      <c r="CO184" s="96">
        <v>88000</v>
      </c>
      <c r="CP184" s="96">
        <v>88000</v>
      </c>
      <c r="CQ184" s="96">
        <v>88000</v>
      </c>
      <c r="CR184" s="96">
        <v>88000</v>
      </c>
      <c r="CS184" s="96">
        <v>88000</v>
      </c>
      <c r="CT184" s="96">
        <v>88000</v>
      </c>
      <c r="CU184" s="96">
        <v>88000</v>
      </c>
      <c r="CV184" s="96">
        <v>88000</v>
      </c>
      <c r="CW184" s="96">
        <v>88000</v>
      </c>
      <c r="CX184" s="96">
        <v>-705.92630850210014</v>
      </c>
      <c r="CY184" s="96">
        <v>-706.38428888742055</v>
      </c>
      <c r="CZ184" s="96">
        <v>-706.84286390193665</v>
      </c>
      <c r="DA184" s="96">
        <v>-707.31761027063737</v>
      </c>
      <c r="DB184" s="96">
        <v>-707.79299478850976</v>
      </c>
      <c r="DC184" s="96">
        <v>-708.26901874310795</v>
      </c>
      <c r="DD184" s="96">
        <v>-708.74568342545444</v>
      </c>
      <c r="DE184" s="96">
        <v>-709.23082018614286</v>
      </c>
      <c r="DF184" s="96">
        <v>-709.70878076803513</v>
      </c>
      <c r="DG184" s="96">
        <v>-710.18738599304675</v>
      </c>
      <c r="DH184" s="96">
        <v>-710.66663716618098</v>
      </c>
      <c r="DI184" s="96">
        <v>-711.1465355960753</v>
      </c>
      <c r="DJ184" s="96">
        <v>0</v>
      </c>
      <c r="DK184" s="96">
        <v>0</v>
      </c>
      <c r="DL184" s="96">
        <v>0</v>
      </c>
      <c r="DM184" s="96">
        <v>0</v>
      </c>
      <c r="DN184" s="96">
        <v>0</v>
      </c>
      <c r="DO184" s="96">
        <v>0</v>
      </c>
      <c r="DP184" s="96">
        <v>0</v>
      </c>
      <c r="DQ184" s="96">
        <v>0</v>
      </c>
      <c r="DR184" s="96">
        <v>0</v>
      </c>
      <c r="DS184" s="96">
        <v>0</v>
      </c>
      <c r="DT184" s="96">
        <v>0</v>
      </c>
      <c r="DU184" s="96">
        <v>0</v>
      </c>
      <c r="DV184" s="96">
        <v>-681.41485083803309</v>
      </c>
      <c r="DW184" s="96">
        <v>-624.30718751385598</v>
      </c>
      <c r="DX184" s="96">
        <v>-567.12477676837909</v>
      </c>
      <c r="DY184" s="96">
        <v>-507.92523198508383</v>
      </c>
      <c r="DZ184" s="96">
        <v>-448.64546656151379</v>
      </c>
      <c r="EA184" s="96">
        <v>-389.28531732799962</v>
      </c>
      <c r="EB184" s="96">
        <v>-329.84462067200849</v>
      </c>
      <c r="EC184" s="96">
        <v>-269.34677841218229</v>
      </c>
      <c r="ED184" s="96">
        <v>-209.74316708618181</v>
      </c>
      <c r="EE184" s="96">
        <v>-150.05851212036529</v>
      </c>
      <c r="EF184" s="96">
        <v>-90.292648108493808</v>
      </c>
      <c r="EG184" s="96">
        <v>-30.445409193884391</v>
      </c>
      <c r="EH184" s="101"/>
      <c r="EI184" s="99"/>
      <c r="EK184" s="101"/>
      <c r="EL184" s="99"/>
      <c r="EN184" s="101"/>
      <c r="EO184" s="99"/>
      <c r="EQ184" s="101"/>
      <c r="ER184" s="99"/>
    </row>
    <row r="185" spans="1:148" x14ac:dyDescent="0.3">
      <c r="A185" t="s">
        <v>37</v>
      </c>
      <c r="B185" t="s">
        <v>58</v>
      </c>
      <c r="C185" t="s">
        <v>100</v>
      </c>
      <c r="D185" t="s">
        <v>491</v>
      </c>
      <c r="E185" t="s">
        <v>623</v>
      </c>
      <c r="F185" s="94">
        <v>72000</v>
      </c>
      <c r="G185" s="95">
        <v>12</v>
      </c>
      <c r="H185" s="96">
        <v>1.04</v>
      </c>
      <c r="I185" s="96">
        <v>1.0323611111111111</v>
      </c>
      <c r="J185" s="97">
        <v>0.99099790299051793</v>
      </c>
      <c r="K185" s="96">
        <v>1.0073994349522399</v>
      </c>
      <c r="L185" s="96">
        <v>1.009083870896514</v>
      </c>
      <c r="M185" s="96">
        <v>1</v>
      </c>
      <c r="N185" s="98">
        <v>0.67200000000000004</v>
      </c>
      <c r="O185" s="98">
        <v>0.68312195035430145</v>
      </c>
      <c r="P185" s="98">
        <v>0.65412005373465265</v>
      </c>
      <c r="Q185" s="99">
        <v>0</v>
      </c>
      <c r="R185" s="96">
        <v>0.96787202580992038</v>
      </c>
      <c r="S185" s="96">
        <v>1.005704174878489</v>
      </c>
      <c r="T185" s="99">
        <v>-7.3450854700855004E-3</v>
      </c>
      <c r="U185" s="99">
        <v>4.0839499529127243E-2</v>
      </c>
      <c r="V185" s="95">
        <v>0</v>
      </c>
      <c r="W185" s="99">
        <v>0</v>
      </c>
      <c r="X185" s="99">
        <v>0</v>
      </c>
      <c r="Y185" s="95">
        <v>0</v>
      </c>
      <c r="Z185" s="95">
        <v>1</v>
      </c>
      <c r="AA185" s="98">
        <v>0.68312195035430145</v>
      </c>
      <c r="AB185" s="98">
        <v>0.65412005373465265</v>
      </c>
      <c r="AC185" s="100">
        <v>0</v>
      </c>
      <c r="AD185" s="96">
        <v>0</v>
      </c>
      <c r="AE185" s="95">
        <v>1</v>
      </c>
      <c r="AF185" s="95">
        <v>1</v>
      </c>
      <c r="AG185" s="96">
        <v>1.046933333333333</v>
      </c>
      <c r="AH185" s="96">
        <v>1.004037852440528</v>
      </c>
      <c r="AI185" s="96">
        <v>1.0511606767191519</v>
      </c>
      <c r="AJ185" s="96">
        <v>74880</v>
      </c>
      <c r="AK185" s="96">
        <v>74330</v>
      </c>
      <c r="AL185" s="96">
        <v>71351.84901531729</v>
      </c>
      <c r="AM185" s="96">
        <v>72532.759316561293</v>
      </c>
      <c r="AN185" s="96">
        <v>72654.038704549021</v>
      </c>
      <c r="AO185" s="96">
        <v>72000</v>
      </c>
      <c r="AP185" s="96">
        <v>48384</v>
      </c>
      <c r="AQ185" s="96">
        <v>49184.780425509707</v>
      </c>
      <c r="AR185" s="96">
        <v>47096.643868894993</v>
      </c>
      <c r="AS185" s="96">
        <v>0</v>
      </c>
      <c r="AT185" s="96">
        <v>69686.785858314266</v>
      </c>
      <c r="AU185" s="96">
        <v>72410.700591251225</v>
      </c>
      <c r="AV185" s="96">
        <v>49184.780425509707</v>
      </c>
      <c r="AW185" s="96">
        <v>47096.643868894993</v>
      </c>
      <c r="AX185" s="96">
        <v>72000</v>
      </c>
      <c r="AY185" s="96">
        <v>71280</v>
      </c>
      <c r="AZ185" s="96">
        <v>71640</v>
      </c>
      <c r="BA185" s="96">
        <v>47160</v>
      </c>
      <c r="BB185" s="96">
        <v>72000</v>
      </c>
      <c r="BC185" s="96">
        <v>72000</v>
      </c>
      <c r="BD185" s="96">
        <v>72000</v>
      </c>
      <c r="BE185" s="96">
        <v>72000</v>
      </c>
      <c r="BF185" s="96">
        <v>72000</v>
      </c>
      <c r="BG185" s="96">
        <v>72000</v>
      </c>
      <c r="BH185" s="96">
        <v>72000</v>
      </c>
      <c r="BI185" s="96">
        <v>72000</v>
      </c>
      <c r="BJ185" s="96">
        <v>72000</v>
      </c>
      <c r="BK185" s="96">
        <v>72000</v>
      </c>
      <c r="BL185" s="96">
        <v>72000</v>
      </c>
      <c r="BM185" s="96">
        <v>72000</v>
      </c>
      <c r="BN185" s="96">
        <v>3182.9109427730682</v>
      </c>
      <c r="BO185" s="96">
        <v>3182.8119391078822</v>
      </c>
      <c r="BP185" s="96">
        <v>3182.7130001384489</v>
      </c>
      <c r="BQ185" s="96">
        <v>3182.61077526075</v>
      </c>
      <c r="BR185" s="96">
        <v>3182.508619401538</v>
      </c>
      <c r="BS185" s="96">
        <v>3182.4065324909488</v>
      </c>
      <c r="BT185" s="96">
        <v>3182.3045144592152</v>
      </c>
      <c r="BU185" s="96">
        <v>6189.4889302911997</v>
      </c>
      <c r="BV185" s="96">
        <v>6189.3829757601943</v>
      </c>
      <c r="BW185" s="96">
        <v>3181.9972044662259</v>
      </c>
      <c r="BX185" s="96">
        <v>3181.8954623779359</v>
      </c>
      <c r="BY185" s="96">
        <v>3181.793788819883</v>
      </c>
      <c r="BZ185" s="96">
        <v>2880.0000000000032</v>
      </c>
      <c r="CA185" s="96">
        <v>2880.0000000000032</v>
      </c>
      <c r="CB185" s="96">
        <v>2880.0000000000032</v>
      </c>
      <c r="CC185" s="96">
        <v>2880.0000000000032</v>
      </c>
      <c r="CD185" s="96">
        <v>2880.0000000000032</v>
      </c>
      <c r="CE185" s="96">
        <v>2880.0000000000032</v>
      </c>
      <c r="CF185" s="96">
        <v>2880.0000000000032</v>
      </c>
      <c r="CG185" s="96">
        <v>5875.200000000008</v>
      </c>
      <c r="CH185" s="96">
        <v>5875.200000000008</v>
      </c>
      <c r="CI185" s="96">
        <v>2880.0000000000032</v>
      </c>
      <c r="CJ185" s="96">
        <v>2880.0000000000032</v>
      </c>
      <c r="CK185" s="96">
        <v>2880.0000000000032</v>
      </c>
      <c r="CL185" s="96">
        <v>72000</v>
      </c>
      <c r="CM185" s="96">
        <v>72000</v>
      </c>
      <c r="CN185" s="96">
        <v>72000</v>
      </c>
      <c r="CO185" s="96">
        <v>72000</v>
      </c>
      <c r="CP185" s="96">
        <v>72000</v>
      </c>
      <c r="CQ185" s="96">
        <v>72000</v>
      </c>
      <c r="CR185" s="96">
        <v>72000</v>
      </c>
      <c r="CS185" s="96">
        <v>72000</v>
      </c>
      <c r="CT185" s="96">
        <v>72000</v>
      </c>
      <c r="CU185" s="96">
        <v>72000</v>
      </c>
      <c r="CV185" s="96">
        <v>72000</v>
      </c>
      <c r="CW185" s="96">
        <v>72000</v>
      </c>
      <c r="CX185" s="96">
        <v>291.2605218971791</v>
      </c>
      <c r="CY185" s="96">
        <v>291.1653260652738</v>
      </c>
      <c r="CZ185" s="96">
        <v>291.07019244080772</v>
      </c>
      <c r="DA185" s="96">
        <v>290.97189928917368</v>
      </c>
      <c r="DB185" s="96">
        <v>290.87367250147798</v>
      </c>
      <c r="DC185" s="96">
        <v>290.77551201052643</v>
      </c>
      <c r="DD185" s="96">
        <v>290.67741774923661</v>
      </c>
      <c r="DE185" s="96">
        <v>290.57778318342292</v>
      </c>
      <c r="DF185" s="96">
        <v>290.47982226348699</v>
      </c>
      <c r="DG185" s="96">
        <v>290.38192737137427</v>
      </c>
      <c r="DH185" s="96">
        <v>290.28409844032228</v>
      </c>
      <c r="DI185" s="96">
        <v>290.18633540372821</v>
      </c>
      <c r="DJ185" s="96">
        <v>2880.0000000000032</v>
      </c>
      <c r="DK185" s="96">
        <v>2880.0000000000032</v>
      </c>
      <c r="DL185" s="96">
        <v>2880.0000000000032</v>
      </c>
      <c r="DM185" s="96">
        <v>2880.0000000000032</v>
      </c>
      <c r="DN185" s="96">
        <v>2880.0000000000032</v>
      </c>
      <c r="DO185" s="96">
        <v>2880.0000000000032</v>
      </c>
      <c r="DP185" s="96">
        <v>2880.0000000000032</v>
      </c>
      <c r="DQ185" s="96">
        <v>0</v>
      </c>
      <c r="DR185" s="96">
        <v>0</v>
      </c>
      <c r="DS185" s="96">
        <v>0</v>
      </c>
      <c r="DT185" s="96">
        <v>0</v>
      </c>
      <c r="DU185" s="96">
        <v>0</v>
      </c>
      <c r="DV185" s="96">
        <v>3168.8790034605181</v>
      </c>
      <c r="DW185" s="96">
        <v>3144.4096973174528</v>
      </c>
      <c r="DX185" s="96">
        <v>3119.9563167039082</v>
      </c>
      <c r="DY185" s="96">
        <v>3094.6907358600911</v>
      </c>
      <c r="DZ185" s="96">
        <v>3069.442144774483</v>
      </c>
      <c r="EA185" s="96">
        <v>3044.2105263157941</v>
      </c>
      <c r="EB185" s="96">
        <v>3018.9958633757269</v>
      </c>
      <c r="EC185" s="96">
        <v>109.0242331136384</v>
      </c>
      <c r="ED185" s="96">
        <v>84.812188999949356</v>
      </c>
      <c r="EE185" s="96">
        <v>60.616398782824987</v>
      </c>
      <c r="EF185" s="96">
        <v>36.436846100537323</v>
      </c>
      <c r="EG185" s="96">
        <v>12.27351461329285</v>
      </c>
      <c r="EH185" s="101">
        <v>46296</v>
      </c>
      <c r="EI185" s="99">
        <v>0.04</v>
      </c>
      <c r="EJ185" t="s">
        <v>376</v>
      </c>
      <c r="EK185" s="101">
        <v>46600</v>
      </c>
      <c r="EL185" s="99">
        <v>0.04</v>
      </c>
      <c r="EM185" t="s">
        <v>377</v>
      </c>
      <c r="EN185" s="101"/>
      <c r="EO185" s="99"/>
      <c r="EQ185" s="101"/>
      <c r="ER185" s="99"/>
    </row>
    <row r="186" spans="1:148" x14ac:dyDescent="0.3">
      <c r="A186" t="s">
        <v>37</v>
      </c>
      <c r="B186" t="s">
        <v>58</v>
      </c>
      <c r="C186" t="s">
        <v>102</v>
      </c>
      <c r="D186" t="s">
        <v>493</v>
      </c>
      <c r="E186" t="s">
        <v>624</v>
      </c>
      <c r="F186" s="94">
        <v>56000</v>
      </c>
      <c r="G186" s="95">
        <v>12</v>
      </c>
      <c r="H186" s="96">
        <v>1.05</v>
      </c>
      <c r="I186" s="96">
        <v>1.0326388888888891</v>
      </c>
      <c r="J186" s="97">
        <v>0.99399161196207142</v>
      </c>
      <c r="K186" s="96">
        <v>1.0168123739071959</v>
      </c>
      <c r="L186" s="96">
        <v>1.006044706983058</v>
      </c>
      <c r="M186" s="96">
        <v>1</v>
      </c>
      <c r="N186" s="98">
        <v>0.7</v>
      </c>
      <c r="O186" s="98">
        <v>0.7160710947349489</v>
      </c>
      <c r="P186" s="98">
        <v>0.69491826236944798</v>
      </c>
      <c r="Q186" s="99">
        <v>0</v>
      </c>
      <c r="R186" s="96">
        <v>1</v>
      </c>
      <c r="S186" s="96">
        <v>0.9927403748134972</v>
      </c>
      <c r="T186" s="99">
        <v>-1.653439153439162E-2</v>
      </c>
      <c r="U186" s="99">
        <v>1.6812373907195699E-2</v>
      </c>
      <c r="V186" s="95">
        <v>0</v>
      </c>
      <c r="W186" s="99">
        <v>0</v>
      </c>
      <c r="X186" s="99">
        <v>0</v>
      </c>
      <c r="Y186" s="95">
        <v>0</v>
      </c>
      <c r="Z186" s="95">
        <v>1</v>
      </c>
      <c r="AA186" s="98">
        <v>0.7160710947349489</v>
      </c>
      <c r="AB186" s="98">
        <v>0.69491826236944798</v>
      </c>
      <c r="AC186" s="100">
        <v>0</v>
      </c>
      <c r="AD186" s="96">
        <v>0</v>
      </c>
      <c r="AE186" s="95">
        <v>1</v>
      </c>
      <c r="AF186" s="95">
        <v>0</v>
      </c>
      <c r="AG186" s="96">
        <v>1.041666666666667</v>
      </c>
      <c r="AH186" s="96">
        <v>1.016200824295963</v>
      </c>
      <c r="AI186" s="96">
        <v>1.058543436089364</v>
      </c>
      <c r="AJ186" s="96">
        <v>58800</v>
      </c>
      <c r="AK186" s="96">
        <v>57827.777777777781</v>
      </c>
      <c r="AL186" s="96">
        <v>55663.530269875999</v>
      </c>
      <c r="AM186" s="96">
        <v>56941.492938802963</v>
      </c>
      <c r="AN186" s="96">
        <v>56338.503591051267</v>
      </c>
      <c r="AO186" s="96">
        <v>56000</v>
      </c>
      <c r="AP186" s="96">
        <v>39200</v>
      </c>
      <c r="AQ186" s="96">
        <v>40099.98130515714</v>
      </c>
      <c r="AR186" s="96">
        <v>38915.422692689077</v>
      </c>
      <c r="AS186" s="96">
        <v>0</v>
      </c>
      <c r="AT186" s="96">
        <v>56000</v>
      </c>
      <c r="AU186" s="96">
        <v>55593.460989555853</v>
      </c>
      <c r="AV186" s="96">
        <v>40099.98130515714</v>
      </c>
      <c r="AW186" s="96">
        <v>38915.422692689077</v>
      </c>
      <c r="AX186" s="96">
        <v>56000</v>
      </c>
      <c r="AY186" s="96">
        <v>55440</v>
      </c>
      <c r="AZ186" s="96">
        <v>56560</v>
      </c>
      <c r="BA186" s="96">
        <v>35000</v>
      </c>
      <c r="BB186" s="96">
        <v>56000</v>
      </c>
      <c r="BC186" s="96">
        <v>56000</v>
      </c>
      <c r="BD186" s="96">
        <v>56000</v>
      </c>
      <c r="BE186" s="96">
        <v>56000</v>
      </c>
      <c r="BF186" s="96">
        <v>56000</v>
      </c>
      <c r="BG186" s="96">
        <v>56000</v>
      </c>
      <c r="BH186" s="96">
        <v>56000</v>
      </c>
      <c r="BI186" s="96">
        <v>56000</v>
      </c>
      <c r="BJ186" s="96">
        <v>56000</v>
      </c>
      <c r="BK186" s="96">
        <v>56000</v>
      </c>
      <c r="BL186" s="96">
        <v>56000</v>
      </c>
      <c r="BM186" s="96">
        <v>56000</v>
      </c>
      <c r="BN186" s="96">
        <v>3759.6673224825672</v>
      </c>
      <c r="BO186" s="96">
        <v>3758.4031080447462</v>
      </c>
      <c r="BP186" s="96">
        <v>3757.1422200419302</v>
      </c>
      <c r="BQ186" s="96">
        <v>3755.84207361881</v>
      </c>
      <c r="BR186" s="96">
        <v>3754.5454545454718</v>
      </c>
      <c r="BS186" s="96">
        <v>3753.2523484865301</v>
      </c>
      <c r="BT186" s="96">
        <v>3751.9627411843039</v>
      </c>
      <c r="BU186" s="96">
        <v>3750.6555634301972</v>
      </c>
      <c r="BV186" s="96">
        <v>3749.3729679516932</v>
      </c>
      <c r="BW186" s="96">
        <v>3748.093828687558</v>
      </c>
      <c r="BX186" s="96">
        <v>901.73155398698236</v>
      </c>
      <c r="BY186" s="96">
        <v>900.51986959203134</v>
      </c>
      <c r="BZ186" s="96">
        <v>2800.0000000000018</v>
      </c>
      <c r="CA186" s="96">
        <v>2800.0000000000018</v>
      </c>
      <c r="CB186" s="96">
        <v>2800.0000000000018</v>
      </c>
      <c r="CC186" s="96">
        <v>2800.0000000000018</v>
      </c>
      <c r="CD186" s="96">
        <v>2800.0000000000018</v>
      </c>
      <c r="CE186" s="96">
        <v>2800.0000000000018</v>
      </c>
      <c r="CF186" s="96">
        <v>2800.0000000000018</v>
      </c>
      <c r="CG186" s="96">
        <v>2800.0000000000018</v>
      </c>
      <c r="CH186" s="96">
        <v>2800.0000000000018</v>
      </c>
      <c r="CI186" s="96">
        <v>2800.0000000000018</v>
      </c>
      <c r="CJ186" s="96">
        <v>0</v>
      </c>
      <c r="CK186" s="96">
        <v>0</v>
      </c>
      <c r="CL186" s="96">
        <v>56000</v>
      </c>
      <c r="CM186" s="96">
        <v>56000</v>
      </c>
      <c r="CN186" s="96">
        <v>56000</v>
      </c>
      <c r="CO186" s="96">
        <v>56000</v>
      </c>
      <c r="CP186" s="96">
        <v>56000</v>
      </c>
      <c r="CQ186" s="96">
        <v>56000</v>
      </c>
      <c r="CR186" s="96">
        <v>56000</v>
      </c>
      <c r="CS186" s="96">
        <v>56000</v>
      </c>
      <c r="CT186" s="96">
        <v>56000</v>
      </c>
      <c r="CU186" s="96">
        <v>56000</v>
      </c>
      <c r="CV186" s="96">
        <v>56000</v>
      </c>
      <c r="CW186" s="96">
        <v>56000</v>
      </c>
      <c r="CX186" s="96">
        <v>913.96887855482771</v>
      </c>
      <c r="CY186" s="96">
        <v>912.76486480451706</v>
      </c>
      <c r="CZ186" s="96">
        <v>911.56401908754776</v>
      </c>
      <c r="DA186" s="96">
        <v>910.32578439886788</v>
      </c>
      <c r="DB186" s="96">
        <v>909.09090909091719</v>
      </c>
      <c r="DC186" s="96">
        <v>907.85937951097753</v>
      </c>
      <c r="DD186" s="96">
        <v>906.6311820802913</v>
      </c>
      <c r="DE186" s="96">
        <v>905.38625088590231</v>
      </c>
      <c r="DF186" s="96">
        <v>904.16473138256674</v>
      </c>
      <c r="DG186" s="96">
        <v>902.94650351195389</v>
      </c>
      <c r="DH186" s="96">
        <v>901.73155398698236</v>
      </c>
      <c r="DI186" s="96">
        <v>900.51986959203134</v>
      </c>
      <c r="DJ186" s="96">
        <v>0</v>
      </c>
      <c r="DK186" s="96">
        <v>0</v>
      </c>
      <c r="DL186" s="96">
        <v>0</v>
      </c>
      <c r="DM186" s="96">
        <v>0</v>
      </c>
      <c r="DN186" s="96">
        <v>0</v>
      </c>
      <c r="DO186" s="96">
        <v>0</v>
      </c>
      <c r="DP186" s="96">
        <v>0</v>
      </c>
      <c r="DQ186" s="96">
        <v>0</v>
      </c>
      <c r="DR186" s="96">
        <v>0</v>
      </c>
      <c r="DS186" s="96">
        <v>0</v>
      </c>
      <c r="DT186" s="96">
        <v>0</v>
      </c>
      <c r="DU186" s="96">
        <v>0</v>
      </c>
      <c r="DV186" s="96">
        <v>861.10255620572218</v>
      </c>
      <c r="DW186" s="96">
        <v>787.39811499000825</v>
      </c>
      <c r="DX186" s="96">
        <v>713.88450061435901</v>
      </c>
      <c r="DY186" s="96">
        <v>638.07875188991045</v>
      </c>
      <c r="DZ186" s="96">
        <v>562.47538185478345</v>
      </c>
      <c r="EA186" s="96">
        <v>487.07358115344232</v>
      </c>
      <c r="EB186" s="96">
        <v>411.87254474028549</v>
      </c>
      <c r="EC186" s="96">
        <v>335.64360751493012</v>
      </c>
      <c r="ED186" s="96">
        <v>260.8449600592113</v>
      </c>
      <c r="EE186" s="96">
        <v>186.24467437613569</v>
      </c>
      <c r="EF186" s="96">
        <v>111.8419624443714</v>
      </c>
      <c r="EG186" s="96">
        <v>37.636040411040739</v>
      </c>
      <c r="EH186" s="101">
        <v>46327</v>
      </c>
      <c r="EI186" s="99">
        <v>0.05</v>
      </c>
      <c r="EJ186" t="s">
        <v>376</v>
      </c>
      <c r="EK186" s="101"/>
      <c r="EL186" s="99"/>
      <c r="EN186" s="101"/>
      <c r="EO186" s="99"/>
      <c r="EQ186" s="101"/>
      <c r="ER186" s="99"/>
    </row>
    <row r="187" spans="1:148" x14ac:dyDescent="0.3">
      <c r="A187" t="s">
        <v>37</v>
      </c>
      <c r="B187" t="s">
        <v>58</v>
      </c>
      <c r="C187" t="s">
        <v>103</v>
      </c>
      <c r="D187" t="s">
        <v>495</v>
      </c>
      <c r="E187" t="s">
        <v>625</v>
      </c>
      <c r="F187" s="94">
        <v>40000</v>
      </c>
      <c r="G187" s="95">
        <v>12</v>
      </c>
      <c r="H187" s="96">
        <v>1</v>
      </c>
      <c r="I187" s="96">
        <v>1</v>
      </c>
      <c r="J187" s="97">
        <v>0.9900000000000001</v>
      </c>
      <c r="K187" s="96">
        <v>1</v>
      </c>
      <c r="L187" s="96">
        <v>1.0101010101010099</v>
      </c>
      <c r="M187" s="96">
        <v>1</v>
      </c>
      <c r="N187" s="98">
        <v>0.68400000000000005</v>
      </c>
      <c r="O187" s="98">
        <v>0.69090909090909081</v>
      </c>
      <c r="P187" s="98">
        <v>0.69090909090909081</v>
      </c>
      <c r="Q187" s="99">
        <v>0</v>
      </c>
      <c r="R187" s="96">
        <v>1</v>
      </c>
      <c r="S187" s="96">
        <v>1.0101010101010099</v>
      </c>
      <c r="T187" s="99">
        <v>0</v>
      </c>
      <c r="U187" s="99">
        <v>0</v>
      </c>
      <c r="V187" s="95">
        <v>0</v>
      </c>
      <c r="W187" s="99">
        <v>0</v>
      </c>
      <c r="X187" s="99">
        <v>0</v>
      </c>
      <c r="Y187" s="95">
        <v>0</v>
      </c>
      <c r="Z187" s="95">
        <v>1</v>
      </c>
      <c r="AA187" s="98">
        <v>0.69090909090909081</v>
      </c>
      <c r="AB187" s="98">
        <v>0.69090909090909081</v>
      </c>
      <c r="AC187" s="100">
        <v>0</v>
      </c>
      <c r="AD187" s="96">
        <v>0</v>
      </c>
      <c r="AE187" s="95">
        <v>0</v>
      </c>
      <c r="AF187" s="95">
        <v>0</v>
      </c>
      <c r="AG187" s="96">
        <v>1</v>
      </c>
      <c r="AH187" s="96">
        <v>1</v>
      </c>
      <c r="AI187" s="96">
        <v>1</v>
      </c>
      <c r="AJ187" s="96">
        <v>40000</v>
      </c>
      <c r="AK187" s="96">
        <v>40000</v>
      </c>
      <c r="AL187" s="96">
        <v>39600.000000000007</v>
      </c>
      <c r="AM187" s="96">
        <v>40000</v>
      </c>
      <c r="AN187" s="96">
        <v>40404.040404040403</v>
      </c>
      <c r="AO187" s="96">
        <v>40000</v>
      </c>
      <c r="AP187" s="96">
        <v>27360</v>
      </c>
      <c r="AQ187" s="96">
        <v>27636.363636363629</v>
      </c>
      <c r="AR187" s="96">
        <v>27636.363636363629</v>
      </c>
      <c r="AS187" s="96">
        <v>0</v>
      </c>
      <c r="AT187" s="96">
        <v>40000</v>
      </c>
      <c r="AU187" s="96">
        <v>40404.040404040403</v>
      </c>
      <c r="AV187" s="96">
        <v>27636.363636363629</v>
      </c>
      <c r="AW187" s="96">
        <v>27636.363636363629</v>
      </c>
      <c r="AX187" s="96">
        <v>40000</v>
      </c>
      <c r="AY187" s="96">
        <v>39600</v>
      </c>
      <c r="AZ187" s="96">
        <v>39600</v>
      </c>
      <c r="BA187" s="96">
        <v>25800</v>
      </c>
      <c r="BB187" s="96">
        <v>40000</v>
      </c>
      <c r="BC187" s="96">
        <v>40000</v>
      </c>
      <c r="BD187" s="96">
        <v>40000</v>
      </c>
      <c r="BE187" s="96">
        <v>40000</v>
      </c>
      <c r="BF187" s="96">
        <v>40000</v>
      </c>
      <c r="BG187" s="96">
        <v>40000</v>
      </c>
      <c r="BH187" s="96">
        <v>40000</v>
      </c>
      <c r="BI187" s="96">
        <v>40000</v>
      </c>
      <c r="BJ187" s="96">
        <v>40000</v>
      </c>
      <c r="BK187" s="96">
        <v>40000</v>
      </c>
      <c r="BL187" s="96">
        <v>40000</v>
      </c>
      <c r="BM187" s="96">
        <v>40000</v>
      </c>
      <c r="BN187" s="96">
        <v>0</v>
      </c>
      <c r="BO187" s="96">
        <v>0</v>
      </c>
      <c r="BP187" s="96">
        <v>0</v>
      </c>
      <c r="BQ187" s="96">
        <v>0</v>
      </c>
      <c r="BR187" s="96">
        <v>0</v>
      </c>
      <c r="BS187" s="96">
        <v>0</v>
      </c>
      <c r="BT187" s="96">
        <v>0</v>
      </c>
      <c r="BU187" s="96">
        <v>0</v>
      </c>
      <c r="BV187" s="96">
        <v>0</v>
      </c>
      <c r="BW187" s="96">
        <v>0</v>
      </c>
      <c r="BX187" s="96">
        <v>0</v>
      </c>
      <c r="BY187" s="96">
        <v>0</v>
      </c>
      <c r="BZ187" s="96">
        <v>0</v>
      </c>
      <c r="CA187" s="96">
        <v>0</v>
      </c>
      <c r="CB187" s="96">
        <v>0</v>
      </c>
      <c r="CC187" s="96">
        <v>0</v>
      </c>
      <c r="CD187" s="96">
        <v>0</v>
      </c>
      <c r="CE187" s="96">
        <v>0</v>
      </c>
      <c r="CF187" s="96">
        <v>0</v>
      </c>
      <c r="CG187" s="96">
        <v>0</v>
      </c>
      <c r="CH187" s="96">
        <v>0</v>
      </c>
      <c r="CI187" s="96">
        <v>0</v>
      </c>
      <c r="CJ187" s="96">
        <v>0</v>
      </c>
      <c r="CK187" s="96">
        <v>0</v>
      </c>
      <c r="CL187" s="96">
        <v>40000</v>
      </c>
      <c r="CM187" s="96">
        <v>40000</v>
      </c>
      <c r="CN187" s="96">
        <v>40000</v>
      </c>
      <c r="CO187" s="96">
        <v>40000</v>
      </c>
      <c r="CP187" s="96">
        <v>40000</v>
      </c>
      <c r="CQ187" s="96">
        <v>40000</v>
      </c>
      <c r="CR187" s="96">
        <v>40000</v>
      </c>
      <c r="CS187" s="96">
        <v>40000</v>
      </c>
      <c r="CT187" s="96">
        <v>40000</v>
      </c>
      <c r="CU187" s="96">
        <v>40000</v>
      </c>
      <c r="CV187" s="96">
        <v>40000</v>
      </c>
      <c r="CW187" s="96">
        <v>40000</v>
      </c>
      <c r="CX187" s="96">
        <v>0</v>
      </c>
      <c r="CY187" s="96">
        <v>0</v>
      </c>
      <c r="CZ187" s="96">
        <v>0</v>
      </c>
      <c r="DA187" s="96">
        <v>0</v>
      </c>
      <c r="DB187" s="96">
        <v>0</v>
      </c>
      <c r="DC187" s="96">
        <v>0</v>
      </c>
      <c r="DD187" s="96">
        <v>0</v>
      </c>
      <c r="DE187" s="96">
        <v>0</v>
      </c>
      <c r="DF187" s="96">
        <v>0</v>
      </c>
      <c r="DG187" s="96">
        <v>0</v>
      </c>
      <c r="DH187" s="96">
        <v>0</v>
      </c>
      <c r="DI187" s="96">
        <v>0</v>
      </c>
      <c r="DJ187" s="96">
        <v>0</v>
      </c>
      <c r="DK187" s="96">
        <v>0</v>
      </c>
      <c r="DL187" s="96">
        <v>0</v>
      </c>
      <c r="DM187" s="96">
        <v>0</v>
      </c>
      <c r="DN187" s="96">
        <v>0</v>
      </c>
      <c r="DO187" s="96">
        <v>0</v>
      </c>
      <c r="DP187" s="96">
        <v>0</v>
      </c>
      <c r="DQ187" s="96">
        <v>0</v>
      </c>
      <c r="DR187" s="96">
        <v>0</v>
      </c>
      <c r="DS187" s="96">
        <v>0</v>
      </c>
      <c r="DT187" s="96">
        <v>0</v>
      </c>
      <c r="DU187" s="96">
        <v>0</v>
      </c>
      <c r="DV187" s="96">
        <v>0</v>
      </c>
      <c r="DW187" s="96">
        <v>0</v>
      </c>
      <c r="DX187" s="96">
        <v>0</v>
      </c>
      <c r="DY187" s="96">
        <v>0</v>
      </c>
      <c r="DZ187" s="96">
        <v>0</v>
      </c>
      <c r="EA187" s="96">
        <v>0</v>
      </c>
      <c r="EB187" s="96">
        <v>0</v>
      </c>
      <c r="EC187" s="96">
        <v>0</v>
      </c>
      <c r="ED187" s="96">
        <v>0</v>
      </c>
      <c r="EE187" s="96">
        <v>0</v>
      </c>
      <c r="EF187" s="96">
        <v>0</v>
      </c>
      <c r="EG187" s="96">
        <v>0</v>
      </c>
      <c r="EH187" s="101"/>
      <c r="EI187" s="99"/>
      <c r="EK187" s="101"/>
      <c r="EL187" s="99"/>
      <c r="EN187" s="101"/>
      <c r="EO187" s="99"/>
      <c r="EQ187" s="101"/>
      <c r="ER187" s="99"/>
    </row>
    <row r="188" spans="1:148" x14ac:dyDescent="0.3">
      <c r="A188" t="s">
        <v>37</v>
      </c>
      <c r="B188" t="s">
        <v>58</v>
      </c>
      <c r="C188" t="s">
        <v>105</v>
      </c>
      <c r="D188" t="s">
        <v>497</v>
      </c>
      <c r="E188" t="s">
        <v>626</v>
      </c>
      <c r="F188" s="94">
        <v>92000</v>
      </c>
      <c r="G188" s="95">
        <v>12</v>
      </c>
      <c r="H188" s="96">
        <v>1.02</v>
      </c>
      <c r="I188" s="96">
        <v>1.02</v>
      </c>
      <c r="J188" s="97">
        <v>0.99299370897155337</v>
      </c>
      <c r="K188" s="96">
        <v>1</v>
      </c>
      <c r="L188" s="96">
        <v>1.007055725494679</v>
      </c>
      <c r="M188" s="96">
        <v>1</v>
      </c>
      <c r="N188" s="98">
        <v>0.66800000000000004</v>
      </c>
      <c r="O188" s="98">
        <v>0.67271322463044592</v>
      </c>
      <c r="P188" s="98">
        <v>0.66601226338582542</v>
      </c>
      <c r="Q188" s="99">
        <v>0</v>
      </c>
      <c r="R188" s="96">
        <v>1</v>
      </c>
      <c r="S188" s="96">
        <v>0.99702434638596604</v>
      </c>
      <c r="T188" s="99">
        <v>0</v>
      </c>
      <c r="U188" s="99">
        <v>0</v>
      </c>
      <c r="V188" s="95">
        <v>0</v>
      </c>
      <c r="W188" s="99">
        <v>0</v>
      </c>
      <c r="X188" s="99">
        <v>0</v>
      </c>
      <c r="Y188" s="95">
        <v>0</v>
      </c>
      <c r="Z188" s="95">
        <v>1</v>
      </c>
      <c r="AA188" s="98">
        <v>0.67271322463044592</v>
      </c>
      <c r="AB188" s="98">
        <v>0.66601226338582542</v>
      </c>
      <c r="AC188" s="100">
        <v>0</v>
      </c>
      <c r="AD188" s="96">
        <v>0</v>
      </c>
      <c r="AE188" s="95">
        <v>1</v>
      </c>
      <c r="AF188" s="95">
        <v>0</v>
      </c>
      <c r="AG188" s="96">
        <v>1</v>
      </c>
      <c r="AH188" s="96">
        <v>1.012138206284618</v>
      </c>
      <c r="AI188" s="96">
        <v>1.012138206284618</v>
      </c>
      <c r="AJ188" s="96">
        <v>93840</v>
      </c>
      <c r="AK188" s="96">
        <v>93839.999999999985</v>
      </c>
      <c r="AL188" s="96">
        <v>91355.421225382903</v>
      </c>
      <c r="AM188" s="96">
        <v>92000.000000000015</v>
      </c>
      <c r="AN188" s="96">
        <v>92649.126745510497</v>
      </c>
      <c r="AO188" s="96">
        <v>92000</v>
      </c>
      <c r="AP188" s="96">
        <v>61456</v>
      </c>
      <c r="AQ188" s="96">
        <v>61889.616666001028</v>
      </c>
      <c r="AR188" s="96">
        <v>61273.128231495939</v>
      </c>
      <c r="AS188" s="96">
        <v>0</v>
      </c>
      <c r="AT188" s="96">
        <v>92000.000000000015</v>
      </c>
      <c r="AU188" s="96">
        <v>91726.239867508877</v>
      </c>
      <c r="AV188" s="96">
        <v>61889.616666001028</v>
      </c>
      <c r="AW188" s="96">
        <v>61273.128231495939</v>
      </c>
      <c r="AX188" s="96">
        <v>92000</v>
      </c>
      <c r="AY188" s="96">
        <v>91080</v>
      </c>
      <c r="AZ188" s="96">
        <v>92459.999999999985</v>
      </c>
      <c r="BA188" s="96">
        <v>56580</v>
      </c>
      <c r="BB188" s="96">
        <v>92000</v>
      </c>
      <c r="BC188" s="96">
        <v>92000</v>
      </c>
      <c r="BD188" s="96">
        <v>92000</v>
      </c>
      <c r="BE188" s="96">
        <v>92000</v>
      </c>
      <c r="BF188" s="96">
        <v>92000</v>
      </c>
      <c r="BG188" s="96">
        <v>92000</v>
      </c>
      <c r="BH188" s="96">
        <v>92000</v>
      </c>
      <c r="BI188" s="96">
        <v>92000</v>
      </c>
      <c r="BJ188" s="96">
        <v>92000</v>
      </c>
      <c r="BK188" s="96">
        <v>92000</v>
      </c>
      <c r="BL188" s="96">
        <v>92000</v>
      </c>
      <c r="BM188" s="96">
        <v>92000</v>
      </c>
      <c r="BN188" s="96">
        <v>1122.907923556661</v>
      </c>
      <c r="BO188" s="96">
        <v>1121.8012961849449</v>
      </c>
      <c r="BP188" s="96">
        <v>1120.6968478315091</v>
      </c>
      <c r="BQ188" s="96">
        <v>1119.5572447822781</v>
      </c>
      <c r="BR188" s="96">
        <v>1118.4199570350929</v>
      </c>
      <c r="BS188" s="96">
        <v>1117.2849775411751</v>
      </c>
      <c r="BT188" s="96">
        <v>1116.152299280365</v>
      </c>
      <c r="BU188" s="96">
        <v>1115.0034034499299</v>
      </c>
      <c r="BV188" s="96">
        <v>1113.8753441470051</v>
      </c>
      <c r="BW188" s="96">
        <v>1112.749565073319</v>
      </c>
      <c r="BX188" s="96">
        <v>1111.626059322027</v>
      </c>
      <c r="BY188" s="96">
        <v>1110.504820014231</v>
      </c>
      <c r="BZ188" s="96">
        <v>0</v>
      </c>
      <c r="CA188" s="96">
        <v>0</v>
      </c>
      <c r="CB188" s="96">
        <v>0</v>
      </c>
      <c r="CC188" s="96">
        <v>0</v>
      </c>
      <c r="CD188" s="96">
        <v>0</v>
      </c>
      <c r="CE188" s="96">
        <v>0</v>
      </c>
      <c r="CF188" s="96">
        <v>0</v>
      </c>
      <c r="CG188" s="96">
        <v>0</v>
      </c>
      <c r="CH188" s="96">
        <v>0</v>
      </c>
      <c r="CI188" s="96">
        <v>0</v>
      </c>
      <c r="CJ188" s="96">
        <v>0</v>
      </c>
      <c r="CK188" s="96">
        <v>0</v>
      </c>
      <c r="CL188" s="96">
        <v>92000</v>
      </c>
      <c r="CM188" s="96">
        <v>92000</v>
      </c>
      <c r="CN188" s="96">
        <v>92000</v>
      </c>
      <c r="CO188" s="96">
        <v>92000</v>
      </c>
      <c r="CP188" s="96">
        <v>92000</v>
      </c>
      <c r="CQ188" s="96">
        <v>92000</v>
      </c>
      <c r="CR188" s="96">
        <v>92000</v>
      </c>
      <c r="CS188" s="96">
        <v>92000</v>
      </c>
      <c r="CT188" s="96">
        <v>92000</v>
      </c>
      <c r="CU188" s="96">
        <v>92000</v>
      </c>
      <c r="CV188" s="96">
        <v>92000</v>
      </c>
      <c r="CW188" s="96">
        <v>92000</v>
      </c>
      <c r="CX188" s="96">
        <v>1122.907923556661</v>
      </c>
      <c r="CY188" s="96">
        <v>1121.8012961849449</v>
      </c>
      <c r="CZ188" s="96">
        <v>1120.6968478315091</v>
      </c>
      <c r="DA188" s="96">
        <v>1119.5572447822781</v>
      </c>
      <c r="DB188" s="96">
        <v>1118.4199570350929</v>
      </c>
      <c r="DC188" s="96">
        <v>1117.2849775411751</v>
      </c>
      <c r="DD188" s="96">
        <v>1116.152299280365</v>
      </c>
      <c r="DE188" s="96">
        <v>1115.0034034499299</v>
      </c>
      <c r="DF188" s="96">
        <v>1113.8753441470051</v>
      </c>
      <c r="DG188" s="96">
        <v>1112.749565073319</v>
      </c>
      <c r="DH188" s="96">
        <v>1111.626059322027</v>
      </c>
      <c r="DI188" s="96">
        <v>1110.504820014231</v>
      </c>
      <c r="DJ188" s="96">
        <v>0</v>
      </c>
      <c r="DK188" s="96">
        <v>0</v>
      </c>
      <c r="DL188" s="96">
        <v>0</v>
      </c>
      <c r="DM188" s="96">
        <v>0</v>
      </c>
      <c r="DN188" s="96">
        <v>0</v>
      </c>
      <c r="DO188" s="96">
        <v>0</v>
      </c>
      <c r="DP188" s="96">
        <v>0</v>
      </c>
      <c r="DQ188" s="96">
        <v>0</v>
      </c>
      <c r="DR188" s="96">
        <v>0</v>
      </c>
      <c r="DS188" s="96">
        <v>0</v>
      </c>
      <c r="DT188" s="96">
        <v>0</v>
      </c>
      <c r="DU188" s="96">
        <v>0</v>
      </c>
      <c r="DV188" s="96">
        <v>1062.257387799596</v>
      </c>
      <c r="DW188" s="96">
        <v>971.64922934748961</v>
      </c>
      <c r="DX188" s="96">
        <v>881.21733682839931</v>
      </c>
      <c r="DY188" s="96">
        <v>787.90473994532567</v>
      </c>
      <c r="DZ188" s="96">
        <v>694.77944684841123</v>
      </c>
      <c r="EA188" s="96">
        <v>601.84089414857488</v>
      </c>
      <c r="EB188" s="96">
        <v>509.08852071393892</v>
      </c>
      <c r="EC188" s="96">
        <v>415.00582320423882</v>
      </c>
      <c r="ED188" s="96">
        <v>322.62716308338042</v>
      </c>
      <c r="EE188" s="96">
        <v>230.43300319226299</v>
      </c>
      <c r="EF188" s="96">
        <v>138.42279135185009</v>
      </c>
      <c r="EG188" s="96">
        <v>46.59597758425349</v>
      </c>
      <c r="EH188" s="101">
        <v>46023</v>
      </c>
      <c r="EI188" s="99">
        <v>0.02</v>
      </c>
      <c r="EJ188" t="s">
        <v>376</v>
      </c>
      <c r="EK188" s="101"/>
      <c r="EL188" s="99"/>
      <c r="EN188" s="101"/>
      <c r="EO188" s="99"/>
      <c r="EQ188" s="101"/>
      <c r="ER188" s="99"/>
    </row>
    <row r="189" spans="1:148" x14ac:dyDescent="0.3">
      <c r="A189" t="s">
        <v>37</v>
      </c>
      <c r="B189" t="s">
        <v>58</v>
      </c>
      <c r="C189" t="s">
        <v>106</v>
      </c>
      <c r="D189" t="s">
        <v>499</v>
      </c>
      <c r="E189" t="s">
        <v>627</v>
      </c>
      <c r="F189" s="94">
        <v>76000</v>
      </c>
      <c r="G189" s="95">
        <v>12</v>
      </c>
      <c r="H189" s="96">
        <v>1.03</v>
      </c>
      <c r="I189" s="96">
        <v>1.0472055555555559</v>
      </c>
      <c r="J189" s="97">
        <v>0.98900209700948194</v>
      </c>
      <c r="K189" s="96">
        <v>0.98357003029225942</v>
      </c>
      <c r="L189" s="96">
        <v>1.011120201892163</v>
      </c>
      <c r="M189" s="96">
        <v>1</v>
      </c>
      <c r="N189" s="98">
        <v>0.69599999999999995</v>
      </c>
      <c r="O189" s="98">
        <v>0.69217723921251628</v>
      </c>
      <c r="P189" s="98">
        <v>0.67904970003379161</v>
      </c>
      <c r="Q189" s="99">
        <v>0</v>
      </c>
      <c r="R189" s="96">
        <v>0.96166688927474275</v>
      </c>
      <c r="S189" s="96">
        <v>1.0145364591620769</v>
      </c>
      <c r="T189" s="99">
        <v>1.6704422869471269E-2</v>
      </c>
      <c r="U189" s="99">
        <v>2.277622455529826E-2</v>
      </c>
      <c r="V189" s="95">
        <v>0</v>
      </c>
      <c r="W189" s="99">
        <v>0</v>
      </c>
      <c r="X189" s="99">
        <v>0</v>
      </c>
      <c r="Y189" s="95">
        <v>0</v>
      </c>
      <c r="Z189" s="95">
        <v>1</v>
      </c>
      <c r="AA189" s="98">
        <v>0.69217723921251628</v>
      </c>
      <c r="AB189" s="98">
        <v>0.67904970003379161</v>
      </c>
      <c r="AC189" s="100">
        <v>0</v>
      </c>
      <c r="AD189" s="96">
        <v>0</v>
      </c>
      <c r="AE189" s="95">
        <v>1</v>
      </c>
      <c r="AF189" s="95">
        <v>1</v>
      </c>
      <c r="AG189" s="96">
        <v>1.039166666666667</v>
      </c>
      <c r="AH189" s="96">
        <v>0.99597028697853884</v>
      </c>
      <c r="AI189" s="96">
        <v>1.034979117063237</v>
      </c>
      <c r="AJ189" s="96">
        <v>78280</v>
      </c>
      <c r="AK189" s="96">
        <v>79587.622222222213</v>
      </c>
      <c r="AL189" s="96">
        <v>75164.159372720635</v>
      </c>
      <c r="AM189" s="96">
        <v>74751.322302211716</v>
      </c>
      <c r="AN189" s="96">
        <v>76845.135343804388</v>
      </c>
      <c r="AO189" s="96">
        <v>76000</v>
      </c>
      <c r="AP189" s="96">
        <v>52895.999999999993</v>
      </c>
      <c r="AQ189" s="96">
        <v>52605.470180151227</v>
      </c>
      <c r="AR189" s="96">
        <v>51607.777202568162</v>
      </c>
      <c r="AS189" s="96">
        <v>0</v>
      </c>
      <c r="AT189" s="96">
        <v>73086.683584880448</v>
      </c>
      <c r="AU189" s="96">
        <v>77104.77089631783</v>
      </c>
      <c r="AV189" s="96">
        <v>52605.470180151227</v>
      </c>
      <c r="AW189" s="96">
        <v>51607.777202568162</v>
      </c>
      <c r="AX189" s="96">
        <v>76000</v>
      </c>
      <c r="AY189" s="96">
        <v>75240</v>
      </c>
      <c r="AZ189" s="96">
        <v>74860</v>
      </c>
      <c r="BA189" s="96">
        <v>48260</v>
      </c>
      <c r="BB189" s="96">
        <v>76000</v>
      </c>
      <c r="BC189" s="96">
        <v>76000</v>
      </c>
      <c r="BD189" s="96">
        <v>76000</v>
      </c>
      <c r="BE189" s="96">
        <v>76000</v>
      </c>
      <c r="BF189" s="96">
        <v>76000</v>
      </c>
      <c r="BG189" s="96">
        <v>76000</v>
      </c>
      <c r="BH189" s="96">
        <v>76000</v>
      </c>
      <c r="BI189" s="96">
        <v>76000</v>
      </c>
      <c r="BJ189" s="96">
        <v>76000</v>
      </c>
      <c r="BK189" s="96">
        <v>76000</v>
      </c>
      <c r="BL189" s="96">
        <v>76000</v>
      </c>
      <c r="BM189" s="96">
        <v>76000</v>
      </c>
      <c r="BN189" s="96">
        <v>1965.132268426941</v>
      </c>
      <c r="BO189" s="96">
        <v>2721.9719117225568</v>
      </c>
      <c r="BP189" s="96">
        <v>2721.8684560206038</v>
      </c>
      <c r="BQ189" s="96">
        <v>2721.76142255168</v>
      </c>
      <c r="BR189" s="96">
        <v>2721.654317036975</v>
      </c>
      <c r="BS189" s="96">
        <v>2721.5471394037049</v>
      </c>
      <c r="BT189" s="96">
        <v>2721.4398895790182</v>
      </c>
      <c r="BU189" s="96">
        <v>2721.3308075089822</v>
      </c>
      <c r="BV189" s="96">
        <v>2721.2234118959959</v>
      </c>
      <c r="BW189" s="96">
        <v>2721.1159438712002</v>
      </c>
      <c r="BX189" s="96">
        <v>2721.0084033613389</v>
      </c>
      <c r="BY189" s="96">
        <v>2720.9007902930562</v>
      </c>
      <c r="BZ189" s="96">
        <v>2280.0000000000018</v>
      </c>
      <c r="CA189" s="96">
        <v>3040.0000000000032</v>
      </c>
      <c r="CB189" s="96">
        <v>3040.0000000000032</v>
      </c>
      <c r="CC189" s="96">
        <v>3040.0000000000032</v>
      </c>
      <c r="CD189" s="96">
        <v>3040.0000000000032</v>
      </c>
      <c r="CE189" s="96">
        <v>3040.0000000000032</v>
      </c>
      <c r="CF189" s="96">
        <v>3040.0000000000032</v>
      </c>
      <c r="CG189" s="96">
        <v>3040.0000000000032</v>
      </c>
      <c r="CH189" s="96">
        <v>3040.0000000000032</v>
      </c>
      <c r="CI189" s="96">
        <v>3040.0000000000032</v>
      </c>
      <c r="CJ189" s="96">
        <v>3040.0000000000032</v>
      </c>
      <c r="CK189" s="96">
        <v>3040.0000000000032</v>
      </c>
      <c r="CL189" s="96">
        <v>76000</v>
      </c>
      <c r="CM189" s="96">
        <v>76000</v>
      </c>
      <c r="CN189" s="96">
        <v>76000</v>
      </c>
      <c r="CO189" s="96">
        <v>76000</v>
      </c>
      <c r="CP189" s="96">
        <v>76000</v>
      </c>
      <c r="CQ189" s="96">
        <v>76000</v>
      </c>
      <c r="CR189" s="96">
        <v>76000</v>
      </c>
      <c r="CS189" s="96">
        <v>76000</v>
      </c>
      <c r="CT189" s="96">
        <v>76000</v>
      </c>
      <c r="CU189" s="96">
        <v>76000</v>
      </c>
      <c r="CV189" s="96">
        <v>76000</v>
      </c>
      <c r="CW189" s="96">
        <v>76000</v>
      </c>
      <c r="CX189" s="96">
        <v>-305.69682676996251</v>
      </c>
      <c r="CY189" s="96">
        <v>-305.79623872831132</v>
      </c>
      <c r="CZ189" s="96">
        <v>-305.89571536480702</v>
      </c>
      <c r="DA189" s="96">
        <v>-305.99863216184622</v>
      </c>
      <c r="DB189" s="96">
        <v>-306.10161823367753</v>
      </c>
      <c r="DC189" s="96">
        <v>-306.20467365028333</v>
      </c>
      <c r="DD189" s="96">
        <v>-306.30779848171312</v>
      </c>
      <c r="DE189" s="96">
        <v>-306.41268508751239</v>
      </c>
      <c r="DF189" s="96">
        <v>-306.51595010000551</v>
      </c>
      <c r="DG189" s="96">
        <v>-306.61928473922683</v>
      </c>
      <c r="DH189" s="96">
        <v>-306.72268907563142</v>
      </c>
      <c r="DI189" s="96">
        <v>-306.82616317974981</v>
      </c>
      <c r="DJ189" s="96">
        <v>3040.0000000000032</v>
      </c>
      <c r="DK189" s="96">
        <v>0</v>
      </c>
      <c r="DL189" s="96">
        <v>0</v>
      </c>
      <c r="DM189" s="96">
        <v>0</v>
      </c>
      <c r="DN189" s="96">
        <v>0</v>
      </c>
      <c r="DO189" s="96">
        <v>0</v>
      </c>
      <c r="DP189" s="96">
        <v>0</v>
      </c>
      <c r="DQ189" s="96">
        <v>0</v>
      </c>
      <c r="DR189" s="96">
        <v>0</v>
      </c>
      <c r="DS189" s="96">
        <v>0</v>
      </c>
      <c r="DT189" s="96">
        <v>0</v>
      </c>
      <c r="DU189" s="96">
        <v>0</v>
      </c>
      <c r="DV189" s="96">
        <v>2734.3467749520009</v>
      </c>
      <c r="DW189" s="96">
        <v>-269.17840817275038</v>
      </c>
      <c r="DX189" s="96">
        <v>-244.44333726382311</v>
      </c>
      <c r="DY189" s="96">
        <v>-218.852794914111</v>
      </c>
      <c r="DZ189" s="96">
        <v>-193.2449575386332</v>
      </c>
      <c r="EA189" s="96">
        <v>-167.6198075985269</v>
      </c>
      <c r="EB189" s="96">
        <v>-141.977327531253</v>
      </c>
      <c r="EC189" s="96">
        <v>-115.8967022120252</v>
      </c>
      <c r="ED189" s="96">
        <v>-90.219224283305095</v>
      </c>
      <c r="EE189" s="96">
        <v>-64.524363107689283</v>
      </c>
      <c r="EF189" s="96">
        <v>-38.812101026921567</v>
      </c>
      <c r="EG189" s="96">
        <v>-13.0824203588249</v>
      </c>
      <c r="EH189" s="101">
        <v>46054</v>
      </c>
      <c r="EI189" s="99">
        <v>0.03</v>
      </c>
      <c r="EJ189" t="s">
        <v>376</v>
      </c>
      <c r="EK189" s="101">
        <v>46419</v>
      </c>
      <c r="EL189" s="99">
        <v>0.04</v>
      </c>
      <c r="EM189" t="s">
        <v>377</v>
      </c>
      <c r="EN189" s="101"/>
      <c r="EO189" s="99"/>
      <c r="EQ189" s="101"/>
      <c r="ER189" s="99"/>
    </row>
    <row r="190" spans="1:148" x14ac:dyDescent="0.3">
      <c r="A190" t="s">
        <v>37</v>
      </c>
      <c r="B190" t="s">
        <v>58</v>
      </c>
      <c r="C190" t="s">
        <v>107</v>
      </c>
      <c r="D190" t="s">
        <v>501</v>
      </c>
      <c r="E190" t="s">
        <v>628</v>
      </c>
      <c r="F190" s="94">
        <v>60000</v>
      </c>
      <c r="G190" s="95">
        <v>12</v>
      </c>
      <c r="H190" s="96">
        <v>1</v>
      </c>
      <c r="I190" s="96">
        <v>1</v>
      </c>
      <c r="J190" s="97">
        <v>0.99199580598103554</v>
      </c>
      <c r="K190" s="96">
        <v>1</v>
      </c>
      <c r="L190" s="96">
        <v>1.008068778084247</v>
      </c>
      <c r="M190" s="96">
        <v>1</v>
      </c>
      <c r="N190" s="98">
        <v>0.68</v>
      </c>
      <c r="O190" s="98">
        <v>0.6854867690972879</v>
      </c>
      <c r="P190" s="98">
        <v>0.68091490697730073</v>
      </c>
      <c r="Q190" s="99">
        <v>0</v>
      </c>
      <c r="R190" s="96">
        <v>1</v>
      </c>
      <c r="S190" s="96">
        <v>1.0013454514372071</v>
      </c>
      <c r="T190" s="99">
        <v>0</v>
      </c>
      <c r="U190" s="99">
        <v>0</v>
      </c>
      <c r="V190" s="95">
        <v>0</v>
      </c>
      <c r="W190" s="99">
        <v>0</v>
      </c>
      <c r="X190" s="99">
        <v>0</v>
      </c>
      <c r="Y190" s="95">
        <v>0</v>
      </c>
      <c r="Z190" s="95">
        <v>1</v>
      </c>
      <c r="AA190" s="98">
        <v>0.6854867690972879</v>
      </c>
      <c r="AB190" s="98">
        <v>0.68091490697730073</v>
      </c>
      <c r="AC190" s="100">
        <v>0</v>
      </c>
      <c r="AD190" s="96">
        <v>0</v>
      </c>
      <c r="AE190" s="95">
        <v>0</v>
      </c>
      <c r="AF190" s="95">
        <v>0</v>
      </c>
      <c r="AG190" s="96">
        <v>1</v>
      </c>
      <c r="AH190" s="96">
        <v>1.0080839018517109</v>
      </c>
      <c r="AI190" s="96">
        <v>1.0080839018517109</v>
      </c>
      <c r="AJ190" s="96">
        <v>60000</v>
      </c>
      <c r="AK190" s="96">
        <v>60000</v>
      </c>
      <c r="AL190" s="96">
        <v>59519.748358862133</v>
      </c>
      <c r="AM190" s="96">
        <v>60000</v>
      </c>
      <c r="AN190" s="96">
        <v>60484.126685054813</v>
      </c>
      <c r="AO190" s="96">
        <v>60000</v>
      </c>
      <c r="AP190" s="96">
        <v>40800</v>
      </c>
      <c r="AQ190" s="96">
        <v>41129.206145837277</v>
      </c>
      <c r="AR190" s="96">
        <v>40854.894418638047</v>
      </c>
      <c r="AS190" s="96">
        <v>0</v>
      </c>
      <c r="AT190" s="96">
        <v>60000</v>
      </c>
      <c r="AU190" s="96">
        <v>60080.727086232408</v>
      </c>
      <c r="AV190" s="96">
        <v>41129.206145837277</v>
      </c>
      <c r="AW190" s="96">
        <v>40854.894418638047</v>
      </c>
      <c r="AX190" s="96">
        <v>60000</v>
      </c>
      <c r="AY190" s="96">
        <v>59400</v>
      </c>
      <c r="AZ190" s="96">
        <v>60000</v>
      </c>
      <c r="BA190" s="96">
        <v>39300</v>
      </c>
      <c r="BB190" s="96">
        <v>60000</v>
      </c>
      <c r="BC190" s="96">
        <v>60000</v>
      </c>
      <c r="BD190" s="96">
        <v>60000</v>
      </c>
      <c r="BE190" s="96">
        <v>60000</v>
      </c>
      <c r="BF190" s="96">
        <v>60000</v>
      </c>
      <c r="BG190" s="96">
        <v>60000</v>
      </c>
      <c r="BH190" s="96">
        <v>60000</v>
      </c>
      <c r="BI190" s="96">
        <v>60000</v>
      </c>
      <c r="BJ190" s="96">
        <v>60000</v>
      </c>
      <c r="BK190" s="96">
        <v>60000</v>
      </c>
      <c r="BL190" s="96">
        <v>60000</v>
      </c>
      <c r="BM190" s="96">
        <v>60000</v>
      </c>
      <c r="BN190" s="96">
        <v>486.82353202698539</v>
      </c>
      <c r="BO190" s="96">
        <v>486.50449850049517</v>
      </c>
      <c r="BP190" s="96">
        <v>486.18588284917939</v>
      </c>
      <c r="BQ190" s="96">
        <v>485.85690515806408</v>
      </c>
      <c r="BR190" s="96">
        <v>485.52837237143541</v>
      </c>
      <c r="BS190" s="96">
        <v>485.20028358737483</v>
      </c>
      <c r="BT190" s="96">
        <v>484.87263790641498</v>
      </c>
      <c r="BU190" s="96">
        <v>484.54007411914642</v>
      </c>
      <c r="BV190" s="96">
        <v>484.21331918281129</v>
      </c>
      <c r="BW190" s="96">
        <v>483.88700465106899</v>
      </c>
      <c r="BX190" s="96">
        <v>483.56112963412471</v>
      </c>
      <c r="BY190" s="96">
        <v>483.23569324463472</v>
      </c>
      <c r="BZ190" s="96">
        <v>0</v>
      </c>
      <c r="CA190" s="96">
        <v>0</v>
      </c>
      <c r="CB190" s="96">
        <v>0</v>
      </c>
      <c r="CC190" s="96">
        <v>0</v>
      </c>
      <c r="CD190" s="96">
        <v>0</v>
      </c>
      <c r="CE190" s="96">
        <v>0</v>
      </c>
      <c r="CF190" s="96">
        <v>0</v>
      </c>
      <c r="CG190" s="96">
        <v>0</v>
      </c>
      <c r="CH190" s="96">
        <v>0</v>
      </c>
      <c r="CI190" s="96">
        <v>0</v>
      </c>
      <c r="CJ190" s="96">
        <v>0</v>
      </c>
      <c r="CK190" s="96">
        <v>0</v>
      </c>
      <c r="CL190" s="96">
        <v>60000</v>
      </c>
      <c r="CM190" s="96">
        <v>60000</v>
      </c>
      <c r="CN190" s="96">
        <v>60000</v>
      </c>
      <c r="CO190" s="96">
        <v>60000</v>
      </c>
      <c r="CP190" s="96">
        <v>60000</v>
      </c>
      <c r="CQ190" s="96">
        <v>60000</v>
      </c>
      <c r="CR190" s="96">
        <v>60000</v>
      </c>
      <c r="CS190" s="96">
        <v>60000</v>
      </c>
      <c r="CT190" s="96">
        <v>60000</v>
      </c>
      <c r="CU190" s="96">
        <v>60000</v>
      </c>
      <c r="CV190" s="96">
        <v>60000</v>
      </c>
      <c r="CW190" s="96">
        <v>60000</v>
      </c>
      <c r="CX190" s="96">
        <v>486.82353202698539</v>
      </c>
      <c r="CY190" s="96">
        <v>486.50449850049517</v>
      </c>
      <c r="CZ190" s="96">
        <v>486.18588284917939</v>
      </c>
      <c r="DA190" s="96">
        <v>485.85690515806408</v>
      </c>
      <c r="DB190" s="96">
        <v>485.52837237143541</v>
      </c>
      <c r="DC190" s="96">
        <v>485.20028358737483</v>
      </c>
      <c r="DD190" s="96">
        <v>484.87263790641498</v>
      </c>
      <c r="DE190" s="96">
        <v>484.54007411914642</v>
      </c>
      <c r="DF190" s="96">
        <v>484.21331918281129</v>
      </c>
      <c r="DG190" s="96">
        <v>483.88700465106899</v>
      </c>
      <c r="DH190" s="96">
        <v>483.56112963412471</v>
      </c>
      <c r="DI190" s="96">
        <v>483.23569324463472</v>
      </c>
      <c r="DJ190" s="96">
        <v>0</v>
      </c>
      <c r="DK190" s="96">
        <v>0</v>
      </c>
      <c r="DL190" s="96">
        <v>0</v>
      </c>
      <c r="DM190" s="96">
        <v>0</v>
      </c>
      <c r="DN190" s="96">
        <v>0</v>
      </c>
      <c r="DO190" s="96">
        <v>0</v>
      </c>
      <c r="DP190" s="96">
        <v>0</v>
      </c>
      <c r="DQ190" s="96">
        <v>0</v>
      </c>
      <c r="DR190" s="96">
        <v>0</v>
      </c>
      <c r="DS190" s="96">
        <v>0</v>
      </c>
      <c r="DT190" s="96">
        <v>0</v>
      </c>
      <c r="DU190" s="96">
        <v>0</v>
      </c>
      <c r="DV190" s="96">
        <v>462.39843000628332</v>
      </c>
      <c r="DW190" s="96">
        <v>423.09387395329082</v>
      </c>
      <c r="DX190" s="96">
        <v>383.84038582234939</v>
      </c>
      <c r="DY190" s="96">
        <v>343.30985915492988</v>
      </c>
      <c r="DZ190" s="96">
        <v>302.83370536941408</v>
      </c>
      <c r="EA190" s="96">
        <v>262.41181512494552</v>
      </c>
      <c r="EB190" s="96">
        <v>222.04407937362001</v>
      </c>
      <c r="EC190" s="96">
        <v>181.06995884772829</v>
      </c>
      <c r="ED190" s="96">
        <v>140.8110894216241</v>
      </c>
      <c r="EE190" s="96">
        <v>100.6060473221027</v>
      </c>
      <c r="EF190" s="96">
        <v>60.454724668153048</v>
      </c>
      <c r="EG190" s="96">
        <v>20.357013866840749</v>
      </c>
      <c r="EH190" s="101"/>
      <c r="EI190" s="99"/>
      <c r="EK190" s="101"/>
      <c r="EL190" s="99"/>
      <c r="EN190" s="101"/>
      <c r="EO190" s="99"/>
      <c r="EQ190" s="101"/>
      <c r="ER190" s="99"/>
    </row>
    <row r="191" spans="1:148" x14ac:dyDescent="0.3">
      <c r="A191" t="s">
        <v>39</v>
      </c>
      <c r="B191" t="s">
        <v>53</v>
      </c>
      <c r="C191" t="s">
        <v>54</v>
      </c>
      <c r="D191" t="s">
        <v>374</v>
      </c>
      <c r="E191" t="s">
        <v>629</v>
      </c>
      <c r="F191" s="94">
        <v>24000</v>
      </c>
      <c r="G191" s="95">
        <v>12</v>
      </c>
      <c r="H191" s="96">
        <v>1.1024</v>
      </c>
      <c r="I191" s="96">
        <v>1.1101025</v>
      </c>
      <c r="J191" s="97">
        <v>0.8659874179431073</v>
      </c>
      <c r="K191" s="96">
        <v>0.99306145153262859</v>
      </c>
      <c r="L191" s="96">
        <v>0.98153851013092008</v>
      </c>
      <c r="M191" s="96">
        <v>1</v>
      </c>
      <c r="N191" s="98">
        <v>0.65</v>
      </c>
      <c r="O191" s="98">
        <v>0.63357323744376037</v>
      </c>
      <c r="P191" s="98">
        <v>0.59480029614224839</v>
      </c>
      <c r="Q191" s="99">
        <v>0</v>
      </c>
      <c r="R191" s="96">
        <v>0.95380029806259314</v>
      </c>
      <c r="S191" s="96">
        <v>0.95940143921021315</v>
      </c>
      <c r="T191" s="99">
        <v>6.9870283018869106E-3</v>
      </c>
      <c r="U191" s="99">
        <v>4.1162865591240383E-2</v>
      </c>
      <c r="V191" s="95">
        <v>0</v>
      </c>
      <c r="W191" s="99">
        <v>0</v>
      </c>
      <c r="X191" s="99">
        <v>0</v>
      </c>
      <c r="Y191" s="95">
        <v>0</v>
      </c>
      <c r="Z191" s="95">
        <v>1</v>
      </c>
      <c r="AA191" s="98">
        <v>0.63357323744376037</v>
      </c>
      <c r="AB191" s="98">
        <v>0.59480029614224839</v>
      </c>
      <c r="AC191" s="100">
        <v>0</v>
      </c>
      <c r="AD191" s="96">
        <v>0</v>
      </c>
      <c r="AE191" s="95">
        <v>2</v>
      </c>
      <c r="AF191" s="95">
        <v>1</v>
      </c>
      <c r="AG191" s="96">
        <v>1.0682499999999999</v>
      </c>
      <c r="AH191" s="96">
        <v>1.028058522028005</v>
      </c>
      <c r="AI191" s="96">
        <v>1.098225804678618</v>
      </c>
      <c r="AJ191" s="96">
        <v>26457.599999999999</v>
      </c>
      <c r="AK191" s="96">
        <v>26642.46000000001</v>
      </c>
      <c r="AL191" s="96">
        <v>20783.698030634579</v>
      </c>
      <c r="AM191" s="96">
        <v>23833.474836783091</v>
      </c>
      <c r="AN191" s="96">
        <v>23556.924243142079</v>
      </c>
      <c r="AO191" s="96">
        <v>24000</v>
      </c>
      <c r="AP191" s="96">
        <v>15600</v>
      </c>
      <c r="AQ191" s="96">
        <v>15205.75769865025</v>
      </c>
      <c r="AR191" s="96">
        <v>14275.20710741396</v>
      </c>
      <c r="AS191" s="96">
        <v>0</v>
      </c>
      <c r="AT191" s="96">
        <v>22891.207153502241</v>
      </c>
      <c r="AU191" s="96">
        <v>23025.63454104511</v>
      </c>
      <c r="AV191" s="96">
        <v>15205.75769865025</v>
      </c>
      <c r="AW191" s="96">
        <v>14275.20710741396</v>
      </c>
      <c r="AX191" s="96">
        <v>20400</v>
      </c>
      <c r="AY191" s="96">
        <v>20640</v>
      </c>
      <c r="AZ191" s="96">
        <v>21360</v>
      </c>
      <c r="BA191" s="96">
        <v>14760</v>
      </c>
      <c r="BB191" s="96">
        <v>24000</v>
      </c>
      <c r="BC191" s="96">
        <v>24000</v>
      </c>
      <c r="BD191" s="96">
        <v>24000</v>
      </c>
      <c r="BE191" s="96">
        <v>24000</v>
      </c>
      <c r="BF191" s="96">
        <v>24000</v>
      </c>
      <c r="BG191" s="96">
        <v>24000</v>
      </c>
      <c r="BH191" s="96">
        <v>24000</v>
      </c>
      <c r="BI191" s="96">
        <v>24000</v>
      </c>
      <c r="BJ191" s="96">
        <v>24000</v>
      </c>
      <c r="BK191" s="96">
        <v>24000</v>
      </c>
      <c r="BL191" s="96">
        <v>24000</v>
      </c>
      <c r="BM191" s="96">
        <v>24000</v>
      </c>
      <c r="BN191" s="96">
        <v>2162.9992603070432</v>
      </c>
      <c r="BO191" s="96">
        <v>2161.3423792014091</v>
      </c>
      <c r="BP191" s="96">
        <v>2159.6930748065602</v>
      </c>
      <c r="BQ191" s="96">
        <v>3465.8955616268868</v>
      </c>
      <c r="BR191" s="96">
        <v>3464.1217809434438</v>
      </c>
      <c r="BS191" s="96">
        <v>3462.3563274415742</v>
      </c>
      <c r="BT191" s="96">
        <v>1906.2256062448009</v>
      </c>
      <c r="BU191" s="96">
        <v>1904.548646129891</v>
      </c>
      <c r="BV191" s="96">
        <v>1902.906488014876</v>
      </c>
      <c r="BW191" s="96">
        <v>1901.2719671652039</v>
      </c>
      <c r="BX191" s="96">
        <v>1899.6450304259711</v>
      </c>
      <c r="BY191" s="96">
        <v>1898.025625134389</v>
      </c>
      <c r="BZ191" s="96">
        <v>1440.0000000000009</v>
      </c>
      <c r="CA191" s="96">
        <v>1440.0000000000009</v>
      </c>
      <c r="CB191" s="96">
        <v>1440.0000000000009</v>
      </c>
      <c r="CC191" s="96">
        <v>2712</v>
      </c>
      <c r="CD191" s="96">
        <v>2712</v>
      </c>
      <c r="CE191" s="96">
        <v>2712</v>
      </c>
      <c r="CF191" s="96">
        <v>1200.0000000000009</v>
      </c>
      <c r="CG191" s="96">
        <v>1200.0000000000009</v>
      </c>
      <c r="CH191" s="96">
        <v>1200.0000000000009</v>
      </c>
      <c r="CI191" s="96">
        <v>1200.0000000000009</v>
      </c>
      <c r="CJ191" s="96">
        <v>1200.0000000000009</v>
      </c>
      <c r="CK191" s="96">
        <v>1200.0000000000009</v>
      </c>
      <c r="CL191" s="96">
        <v>24000</v>
      </c>
      <c r="CM191" s="96">
        <v>24000</v>
      </c>
      <c r="CN191" s="96">
        <v>24000</v>
      </c>
      <c r="CO191" s="96">
        <v>24000</v>
      </c>
      <c r="CP191" s="96">
        <v>24000</v>
      </c>
      <c r="CQ191" s="96">
        <v>24000</v>
      </c>
      <c r="CR191" s="96">
        <v>24000</v>
      </c>
      <c r="CS191" s="96">
        <v>24000</v>
      </c>
      <c r="CT191" s="96">
        <v>24000</v>
      </c>
      <c r="CU191" s="96">
        <v>24000</v>
      </c>
      <c r="CV191" s="96">
        <v>24000</v>
      </c>
      <c r="CW191" s="96">
        <v>24000</v>
      </c>
      <c r="CX191" s="96">
        <v>682.07477387456629</v>
      </c>
      <c r="CY191" s="96">
        <v>680.51167849189653</v>
      </c>
      <c r="CZ191" s="96">
        <v>678.95573094958377</v>
      </c>
      <c r="DA191" s="96">
        <v>677.35450280942371</v>
      </c>
      <c r="DB191" s="96">
        <v>675.76080947299386</v>
      </c>
      <c r="DC191" s="96">
        <v>674.17459788102008</v>
      </c>
      <c r="DD191" s="96">
        <v>672.59581547123832</v>
      </c>
      <c r="DE191" s="96">
        <v>670.99871059989266</v>
      </c>
      <c r="DF191" s="96">
        <v>669.43475049035681</v>
      </c>
      <c r="DG191" s="96">
        <v>667.87806396685846</v>
      </c>
      <c r="DH191" s="96">
        <v>666.32860040568426</v>
      </c>
      <c r="DI191" s="96">
        <v>664.78630965179696</v>
      </c>
      <c r="DJ191" s="96">
        <v>1200.0000000000009</v>
      </c>
      <c r="DK191" s="96">
        <v>1200.0000000000009</v>
      </c>
      <c r="DL191" s="96">
        <v>1200.0000000000009</v>
      </c>
      <c r="DM191" s="96">
        <v>0</v>
      </c>
      <c r="DN191" s="96">
        <v>0</v>
      </c>
      <c r="DO191" s="96">
        <v>0</v>
      </c>
      <c r="DP191" s="96">
        <v>0</v>
      </c>
      <c r="DQ191" s="96">
        <v>0</v>
      </c>
      <c r="DR191" s="96">
        <v>0</v>
      </c>
      <c r="DS191" s="96">
        <v>0</v>
      </c>
      <c r="DT191" s="96">
        <v>0</v>
      </c>
      <c r="DU191" s="96">
        <v>0</v>
      </c>
      <c r="DV191" s="96">
        <v>1866.814723214173</v>
      </c>
      <c r="DW191" s="96">
        <v>1809.1708004935399</v>
      </c>
      <c r="DX191" s="96">
        <v>1751.7832242503439</v>
      </c>
      <c r="DY191" s="96">
        <v>469.25525781465359</v>
      </c>
      <c r="DZ191" s="96">
        <v>413.26013830359011</v>
      </c>
      <c r="EA191" s="96">
        <v>357.52071064976582</v>
      </c>
      <c r="EB191" s="96">
        <v>302.03522748490923</v>
      </c>
      <c r="EC191" s="96">
        <v>245.89858546217869</v>
      </c>
      <c r="ED191" s="96">
        <v>190.9199048374326</v>
      </c>
      <c r="EE191" s="96">
        <v>136.18999344764759</v>
      </c>
      <c r="EF191" s="96">
        <v>81.70716664610822</v>
      </c>
      <c r="EG191" s="96">
        <v>27.469754962892171</v>
      </c>
      <c r="EH191" s="101">
        <v>45839</v>
      </c>
      <c r="EI191" s="99">
        <v>0.04</v>
      </c>
      <c r="EJ191" t="s">
        <v>376</v>
      </c>
      <c r="EK191" s="101">
        <v>46204</v>
      </c>
      <c r="EL191" s="99">
        <v>0.06</v>
      </c>
      <c r="EM191" t="s">
        <v>376</v>
      </c>
      <c r="EN191" s="101">
        <v>46478</v>
      </c>
      <c r="EO191" s="99">
        <v>0.05</v>
      </c>
      <c r="EP191" t="s">
        <v>377</v>
      </c>
      <c r="EQ191" s="101"/>
      <c r="ER191" s="99"/>
    </row>
    <row r="192" spans="1:148" x14ac:dyDescent="0.3">
      <c r="A192" t="s">
        <v>39</v>
      </c>
      <c r="B192" t="s">
        <v>53</v>
      </c>
      <c r="C192" t="s">
        <v>57</v>
      </c>
      <c r="D192" t="s">
        <v>378</v>
      </c>
      <c r="E192" t="s">
        <v>630</v>
      </c>
      <c r="F192" s="94">
        <v>63000</v>
      </c>
      <c r="G192" s="95">
        <v>12</v>
      </c>
      <c r="H192" s="96">
        <v>1.03</v>
      </c>
      <c r="I192" s="96">
        <v>1.0472055555555559</v>
      </c>
      <c r="J192" s="97">
        <v>0.89099790299051795</v>
      </c>
      <c r="K192" s="96">
        <v>0.98357003029225942</v>
      </c>
      <c r="L192" s="96">
        <v>1.010103387425793</v>
      </c>
      <c r="M192" s="96">
        <v>1</v>
      </c>
      <c r="N192" s="98">
        <v>0.60799999999999998</v>
      </c>
      <c r="O192" s="98">
        <v>0.60405251097617008</v>
      </c>
      <c r="P192" s="98">
        <v>0.5884015897598962</v>
      </c>
      <c r="Q192" s="99">
        <v>0</v>
      </c>
      <c r="R192" s="96">
        <v>0.96166688927474275</v>
      </c>
      <c r="S192" s="96">
        <v>1.006341991623799</v>
      </c>
      <c r="T192" s="99">
        <v>1.6704422869471269E-2</v>
      </c>
      <c r="U192" s="99">
        <v>2.277622455529826E-2</v>
      </c>
      <c r="V192" s="95">
        <v>0</v>
      </c>
      <c r="W192" s="99">
        <v>0</v>
      </c>
      <c r="X192" s="99">
        <v>0</v>
      </c>
      <c r="Y192" s="95">
        <v>0</v>
      </c>
      <c r="Z192" s="95">
        <v>1</v>
      </c>
      <c r="AA192" s="98">
        <v>0.60405251097617008</v>
      </c>
      <c r="AB192" s="98">
        <v>0.5884015897598962</v>
      </c>
      <c r="AC192" s="100">
        <v>0</v>
      </c>
      <c r="AD192" s="96">
        <v>0</v>
      </c>
      <c r="AE192" s="95">
        <v>1</v>
      </c>
      <c r="AF192" s="95">
        <v>1</v>
      </c>
      <c r="AG192" s="96">
        <v>1.039166666666667</v>
      </c>
      <c r="AH192" s="96">
        <v>1.004492054902975</v>
      </c>
      <c r="AI192" s="96">
        <v>1.043834652720093</v>
      </c>
      <c r="AJ192" s="96">
        <v>64890</v>
      </c>
      <c r="AK192" s="96">
        <v>65973.95</v>
      </c>
      <c r="AL192" s="96">
        <v>56132.86788840263</v>
      </c>
      <c r="AM192" s="96">
        <v>61964.911908412338</v>
      </c>
      <c r="AN192" s="96">
        <v>63636.513407824947</v>
      </c>
      <c r="AO192" s="96">
        <v>63000</v>
      </c>
      <c r="AP192" s="96">
        <v>38304</v>
      </c>
      <c r="AQ192" s="96">
        <v>38055.308191498712</v>
      </c>
      <c r="AR192" s="96">
        <v>37069.300154873461</v>
      </c>
      <c r="AS192" s="96">
        <v>0</v>
      </c>
      <c r="AT192" s="96">
        <v>60585.014024308803</v>
      </c>
      <c r="AU192" s="96">
        <v>63399.545472299353</v>
      </c>
      <c r="AV192" s="96">
        <v>38055.308191498712</v>
      </c>
      <c r="AW192" s="96">
        <v>37069.300154873461</v>
      </c>
      <c r="AX192" s="96">
        <v>56700</v>
      </c>
      <c r="AY192" s="96">
        <v>56070</v>
      </c>
      <c r="AZ192" s="96">
        <v>56385</v>
      </c>
      <c r="BA192" s="96">
        <v>40005</v>
      </c>
      <c r="BB192" s="96">
        <v>63000</v>
      </c>
      <c r="BC192" s="96">
        <v>63000</v>
      </c>
      <c r="BD192" s="96">
        <v>63000</v>
      </c>
      <c r="BE192" s="96">
        <v>63000</v>
      </c>
      <c r="BF192" s="96">
        <v>63000</v>
      </c>
      <c r="BG192" s="96">
        <v>63000</v>
      </c>
      <c r="BH192" s="96">
        <v>63000</v>
      </c>
      <c r="BI192" s="96">
        <v>63000</v>
      </c>
      <c r="BJ192" s="96">
        <v>63000</v>
      </c>
      <c r="BK192" s="96">
        <v>63000</v>
      </c>
      <c r="BL192" s="96">
        <v>63000</v>
      </c>
      <c r="BM192" s="96">
        <v>63000</v>
      </c>
      <c r="BN192" s="96">
        <v>2182.0864240922069</v>
      </c>
      <c r="BO192" s="96">
        <v>2814.8149609211191</v>
      </c>
      <c r="BP192" s="96">
        <v>2814.7077852059638</v>
      </c>
      <c r="BQ192" s="96">
        <v>2814.5970583162912</v>
      </c>
      <c r="BR192" s="96">
        <v>2814.486414599452</v>
      </c>
      <c r="BS192" s="96">
        <v>2814.3758539617661</v>
      </c>
      <c r="BT192" s="96">
        <v>2814.2653763096869</v>
      </c>
      <c r="BU192" s="96">
        <v>2814.15317248971</v>
      </c>
      <c r="BV192" s="96">
        <v>2814.0428618853989</v>
      </c>
      <c r="BW192" s="96">
        <v>2813.9326339853669</v>
      </c>
      <c r="BX192" s="96">
        <v>2813.8224886966732</v>
      </c>
      <c r="BY192" s="96">
        <v>2813.712425926487</v>
      </c>
      <c r="BZ192" s="96">
        <v>1890.000000000002</v>
      </c>
      <c r="CA192" s="96">
        <v>2520.0000000000018</v>
      </c>
      <c r="CB192" s="96">
        <v>2520.0000000000018</v>
      </c>
      <c r="CC192" s="96">
        <v>2520.0000000000018</v>
      </c>
      <c r="CD192" s="96">
        <v>2520.0000000000018</v>
      </c>
      <c r="CE192" s="96">
        <v>2520.0000000000018</v>
      </c>
      <c r="CF192" s="96">
        <v>2520.0000000000018</v>
      </c>
      <c r="CG192" s="96">
        <v>2520.0000000000018</v>
      </c>
      <c r="CH192" s="96">
        <v>2520.0000000000018</v>
      </c>
      <c r="CI192" s="96">
        <v>2520.0000000000018</v>
      </c>
      <c r="CJ192" s="96">
        <v>2520.0000000000018</v>
      </c>
      <c r="CK192" s="96">
        <v>2520.0000000000018</v>
      </c>
      <c r="CL192" s="96">
        <v>63000</v>
      </c>
      <c r="CM192" s="96">
        <v>63000</v>
      </c>
      <c r="CN192" s="96">
        <v>63000</v>
      </c>
      <c r="CO192" s="96">
        <v>63000</v>
      </c>
      <c r="CP192" s="96">
        <v>63000</v>
      </c>
      <c r="CQ192" s="96">
        <v>63000</v>
      </c>
      <c r="CR192" s="96">
        <v>63000</v>
      </c>
      <c r="CS192" s="96">
        <v>63000</v>
      </c>
      <c r="CT192" s="96">
        <v>63000</v>
      </c>
      <c r="CU192" s="96">
        <v>63000</v>
      </c>
      <c r="CV192" s="96">
        <v>63000</v>
      </c>
      <c r="CW192" s="96">
        <v>63000</v>
      </c>
      <c r="CX192" s="96">
        <v>283.57905251669939</v>
      </c>
      <c r="CY192" s="96">
        <v>283.47592396261501</v>
      </c>
      <c r="CZ192" s="96">
        <v>283.37287039034328</v>
      </c>
      <c r="DA192" s="96">
        <v>283.26640222720363</v>
      </c>
      <c r="DB192" s="96">
        <v>283.16001403793729</v>
      </c>
      <c r="DC192" s="96">
        <v>283.05370573247069</v>
      </c>
      <c r="DD192" s="96">
        <v>282.94747722085549</v>
      </c>
      <c r="DE192" s="96">
        <v>282.83958893241652</v>
      </c>
      <c r="DF192" s="96">
        <v>282.73352104364841</v>
      </c>
      <c r="DG192" s="96">
        <v>282.62753267823018</v>
      </c>
      <c r="DH192" s="96">
        <v>282.52162374680142</v>
      </c>
      <c r="DI192" s="96">
        <v>282.41579416008528</v>
      </c>
      <c r="DJ192" s="96">
        <v>2520.0000000000018</v>
      </c>
      <c r="DK192" s="96">
        <v>0</v>
      </c>
      <c r="DL192" s="96">
        <v>0</v>
      </c>
      <c r="DM192" s="96">
        <v>0</v>
      </c>
      <c r="DN192" s="96">
        <v>0</v>
      </c>
      <c r="DO192" s="96">
        <v>0</v>
      </c>
      <c r="DP192" s="96">
        <v>0</v>
      </c>
      <c r="DQ192" s="96">
        <v>0</v>
      </c>
      <c r="DR192" s="96">
        <v>0</v>
      </c>
      <c r="DS192" s="96">
        <v>0</v>
      </c>
      <c r="DT192" s="96">
        <v>0</v>
      </c>
      <c r="DU192" s="96">
        <v>0</v>
      </c>
      <c r="DV192" s="96">
        <v>2801.132670787636</v>
      </c>
      <c r="DW192" s="96">
        <v>247.41357092889669</v>
      </c>
      <c r="DX192" s="96">
        <v>224.52384603588979</v>
      </c>
      <c r="DY192" s="96">
        <v>200.87561164048529</v>
      </c>
      <c r="DZ192" s="96">
        <v>177.24506120247321</v>
      </c>
      <c r="EA192" s="96">
        <v>153.63217489338669</v>
      </c>
      <c r="EB192" s="96">
        <v>130.03693291438711</v>
      </c>
      <c r="EC192" s="96">
        <v>106.0729438992078</v>
      </c>
      <c r="ED192" s="96">
        <v>82.513219741474416</v>
      </c>
      <c r="EE192" s="96">
        <v>58.971080371730707</v>
      </c>
      <c r="EF192" s="96">
        <v>35.446506109567451</v>
      </c>
      <c r="EG192" s="96">
        <v>11.93947730399381</v>
      </c>
      <c r="EH192" s="101">
        <v>46054</v>
      </c>
      <c r="EI192" s="99">
        <v>0.03</v>
      </c>
      <c r="EJ192" t="s">
        <v>376</v>
      </c>
      <c r="EK192" s="101">
        <v>46419</v>
      </c>
      <c r="EL192" s="99">
        <v>0.04</v>
      </c>
      <c r="EM192" t="s">
        <v>377</v>
      </c>
      <c r="EN192" s="101"/>
      <c r="EO192" s="99"/>
      <c r="EQ192" s="101"/>
      <c r="ER192" s="99"/>
    </row>
    <row r="193" spans="1:148" x14ac:dyDescent="0.3">
      <c r="A193" t="s">
        <v>39</v>
      </c>
      <c r="B193" t="s">
        <v>53</v>
      </c>
      <c r="C193" t="s">
        <v>59</v>
      </c>
      <c r="D193" t="s">
        <v>380</v>
      </c>
      <c r="E193" t="s">
        <v>631</v>
      </c>
      <c r="F193" s="94">
        <v>51000</v>
      </c>
      <c r="G193" s="95">
        <v>12</v>
      </c>
      <c r="H193" s="96">
        <v>1</v>
      </c>
      <c r="I193" s="96">
        <v>1</v>
      </c>
      <c r="J193" s="97">
        <v>0.89399161196207155</v>
      </c>
      <c r="K193" s="96">
        <v>1</v>
      </c>
      <c r="L193" s="96">
        <v>1.00672085504778</v>
      </c>
      <c r="M193" s="96">
        <v>1</v>
      </c>
      <c r="N193" s="98">
        <v>0.59199999999999997</v>
      </c>
      <c r="O193" s="98">
        <v>0.59597874618828584</v>
      </c>
      <c r="P193" s="98">
        <v>0.58722862858488922</v>
      </c>
      <c r="Q193" s="99">
        <v>0</v>
      </c>
      <c r="R193" s="96">
        <v>1</v>
      </c>
      <c r="S193" s="96">
        <v>0.99194025098798855</v>
      </c>
      <c r="T193" s="99">
        <v>0</v>
      </c>
      <c r="U193" s="99">
        <v>0</v>
      </c>
      <c r="V193" s="95">
        <v>0</v>
      </c>
      <c r="W193" s="99">
        <v>0</v>
      </c>
      <c r="X193" s="99">
        <v>0</v>
      </c>
      <c r="Y193" s="95">
        <v>0</v>
      </c>
      <c r="Z193" s="95">
        <v>1</v>
      </c>
      <c r="AA193" s="98">
        <v>0.59597874618828584</v>
      </c>
      <c r="AB193" s="98">
        <v>0.58722862858488922</v>
      </c>
      <c r="AC193" s="100">
        <v>0</v>
      </c>
      <c r="AD193" s="96">
        <v>0</v>
      </c>
      <c r="AE193" s="95">
        <v>0</v>
      </c>
      <c r="AF193" s="95">
        <v>0</v>
      </c>
      <c r="AG193" s="96">
        <v>1</v>
      </c>
      <c r="AH193" s="96">
        <v>1.0180294435905091</v>
      </c>
      <c r="AI193" s="96">
        <v>1.0180294435905091</v>
      </c>
      <c r="AJ193" s="96">
        <v>51000</v>
      </c>
      <c r="AK193" s="96">
        <v>51000</v>
      </c>
      <c r="AL193" s="96">
        <v>45593.572210065649</v>
      </c>
      <c r="AM193" s="96">
        <v>51000</v>
      </c>
      <c r="AN193" s="96">
        <v>51342.763607436791</v>
      </c>
      <c r="AO193" s="96">
        <v>51000</v>
      </c>
      <c r="AP193" s="96">
        <v>30192</v>
      </c>
      <c r="AQ193" s="96">
        <v>30394.916055602582</v>
      </c>
      <c r="AR193" s="96">
        <v>29948.660057829351</v>
      </c>
      <c r="AS193" s="96">
        <v>0</v>
      </c>
      <c r="AT193" s="96">
        <v>51000</v>
      </c>
      <c r="AU193" s="96">
        <v>50588.952800387407</v>
      </c>
      <c r="AV193" s="96">
        <v>30394.916055602582</v>
      </c>
      <c r="AW193" s="96">
        <v>29948.660057829351</v>
      </c>
      <c r="AX193" s="96">
        <v>45900</v>
      </c>
      <c r="AY193" s="96">
        <v>45390</v>
      </c>
      <c r="AZ193" s="96">
        <v>46410</v>
      </c>
      <c r="BA193" s="96">
        <v>33405</v>
      </c>
      <c r="BB193" s="96">
        <v>51000</v>
      </c>
      <c r="BC193" s="96">
        <v>51000</v>
      </c>
      <c r="BD193" s="96">
        <v>51000</v>
      </c>
      <c r="BE193" s="96">
        <v>51000</v>
      </c>
      <c r="BF193" s="96">
        <v>51000</v>
      </c>
      <c r="BG193" s="96">
        <v>51000</v>
      </c>
      <c r="BH193" s="96">
        <v>51000</v>
      </c>
      <c r="BI193" s="96">
        <v>51000</v>
      </c>
      <c r="BJ193" s="96">
        <v>51000</v>
      </c>
      <c r="BK193" s="96">
        <v>51000</v>
      </c>
      <c r="BL193" s="96">
        <v>51000</v>
      </c>
      <c r="BM193" s="96">
        <v>51000</v>
      </c>
      <c r="BN193" s="96">
        <v>927.08800239056188</v>
      </c>
      <c r="BO193" s="96">
        <v>925.72792600144521</v>
      </c>
      <c r="BP193" s="96">
        <v>924.37183434303677</v>
      </c>
      <c r="BQ193" s="96">
        <v>922.97394451743878</v>
      </c>
      <c r="BR193" s="96">
        <v>921.58027625129876</v>
      </c>
      <c r="BS193" s="96">
        <v>920.19081045008886</v>
      </c>
      <c r="BT193" s="96">
        <v>918.80552813425641</v>
      </c>
      <c r="BU193" s="96">
        <v>917.4018037553659</v>
      </c>
      <c r="BV193" s="96">
        <v>916.02489973673755</v>
      </c>
      <c r="BW193" s="96">
        <v>914.65212264150807</v>
      </c>
      <c r="BX193" s="96">
        <v>913.28345394333383</v>
      </c>
      <c r="BY193" s="96">
        <v>911.91887522656589</v>
      </c>
      <c r="BZ193" s="96">
        <v>0</v>
      </c>
      <c r="CA193" s="96">
        <v>0</v>
      </c>
      <c r="CB193" s="96">
        <v>0</v>
      </c>
      <c r="CC193" s="96">
        <v>0</v>
      </c>
      <c r="CD193" s="96">
        <v>0</v>
      </c>
      <c r="CE193" s="96">
        <v>0</v>
      </c>
      <c r="CF193" s="96">
        <v>0</v>
      </c>
      <c r="CG193" s="96">
        <v>0</v>
      </c>
      <c r="CH193" s="96">
        <v>0</v>
      </c>
      <c r="CI193" s="96">
        <v>0</v>
      </c>
      <c r="CJ193" s="96">
        <v>0</v>
      </c>
      <c r="CK193" s="96">
        <v>0</v>
      </c>
      <c r="CL193" s="96">
        <v>51000</v>
      </c>
      <c r="CM193" s="96">
        <v>51000</v>
      </c>
      <c r="CN193" s="96">
        <v>51000</v>
      </c>
      <c r="CO193" s="96">
        <v>51000</v>
      </c>
      <c r="CP193" s="96">
        <v>51000</v>
      </c>
      <c r="CQ193" s="96">
        <v>51000</v>
      </c>
      <c r="CR193" s="96">
        <v>51000</v>
      </c>
      <c r="CS193" s="96">
        <v>51000</v>
      </c>
      <c r="CT193" s="96">
        <v>51000</v>
      </c>
      <c r="CU193" s="96">
        <v>51000</v>
      </c>
      <c r="CV193" s="96">
        <v>51000</v>
      </c>
      <c r="CW193" s="96">
        <v>51000</v>
      </c>
      <c r="CX193" s="96">
        <v>927.08800239056188</v>
      </c>
      <c r="CY193" s="96">
        <v>925.72792600144521</v>
      </c>
      <c r="CZ193" s="96">
        <v>924.37183434303677</v>
      </c>
      <c r="DA193" s="96">
        <v>922.97394451743878</v>
      </c>
      <c r="DB193" s="96">
        <v>921.58027625129876</v>
      </c>
      <c r="DC193" s="96">
        <v>920.19081045008886</v>
      </c>
      <c r="DD193" s="96">
        <v>918.80552813425641</v>
      </c>
      <c r="DE193" s="96">
        <v>917.4018037553659</v>
      </c>
      <c r="DF193" s="96">
        <v>916.02489973673755</v>
      </c>
      <c r="DG193" s="96">
        <v>914.65212264150807</v>
      </c>
      <c r="DH193" s="96">
        <v>913.28345394333383</v>
      </c>
      <c r="DI193" s="96">
        <v>911.91887522656589</v>
      </c>
      <c r="DJ193" s="96">
        <v>0</v>
      </c>
      <c r="DK193" s="96">
        <v>0</v>
      </c>
      <c r="DL193" s="96">
        <v>0</v>
      </c>
      <c r="DM193" s="96">
        <v>0</v>
      </c>
      <c r="DN193" s="96">
        <v>0</v>
      </c>
      <c r="DO193" s="96">
        <v>0</v>
      </c>
      <c r="DP193" s="96">
        <v>0</v>
      </c>
      <c r="DQ193" s="96">
        <v>0</v>
      </c>
      <c r="DR193" s="96">
        <v>0</v>
      </c>
      <c r="DS193" s="96">
        <v>0</v>
      </c>
      <c r="DT193" s="96">
        <v>0</v>
      </c>
      <c r="DU193" s="96">
        <v>0</v>
      </c>
      <c r="DV193" s="96">
        <v>871.86949716298295</v>
      </c>
      <c r="DW193" s="96">
        <v>797.12799472488371</v>
      </c>
      <c r="DX193" s="96">
        <v>722.6015705018749</v>
      </c>
      <c r="DY193" s="96">
        <v>645.77397910731565</v>
      </c>
      <c r="DZ193" s="96">
        <v>569.17428515853112</v>
      </c>
      <c r="EA193" s="96">
        <v>492.80147612226739</v>
      </c>
      <c r="EB193" s="96">
        <v>416.65454545454378</v>
      </c>
      <c r="EC193" s="96">
        <v>339.48973663826342</v>
      </c>
      <c r="ED193" s="96">
        <v>263.79522877238588</v>
      </c>
      <c r="EE193" s="96">
        <v>188.3235989766894</v>
      </c>
      <c r="EF193" s="96">
        <v>113.0738643210012</v>
      </c>
      <c r="EG193" s="96">
        <v>38.045047646554139</v>
      </c>
      <c r="EH193" s="101"/>
      <c r="EI193" s="99"/>
      <c r="EK193" s="101"/>
      <c r="EL193" s="99"/>
      <c r="EN193" s="101"/>
      <c r="EO193" s="99"/>
      <c r="EQ193" s="101"/>
      <c r="ER193" s="99"/>
    </row>
    <row r="194" spans="1:148" x14ac:dyDescent="0.3">
      <c r="A194" t="s">
        <v>39</v>
      </c>
      <c r="B194" t="s">
        <v>53</v>
      </c>
      <c r="C194" t="s">
        <v>61</v>
      </c>
      <c r="D194" t="s">
        <v>382</v>
      </c>
      <c r="E194" t="s">
        <v>632</v>
      </c>
      <c r="F194" s="94">
        <v>39000</v>
      </c>
      <c r="G194" s="95">
        <v>12</v>
      </c>
      <c r="H194" s="96">
        <v>1.05</v>
      </c>
      <c r="I194" s="96">
        <v>1.0484374999999999</v>
      </c>
      <c r="J194" s="97">
        <v>0.9</v>
      </c>
      <c r="K194" s="96">
        <v>1.0014903129657231</v>
      </c>
      <c r="L194" s="96">
        <v>1</v>
      </c>
      <c r="M194" s="96">
        <v>1</v>
      </c>
      <c r="N194" s="98">
        <v>0.62</v>
      </c>
      <c r="O194" s="98">
        <v>0.62092399403874821</v>
      </c>
      <c r="P194" s="98">
        <v>0.62</v>
      </c>
      <c r="Q194" s="99">
        <v>0</v>
      </c>
      <c r="R194" s="96">
        <v>1</v>
      </c>
      <c r="S194" s="96">
        <v>1</v>
      </c>
      <c r="T194" s="99">
        <v>-1.488095238095344E-3</v>
      </c>
      <c r="U194" s="99">
        <v>1.490312965722884E-3</v>
      </c>
      <c r="V194" s="95">
        <v>0</v>
      </c>
      <c r="W194" s="99">
        <v>0</v>
      </c>
      <c r="X194" s="99">
        <v>0</v>
      </c>
      <c r="Y194" s="95">
        <v>0</v>
      </c>
      <c r="Z194" s="95">
        <v>0</v>
      </c>
      <c r="AA194" s="98">
        <v>0.62092399403874821</v>
      </c>
      <c r="AB194" s="98">
        <v>0.62</v>
      </c>
      <c r="AC194" s="100">
        <v>0</v>
      </c>
      <c r="AD194" s="96">
        <v>0</v>
      </c>
      <c r="AE194" s="95">
        <v>1</v>
      </c>
      <c r="AF194" s="95">
        <v>0</v>
      </c>
      <c r="AG194" s="96">
        <v>1.0125</v>
      </c>
      <c r="AH194" s="96">
        <v>1</v>
      </c>
      <c r="AI194" s="96">
        <v>1.0125</v>
      </c>
      <c r="AJ194" s="96">
        <v>40950</v>
      </c>
      <c r="AK194" s="96">
        <v>40889.0625</v>
      </c>
      <c r="AL194" s="96">
        <v>35100</v>
      </c>
      <c r="AM194" s="96">
        <v>39058.122205663203</v>
      </c>
      <c r="AN194" s="96">
        <v>39000</v>
      </c>
      <c r="AO194" s="96">
        <v>39000</v>
      </c>
      <c r="AP194" s="96">
        <v>24180</v>
      </c>
      <c r="AQ194" s="96">
        <v>24216.035767511181</v>
      </c>
      <c r="AR194" s="96">
        <v>24180</v>
      </c>
      <c r="AS194" s="96">
        <v>0</v>
      </c>
      <c r="AT194" s="96">
        <v>39000</v>
      </c>
      <c r="AU194" s="96">
        <v>39000</v>
      </c>
      <c r="AV194" s="96">
        <v>24216.035767511181</v>
      </c>
      <c r="AW194" s="96">
        <v>24180</v>
      </c>
      <c r="AX194" s="96">
        <v>35100</v>
      </c>
      <c r="AY194" s="96">
        <v>35100</v>
      </c>
      <c r="AZ194" s="96">
        <v>35100</v>
      </c>
      <c r="BA194" s="96">
        <v>24375</v>
      </c>
      <c r="BB194" s="96">
        <v>39000</v>
      </c>
      <c r="BC194" s="96">
        <v>39000</v>
      </c>
      <c r="BD194" s="96">
        <v>39000</v>
      </c>
      <c r="BE194" s="96">
        <v>39000</v>
      </c>
      <c r="BF194" s="96">
        <v>39000</v>
      </c>
      <c r="BG194" s="96">
        <v>39000</v>
      </c>
      <c r="BH194" s="96">
        <v>39000</v>
      </c>
      <c r="BI194" s="96">
        <v>39000</v>
      </c>
      <c r="BJ194" s="96">
        <v>39000</v>
      </c>
      <c r="BK194" s="96">
        <v>39000</v>
      </c>
      <c r="BL194" s="96">
        <v>39000</v>
      </c>
      <c r="BM194" s="96">
        <v>39000</v>
      </c>
      <c r="BN194" s="96">
        <v>1950.000000000002</v>
      </c>
      <c r="BO194" s="96">
        <v>1950.000000000002</v>
      </c>
      <c r="BP194" s="96">
        <v>1950.000000000002</v>
      </c>
      <c r="BQ194" s="96">
        <v>0</v>
      </c>
      <c r="BR194" s="96">
        <v>0</v>
      </c>
      <c r="BS194" s="96">
        <v>0</v>
      </c>
      <c r="BT194" s="96">
        <v>0</v>
      </c>
      <c r="BU194" s="96">
        <v>0</v>
      </c>
      <c r="BV194" s="96">
        <v>0</v>
      </c>
      <c r="BW194" s="96">
        <v>0</v>
      </c>
      <c r="BX194" s="96">
        <v>0</v>
      </c>
      <c r="BY194" s="96">
        <v>0</v>
      </c>
      <c r="BZ194" s="96">
        <v>1950.000000000002</v>
      </c>
      <c r="CA194" s="96">
        <v>1950.000000000002</v>
      </c>
      <c r="CB194" s="96">
        <v>1950.000000000002</v>
      </c>
      <c r="CC194" s="96">
        <v>0</v>
      </c>
      <c r="CD194" s="96">
        <v>0</v>
      </c>
      <c r="CE194" s="96">
        <v>0</v>
      </c>
      <c r="CF194" s="96">
        <v>0</v>
      </c>
      <c r="CG194" s="96">
        <v>0</v>
      </c>
      <c r="CH194" s="96">
        <v>0</v>
      </c>
      <c r="CI194" s="96">
        <v>0</v>
      </c>
      <c r="CJ194" s="96">
        <v>0</v>
      </c>
      <c r="CK194" s="96">
        <v>0</v>
      </c>
      <c r="CL194" s="96">
        <v>0</v>
      </c>
      <c r="CM194" s="96">
        <v>0</v>
      </c>
      <c r="CN194" s="96">
        <v>0</v>
      </c>
      <c r="CO194" s="96">
        <v>0</v>
      </c>
      <c r="CP194" s="96">
        <v>0</v>
      </c>
      <c r="CQ194" s="96">
        <v>0</v>
      </c>
      <c r="CR194" s="96">
        <v>0</v>
      </c>
      <c r="CS194" s="96">
        <v>0</v>
      </c>
      <c r="CT194" s="96">
        <v>0</v>
      </c>
      <c r="CU194" s="96">
        <v>0</v>
      </c>
      <c r="CV194" s="96">
        <v>0</v>
      </c>
      <c r="CW194" s="96">
        <v>0</v>
      </c>
      <c r="CX194" s="96">
        <v>0</v>
      </c>
      <c r="CY194" s="96">
        <v>0</v>
      </c>
      <c r="CZ194" s="96">
        <v>0</v>
      </c>
      <c r="DA194" s="96">
        <v>0</v>
      </c>
      <c r="DB194" s="96">
        <v>0</v>
      </c>
      <c r="DC194" s="96">
        <v>0</v>
      </c>
      <c r="DD194" s="96">
        <v>0</v>
      </c>
      <c r="DE194" s="96">
        <v>0</v>
      </c>
      <c r="DF194" s="96">
        <v>0</v>
      </c>
      <c r="DG194" s="96">
        <v>0</v>
      </c>
      <c r="DH194" s="96">
        <v>0</v>
      </c>
      <c r="DI194" s="96">
        <v>0</v>
      </c>
      <c r="DJ194" s="96">
        <v>0</v>
      </c>
      <c r="DK194" s="96">
        <v>0</v>
      </c>
      <c r="DL194" s="96">
        <v>0</v>
      </c>
      <c r="DM194" s="96">
        <v>0</v>
      </c>
      <c r="DN194" s="96">
        <v>0</v>
      </c>
      <c r="DO194" s="96">
        <v>0</v>
      </c>
      <c r="DP194" s="96">
        <v>0</v>
      </c>
      <c r="DQ194" s="96">
        <v>0</v>
      </c>
      <c r="DR194" s="96">
        <v>0</v>
      </c>
      <c r="DS194" s="96">
        <v>0</v>
      </c>
      <c r="DT194" s="96">
        <v>0</v>
      </c>
      <c r="DU194" s="96">
        <v>0</v>
      </c>
      <c r="DV194" s="96">
        <v>0</v>
      </c>
      <c r="DW194" s="96">
        <v>0</v>
      </c>
      <c r="DX194" s="96">
        <v>0</v>
      </c>
      <c r="DY194" s="96">
        <v>0</v>
      </c>
      <c r="DZ194" s="96">
        <v>0</v>
      </c>
      <c r="EA194" s="96">
        <v>0</v>
      </c>
      <c r="EB194" s="96">
        <v>0</v>
      </c>
      <c r="EC194" s="96">
        <v>0</v>
      </c>
      <c r="ED194" s="96">
        <v>0</v>
      </c>
      <c r="EE194" s="96">
        <v>0</v>
      </c>
      <c r="EF194" s="96">
        <v>0</v>
      </c>
      <c r="EG194" s="96">
        <v>0</v>
      </c>
      <c r="EH194" s="101">
        <v>46113</v>
      </c>
      <c r="EI194" s="99">
        <v>0.05</v>
      </c>
      <c r="EJ194" t="s">
        <v>376</v>
      </c>
      <c r="EK194" s="101"/>
      <c r="EL194" s="99"/>
      <c r="EN194" s="101"/>
      <c r="EO194" s="99"/>
      <c r="EQ194" s="101"/>
      <c r="ER194" s="99"/>
    </row>
    <row r="195" spans="1:148" x14ac:dyDescent="0.3">
      <c r="A195" t="s">
        <v>39</v>
      </c>
      <c r="B195" t="s">
        <v>53</v>
      </c>
      <c r="C195" t="s">
        <v>68</v>
      </c>
      <c r="D195" t="s">
        <v>384</v>
      </c>
      <c r="E195" t="s">
        <v>633</v>
      </c>
      <c r="F195" s="94">
        <v>27000</v>
      </c>
      <c r="G195" s="95">
        <v>12</v>
      </c>
      <c r="H195" s="96">
        <v>1.06</v>
      </c>
      <c r="I195" s="96">
        <v>1.0566666666666671</v>
      </c>
      <c r="J195" s="97">
        <v>0.89299370897155361</v>
      </c>
      <c r="K195" s="96">
        <v>1.0031545741324921</v>
      </c>
      <c r="L195" s="96">
        <v>1.0078458458979691</v>
      </c>
      <c r="M195" s="96">
        <v>1</v>
      </c>
      <c r="N195" s="98">
        <v>0.60399999999999998</v>
      </c>
      <c r="O195" s="98">
        <v>0.61065920288111863</v>
      </c>
      <c r="P195" s="98">
        <v>0.60200366584113174</v>
      </c>
      <c r="Q195" s="99">
        <v>0</v>
      </c>
      <c r="R195" s="96">
        <v>0.99999999999999978</v>
      </c>
      <c r="S195" s="96">
        <v>0.99669481099525148</v>
      </c>
      <c r="T195" s="99">
        <v>-3.1446540880502032E-3</v>
      </c>
      <c r="U195" s="99">
        <v>3.154574132492094E-3</v>
      </c>
      <c r="V195" s="95">
        <v>0</v>
      </c>
      <c r="W195" s="99">
        <v>0</v>
      </c>
      <c r="X195" s="99">
        <v>0</v>
      </c>
      <c r="Y195" s="95">
        <v>0</v>
      </c>
      <c r="Z195" s="95">
        <v>1</v>
      </c>
      <c r="AA195" s="98">
        <v>0.61065920288111863</v>
      </c>
      <c r="AB195" s="98">
        <v>0.60200366584113174</v>
      </c>
      <c r="AC195" s="100">
        <v>0</v>
      </c>
      <c r="AD195" s="96">
        <v>0</v>
      </c>
      <c r="AE195" s="95">
        <v>1</v>
      </c>
      <c r="AF195" s="95">
        <v>0</v>
      </c>
      <c r="AG195" s="96">
        <v>1.02</v>
      </c>
      <c r="AH195" s="96">
        <v>1.0135066962933139</v>
      </c>
      <c r="AI195" s="96">
        <v>1.03377804863687</v>
      </c>
      <c r="AJ195" s="96">
        <v>28620</v>
      </c>
      <c r="AK195" s="96">
        <v>28530</v>
      </c>
      <c r="AL195" s="96">
        <v>24110.830142231949</v>
      </c>
      <c r="AM195" s="96">
        <v>27085.173501577279</v>
      </c>
      <c r="AN195" s="96">
        <v>27211.83783924516</v>
      </c>
      <c r="AO195" s="96">
        <v>27000</v>
      </c>
      <c r="AP195" s="96">
        <v>16308</v>
      </c>
      <c r="AQ195" s="96">
        <v>16487.798477790198</v>
      </c>
      <c r="AR195" s="96">
        <v>16254.098977710561</v>
      </c>
      <c r="AS195" s="96">
        <v>0</v>
      </c>
      <c r="AT195" s="96">
        <v>26999.999999999989</v>
      </c>
      <c r="AU195" s="96">
        <v>26910.75989687179</v>
      </c>
      <c r="AV195" s="96">
        <v>16487.798477790198</v>
      </c>
      <c r="AW195" s="96">
        <v>16254.098977710561</v>
      </c>
      <c r="AX195" s="96">
        <v>24300</v>
      </c>
      <c r="AY195" s="96">
        <v>24030</v>
      </c>
      <c r="AZ195" s="96">
        <v>24435</v>
      </c>
      <c r="BA195" s="96">
        <v>17415</v>
      </c>
      <c r="BB195" s="96">
        <v>27000</v>
      </c>
      <c r="BC195" s="96">
        <v>27000</v>
      </c>
      <c r="BD195" s="96">
        <v>27000</v>
      </c>
      <c r="BE195" s="96">
        <v>27000</v>
      </c>
      <c r="BF195" s="96">
        <v>27000</v>
      </c>
      <c r="BG195" s="96">
        <v>27000</v>
      </c>
      <c r="BH195" s="96">
        <v>27000</v>
      </c>
      <c r="BI195" s="96">
        <v>27000</v>
      </c>
      <c r="BJ195" s="96">
        <v>27000</v>
      </c>
      <c r="BK195" s="96">
        <v>27000</v>
      </c>
      <c r="BL195" s="96">
        <v>27000</v>
      </c>
      <c r="BM195" s="96">
        <v>27000</v>
      </c>
      <c r="BN195" s="96">
        <v>2008.9479791742949</v>
      </c>
      <c r="BO195" s="96">
        <v>2008.5212367657671</v>
      </c>
      <c r="BP195" s="96">
        <v>2008.0954297496601</v>
      </c>
      <c r="BQ195" s="96">
        <v>2007.6561688231409</v>
      </c>
      <c r="BR195" s="96">
        <v>365.29990671353647</v>
      </c>
      <c r="BS195" s="96">
        <v>364.88738043813288</v>
      </c>
      <c r="BT195" s="96">
        <v>364.47578482799832</v>
      </c>
      <c r="BU195" s="96">
        <v>364.05839218318118</v>
      </c>
      <c r="BV195" s="96">
        <v>363.64866360807508</v>
      </c>
      <c r="BW195" s="96">
        <v>363.23985625210997</v>
      </c>
      <c r="BX195" s="96">
        <v>362.83196701192821</v>
      </c>
      <c r="BY195" s="96">
        <v>362.42499279808118</v>
      </c>
      <c r="BZ195" s="96">
        <v>1620.0000000000009</v>
      </c>
      <c r="CA195" s="96">
        <v>1620.0000000000009</v>
      </c>
      <c r="CB195" s="96">
        <v>1620.0000000000009</v>
      </c>
      <c r="CC195" s="96">
        <v>1620.0000000000009</v>
      </c>
      <c r="CD195" s="96">
        <v>0</v>
      </c>
      <c r="CE195" s="96">
        <v>0</v>
      </c>
      <c r="CF195" s="96">
        <v>0</v>
      </c>
      <c r="CG195" s="96">
        <v>0</v>
      </c>
      <c r="CH195" s="96">
        <v>0</v>
      </c>
      <c r="CI195" s="96">
        <v>0</v>
      </c>
      <c r="CJ195" s="96">
        <v>0</v>
      </c>
      <c r="CK195" s="96">
        <v>0</v>
      </c>
      <c r="CL195" s="96">
        <v>27000</v>
      </c>
      <c r="CM195" s="96">
        <v>27000</v>
      </c>
      <c r="CN195" s="96">
        <v>27000</v>
      </c>
      <c r="CO195" s="96">
        <v>27000</v>
      </c>
      <c r="CP195" s="96">
        <v>27000</v>
      </c>
      <c r="CQ195" s="96">
        <v>27000</v>
      </c>
      <c r="CR195" s="96">
        <v>27000</v>
      </c>
      <c r="CS195" s="96">
        <v>27000</v>
      </c>
      <c r="CT195" s="96">
        <v>27000</v>
      </c>
      <c r="CU195" s="96">
        <v>27000</v>
      </c>
      <c r="CV195" s="96">
        <v>27000</v>
      </c>
      <c r="CW195" s="96">
        <v>27000</v>
      </c>
      <c r="CX195" s="96">
        <v>366.93205582480408</v>
      </c>
      <c r="CY195" s="96">
        <v>366.52946864694962</v>
      </c>
      <c r="CZ195" s="96">
        <v>366.12776391477348</v>
      </c>
      <c r="DA195" s="96">
        <v>365.71336681428107</v>
      </c>
      <c r="DB195" s="96">
        <v>365.29990671353647</v>
      </c>
      <c r="DC195" s="96">
        <v>364.88738043813288</v>
      </c>
      <c r="DD195" s="96">
        <v>364.47578482799832</v>
      </c>
      <c r="DE195" s="96">
        <v>364.05839218318118</v>
      </c>
      <c r="DF195" s="96">
        <v>363.64866360807508</v>
      </c>
      <c r="DG195" s="96">
        <v>363.23985625210997</v>
      </c>
      <c r="DH195" s="96">
        <v>362.83196701192821</v>
      </c>
      <c r="DI195" s="96">
        <v>362.42499279808118</v>
      </c>
      <c r="DJ195" s="96">
        <v>0</v>
      </c>
      <c r="DK195" s="96">
        <v>0</v>
      </c>
      <c r="DL195" s="96">
        <v>0</v>
      </c>
      <c r="DM195" s="96">
        <v>0</v>
      </c>
      <c r="DN195" s="96">
        <v>0</v>
      </c>
      <c r="DO195" s="96">
        <v>0</v>
      </c>
      <c r="DP195" s="96">
        <v>0</v>
      </c>
      <c r="DQ195" s="96">
        <v>0</v>
      </c>
      <c r="DR195" s="96">
        <v>0</v>
      </c>
      <c r="DS195" s="96">
        <v>0</v>
      </c>
      <c r="DT195" s="96">
        <v>0</v>
      </c>
      <c r="DU195" s="96">
        <v>0</v>
      </c>
      <c r="DV195" s="96">
        <v>346.63915708015082</v>
      </c>
      <c r="DW195" s="96">
        <v>317.03707327812981</v>
      </c>
      <c r="DX195" s="96">
        <v>287.49900727590199</v>
      </c>
      <c r="DY195" s="96">
        <v>257.02674005638409</v>
      </c>
      <c r="DZ195" s="96">
        <v>226.62245439085439</v>
      </c>
      <c r="EA195" s="96">
        <v>196.28592303945581</v>
      </c>
      <c r="EB195" s="96">
        <v>166.01691977399821</v>
      </c>
      <c r="EC195" s="96">
        <v>135.32066897921521</v>
      </c>
      <c r="ED195" s="96">
        <v>105.1871450070356</v>
      </c>
      <c r="EE195" s="96">
        <v>75.120472798912544</v>
      </c>
      <c r="EF195" s="96">
        <v>45.12043013356859</v>
      </c>
      <c r="EG195" s="96">
        <v>15.1867957735814</v>
      </c>
      <c r="EH195" s="101">
        <v>46143</v>
      </c>
      <c r="EI195" s="99">
        <v>0.06</v>
      </c>
      <c r="EJ195" t="s">
        <v>376</v>
      </c>
      <c r="EK195" s="101"/>
      <c r="EL195" s="99"/>
      <c r="EN195" s="101"/>
      <c r="EO195" s="99"/>
      <c r="EQ195" s="101"/>
      <c r="ER195" s="99"/>
    </row>
    <row r="196" spans="1:148" x14ac:dyDescent="0.3">
      <c r="A196" t="s">
        <v>39</v>
      </c>
      <c r="B196" t="s">
        <v>53</v>
      </c>
      <c r="C196" t="s">
        <v>69</v>
      </c>
      <c r="D196" t="s">
        <v>386</v>
      </c>
      <c r="E196" t="s">
        <v>634</v>
      </c>
      <c r="F196" s="94">
        <v>66000</v>
      </c>
      <c r="G196" s="95">
        <v>12</v>
      </c>
      <c r="H196" s="96">
        <v>1.0449999999999999</v>
      </c>
      <c r="I196" s="96">
        <v>1.0482055555555549</v>
      </c>
      <c r="J196" s="97">
        <v>0.88800949758575387</v>
      </c>
      <c r="K196" s="96">
        <v>0.99694186360817705</v>
      </c>
      <c r="L196" s="96">
        <v>1.0135026736164929</v>
      </c>
      <c r="M196" s="96">
        <v>1</v>
      </c>
      <c r="N196" s="98">
        <v>0.58799999999999997</v>
      </c>
      <c r="O196" s="98">
        <v>0.59411710759377256</v>
      </c>
      <c r="P196" s="98">
        <v>0.57591401609255544</v>
      </c>
      <c r="Q196" s="99">
        <v>0</v>
      </c>
      <c r="R196" s="96">
        <v>0.96475948010183565</v>
      </c>
      <c r="S196" s="96">
        <v>1.015222577026347</v>
      </c>
      <c r="T196" s="99">
        <v>3.0675172780434412E-3</v>
      </c>
      <c r="U196" s="99">
        <v>3.3357934459420369E-2</v>
      </c>
      <c r="V196" s="95">
        <v>0</v>
      </c>
      <c r="W196" s="99">
        <v>0</v>
      </c>
      <c r="X196" s="99">
        <v>0</v>
      </c>
      <c r="Y196" s="95">
        <v>0</v>
      </c>
      <c r="Z196" s="95">
        <v>1</v>
      </c>
      <c r="AA196" s="98">
        <v>0.59411710759377256</v>
      </c>
      <c r="AB196" s="98">
        <v>0.57591401609255544</v>
      </c>
      <c r="AC196" s="100">
        <v>0</v>
      </c>
      <c r="AD196" s="96">
        <v>0</v>
      </c>
      <c r="AE196" s="95">
        <v>1</v>
      </c>
      <c r="AF196" s="95">
        <v>1</v>
      </c>
      <c r="AG196" s="96">
        <v>1.042083333333333</v>
      </c>
      <c r="AH196" s="96">
        <v>0.99995095326933103</v>
      </c>
      <c r="AI196" s="96">
        <v>1.0420407935399569</v>
      </c>
      <c r="AJ196" s="96">
        <v>68970</v>
      </c>
      <c r="AK196" s="96">
        <v>69181.566666666651</v>
      </c>
      <c r="AL196" s="96">
        <v>58608.626840659752</v>
      </c>
      <c r="AM196" s="96">
        <v>65798.162998139684</v>
      </c>
      <c r="AN196" s="96">
        <v>66891.176458688526</v>
      </c>
      <c r="AO196" s="96">
        <v>66000</v>
      </c>
      <c r="AP196" s="96">
        <v>38808</v>
      </c>
      <c r="AQ196" s="96">
        <v>39211.72910118899</v>
      </c>
      <c r="AR196" s="96">
        <v>38010.325062108663</v>
      </c>
      <c r="AS196" s="96">
        <v>0</v>
      </c>
      <c r="AT196" s="96">
        <v>63674.125686721163</v>
      </c>
      <c r="AU196" s="96">
        <v>67004.690083738882</v>
      </c>
      <c r="AV196" s="96">
        <v>39211.72910118899</v>
      </c>
      <c r="AW196" s="96">
        <v>38010.325062108663</v>
      </c>
      <c r="AX196" s="96">
        <v>59400</v>
      </c>
      <c r="AY196" s="96">
        <v>58740</v>
      </c>
      <c r="AZ196" s="96">
        <v>58410</v>
      </c>
      <c r="BA196" s="96">
        <v>40590</v>
      </c>
      <c r="BB196" s="96">
        <v>66000</v>
      </c>
      <c r="BC196" s="96">
        <v>66000</v>
      </c>
      <c r="BD196" s="96">
        <v>66000</v>
      </c>
      <c r="BE196" s="96">
        <v>66000</v>
      </c>
      <c r="BF196" s="96">
        <v>66000</v>
      </c>
      <c r="BG196" s="96">
        <v>66000</v>
      </c>
      <c r="BH196" s="96">
        <v>66000</v>
      </c>
      <c r="BI196" s="96">
        <v>66000</v>
      </c>
      <c r="BJ196" s="96">
        <v>66000</v>
      </c>
      <c r="BK196" s="96">
        <v>66000</v>
      </c>
      <c r="BL196" s="96">
        <v>66000</v>
      </c>
      <c r="BM196" s="96">
        <v>66000</v>
      </c>
      <c r="BN196" s="96">
        <v>3429.201990193139</v>
      </c>
      <c r="BO196" s="96">
        <v>3340.518237047113</v>
      </c>
      <c r="BP196" s="96">
        <v>3251.9965436299281</v>
      </c>
      <c r="BQ196" s="96">
        <v>3160.6440361140758</v>
      </c>
      <c r="BR196" s="96">
        <v>3069.4637985714212</v>
      </c>
      <c r="BS196" s="96">
        <v>2648.4148879760469</v>
      </c>
      <c r="BT196" s="96">
        <v>2558.0123592532182</v>
      </c>
      <c r="BU196" s="96">
        <v>2466.302019956157</v>
      </c>
      <c r="BV196" s="96">
        <v>2376.241782517297</v>
      </c>
      <c r="BW196" s="96">
        <v>2331.9532032878278</v>
      </c>
      <c r="BX196" s="96">
        <v>2331.8376383763912</v>
      </c>
      <c r="BY196" s="96">
        <v>2331.7219867231902</v>
      </c>
      <c r="BZ196" s="96">
        <v>2969.999999999995</v>
      </c>
      <c r="CA196" s="96">
        <v>2969.999999999995</v>
      </c>
      <c r="CB196" s="96">
        <v>2969.999999999995</v>
      </c>
      <c r="CC196" s="96">
        <v>2969.999999999995</v>
      </c>
      <c r="CD196" s="96">
        <v>2969.999999999995</v>
      </c>
      <c r="CE196" s="96">
        <v>2640.0000000000018</v>
      </c>
      <c r="CF196" s="96">
        <v>2640.0000000000018</v>
      </c>
      <c r="CG196" s="96">
        <v>2640.0000000000018</v>
      </c>
      <c r="CH196" s="96">
        <v>2640.0000000000018</v>
      </c>
      <c r="CI196" s="96">
        <v>2640.0000000000018</v>
      </c>
      <c r="CJ196" s="96">
        <v>2640.0000000000018</v>
      </c>
      <c r="CK196" s="96">
        <v>2640.0000000000018</v>
      </c>
      <c r="CL196" s="96">
        <v>66000</v>
      </c>
      <c r="CM196" s="96">
        <v>66000</v>
      </c>
      <c r="CN196" s="96">
        <v>66000</v>
      </c>
      <c r="CO196" s="96">
        <v>66000</v>
      </c>
      <c r="CP196" s="96">
        <v>66000</v>
      </c>
      <c r="CQ196" s="96">
        <v>66000</v>
      </c>
      <c r="CR196" s="96">
        <v>66000</v>
      </c>
      <c r="CS196" s="96">
        <v>66000</v>
      </c>
      <c r="CT196" s="96">
        <v>66000</v>
      </c>
      <c r="CU196" s="96">
        <v>66000</v>
      </c>
      <c r="CV196" s="96">
        <v>66000</v>
      </c>
      <c r="CW196" s="96">
        <v>66000</v>
      </c>
      <c r="CX196" s="96">
        <v>439.42774181161951</v>
      </c>
      <c r="CY196" s="96">
        <v>354.56290626518779</v>
      </c>
      <c r="CZ196" s="96">
        <v>269.85315179898441</v>
      </c>
      <c r="DA196" s="96">
        <v>182.43448431969429</v>
      </c>
      <c r="DB196" s="96">
        <v>95.18066848939722</v>
      </c>
      <c r="DC196" s="96">
        <v>8.0912384385047886</v>
      </c>
      <c r="DD196" s="96">
        <v>-78.834269948828691</v>
      </c>
      <c r="DE196" s="96">
        <v>-167.01728850369619</v>
      </c>
      <c r="DF196" s="96">
        <v>-253.61367065644029</v>
      </c>
      <c r="DG196" s="96">
        <v>-296.19884299247963</v>
      </c>
      <c r="DH196" s="96">
        <v>-296.30996309963058</v>
      </c>
      <c r="DI196" s="96">
        <v>-296.42116661231762</v>
      </c>
      <c r="DJ196" s="96">
        <v>2640.0000000000018</v>
      </c>
      <c r="DK196" s="96">
        <v>2640.0000000000018</v>
      </c>
      <c r="DL196" s="96">
        <v>2640.0000000000018</v>
      </c>
      <c r="DM196" s="96">
        <v>2640.0000000000018</v>
      </c>
      <c r="DN196" s="96">
        <v>2640.0000000000018</v>
      </c>
      <c r="DO196" s="96">
        <v>0</v>
      </c>
      <c r="DP196" s="96">
        <v>0</v>
      </c>
      <c r="DQ196" s="96">
        <v>0</v>
      </c>
      <c r="DR196" s="96">
        <v>0</v>
      </c>
      <c r="DS196" s="96">
        <v>0</v>
      </c>
      <c r="DT196" s="96">
        <v>0</v>
      </c>
      <c r="DU196" s="96">
        <v>0</v>
      </c>
      <c r="DV196" s="96">
        <v>2361.0530297503801</v>
      </c>
      <c r="DW196" s="96">
        <v>2417.5472354372491</v>
      </c>
      <c r="DX196" s="96">
        <v>2474.082500235515</v>
      </c>
      <c r="DY196" s="96">
        <v>2532.031452363788</v>
      </c>
      <c r="DZ196" s="96">
        <v>2590.0239813096632</v>
      </c>
      <c r="EA196" s="96">
        <v>7.7501310052174874</v>
      </c>
      <c r="EB196" s="96">
        <v>63.596121555074433</v>
      </c>
      <c r="EC196" s="96">
        <v>120.4007027451901</v>
      </c>
      <c r="ED196" s="96">
        <v>176.3315168771733</v>
      </c>
      <c r="EE196" s="96">
        <v>232.3044696936889</v>
      </c>
      <c r="EF196" s="96">
        <v>288.31960883404668</v>
      </c>
      <c r="EG196" s="96">
        <v>344.37698200945368</v>
      </c>
      <c r="EH196" s="101">
        <v>46174</v>
      </c>
      <c r="EI196" s="99">
        <v>4.4999999999999998E-2</v>
      </c>
      <c r="EJ196" t="s">
        <v>376</v>
      </c>
      <c r="EK196" s="101">
        <v>46539</v>
      </c>
      <c r="EL196" s="99">
        <v>0.04</v>
      </c>
      <c r="EM196" t="s">
        <v>377</v>
      </c>
      <c r="EN196" s="101"/>
      <c r="EO196" s="99"/>
      <c r="EQ196" s="101"/>
      <c r="ER196" s="99"/>
    </row>
    <row r="197" spans="1:148" x14ac:dyDescent="0.3">
      <c r="A197" t="s">
        <v>39</v>
      </c>
      <c r="B197" t="s">
        <v>53</v>
      </c>
      <c r="C197" t="s">
        <v>76</v>
      </c>
      <c r="D197" t="s">
        <v>388</v>
      </c>
      <c r="E197" t="s">
        <v>635</v>
      </c>
      <c r="F197" s="94">
        <v>54000</v>
      </c>
      <c r="G197" s="95">
        <v>12</v>
      </c>
      <c r="H197" s="96">
        <v>1.03</v>
      </c>
      <c r="I197" s="96">
        <v>1.0262500000000001</v>
      </c>
      <c r="J197" s="97">
        <v>0.89199580598103567</v>
      </c>
      <c r="K197" s="96">
        <v>1.003654080389768</v>
      </c>
      <c r="L197" s="96">
        <v>1.0089733538715031</v>
      </c>
      <c r="M197" s="96">
        <v>1</v>
      </c>
      <c r="N197" s="98">
        <v>0.61599999999999999</v>
      </c>
      <c r="O197" s="98">
        <v>0.62379869774849295</v>
      </c>
      <c r="P197" s="98">
        <v>0.61692102444965136</v>
      </c>
      <c r="Q197" s="99">
        <v>0</v>
      </c>
      <c r="R197" s="96">
        <v>0.99999999999999978</v>
      </c>
      <c r="S197" s="96">
        <v>1.0014951695611229</v>
      </c>
      <c r="T197" s="99">
        <v>-3.640776699028847E-3</v>
      </c>
      <c r="U197" s="99">
        <v>3.6540803897684442E-3</v>
      </c>
      <c r="V197" s="95">
        <v>0</v>
      </c>
      <c r="W197" s="99">
        <v>0</v>
      </c>
      <c r="X197" s="99">
        <v>0</v>
      </c>
      <c r="Y197" s="95">
        <v>0</v>
      </c>
      <c r="Z197" s="95">
        <v>1</v>
      </c>
      <c r="AA197" s="98">
        <v>0.62379869774849295</v>
      </c>
      <c r="AB197" s="98">
        <v>0.61692102444965136</v>
      </c>
      <c r="AC197" s="100">
        <v>0</v>
      </c>
      <c r="AD197" s="96">
        <v>0</v>
      </c>
      <c r="AE197" s="95">
        <v>1</v>
      </c>
      <c r="AF197" s="95">
        <v>0</v>
      </c>
      <c r="AG197" s="96">
        <v>1.0149999999999999</v>
      </c>
      <c r="AH197" s="96">
        <v>1.0089942603284909</v>
      </c>
      <c r="AI197" s="96">
        <v>1.0241294782844661</v>
      </c>
      <c r="AJ197" s="96">
        <v>55620</v>
      </c>
      <c r="AK197" s="96">
        <v>55417.500000000007</v>
      </c>
      <c r="AL197" s="96">
        <v>48167.773522975927</v>
      </c>
      <c r="AM197" s="96">
        <v>54197.320341047482</v>
      </c>
      <c r="AN197" s="96">
        <v>54484.561109061156</v>
      </c>
      <c r="AO197" s="96">
        <v>54000</v>
      </c>
      <c r="AP197" s="96">
        <v>33264</v>
      </c>
      <c r="AQ197" s="96">
        <v>33685.12967841862</v>
      </c>
      <c r="AR197" s="96">
        <v>33313.735320281172</v>
      </c>
      <c r="AS197" s="96">
        <v>0</v>
      </c>
      <c r="AT197" s="96">
        <v>53999.999999999993</v>
      </c>
      <c r="AU197" s="96">
        <v>54080.739156300617</v>
      </c>
      <c r="AV197" s="96">
        <v>33685.12967841862</v>
      </c>
      <c r="AW197" s="96">
        <v>33313.735320281172</v>
      </c>
      <c r="AX197" s="96">
        <v>48600</v>
      </c>
      <c r="AY197" s="96">
        <v>48060</v>
      </c>
      <c r="AZ197" s="96">
        <v>48600</v>
      </c>
      <c r="BA197" s="96">
        <v>34290</v>
      </c>
      <c r="BB197" s="96">
        <v>54000</v>
      </c>
      <c r="BC197" s="96">
        <v>54000</v>
      </c>
      <c r="BD197" s="96">
        <v>54000</v>
      </c>
      <c r="BE197" s="96">
        <v>54000</v>
      </c>
      <c r="BF197" s="96">
        <v>54000</v>
      </c>
      <c r="BG197" s="96">
        <v>54000</v>
      </c>
      <c r="BH197" s="96">
        <v>54000</v>
      </c>
      <c r="BI197" s="96">
        <v>54000</v>
      </c>
      <c r="BJ197" s="96">
        <v>54000</v>
      </c>
      <c r="BK197" s="96">
        <v>54000</v>
      </c>
      <c r="BL197" s="96">
        <v>54000</v>
      </c>
      <c r="BM197" s="96">
        <v>54000</v>
      </c>
      <c r="BN197" s="96">
        <v>2122.3147059915109</v>
      </c>
      <c r="BO197" s="96">
        <v>2121.948324885645</v>
      </c>
      <c r="BP197" s="96">
        <v>2121.5824778564302</v>
      </c>
      <c r="BQ197" s="96">
        <v>2121.204789532158</v>
      </c>
      <c r="BR197" s="96">
        <v>2120.8276695735808</v>
      </c>
      <c r="BS197" s="96">
        <v>2120.4511166987081</v>
      </c>
      <c r="BT197" s="96">
        <v>485.50983459164422</v>
      </c>
      <c r="BU197" s="96">
        <v>485.13937603840242</v>
      </c>
      <c r="BV197" s="96">
        <v>484.77544394706752</v>
      </c>
      <c r="BW197" s="96">
        <v>484.41205746095761</v>
      </c>
      <c r="BX197" s="96">
        <v>484.04921535400553</v>
      </c>
      <c r="BY197" s="96">
        <v>483.68691640388482</v>
      </c>
      <c r="BZ197" s="96">
        <v>1620.0000000000009</v>
      </c>
      <c r="CA197" s="96">
        <v>1620.0000000000009</v>
      </c>
      <c r="CB197" s="96">
        <v>1620.0000000000009</v>
      </c>
      <c r="CC197" s="96">
        <v>1620.0000000000009</v>
      </c>
      <c r="CD197" s="96">
        <v>1620.0000000000009</v>
      </c>
      <c r="CE197" s="96">
        <v>1620.0000000000009</v>
      </c>
      <c r="CF197" s="96">
        <v>0</v>
      </c>
      <c r="CG197" s="96">
        <v>0</v>
      </c>
      <c r="CH197" s="96">
        <v>0</v>
      </c>
      <c r="CI197" s="96">
        <v>0</v>
      </c>
      <c r="CJ197" s="96">
        <v>0</v>
      </c>
      <c r="CK197" s="96">
        <v>0</v>
      </c>
      <c r="CL197" s="96">
        <v>54000</v>
      </c>
      <c r="CM197" s="96">
        <v>54000</v>
      </c>
      <c r="CN197" s="96">
        <v>54000</v>
      </c>
      <c r="CO197" s="96">
        <v>54000</v>
      </c>
      <c r="CP197" s="96">
        <v>54000</v>
      </c>
      <c r="CQ197" s="96">
        <v>54000</v>
      </c>
      <c r="CR197" s="96">
        <v>54000</v>
      </c>
      <c r="CS197" s="96">
        <v>54000</v>
      </c>
      <c r="CT197" s="96">
        <v>54000</v>
      </c>
      <c r="CU197" s="96">
        <v>54000</v>
      </c>
      <c r="CV197" s="96">
        <v>54000</v>
      </c>
      <c r="CW197" s="96">
        <v>54000</v>
      </c>
      <c r="CX197" s="96">
        <v>487.6841805742842</v>
      </c>
      <c r="CY197" s="96">
        <v>487.3284707627663</v>
      </c>
      <c r="CZ197" s="96">
        <v>486.97327947226262</v>
      </c>
      <c r="DA197" s="96">
        <v>486.60659177879319</v>
      </c>
      <c r="DB197" s="96">
        <v>486.24045589667639</v>
      </c>
      <c r="DC197" s="96">
        <v>485.87487058127192</v>
      </c>
      <c r="DD197" s="96">
        <v>485.50983459164422</v>
      </c>
      <c r="DE197" s="96">
        <v>485.13937603840242</v>
      </c>
      <c r="DF197" s="96">
        <v>484.77544394706752</v>
      </c>
      <c r="DG197" s="96">
        <v>484.41205746095761</v>
      </c>
      <c r="DH197" s="96">
        <v>484.04921535400553</v>
      </c>
      <c r="DI197" s="96">
        <v>483.68691640388482</v>
      </c>
      <c r="DJ197" s="96">
        <v>0</v>
      </c>
      <c r="DK197" s="96">
        <v>0</v>
      </c>
      <c r="DL197" s="96">
        <v>0</v>
      </c>
      <c r="DM197" s="96">
        <v>0</v>
      </c>
      <c r="DN197" s="96">
        <v>0</v>
      </c>
      <c r="DO197" s="96">
        <v>0</v>
      </c>
      <c r="DP197" s="96">
        <v>0</v>
      </c>
      <c r="DQ197" s="96">
        <v>0</v>
      </c>
      <c r="DR197" s="96">
        <v>0</v>
      </c>
      <c r="DS197" s="96">
        <v>0</v>
      </c>
      <c r="DT197" s="96">
        <v>0</v>
      </c>
      <c r="DU197" s="96">
        <v>0</v>
      </c>
      <c r="DV197" s="96">
        <v>462.79471806378189</v>
      </c>
      <c r="DW197" s="96">
        <v>423.42563097280822</v>
      </c>
      <c r="DX197" s="96">
        <v>384.11341960601283</v>
      </c>
      <c r="DY197" s="96">
        <v>343.52826033765808</v>
      </c>
      <c r="DZ197" s="96">
        <v>303.00363076246532</v>
      </c>
      <c r="EA197" s="96">
        <v>262.53939556815669</v>
      </c>
      <c r="EB197" s="96">
        <v>222.13541984546481</v>
      </c>
      <c r="EC197" s="96">
        <v>181.1306946392657</v>
      </c>
      <c r="ED197" s="96">
        <v>140.8478170782241</v>
      </c>
      <c r="EE197" s="96">
        <v>100.6247944755043</v>
      </c>
      <c r="EF197" s="96">
        <v>60.461493525459709</v>
      </c>
      <c r="EG197" s="96">
        <v>20.357781318019349</v>
      </c>
      <c r="EH197" s="101">
        <v>46204</v>
      </c>
      <c r="EI197" s="99">
        <v>0.03</v>
      </c>
      <c r="EJ197" t="s">
        <v>376</v>
      </c>
      <c r="EK197" s="101"/>
      <c r="EL197" s="99"/>
      <c r="EN197" s="101"/>
      <c r="EO197" s="99"/>
      <c r="EQ197" s="101"/>
      <c r="ER197" s="99"/>
    </row>
    <row r="198" spans="1:148" x14ac:dyDescent="0.3">
      <c r="A198" t="s">
        <v>39</v>
      </c>
      <c r="B198" t="s">
        <v>53</v>
      </c>
      <c r="C198" t="s">
        <v>77</v>
      </c>
      <c r="D198" t="s">
        <v>390</v>
      </c>
      <c r="E198" t="s">
        <v>636</v>
      </c>
      <c r="F198" s="94">
        <v>42000</v>
      </c>
      <c r="G198" s="95">
        <v>12</v>
      </c>
      <c r="H198" s="96">
        <v>1.04</v>
      </c>
      <c r="I198" s="96">
        <v>1.033194444444445</v>
      </c>
      <c r="J198" s="97">
        <v>0.88800419401896435</v>
      </c>
      <c r="K198" s="96">
        <v>1.006586906842317</v>
      </c>
      <c r="L198" s="96">
        <v>1.0135087267175451</v>
      </c>
      <c r="M198" s="96">
        <v>1</v>
      </c>
      <c r="N198" s="98">
        <v>0.6</v>
      </c>
      <c r="O198" s="98">
        <v>0.61211076857058533</v>
      </c>
      <c r="P198" s="98">
        <v>0.61270085046046741</v>
      </c>
      <c r="Q198" s="99">
        <v>0</v>
      </c>
      <c r="R198" s="96">
        <v>0.99999999999999978</v>
      </c>
      <c r="S198" s="96">
        <v>1.0211680841007791</v>
      </c>
      <c r="T198" s="99">
        <v>-6.54380341880334E-3</v>
      </c>
      <c r="U198" s="99">
        <v>6.5869068423176644E-3</v>
      </c>
      <c r="V198" s="95">
        <v>0</v>
      </c>
      <c r="W198" s="99">
        <v>0</v>
      </c>
      <c r="X198" s="99">
        <v>0</v>
      </c>
      <c r="Y198" s="95">
        <v>0</v>
      </c>
      <c r="Z198" s="95">
        <v>1</v>
      </c>
      <c r="AA198" s="98">
        <v>0.61211076857058533</v>
      </c>
      <c r="AB198" s="98">
        <v>0.61270085046046741</v>
      </c>
      <c r="AC198" s="100">
        <v>0</v>
      </c>
      <c r="AD198" s="96">
        <v>0</v>
      </c>
      <c r="AE198" s="95">
        <v>1</v>
      </c>
      <c r="AF198" s="95">
        <v>0</v>
      </c>
      <c r="AG198" s="96">
        <v>1.023333333333333</v>
      </c>
      <c r="AH198" s="96">
        <v>0.99104602551311949</v>
      </c>
      <c r="AI198" s="96">
        <v>1.0141708239260121</v>
      </c>
      <c r="AJ198" s="96">
        <v>43680</v>
      </c>
      <c r="AK198" s="96">
        <v>43394.166666666672</v>
      </c>
      <c r="AL198" s="96">
        <v>37296.176148796512</v>
      </c>
      <c r="AM198" s="96">
        <v>42276.650087377333</v>
      </c>
      <c r="AN198" s="96">
        <v>42567.366522136879</v>
      </c>
      <c r="AO198" s="96">
        <v>42000</v>
      </c>
      <c r="AP198" s="96">
        <v>25200</v>
      </c>
      <c r="AQ198" s="96">
        <v>25708.652279964579</v>
      </c>
      <c r="AR198" s="96">
        <v>25733.435719339632</v>
      </c>
      <c r="AS198" s="96">
        <v>0</v>
      </c>
      <c r="AT198" s="96">
        <v>41999.999999999993</v>
      </c>
      <c r="AU198" s="96">
        <v>42889.059532232728</v>
      </c>
      <c r="AV198" s="96">
        <v>25708.652279964579</v>
      </c>
      <c r="AW198" s="96">
        <v>25733.435719339632</v>
      </c>
      <c r="AX198" s="96">
        <v>37800</v>
      </c>
      <c r="AY198" s="96">
        <v>37380</v>
      </c>
      <c r="AZ198" s="96">
        <v>36960</v>
      </c>
      <c r="BA198" s="96">
        <v>27510</v>
      </c>
      <c r="BB198" s="96">
        <v>42000</v>
      </c>
      <c r="BC198" s="96">
        <v>42000</v>
      </c>
      <c r="BD198" s="96">
        <v>42000</v>
      </c>
      <c r="BE198" s="96">
        <v>42000</v>
      </c>
      <c r="BF198" s="96">
        <v>42000</v>
      </c>
      <c r="BG198" s="96">
        <v>42000</v>
      </c>
      <c r="BH198" s="96">
        <v>42000</v>
      </c>
      <c r="BI198" s="96">
        <v>42000</v>
      </c>
      <c r="BJ198" s="96">
        <v>42000</v>
      </c>
      <c r="BK198" s="96">
        <v>42000</v>
      </c>
      <c r="BL198" s="96">
        <v>42000</v>
      </c>
      <c r="BM198" s="96">
        <v>42000</v>
      </c>
      <c r="BN198" s="96">
        <v>1290.4811815150069</v>
      </c>
      <c r="BO198" s="96">
        <v>1290.200239602947</v>
      </c>
      <c r="BP198" s="96">
        <v>1289.9188921375539</v>
      </c>
      <c r="BQ198" s="96">
        <v>1289.627580127813</v>
      </c>
      <c r="BR198" s="96">
        <v>1289.3358326901141</v>
      </c>
      <c r="BS198" s="96">
        <v>1289.0436488474779</v>
      </c>
      <c r="BT198" s="96">
        <v>1288.7510276199721</v>
      </c>
      <c r="BU198" s="96">
        <v>-376.48734604664128</v>
      </c>
      <c r="BV198" s="96">
        <v>-376.76956350766602</v>
      </c>
      <c r="BW198" s="96">
        <v>-377.05220439033712</v>
      </c>
      <c r="BX198" s="96">
        <v>-377.33526964826228</v>
      </c>
      <c r="BY198" s="96">
        <v>-377.6187602379548</v>
      </c>
      <c r="BZ198" s="96">
        <v>1680.000000000002</v>
      </c>
      <c r="CA198" s="96">
        <v>1680.000000000002</v>
      </c>
      <c r="CB198" s="96">
        <v>1680.000000000002</v>
      </c>
      <c r="CC198" s="96">
        <v>1680.000000000002</v>
      </c>
      <c r="CD198" s="96">
        <v>1680.000000000002</v>
      </c>
      <c r="CE198" s="96">
        <v>1680.000000000002</v>
      </c>
      <c r="CF198" s="96">
        <v>1680.000000000002</v>
      </c>
      <c r="CG198" s="96">
        <v>0</v>
      </c>
      <c r="CH198" s="96">
        <v>0</v>
      </c>
      <c r="CI198" s="96">
        <v>0</v>
      </c>
      <c r="CJ198" s="96">
        <v>0</v>
      </c>
      <c r="CK198" s="96">
        <v>0</v>
      </c>
      <c r="CL198" s="96">
        <v>42000</v>
      </c>
      <c r="CM198" s="96">
        <v>42000</v>
      </c>
      <c r="CN198" s="96">
        <v>42000</v>
      </c>
      <c r="CO198" s="96">
        <v>42000</v>
      </c>
      <c r="CP198" s="96">
        <v>42000</v>
      </c>
      <c r="CQ198" s="96">
        <v>42000</v>
      </c>
      <c r="CR198" s="96">
        <v>42000</v>
      </c>
      <c r="CS198" s="96">
        <v>42000</v>
      </c>
      <c r="CT198" s="96">
        <v>42000</v>
      </c>
      <c r="CU198" s="96">
        <v>42000</v>
      </c>
      <c r="CV198" s="96">
        <v>42000</v>
      </c>
      <c r="CW198" s="96">
        <v>42000</v>
      </c>
      <c r="CX198" s="96">
        <v>-374.53732546633711</v>
      </c>
      <c r="CY198" s="96">
        <v>-374.80746192024372</v>
      </c>
      <c r="CZ198" s="96">
        <v>-375.07798832927517</v>
      </c>
      <c r="DA198" s="96">
        <v>-375.3580960309493</v>
      </c>
      <c r="DB198" s="96">
        <v>-375.63862241335011</v>
      </c>
      <c r="DC198" s="96">
        <v>-375.91956841588689</v>
      </c>
      <c r="DD198" s="96">
        <v>-376.20093498079473</v>
      </c>
      <c r="DE198" s="96">
        <v>-376.48734604664128</v>
      </c>
      <c r="DF198" s="96">
        <v>-376.76956350766602</v>
      </c>
      <c r="DG198" s="96">
        <v>-377.05220439033712</v>
      </c>
      <c r="DH198" s="96">
        <v>-377.33526964826228</v>
      </c>
      <c r="DI198" s="96">
        <v>-377.6187602379548</v>
      </c>
      <c r="DJ198" s="96">
        <v>0</v>
      </c>
      <c r="DK198" s="96">
        <v>0</v>
      </c>
      <c r="DL198" s="96">
        <v>0</v>
      </c>
      <c r="DM198" s="96">
        <v>0</v>
      </c>
      <c r="DN198" s="96">
        <v>0</v>
      </c>
      <c r="DO198" s="96">
        <v>0</v>
      </c>
      <c r="DP198" s="96">
        <v>0</v>
      </c>
      <c r="DQ198" s="96">
        <v>0</v>
      </c>
      <c r="DR198" s="96">
        <v>0</v>
      </c>
      <c r="DS198" s="96">
        <v>0</v>
      </c>
      <c r="DT198" s="96">
        <v>0</v>
      </c>
      <c r="DU198" s="96">
        <v>0</v>
      </c>
      <c r="DV198" s="96">
        <v>-361.85921534308568</v>
      </c>
      <c r="DW198" s="96">
        <v>-331.55713439905333</v>
      </c>
      <c r="DX198" s="96">
        <v>-301.21091676644488</v>
      </c>
      <c r="DY198" s="96">
        <v>-269.78950489179113</v>
      </c>
      <c r="DZ198" s="96">
        <v>-238.32070316845929</v>
      </c>
      <c r="EA198" s="96">
        <v>-206.804404305335</v>
      </c>
      <c r="EB198" s="96">
        <v>-175.24050068714541</v>
      </c>
      <c r="EC198" s="96">
        <v>-143.11026305029321</v>
      </c>
      <c r="ED198" s="96">
        <v>-111.4500409195751</v>
      </c>
      <c r="EE198" s="96">
        <v>-79.741887448032685</v>
      </c>
      <c r="EF198" s="96">
        <v>-47.985693706223742</v>
      </c>
      <c r="EG198" s="96">
        <v>-16.181350434360422</v>
      </c>
      <c r="EH198" s="101">
        <v>46235</v>
      </c>
      <c r="EI198" s="99">
        <v>0.04</v>
      </c>
      <c r="EJ198" t="s">
        <v>376</v>
      </c>
      <c r="EK198" s="101"/>
      <c r="EL198" s="99"/>
      <c r="EN198" s="101"/>
      <c r="EO198" s="99"/>
      <c r="EQ198" s="101"/>
      <c r="ER198" s="99"/>
    </row>
    <row r="199" spans="1:148" x14ac:dyDescent="0.3">
      <c r="A199" t="s">
        <v>39</v>
      </c>
      <c r="B199" t="s">
        <v>53</v>
      </c>
      <c r="C199" t="s">
        <v>78</v>
      </c>
      <c r="D199" t="s">
        <v>392</v>
      </c>
      <c r="E199" t="s">
        <v>637</v>
      </c>
      <c r="F199" s="94">
        <v>30000</v>
      </c>
      <c r="G199" s="95">
        <v>12</v>
      </c>
      <c r="H199" s="96">
        <v>1</v>
      </c>
      <c r="I199" s="96">
        <v>1</v>
      </c>
      <c r="J199" s="97">
        <v>0.89099790299051795</v>
      </c>
      <c r="K199" s="96">
        <v>1</v>
      </c>
      <c r="L199" s="96">
        <v>1.010103387425793</v>
      </c>
      <c r="M199" s="96">
        <v>1</v>
      </c>
      <c r="N199" s="98">
        <v>0.58399999999999996</v>
      </c>
      <c r="O199" s="98">
        <v>0.58990037825666297</v>
      </c>
      <c r="P199" s="98">
        <v>0.58770372310829866</v>
      </c>
      <c r="Q199" s="99">
        <v>0</v>
      </c>
      <c r="R199" s="96">
        <v>1</v>
      </c>
      <c r="S199" s="96">
        <v>1.006341991623799</v>
      </c>
      <c r="T199" s="99">
        <v>0</v>
      </c>
      <c r="U199" s="99">
        <v>0</v>
      </c>
      <c r="V199" s="95">
        <v>0</v>
      </c>
      <c r="W199" s="99">
        <v>0</v>
      </c>
      <c r="X199" s="99">
        <v>0</v>
      </c>
      <c r="Y199" s="95">
        <v>0</v>
      </c>
      <c r="Z199" s="95">
        <v>1</v>
      </c>
      <c r="AA199" s="98">
        <v>0.58990037825666297</v>
      </c>
      <c r="AB199" s="98">
        <v>0.58770372310829866</v>
      </c>
      <c r="AC199" s="100">
        <v>0</v>
      </c>
      <c r="AD199" s="96">
        <v>0</v>
      </c>
      <c r="AE199" s="95">
        <v>0</v>
      </c>
      <c r="AF199" s="95">
        <v>0</v>
      </c>
      <c r="AG199" s="96">
        <v>1</v>
      </c>
      <c r="AH199" s="96">
        <v>1.004492054902975</v>
      </c>
      <c r="AI199" s="96">
        <v>1.004492054902975</v>
      </c>
      <c r="AJ199" s="96">
        <v>30000</v>
      </c>
      <c r="AK199" s="96">
        <v>30000</v>
      </c>
      <c r="AL199" s="96">
        <v>26729.937089715539</v>
      </c>
      <c r="AM199" s="96">
        <v>30000</v>
      </c>
      <c r="AN199" s="96">
        <v>30303.101622773778</v>
      </c>
      <c r="AO199" s="96">
        <v>30000</v>
      </c>
      <c r="AP199" s="96">
        <v>17520</v>
      </c>
      <c r="AQ199" s="96">
        <v>17697.011347699889</v>
      </c>
      <c r="AR199" s="96">
        <v>17631.11169324896</v>
      </c>
      <c r="AS199" s="96">
        <v>0</v>
      </c>
      <c r="AT199" s="96">
        <v>30000</v>
      </c>
      <c r="AU199" s="96">
        <v>30190.259748713979</v>
      </c>
      <c r="AV199" s="96">
        <v>17697.011347699889</v>
      </c>
      <c r="AW199" s="96">
        <v>17631.11169324896</v>
      </c>
      <c r="AX199" s="96">
        <v>27000</v>
      </c>
      <c r="AY199" s="96">
        <v>26700</v>
      </c>
      <c r="AZ199" s="96">
        <v>26850</v>
      </c>
      <c r="BA199" s="96">
        <v>18750</v>
      </c>
      <c r="BB199" s="96">
        <v>30000</v>
      </c>
      <c r="BC199" s="96">
        <v>30000</v>
      </c>
      <c r="BD199" s="96">
        <v>30000</v>
      </c>
      <c r="BE199" s="96">
        <v>30000</v>
      </c>
      <c r="BF199" s="96">
        <v>30000</v>
      </c>
      <c r="BG199" s="96">
        <v>30000</v>
      </c>
      <c r="BH199" s="96">
        <v>30000</v>
      </c>
      <c r="BI199" s="96">
        <v>30000</v>
      </c>
      <c r="BJ199" s="96">
        <v>30000</v>
      </c>
      <c r="BK199" s="96">
        <v>30000</v>
      </c>
      <c r="BL199" s="96">
        <v>30000</v>
      </c>
      <c r="BM199" s="96">
        <v>30000</v>
      </c>
      <c r="BN199" s="96">
        <v>135.03764405557121</v>
      </c>
      <c r="BO199" s="96">
        <v>134.9885352202929</v>
      </c>
      <c r="BP199" s="96">
        <v>134.93946209063969</v>
      </c>
      <c r="BQ199" s="96">
        <v>134.88876296533499</v>
      </c>
      <c r="BR199" s="96">
        <v>134.83810192282729</v>
      </c>
      <c r="BS199" s="96">
        <v>134.78747892022409</v>
      </c>
      <c r="BT199" s="96">
        <v>134.7368939146931</v>
      </c>
      <c r="BU199" s="96">
        <v>134.68551853924589</v>
      </c>
      <c r="BV199" s="96">
        <v>134.6350100207849</v>
      </c>
      <c r="BW199" s="96">
        <v>134.58453937058579</v>
      </c>
      <c r="BX199" s="96">
        <v>134.5341065460959</v>
      </c>
      <c r="BY199" s="96">
        <v>134.4837115048025</v>
      </c>
      <c r="BZ199" s="96">
        <v>0</v>
      </c>
      <c r="CA199" s="96">
        <v>0</v>
      </c>
      <c r="CB199" s="96">
        <v>0</v>
      </c>
      <c r="CC199" s="96">
        <v>0</v>
      </c>
      <c r="CD199" s="96">
        <v>0</v>
      </c>
      <c r="CE199" s="96">
        <v>0</v>
      </c>
      <c r="CF199" s="96">
        <v>0</v>
      </c>
      <c r="CG199" s="96">
        <v>0</v>
      </c>
      <c r="CH199" s="96">
        <v>0</v>
      </c>
      <c r="CI199" s="96">
        <v>0</v>
      </c>
      <c r="CJ199" s="96">
        <v>0</v>
      </c>
      <c r="CK199" s="96">
        <v>0</v>
      </c>
      <c r="CL199" s="96">
        <v>30000</v>
      </c>
      <c r="CM199" s="96">
        <v>30000</v>
      </c>
      <c r="CN199" s="96">
        <v>30000</v>
      </c>
      <c r="CO199" s="96">
        <v>30000</v>
      </c>
      <c r="CP199" s="96">
        <v>30000</v>
      </c>
      <c r="CQ199" s="96">
        <v>30000</v>
      </c>
      <c r="CR199" s="96">
        <v>30000</v>
      </c>
      <c r="CS199" s="96">
        <v>30000</v>
      </c>
      <c r="CT199" s="96">
        <v>30000</v>
      </c>
      <c r="CU199" s="96">
        <v>30000</v>
      </c>
      <c r="CV199" s="96">
        <v>30000</v>
      </c>
      <c r="CW199" s="96">
        <v>30000</v>
      </c>
      <c r="CX199" s="96">
        <v>135.03764405557121</v>
      </c>
      <c r="CY199" s="96">
        <v>134.9885352202929</v>
      </c>
      <c r="CZ199" s="96">
        <v>134.93946209063969</v>
      </c>
      <c r="DA199" s="96">
        <v>134.88876296533499</v>
      </c>
      <c r="DB199" s="96">
        <v>134.83810192282729</v>
      </c>
      <c r="DC199" s="96">
        <v>134.78747892022409</v>
      </c>
      <c r="DD199" s="96">
        <v>134.7368939146931</v>
      </c>
      <c r="DE199" s="96">
        <v>134.68551853924589</v>
      </c>
      <c r="DF199" s="96">
        <v>134.6350100207849</v>
      </c>
      <c r="DG199" s="96">
        <v>134.58453937058579</v>
      </c>
      <c r="DH199" s="96">
        <v>134.5341065460959</v>
      </c>
      <c r="DI199" s="96">
        <v>134.4837115048025</v>
      </c>
      <c r="DJ199" s="96">
        <v>0</v>
      </c>
      <c r="DK199" s="96">
        <v>0</v>
      </c>
      <c r="DL199" s="96">
        <v>0</v>
      </c>
      <c r="DM199" s="96">
        <v>0</v>
      </c>
      <c r="DN199" s="96">
        <v>0</v>
      </c>
      <c r="DO199" s="96">
        <v>0</v>
      </c>
      <c r="DP199" s="96">
        <v>0</v>
      </c>
      <c r="DQ199" s="96">
        <v>0</v>
      </c>
      <c r="DR199" s="96">
        <v>0</v>
      </c>
      <c r="DS199" s="96">
        <v>0</v>
      </c>
      <c r="DT199" s="96">
        <v>0</v>
      </c>
      <c r="DU199" s="96">
        <v>0</v>
      </c>
      <c r="DV199" s="96">
        <v>128.72375036063531</v>
      </c>
      <c r="DW199" s="96">
        <v>117.8159861566175</v>
      </c>
      <c r="DX199" s="96">
        <v>106.9161171599475</v>
      </c>
      <c r="DY199" s="96">
        <v>95.655053162135857</v>
      </c>
      <c r="DZ199" s="96">
        <v>84.402410096415807</v>
      </c>
      <c r="EA199" s="96">
        <v>73.158178520660314</v>
      </c>
      <c r="EB199" s="96">
        <v>61.922349006851007</v>
      </c>
      <c r="EC199" s="96">
        <v>50.510925666289452</v>
      </c>
      <c r="ED199" s="96">
        <v>39.292009400702099</v>
      </c>
      <c r="EE199" s="96">
        <v>28.081466843681291</v>
      </c>
      <c r="EF199" s="96">
        <v>16.87928862360355</v>
      </c>
      <c r="EG199" s="96">
        <v>5.6854653828541926</v>
      </c>
      <c r="EH199" s="101"/>
      <c r="EI199" s="99"/>
      <c r="EK199" s="101"/>
      <c r="EL199" s="99"/>
      <c r="EN199" s="101"/>
      <c r="EO199" s="99"/>
      <c r="EQ199" s="101"/>
      <c r="ER199" s="99"/>
    </row>
    <row r="200" spans="1:148" x14ac:dyDescent="0.3">
      <c r="A200" t="s">
        <v>39</v>
      </c>
      <c r="B200" t="s">
        <v>53</v>
      </c>
      <c r="C200" t="s">
        <v>84</v>
      </c>
      <c r="D200" t="s">
        <v>394</v>
      </c>
      <c r="E200" t="s">
        <v>638</v>
      </c>
      <c r="F200" s="94">
        <v>69000</v>
      </c>
      <c r="G200" s="95">
        <v>12</v>
      </c>
      <c r="H200" s="96">
        <v>1.06</v>
      </c>
      <c r="I200" s="96">
        <v>1.0444500000000001</v>
      </c>
      <c r="J200" s="97">
        <v>0.89399161196207155</v>
      </c>
      <c r="K200" s="96">
        <v>1.0148882186796879</v>
      </c>
      <c r="L200" s="96">
        <v>1.00672085504778</v>
      </c>
      <c r="M200" s="96">
        <v>1</v>
      </c>
      <c r="N200" s="98">
        <v>0.61199999999999999</v>
      </c>
      <c r="O200" s="98">
        <v>0.625285990795726</v>
      </c>
      <c r="P200" s="98">
        <v>0.59010200107377775</v>
      </c>
      <c r="Q200" s="99">
        <v>0</v>
      </c>
      <c r="R200" s="96">
        <v>0.97205346294046147</v>
      </c>
      <c r="S200" s="96">
        <v>0.99194025098798855</v>
      </c>
      <c r="T200" s="99">
        <v>-1.466981132075462E-2</v>
      </c>
      <c r="U200" s="99">
        <v>4.4066254966729002E-2</v>
      </c>
      <c r="V200" s="95">
        <v>0</v>
      </c>
      <c r="W200" s="99">
        <v>0</v>
      </c>
      <c r="X200" s="99">
        <v>0</v>
      </c>
      <c r="Y200" s="95">
        <v>0</v>
      </c>
      <c r="Z200" s="95">
        <v>1</v>
      </c>
      <c r="AA200" s="98">
        <v>0.625285990795726</v>
      </c>
      <c r="AB200" s="98">
        <v>0.59010200107377775</v>
      </c>
      <c r="AC200" s="100">
        <v>0</v>
      </c>
      <c r="AD200" s="96">
        <v>0</v>
      </c>
      <c r="AE200" s="95">
        <v>1</v>
      </c>
      <c r="AF200" s="95">
        <v>1</v>
      </c>
      <c r="AG200" s="96">
        <v>1.0549999999999999</v>
      </c>
      <c r="AH200" s="96">
        <v>1.0180294435905091</v>
      </c>
      <c r="AI200" s="96">
        <v>1.074021672478757</v>
      </c>
      <c r="AJ200" s="96">
        <v>73140</v>
      </c>
      <c r="AK200" s="96">
        <v>72067.05</v>
      </c>
      <c r="AL200" s="96">
        <v>61685.421225382939</v>
      </c>
      <c r="AM200" s="96">
        <v>70027.287088898462</v>
      </c>
      <c r="AN200" s="96">
        <v>69463.738998296831</v>
      </c>
      <c r="AO200" s="96">
        <v>69000</v>
      </c>
      <c r="AP200" s="96">
        <v>42228</v>
      </c>
      <c r="AQ200" s="96">
        <v>43144.733364905092</v>
      </c>
      <c r="AR200" s="96">
        <v>40717.038074090662</v>
      </c>
      <c r="AS200" s="96">
        <v>0</v>
      </c>
      <c r="AT200" s="96">
        <v>67071.688942891837</v>
      </c>
      <c r="AU200" s="96">
        <v>68443.877318171217</v>
      </c>
      <c r="AV200" s="96">
        <v>43144.733364905092</v>
      </c>
      <c r="AW200" s="96">
        <v>40717.038074090662</v>
      </c>
      <c r="AX200" s="96">
        <v>62100</v>
      </c>
      <c r="AY200" s="96">
        <v>61410</v>
      </c>
      <c r="AZ200" s="96">
        <v>62790</v>
      </c>
      <c r="BA200" s="96">
        <v>44505</v>
      </c>
      <c r="BB200" s="96">
        <v>69000</v>
      </c>
      <c r="BC200" s="96">
        <v>69000</v>
      </c>
      <c r="BD200" s="96">
        <v>69000</v>
      </c>
      <c r="BE200" s="96">
        <v>69000</v>
      </c>
      <c r="BF200" s="96">
        <v>69000</v>
      </c>
      <c r="BG200" s="96">
        <v>69000</v>
      </c>
      <c r="BH200" s="96">
        <v>69000</v>
      </c>
      <c r="BI200" s="96">
        <v>69000</v>
      </c>
      <c r="BJ200" s="96">
        <v>69000</v>
      </c>
      <c r="BK200" s="96">
        <v>69000</v>
      </c>
      <c r="BL200" s="96">
        <v>69000</v>
      </c>
      <c r="BM200" s="96">
        <v>69000</v>
      </c>
      <c r="BN200" s="96">
        <v>5469.5532646048287</v>
      </c>
      <c r="BO200" s="96">
        <v>5467.6027550538374</v>
      </c>
      <c r="BP200" s="96">
        <v>5465.6579600754894</v>
      </c>
      <c r="BQ200" s="96">
        <v>5463.6532216079568</v>
      </c>
      <c r="BR200" s="96">
        <v>5461.654537353339</v>
      </c>
      <c r="BS200" s="96">
        <v>5459.6618799278449</v>
      </c>
      <c r="BT200" s="96">
        <v>5457.675222112538</v>
      </c>
      <c r="BU200" s="96">
        <v>5455.662116209166</v>
      </c>
      <c r="BV200" s="96">
        <v>5453.687473857748</v>
      </c>
      <c r="BW200" s="96">
        <v>4046.9693396226389</v>
      </c>
      <c r="BX200" s="96">
        <v>4045.0435422543951</v>
      </c>
      <c r="BY200" s="96">
        <v>4043.1234997305528</v>
      </c>
      <c r="BZ200" s="96">
        <v>4140.0000000000036</v>
      </c>
      <c r="CA200" s="96">
        <v>4140.0000000000036</v>
      </c>
      <c r="CB200" s="96">
        <v>4140.0000000000036</v>
      </c>
      <c r="CC200" s="96">
        <v>4140.0000000000036</v>
      </c>
      <c r="CD200" s="96">
        <v>4140.0000000000036</v>
      </c>
      <c r="CE200" s="96">
        <v>4140.0000000000036</v>
      </c>
      <c r="CF200" s="96">
        <v>4140.0000000000036</v>
      </c>
      <c r="CG200" s="96">
        <v>4140.0000000000036</v>
      </c>
      <c r="CH200" s="96">
        <v>4140.0000000000036</v>
      </c>
      <c r="CI200" s="96">
        <v>2760.0000000000018</v>
      </c>
      <c r="CJ200" s="96">
        <v>2760.0000000000018</v>
      </c>
      <c r="CK200" s="96">
        <v>2760.0000000000018</v>
      </c>
      <c r="CL200" s="96">
        <v>69000</v>
      </c>
      <c r="CM200" s="96">
        <v>69000</v>
      </c>
      <c r="CN200" s="96">
        <v>69000</v>
      </c>
      <c r="CO200" s="96">
        <v>69000</v>
      </c>
      <c r="CP200" s="96">
        <v>69000</v>
      </c>
      <c r="CQ200" s="96">
        <v>69000</v>
      </c>
      <c r="CR200" s="96">
        <v>69000</v>
      </c>
      <c r="CS200" s="96">
        <v>69000</v>
      </c>
      <c r="CT200" s="96">
        <v>69000</v>
      </c>
      <c r="CU200" s="96">
        <v>69000</v>
      </c>
      <c r="CV200" s="96">
        <v>69000</v>
      </c>
      <c r="CW200" s="96">
        <v>69000</v>
      </c>
      <c r="CX200" s="96">
        <v>1254.295532646054</v>
      </c>
      <c r="CY200" s="96">
        <v>1252.4554292960729</v>
      </c>
      <c r="CZ200" s="96">
        <v>1250.6207170523439</v>
      </c>
      <c r="DA200" s="96">
        <v>1248.729454347123</v>
      </c>
      <c r="DB200" s="96">
        <v>1246.8439031635221</v>
      </c>
      <c r="DC200" s="96">
        <v>1244.9640376677669</v>
      </c>
      <c r="DD200" s="96">
        <v>1243.089832181641</v>
      </c>
      <c r="DE200" s="96">
        <v>1241.190675669025</v>
      </c>
      <c r="DF200" s="96">
        <v>1239.327805526174</v>
      </c>
      <c r="DG200" s="96">
        <v>1237.4705188679229</v>
      </c>
      <c r="DH200" s="96">
        <v>1235.6187906292159</v>
      </c>
      <c r="DI200" s="96">
        <v>1233.772595894766</v>
      </c>
      <c r="DJ200" s="96">
        <v>2760.0000000000018</v>
      </c>
      <c r="DK200" s="96">
        <v>2760.0000000000018</v>
      </c>
      <c r="DL200" s="96">
        <v>2760.0000000000018</v>
      </c>
      <c r="DM200" s="96">
        <v>2760.0000000000018</v>
      </c>
      <c r="DN200" s="96">
        <v>2760.0000000000018</v>
      </c>
      <c r="DO200" s="96">
        <v>2760.0000000000018</v>
      </c>
      <c r="DP200" s="96">
        <v>2760.0000000000018</v>
      </c>
      <c r="DQ200" s="96">
        <v>2760.0000000000018</v>
      </c>
      <c r="DR200" s="96">
        <v>2760.0000000000018</v>
      </c>
      <c r="DS200" s="96">
        <v>0</v>
      </c>
      <c r="DT200" s="96">
        <v>0</v>
      </c>
      <c r="DU200" s="96">
        <v>0</v>
      </c>
      <c r="DV200" s="96">
        <v>3986.7716689493218</v>
      </c>
      <c r="DW200" s="96">
        <v>3881.6059784599552</v>
      </c>
      <c r="DX200" s="96">
        <v>3776.742915670874</v>
      </c>
      <c r="DY200" s="96">
        <v>3668.641975308652</v>
      </c>
      <c r="DZ200" s="96">
        <v>3560.8617000583572</v>
      </c>
      <c r="EA200" s="96">
        <v>3453.4006652261578</v>
      </c>
      <c r="EB200" s="96">
        <v>3346.2574545454499</v>
      </c>
      <c r="EC200" s="96">
        <v>3237.682029434553</v>
      </c>
      <c r="ED200" s="96">
        <v>3131.175404249143</v>
      </c>
      <c r="EE200" s="96">
        <v>254.79075155669739</v>
      </c>
      <c r="EF200" s="96">
        <v>152.98228702253101</v>
      </c>
      <c r="EG200" s="96">
        <v>51.472711521808549</v>
      </c>
      <c r="EH200" s="101">
        <v>46296</v>
      </c>
      <c r="EI200" s="99">
        <v>0.06</v>
      </c>
      <c r="EJ200" t="s">
        <v>376</v>
      </c>
      <c r="EK200" s="101">
        <v>46661</v>
      </c>
      <c r="EL200" s="99">
        <v>0.04</v>
      </c>
      <c r="EM200" t="s">
        <v>377</v>
      </c>
      <c r="EN200" s="101"/>
      <c r="EO200" s="99"/>
      <c r="EQ200" s="101"/>
      <c r="ER200" s="99"/>
    </row>
    <row r="201" spans="1:148" x14ac:dyDescent="0.3">
      <c r="A201" t="s">
        <v>39</v>
      </c>
      <c r="B201" t="s">
        <v>53</v>
      </c>
      <c r="C201" t="s">
        <v>89</v>
      </c>
      <c r="D201" t="s">
        <v>396</v>
      </c>
      <c r="E201" t="s">
        <v>639</v>
      </c>
      <c r="F201" s="94">
        <v>57000</v>
      </c>
      <c r="G201" s="95">
        <v>12</v>
      </c>
      <c r="H201" s="96">
        <v>1.02</v>
      </c>
      <c r="I201" s="96">
        <v>1.013055555555556</v>
      </c>
      <c r="J201" s="97">
        <v>0.89000000000000024</v>
      </c>
      <c r="K201" s="96">
        <v>1.0068549492733749</v>
      </c>
      <c r="L201" s="96">
        <v>1.01123595505618</v>
      </c>
      <c r="M201" s="96">
        <v>1</v>
      </c>
      <c r="N201" s="98">
        <v>0.59599999999999997</v>
      </c>
      <c r="O201" s="98">
        <v>0.60682808403397581</v>
      </c>
      <c r="P201" s="98">
        <v>0.6026966292134831</v>
      </c>
      <c r="Q201" s="99">
        <v>0</v>
      </c>
      <c r="R201" s="96">
        <v>1</v>
      </c>
      <c r="S201" s="96">
        <v>1.01123595505618</v>
      </c>
      <c r="T201" s="99">
        <v>-6.8082788671023353E-3</v>
      </c>
      <c r="U201" s="99">
        <v>6.8549492733751549E-3</v>
      </c>
      <c r="V201" s="95">
        <v>0</v>
      </c>
      <c r="W201" s="99">
        <v>0</v>
      </c>
      <c r="X201" s="99">
        <v>0</v>
      </c>
      <c r="Y201" s="95">
        <v>0</v>
      </c>
      <c r="Z201" s="95">
        <v>1</v>
      </c>
      <c r="AA201" s="98">
        <v>0.60682808403397581</v>
      </c>
      <c r="AB201" s="98">
        <v>0.6026966292134831</v>
      </c>
      <c r="AC201" s="100">
        <v>0</v>
      </c>
      <c r="AD201" s="96">
        <v>0</v>
      </c>
      <c r="AE201" s="95">
        <v>1</v>
      </c>
      <c r="AF201" s="95">
        <v>0</v>
      </c>
      <c r="AG201" s="96">
        <v>1.0166666666666659</v>
      </c>
      <c r="AH201" s="96">
        <v>1</v>
      </c>
      <c r="AI201" s="96">
        <v>1.0166666666666659</v>
      </c>
      <c r="AJ201" s="96">
        <v>58140</v>
      </c>
      <c r="AK201" s="96">
        <v>57744.166666666672</v>
      </c>
      <c r="AL201" s="96">
        <v>50730.000000000007</v>
      </c>
      <c r="AM201" s="96">
        <v>57390.732108582393</v>
      </c>
      <c r="AN201" s="96">
        <v>57640.449438202239</v>
      </c>
      <c r="AO201" s="96">
        <v>57000</v>
      </c>
      <c r="AP201" s="96">
        <v>33972</v>
      </c>
      <c r="AQ201" s="96">
        <v>34589.200789936622</v>
      </c>
      <c r="AR201" s="96">
        <v>34353.707865168537</v>
      </c>
      <c r="AS201" s="96">
        <v>0</v>
      </c>
      <c r="AT201" s="96">
        <v>57000.000000000007</v>
      </c>
      <c r="AU201" s="96">
        <v>57640.449438202239</v>
      </c>
      <c r="AV201" s="96">
        <v>34589.200789936622</v>
      </c>
      <c r="AW201" s="96">
        <v>34353.707865168537</v>
      </c>
      <c r="AX201" s="96">
        <v>51300</v>
      </c>
      <c r="AY201" s="96">
        <v>50730</v>
      </c>
      <c r="AZ201" s="96">
        <v>50730</v>
      </c>
      <c r="BA201" s="96">
        <v>35055</v>
      </c>
      <c r="BB201" s="96">
        <v>57000</v>
      </c>
      <c r="BC201" s="96">
        <v>57000</v>
      </c>
      <c r="BD201" s="96">
        <v>57000</v>
      </c>
      <c r="BE201" s="96">
        <v>57000</v>
      </c>
      <c r="BF201" s="96">
        <v>57000</v>
      </c>
      <c r="BG201" s="96">
        <v>57000</v>
      </c>
      <c r="BH201" s="96">
        <v>57000</v>
      </c>
      <c r="BI201" s="96">
        <v>57000</v>
      </c>
      <c r="BJ201" s="96">
        <v>57000</v>
      </c>
      <c r="BK201" s="96">
        <v>57000</v>
      </c>
      <c r="BL201" s="96">
        <v>57000</v>
      </c>
      <c r="BM201" s="96">
        <v>57000</v>
      </c>
      <c r="BN201" s="96">
        <v>1140.0000000000009</v>
      </c>
      <c r="BO201" s="96">
        <v>1140.0000000000009</v>
      </c>
      <c r="BP201" s="96">
        <v>1140.0000000000009</v>
      </c>
      <c r="BQ201" s="96">
        <v>1140.0000000000009</v>
      </c>
      <c r="BR201" s="96">
        <v>1140.0000000000009</v>
      </c>
      <c r="BS201" s="96">
        <v>1140.0000000000009</v>
      </c>
      <c r="BT201" s="96">
        <v>1140.0000000000009</v>
      </c>
      <c r="BU201" s="96">
        <v>1140.0000000000009</v>
      </c>
      <c r="BV201" s="96">
        <v>1140.0000000000009</v>
      </c>
      <c r="BW201" s="96">
        <v>1140.0000000000009</v>
      </c>
      <c r="BX201" s="96">
        <v>0</v>
      </c>
      <c r="BY201" s="96">
        <v>0</v>
      </c>
      <c r="BZ201" s="96">
        <v>1140.0000000000009</v>
      </c>
      <c r="CA201" s="96">
        <v>1140.0000000000009</v>
      </c>
      <c r="CB201" s="96">
        <v>1140.0000000000009</v>
      </c>
      <c r="CC201" s="96">
        <v>1140.0000000000009</v>
      </c>
      <c r="CD201" s="96">
        <v>1140.0000000000009</v>
      </c>
      <c r="CE201" s="96">
        <v>1140.0000000000009</v>
      </c>
      <c r="CF201" s="96">
        <v>1140.0000000000009</v>
      </c>
      <c r="CG201" s="96">
        <v>1140.0000000000009</v>
      </c>
      <c r="CH201" s="96">
        <v>1140.0000000000009</v>
      </c>
      <c r="CI201" s="96">
        <v>1140.0000000000009</v>
      </c>
      <c r="CJ201" s="96">
        <v>0</v>
      </c>
      <c r="CK201" s="96">
        <v>0</v>
      </c>
      <c r="CL201" s="96">
        <v>57000</v>
      </c>
      <c r="CM201" s="96">
        <v>57000</v>
      </c>
      <c r="CN201" s="96">
        <v>57000</v>
      </c>
      <c r="CO201" s="96">
        <v>57000</v>
      </c>
      <c r="CP201" s="96">
        <v>57000</v>
      </c>
      <c r="CQ201" s="96">
        <v>57000</v>
      </c>
      <c r="CR201" s="96">
        <v>57000</v>
      </c>
      <c r="CS201" s="96">
        <v>57000</v>
      </c>
      <c r="CT201" s="96">
        <v>57000</v>
      </c>
      <c r="CU201" s="96">
        <v>57000</v>
      </c>
      <c r="CV201" s="96">
        <v>57000</v>
      </c>
      <c r="CW201" s="96">
        <v>57000</v>
      </c>
      <c r="CX201" s="96">
        <v>0</v>
      </c>
      <c r="CY201" s="96">
        <v>0</v>
      </c>
      <c r="CZ201" s="96">
        <v>0</v>
      </c>
      <c r="DA201" s="96">
        <v>0</v>
      </c>
      <c r="DB201" s="96">
        <v>0</v>
      </c>
      <c r="DC201" s="96">
        <v>0</v>
      </c>
      <c r="DD201" s="96">
        <v>0</v>
      </c>
      <c r="DE201" s="96">
        <v>0</v>
      </c>
      <c r="DF201" s="96">
        <v>0</v>
      </c>
      <c r="DG201" s="96">
        <v>0</v>
      </c>
      <c r="DH201" s="96">
        <v>0</v>
      </c>
      <c r="DI201" s="96">
        <v>0</v>
      </c>
      <c r="DJ201" s="96">
        <v>0</v>
      </c>
      <c r="DK201" s="96">
        <v>0</v>
      </c>
      <c r="DL201" s="96">
        <v>0</v>
      </c>
      <c r="DM201" s="96">
        <v>0</v>
      </c>
      <c r="DN201" s="96">
        <v>0</v>
      </c>
      <c r="DO201" s="96">
        <v>0</v>
      </c>
      <c r="DP201" s="96">
        <v>0</v>
      </c>
      <c r="DQ201" s="96">
        <v>0</v>
      </c>
      <c r="DR201" s="96">
        <v>0</v>
      </c>
      <c r="DS201" s="96">
        <v>0</v>
      </c>
      <c r="DT201" s="96">
        <v>0</v>
      </c>
      <c r="DU201" s="96">
        <v>0</v>
      </c>
      <c r="DV201" s="96">
        <v>0</v>
      </c>
      <c r="DW201" s="96">
        <v>0</v>
      </c>
      <c r="DX201" s="96">
        <v>0</v>
      </c>
      <c r="DY201" s="96">
        <v>0</v>
      </c>
      <c r="DZ201" s="96">
        <v>0</v>
      </c>
      <c r="EA201" s="96">
        <v>0</v>
      </c>
      <c r="EB201" s="96">
        <v>0</v>
      </c>
      <c r="EC201" s="96">
        <v>0</v>
      </c>
      <c r="ED201" s="96">
        <v>0</v>
      </c>
      <c r="EE201" s="96">
        <v>0</v>
      </c>
      <c r="EF201" s="96">
        <v>0</v>
      </c>
      <c r="EG201" s="96">
        <v>0</v>
      </c>
      <c r="EH201" s="101">
        <v>46327</v>
      </c>
      <c r="EI201" s="99">
        <v>0.02</v>
      </c>
      <c r="EJ201" t="s">
        <v>376</v>
      </c>
      <c r="EK201" s="101"/>
      <c r="EL201" s="99"/>
      <c r="EN201" s="101"/>
      <c r="EO201" s="99"/>
      <c r="EQ201" s="101"/>
      <c r="ER201" s="99"/>
    </row>
    <row r="202" spans="1:148" x14ac:dyDescent="0.3">
      <c r="A202" t="s">
        <v>39</v>
      </c>
      <c r="B202" t="s">
        <v>53</v>
      </c>
      <c r="C202" t="s">
        <v>91</v>
      </c>
      <c r="D202" t="s">
        <v>398</v>
      </c>
      <c r="E202" t="s">
        <v>640</v>
      </c>
      <c r="F202" s="94">
        <v>45000</v>
      </c>
      <c r="G202" s="95">
        <v>12</v>
      </c>
      <c r="H202" s="96">
        <v>1</v>
      </c>
      <c r="I202" s="96">
        <v>1</v>
      </c>
      <c r="J202" s="97">
        <v>0.89299370897155361</v>
      </c>
      <c r="K202" s="96">
        <v>1</v>
      </c>
      <c r="L202" s="96">
        <v>1.0078458458979691</v>
      </c>
      <c r="M202" s="96">
        <v>1</v>
      </c>
      <c r="N202" s="98">
        <v>0.57999999999999996</v>
      </c>
      <c r="O202" s="98">
        <v>0.58455059062082193</v>
      </c>
      <c r="P202" s="98">
        <v>0.57808299037724586</v>
      </c>
      <c r="Q202" s="99">
        <v>0</v>
      </c>
      <c r="R202" s="96">
        <v>1</v>
      </c>
      <c r="S202" s="96">
        <v>0.99669481099525148</v>
      </c>
      <c r="T202" s="99">
        <v>0</v>
      </c>
      <c r="U202" s="99">
        <v>0</v>
      </c>
      <c r="V202" s="95">
        <v>0</v>
      </c>
      <c r="W202" s="99">
        <v>0</v>
      </c>
      <c r="X202" s="99">
        <v>0</v>
      </c>
      <c r="Y202" s="95">
        <v>0</v>
      </c>
      <c r="Z202" s="95">
        <v>1</v>
      </c>
      <c r="AA202" s="98">
        <v>0.58455059062082193</v>
      </c>
      <c r="AB202" s="98">
        <v>0.57808299037724586</v>
      </c>
      <c r="AC202" s="100">
        <v>0</v>
      </c>
      <c r="AD202" s="96">
        <v>0</v>
      </c>
      <c r="AE202" s="95">
        <v>0</v>
      </c>
      <c r="AF202" s="95">
        <v>0</v>
      </c>
      <c r="AG202" s="96">
        <v>1</v>
      </c>
      <c r="AH202" s="96">
        <v>1.0135066962933139</v>
      </c>
      <c r="AI202" s="96">
        <v>1.0135066962933139</v>
      </c>
      <c r="AJ202" s="96">
        <v>45000</v>
      </c>
      <c r="AK202" s="96">
        <v>45000</v>
      </c>
      <c r="AL202" s="96">
        <v>40184.716903719913</v>
      </c>
      <c r="AM202" s="96">
        <v>45000</v>
      </c>
      <c r="AN202" s="96">
        <v>45353.063065408598</v>
      </c>
      <c r="AO202" s="96">
        <v>45000</v>
      </c>
      <c r="AP202" s="96">
        <v>26100</v>
      </c>
      <c r="AQ202" s="96">
        <v>26304.776577936991</v>
      </c>
      <c r="AR202" s="96">
        <v>26013.734566976069</v>
      </c>
      <c r="AS202" s="96">
        <v>0</v>
      </c>
      <c r="AT202" s="96">
        <v>45000</v>
      </c>
      <c r="AU202" s="96">
        <v>44851.266494786323</v>
      </c>
      <c r="AV202" s="96">
        <v>26304.776577936991</v>
      </c>
      <c r="AW202" s="96">
        <v>26013.734566976069</v>
      </c>
      <c r="AX202" s="96">
        <v>40500</v>
      </c>
      <c r="AY202" s="96">
        <v>40050</v>
      </c>
      <c r="AZ202" s="96">
        <v>40725</v>
      </c>
      <c r="BA202" s="96">
        <v>28575</v>
      </c>
      <c r="BB202" s="96">
        <v>45000</v>
      </c>
      <c r="BC202" s="96">
        <v>45000</v>
      </c>
      <c r="BD202" s="96">
        <v>45000</v>
      </c>
      <c r="BE202" s="96">
        <v>45000</v>
      </c>
      <c r="BF202" s="96">
        <v>45000</v>
      </c>
      <c r="BG202" s="96">
        <v>45000</v>
      </c>
      <c r="BH202" s="96">
        <v>45000</v>
      </c>
      <c r="BI202" s="96">
        <v>45000</v>
      </c>
      <c r="BJ202" s="96">
        <v>45000</v>
      </c>
      <c r="BK202" s="96">
        <v>45000</v>
      </c>
      <c r="BL202" s="96">
        <v>45000</v>
      </c>
      <c r="BM202" s="96">
        <v>45000</v>
      </c>
      <c r="BN202" s="96">
        <v>611.55342637467356</v>
      </c>
      <c r="BO202" s="96">
        <v>610.88244774491591</v>
      </c>
      <c r="BP202" s="96">
        <v>610.21293985795592</v>
      </c>
      <c r="BQ202" s="96">
        <v>609.52227802380185</v>
      </c>
      <c r="BR202" s="96">
        <v>608.83317785589418</v>
      </c>
      <c r="BS202" s="96">
        <v>608.14563406355489</v>
      </c>
      <c r="BT202" s="96">
        <v>607.45964137999704</v>
      </c>
      <c r="BU202" s="96">
        <v>606.76398697196873</v>
      </c>
      <c r="BV202" s="96">
        <v>606.08110601345857</v>
      </c>
      <c r="BW202" s="96">
        <v>605.39976042018327</v>
      </c>
      <c r="BX202" s="96">
        <v>604.71994501988036</v>
      </c>
      <c r="BY202" s="96">
        <v>604.04165466346865</v>
      </c>
      <c r="BZ202" s="96">
        <v>0</v>
      </c>
      <c r="CA202" s="96">
        <v>0</v>
      </c>
      <c r="CB202" s="96">
        <v>0</v>
      </c>
      <c r="CC202" s="96">
        <v>0</v>
      </c>
      <c r="CD202" s="96">
        <v>0</v>
      </c>
      <c r="CE202" s="96">
        <v>0</v>
      </c>
      <c r="CF202" s="96">
        <v>0</v>
      </c>
      <c r="CG202" s="96">
        <v>0</v>
      </c>
      <c r="CH202" s="96">
        <v>0</v>
      </c>
      <c r="CI202" s="96">
        <v>0</v>
      </c>
      <c r="CJ202" s="96">
        <v>0</v>
      </c>
      <c r="CK202" s="96">
        <v>0</v>
      </c>
      <c r="CL202" s="96">
        <v>45000</v>
      </c>
      <c r="CM202" s="96">
        <v>45000</v>
      </c>
      <c r="CN202" s="96">
        <v>45000</v>
      </c>
      <c r="CO202" s="96">
        <v>45000</v>
      </c>
      <c r="CP202" s="96">
        <v>45000</v>
      </c>
      <c r="CQ202" s="96">
        <v>45000</v>
      </c>
      <c r="CR202" s="96">
        <v>45000</v>
      </c>
      <c r="CS202" s="96">
        <v>45000</v>
      </c>
      <c r="CT202" s="96">
        <v>45000</v>
      </c>
      <c r="CU202" s="96">
        <v>45000</v>
      </c>
      <c r="CV202" s="96">
        <v>45000</v>
      </c>
      <c r="CW202" s="96">
        <v>45000</v>
      </c>
      <c r="CX202" s="96">
        <v>611.55342637467356</v>
      </c>
      <c r="CY202" s="96">
        <v>610.88244774491591</v>
      </c>
      <c r="CZ202" s="96">
        <v>610.21293985795592</v>
      </c>
      <c r="DA202" s="96">
        <v>609.52227802380185</v>
      </c>
      <c r="DB202" s="96">
        <v>608.83317785589418</v>
      </c>
      <c r="DC202" s="96">
        <v>608.14563406355489</v>
      </c>
      <c r="DD202" s="96">
        <v>607.45964137999704</v>
      </c>
      <c r="DE202" s="96">
        <v>606.76398697196873</v>
      </c>
      <c r="DF202" s="96">
        <v>606.08110601345857</v>
      </c>
      <c r="DG202" s="96">
        <v>605.39976042018327</v>
      </c>
      <c r="DH202" s="96">
        <v>604.71994501988036</v>
      </c>
      <c r="DI202" s="96">
        <v>604.04165466346865</v>
      </c>
      <c r="DJ202" s="96">
        <v>0</v>
      </c>
      <c r="DK202" s="96">
        <v>0</v>
      </c>
      <c r="DL202" s="96">
        <v>0</v>
      </c>
      <c r="DM202" s="96">
        <v>0</v>
      </c>
      <c r="DN202" s="96">
        <v>0</v>
      </c>
      <c r="DO202" s="96">
        <v>0</v>
      </c>
      <c r="DP202" s="96">
        <v>0</v>
      </c>
      <c r="DQ202" s="96">
        <v>0</v>
      </c>
      <c r="DR202" s="96">
        <v>0</v>
      </c>
      <c r="DS202" s="96">
        <v>0</v>
      </c>
      <c r="DT202" s="96">
        <v>0</v>
      </c>
      <c r="DU202" s="96">
        <v>0</v>
      </c>
      <c r="DV202" s="96">
        <v>577.73192846691802</v>
      </c>
      <c r="DW202" s="96">
        <v>528.39512213021635</v>
      </c>
      <c r="DX202" s="96">
        <v>479.16501212650343</v>
      </c>
      <c r="DY202" s="96">
        <v>428.37790009397361</v>
      </c>
      <c r="DZ202" s="96">
        <v>377.70409065142388</v>
      </c>
      <c r="EA202" s="96">
        <v>327.14320506575967</v>
      </c>
      <c r="EB202" s="96">
        <v>276.69486628999709</v>
      </c>
      <c r="EC202" s="96">
        <v>225.5344482986921</v>
      </c>
      <c r="ED202" s="96">
        <v>175.31190834505941</v>
      </c>
      <c r="EE202" s="96">
        <v>125.20078799818759</v>
      </c>
      <c r="EF202" s="96">
        <v>75.200716889280983</v>
      </c>
      <c r="EG202" s="96">
        <v>25.311326289302329</v>
      </c>
      <c r="EH202" s="101"/>
      <c r="EI202" s="99"/>
      <c r="EK202" s="101"/>
      <c r="EL202" s="99"/>
      <c r="EN202" s="101"/>
      <c r="EO202" s="99"/>
      <c r="EQ202" s="101"/>
      <c r="ER202" s="99"/>
    </row>
    <row r="203" spans="1:148" x14ac:dyDescent="0.3">
      <c r="A203" t="s">
        <v>39</v>
      </c>
      <c r="B203" t="s">
        <v>53</v>
      </c>
      <c r="C203" t="s">
        <v>93</v>
      </c>
      <c r="D203" t="s">
        <v>400</v>
      </c>
      <c r="E203" t="s">
        <v>641</v>
      </c>
      <c r="F203" s="94">
        <v>33000</v>
      </c>
      <c r="G203" s="95">
        <v>12</v>
      </c>
      <c r="H203" s="96">
        <v>1.04</v>
      </c>
      <c r="I203" s="96">
        <v>1.04</v>
      </c>
      <c r="J203" s="97">
        <v>0.88900209700948218</v>
      </c>
      <c r="K203" s="96">
        <v>0.99999999999999978</v>
      </c>
      <c r="L203" s="96">
        <v>1.0123710652961491</v>
      </c>
      <c r="M203" s="96">
        <v>1</v>
      </c>
      <c r="N203" s="98">
        <v>0.60799999999999998</v>
      </c>
      <c r="O203" s="98">
        <v>0.61552160770005848</v>
      </c>
      <c r="P203" s="98">
        <v>0.61783607259700524</v>
      </c>
      <c r="Q203" s="99">
        <v>0</v>
      </c>
      <c r="R203" s="96">
        <v>0.99999999999999978</v>
      </c>
      <c r="S203" s="96">
        <v>1.016177750981917</v>
      </c>
      <c r="T203" s="99">
        <v>0</v>
      </c>
      <c r="U203" s="99">
        <v>0</v>
      </c>
      <c r="V203" s="95">
        <v>0</v>
      </c>
      <c r="W203" s="99">
        <v>0</v>
      </c>
      <c r="X203" s="99">
        <v>0</v>
      </c>
      <c r="Y203" s="95">
        <v>0</v>
      </c>
      <c r="Z203" s="95">
        <v>1</v>
      </c>
      <c r="AA203" s="98">
        <v>0.61552160770005848</v>
      </c>
      <c r="AB203" s="98">
        <v>0.61783607259700524</v>
      </c>
      <c r="AC203" s="100">
        <v>0</v>
      </c>
      <c r="AD203" s="96">
        <v>0</v>
      </c>
      <c r="AE203" s="95">
        <v>1</v>
      </c>
      <c r="AF203" s="95">
        <v>0</v>
      </c>
      <c r="AG203" s="96">
        <v>1</v>
      </c>
      <c r="AH203" s="96">
        <v>0.99551801636857096</v>
      </c>
      <c r="AI203" s="96">
        <v>0.99551801636857096</v>
      </c>
      <c r="AJ203" s="96">
        <v>34320</v>
      </c>
      <c r="AK203" s="96">
        <v>34320.000000000007</v>
      </c>
      <c r="AL203" s="96">
        <v>29337.069201312908</v>
      </c>
      <c r="AM203" s="96">
        <v>32999.999999999993</v>
      </c>
      <c r="AN203" s="96">
        <v>33408.245154772922</v>
      </c>
      <c r="AO203" s="96">
        <v>33000</v>
      </c>
      <c r="AP203" s="96">
        <v>20064</v>
      </c>
      <c r="AQ203" s="96">
        <v>20312.213054101929</v>
      </c>
      <c r="AR203" s="96">
        <v>20388.590395701169</v>
      </c>
      <c r="AS203" s="96">
        <v>0</v>
      </c>
      <c r="AT203" s="96">
        <v>32999.999999999993</v>
      </c>
      <c r="AU203" s="96">
        <v>33533.865782403263</v>
      </c>
      <c r="AV203" s="96">
        <v>20312.213054101929</v>
      </c>
      <c r="AW203" s="96">
        <v>20388.590395701169</v>
      </c>
      <c r="AX203" s="96">
        <v>29700</v>
      </c>
      <c r="AY203" s="96">
        <v>29370</v>
      </c>
      <c r="AZ203" s="96">
        <v>29205</v>
      </c>
      <c r="BA203" s="96">
        <v>21615</v>
      </c>
      <c r="BB203" s="96">
        <v>33000</v>
      </c>
      <c r="BC203" s="96">
        <v>33000</v>
      </c>
      <c r="BD203" s="96">
        <v>33000</v>
      </c>
      <c r="BE203" s="96">
        <v>33000</v>
      </c>
      <c r="BF203" s="96">
        <v>33000</v>
      </c>
      <c r="BG203" s="96">
        <v>33000</v>
      </c>
      <c r="BH203" s="96">
        <v>33000</v>
      </c>
      <c r="BI203" s="96">
        <v>33000</v>
      </c>
      <c r="BJ203" s="96">
        <v>33000</v>
      </c>
      <c r="BK203" s="96">
        <v>33000</v>
      </c>
      <c r="BL203" s="96">
        <v>33000</v>
      </c>
      <c r="BM203" s="96">
        <v>33000</v>
      </c>
      <c r="BN203" s="96">
        <v>-147.60396306530731</v>
      </c>
      <c r="BO203" s="96">
        <v>-147.65734180008329</v>
      </c>
      <c r="BP203" s="96">
        <v>-147.71075915604411</v>
      </c>
      <c r="BQ203" s="96">
        <v>-147.766027921583</v>
      </c>
      <c r="BR203" s="96">
        <v>-147.8213380623078</v>
      </c>
      <c r="BS203" s="96">
        <v>-147.87668962468939</v>
      </c>
      <c r="BT203" s="96">
        <v>-147.93208265528651</v>
      </c>
      <c r="BU203" s="96">
        <v>-147.98842630987139</v>
      </c>
      <c r="BV203" s="96">
        <v>-148.04390309854</v>
      </c>
      <c r="BW203" s="96">
        <v>-148.09942149623981</v>
      </c>
      <c r="BX203" s="96">
        <v>-148.15498154981529</v>
      </c>
      <c r="BY203" s="96">
        <v>-148.21058330615881</v>
      </c>
      <c r="BZ203" s="96">
        <v>0</v>
      </c>
      <c r="CA203" s="96">
        <v>0</v>
      </c>
      <c r="CB203" s="96">
        <v>0</v>
      </c>
      <c r="CC203" s="96">
        <v>0</v>
      </c>
      <c r="CD203" s="96">
        <v>0</v>
      </c>
      <c r="CE203" s="96">
        <v>0</v>
      </c>
      <c r="CF203" s="96">
        <v>0</v>
      </c>
      <c r="CG203" s="96">
        <v>0</v>
      </c>
      <c r="CH203" s="96">
        <v>0</v>
      </c>
      <c r="CI203" s="96">
        <v>0</v>
      </c>
      <c r="CJ203" s="96">
        <v>0</v>
      </c>
      <c r="CK203" s="96">
        <v>0</v>
      </c>
      <c r="CL203" s="96">
        <v>33000</v>
      </c>
      <c r="CM203" s="96">
        <v>33000</v>
      </c>
      <c r="CN203" s="96">
        <v>33000</v>
      </c>
      <c r="CO203" s="96">
        <v>33000</v>
      </c>
      <c r="CP203" s="96">
        <v>33000</v>
      </c>
      <c r="CQ203" s="96">
        <v>33000</v>
      </c>
      <c r="CR203" s="96">
        <v>33000</v>
      </c>
      <c r="CS203" s="96">
        <v>33000</v>
      </c>
      <c r="CT203" s="96">
        <v>33000</v>
      </c>
      <c r="CU203" s="96">
        <v>33000</v>
      </c>
      <c r="CV203" s="96">
        <v>33000</v>
      </c>
      <c r="CW203" s="96">
        <v>33000</v>
      </c>
      <c r="CX203" s="96">
        <v>-147.60396306530731</v>
      </c>
      <c r="CY203" s="96">
        <v>-147.65734180008329</v>
      </c>
      <c r="CZ203" s="96">
        <v>-147.71075915604411</v>
      </c>
      <c r="DA203" s="96">
        <v>-147.766027921583</v>
      </c>
      <c r="DB203" s="96">
        <v>-147.8213380623078</v>
      </c>
      <c r="DC203" s="96">
        <v>-147.87668962468939</v>
      </c>
      <c r="DD203" s="96">
        <v>-147.93208265528651</v>
      </c>
      <c r="DE203" s="96">
        <v>-147.98842630987139</v>
      </c>
      <c r="DF203" s="96">
        <v>-148.04390309854</v>
      </c>
      <c r="DG203" s="96">
        <v>-148.09942149623981</v>
      </c>
      <c r="DH203" s="96">
        <v>-148.15498154981529</v>
      </c>
      <c r="DI203" s="96">
        <v>-148.21058330615881</v>
      </c>
      <c r="DJ203" s="96">
        <v>0</v>
      </c>
      <c r="DK203" s="96">
        <v>0</v>
      </c>
      <c r="DL203" s="96">
        <v>0</v>
      </c>
      <c r="DM203" s="96">
        <v>0</v>
      </c>
      <c r="DN203" s="96">
        <v>0</v>
      </c>
      <c r="DO203" s="96">
        <v>0</v>
      </c>
      <c r="DP203" s="96">
        <v>0</v>
      </c>
      <c r="DQ203" s="96">
        <v>0</v>
      </c>
      <c r="DR203" s="96">
        <v>0</v>
      </c>
      <c r="DS203" s="96">
        <v>0</v>
      </c>
      <c r="DT203" s="96">
        <v>0</v>
      </c>
      <c r="DU203" s="96">
        <v>0</v>
      </c>
      <c r="DV203" s="96">
        <v>-141.97086356838329</v>
      </c>
      <c r="DW203" s="96">
        <v>-130.03484835424561</v>
      </c>
      <c r="DX203" s="96">
        <v>-118.09015822960301</v>
      </c>
      <c r="DY203" s="96">
        <v>-105.7314323035413</v>
      </c>
      <c r="DZ203" s="96">
        <v>-93.363412785003035</v>
      </c>
      <c r="EA203" s="96">
        <v>-80.986089187053196</v>
      </c>
      <c r="EB203" s="96">
        <v>-68.599451007002713</v>
      </c>
      <c r="EC203" s="96">
        <v>-56.000197466263167</v>
      </c>
      <c r="ED203" s="96">
        <v>-43.594745419524791</v>
      </c>
      <c r="EE203" s="96">
        <v>-31.1799470144698</v>
      </c>
      <c r="EF203" s="96">
        <v>-18.755791684685779</v>
      </c>
      <c r="EG203" s="96">
        <v>-6.3222688478413724</v>
      </c>
      <c r="EH203" s="101">
        <v>46023</v>
      </c>
      <c r="EI203" s="99">
        <v>0.04</v>
      </c>
      <c r="EJ203" t="s">
        <v>376</v>
      </c>
      <c r="EK203" s="101"/>
      <c r="EL203" s="99"/>
      <c r="EN203" s="101"/>
      <c r="EO203" s="99"/>
      <c r="EQ203" s="101"/>
      <c r="ER203" s="99"/>
    </row>
    <row r="204" spans="1:148" x14ac:dyDescent="0.3">
      <c r="A204" t="s">
        <v>39</v>
      </c>
      <c r="B204" t="s">
        <v>53</v>
      </c>
      <c r="C204" t="s">
        <v>95</v>
      </c>
      <c r="D204" t="s">
        <v>402</v>
      </c>
      <c r="E204" t="s">
        <v>642</v>
      </c>
      <c r="F204" s="94">
        <v>72000</v>
      </c>
      <c r="G204" s="95">
        <v>12</v>
      </c>
      <c r="H204" s="96">
        <v>1.05</v>
      </c>
      <c r="I204" s="96">
        <v>1.061638888888889</v>
      </c>
      <c r="J204" s="97">
        <v>0.89199580598103567</v>
      </c>
      <c r="K204" s="96">
        <v>0.9890368664800232</v>
      </c>
      <c r="L204" s="96">
        <v>1.0089733538715031</v>
      </c>
      <c r="M204" s="96">
        <v>1</v>
      </c>
      <c r="N204" s="98">
        <v>0.59199999999999997</v>
      </c>
      <c r="O204" s="98">
        <v>0.59076381181074711</v>
      </c>
      <c r="P204" s="98">
        <v>0.57076788484253627</v>
      </c>
      <c r="Q204" s="99">
        <v>0</v>
      </c>
      <c r="R204" s="96">
        <v>0.96269554753309272</v>
      </c>
      <c r="S204" s="96">
        <v>1.0014951695611229</v>
      </c>
      <c r="T204" s="99">
        <v>1.108465608465603E-2</v>
      </c>
      <c r="U204" s="99">
        <v>2.7362045056124051E-2</v>
      </c>
      <c r="V204" s="95">
        <v>0</v>
      </c>
      <c r="W204" s="99">
        <v>0</v>
      </c>
      <c r="X204" s="99">
        <v>0</v>
      </c>
      <c r="Y204" s="95">
        <v>0</v>
      </c>
      <c r="Z204" s="95">
        <v>1</v>
      </c>
      <c r="AA204" s="98">
        <v>0.59076381181074711</v>
      </c>
      <c r="AB204" s="98">
        <v>0.57076788484253627</v>
      </c>
      <c r="AC204" s="100">
        <v>0</v>
      </c>
      <c r="AD204" s="96">
        <v>0</v>
      </c>
      <c r="AE204" s="95">
        <v>1</v>
      </c>
      <c r="AF204" s="95">
        <v>1</v>
      </c>
      <c r="AG204" s="96">
        <v>1.034166666666666</v>
      </c>
      <c r="AH204" s="96">
        <v>1.0089942603284909</v>
      </c>
      <c r="AI204" s="96">
        <v>1.04346808131539</v>
      </c>
      <c r="AJ204" s="96">
        <v>75600</v>
      </c>
      <c r="AK204" s="96">
        <v>76438</v>
      </c>
      <c r="AL204" s="96">
        <v>64223.698030634558</v>
      </c>
      <c r="AM204" s="96">
        <v>71210.65438656167</v>
      </c>
      <c r="AN204" s="96">
        <v>72646.081478748209</v>
      </c>
      <c r="AO204" s="96">
        <v>72000</v>
      </c>
      <c r="AP204" s="96">
        <v>42624</v>
      </c>
      <c r="AQ204" s="96">
        <v>42534.994450373793</v>
      </c>
      <c r="AR204" s="96">
        <v>41095.28770866261</v>
      </c>
      <c r="AS204" s="96">
        <v>0</v>
      </c>
      <c r="AT204" s="96">
        <v>69314.079422382682</v>
      </c>
      <c r="AU204" s="96">
        <v>72107.652208400817</v>
      </c>
      <c r="AV204" s="96">
        <v>42534.994450373793</v>
      </c>
      <c r="AW204" s="96">
        <v>41095.28770866261</v>
      </c>
      <c r="AX204" s="96">
        <v>64800</v>
      </c>
      <c r="AY204" s="96">
        <v>64080</v>
      </c>
      <c r="AZ204" s="96">
        <v>64800</v>
      </c>
      <c r="BA204" s="96">
        <v>45000</v>
      </c>
      <c r="BB204" s="96">
        <v>72000</v>
      </c>
      <c r="BC204" s="96">
        <v>72000</v>
      </c>
      <c r="BD204" s="96">
        <v>72000</v>
      </c>
      <c r="BE204" s="96">
        <v>72000</v>
      </c>
      <c r="BF204" s="96">
        <v>72000</v>
      </c>
      <c r="BG204" s="96">
        <v>72000</v>
      </c>
      <c r="BH204" s="96">
        <v>72000</v>
      </c>
      <c r="BI204" s="96">
        <v>72000</v>
      </c>
      <c r="BJ204" s="96">
        <v>72000</v>
      </c>
      <c r="BK204" s="96">
        <v>72000</v>
      </c>
      <c r="BL204" s="96">
        <v>72000</v>
      </c>
      <c r="BM204" s="96">
        <v>72000</v>
      </c>
      <c r="BN204" s="96">
        <v>4282.7578528039949</v>
      </c>
      <c r="BO204" s="96">
        <v>649.77129435035511</v>
      </c>
      <c r="BP204" s="96">
        <v>649.29770596301671</v>
      </c>
      <c r="BQ204" s="96">
        <v>3554.7611405999291</v>
      </c>
      <c r="BR204" s="96">
        <v>3554.2534321767221</v>
      </c>
      <c r="BS204" s="96">
        <v>3553.7464872060318</v>
      </c>
      <c r="BT204" s="96">
        <v>3553.2403039670762</v>
      </c>
      <c r="BU204" s="96">
        <v>3552.7266014399202</v>
      </c>
      <c r="BV204" s="96">
        <v>3552.221948939939</v>
      </c>
      <c r="BW204" s="96">
        <v>3551.7180530125229</v>
      </c>
      <c r="BX204" s="96">
        <v>3551.2149119575602</v>
      </c>
      <c r="BY204" s="96">
        <v>3550.7125240800528</v>
      </c>
      <c r="BZ204" s="96">
        <v>3600.0000000000032</v>
      </c>
      <c r="CA204" s="96">
        <v>0</v>
      </c>
      <c r="CB204" s="96">
        <v>0</v>
      </c>
      <c r="CC204" s="96">
        <v>2880.0000000000032</v>
      </c>
      <c r="CD204" s="96">
        <v>2880.0000000000032</v>
      </c>
      <c r="CE204" s="96">
        <v>2880.0000000000032</v>
      </c>
      <c r="CF204" s="96">
        <v>2880.0000000000032</v>
      </c>
      <c r="CG204" s="96">
        <v>2880.0000000000032</v>
      </c>
      <c r="CH204" s="96">
        <v>2880.0000000000032</v>
      </c>
      <c r="CI204" s="96">
        <v>2880.0000000000032</v>
      </c>
      <c r="CJ204" s="96">
        <v>2880.0000000000032</v>
      </c>
      <c r="CK204" s="96">
        <v>2880.0000000000032</v>
      </c>
      <c r="CL204" s="96">
        <v>72000</v>
      </c>
      <c r="CM204" s="96">
        <v>72000</v>
      </c>
      <c r="CN204" s="96">
        <v>72000</v>
      </c>
      <c r="CO204" s="96">
        <v>72000</v>
      </c>
      <c r="CP204" s="96">
        <v>72000</v>
      </c>
      <c r="CQ204" s="96">
        <v>72000</v>
      </c>
      <c r="CR204" s="96">
        <v>72000</v>
      </c>
      <c r="CS204" s="96">
        <v>72000</v>
      </c>
      <c r="CT204" s="96">
        <v>72000</v>
      </c>
      <c r="CU204" s="96">
        <v>72000</v>
      </c>
      <c r="CV204" s="96">
        <v>72000</v>
      </c>
      <c r="CW204" s="96">
        <v>72000</v>
      </c>
      <c r="CX204" s="96">
        <v>650.2455740990456</v>
      </c>
      <c r="CY204" s="96">
        <v>649.77129435035511</v>
      </c>
      <c r="CZ204" s="96">
        <v>649.29770596301671</v>
      </c>
      <c r="DA204" s="96">
        <v>648.80878903839084</v>
      </c>
      <c r="DB204" s="96">
        <v>648.32060786223519</v>
      </c>
      <c r="DC204" s="96">
        <v>647.83316077502923</v>
      </c>
      <c r="DD204" s="96">
        <v>647.34644612219222</v>
      </c>
      <c r="DE204" s="96">
        <v>646.85250138453648</v>
      </c>
      <c r="DF204" s="96">
        <v>646.36725859608998</v>
      </c>
      <c r="DG204" s="96">
        <v>645.88274328127682</v>
      </c>
      <c r="DH204" s="96">
        <v>645.39895380534062</v>
      </c>
      <c r="DI204" s="96">
        <v>644.91588853851317</v>
      </c>
      <c r="DJ204" s="96">
        <v>2880.0000000000032</v>
      </c>
      <c r="DK204" s="96">
        <v>2880.0000000000032</v>
      </c>
      <c r="DL204" s="96">
        <v>2880.0000000000032</v>
      </c>
      <c r="DM204" s="96">
        <v>0</v>
      </c>
      <c r="DN204" s="96">
        <v>0</v>
      </c>
      <c r="DO204" s="96">
        <v>0</v>
      </c>
      <c r="DP204" s="96">
        <v>0</v>
      </c>
      <c r="DQ204" s="96">
        <v>0</v>
      </c>
      <c r="DR204" s="96">
        <v>0</v>
      </c>
      <c r="DS204" s="96">
        <v>0</v>
      </c>
      <c r="DT204" s="96">
        <v>0</v>
      </c>
      <c r="DU204" s="96">
        <v>0</v>
      </c>
      <c r="DV204" s="96">
        <v>3521.742009048442</v>
      </c>
      <c r="DW204" s="96">
        <v>3467.150208282304</v>
      </c>
      <c r="DX204" s="96">
        <v>3412.6372751870081</v>
      </c>
      <c r="DY204" s="96">
        <v>458.03768045021093</v>
      </c>
      <c r="DZ204" s="96">
        <v>404.00484101662039</v>
      </c>
      <c r="EA204" s="96">
        <v>350.05252742420902</v>
      </c>
      <c r="EB204" s="96">
        <v>296.18055979395308</v>
      </c>
      <c r="EC204" s="96">
        <v>241.50759285235421</v>
      </c>
      <c r="ED204" s="96">
        <v>187.7970894376322</v>
      </c>
      <c r="EE204" s="96">
        <v>134.1663926340058</v>
      </c>
      <c r="EF204" s="96">
        <v>80.615324700612945</v>
      </c>
      <c r="EG204" s="96">
        <v>27.1437084240258</v>
      </c>
      <c r="EH204" s="101">
        <v>46054</v>
      </c>
      <c r="EI204" s="99">
        <v>0.05</v>
      </c>
      <c r="EJ204" t="s">
        <v>376</v>
      </c>
      <c r="EK204" s="101">
        <v>46478</v>
      </c>
      <c r="EL204" s="99">
        <v>0.04</v>
      </c>
      <c r="EM204" t="s">
        <v>377</v>
      </c>
      <c r="EN204" s="101"/>
      <c r="EO204" s="99"/>
      <c r="EQ204" s="101"/>
      <c r="ER204" s="99"/>
    </row>
    <row r="205" spans="1:148" x14ac:dyDescent="0.3">
      <c r="A205" t="s">
        <v>39</v>
      </c>
      <c r="B205" t="s">
        <v>53</v>
      </c>
      <c r="C205" t="s">
        <v>98</v>
      </c>
      <c r="D205" t="s">
        <v>404</v>
      </c>
      <c r="E205" t="s">
        <v>643</v>
      </c>
      <c r="F205" s="94">
        <v>60000</v>
      </c>
      <c r="G205" s="95">
        <v>12</v>
      </c>
      <c r="H205" s="96">
        <v>1</v>
      </c>
      <c r="I205" s="96">
        <v>1</v>
      </c>
      <c r="J205" s="97">
        <v>0.88800419401896435</v>
      </c>
      <c r="K205" s="96">
        <v>1</v>
      </c>
      <c r="L205" s="96">
        <v>1.0135087267175451</v>
      </c>
      <c r="M205" s="96">
        <v>1</v>
      </c>
      <c r="N205" s="98">
        <v>0.62</v>
      </c>
      <c r="O205" s="98">
        <v>0.62837541056487767</v>
      </c>
      <c r="P205" s="98">
        <v>0.63312421214248316</v>
      </c>
      <c r="Q205" s="99">
        <v>0</v>
      </c>
      <c r="R205" s="96">
        <v>1</v>
      </c>
      <c r="S205" s="96">
        <v>1.0211680841007791</v>
      </c>
      <c r="T205" s="99">
        <v>0</v>
      </c>
      <c r="U205" s="99">
        <v>0</v>
      </c>
      <c r="V205" s="95">
        <v>0</v>
      </c>
      <c r="W205" s="99">
        <v>0</v>
      </c>
      <c r="X205" s="99">
        <v>0</v>
      </c>
      <c r="Y205" s="95">
        <v>0</v>
      </c>
      <c r="Z205" s="95">
        <v>1</v>
      </c>
      <c r="AA205" s="98">
        <v>0.62837541056487767</v>
      </c>
      <c r="AB205" s="98">
        <v>0.63312421214248316</v>
      </c>
      <c r="AC205" s="100">
        <v>0</v>
      </c>
      <c r="AD205" s="96">
        <v>0</v>
      </c>
      <c r="AE205" s="95">
        <v>0</v>
      </c>
      <c r="AF205" s="95">
        <v>0</v>
      </c>
      <c r="AG205" s="96">
        <v>1</v>
      </c>
      <c r="AH205" s="96">
        <v>0.99104602551311949</v>
      </c>
      <c r="AI205" s="96">
        <v>0.99104602551311949</v>
      </c>
      <c r="AJ205" s="96">
        <v>60000</v>
      </c>
      <c r="AK205" s="96">
        <v>60000</v>
      </c>
      <c r="AL205" s="96">
        <v>53280.25164113786</v>
      </c>
      <c r="AM205" s="96">
        <v>60000</v>
      </c>
      <c r="AN205" s="96">
        <v>60810.523603052679</v>
      </c>
      <c r="AO205" s="96">
        <v>60000</v>
      </c>
      <c r="AP205" s="96">
        <v>37200</v>
      </c>
      <c r="AQ205" s="96">
        <v>37702.524633892659</v>
      </c>
      <c r="AR205" s="96">
        <v>37987.452728548989</v>
      </c>
      <c r="AS205" s="96">
        <v>0</v>
      </c>
      <c r="AT205" s="96">
        <v>60000</v>
      </c>
      <c r="AU205" s="96">
        <v>61270.085046046763</v>
      </c>
      <c r="AV205" s="96">
        <v>37702.524633892659</v>
      </c>
      <c r="AW205" s="96">
        <v>37987.452728548989</v>
      </c>
      <c r="AX205" s="96">
        <v>54000</v>
      </c>
      <c r="AY205" s="96">
        <v>53400</v>
      </c>
      <c r="AZ205" s="96">
        <v>52800</v>
      </c>
      <c r="BA205" s="96">
        <v>38700</v>
      </c>
      <c r="BB205" s="96">
        <v>60000</v>
      </c>
      <c r="BC205" s="96">
        <v>60000</v>
      </c>
      <c r="BD205" s="96">
        <v>60000</v>
      </c>
      <c r="BE205" s="96">
        <v>60000</v>
      </c>
      <c r="BF205" s="96">
        <v>60000</v>
      </c>
      <c r="BG205" s="96">
        <v>60000</v>
      </c>
      <c r="BH205" s="96">
        <v>60000</v>
      </c>
      <c r="BI205" s="96">
        <v>60000</v>
      </c>
      <c r="BJ205" s="96">
        <v>60000</v>
      </c>
      <c r="BK205" s="96">
        <v>60000</v>
      </c>
      <c r="BL205" s="96">
        <v>60000</v>
      </c>
      <c r="BM205" s="96">
        <v>60000</v>
      </c>
      <c r="BN205" s="96">
        <v>-535.05332209476728</v>
      </c>
      <c r="BO205" s="96">
        <v>-535.43923131463384</v>
      </c>
      <c r="BP205" s="96">
        <v>-535.82569761325033</v>
      </c>
      <c r="BQ205" s="96">
        <v>-536.22585147278471</v>
      </c>
      <c r="BR205" s="96">
        <v>-536.62660344764299</v>
      </c>
      <c r="BS205" s="96">
        <v>-537.02795487983849</v>
      </c>
      <c r="BT205" s="96">
        <v>-537.42990711542097</v>
      </c>
      <c r="BU205" s="96">
        <v>-537.83906578091626</v>
      </c>
      <c r="BV205" s="96">
        <v>-538.24223358237998</v>
      </c>
      <c r="BW205" s="96">
        <v>-538.6460062719101</v>
      </c>
      <c r="BX205" s="96">
        <v>-539.05038521180336</v>
      </c>
      <c r="BY205" s="96">
        <v>-539.45537176850689</v>
      </c>
      <c r="BZ205" s="96">
        <v>0</v>
      </c>
      <c r="CA205" s="96">
        <v>0</v>
      </c>
      <c r="CB205" s="96">
        <v>0</v>
      </c>
      <c r="CC205" s="96">
        <v>0</v>
      </c>
      <c r="CD205" s="96">
        <v>0</v>
      </c>
      <c r="CE205" s="96">
        <v>0</v>
      </c>
      <c r="CF205" s="96">
        <v>0</v>
      </c>
      <c r="CG205" s="96">
        <v>0</v>
      </c>
      <c r="CH205" s="96">
        <v>0</v>
      </c>
      <c r="CI205" s="96">
        <v>0</v>
      </c>
      <c r="CJ205" s="96">
        <v>0</v>
      </c>
      <c r="CK205" s="96">
        <v>0</v>
      </c>
      <c r="CL205" s="96">
        <v>60000</v>
      </c>
      <c r="CM205" s="96">
        <v>60000</v>
      </c>
      <c r="CN205" s="96">
        <v>60000</v>
      </c>
      <c r="CO205" s="96">
        <v>60000</v>
      </c>
      <c r="CP205" s="96">
        <v>60000</v>
      </c>
      <c r="CQ205" s="96">
        <v>60000</v>
      </c>
      <c r="CR205" s="96">
        <v>60000</v>
      </c>
      <c r="CS205" s="96">
        <v>60000</v>
      </c>
      <c r="CT205" s="96">
        <v>60000</v>
      </c>
      <c r="CU205" s="96">
        <v>60000</v>
      </c>
      <c r="CV205" s="96">
        <v>60000</v>
      </c>
      <c r="CW205" s="96">
        <v>60000</v>
      </c>
      <c r="CX205" s="96">
        <v>-535.05332209476728</v>
      </c>
      <c r="CY205" s="96">
        <v>-535.43923131463384</v>
      </c>
      <c r="CZ205" s="96">
        <v>-535.82569761325033</v>
      </c>
      <c r="DA205" s="96">
        <v>-536.22585147278471</v>
      </c>
      <c r="DB205" s="96">
        <v>-536.62660344764299</v>
      </c>
      <c r="DC205" s="96">
        <v>-537.02795487983849</v>
      </c>
      <c r="DD205" s="96">
        <v>-537.42990711542097</v>
      </c>
      <c r="DE205" s="96">
        <v>-537.83906578091626</v>
      </c>
      <c r="DF205" s="96">
        <v>-538.24223358237998</v>
      </c>
      <c r="DG205" s="96">
        <v>-538.6460062719101</v>
      </c>
      <c r="DH205" s="96">
        <v>-539.05038521180336</v>
      </c>
      <c r="DI205" s="96">
        <v>-539.45537176850689</v>
      </c>
      <c r="DJ205" s="96">
        <v>0</v>
      </c>
      <c r="DK205" s="96">
        <v>0</v>
      </c>
      <c r="DL205" s="96">
        <v>0</v>
      </c>
      <c r="DM205" s="96">
        <v>0</v>
      </c>
      <c r="DN205" s="96">
        <v>0</v>
      </c>
      <c r="DO205" s="96">
        <v>0</v>
      </c>
      <c r="DP205" s="96">
        <v>0</v>
      </c>
      <c r="DQ205" s="96">
        <v>0</v>
      </c>
      <c r="DR205" s="96">
        <v>0</v>
      </c>
      <c r="DS205" s="96">
        <v>0</v>
      </c>
      <c r="DT205" s="96">
        <v>0</v>
      </c>
      <c r="DU205" s="96">
        <v>0</v>
      </c>
      <c r="DV205" s="96">
        <v>-516.94173620440824</v>
      </c>
      <c r="DW205" s="96">
        <v>-473.65304914150482</v>
      </c>
      <c r="DX205" s="96">
        <v>-430.30130966634988</v>
      </c>
      <c r="DY205" s="96">
        <v>-385.41357841684442</v>
      </c>
      <c r="DZ205" s="96">
        <v>-340.45814738351328</v>
      </c>
      <c r="EA205" s="96">
        <v>-295.4348632933357</v>
      </c>
      <c r="EB205" s="96">
        <v>-250.34357241020771</v>
      </c>
      <c r="EC205" s="96">
        <v>-204.44323292899031</v>
      </c>
      <c r="ED205" s="96">
        <v>-159.21434417082159</v>
      </c>
      <c r="EE205" s="96">
        <v>-113.9169820686181</v>
      </c>
      <c r="EF205" s="96">
        <v>-68.55099100889106</v>
      </c>
      <c r="EG205" s="96">
        <v>-23.116214906229171</v>
      </c>
      <c r="EH205" s="101"/>
      <c r="EI205" s="99"/>
      <c r="EK205" s="101"/>
      <c r="EL205" s="99"/>
      <c r="EN205" s="101"/>
      <c r="EO205" s="99"/>
      <c r="EQ205" s="101"/>
      <c r="ER205" s="99"/>
    </row>
    <row r="206" spans="1:148" x14ac:dyDescent="0.3">
      <c r="A206" t="s">
        <v>39</v>
      </c>
      <c r="B206" t="s">
        <v>53</v>
      </c>
      <c r="C206" t="s">
        <v>100</v>
      </c>
      <c r="D206" t="s">
        <v>406</v>
      </c>
      <c r="E206" t="s">
        <v>644</v>
      </c>
      <c r="F206" s="94">
        <v>48000</v>
      </c>
      <c r="G206" s="95">
        <v>12</v>
      </c>
      <c r="H206" s="96">
        <v>1.02</v>
      </c>
      <c r="I206" s="96">
        <v>1.0193749999999999</v>
      </c>
      <c r="J206" s="97">
        <v>0.89099790299051795</v>
      </c>
      <c r="K206" s="96">
        <v>1.000613120784795</v>
      </c>
      <c r="L206" s="96">
        <v>1.010103387425793</v>
      </c>
      <c r="M206" s="96">
        <v>1</v>
      </c>
      <c r="N206" s="98">
        <v>0.60399999999999998</v>
      </c>
      <c r="O206" s="98">
        <v>0.61047651249567869</v>
      </c>
      <c r="P206" s="98">
        <v>0.60783056294077487</v>
      </c>
      <c r="Q206" s="99">
        <v>0</v>
      </c>
      <c r="R206" s="96">
        <v>1</v>
      </c>
      <c r="S206" s="96">
        <v>1.006341991623799</v>
      </c>
      <c r="T206" s="99">
        <v>-6.1274509803932453E-4</v>
      </c>
      <c r="U206" s="99">
        <v>6.1312078479458521E-4</v>
      </c>
      <c r="V206" s="95">
        <v>0</v>
      </c>
      <c r="W206" s="99">
        <v>0</v>
      </c>
      <c r="X206" s="99">
        <v>0</v>
      </c>
      <c r="Y206" s="95">
        <v>0</v>
      </c>
      <c r="Z206" s="95">
        <v>1</v>
      </c>
      <c r="AA206" s="98">
        <v>0.61047651249567869</v>
      </c>
      <c r="AB206" s="98">
        <v>0.60783056294077487</v>
      </c>
      <c r="AC206" s="100">
        <v>0</v>
      </c>
      <c r="AD206" s="96">
        <v>0</v>
      </c>
      <c r="AE206" s="95">
        <v>1</v>
      </c>
      <c r="AF206" s="95">
        <v>0</v>
      </c>
      <c r="AG206" s="96">
        <v>1.0049999999999999</v>
      </c>
      <c r="AH206" s="96">
        <v>1.004492054902975</v>
      </c>
      <c r="AI206" s="96">
        <v>1.009514552994162</v>
      </c>
      <c r="AJ206" s="96">
        <v>48960</v>
      </c>
      <c r="AK206" s="96">
        <v>48929.999999999993</v>
      </c>
      <c r="AL206" s="96">
        <v>42767.899343544857</v>
      </c>
      <c r="AM206" s="96">
        <v>48029.429797670149</v>
      </c>
      <c r="AN206" s="96">
        <v>48484.962596438047</v>
      </c>
      <c r="AO206" s="96">
        <v>48000</v>
      </c>
      <c r="AP206" s="96">
        <v>28992</v>
      </c>
      <c r="AQ206" s="96">
        <v>29302.872599792579</v>
      </c>
      <c r="AR206" s="96">
        <v>29175.867021157199</v>
      </c>
      <c r="AS206" s="96">
        <v>0</v>
      </c>
      <c r="AT206" s="96">
        <v>48000.000000000007</v>
      </c>
      <c r="AU206" s="96">
        <v>48304.415597942359</v>
      </c>
      <c r="AV206" s="96">
        <v>29302.872599792579</v>
      </c>
      <c r="AW206" s="96">
        <v>29175.867021157199</v>
      </c>
      <c r="AX206" s="96">
        <v>43200</v>
      </c>
      <c r="AY206" s="96">
        <v>42720</v>
      </c>
      <c r="AZ206" s="96">
        <v>42960</v>
      </c>
      <c r="BA206" s="96">
        <v>29520</v>
      </c>
      <c r="BB206" s="96">
        <v>48000</v>
      </c>
      <c r="BC206" s="96">
        <v>48000</v>
      </c>
      <c r="BD206" s="96">
        <v>48000</v>
      </c>
      <c r="BE206" s="96">
        <v>48000</v>
      </c>
      <c r="BF206" s="96">
        <v>48000</v>
      </c>
      <c r="BG206" s="96">
        <v>48000</v>
      </c>
      <c r="BH206" s="96">
        <v>48000</v>
      </c>
      <c r="BI206" s="96">
        <v>48000</v>
      </c>
      <c r="BJ206" s="96">
        <v>48000</v>
      </c>
      <c r="BK206" s="96">
        <v>48000</v>
      </c>
      <c r="BL206" s="96">
        <v>48000</v>
      </c>
      <c r="BM206" s="96">
        <v>48000</v>
      </c>
      <c r="BN206" s="96">
        <v>1180.3814350986879</v>
      </c>
      <c r="BO206" s="96">
        <v>1180.3012894795229</v>
      </c>
      <c r="BP206" s="96">
        <v>1180.221202131921</v>
      </c>
      <c r="BQ206" s="96">
        <v>215.82202074453599</v>
      </c>
      <c r="BR206" s="96">
        <v>215.74096307652371</v>
      </c>
      <c r="BS206" s="96">
        <v>215.65996627235859</v>
      </c>
      <c r="BT206" s="96">
        <v>215.579030263509</v>
      </c>
      <c r="BU206" s="96">
        <v>215.49682966279349</v>
      </c>
      <c r="BV206" s="96">
        <v>215.41601603325589</v>
      </c>
      <c r="BW206" s="96">
        <v>215.33526299293729</v>
      </c>
      <c r="BX206" s="96">
        <v>215.2545704737534</v>
      </c>
      <c r="BY206" s="96">
        <v>215.17393840768409</v>
      </c>
      <c r="BZ206" s="96">
        <v>960.00000000000091</v>
      </c>
      <c r="CA206" s="96">
        <v>960.00000000000091</v>
      </c>
      <c r="CB206" s="96">
        <v>960.00000000000091</v>
      </c>
      <c r="CC206" s="96">
        <v>0</v>
      </c>
      <c r="CD206" s="96">
        <v>0</v>
      </c>
      <c r="CE206" s="96">
        <v>0</v>
      </c>
      <c r="CF206" s="96">
        <v>0</v>
      </c>
      <c r="CG206" s="96">
        <v>0</v>
      </c>
      <c r="CH206" s="96">
        <v>0</v>
      </c>
      <c r="CI206" s="96">
        <v>0</v>
      </c>
      <c r="CJ206" s="96">
        <v>0</v>
      </c>
      <c r="CK206" s="96">
        <v>0</v>
      </c>
      <c r="CL206" s="96">
        <v>48000</v>
      </c>
      <c r="CM206" s="96">
        <v>48000</v>
      </c>
      <c r="CN206" s="96">
        <v>48000</v>
      </c>
      <c r="CO206" s="96">
        <v>48000</v>
      </c>
      <c r="CP206" s="96">
        <v>48000</v>
      </c>
      <c r="CQ206" s="96">
        <v>48000</v>
      </c>
      <c r="CR206" s="96">
        <v>48000</v>
      </c>
      <c r="CS206" s="96">
        <v>48000</v>
      </c>
      <c r="CT206" s="96">
        <v>48000</v>
      </c>
      <c r="CU206" s="96">
        <v>48000</v>
      </c>
      <c r="CV206" s="96">
        <v>48000</v>
      </c>
      <c r="CW206" s="96">
        <v>48000</v>
      </c>
      <c r="CX206" s="96">
        <v>216.0602304889139</v>
      </c>
      <c r="CY206" s="96">
        <v>215.9816563524686</v>
      </c>
      <c r="CZ206" s="96">
        <v>215.9031393450235</v>
      </c>
      <c r="DA206" s="96">
        <v>215.82202074453599</v>
      </c>
      <c r="DB206" s="96">
        <v>215.74096307652371</v>
      </c>
      <c r="DC206" s="96">
        <v>215.65996627235859</v>
      </c>
      <c r="DD206" s="96">
        <v>215.579030263509</v>
      </c>
      <c r="DE206" s="96">
        <v>215.49682966279349</v>
      </c>
      <c r="DF206" s="96">
        <v>215.41601603325589</v>
      </c>
      <c r="DG206" s="96">
        <v>215.33526299293729</v>
      </c>
      <c r="DH206" s="96">
        <v>215.2545704737534</v>
      </c>
      <c r="DI206" s="96">
        <v>215.17393840768409</v>
      </c>
      <c r="DJ206" s="96">
        <v>0</v>
      </c>
      <c r="DK206" s="96">
        <v>0</v>
      </c>
      <c r="DL206" s="96">
        <v>0</v>
      </c>
      <c r="DM206" s="96">
        <v>0</v>
      </c>
      <c r="DN206" s="96">
        <v>0</v>
      </c>
      <c r="DO206" s="96">
        <v>0</v>
      </c>
      <c r="DP206" s="96">
        <v>0</v>
      </c>
      <c r="DQ206" s="96">
        <v>0</v>
      </c>
      <c r="DR206" s="96">
        <v>0</v>
      </c>
      <c r="DS206" s="96">
        <v>0</v>
      </c>
      <c r="DT206" s="96">
        <v>0</v>
      </c>
      <c r="DU206" s="96">
        <v>0</v>
      </c>
      <c r="DV206" s="96">
        <v>205.95800057701649</v>
      </c>
      <c r="DW206" s="96">
        <v>188.505577850588</v>
      </c>
      <c r="DX206" s="96">
        <v>171.06578745591611</v>
      </c>
      <c r="DY206" s="96">
        <v>153.04808505941739</v>
      </c>
      <c r="DZ206" s="96">
        <v>135.04385615426531</v>
      </c>
      <c r="EA206" s="96">
        <v>117.0530856330565</v>
      </c>
      <c r="EB206" s="96">
        <v>99.075758410961612</v>
      </c>
      <c r="EC206" s="96">
        <v>80.817481066063124</v>
      </c>
      <c r="ED206" s="96">
        <v>62.867215041123359</v>
      </c>
      <c r="EE206" s="96">
        <v>44.930346949890072</v>
      </c>
      <c r="EF206" s="96">
        <v>27.00686179776568</v>
      </c>
      <c r="EG206" s="96">
        <v>9.0967446125667095</v>
      </c>
      <c r="EH206" s="101">
        <v>46113</v>
      </c>
      <c r="EI206" s="99">
        <v>0.02</v>
      </c>
      <c r="EJ206" t="s">
        <v>376</v>
      </c>
      <c r="EK206" s="101"/>
      <c r="EL206" s="99"/>
      <c r="EN206" s="101"/>
      <c r="EO206" s="99"/>
      <c r="EQ206" s="101"/>
      <c r="ER206" s="99"/>
    </row>
    <row r="207" spans="1:148" x14ac:dyDescent="0.3">
      <c r="A207" t="s">
        <v>39</v>
      </c>
      <c r="B207" t="s">
        <v>53</v>
      </c>
      <c r="C207" t="s">
        <v>102</v>
      </c>
      <c r="D207" t="s">
        <v>408</v>
      </c>
      <c r="E207" t="s">
        <v>645</v>
      </c>
      <c r="F207" s="94">
        <v>36000</v>
      </c>
      <c r="G207" s="95">
        <v>12</v>
      </c>
      <c r="H207" s="96">
        <v>1.03</v>
      </c>
      <c r="I207" s="96">
        <v>1.028333333333334</v>
      </c>
      <c r="J207" s="97">
        <v>0.89399161196207155</v>
      </c>
      <c r="K207" s="96">
        <v>1.00162074554295</v>
      </c>
      <c r="L207" s="96">
        <v>1.00672085504778</v>
      </c>
      <c r="M207" s="96">
        <v>1</v>
      </c>
      <c r="N207" s="98">
        <v>0.58799999999999997</v>
      </c>
      <c r="O207" s="98">
        <v>0.59291126611131684</v>
      </c>
      <c r="P207" s="98">
        <v>0.58326086758093709</v>
      </c>
      <c r="Q207" s="99">
        <v>0</v>
      </c>
      <c r="R207" s="96">
        <v>0.99999999999999978</v>
      </c>
      <c r="S207" s="96">
        <v>0.99194025098798855</v>
      </c>
      <c r="T207" s="99">
        <v>-1.618122977346093E-3</v>
      </c>
      <c r="U207" s="99">
        <v>1.620745542949775E-3</v>
      </c>
      <c r="V207" s="95">
        <v>0</v>
      </c>
      <c r="W207" s="99">
        <v>0</v>
      </c>
      <c r="X207" s="99">
        <v>0</v>
      </c>
      <c r="Y207" s="95">
        <v>0</v>
      </c>
      <c r="Z207" s="95">
        <v>1</v>
      </c>
      <c r="AA207" s="98">
        <v>0.59291126611131684</v>
      </c>
      <c r="AB207" s="98">
        <v>0.58326086758093709</v>
      </c>
      <c r="AC207" s="100">
        <v>0</v>
      </c>
      <c r="AD207" s="96">
        <v>0</v>
      </c>
      <c r="AE207" s="95">
        <v>1</v>
      </c>
      <c r="AF207" s="95">
        <v>0</v>
      </c>
      <c r="AG207" s="96">
        <v>1.01</v>
      </c>
      <c r="AH207" s="96">
        <v>1.0180294435905091</v>
      </c>
      <c r="AI207" s="96">
        <v>1.028210824066355</v>
      </c>
      <c r="AJ207" s="96">
        <v>37080</v>
      </c>
      <c r="AK207" s="96">
        <v>37020.000000000007</v>
      </c>
      <c r="AL207" s="96">
        <v>32183.698030634579</v>
      </c>
      <c r="AM207" s="96">
        <v>36058.346839546182</v>
      </c>
      <c r="AN207" s="96">
        <v>36241.950781720087</v>
      </c>
      <c r="AO207" s="96">
        <v>36000</v>
      </c>
      <c r="AP207" s="96">
        <v>21168</v>
      </c>
      <c r="AQ207" s="96">
        <v>21344.805580007411</v>
      </c>
      <c r="AR207" s="96">
        <v>20997.391232913731</v>
      </c>
      <c r="AS207" s="96">
        <v>0</v>
      </c>
      <c r="AT207" s="96">
        <v>35999.999999999993</v>
      </c>
      <c r="AU207" s="96">
        <v>35709.849035567589</v>
      </c>
      <c r="AV207" s="96">
        <v>21344.805580007411</v>
      </c>
      <c r="AW207" s="96">
        <v>20997.391232913731</v>
      </c>
      <c r="AX207" s="96">
        <v>32400</v>
      </c>
      <c r="AY207" s="96">
        <v>32040</v>
      </c>
      <c r="AZ207" s="96">
        <v>32760</v>
      </c>
      <c r="BA207" s="96">
        <v>22860</v>
      </c>
      <c r="BB207" s="96">
        <v>36000</v>
      </c>
      <c r="BC207" s="96">
        <v>36000</v>
      </c>
      <c r="BD207" s="96">
        <v>36000</v>
      </c>
      <c r="BE207" s="96">
        <v>36000</v>
      </c>
      <c r="BF207" s="96">
        <v>36000</v>
      </c>
      <c r="BG207" s="96">
        <v>36000</v>
      </c>
      <c r="BH207" s="96">
        <v>36000</v>
      </c>
      <c r="BI207" s="96">
        <v>36000</v>
      </c>
      <c r="BJ207" s="96">
        <v>36000</v>
      </c>
      <c r="BK207" s="96">
        <v>36000</v>
      </c>
      <c r="BL207" s="96">
        <v>36000</v>
      </c>
      <c r="BM207" s="96">
        <v>36000</v>
      </c>
      <c r="BN207" s="96">
        <v>1754.047512326317</v>
      </c>
      <c r="BO207" s="96">
        <v>1753.058656786937</v>
      </c>
      <c r="BP207" s="96">
        <v>1752.0726983811701</v>
      </c>
      <c r="BQ207" s="96">
        <v>1751.056350249147</v>
      </c>
      <c r="BR207" s="96">
        <v>650.52725382444623</v>
      </c>
      <c r="BS207" s="96">
        <v>649.54645443535685</v>
      </c>
      <c r="BT207" s="96">
        <v>648.56860809476927</v>
      </c>
      <c r="BU207" s="96">
        <v>647.57774382731714</v>
      </c>
      <c r="BV207" s="96">
        <v>646.6058115788735</v>
      </c>
      <c r="BW207" s="96">
        <v>645.63679245282924</v>
      </c>
      <c r="BX207" s="96">
        <v>644.67067337176513</v>
      </c>
      <c r="BY207" s="96">
        <v>643.70744133639948</v>
      </c>
      <c r="BZ207" s="96">
        <v>1080.0000000000009</v>
      </c>
      <c r="CA207" s="96">
        <v>1080.0000000000009</v>
      </c>
      <c r="CB207" s="96">
        <v>1080.0000000000009</v>
      </c>
      <c r="CC207" s="96">
        <v>1080.0000000000009</v>
      </c>
      <c r="CD207" s="96">
        <v>0</v>
      </c>
      <c r="CE207" s="96">
        <v>0</v>
      </c>
      <c r="CF207" s="96">
        <v>0</v>
      </c>
      <c r="CG207" s="96">
        <v>0</v>
      </c>
      <c r="CH207" s="96">
        <v>0</v>
      </c>
      <c r="CI207" s="96">
        <v>0</v>
      </c>
      <c r="CJ207" s="96">
        <v>0</v>
      </c>
      <c r="CK207" s="96">
        <v>0</v>
      </c>
      <c r="CL207" s="96">
        <v>36000</v>
      </c>
      <c r="CM207" s="96">
        <v>36000</v>
      </c>
      <c r="CN207" s="96">
        <v>36000</v>
      </c>
      <c r="CO207" s="96">
        <v>36000</v>
      </c>
      <c r="CP207" s="96">
        <v>36000</v>
      </c>
      <c r="CQ207" s="96">
        <v>36000</v>
      </c>
      <c r="CR207" s="96">
        <v>36000</v>
      </c>
      <c r="CS207" s="96">
        <v>36000</v>
      </c>
      <c r="CT207" s="96">
        <v>36000</v>
      </c>
      <c r="CU207" s="96">
        <v>36000</v>
      </c>
      <c r="CV207" s="96">
        <v>36000</v>
      </c>
      <c r="CW207" s="96">
        <v>36000</v>
      </c>
      <c r="CX207" s="96">
        <v>654.41506051098486</v>
      </c>
      <c r="CY207" s="96">
        <v>653.4550065892555</v>
      </c>
      <c r="CZ207" s="96">
        <v>652.49776541861411</v>
      </c>
      <c r="DA207" s="96">
        <v>651.51101965936857</v>
      </c>
      <c r="DB207" s="96">
        <v>650.52725382444623</v>
      </c>
      <c r="DC207" s="96">
        <v>649.54645443535685</v>
      </c>
      <c r="DD207" s="96">
        <v>648.56860809476927</v>
      </c>
      <c r="DE207" s="96">
        <v>647.57774382731714</v>
      </c>
      <c r="DF207" s="96">
        <v>646.6058115788735</v>
      </c>
      <c r="DG207" s="96">
        <v>645.63679245282924</v>
      </c>
      <c r="DH207" s="96">
        <v>644.67067337176513</v>
      </c>
      <c r="DI207" s="96">
        <v>643.70744133639948</v>
      </c>
      <c r="DJ207" s="96">
        <v>0</v>
      </c>
      <c r="DK207" s="96">
        <v>0</v>
      </c>
      <c r="DL207" s="96">
        <v>0</v>
      </c>
      <c r="DM207" s="96">
        <v>0</v>
      </c>
      <c r="DN207" s="96">
        <v>0</v>
      </c>
      <c r="DO207" s="96">
        <v>0</v>
      </c>
      <c r="DP207" s="96">
        <v>0</v>
      </c>
      <c r="DQ207" s="96">
        <v>0</v>
      </c>
      <c r="DR207" s="96">
        <v>0</v>
      </c>
      <c r="DS207" s="96">
        <v>0</v>
      </c>
      <c r="DT207" s="96">
        <v>0</v>
      </c>
      <c r="DU207" s="96">
        <v>0</v>
      </c>
      <c r="DV207" s="96">
        <v>615.43729211504683</v>
      </c>
      <c r="DW207" s="96">
        <v>562.67858451168263</v>
      </c>
      <c r="DX207" s="96">
        <v>510.07169682485289</v>
      </c>
      <c r="DY207" s="96">
        <v>455.84045584045799</v>
      </c>
      <c r="DZ207" s="96">
        <v>401.77008364131598</v>
      </c>
      <c r="EA207" s="96">
        <v>347.85986549807109</v>
      </c>
      <c r="EB207" s="96">
        <v>294.10909090908979</v>
      </c>
      <c r="EC207" s="96">
        <v>239.63981409759771</v>
      </c>
      <c r="ED207" s="96">
        <v>186.20839678050771</v>
      </c>
      <c r="EE207" s="96">
        <v>132.93430516001601</v>
      </c>
      <c r="EF207" s="96">
        <v>79.816845403059659</v>
      </c>
      <c r="EG207" s="96">
        <v>26.85532775050881</v>
      </c>
      <c r="EH207" s="101">
        <v>46143</v>
      </c>
      <c r="EI207" s="99">
        <v>0.03</v>
      </c>
      <c r="EJ207" t="s">
        <v>376</v>
      </c>
      <c r="EK207" s="101"/>
      <c r="EL207" s="99"/>
      <c r="EN207" s="101"/>
      <c r="EO207" s="99"/>
      <c r="EQ207" s="101"/>
      <c r="ER207" s="99"/>
    </row>
    <row r="208" spans="1:148" x14ac:dyDescent="0.3">
      <c r="A208" t="s">
        <v>39</v>
      </c>
      <c r="B208" t="s">
        <v>53</v>
      </c>
      <c r="C208" t="s">
        <v>103</v>
      </c>
      <c r="D208" t="s">
        <v>410</v>
      </c>
      <c r="E208" t="s">
        <v>646</v>
      </c>
      <c r="F208" s="94">
        <v>24000</v>
      </c>
      <c r="G208" s="95">
        <v>12</v>
      </c>
      <c r="H208" s="96">
        <v>1</v>
      </c>
      <c r="I208" s="96">
        <v>1.0034722222222221</v>
      </c>
      <c r="J208" s="97">
        <v>0.89000000000000024</v>
      </c>
      <c r="K208" s="96">
        <v>0.9965397923875432</v>
      </c>
      <c r="L208" s="96">
        <v>1.01123595505618</v>
      </c>
      <c r="M208" s="96">
        <v>1</v>
      </c>
      <c r="N208" s="98">
        <v>0.61599999999999999</v>
      </c>
      <c r="O208" s="98">
        <v>0.62076591112320656</v>
      </c>
      <c r="P208" s="98">
        <v>0.6029081473135055</v>
      </c>
      <c r="Q208" s="99">
        <v>0</v>
      </c>
      <c r="R208" s="96">
        <v>0.9678720258099206</v>
      </c>
      <c r="S208" s="96">
        <v>1.01123595505618</v>
      </c>
      <c r="T208" s="99">
        <v>3.4722222222223209E-3</v>
      </c>
      <c r="U208" s="99">
        <v>2.9619377162629631E-2</v>
      </c>
      <c r="V208" s="95">
        <v>0</v>
      </c>
      <c r="W208" s="99">
        <v>0</v>
      </c>
      <c r="X208" s="99">
        <v>0</v>
      </c>
      <c r="Y208" s="95">
        <v>0</v>
      </c>
      <c r="Z208" s="95">
        <v>1</v>
      </c>
      <c r="AA208" s="98">
        <v>0.62076591112320656</v>
      </c>
      <c r="AB208" s="98">
        <v>0.6029081473135055</v>
      </c>
      <c r="AC208" s="100">
        <v>0</v>
      </c>
      <c r="AD208" s="96">
        <v>0</v>
      </c>
      <c r="AE208" s="95">
        <v>0</v>
      </c>
      <c r="AF208" s="95">
        <v>1</v>
      </c>
      <c r="AG208" s="96">
        <v>1.0166666666666659</v>
      </c>
      <c r="AH208" s="96">
        <v>1</v>
      </c>
      <c r="AI208" s="96">
        <v>1.0166666666666659</v>
      </c>
      <c r="AJ208" s="96">
        <v>24000</v>
      </c>
      <c r="AK208" s="96">
        <v>24083.333333333339</v>
      </c>
      <c r="AL208" s="96">
        <v>21360.000000000011</v>
      </c>
      <c r="AM208" s="96">
        <v>23916.955017301039</v>
      </c>
      <c r="AN208" s="96">
        <v>24269.66292134831</v>
      </c>
      <c r="AO208" s="96">
        <v>24000</v>
      </c>
      <c r="AP208" s="96">
        <v>14784</v>
      </c>
      <c r="AQ208" s="96">
        <v>14898.381866956959</v>
      </c>
      <c r="AR208" s="96">
        <v>14469.79553552413</v>
      </c>
      <c r="AS208" s="96">
        <v>0</v>
      </c>
      <c r="AT208" s="96">
        <v>23228.928619438091</v>
      </c>
      <c r="AU208" s="96">
        <v>24269.66292134831</v>
      </c>
      <c r="AV208" s="96">
        <v>14898.381866956959</v>
      </c>
      <c r="AW208" s="96">
        <v>14469.79553552413</v>
      </c>
      <c r="AX208" s="96">
        <v>21600</v>
      </c>
      <c r="AY208" s="96">
        <v>21360</v>
      </c>
      <c r="AZ208" s="96">
        <v>21360</v>
      </c>
      <c r="BA208" s="96">
        <v>15720</v>
      </c>
      <c r="BB208" s="96">
        <v>24000</v>
      </c>
      <c r="BC208" s="96">
        <v>24000</v>
      </c>
      <c r="BD208" s="96">
        <v>24000</v>
      </c>
      <c r="BE208" s="96">
        <v>24000</v>
      </c>
      <c r="BF208" s="96">
        <v>24000</v>
      </c>
      <c r="BG208" s="96">
        <v>24000</v>
      </c>
      <c r="BH208" s="96">
        <v>24000</v>
      </c>
      <c r="BI208" s="96">
        <v>24000</v>
      </c>
      <c r="BJ208" s="96">
        <v>24000</v>
      </c>
      <c r="BK208" s="96">
        <v>24000</v>
      </c>
      <c r="BL208" s="96">
        <v>24000</v>
      </c>
      <c r="BM208" s="96">
        <v>24000</v>
      </c>
      <c r="BN208" s="96">
        <v>0</v>
      </c>
      <c r="BO208" s="96">
        <v>0</v>
      </c>
      <c r="BP208" s="96">
        <v>0</v>
      </c>
      <c r="BQ208" s="96">
        <v>0</v>
      </c>
      <c r="BR208" s="96">
        <v>0</v>
      </c>
      <c r="BS208" s="96">
        <v>0</v>
      </c>
      <c r="BT208" s="96">
        <v>0</v>
      </c>
      <c r="BU208" s="96">
        <v>960.00000000000091</v>
      </c>
      <c r="BV208" s="96">
        <v>960.00000000000091</v>
      </c>
      <c r="BW208" s="96">
        <v>960.00000000000091</v>
      </c>
      <c r="BX208" s="96">
        <v>960.00000000000091</v>
      </c>
      <c r="BY208" s="96">
        <v>960.00000000000091</v>
      </c>
      <c r="BZ208" s="96">
        <v>0</v>
      </c>
      <c r="CA208" s="96">
        <v>0</v>
      </c>
      <c r="CB208" s="96">
        <v>0</v>
      </c>
      <c r="CC208" s="96">
        <v>0</v>
      </c>
      <c r="CD208" s="96">
        <v>0</v>
      </c>
      <c r="CE208" s="96">
        <v>0</v>
      </c>
      <c r="CF208" s="96">
        <v>0</v>
      </c>
      <c r="CG208" s="96">
        <v>960.00000000000091</v>
      </c>
      <c r="CH208" s="96">
        <v>960.00000000000091</v>
      </c>
      <c r="CI208" s="96">
        <v>960.00000000000091</v>
      </c>
      <c r="CJ208" s="96">
        <v>960.00000000000091</v>
      </c>
      <c r="CK208" s="96">
        <v>960.00000000000091</v>
      </c>
      <c r="CL208" s="96">
        <v>24000</v>
      </c>
      <c r="CM208" s="96">
        <v>24000</v>
      </c>
      <c r="CN208" s="96">
        <v>24000</v>
      </c>
      <c r="CO208" s="96">
        <v>24000</v>
      </c>
      <c r="CP208" s="96">
        <v>24000</v>
      </c>
      <c r="CQ208" s="96">
        <v>24000</v>
      </c>
      <c r="CR208" s="96">
        <v>24000</v>
      </c>
      <c r="CS208" s="96">
        <v>24000</v>
      </c>
      <c r="CT208" s="96">
        <v>24000</v>
      </c>
      <c r="CU208" s="96">
        <v>24000</v>
      </c>
      <c r="CV208" s="96">
        <v>24000</v>
      </c>
      <c r="CW208" s="96">
        <v>24000</v>
      </c>
      <c r="CX208" s="96">
        <v>0</v>
      </c>
      <c r="CY208" s="96">
        <v>0</v>
      </c>
      <c r="CZ208" s="96">
        <v>0</v>
      </c>
      <c r="DA208" s="96">
        <v>0</v>
      </c>
      <c r="DB208" s="96">
        <v>0</v>
      </c>
      <c r="DC208" s="96">
        <v>0</v>
      </c>
      <c r="DD208" s="96">
        <v>0</v>
      </c>
      <c r="DE208" s="96">
        <v>0</v>
      </c>
      <c r="DF208" s="96">
        <v>0</v>
      </c>
      <c r="DG208" s="96">
        <v>0</v>
      </c>
      <c r="DH208" s="96">
        <v>0</v>
      </c>
      <c r="DI208" s="96">
        <v>0</v>
      </c>
      <c r="DJ208" s="96">
        <v>960.00000000000091</v>
      </c>
      <c r="DK208" s="96">
        <v>960.00000000000091</v>
      </c>
      <c r="DL208" s="96">
        <v>960.00000000000091</v>
      </c>
      <c r="DM208" s="96">
        <v>960.00000000000091</v>
      </c>
      <c r="DN208" s="96">
        <v>960.00000000000091</v>
      </c>
      <c r="DO208" s="96">
        <v>960.00000000000091</v>
      </c>
      <c r="DP208" s="96">
        <v>960.00000000000091</v>
      </c>
      <c r="DQ208" s="96">
        <v>0</v>
      </c>
      <c r="DR208" s="96">
        <v>0</v>
      </c>
      <c r="DS208" s="96">
        <v>0</v>
      </c>
      <c r="DT208" s="96">
        <v>0</v>
      </c>
      <c r="DU208" s="96">
        <v>0</v>
      </c>
      <c r="DV208" s="96">
        <v>960.00000000000091</v>
      </c>
      <c r="DW208" s="96">
        <v>960.00000000000091</v>
      </c>
      <c r="DX208" s="96">
        <v>960.00000000000091</v>
      </c>
      <c r="DY208" s="96">
        <v>960.00000000000091</v>
      </c>
      <c r="DZ208" s="96">
        <v>960.00000000000091</v>
      </c>
      <c r="EA208" s="96">
        <v>960.00000000000091</v>
      </c>
      <c r="EB208" s="96">
        <v>960.00000000000091</v>
      </c>
      <c r="EC208" s="96">
        <v>0</v>
      </c>
      <c r="ED208" s="96">
        <v>0</v>
      </c>
      <c r="EE208" s="96">
        <v>0</v>
      </c>
      <c r="EF208" s="96">
        <v>0</v>
      </c>
      <c r="EG208" s="96">
        <v>0</v>
      </c>
      <c r="EH208" s="101">
        <v>46600</v>
      </c>
      <c r="EI208" s="99">
        <v>0.04</v>
      </c>
      <c r="EJ208" t="s">
        <v>377</v>
      </c>
      <c r="EK208" s="101"/>
      <c r="EL208" s="99"/>
      <c r="EN208" s="101"/>
      <c r="EO208" s="99"/>
      <c r="EQ208" s="101"/>
      <c r="ER208" s="99"/>
    </row>
    <row r="209" spans="1:148" x14ac:dyDescent="0.3">
      <c r="A209" t="s">
        <v>39</v>
      </c>
      <c r="B209" t="s">
        <v>53</v>
      </c>
      <c r="C209" t="s">
        <v>105</v>
      </c>
      <c r="D209" t="s">
        <v>412</v>
      </c>
      <c r="E209" t="s">
        <v>647</v>
      </c>
      <c r="F209" s="94">
        <v>63000</v>
      </c>
      <c r="G209" s="95">
        <v>12</v>
      </c>
      <c r="H209" s="96">
        <v>1.05</v>
      </c>
      <c r="I209" s="96">
        <v>1.04375</v>
      </c>
      <c r="J209" s="97">
        <v>0.89299370897155361</v>
      </c>
      <c r="K209" s="96">
        <v>1.005988023952096</v>
      </c>
      <c r="L209" s="96">
        <v>1.0078458458979691</v>
      </c>
      <c r="M209" s="96">
        <v>1</v>
      </c>
      <c r="N209" s="98">
        <v>0.6</v>
      </c>
      <c r="O209" s="98">
        <v>0.6083285105779358</v>
      </c>
      <c r="P209" s="98">
        <v>0.59801688659715091</v>
      </c>
      <c r="Q209" s="99">
        <v>0</v>
      </c>
      <c r="R209" s="96">
        <v>1</v>
      </c>
      <c r="S209" s="96">
        <v>0.99669481099525148</v>
      </c>
      <c r="T209" s="99">
        <v>-5.9523809523810423E-3</v>
      </c>
      <c r="U209" s="99">
        <v>5.9880239520959666E-3</v>
      </c>
      <c r="V209" s="95">
        <v>0</v>
      </c>
      <c r="W209" s="99">
        <v>0</v>
      </c>
      <c r="X209" s="99">
        <v>0</v>
      </c>
      <c r="Y209" s="95">
        <v>0</v>
      </c>
      <c r="Z209" s="95">
        <v>1</v>
      </c>
      <c r="AA209" s="98">
        <v>0.6083285105779358</v>
      </c>
      <c r="AB209" s="98">
        <v>0.59801688659715091</v>
      </c>
      <c r="AC209" s="100">
        <v>0</v>
      </c>
      <c r="AD209" s="96">
        <v>0</v>
      </c>
      <c r="AE209" s="95">
        <v>1</v>
      </c>
      <c r="AF209" s="95">
        <v>0</v>
      </c>
      <c r="AG209" s="96">
        <v>1.0249999999999999</v>
      </c>
      <c r="AH209" s="96">
        <v>1.0135066962933139</v>
      </c>
      <c r="AI209" s="96">
        <v>1.0388455064696029</v>
      </c>
      <c r="AJ209" s="96">
        <v>66150</v>
      </c>
      <c r="AK209" s="96">
        <v>65756.25</v>
      </c>
      <c r="AL209" s="96">
        <v>56258.603665207876</v>
      </c>
      <c r="AM209" s="96">
        <v>63377.245508982043</v>
      </c>
      <c r="AN209" s="96">
        <v>63494.28829157204</v>
      </c>
      <c r="AO209" s="96">
        <v>63000</v>
      </c>
      <c r="AP209" s="96">
        <v>37800</v>
      </c>
      <c r="AQ209" s="96">
        <v>38324.696166409958</v>
      </c>
      <c r="AR209" s="96">
        <v>37675.063855620509</v>
      </c>
      <c r="AS209" s="96">
        <v>0</v>
      </c>
      <c r="AT209" s="96">
        <v>63000</v>
      </c>
      <c r="AU209" s="96">
        <v>62791.773092700852</v>
      </c>
      <c r="AV209" s="96">
        <v>38324.696166409958</v>
      </c>
      <c r="AW209" s="96">
        <v>37675.063855620509</v>
      </c>
      <c r="AX209" s="96">
        <v>56700</v>
      </c>
      <c r="AY209" s="96">
        <v>56070</v>
      </c>
      <c r="AZ209" s="96">
        <v>57015</v>
      </c>
      <c r="BA209" s="96">
        <v>39375</v>
      </c>
      <c r="BB209" s="96">
        <v>63000</v>
      </c>
      <c r="BC209" s="96">
        <v>63000</v>
      </c>
      <c r="BD209" s="96">
        <v>63000</v>
      </c>
      <c r="BE209" s="96">
        <v>63000</v>
      </c>
      <c r="BF209" s="96">
        <v>63000</v>
      </c>
      <c r="BG209" s="96">
        <v>63000</v>
      </c>
      <c r="BH209" s="96">
        <v>63000</v>
      </c>
      <c r="BI209" s="96">
        <v>63000</v>
      </c>
      <c r="BJ209" s="96">
        <v>63000</v>
      </c>
      <c r="BK209" s="96">
        <v>63000</v>
      </c>
      <c r="BL209" s="96">
        <v>63000</v>
      </c>
      <c r="BM209" s="96">
        <v>63000</v>
      </c>
      <c r="BN209" s="96">
        <v>4048.9835367707769</v>
      </c>
      <c r="BO209" s="96">
        <v>4047.9971981850258</v>
      </c>
      <c r="BP209" s="96">
        <v>4047.0130215911968</v>
      </c>
      <c r="BQ209" s="96">
        <v>4045.9977486949929</v>
      </c>
      <c r="BR209" s="96">
        <v>4044.9847714481671</v>
      </c>
      <c r="BS209" s="96">
        <v>4043.974082073431</v>
      </c>
      <c r="BT209" s="96">
        <v>850.44349793199592</v>
      </c>
      <c r="BU209" s="96">
        <v>849.46958176075623</v>
      </c>
      <c r="BV209" s="96">
        <v>848.51354841884199</v>
      </c>
      <c r="BW209" s="96">
        <v>847.55966458825662</v>
      </c>
      <c r="BX209" s="96">
        <v>846.6079230278325</v>
      </c>
      <c r="BY209" s="96">
        <v>845.65831652885606</v>
      </c>
      <c r="BZ209" s="96">
        <v>3150.0000000000032</v>
      </c>
      <c r="CA209" s="96">
        <v>3150.0000000000032</v>
      </c>
      <c r="CB209" s="96">
        <v>3150.0000000000032</v>
      </c>
      <c r="CC209" s="96">
        <v>3150.0000000000032</v>
      </c>
      <c r="CD209" s="96">
        <v>3150.0000000000032</v>
      </c>
      <c r="CE209" s="96">
        <v>3150.0000000000032</v>
      </c>
      <c r="CF209" s="96">
        <v>0</v>
      </c>
      <c r="CG209" s="96">
        <v>0</v>
      </c>
      <c r="CH209" s="96">
        <v>0</v>
      </c>
      <c r="CI209" s="96">
        <v>0</v>
      </c>
      <c r="CJ209" s="96">
        <v>0</v>
      </c>
      <c r="CK209" s="96">
        <v>0</v>
      </c>
      <c r="CL209" s="96">
        <v>63000</v>
      </c>
      <c r="CM209" s="96">
        <v>63000</v>
      </c>
      <c r="CN209" s="96">
        <v>63000</v>
      </c>
      <c r="CO209" s="96">
        <v>63000</v>
      </c>
      <c r="CP209" s="96">
        <v>63000</v>
      </c>
      <c r="CQ209" s="96">
        <v>63000</v>
      </c>
      <c r="CR209" s="96">
        <v>63000</v>
      </c>
      <c r="CS209" s="96">
        <v>63000</v>
      </c>
      <c r="CT209" s="96">
        <v>63000</v>
      </c>
      <c r="CU209" s="96">
        <v>63000</v>
      </c>
      <c r="CV209" s="96">
        <v>63000</v>
      </c>
      <c r="CW209" s="96">
        <v>63000</v>
      </c>
      <c r="CX209" s="96">
        <v>856.17479692454299</v>
      </c>
      <c r="CY209" s="96">
        <v>855.23542684288236</v>
      </c>
      <c r="CZ209" s="96">
        <v>854.29811580113824</v>
      </c>
      <c r="DA209" s="96">
        <v>853.33118923332268</v>
      </c>
      <c r="DB209" s="96">
        <v>852.36644899825183</v>
      </c>
      <c r="DC209" s="96">
        <v>851.40388768897685</v>
      </c>
      <c r="DD209" s="96">
        <v>850.44349793199592</v>
      </c>
      <c r="DE209" s="96">
        <v>849.46958176075623</v>
      </c>
      <c r="DF209" s="96">
        <v>848.51354841884199</v>
      </c>
      <c r="DG209" s="96">
        <v>847.55966458825662</v>
      </c>
      <c r="DH209" s="96">
        <v>846.6079230278325</v>
      </c>
      <c r="DI209" s="96">
        <v>845.65831652885606</v>
      </c>
      <c r="DJ209" s="96">
        <v>0</v>
      </c>
      <c r="DK209" s="96">
        <v>0</v>
      </c>
      <c r="DL209" s="96">
        <v>0</v>
      </c>
      <c r="DM209" s="96">
        <v>0</v>
      </c>
      <c r="DN209" s="96">
        <v>0</v>
      </c>
      <c r="DO209" s="96">
        <v>0</v>
      </c>
      <c r="DP209" s="96">
        <v>0</v>
      </c>
      <c r="DQ209" s="96">
        <v>0</v>
      </c>
      <c r="DR209" s="96">
        <v>0</v>
      </c>
      <c r="DS209" s="96">
        <v>0</v>
      </c>
      <c r="DT209" s="96">
        <v>0</v>
      </c>
      <c r="DU209" s="96">
        <v>0</v>
      </c>
      <c r="DV209" s="96">
        <v>808.82469985368516</v>
      </c>
      <c r="DW209" s="96">
        <v>739.75317098230289</v>
      </c>
      <c r="DX209" s="96">
        <v>670.83101697710481</v>
      </c>
      <c r="DY209" s="96">
        <v>599.72906013156307</v>
      </c>
      <c r="DZ209" s="96">
        <v>528.78572691199349</v>
      </c>
      <c r="EA209" s="96">
        <v>458.00048709206351</v>
      </c>
      <c r="EB209" s="96">
        <v>387.37281280599592</v>
      </c>
      <c r="EC209" s="96">
        <v>315.74822761816893</v>
      </c>
      <c r="ED209" s="96">
        <v>245.43667168308309</v>
      </c>
      <c r="EE209" s="96">
        <v>175.28110319746261</v>
      </c>
      <c r="EF209" s="96">
        <v>105.2810036449934</v>
      </c>
      <c r="EG209" s="96">
        <v>35.435856805023263</v>
      </c>
      <c r="EH209" s="101">
        <v>46204</v>
      </c>
      <c r="EI209" s="99">
        <v>0.05</v>
      </c>
      <c r="EJ209" t="s">
        <v>376</v>
      </c>
      <c r="EK209" s="101"/>
      <c r="EL209" s="99"/>
      <c r="EN209" s="101"/>
      <c r="EO209" s="99"/>
      <c r="EQ209" s="101"/>
      <c r="ER209" s="99"/>
    </row>
    <row r="210" spans="1:148" x14ac:dyDescent="0.3">
      <c r="A210" t="s">
        <v>39</v>
      </c>
      <c r="B210" t="s">
        <v>53</v>
      </c>
      <c r="C210" t="s">
        <v>106</v>
      </c>
      <c r="D210" t="s">
        <v>414</v>
      </c>
      <c r="E210" t="s">
        <v>648</v>
      </c>
      <c r="F210" s="94">
        <v>51000</v>
      </c>
      <c r="G210" s="95">
        <v>12</v>
      </c>
      <c r="H210" s="96">
        <v>1.06</v>
      </c>
      <c r="I210" s="96">
        <v>1.0497916666666669</v>
      </c>
      <c r="J210" s="97">
        <v>0.88900209700948218</v>
      </c>
      <c r="K210" s="96">
        <v>1.009724151617384</v>
      </c>
      <c r="L210" s="96">
        <v>1.0123710652961491</v>
      </c>
      <c r="M210" s="96">
        <v>1</v>
      </c>
      <c r="N210" s="98">
        <v>0.58399999999999996</v>
      </c>
      <c r="O210" s="98">
        <v>0.59697386077643488</v>
      </c>
      <c r="P210" s="98">
        <v>0.59344780657343921</v>
      </c>
      <c r="Q210" s="99">
        <v>0</v>
      </c>
      <c r="R210" s="96">
        <v>0.99999999999999978</v>
      </c>
      <c r="S210" s="96">
        <v>1.016177750981917</v>
      </c>
      <c r="T210" s="99">
        <v>-9.630503144654079E-3</v>
      </c>
      <c r="U210" s="99">
        <v>9.7241516173847131E-3</v>
      </c>
      <c r="V210" s="95">
        <v>0</v>
      </c>
      <c r="W210" s="99">
        <v>0</v>
      </c>
      <c r="X210" s="99">
        <v>0</v>
      </c>
      <c r="Y210" s="95">
        <v>0</v>
      </c>
      <c r="Z210" s="95">
        <v>1</v>
      </c>
      <c r="AA210" s="98">
        <v>0.59697386077643488</v>
      </c>
      <c r="AB210" s="98">
        <v>0.59344780657343921</v>
      </c>
      <c r="AC210" s="100">
        <v>0</v>
      </c>
      <c r="AD210" s="96">
        <v>0</v>
      </c>
      <c r="AE210" s="95">
        <v>1</v>
      </c>
      <c r="AF210" s="95">
        <v>0</v>
      </c>
      <c r="AG210" s="96">
        <v>1.0349999999999999</v>
      </c>
      <c r="AH210" s="96">
        <v>0.99551801636857096</v>
      </c>
      <c r="AI210" s="96">
        <v>1.030361293913679</v>
      </c>
      <c r="AJ210" s="96">
        <v>54060</v>
      </c>
      <c r="AK210" s="96">
        <v>53539.375</v>
      </c>
      <c r="AL210" s="96">
        <v>45339.106947483589</v>
      </c>
      <c r="AM210" s="96">
        <v>51495.931732486613</v>
      </c>
      <c r="AN210" s="96">
        <v>51630.924330103597</v>
      </c>
      <c r="AO210" s="96">
        <v>51000</v>
      </c>
      <c r="AP210" s="96">
        <v>29784</v>
      </c>
      <c r="AQ210" s="96">
        <v>30445.666899598182</v>
      </c>
      <c r="AR210" s="96">
        <v>30265.838135245402</v>
      </c>
      <c r="AS210" s="96">
        <v>0</v>
      </c>
      <c r="AT210" s="96">
        <v>50999.999999999993</v>
      </c>
      <c r="AU210" s="96">
        <v>51825.065300077753</v>
      </c>
      <c r="AV210" s="96">
        <v>30445.666899598182</v>
      </c>
      <c r="AW210" s="96">
        <v>30265.838135245402</v>
      </c>
      <c r="AX210" s="96">
        <v>45900</v>
      </c>
      <c r="AY210" s="96">
        <v>45390</v>
      </c>
      <c r="AZ210" s="96">
        <v>45135</v>
      </c>
      <c r="BA210" s="96">
        <v>32895</v>
      </c>
      <c r="BB210" s="96">
        <v>51000</v>
      </c>
      <c r="BC210" s="96">
        <v>51000</v>
      </c>
      <c r="BD210" s="96">
        <v>51000</v>
      </c>
      <c r="BE210" s="96">
        <v>51000</v>
      </c>
      <c r="BF210" s="96">
        <v>51000</v>
      </c>
      <c r="BG210" s="96">
        <v>51000</v>
      </c>
      <c r="BH210" s="96">
        <v>51000</v>
      </c>
      <c r="BI210" s="96">
        <v>51000</v>
      </c>
      <c r="BJ210" s="96">
        <v>51000</v>
      </c>
      <c r="BK210" s="96">
        <v>51000</v>
      </c>
      <c r="BL210" s="96">
        <v>51000</v>
      </c>
      <c r="BM210" s="96">
        <v>51000</v>
      </c>
      <c r="BN210" s="96">
        <v>2818.1978714148331</v>
      </c>
      <c r="BO210" s="96">
        <v>2818.110427342046</v>
      </c>
      <c r="BP210" s="96">
        <v>2818.0229200007411</v>
      </c>
      <c r="BQ210" s="96">
        <v>2817.9323797139159</v>
      </c>
      <c r="BR210" s="96">
        <v>2817.8417716470258</v>
      </c>
      <c r="BS210" s="96">
        <v>2817.751095723926</v>
      </c>
      <c r="BT210" s="96">
        <v>2817.6603518683469</v>
      </c>
      <c r="BU210" s="96">
        <v>-228.7093861152558</v>
      </c>
      <c r="BV210" s="96">
        <v>-228.79512297047091</v>
      </c>
      <c r="BW210" s="96">
        <v>-228.88092413055239</v>
      </c>
      <c r="BX210" s="96">
        <v>-228.96678966789639</v>
      </c>
      <c r="BY210" s="96">
        <v>-229.05271965497261</v>
      </c>
      <c r="BZ210" s="96">
        <v>3060.0000000000032</v>
      </c>
      <c r="CA210" s="96">
        <v>3060.0000000000032</v>
      </c>
      <c r="CB210" s="96">
        <v>3060.0000000000032</v>
      </c>
      <c r="CC210" s="96">
        <v>3060.0000000000032</v>
      </c>
      <c r="CD210" s="96">
        <v>3060.0000000000032</v>
      </c>
      <c r="CE210" s="96">
        <v>3060.0000000000032</v>
      </c>
      <c r="CF210" s="96">
        <v>3060.0000000000032</v>
      </c>
      <c r="CG210" s="96">
        <v>0</v>
      </c>
      <c r="CH210" s="96">
        <v>0</v>
      </c>
      <c r="CI210" s="96">
        <v>0</v>
      </c>
      <c r="CJ210" s="96">
        <v>0</v>
      </c>
      <c r="CK210" s="96">
        <v>0</v>
      </c>
      <c r="CL210" s="96">
        <v>51000</v>
      </c>
      <c r="CM210" s="96">
        <v>51000</v>
      </c>
      <c r="CN210" s="96">
        <v>51000</v>
      </c>
      <c r="CO210" s="96">
        <v>51000</v>
      </c>
      <c r="CP210" s="96">
        <v>51000</v>
      </c>
      <c r="CQ210" s="96">
        <v>51000</v>
      </c>
      <c r="CR210" s="96">
        <v>51000</v>
      </c>
      <c r="CS210" s="96">
        <v>51000</v>
      </c>
      <c r="CT210" s="96">
        <v>51000</v>
      </c>
      <c r="CU210" s="96">
        <v>51000</v>
      </c>
      <c r="CV210" s="96">
        <v>51000</v>
      </c>
      <c r="CW210" s="96">
        <v>51000</v>
      </c>
      <c r="CX210" s="96">
        <v>-228.115215646384</v>
      </c>
      <c r="CY210" s="96">
        <v>-228.19771005467419</v>
      </c>
      <c r="CZ210" s="96">
        <v>-228.28026415024999</v>
      </c>
      <c r="DA210" s="96">
        <v>-228.3656795151737</v>
      </c>
      <c r="DB210" s="96">
        <v>-228.4511588235666</v>
      </c>
      <c r="DC210" s="96">
        <v>-228.53670214724721</v>
      </c>
      <c r="DD210" s="96">
        <v>-228.62230955817</v>
      </c>
      <c r="DE210" s="96">
        <v>-228.7093861152558</v>
      </c>
      <c r="DF210" s="96">
        <v>-228.79512297047091</v>
      </c>
      <c r="DG210" s="96">
        <v>-228.88092413055239</v>
      </c>
      <c r="DH210" s="96">
        <v>-228.96678966789639</v>
      </c>
      <c r="DI210" s="96">
        <v>-229.05271965497261</v>
      </c>
      <c r="DJ210" s="96">
        <v>0</v>
      </c>
      <c r="DK210" s="96">
        <v>0</v>
      </c>
      <c r="DL210" s="96">
        <v>0</v>
      </c>
      <c r="DM210" s="96">
        <v>0</v>
      </c>
      <c r="DN210" s="96">
        <v>0</v>
      </c>
      <c r="DO210" s="96">
        <v>0</v>
      </c>
      <c r="DP210" s="96">
        <v>0</v>
      </c>
      <c r="DQ210" s="96">
        <v>0</v>
      </c>
      <c r="DR210" s="96">
        <v>0</v>
      </c>
      <c r="DS210" s="96">
        <v>0</v>
      </c>
      <c r="DT210" s="96">
        <v>0</v>
      </c>
      <c r="DU210" s="96">
        <v>0</v>
      </c>
      <c r="DV210" s="96">
        <v>-219.40951642386511</v>
      </c>
      <c r="DW210" s="96">
        <v>-200.96294745656141</v>
      </c>
      <c r="DX210" s="96">
        <v>-182.50297180938651</v>
      </c>
      <c r="DY210" s="96">
        <v>-163.40312265092749</v>
      </c>
      <c r="DZ210" s="96">
        <v>-144.28891066773201</v>
      </c>
      <c r="EA210" s="96">
        <v>-125.1603196527186</v>
      </c>
      <c r="EB210" s="96">
        <v>-106.0173333744587</v>
      </c>
      <c r="EC210" s="96">
        <v>-86.545759720588535</v>
      </c>
      <c r="ED210" s="96">
        <v>-67.373697466538317</v>
      </c>
      <c r="EE210" s="96">
        <v>-48.187190840544233</v>
      </c>
      <c r="EF210" s="96">
        <v>-28.986223512696199</v>
      </c>
      <c r="EG210" s="96">
        <v>-9.7707791284821219</v>
      </c>
      <c r="EH210" s="101">
        <v>46235</v>
      </c>
      <c r="EI210" s="99">
        <v>0.06</v>
      </c>
      <c r="EJ210" t="s">
        <v>376</v>
      </c>
      <c r="EK210" s="101"/>
      <c r="EL210" s="99"/>
      <c r="EN210" s="101"/>
      <c r="EO210" s="99"/>
      <c r="EQ210" s="101"/>
      <c r="ER210" s="99"/>
    </row>
    <row r="211" spans="1:148" x14ac:dyDescent="0.3">
      <c r="A211" t="s">
        <v>39</v>
      </c>
      <c r="B211" t="s">
        <v>53</v>
      </c>
      <c r="C211" t="s">
        <v>107</v>
      </c>
      <c r="D211" t="s">
        <v>416</v>
      </c>
      <c r="E211" t="s">
        <v>649</v>
      </c>
      <c r="F211" s="94">
        <v>39000</v>
      </c>
      <c r="G211" s="95">
        <v>12</v>
      </c>
      <c r="H211" s="96">
        <v>1</v>
      </c>
      <c r="I211" s="96">
        <v>1</v>
      </c>
      <c r="J211" s="97">
        <v>0.89199580598103567</v>
      </c>
      <c r="K211" s="96">
        <v>1</v>
      </c>
      <c r="L211" s="96">
        <v>1.0089733538715031</v>
      </c>
      <c r="M211" s="96">
        <v>1</v>
      </c>
      <c r="N211" s="98">
        <v>0.61199999999999999</v>
      </c>
      <c r="O211" s="98">
        <v>0.61749169256935976</v>
      </c>
      <c r="P211" s="98">
        <v>0.61291504377140693</v>
      </c>
      <c r="Q211" s="99">
        <v>0</v>
      </c>
      <c r="R211" s="96">
        <v>1</v>
      </c>
      <c r="S211" s="96">
        <v>1.0014951695611229</v>
      </c>
      <c r="T211" s="99">
        <v>0</v>
      </c>
      <c r="U211" s="99">
        <v>0</v>
      </c>
      <c r="V211" s="95">
        <v>0</v>
      </c>
      <c r="W211" s="99">
        <v>0</v>
      </c>
      <c r="X211" s="99">
        <v>0</v>
      </c>
      <c r="Y211" s="95">
        <v>0</v>
      </c>
      <c r="Z211" s="95">
        <v>1</v>
      </c>
      <c r="AA211" s="98">
        <v>0.61749169256935976</v>
      </c>
      <c r="AB211" s="98">
        <v>0.61291504377140693</v>
      </c>
      <c r="AC211" s="100">
        <v>0</v>
      </c>
      <c r="AD211" s="96">
        <v>0</v>
      </c>
      <c r="AE211" s="95">
        <v>0</v>
      </c>
      <c r="AF211" s="95">
        <v>0</v>
      </c>
      <c r="AG211" s="96">
        <v>1</v>
      </c>
      <c r="AH211" s="96">
        <v>1.0089942603284909</v>
      </c>
      <c r="AI211" s="96">
        <v>1.0089942603284909</v>
      </c>
      <c r="AJ211" s="96">
        <v>39000</v>
      </c>
      <c r="AK211" s="96">
        <v>39000</v>
      </c>
      <c r="AL211" s="96">
        <v>34787.836433260389</v>
      </c>
      <c r="AM211" s="96">
        <v>39000</v>
      </c>
      <c r="AN211" s="96">
        <v>39349.960800988607</v>
      </c>
      <c r="AO211" s="96">
        <v>39000</v>
      </c>
      <c r="AP211" s="96">
        <v>23868</v>
      </c>
      <c r="AQ211" s="96">
        <v>24082.176010205028</v>
      </c>
      <c r="AR211" s="96">
        <v>23903.686707084871</v>
      </c>
      <c r="AS211" s="96">
        <v>0</v>
      </c>
      <c r="AT211" s="96">
        <v>39000</v>
      </c>
      <c r="AU211" s="96">
        <v>39058.311612883779</v>
      </c>
      <c r="AV211" s="96">
        <v>24082.176010205028</v>
      </c>
      <c r="AW211" s="96">
        <v>23903.686707084871</v>
      </c>
      <c r="AX211" s="96">
        <v>35100</v>
      </c>
      <c r="AY211" s="96">
        <v>34710</v>
      </c>
      <c r="AZ211" s="96">
        <v>35100</v>
      </c>
      <c r="BA211" s="96">
        <v>23985</v>
      </c>
      <c r="BB211" s="96">
        <v>39000</v>
      </c>
      <c r="BC211" s="96">
        <v>39000</v>
      </c>
      <c r="BD211" s="96">
        <v>39000</v>
      </c>
      <c r="BE211" s="96">
        <v>39000</v>
      </c>
      <c r="BF211" s="96">
        <v>39000</v>
      </c>
      <c r="BG211" s="96">
        <v>39000</v>
      </c>
      <c r="BH211" s="96">
        <v>39000</v>
      </c>
      <c r="BI211" s="96">
        <v>39000</v>
      </c>
      <c r="BJ211" s="96">
        <v>39000</v>
      </c>
      <c r="BK211" s="96">
        <v>39000</v>
      </c>
      <c r="BL211" s="96">
        <v>39000</v>
      </c>
      <c r="BM211" s="96">
        <v>39000</v>
      </c>
      <c r="BN211" s="96">
        <v>352.21635263698312</v>
      </c>
      <c r="BO211" s="96">
        <v>351.95945110644232</v>
      </c>
      <c r="BP211" s="96">
        <v>351.70292406330071</v>
      </c>
      <c r="BQ211" s="96">
        <v>351.43809406246169</v>
      </c>
      <c r="BR211" s="96">
        <v>351.17366259204408</v>
      </c>
      <c r="BS211" s="96">
        <v>350.90962875314079</v>
      </c>
      <c r="BT211" s="96">
        <v>350.64599164952079</v>
      </c>
      <c r="BU211" s="96">
        <v>350.3784382499573</v>
      </c>
      <c r="BV211" s="96">
        <v>350.11559840621538</v>
      </c>
      <c r="BW211" s="96">
        <v>349.85315261069161</v>
      </c>
      <c r="BX211" s="96">
        <v>349.59109997789278</v>
      </c>
      <c r="BY211" s="96">
        <v>349.32943962502787</v>
      </c>
      <c r="BZ211" s="96">
        <v>0</v>
      </c>
      <c r="CA211" s="96">
        <v>0</v>
      </c>
      <c r="CB211" s="96">
        <v>0</v>
      </c>
      <c r="CC211" s="96">
        <v>0</v>
      </c>
      <c r="CD211" s="96">
        <v>0</v>
      </c>
      <c r="CE211" s="96">
        <v>0</v>
      </c>
      <c r="CF211" s="96">
        <v>0</v>
      </c>
      <c r="CG211" s="96">
        <v>0</v>
      </c>
      <c r="CH211" s="96">
        <v>0</v>
      </c>
      <c r="CI211" s="96">
        <v>0</v>
      </c>
      <c r="CJ211" s="96">
        <v>0</v>
      </c>
      <c r="CK211" s="96">
        <v>0</v>
      </c>
      <c r="CL211" s="96">
        <v>39000</v>
      </c>
      <c r="CM211" s="96">
        <v>39000</v>
      </c>
      <c r="CN211" s="96">
        <v>39000</v>
      </c>
      <c r="CO211" s="96">
        <v>39000</v>
      </c>
      <c r="CP211" s="96">
        <v>39000</v>
      </c>
      <c r="CQ211" s="96">
        <v>39000</v>
      </c>
      <c r="CR211" s="96">
        <v>39000</v>
      </c>
      <c r="CS211" s="96">
        <v>39000</v>
      </c>
      <c r="CT211" s="96">
        <v>39000</v>
      </c>
      <c r="CU211" s="96">
        <v>39000</v>
      </c>
      <c r="CV211" s="96">
        <v>39000</v>
      </c>
      <c r="CW211" s="96">
        <v>39000</v>
      </c>
      <c r="CX211" s="96">
        <v>352.21635263698312</v>
      </c>
      <c r="CY211" s="96">
        <v>351.95945110644232</v>
      </c>
      <c r="CZ211" s="96">
        <v>351.70292406330071</v>
      </c>
      <c r="DA211" s="96">
        <v>351.43809406246169</v>
      </c>
      <c r="DB211" s="96">
        <v>351.17366259204408</v>
      </c>
      <c r="DC211" s="96">
        <v>350.90962875314079</v>
      </c>
      <c r="DD211" s="96">
        <v>350.64599164952079</v>
      </c>
      <c r="DE211" s="96">
        <v>350.3784382499573</v>
      </c>
      <c r="DF211" s="96">
        <v>350.11559840621538</v>
      </c>
      <c r="DG211" s="96">
        <v>349.85315261069161</v>
      </c>
      <c r="DH211" s="96">
        <v>349.59109997789278</v>
      </c>
      <c r="DI211" s="96">
        <v>349.32943962502787</v>
      </c>
      <c r="DJ211" s="96">
        <v>0</v>
      </c>
      <c r="DK211" s="96">
        <v>0</v>
      </c>
      <c r="DL211" s="96">
        <v>0</v>
      </c>
      <c r="DM211" s="96">
        <v>0</v>
      </c>
      <c r="DN211" s="96">
        <v>0</v>
      </c>
      <c r="DO211" s="96">
        <v>0</v>
      </c>
      <c r="DP211" s="96">
        <v>0</v>
      </c>
      <c r="DQ211" s="96">
        <v>0</v>
      </c>
      <c r="DR211" s="96">
        <v>0</v>
      </c>
      <c r="DS211" s="96">
        <v>0</v>
      </c>
      <c r="DT211" s="96">
        <v>0</v>
      </c>
      <c r="DU211" s="96">
        <v>0</v>
      </c>
      <c r="DV211" s="96">
        <v>334.24062971273139</v>
      </c>
      <c r="DW211" s="96">
        <v>305.80740014702809</v>
      </c>
      <c r="DX211" s="96">
        <v>277.41524749323139</v>
      </c>
      <c r="DY211" s="96">
        <v>248.10374357719749</v>
      </c>
      <c r="DZ211" s="96">
        <v>218.83595555066941</v>
      </c>
      <c r="EA211" s="96">
        <v>189.6117856881132</v>
      </c>
      <c r="EB211" s="96">
        <v>160.43113655505789</v>
      </c>
      <c r="EC211" s="96">
        <v>130.81661279502521</v>
      </c>
      <c r="ED211" s="96">
        <v>101.7234234453841</v>
      </c>
      <c r="EE211" s="96">
        <v>72.673462676753118</v>
      </c>
      <c r="EF211" s="96">
        <v>43.666634212832008</v>
      </c>
      <c r="EG211" s="96">
        <v>14.70284206301398</v>
      </c>
      <c r="EH211" s="101"/>
      <c r="EI211" s="99"/>
      <c r="EK211" s="101"/>
      <c r="EL211" s="99"/>
      <c r="EN211" s="101"/>
      <c r="EO211" s="99"/>
      <c r="EQ211" s="101"/>
      <c r="ER211" s="99"/>
    </row>
    <row r="212" spans="1:148" x14ac:dyDescent="0.3">
      <c r="A212" t="s">
        <v>39</v>
      </c>
      <c r="B212" t="s">
        <v>56</v>
      </c>
      <c r="C212" t="s">
        <v>54</v>
      </c>
      <c r="D212" t="s">
        <v>418</v>
      </c>
      <c r="E212" t="s">
        <v>650</v>
      </c>
      <c r="F212" s="94">
        <v>27000</v>
      </c>
      <c r="G212" s="95">
        <v>12</v>
      </c>
      <c r="H212" s="96">
        <v>1.03</v>
      </c>
      <c r="I212" s="96">
        <v>1.038872222222222</v>
      </c>
      <c r="J212" s="97">
        <v>0.88800419401896435</v>
      </c>
      <c r="K212" s="96">
        <v>0.99145975603886694</v>
      </c>
      <c r="L212" s="96">
        <v>1.0135087267175451</v>
      </c>
      <c r="M212" s="96">
        <v>1</v>
      </c>
      <c r="N212" s="98">
        <v>0.59599999999999997</v>
      </c>
      <c r="O212" s="98">
        <v>0.59889245650104517</v>
      </c>
      <c r="P212" s="98">
        <v>0.58528602677885178</v>
      </c>
      <c r="Q212" s="99">
        <v>0</v>
      </c>
      <c r="R212" s="96">
        <v>0.96166688927474275</v>
      </c>
      <c r="S212" s="96">
        <v>1.0211680841007791</v>
      </c>
      <c r="T212" s="99">
        <v>8.6138079827400293E-3</v>
      </c>
      <c r="U212" s="99">
        <v>3.098044353652751E-2</v>
      </c>
      <c r="V212" s="95">
        <v>0</v>
      </c>
      <c r="W212" s="99">
        <v>0</v>
      </c>
      <c r="X212" s="99">
        <v>0</v>
      </c>
      <c r="Y212" s="95">
        <v>0</v>
      </c>
      <c r="Z212" s="95">
        <v>1</v>
      </c>
      <c r="AA212" s="98">
        <v>0.59889245650104517</v>
      </c>
      <c r="AB212" s="98">
        <v>0.58528602677885178</v>
      </c>
      <c r="AC212" s="100">
        <v>0</v>
      </c>
      <c r="AD212" s="96">
        <v>0</v>
      </c>
      <c r="AE212" s="95">
        <v>1</v>
      </c>
      <c r="AF212" s="95">
        <v>1</v>
      </c>
      <c r="AG212" s="96">
        <v>1.0599666666666669</v>
      </c>
      <c r="AH212" s="96">
        <v>0.99104602551311949</v>
      </c>
      <c r="AI212" s="96">
        <v>1.0504758627128259</v>
      </c>
      <c r="AJ212" s="96">
        <v>27810</v>
      </c>
      <c r="AK212" s="96">
        <v>28049.55</v>
      </c>
      <c r="AL212" s="96">
        <v>23976.11323851204</v>
      </c>
      <c r="AM212" s="96">
        <v>26769.413413049409</v>
      </c>
      <c r="AN212" s="96">
        <v>27364.735621373711</v>
      </c>
      <c r="AO212" s="96">
        <v>27000</v>
      </c>
      <c r="AP212" s="96">
        <v>16092</v>
      </c>
      <c r="AQ212" s="96">
        <v>16170.09632552822</v>
      </c>
      <c r="AR212" s="96">
        <v>15802.722723028999</v>
      </c>
      <c r="AS212" s="96">
        <v>0</v>
      </c>
      <c r="AT212" s="96">
        <v>25965.006010418059</v>
      </c>
      <c r="AU212" s="96">
        <v>27571.538270721041</v>
      </c>
      <c r="AV212" s="96">
        <v>16170.09632552822</v>
      </c>
      <c r="AW212" s="96">
        <v>15802.722723028999</v>
      </c>
      <c r="AX212" s="96">
        <v>24300</v>
      </c>
      <c r="AY212" s="96">
        <v>24030</v>
      </c>
      <c r="AZ212" s="96">
        <v>23760</v>
      </c>
      <c r="BA212" s="96">
        <v>17145</v>
      </c>
      <c r="BB212" s="96">
        <v>27000</v>
      </c>
      <c r="BC212" s="96">
        <v>27000</v>
      </c>
      <c r="BD212" s="96">
        <v>27000</v>
      </c>
      <c r="BE212" s="96">
        <v>27000</v>
      </c>
      <c r="BF212" s="96">
        <v>27000</v>
      </c>
      <c r="BG212" s="96">
        <v>27000</v>
      </c>
      <c r="BH212" s="96">
        <v>27000</v>
      </c>
      <c r="BI212" s="96">
        <v>27000</v>
      </c>
      <c r="BJ212" s="96">
        <v>27000</v>
      </c>
      <c r="BK212" s="96">
        <v>27000</v>
      </c>
      <c r="BL212" s="96">
        <v>27000</v>
      </c>
      <c r="BM212" s="96">
        <v>27000</v>
      </c>
      <c r="BN212" s="96">
        <v>562.00278520907409</v>
      </c>
      <c r="BO212" s="96">
        <v>1664.296872937095</v>
      </c>
      <c r="BP212" s="96">
        <v>1664.1105807225149</v>
      </c>
      <c r="BQ212" s="96">
        <v>1663.917690556063</v>
      </c>
      <c r="BR212" s="96">
        <v>1663.724512074102</v>
      </c>
      <c r="BS212" s="96">
        <v>1663.531044629726</v>
      </c>
      <c r="BT212" s="96">
        <v>1663.337287574084</v>
      </c>
      <c r="BU212" s="96">
        <v>1663.140056730972</v>
      </c>
      <c r="BV212" s="96">
        <v>1662.945713723951</v>
      </c>
      <c r="BW212" s="96">
        <v>827.91366906474423</v>
      </c>
      <c r="BX212" s="96">
        <v>827.72441972087813</v>
      </c>
      <c r="BY212" s="96">
        <v>827.53488601234233</v>
      </c>
      <c r="BZ212" s="96">
        <v>810.00000000000068</v>
      </c>
      <c r="CA212" s="96">
        <v>1922.400000000004</v>
      </c>
      <c r="CB212" s="96">
        <v>1922.400000000004</v>
      </c>
      <c r="CC212" s="96">
        <v>1922.400000000004</v>
      </c>
      <c r="CD212" s="96">
        <v>1922.400000000004</v>
      </c>
      <c r="CE212" s="96">
        <v>1922.400000000004</v>
      </c>
      <c r="CF212" s="96">
        <v>1922.400000000004</v>
      </c>
      <c r="CG212" s="96">
        <v>1922.400000000004</v>
      </c>
      <c r="CH212" s="96">
        <v>1922.400000000004</v>
      </c>
      <c r="CI212" s="96">
        <v>1080.0000000000009</v>
      </c>
      <c r="CJ212" s="96">
        <v>1080.0000000000009</v>
      </c>
      <c r="CK212" s="96">
        <v>1080.0000000000009</v>
      </c>
      <c r="CL212" s="96">
        <v>27000</v>
      </c>
      <c r="CM212" s="96">
        <v>27000</v>
      </c>
      <c r="CN212" s="96">
        <v>27000</v>
      </c>
      <c r="CO212" s="96">
        <v>27000</v>
      </c>
      <c r="CP212" s="96">
        <v>27000</v>
      </c>
      <c r="CQ212" s="96">
        <v>27000</v>
      </c>
      <c r="CR212" s="96">
        <v>27000</v>
      </c>
      <c r="CS212" s="96">
        <v>27000</v>
      </c>
      <c r="CT212" s="96">
        <v>27000</v>
      </c>
      <c r="CU212" s="96">
        <v>27000</v>
      </c>
      <c r="CV212" s="96">
        <v>27000</v>
      </c>
      <c r="CW212" s="96">
        <v>27000</v>
      </c>
      <c r="CX212" s="96">
        <v>-240.77399494264529</v>
      </c>
      <c r="CY212" s="96">
        <v>-240.94765409158529</v>
      </c>
      <c r="CZ212" s="96">
        <v>-241.12156392596259</v>
      </c>
      <c r="DA212" s="96">
        <v>-241.30163316275309</v>
      </c>
      <c r="DB212" s="96">
        <v>-241.48197155143939</v>
      </c>
      <c r="DC212" s="96">
        <v>-241.66257969592729</v>
      </c>
      <c r="DD212" s="96">
        <v>-241.8434582019394</v>
      </c>
      <c r="DE212" s="96">
        <v>-242.0275796014123</v>
      </c>
      <c r="DF212" s="96">
        <v>-242.209005112071</v>
      </c>
      <c r="DG212" s="96">
        <v>-242.39070282235949</v>
      </c>
      <c r="DH212" s="96">
        <v>-242.5726733453115</v>
      </c>
      <c r="DI212" s="96">
        <v>-242.75491729582811</v>
      </c>
      <c r="DJ212" s="96">
        <v>1080.0000000000009</v>
      </c>
      <c r="DK212" s="96">
        <v>0</v>
      </c>
      <c r="DL212" s="96">
        <v>0</v>
      </c>
      <c r="DM212" s="96">
        <v>0</v>
      </c>
      <c r="DN212" s="96">
        <v>0</v>
      </c>
      <c r="DO212" s="96">
        <v>0</v>
      </c>
      <c r="DP212" s="96">
        <v>0</v>
      </c>
      <c r="DQ212" s="96">
        <v>0</v>
      </c>
      <c r="DR212" s="96">
        <v>0</v>
      </c>
      <c r="DS212" s="96">
        <v>0</v>
      </c>
      <c r="DT212" s="96">
        <v>0</v>
      </c>
      <c r="DU212" s="96">
        <v>0</v>
      </c>
      <c r="DV212" s="96">
        <v>838.07126745633866</v>
      </c>
      <c r="DW212" s="96">
        <v>-213.14387211367711</v>
      </c>
      <c r="DX212" s="96">
        <v>-193.6355893498575</v>
      </c>
      <c r="DY212" s="96">
        <v>-173.43611028757999</v>
      </c>
      <c r="DZ212" s="96">
        <v>-153.206166322581</v>
      </c>
      <c r="EA212" s="96">
        <v>-132.94568848200109</v>
      </c>
      <c r="EB212" s="96">
        <v>-112.65460758459341</v>
      </c>
      <c r="EC212" s="96">
        <v>-91.999454818045606</v>
      </c>
      <c r="ED212" s="96">
        <v>-71.646454876869711</v>
      </c>
      <c r="EE212" s="96">
        <v>-51.262641930878146</v>
      </c>
      <c r="EF212" s="96">
        <v>-30.847945954000981</v>
      </c>
      <c r="EG212" s="96">
        <v>-10.40229670780313</v>
      </c>
      <c r="EH212" s="101">
        <v>46296</v>
      </c>
      <c r="EI212" s="99">
        <v>0.03</v>
      </c>
      <c r="EJ212" t="s">
        <v>376</v>
      </c>
      <c r="EK212" s="101">
        <v>46419</v>
      </c>
      <c r="EL212" s="99">
        <v>0.04</v>
      </c>
      <c r="EM212" t="s">
        <v>377</v>
      </c>
      <c r="EN212" s="101"/>
      <c r="EO212" s="99"/>
      <c r="EQ212" s="101"/>
      <c r="ER212" s="99"/>
    </row>
    <row r="213" spans="1:148" x14ac:dyDescent="0.3">
      <c r="A213" t="s">
        <v>39</v>
      </c>
      <c r="B213" t="s">
        <v>56</v>
      </c>
      <c r="C213" t="s">
        <v>57</v>
      </c>
      <c r="D213" t="s">
        <v>420</v>
      </c>
      <c r="E213" t="s">
        <v>651</v>
      </c>
      <c r="F213" s="94">
        <v>66000</v>
      </c>
      <c r="G213" s="95">
        <v>12</v>
      </c>
      <c r="H213" s="96">
        <v>1.04</v>
      </c>
      <c r="I213" s="96">
        <v>1.026111111111111</v>
      </c>
      <c r="J213" s="97">
        <v>0.89099790299051795</v>
      </c>
      <c r="K213" s="96">
        <v>1.013535462912831</v>
      </c>
      <c r="L213" s="96">
        <v>1.010103387425793</v>
      </c>
      <c r="M213" s="96">
        <v>1</v>
      </c>
      <c r="N213" s="98">
        <v>0.57999999999999996</v>
      </c>
      <c r="O213" s="98">
        <v>0.59378985053136357</v>
      </c>
      <c r="P213" s="98">
        <v>0.58951513869322147</v>
      </c>
      <c r="Q213" s="99">
        <v>0.01</v>
      </c>
      <c r="R213" s="96">
        <v>0.99999999999999978</v>
      </c>
      <c r="S213" s="96">
        <v>1.006341991623799</v>
      </c>
      <c r="T213" s="99">
        <v>-1.3354700854700811E-2</v>
      </c>
      <c r="U213" s="99">
        <v>1.3535462912831701E-2</v>
      </c>
      <c r="V213" s="95">
        <v>0</v>
      </c>
      <c r="W213" s="99">
        <v>0</v>
      </c>
      <c r="X213" s="99">
        <v>0</v>
      </c>
      <c r="Y213" s="95">
        <v>0</v>
      </c>
      <c r="Z213" s="95">
        <v>1</v>
      </c>
      <c r="AA213" s="98">
        <v>0.59378985053136357</v>
      </c>
      <c r="AB213" s="98">
        <v>0.58951513869322147</v>
      </c>
      <c r="AC213" s="100">
        <v>0</v>
      </c>
      <c r="AD213" s="96">
        <v>0</v>
      </c>
      <c r="AE213" s="95">
        <v>1</v>
      </c>
      <c r="AF213" s="95">
        <v>0</v>
      </c>
      <c r="AG213" s="96">
        <v>1.033333333333333</v>
      </c>
      <c r="AH213" s="96">
        <v>1.004492054902975</v>
      </c>
      <c r="AI213" s="96">
        <v>1.037975179563756</v>
      </c>
      <c r="AJ213" s="96">
        <v>68640</v>
      </c>
      <c r="AK213" s="96">
        <v>67723.333333333343</v>
      </c>
      <c r="AL213" s="96">
        <v>58805.861597374183</v>
      </c>
      <c r="AM213" s="96">
        <v>66893.340552246882</v>
      </c>
      <c r="AN213" s="96">
        <v>66666.823570102322</v>
      </c>
      <c r="AO213" s="96">
        <v>66000</v>
      </c>
      <c r="AP213" s="96">
        <v>38280</v>
      </c>
      <c r="AQ213" s="96">
        <v>39190.130135069987</v>
      </c>
      <c r="AR213" s="96">
        <v>38907.999153752608</v>
      </c>
      <c r="AS213" s="96">
        <v>660</v>
      </c>
      <c r="AT213" s="96">
        <v>65999.999999999985</v>
      </c>
      <c r="AU213" s="96">
        <v>66418.571447170747</v>
      </c>
      <c r="AV213" s="96">
        <v>39190.130135069987</v>
      </c>
      <c r="AW213" s="96">
        <v>38907.999153752608</v>
      </c>
      <c r="AX213" s="96">
        <v>59400</v>
      </c>
      <c r="AY213" s="96">
        <v>58740</v>
      </c>
      <c r="AZ213" s="96">
        <v>59070</v>
      </c>
      <c r="BA213" s="96">
        <v>43230</v>
      </c>
      <c r="BB213" s="96">
        <v>66000</v>
      </c>
      <c r="BC213" s="96">
        <v>66000</v>
      </c>
      <c r="BD213" s="96">
        <v>66000</v>
      </c>
      <c r="BE213" s="96">
        <v>66000</v>
      </c>
      <c r="BF213" s="96">
        <v>66000</v>
      </c>
      <c r="BG213" s="96">
        <v>66000</v>
      </c>
      <c r="BH213" s="96">
        <v>66000</v>
      </c>
      <c r="BI213" s="96">
        <v>66000</v>
      </c>
      <c r="BJ213" s="96">
        <v>66000</v>
      </c>
      <c r="BK213" s="96">
        <v>66000</v>
      </c>
      <c r="BL213" s="96">
        <v>66000</v>
      </c>
      <c r="BM213" s="96">
        <v>66000</v>
      </c>
      <c r="BN213" s="96">
        <v>2948.9661295991509</v>
      </c>
      <c r="BO213" s="96">
        <v>2948.8537685840301</v>
      </c>
      <c r="BP213" s="96">
        <v>2948.741489263391</v>
      </c>
      <c r="BQ213" s="96">
        <v>2948.625489664686</v>
      </c>
      <c r="BR213" s="96">
        <v>2948.509577199427</v>
      </c>
      <c r="BS213" s="96">
        <v>2948.393751769469</v>
      </c>
      <c r="BT213" s="96">
        <v>2948.2780132768148</v>
      </c>
      <c r="BU213" s="96">
        <v>2948.1604664177912</v>
      </c>
      <c r="BV213" s="96">
        <v>2948.044902927561</v>
      </c>
      <c r="BW213" s="96">
        <v>2947.9294260799079</v>
      </c>
      <c r="BX213" s="96">
        <v>295.97503440141088</v>
      </c>
      <c r="BY213" s="96">
        <v>295.86416531056562</v>
      </c>
      <c r="BZ213" s="96">
        <v>2640.0000000000018</v>
      </c>
      <c r="CA213" s="96">
        <v>2640.0000000000018</v>
      </c>
      <c r="CB213" s="96">
        <v>2640.0000000000018</v>
      </c>
      <c r="CC213" s="96">
        <v>2640.0000000000018</v>
      </c>
      <c r="CD213" s="96">
        <v>2640.0000000000018</v>
      </c>
      <c r="CE213" s="96">
        <v>2640.0000000000018</v>
      </c>
      <c r="CF213" s="96">
        <v>2640.0000000000018</v>
      </c>
      <c r="CG213" s="96">
        <v>2640.0000000000018</v>
      </c>
      <c r="CH213" s="96">
        <v>2640.0000000000018</v>
      </c>
      <c r="CI213" s="96">
        <v>2640.0000000000018</v>
      </c>
      <c r="CJ213" s="96">
        <v>0</v>
      </c>
      <c r="CK213" s="96">
        <v>0</v>
      </c>
      <c r="CL213" s="96">
        <v>66000</v>
      </c>
      <c r="CM213" s="96">
        <v>66000</v>
      </c>
      <c r="CN213" s="96">
        <v>66000</v>
      </c>
      <c r="CO213" s="96">
        <v>66000</v>
      </c>
      <c r="CP213" s="96">
        <v>66000</v>
      </c>
      <c r="CQ213" s="96">
        <v>66000</v>
      </c>
      <c r="CR213" s="96">
        <v>66000</v>
      </c>
      <c r="CS213" s="96">
        <v>66000</v>
      </c>
      <c r="CT213" s="96">
        <v>66000</v>
      </c>
      <c r="CU213" s="96">
        <v>66000</v>
      </c>
      <c r="CV213" s="96">
        <v>66000</v>
      </c>
      <c r="CW213" s="96">
        <v>66000</v>
      </c>
      <c r="CX213" s="96">
        <v>297.0828169222566</v>
      </c>
      <c r="CY213" s="96">
        <v>296.97477748464428</v>
      </c>
      <c r="CZ213" s="96">
        <v>296.86681659940729</v>
      </c>
      <c r="DA213" s="96">
        <v>296.75527852373699</v>
      </c>
      <c r="DB213" s="96">
        <v>296.64382423021999</v>
      </c>
      <c r="DC213" s="96">
        <v>296.53245362449309</v>
      </c>
      <c r="DD213" s="96">
        <v>296.4211666123249</v>
      </c>
      <c r="DE213" s="96">
        <v>296.30814078634103</v>
      </c>
      <c r="DF213" s="96">
        <v>296.19702204572678</v>
      </c>
      <c r="DG213" s="96">
        <v>296.08598661528868</v>
      </c>
      <c r="DH213" s="96">
        <v>295.97503440141088</v>
      </c>
      <c r="DI213" s="96">
        <v>295.86416531056562</v>
      </c>
      <c r="DJ213" s="96">
        <v>0</v>
      </c>
      <c r="DK213" s="96">
        <v>0</v>
      </c>
      <c r="DL213" s="96">
        <v>0</v>
      </c>
      <c r="DM213" s="96">
        <v>0</v>
      </c>
      <c r="DN213" s="96">
        <v>0</v>
      </c>
      <c r="DO213" s="96">
        <v>0</v>
      </c>
      <c r="DP213" s="96">
        <v>0</v>
      </c>
      <c r="DQ213" s="96">
        <v>0</v>
      </c>
      <c r="DR213" s="96">
        <v>0</v>
      </c>
      <c r="DS213" s="96">
        <v>0</v>
      </c>
      <c r="DT213" s="96">
        <v>0</v>
      </c>
      <c r="DU213" s="96">
        <v>0</v>
      </c>
      <c r="DV213" s="96">
        <v>283.1922507933977</v>
      </c>
      <c r="DW213" s="96">
        <v>259.19516954455838</v>
      </c>
      <c r="DX213" s="96">
        <v>235.2154577518846</v>
      </c>
      <c r="DY213" s="96">
        <v>210.44111695669889</v>
      </c>
      <c r="DZ213" s="96">
        <v>185.68530221211481</v>
      </c>
      <c r="EA213" s="96">
        <v>160.94799274545269</v>
      </c>
      <c r="EB213" s="96">
        <v>136.2291678150722</v>
      </c>
      <c r="EC213" s="96">
        <v>111.1240364658368</v>
      </c>
      <c r="ED213" s="96">
        <v>86.442420681544618</v>
      </c>
      <c r="EE213" s="96">
        <v>61.77922705609884</v>
      </c>
      <c r="EF213" s="96">
        <v>37.13443497192781</v>
      </c>
      <c r="EG213" s="96">
        <v>12.508023842279229</v>
      </c>
      <c r="EH213" s="101">
        <v>46327</v>
      </c>
      <c r="EI213" s="99">
        <v>0.04</v>
      </c>
      <c r="EJ213" t="s">
        <v>376</v>
      </c>
      <c r="EK213" s="101"/>
      <c r="EL213" s="99"/>
      <c r="EN213" s="101"/>
      <c r="EO213" s="99"/>
      <c r="EQ213" s="101"/>
      <c r="ER213" s="99"/>
    </row>
    <row r="214" spans="1:148" x14ac:dyDescent="0.3">
      <c r="A214" t="s">
        <v>39</v>
      </c>
      <c r="B214" t="s">
        <v>56</v>
      </c>
      <c r="C214" t="s">
        <v>59</v>
      </c>
      <c r="D214" t="s">
        <v>422</v>
      </c>
      <c r="E214" t="s">
        <v>652</v>
      </c>
      <c r="F214" s="94">
        <v>54000</v>
      </c>
      <c r="G214" s="95">
        <v>12</v>
      </c>
      <c r="H214" s="96">
        <v>1.05</v>
      </c>
      <c r="I214" s="96">
        <v>1.054696572580645</v>
      </c>
      <c r="J214" s="97">
        <v>0.90011109631642505</v>
      </c>
      <c r="K214" s="96">
        <v>0.99554699171046557</v>
      </c>
      <c r="L214" s="96">
        <v>0.99987657488405635</v>
      </c>
      <c r="M214" s="96">
        <v>1.02</v>
      </c>
      <c r="N214" s="98">
        <v>0.60799999999999998</v>
      </c>
      <c r="O214" s="98">
        <v>0.61732221990729674</v>
      </c>
      <c r="P214" s="98">
        <v>0.58685864488521144</v>
      </c>
      <c r="Q214" s="99">
        <v>0</v>
      </c>
      <c r="R214" s="96">
        <v>0.97284786829941206</v>
      </c>
      <c r="S214" s="96">
        <v>0.9727132322504155</v>
      </c>
      <c r="T214" s="99">
        <v>4.4729262672811299E-3</v>
      </c>
      <c r="U214" s="99">
        <v>2.3332654725072951E-2</v>
      </c>
      <c r="V214" s="95">
        <v>0</v>
      </c>
      <c r="W214" s="99">
        <v>0</v>
      </c>
      <c r="X214" s="99">
        <v>0</v>
      </c>
      <c r="Y214" s="95">
        <v>0</v>
      </c>
      <c r="Z214" s="95">
        <v>1</v>
      </c>
      <c r="AA214" s="98">
        <v>0.61732221990729674</v>
      </c>
      <c r="AB214" s="98">
        <v>0.58685864488521144</v>
      </c>
      <c r="AC214" s="100">
        <v>0</v>
      </c>
      <c r="AD214" s="96">
        <v>0</v>
      </c>
      <c r="AE214" s="95">
        <v>1</v>
      </c>
      <c r="AF214" s="95">
        <v>1</v>
      </c>
      <c r="AG214" s="96">
        <v>1.0313709677419349</v>
      </c>
      <c r="AH214" s="96">
        <v>1.0433893106867549</v>
      </c>
      <c r="AI214" s="96">
        <v>1.0761094771062369</v>
      </c>
      <c r="AJ214" s="96">
        <v>56700</v>
      </c>
      <c r="AK214" s="96">
        <v>56953.614919354841</v>
      </c>
      <c r="AL214" s="96">
        <v>48605.999201086946</v>
      </c>
      <c r="AM214" s="96">
        <v>53759.537552365138</v>
      </c>
      <c r="AN214" s="96">
        <v>53993.33504373904</v>
      </c>
      <c r="AO214" s="96">
        <v>55080</v>
      </c>
      <c r="AP214" s="96">
        <v>32832</v>
      </c>
      <c r="AQ214" s="96">
        <v>33335.399874994022</v>
      </c>
      <c r="AR214" s="96">
        <v>31690.366823801422</v>
      </c>
      <c r="AS214" s="96">
        <v>0</v>
      </c>
      <c r="AT214" s="96">
        <v>52533.784888168251</v>
      </c>
      <c r="AU214" s="96">
        <v>52526.51454152244</v>
      </c>
      <c r="AV214" s="96">
        <v>33335.399874994022</v>
      </c>
      <c r="AW214" s="96">
        <v>31690.366823801422</v>
      </c>
      <c r="AX214" s="96">
        <v>48600</v>
      </c>
      <c r="AY214" s="96">
        <v>48060</v>
      </c>
      <c r="AZ214" s="96">
        <v>49140</v>
      </c>
      <c r="BA214" s="96">
        <v>33750</v>
      </c>
      <c r="BB214" s="96">
        <v>54000</v>
      </c>
      <c r="BC214" s="96">
        <v>54000</v>
      </c>
      <c r="BD214" s="96">
        <v>54000</v>
      </c>
      <c r="BE214" s="96">
        <v>54000</v>
      </c>
      <c r="BF214" s="96">
        <v>54000</v>
      </c>
      <c r="BG214" s="96">
        <v>54000</v>
      </c>
      <c r="BH214" s="96">
        <v>54000</v>
      </c>
      <c r="BI214" s="96">
        <v>54000</v>
      </c>
      <c r="BJ214" s="96">
        <v>54000</v>
      </c>
      <c r="BK214" s="96">
        <v>54000</v>
      </c>
      <c r="BL214" s="96">
        <v>54000</v>
      </c>
      <c r="BM214" s="96">
        <v>54000</v>
      </c>
      <c r="BN214" s="96">
        <v>5198.7894836391233</v>
      </c>
      <c r="BO214" s="96">
        <v>4979.3969849246259</v>
      </c>
      <c r="BP214" s="96">
        <v>5936.8571249765446</v>
      </c>
      <c r="BQ214" s="96">
        <v>2865.6359102244419</v>
      </c>
      <c r="BR214" s="96">
        <v>3582.1827295840171</v>
      </c>
      <c r="BS214" s="96">
        <v>4129.4730850142269</v>
      </c>
      <c r="BT214" s="96">
        <v>3910.9008198237111</v>
      </c>
      <c r="BU214" s="96">
        <v>3690.4233343567671</v>
      </c>
      <c r="BV214" s="96">
        <v>4078.62313177536</v>
      </c>
      <c r="BW214" s="96">
        <v>3862.691150850244</v>
      </c>
      <c r="BX214" s="96">
        <v>3648.3588603351982</v>
      </c>
      <c r="BY214" s="96">
        <v>3435.6085493375308</v>
      </c>
      <c r="BZ214" s="96">
        <v>2700.0000000000018</v>
      </c>
      <c r="CA214" s="96">
        <v>2700.0000000000018</v>
      </c>
      <c r="CB214" s="96">
        <v>2700.0000000000018</v>
      </c>
      <c r="CC214" s="96">
        <v>0</v>
      </c>
      <c r="CD214" s="96">
        <v>888.38709677418888</v>
      </c>
      <c r="CE214" s="96">
        <v>1620.0000000000009</v>
      </c>
      <c r="CF214" s="96">
        <v>1620.0000000000009</v>
      </c>
      <c r="CG214" s="96">
        <v>1620.0000000000009</v>
      </c>
      <c r="CH214" s="96">
        <v>1620.0000000000009</v>
      </c>
      <c r="CI214" s="96">
        <v>1620.0000000000009</v>
      </c>
      <c r="CJ214" s="96">
        <v>1620.0000000000009</v>
      </c>
      <c r="CK214" s="96">
        <v>1620.0000000000009</v>
      </c>
      <c r="CL214" s="96">
        <v>54000</v>
      </c>
      <c r="CM214" s="96">
        <v>54000</v>
      </c>
      <c r="CN214" s="96">
        <v>54000</v>
      </c>
      <c r="CO214" s="96">
        <v>54000</v>
      </c>
      <c r="CP214" s="96">
        <v>54000</v>
      </c>
      <c r="CQ214" s="96">
        <v>54000</v>
      </c>
      <c r="CR214" s="96">
        <v>54000</v>
      </c>
      <c r="CS214" s="96">
        <v>54000</v>
      </c>
      <c r="CT214" s="96">
        <v>54000</v>
      </c>
      <c r="CU214" s="96">
        <v>54000</v>
      </c>
      <c r="CV214" s="96">
        <v>54000</v>
      </c>
      <c r="CW214" s="96">
        <v>54000</v>
      </c>
      <c r="CX214" s="96">
        <v>2379.7995082277321</v>
      </c>
      <c r="CY214" s="96">
        <v>2170.8542713567808</v>
      </c>
      <c r="CZ214" s="96">
        <v>3082.7210714062312</v>
      </c>
      <c r="DA214" s="96">
        <v>2865.6359102244419</v>
      </c>
      <c r="DB214" s="96">
        <v>2650.1956400223612</v>
      </c>
      <c r="DC214" s="96">
        <v>2436.381635936144</v>
      </c>
      <c r="DD214" s="96">
        <v>2224.1755532269008</v>
      </c>
      <c r="DE214" s="96">
        <v>2010.1197420939509</v>
      </c>
      <c r="DF214" s="96">
        <v>2387.0127492964648</v>
      </c>
      <c r="DG214" s="96">
        <v>2177.3700493691731</v>
      </c>
      <c r="DH214" s="96">
        <v>1969.2804469273749</v>
      </c>
      <c r="DI214" s="96">
        <v>1762.726746929636</v>
      </c>
      <c r="DJ214" s="96">
        <v>1620.0000000000009</v>
      </c>
      <c r="DK214" s="96">
        <v>1620.0000000000009</v>
      </c>
      <c r="DL214" s="96">
        <v>1620.0000000000009</v>
      </c>
      <c r="DM214" s="96">
        <v>1620.0000000000009</v>
      </c>
      <c r="DN214" s="96">
        <v>719.77150111076287</v>
      </c>
      <c r="DO214" s="96">
        <v>0</v>
      </c>
      <c r="DP214" s="96">
        <v>0</v>
      </c>
      <c r="DQ214" s="96">
        <v>0</v>
      </c>
      <c r="DR214" s="96">
        <v>0</v>
      </c>
      <c r="DS214" s="96">
        <v>0</v>
      </c>
      <c r="DT214" s="96">
        <v>0</v>
      </c>
      <c r="DU214" s="96">
        <v>0</v>
      </c>
      <c r="DV214" s="96">
        <v>3328.0901999999969</v>
      </c>
      <c r="DW214" s="96">
        <v>3328.0901999999969</v>
      </c>
      <c r="DX214" s="96">
        <v>2204.010000000002</v>
      </c>
      <c r="DY214" s="96">
        <v>2204.010000000002</v>
      </c>
      <c r="DZ214" s="96">
        <v>1294.3291018724219</v>
      </c>
      <c r="EA214" s="96">
        <v>566.9999999999975</v>
      </c>
      <c r="EB214" s="96">
        <v>566.9999999999975</v>
      </c>
      <c r="EC214" s="96">
        <v>566.9999999999975</v>
      </c>
      <c r="ED214" s="96">
        <v>0</v>
      </c>
      <c r="EE214" s="96">
        <v>0</v>
      </c>
      <c r="EF214" s="96">
        <v>0</v>
      </c>
      <c r="EG214" s="96">
        <v>0</v>
      </c>
      <c r="EH214" s="101">
        <v>46113</v>
      </c>
      <c r="EI214" s="99">
        <v>0.05</v>
      </c>
      <c r="EJ214" t="s">
        <v>376</v>
      </c>
      <c r="EK214" s="101">
        <v>46522</v>
      </c>
      <c r="EL214" s="99">
        <v>0.03</v>
      </c>
      <c r="EM214" t="s">
        <v>377</v>
      </c>
      <c r="EN214" s="101"/>
      <c r="EO214" s="99"/>
      <c r="EQ214" s="101"/>
      <c r="ER214" s="99"/>
    </row>
    <row r="215" spans="1:148" x14ac:dyDescent="0.3">
      <c r="A215" t="s">
        <v>39</v>
      </c>
      <c r="B215" t="s">
        <v>56</v>
      </c>
      <c r="C215" t="s">
        <v>61</v>
      </c>
      <c r="D215" t="s">
        <v>424</v>
      </c>
      <c r="E215" t="s">
        <v>653</v>
      </c>
      <c r="F215" s="94">
        <v>42000</v>
      </c>
      <c r="G215" s="95">
        <v>12</v>
      </c>
      <c r="H215" s="96">
        <v>1.08</v>
      </c>
      <c r="I215" s="96">
        <v>1.0754999999999999</v>
      </c>
      <c r="J215" s="97">
        <v>0.89000000000000024</v>
      </c>
      <c r="K215" s="96">
        <v>1.00418410041841</v>
      </c>
      <c r="L215" s="96">
        <v>1.01123595505618</v>
      </c>
      <c r="M215" s="96">
        <v>1</v>
      </c>
      <c r="N215" s="98">
        <v>0.59199999999999997</v>
      </c>
      <c r="O215" s="98">
        <v>0.60115650416059407</v>
      </c>
      <c r="P215" s="98">
        <v>0.57159613500311102</v>
      </c>
      <c r="Q215" s="99">
        <v>0</v>
      </c>
      <c r="R215" s="96">
        <v>0.95480585614258429</v>
      </c>
      <c r="S215" s="96">
        <v>1.01123595505618</v>
      </c>
      <c r="T215" s="99">
        <v>-4.1666666666666519E-3</v>
      </c>
      <c r="U215" s="99">
        <v>5.1715481171548117E-2</v>
      </c>
      <c r="V215" s="95">
        <v>0</v>
      </c>
      <c r="W215" s="99">
        <v>0</v>
      </c>
      <c r="X215" s="99">
        <v>0</v>
      </c>
      <c r="Y215" s="95">
        <v>0</v>
      </c>
      <c r="Z215" s="95">
        <v>1</v>
      </c>
      <c r="AA215" s="98">
        <v>0.60115650416059407</v>
      </c>
      <c r="AB215" s="98">
        <v>0.57159613500311102</v>
      </c>
      <c r="AC215" s="100">
        <v>0</v>
      </c>
      <c r="AD215" s="96">
        <v>0</v>
      </c>
      <c r="AE215" s="95">
        <v>1</v>
      </c>
      <c r="AF215" s="95">
        <v>1</v>
      </c>
      <c r="AG215" s="96">
        <v>1.1022400000000001</v>
      </c>
      <c r="AH215" s="96">
        <v>1</v>
      </c>
      <c r="AI215" s="96">
        <v>1.1022400000000001</v>
      </c>
      <c r="AJ215" s="96">
        <v>45360</v>
      </c>
      <c r="AK215" s="96">
        <v>45171.000000000007</v>
      </c>
      <c r="AL215" s="96">
        <v>37380.000000000007</v>
      </c>
      <c r="AM215" s="96">
        <v>42175.732217573219</v>
      </c>
      <c r="AN215" s="96">
        <v>42471.910112359539</v>
      </c>
      <c r="AO215" s="96">
        <v>42000</v>
      </c>
      <c r="AP215" s="96">
        <v>24864</v>
      </c>
      <c r="AQ215" s="96">
        <v>25248.57317474495</v>
      </c>
      <c r="AR215" s="96">
        <v>24007.03767013066</v>
      </c>
      <c r="AS215" s="96">
        <v>0</v>
      </c>
      <c r="AT215" s="96">
        <v>40101.845957988538</v>
      </c>
      <c r="AU215" s="96">
        <v>42471.910112359539</v>
      </c>
      <c r="AV215" s="96">
        <v>25248.57317474495</v>
      </c>
      <c r="AW215" s="96">
        <v>24007.03767013066</v>
      </c>
      <c r="AX215" s="96">
        <v>37800</v>
      </c>
      <c r="AY215" s="96">
        <v>37380</v>
      </c>
      <c r="AZ215" s="96">
        <v>37380</v>
      </c>
      <c r="BA215" s="96">
        <v>27090</v>
      </c>
      <c r="BB215" s="96">
        <v>42000</v>
      </c>
      <c r="BC215" s="96">
        <v>42000</v>
      </c>
      <c r="BD215" s="96">
        <v>42000</v>
      </c>
      <c r="BE215" s="96">
        <v>42000</v>
      </c>
      <c r="BF215" s="96">
        <v>42000</v>
      </c>
      <c r="BG215" s="96">
        <v>42000</v>
      </c>
      <c r="BH215" s="96">
        <v>42000</v>
      </c>
      <c r="BI215" s="96">
        <v>42000</v>
      </c>
      <c r="BJ215" s="96">
        <v>42000</v>
      </c>
      <c r="BK215" s="96">
        <v>42000</v>
      </c>
      <c r="BL215" s="96">
        <v>42000</v>
      </c>
      <c r="BM215" s="96">
        <v>42000</v>
      </c>
      <c r="BN215" s="96">
        <v>3360.0000000000032</v>
      </c>
      <c r="BO215" s="96">
        <v>3360.0000000000032</v>
      </c>
      <c r="BP215" s="96">
        <v>5537.2800000000079</v>
      </c>
      <c r="BQ215" s="96">
        <v>5537.2800000000079</v>
      </c>
      <c r="BR215" s="96">
        <v>5537.2800000000079</v>
      </c>
      <c r="BS215" s="96">
        <v>5537.2800000000079</v>
      </c>
      <c r="BT215" s="96">
        <v>5537.2800000000079</v>
      </c>
      <c r="BU215" s="96">
        <v>5537.2800000000079</v>
      </c>
      <c r="BV215" s="96">
        <v>5537.2800000000079</v>
      </c>
      <c r="BW215" s="96">
        <v>2016.000000000002</v>
      </c>
      <c r="BX215" s="96">
        <v>2016.000000000002</v>
      </c>
      <c r="BY215" s="96">
        <v>2016.000000000002</v>
      </c>
      <c r="BZ215" s="96">
        <v>3360.0000000000032</v>
      </c>
      <c r="CA215" s="96">
        <v>3360.0000000000032</v>
      </c>
      <c r="CB215" s="96">
        <v>5537.2800000000079</v>
      </c>
      <c r="CC215" s="96">
        <v>5537.2800000000079</v>
      </c>
      <c r="CD215" s="96">
        <v>5537.2800000000079</v>
      </c>
      <c r="CE215" s="96">
        <v>5537.2800000000079</v>
      </c>
      <c r="CF215" s="96">
        <v>5537.2800000000079</v>
      </c>
      <c r="CG215" s="96">
        <v>5537.2800000000079</v>
      </c>
      <c r="CH215" s="96">
        <v>5537.2800000000079</v>
      </c>
      <c r="CI215" s="96">
        <v>2016.000000000002</v>
      </c>
      <c r="CJ215" s="96">
        <v>2016.000000000002</v>
      </c>
      <c r="CK215" s="96">
        <v>2016.000000000002</v>
      </c>
      <c r="CL215" s="96">
        <v>42000</v>
      </c>
      <c r="CM215" s="96">
        <v>42000</v>
      </c>
      <c r="CN215" s="96">
        <v>42000</v>
      </c>
      <c r="CO215" s="96">
        <v>42000</v>
      </c>
      <c r="CP215" s="96">
        <v>42000</v>
      </c>
      <c r="CQ215" s="96">
        <v>42000</v>
      </c>
      <c r="CR215" s="96">
        <v>42000</v>
      </c>
      <c r="CS215" s="96">
        <v>42000</v>
      </c>
      <c r="CT215" s="96">
        <v>42000</v>
      </c>
      <c r="CU215" s="96">
        <v>42000</v>
      </c>
      <c r="CV215" s="96">
        <v>42000</v>
      </c>
      <c r="CW215" s="96">
        <v>42000</v>
      </c>
      <c r="CX215" s="96">
        <v>0</v>
      </c>
      <c r="CY215" s="96">
        <v>0</v>
      </c>
      <c r="CZ215" s="96">
        <v>0</v>
      </c>
      <c r="DA215" s="96">
        <v>0</v>
      </c>
      <c r="DB215" s="96">
        <v>0</v>
      </c>
      <c r="DC215" s="96">
        <v>0</v>
      </c>
      <c r="DD215" s="96">
        <v>0</v>
      </c>
      <c r="DE215" s="96">
        <v>0</v>
      </c>
      <c r="DF215" s="96">
        <v>0</v>
      </c>
      <c r="DG215" s="96">
        <v>0</v>
      </c>
      <c r="DH215" s="96">
        <v>0</v>
      </c>
      <c r="DI215" s="96">
        <v>0</v>
      </c>
      <c r="DJ215" s="96">
        <v>2016.000000000002</v>
      </c>
      <c r="DK215" s="96">
        <v>2016.000000000002</v>
      </c>
      <c r="DL215" s="96">
        <v>0</v>
      </c>
      <c r="DM215" s="96">
        <v>0</v>
      </c>
      <c r="DN215" s="96">
        <v>0</v>
      </c>
      <c r="DO215" s="96">
        <v>0</v>
      </c>
      <c r="DP215" s="96">
        <v>0</v>
      </c>
      <c r="DQ215" s="96">
        <v>0</v>
      </c>
      <c r="DR215" s="96">
        <v>0</v>
      </c>
      <c r="DS215" s="96">
        <v>0</v>
      </c>
      <c r="DT215" s="96">
        <v>0</v>
      </c>
      <c r="DU215" s="96">
        <v>0</v>
      </c>
      <c r="DV215" s="96">
        <v>2016.000000000002</v>
      </c>
      <c r="DW215" s="96">
        <v>2016.000000000002</v>
      </c>
      <c r="DX215" s="96">
        <v>0</v>
      </c>
      <c r="DY215" s="96">
        <v>0</v>
      </c>
      <c r="DZ215" s="96">
        <v>0</v>
      </c>
      <c r="EA215" s="96">
        <v>0</v>
      </c>
      <c r="EB215" s="96">
        <v>0</v>
      </c>
      <c r="EC215" s="96">
        <v>0</v>
      </c>
      <c r="ED215" s="96">
        <v>0</v>
      </c>
      <c r="EE215" s="96">
        <v>0</v>
      </c>
      <c r="EF215" s="96">
        <v>0</v>
      </c>
      <c r="EG215" s="96">
        <v>0</v>
      </c>
      <c r="EH215" s="101">
        <v>46296</v>
      </c>
      <c r="EI215" s="99">
        <v>0.08</v>
      </c>
      <c r="EJ215" t="s">
        <v>376</v>
      </c>
      <c r="EK215" s="101">
        <v>46447</v>
      </c>
      <c r="EL215" s="99">
        <v>4.8000000000000001E-2</v>
      </c>
      <c r="EM215" t="s">
        <v>377</v>
      </c>
      <c r="EN215" s="101"/>
      <c r="EO215" s="99"/>
      <c r="EQ215" s="101"/>
      <c r="ER215" s="99"/>
    </row>
    <row r="216" spans="1:148" x14ac:dyDescent="0.3">
      <c r="A216" t="s">
        <v>39</v>
      </c>
      <c r="B216" t="s">
        <v>56</v>
      </c>
      <c r="C216" t="s">
        <v>68</v>
      </c>
      <c r="D216" t="s">
        <v>426</v>
      </c>
      <c r="E216" t="s">
        <v>654</v>
      </c>
      <c r="F216" s="94">
        <v>30000</v>
      </c>
      <c r="G216" s="95">
        <v>12</v>
      </c>
      <c r="H216" s="96">
        <v>1.02</v>
      </c>
      <c r="I216" s="96">
        <v>1.026872222222222</v>
      </c>
      <c r="J216" s="97">
        <v>0.89299370897155361</v>
      </c>
      <c r="K216" s="96">
        <v>0.99330761698144854</v>
      </c>
      <c r="L216" s="96">
        <v>1.0078458458979691</v>
      </c>
      <c r="M216" s="96">
        <v>1</v>
      </c>
      <c r="N216" s="98">
        <v>0.62</v>
      </c>
      <c r="O216" s="98">
        <v>0.62068259239360946</v>
      </c>
      <c r="P216" s="98">
        <v>0.59617387595910509</v>
      </c>
      <c r="Q216" s="99">
        <v>0</v>
      </c>
      <c r="R216" s="96">
        <v>0.96475948010183543</v>
      </c>
      <c r="S216" s="96">
        <v>0.99669481099525148</v>
      </c>
      <c r="T216" s="99">
        <v>6.7374727668845216E-3</v>
      </c>
      <c r="U216" s="99">
        <v>2.9590936879521301E-2</v>
      </c>
      <c r="V216" s="95">
        <v>0</v>
      </c>
      <c r="W216" s="99">
        <v>0</v>
      </c>
      <c r="X216" s="99">
        <v>0</v>
      </c>
      <c r="Y216" s="95">
        <v>0</v>
      </c>
      <c r="Z216" s="95">
        <v>1</v>
      </c>
      <c r="AA216" s="98">
        <v>0.62068259239360946</v>
      </c>
      <c r="AB216" s="98">
        <v>0.59617387595910509</v>
      </c>
      <c r="AC216" s="100">
        <v>0</v>
      </c>
      <c r="AD216" s="96">
        <v>0</v>
      </c>
      <c r="AE216" s="95">
        <v>1</v>
      </c>
      <c r="AF216" s="95">
        <v>1</v>
      </c>
      <c r="AG216" s="96">
        <v>1.0249999999999999</v>
      </c>
      <c r="AH216" s="96">
        <v>1.0135066962933139</v>
      </c>
      <c r="AI216" s="96">
        <v>1.038843613955664</v>
      </c>
      <c r="AJ216" s="96">
        <v>30600</v>
      </c>
      <c r="AK216" s="96">
        <v>30806.166666666661</v>
      </c>
      <c r="AL216" s="96">
        <v>26789.811269146609</v>
      </c>
      <c r="AM216" s="96">
        <v>29799.228509443459</v>
      </c>
      <c r="AN216" s="96">
        <v>30235.375376939071</v>
      </c>
      <c r="AO216" s="96">
        <v>30000</v>
      </c>
      <c r="AP216" s="96">
        <v>18600</v>
      </c>
      <c r="AQ216" s="96">
        <v>18620.477771808281</v>
      </c>
      <c r="AR216" s="96">
        <v>17885.21627877315</v>
      </c>
      <c r="AS216" s="96">
        <v>0</v>
      </c>
      <c r="AT216" s="96">
        <v>28942.784403055059</v>
      </c>
      <c r="AU216" s="96">
        <v>29900.84432985754</v>
      </c>
      <c r="AV216" s="96">
        <v>18620.477771808281</v>
      </c>
      <c r="AW216" s="96">
        <v>17885.21627877315</v>
      </c>
      <c r="AX216" s="96">
        <v>27000</v>
      </c>
      <c r="AY216" s="96">
        <v>26700</v>
      </c>
      <c r="AZ216" s="96">
        <v>27150</v>
      </c>
      <c r="BA216" s="96">
        <v>18450</v>
      </c>
      <c r="BB216" s="96">
        <v>30000</v>
      </c>
      <c r="BC216" s="96">
        <v>30000</v>
      </c>
      <c r="BD216" s="96">
        <v>30000</v>
      </c>
      <c r="BE216" s="96">
        <v>30000</v>
      </c>
      <c r="BF216" s="96">
        <v>30000</v>
      </c>
      <c r="BG216" s="96">
        <v>30000</v>
      </c>
      <c r="BH216" s="96">
        <v>30000</v>
      </c>
      <c r="BI216" s="96">
        <v>30000</v>
      </c>
      <c r="BJ216" s="96">
        <v>30000</v>
      </c>
      <c r="BK216" s="96">
        <v>30000</v>
      </c>
      <c r="BL216" s="96">
        <v>30000</v>
      </c>
      <c r="BM216" s="96">
        <v>30000</v>
      </c>
      <c r="BN216" s="96">
        <v>1015.856329934777</v>
      </c>
      <c r="BO216" s="96">
        <v>407.25496516327729</v>
      </c>
      <c r="BP216" s="96">
        <v>406.80862657197059</v>
      </c>
      <c r="BQ216" s="96">
        <v>406.34818534920117</v>
      </c>
      <c r="BR216" s="96">
        <v>405.88878523726282</v>
      </c>
      <c r="BS216" s="96">
        <v>1621.647639617396</v>
      </c>
      <c r="BT216" s="96">
        <v>1621.172018023467</v>
      </c>
      <c r="BU216" s="96">
        <v>1620.689697633899</v>
      </c>
      <c r="BV216" s="96">
        <v>1620.2162335026651</v>
      </c>
      <c r="BW216" s="96">
        <v>1619.74383389133</v>
      </c>
      <c r="BX216" s="96">
        <v>1619.2724952137819</v>
      </c>
      <c r="BY216" s="96">
        <v>1618.8022139000041</v>
      </c>
      <c r="BZ216" s="96">
        <v>600.00000000000057</v>
      </c>
      <c r="CA216" s="96">
        <v>0</v>
      </c>
      <c r="CB216" s="96">
        <v>0</v>
      </c>
      <c r="CC216" s="96">
        <v>0</v>
      </c>
      <c r="CD216" s="96">
        <v>0</v>
      </c>
      <c r="CE216" s="96">
        <v>1200.0000000000009</v>
      </c>
      <c r="CF216" s="96">
        <v>1200.0000000000009</v>
      </c>
      <c r="CG216" s="96">
        <v>1200.0000000000009</v>
      </c>
      <c r="CH216" s="96">
        <v>1200.0000000000009</v>
      </c>
      <c r="CI216" s="96">
        <v>1200.0000000000009</v>
      </c>
      <c r="CJ216" s="96">
        <v>1200.0000000000009</v>
      </c>
      <c r="CK216" s="96">
        <v>1200.0000000000009</v>
      </c>
      <c r="CL216" s="96">
        <v>30000</v>
      </c>
      <c r="CM216" s="96">
        <v>30000</v>
      </c>
      <c r="CN216" s="96">
        <v>30000</v>
      </c>
      <c r="CO216" s="96">
        <v>30000</v>
      </c>
      <c r="CP216" s="96">
        <v>30000</v>
      </c>
      <c r="CQ216" s="96">
        <v>30000</v>
      </c>
      <c r="CR216" s="96">
        <v>30000</v>
      </c>
      <c r="CS216" s="96">
        <v>30000</v>
      </c>
      <c r="CT216" s="96">
        <v>30000</v>
      </c>
      <c r="CU216" s="96">
        <v>30000</v>
      </c>
      <c r="CV216" s="96">
        <v>30000</v>
      </c>
      <c r="CW216" s="96">
        <v>30000</v>
      </c>
      <c r="CX216" s="96">
        <v>407.70228424978239</v>
      </c>
      <c r="CY216" s="96">
        <v>407.25496516327729</v>
      </c>
      <c r="CZ216" s="96">
        <v>406.80862657197059</v>
      </c>
      <c r="DA216" s="96">
        <v>406.34818534920117</v>
      </c>
      <c r="DB216" s="96">
        <v>405.88878523726282</v>
      </c>
      <c r="DC216" s="96">
        <v>405.43042270903658</v>
      </c>
      <c r="DD216" s="96">
        <v>404.9730942533314</v>
      </c>
      <c r="DE216" s="96">
        <v>404.50932464797921</v>
      </c>
      <c r="DF216" s="96">
        <v>404.05407067563903</v>
      </c>
      <c r="DG216" s="96">
        <v>403.59984028012218</v>
      </c>
      <c r="DH216" s="96">
        <v>403.14663001325363</v>
      </c>
      <c r="DI216" s="96">
        <v>402.69443644231239</v>
      </c>
      <c r="DJ216" s="96">
        <v>1200.0000000000009</v>
      </c>
      <c r="DK216" s="96">
        <v>1200.0000000000009</v>
      </c>
      <c r="DL216" s="96">
        <v>1200.0000000000009</v>
      </c>
      <c r="DM216" s="96">
        <v>1200.0000000000009</v>
      </c>
      <c r="DN216" s="96">
        <v>1200.0000000000009</v>
      </c>
      <c r="DO216" s="96">
        <v>0</v>
      </c>
      <c r="DP216" s="96">
        <v>0</v>
      </c>
      <c r="DQ216" s="96">
        <v>0</v>
      </c>
      <c r="DR216" s="96">
        <v>0</v>
      </c>
      <c r="DS216" s="96">
        <v>0</v>
      </c>
      <c r="DT216" s="96">
        <v>0</v>
      </c>
      <c r="DU216" s="96">
        <v>0</v>
      </c>
      <c r="DV216" s="96">
        <v>1600.560803737065</v>
      </c>
      <c r="DW216" s="96">
        <v>1566.3539513436151</v>
      </c>
      <c r="DX216" s="96">
        <v>1532.2210750743779</v>
      </c>
      <c r="DY216" s="96">
        <v>1497.0086773984881</v>
      </c>
      <c r="DZ216" s="96">
        <v>1461.874836184986</v>
      </c>
      <c r="EA216" s="96">
        <v>218.09547004383981</v>
      </c>
      <c r="EB216" s="96">
        <v>184.46324419333141</v>
      </c>
      <c r="EC216" s="96">
        <v>150.35629886579471</v>
      </c>
      <c r="ED216" s="96">
        <v>116.8746055633729</v>
      </c>
      <c r="EE216" s="96">
        <v>83.467191998791719</v>
      </c>
      <c r="EF216" s="96">
        <v>50.133811259520662</v>
      </c>
      <c r="EG216" s="96">
        <v>16.874217526201551</v>
      </c>
      <c r="EH216" s="101">
        <v>46054</v>
      </c>
      <c r="EI216" s="99">
        <v>0.02</v>
      </c>
      <c r="EJ216" t="s">
        <v>376</v>
      </c>
      <c r="EK216" s="101">
        <v>46539</v>
      </c>
      <c r="EL216" s="99">
        <v>0.04</v>
      </c>
      <c r="EM216" t="s">
        <v>377</v>
      </c>
      <c r="EN216" s="101"/>
      <c r="EO216" s="99"/>
      <c r="EQ216" s="101"/>
      <c r="ER216" s="99"/>
    </row>
    <row r="217" spans="1:148" x14ac:dyDescent="0.3">
      <c r="A217" t="s">
        <v>39</v>
      </c>
      <c r="B217" t="s">
        <v>56</v>
      </c>
      <c r="C217" t="s">
        <v>69</v>
      </c>
      <c r="D217" t="s">
        <v>428</v>
      </c>
      <c r="E217" t="s">
        <v>655</v>
      </c>
      <c r="F217" s="94">
        <v>69000</v>
      </c>
      <c r="G217" s="95">
        <v>12</v>
      </c>
      <c r="H217" s="96">
        <v>1</v>
      </c>
      <c r="I217" s="96">
        <v>1</v>
      </c>
      <c r="J217" s="97">
        <v>0.88900209700948218</v>
      </c>
      <c r="K217" s="96">
        <v>1</v>
      </c>
      <c r="L217" s="96">
        <v>1.0123710652961491</v>
      </c>
      <c r="M217" s="96">
        <v>1</v>
      </c>
      <c r="N217" s="98">
        <v>0.60399999999999998</v>
      </c>
      <c r="O217" s="98">
        <v>0.61147212343887403</v>
      </c>
      <c r="P217" s="98">
        <v>0.61377136159307766</v>
      </c>
      <c r="Q217" s="99">
        <v>0</v>
      </c>
      <c r="R217" s="96">
        <v>1</v>
      </c>
      <c r="S217" s="96">
        <v>1.016177750981917</v>
      </c>
      <c r="T217" s="99">
        <v>0</v>
      </c>
      <c r="U217" s="99">
        <v>0</v>
      </c>
      <c r="V217" s="95">
        <v>0</v>
      </c>
      <c r="W217" s="99">
        <v>0</v>
      </c>
      <c r="X217" s="99">
        <v>0</v>
      </c>
      <c r="Y217" s="95">
        <v>0</v>
      </c>
      <c r="Z217" s="95">
        <v>1</v>
      </c>
      <c r="AA217" s="98">
        <v>0.61147212343887403</v>
      </c>
      <c r="AB217" s="98">
        <v>0.61377136159307766</v>
      </c>
      <c r="AC217" s="100">
        <v>0</v>
      </c>
      <c r="AD217" s="96">
        <v>0</v>
      </c>
      <c r="AE217" s="95">
        <v>0</v>
      </c>
      <c r="AF217" s="95">
        <v>0</v>
      </c>
      <c r="AG217" s="96">
        <v>1</v>
      </c>
      <c r="AH217" s="96">
        <v>0.99551801636857096</v>
      </c>
      <c r="AI217" s="96">
        <v>0.99551801636857096</v>
      </c>
      <c r="AJ217" s="96">
        <v>69000</v>
      </c>
      <c r="AK217" s="96">
        <v>69000</v>
      </c>
      <c r="AL217" s="96">
        <v>61341.144693654271</v>
      </c>
      <c r="AM217" s="96">
        <v>69000</v>
      </c>
      <c r="AN217" s="96">
        <v>69853.603505434279</v>
      </c>
      <c r="AO217" s="96">
        <v>69000</v>
      </c>
      <c r="AP217" s="96">
        <v>41676</v>
      </c>
      <c r="AQ217" s="96">
        <v>42191.576517282308</v>
      </c>
      <c r="AR217" s="96">
        <v>42350.223949922358</v>
      </c>
      <c r="AS217" s="96">
        <v>0</v>
      </c>
      <c r="AT217" s="96">
        <v>69000</v>
      </c>
      <c r="AU217" s="96">
        <v>70116.26481775225</v>
      </c>
      <c r="AV217" s="96">
        <v>42191.576517282308</v>
      </c>
      <c r="AW217" s="96">
        <v>42350.223949922358</v>
      </c>
      <c r="AX217" s="96">
        <v>62100</v>
      </c>
      <c r="AY217" s="96">
        <v>61410</v>
      </c>
      <c r="AZ217" s="96">
        <v>61065</v>
      </c>
      <c r="BA217" s="96">
        <v>43815</v>
      </c>
      <c r="BB217" s="96">
        <v>69000</v>
      </c>
      <c r="BC217" s="96">
        <v>69000</v>
      </c>
      <c r="BD217" s="96">
        <v>69000</v>
      </c>
      <c r="BE217" s="96">
        <v>69000</v>
      </c>
      <c r="BF217" s="96">
        <v>69000</v>
      </c>
      <c r="BG217" s="96">
        <v>69000</v>
      </c>
      <c r="BH217" s="96">
        <v>69000</v>
      </c>
      <c r="BI217" s="96">
        <v>69000</v>
      </c>
      <c r="BJ217" s="96">
        <v>69000</v>
      </c>
      <c r="BK217" s="96">
        <v>69000</v>
      </c>
      <c r="BL217" s="96">
        <v>69000</v>
      </c>
      <c r="BM217" s="96">
        <v>69000</v>
      </c>
      <c r="BN217" s="96">
        <v>-308.62646822746069</v>
      </c>
      <c r="BO217" s="96">
        <v>-308.73807830926501</v>
      </c>
      <c r="BP217" s="96">
        <v>-308.84976914445588</v>
      </c>
      <c r="BQ217" s="96">
        <v>-308.96533110876447</v>
      </c>
      <c r="BR217" s="96">
        <v>-309.0809795848254</v>
      </c>
      <c r="BS217" s="96">
        <v>-309.19671466980498</v>
      </c>
      <c r="BT217" s="96">
        <v>-309.31253646105353</v>
      </c>
      <c r="BU217" s="96">
        <v>-309.43034592064021</v>
      </c>
      <c r="BV217" s="96">
        <v>-309.54634284240183</v>
      </c>
      <c r="BW217" s="96">
        <v>-309.66242676486502</v>
      </c>
      <c r="BX217" s="96">
        <v>-309.77859778597752</v>
      </c>
      <c r="BY217" s="96">
        <v>-309.89485600378651</v>
      </c>
      <c r="BZ217" s="96">
        <v>0</v>
      </c>
      <c r="CA217" s="96">
        <v>0</v>
      </c>
      <c r="CB217" s="96">
        <v>0</v>
      </c>
      <c r="CC217" s="96">
        <v>0</v>
      </c>
      <c r="CD217" s="96">
        <v>0</v>
      </c>
      <c r="CE217" s="96">
        <v>0</v>
      </c>
      <c r="CF217" s="96">
        <v>0</v>
      </c>
      <c r="CG217" s="96">
        <v>0</v>
      </c>
      <c r="CH217" s="96">
        <v>0</v>
      </c>
      <c r="CI217" s="96">
        <v>0</v>
      </c>
      <c r="CJ217" s="96">
        <v>0</v>
      </c>
      <c r="CK217" s="96">
        <v>0</v>
      </c>
      <c r="CL217" s="96">
        <v>69000</v>
      </c>
      <c r="CM217" s="96">
        <v>69000</v>
      </c>
      <c r="CN217" s="96">
        <v>69000</v>
      </c>
      <c r="CO217" s="96">
        <v>69000</v>
      </c>
      <c r="CP217" s="96">
        <v>69000</v>
      </c>
      <c r="CQ217" s="96">
        <v>69000</v>
      </c>
      <c r="CR217" s="96">
        <v>69000</v>
      </c>
      <c r="CS217" s="96">
        <v>69000</v>
      </c>
      <c r="CT217" s="96">
        <v>69000</v>
      </c>
      <c r="CU217" s="96">
        <v>69000</v>
      </c>
      <c r="CV217" s="96">
        <v>69000</v>
      </c>
      <c r="CW217" s="96">
        <v>69000</v>
      </c>
      <c r="CX217" s="96">
        <v>-308.62646822746069</v>
      </c>
      <c r="CY217" s="96">
        <v>-308.73807830926501</v>
      </c>
      <c r="CZ217" s="96">
        <v>-308.84976914445588</v>
      </c>
      <c r="DA217" s="96">
        <v>-308.96533110876447</v>
      </c>
      <c r="DB217" s="96">
        <v>-309.0809795848254</v>
      </c>
      <c r="DC217" s="96">
        <v>-309.19671466980498</v>
      </c>
      <c r="DD217" s="96">
        <v>-309.31253646105353</v>
      </c>
      <c r="DE217" s="96">
        <v>-309.43034592064021</v>
      </c>
      <c r="DF217" s="96">
        <v>-309.54634284240183</v>
      </c>
      <c r="DG217" s="96">
        <v>-309.66242676486502</v>
      </c>
      <c r="DH217" s="96">
        <v>-309.77859778597752</v>
      </c>
      <c r="DI217" s="96">
        <v>-309.89485600378651</v>
      </c>
      <c r="DJ217" s="96">
        <v>0</v>
      </c>
      <c r="DK217" s="96">
        <v>0</v>
      </c>
      <c r="DL217" s="96">
        <v>0</v>
      </c>
      <c r="DM217" s="96">
        <v>0</v>
      </c>
      <c r="DN217" s="96">
        <v>0</v>
      </c>
      <c r="DO217" s="96">
        <v>0</v>
      </c>
      <c r="DP217" s="96">
        <v>0</v>
      </c>
      <c r="DQ217" s="96">
        <v>0</v>
      </c>
      <c r="DR217" s="96">
        <v>0</v>
      </c>
      <c r="DS217" s="96">
        <v>0</v>
      </c>
      <c r="DT217" s="96">
        <v>0</v>
      </c>
      <c r="DU217" s="96">
        <v>0</v>
      </c>
      <c r="DV217" s="96">
        <v>-296.84816927934679</v>
      </c>
      <c r="DW217" s="96">
        <v>-271.89104655887718</v>
      </c>
      <c r="DX217" s="96">
        <v>-246.91578538916991</v>
      </c>
      <c r="DY217" s="96">
        <v>-221.07481299831369</v>
      </c>
      <c r="DZ217" s="96">
        <v>-195.21440855046089</v>
      </c>
      <c r="EA217" s="96">
        <v>-169.3345501183839</v>
      </c>
      <c r="EB217" s="96">
        <v>-143.43521574191479</v>
      </c>
      <c r="EC217" s="96">
        <v>-117.0913219749139</v>
      </c>
      <c r="ED217" s="96">
        <v>-91.152649513551836</v>
      </c>
      <c r="EE217" s="96">
        <v>-65.194434666618676</v>
      </c>
      <c r="EF217" s="96">
        <v>-39.216655340706623</v>
      </c>
      <c r="EG217" s="96">
        <v>-13.219289409122871</v>
      </c>
      <c r="EH217" s="101"/>
      <c r="EI217" s="99"/>
      <c r="EK217" s="101"/>
      <c r="EL217" s="99"/>
      <c r="EN217" s="101"/>
      <c r="EO217" s="99"/>
      <c r="EQ217" s="101"/>
      <c r="ER217" s="99"/>
    </row>
    <row r="218" spans="1:148" x14ac:dyDescent="0.3">
      <c r="A218" t="s">
        <v>39</v>
      </c>
      <c r="B218" t="s">
        <v>56</v>
      </c>
      <c r="C218" t="s">
        <v>76</v>
      </c>
      <c r="D218" t="s">
        <v>430</v>
      </c>
      <c r="E218" t="s">
        <v>656</v>
      </c>
      <c r="F218" s="94">
        <v>57000</v>
      </c>
      <c r="G218" s="95">
        <v>12</v>
      </c>
      <c r="H218" s="96">
        <v>1.04</v>
      </c>
      <c r="I218" s="96">
        <v>1.0387500000000001</v>
      </c>
      <c r="J218" s="97">
        <v>0.89199580598103567</v>
      </c>
      <c r="K218" s="96">
        <v>1.001203369434416</v>
      </c>
      <c r="L218" s="96">
        <v>1.0089733538715031</v>
      </c>
      <c r="M218" s="96">
        <v>1</v>
      </c>
      <c r="N218" s="98">
        <v>0.58799999999999997</v>
      </c>
      <c r="O218" s="98">
        <v>0.59399026268062705</v>
      </c>
      <c r="P218" s="98">
        <v>0.58887915970193994</v>
      </c>
      <c r="Q218" s="99">
        <v>0</v>
      </c>
      <c r="R218" s="96">
        <v>0.99999999999999978</v>
      </c>
      <c r="S218" s="96">
        <v>1.0014951695611229</v>
      </c>
      <c r="T218" s="99">
        <v>-1.2019230769230169E-3</v>
      </c>
      <c r="U218" s="99">
        <v>1.2033694344164569E-3</v>
      </c>
      <c r="V218" s="95">
        <v>0</v>
      </c>
      <c r="W218" s="99">
        <v>0</v>
      </c>
      <c r="X218" s="99">
        <v>0</v>
      </c>
      <c r="Y218" s="95">
        <v>0</v>
      </c>
      <c r="Z218" s="95">
        <v>1</v>
      </c>
      <c r="AA218" s="98">
        <v>0.59399026268062705</v>
      </c>
      <c r="AB218" s="98">
        <v>0.58887915970193994</v>
      </c>
      <c r="AC218" s="100">
        <v>0</v>
      </c>
      <c r="AD218" s="96">
        <v>0</v>
      </c>
      <c r="AE218" s="95">
        <v>1</v>
      </c>
      <c r="AF218" s="95">
        <v>0</v>
      </c>
      <c r="AG218" s="96">
        <v>1.01</v>
      </c>
      <c r="AH218" s="96">
        <v>1.0089942603284909</v>
      </c>
      <c r="AI218" s="96">
        <v>1.019084506373602</v>
      </c>
      <c r="AJ218" s="96">
        <v>59280</v>
      </c>
      <c r="AK218" s="96">
        <v>59208.75</v>
      </c>
      <c r="AL218" s="96">
        <v>50843.760940919034</v>
      </c>
      <c r="AM218" s="96">
        <v>57068.592057761729</v>
      </c>
      <c r="AN218" s="96">
        <v>57511.481170675666</v>
      </c>
      <c r="AO218" s="96">
        <v>57000</v>
      </c>
      <c r="AP218" s="96">
        <v>33516</v>
      </c>
      <c r="AQ218" s="96">
        <v>33857.44497279574</v>
      </c>
      <c r="AR218" s="96">
        <v>33566.112103010579</v>
      </c>
      <c r="AS218" s="96">
        <v>0</v>
      </c>
      <c r="AT218" s="96">
        <v>56999.999999999993</v>
      </c>
      <c r="AU218" s="96">
        <v>57085.22466498398</v>
      </c>
      <c r="AV218" s="96">
        <v>33857.44497279574</v>
      </c>
      <c r="AW218" s="96">
        <v>33566.112103010579</v>
      </c>
      <c r="AX218" s="96">
        <v>51300</v>
      </c>
      <c r="AY218" s="96">
        <v>50730</v>
      </c>
      <c r="AZ218" s="96">
        <v>51300</v>
      </c>
      <c r="BA218" s="96">
        <v>37335</v>
      </c>
      <c r="BB218" s="96">
        <v>57000</v>
      </c>
      <c r="BC218" s="96">
        <v>57000</v>
      </c>
      <c r="BD218" s="96">
        <v>57000</v>
      </c>
      <c r="BE218" s="96">
        <v>57000</v>
      </c>
      <c r="BF218" s="96">
        <v>57000</v>
      </c>
      <c r="BG218" s="96">
        <v>57000</v>
      </c>
      <c r="BH218" s="96">
        <v>57000</v>
      </c>
      <c r="BI218" s="96">
        <v>57000</v>
      </c>
      <c r="BJ218" s="96">
        <v>57000</v>
      </c>
      <c r="BK218" s="96">
        <v>57000</v>
      </c>
      <c r="BL218" s="96">
        <v>57000</v>
      </c>
      <c r="BM218" s="96">
        <v>57000</v>
      </c>
      <c r="BN218" s="96">
        <v>2815.3688560082119</v>
      </c>
      <c r="BO218" s="96">
        <v>2814.9783656817908</v>
      </c>
      <c r="BP218" s="96">
        <v>2814.5884445762172</v>
      </c>
      <c r="BQ218" s="96">
        <v>513.64029132205951</v>
      </c>
      <c r="BR218" s="96">
        <v>513.25381455760294</v>
      </c>
      <c r="BS218" s="96">
        <v>512.86791894689804</v>
      </c>
      <c r="BT218" s="96">
        <v>512.48260318006885</v>
      </c>
      <c r="BU218" s="96">
        <v>512.09156359609142</v>
      </c>
      <c r="BV218" s="96">
        <v>511.70741305523791</v>
      </c>
      <c r="BW218" s="96">
        <v>511.32383843101081</v>
      </c>
      <c r="BX218" s="96">
        <v>510.94083842922799</v>
      </c>
      <c r="BY218" s="96">
        <v>510.55841175965622</v>
      </c>
      <c r="BZ218" s="96">
        <v>2280.0000000000018</v>
      </c>
      <c r="CA218" s="96">
        <v>2280.0000000000018</v>
      </c>
      <c r="CB218" s="96">
        <v>2280.0000000000018</v>
      </c>
      <c r="CC218" s="96">
        <v>0</v>
      </c>
      <c r="CD218" s="96">
        <v>0</v>
      </c>
      <c r="CE218" s="96">
        <v>0</v>
      </c>
      <c r="CF218" s="96">
        <v>0</v>
      </c>
      <c r="CG218" s="96">
        <v>0</v>
      </c>
      <c r="CH218" s="96">
        <v>0</v>
      </c>
      <c r="CI218" s="96">
        <v>0</v>
      </c>
      <c r="CJ218" s="96">
        <v>0</v>
      </c>
      <c r="CK218" s="96">
        <v>0</v>
      </c>
      <c r="CL218" s="96">
        <v>57000</v>
      </c>
      <c r="CM218" s="96">
        <v>57000</v>
      </c>
      <c r="CN218" s="96">
        <v>57000</v>
      </c>
      <c r="CO218" s="96">
        <v>57000</v>
      </c>
      <c r="CP218" s="96">
        <v>57000</v>
      </c>
      <c r="CQ218" s="96">
        <v>57000</v>
      </c>
      <c r="CR218" s="96">
        <v>57000</v>
      </c>
      <c r="CS218" s="96">
        <v>57000</v>
      </c>
      <c r="CT218" s="96">
        <v>57000</v>
      </c>
      <c r="CU218" s="96">
        <v>57000</v>
      </c>
      <c r="CV218" s="96">
        <v>57000</v>
      </c>
      <c r="CW218" s="96">
        <v>57000</v>
      </c>
      <c r="CX218" s="96">
        <v>514.7777461617444</v>
      </c>
      <c r="CY218" s="96">
        <v>514.40227469403112</v>
      </c>
      <c r="CZ218" s="96">
        <v>514.02735055405492</v>
      </c>
      <c r="DA218" s="96">
        <v>513.64029132205951</v>
      </c>
      <c r="DB218" s="96">
        <v>513.25381455760294</v>
      </c>
      <c r="DC218" s="96">
        <v>512.86791894689804</v>
      </c>
      <c r="DD218" s="96">
        <v>512.48260318006885</v>
      </c>
      <c r="DE218" s="96">
        <v>512.09156359609142</v>
      </c>
      <c r="DF218" s="96">
        <v>511.70741305523791</v>
      </c>
      <c r="DG218" s="96">
        <v>511.32383843101081</v>
      </c>
      <c r="DH218" s="96">
        <v>510.94083842922799</v>
      </c>
      <c r="DI218" s="96">
        <v>510.55841175965622</v>
      </c>
      <c r="DJ218" s="96">
        <v>0</v>
      </c>
      <c r="DK218" s="96">
        <v>0</v>
      </c>
      <c r="DL218" s="96">
        <v>0</v>
      </c>
      <c r="DM218" s="96">
        <v>0</v>
      </c>
      <c r="DN218" s="96">
        <v>0</v>
      </c>
      <c r="DO218" s="96">
        <v>0</v>
      </c>
      <c r="DP218" s="96">
        <v>0</v>
      </c>
      <c r="DQ218" s="96">
        <v>0</v>
      </c>
      <c r="DR218" s="96">
        <v>0</v>
      </c>
      <c r="DS218" s="96">
        <v>0</v>
      </c>
      <c r="DT218" s="96">
        <v>0</v>
      </c>
      <c r="DU218" s="96">
        <v>0</v>
      </c>
      <c r="DV218" s="96">
        <v>488.50553573399202</v>
      </c>
      <c r="DW218" s="96">
        <v>446.94927713796409</v>
      </c>
      <c r="DX218" s="96">
        <v>405.453054028569</v>
      </c>
      <c r="DY218" s="96">
        <v>362.61316368975031</v>
      </c>
      <c r="DZ218" s="96">
        <v>319.83716580482451</v>
      </c>
      <c r="EA218" s="96">
        <v>277.12491754416538</v>
      </c>
      <c r="EB218" s="96">
        <v>234.47627650354619</v>
      </c>
      <c r="EC218" s="96">
        <v>191.1935110081138</v>
      </c>
      <c r="ED218" s="96">
        <v>148.67269580479211</v>
      </c>
      <c r="EE218" s="96">
        <v>106.2150608352546</v>
      </c>
      <c r="EF218" s="96">
        <v>63.820465387985251</v>
      </c>
      <c r="EG218" s="96">
        <v>21.488769169020429</v>
      </c>
      <c r="EH218" s="101">
        <v>46113</v>
      </c>
      <c r="EI218" s="99">
        <v>0.04</v>
      </c>
      <c r="EJ218" t="s">
        <v>376</v>
      </c>
      <c r="EK218" s="101"/>
      <c r="EL218" s="99"/>
      <c r="EN218" s="101"/>
      <c r="EO218" s="99"/>
      <c r="EQ218" s="101"/>
      <c r="ER218" s="99"/>
    </row>
    <row r="219" spans="1:148" x14ac:dyDescent="0.3">
      <c r="A219" t="s">
        <v>39</v>
      </c>
      <c r="B219" t="s">
        <v>56</v>
      </c>
      <c r="C219" t="s">
        <v>77</v>
      </c>
      <c r="D219" t="s">
        <v>432</v>
      </c>
      <c r="E219" t="s">
        <v>657</v>
      </c>
      <c r="F219" s="94">
        <v>45000</v>
      </c>
      <c r="G219" s="95">
        <v>12</v>
      </c>
      <c r="H219" s="96">
        <v>1.05</v>
      </c>
      <c r="I219" s="96">
        <v>1.0472222222222221</v>
      </c>
      <c r="J219" s="97">
        <v>0.88800419401896435</v>
      </c>
      <c r="K219" s="96">
        <v>1.0026525198938989</v>
      </c>
      <c r="L219" s="96">
        <v>1.0135087267175451</v>
      </c>
      <c r="M219" s="96">
        <v>1</v>
      </c>
      <c r="N219" s="98">
        <v>0.61599999999999999</v>
      </c>
      <c r="O219" s="98">
        <v>0.62597740052712691</v>
      </c>
      <c r="P219" s="98">
        <v>0.62903953980608007</v>
      </c>
      <c r="Q219" s="99">
        <v>0</v>
      </c>
      <c r="R219" s="96">
        <v>1</v>
      </c>
      <c r="S219" s="96">
        <v>1.0211680841007791</v>
      </c>
      <c r="T219" s="99">
        <v>-2.6455026455026731E-3</v>
      </c>
      <c r="U219" s="99">
        <v>2.6525198938991408E-3</v>
      </c>
      <c r="V219" s="95">
        <v>0</v>
      </c>
      <c r="W219" s="99">
        <v>0</v>
      </c>
      <c r="X219" s="99">
        <v>0</v>
      </c>
      <c r="Y219" s="95">
        <v>0</v>
      </c>
      <c r="Z219" s="95">
        <v>1</v>
      </c>
      <c r="AA219" s="98">
        <v>0.62597740052712691</v>
      </c>
      <c r="AB219" s="98">
        <v>0.62903953980608007</v>
      </c>
      <c r="AC219" s="100">
        <v>0</v>
      </c>
      <c r="AD219" s="96">
        <v>0</v>
      </c>
      <c r="AE219" s="95">
        <v>1</v>
      </c>
      <c r="AF219" s="95">
        <v>0</v>
      </c>
      <c r="AG219" s="96">
        <v>1.0166666666666671</v>
      </c>
      <c r="AH219" s="96">
        <v>0.99104602551311949</v>
      </c>
      <c r="AI219" s="96">
        <v>1.007563904394891</v>
      </c>
      <c r="AJ219" s="96">
        <v>47250</v>
      </c>
      <c r="AK219" s="96">
        <v>47125</v>
      </c>
      <c r="AL219" s="96">
        <v>39960.188730853399</v>
      </c>
      <c r="AM219" s="96">
        <v>45119.36339522546</v>
      </c>
      <c r="AN219" s="96">
        <v>45607.892702289508</v>
      </c>
      <c r="AO219" s="96">
        <v>45000</v>
      </c>
      <c r="AP219" s="96">
        <v>27720</v>
      </c>
      <c r="AQ219" s="96">
        <v>28168.98302372071</v>
      </c>
      <c r="AR219" s="96">
        <v>28306.7792912736</v>
      </c>
      <c r="AS219" s="96">
        <v>0</v>
      </c>
      <c r="AT219" s="96">
        <v>45000</v>
      </c>
      <c r="AU219" s="96">
        <v>45952.563784535072</v>
      </c>
      <c r="AV219" s="96">
        <v>28168.98302372071</v>
      </c>
      <c r="AW219" s="96">
        <v>28306.7792912736</v>
      </c>
      <c r="AX219" s="96">
        <v>40500</v>
      </c>
      <c r="AY219" s="96">
        <v>40050</v>
      </c>
      <c r="AZ219" s="96">
        <v>39600</v>
      </c>
      <c r="BA219" s="96">
        <v>28125</v>
      </c>
      <c r="BB219" s="96">
        <v>45000</v>
      </c>
      <c r="BC219" s="96">
        <v>45000</v>
      </c>
      <c r="BD219" s="96">
        <v>45000</v>
      </c>
      <c r="BE219" s="96">
        <v>45000</v>
      </c>
      <c r="BF219" s="96">
        <v>45000</v>
      </c>
      <c r="BG219" s="96">
        <v>45000</v>
      </c>
      <c r="BH219" s="96">
        <v>45000</v>
      </c>
      <c r="BI219" s="96">
        <v>45000</v>
      </c>
      <c r="BJ219" s="96">
        <v>45000</v>
      </c>
      <c r="BK219" s="96">
        <v>45000</v>
      </c>
      <c r="BL219" s="96">
        <v>45000</v>
      </c>
      <c r="BM219" s="96">
        <v>45000</v>
      </c>
      <c r="BN219" s="96">
        <v>1828.6455088503769</v>
      </c>
      <c r="BO219" s="96">
        <v>1828.34160533973</v>
      </c>
      <c r="BP219" s="96">
        <v>1828.037263129567</v>
      </c>
      <c r="BQ219" s="96">
        <v>1827.7221419651851</v>
      </c>
      <c r="BR219" s="96">
        <v>-402.46995258573219</v>
      </c>
      <c r="BS219" s="96">
        <v>-402.77096615987892</v>
      </c>
      <c r="BT219" s="96">
        <v>-403.07243033656567</v>
      </c>
      <c r="BU219" s="96">
        <v>-403.37929933568722</v>
      </c>
      <c r="BV219" s="96">
        <v>-403.68167518678501</v>
      </c>
      <c r="BW219" s="96">
        <v>-403.98450470393249</v>
      </c>
      <c r="BX219" s="96">
        <v>-404.28778890885252</v>
      </c>
      <c r="BY219" s="96">
        <v>-404.59152882638023</v>
      </c>
      <c r="BZ219" s="96">
        <v>2250.0000000000018</v>
      </c>
      <c r="CA219" s="96">
        <v>2250.0000000000018</v>
      </c>
      <c r="CB219" s="96">
        <v>2250.0000000000018</v>
      </c>
      <c r="CC219" s="96">
        <v>2250.0000000000018</v>
      </c>
      <c r="CD219" s="96">
        <v>0</v>
      </c>
      <c r="CE219" s="96">
        <v>0</v>
      </c>
      <c r="CF219" s="96">
        <v>0</v>
      </c>
      <c r="CG219" s="96">
        <v>0</v>
      </c>
      <c r="CH219" s="96">
        <v>0</v>
      </c>
      <c r="CI219" s="96">
        <v>0</v>
      </c>
      <c r="CJ219" s="96">
        <v>0</v>
      </c>
      <c r="CK219" s="96">
        <v>0</v>
      </c>
      <c r="CL219" s="96">
        <v>45000</v>
      </c>
      <c r="CM219" s="96">
        <v>45000</v>
      </c>
      <c r="CN219" s="96">
        <v>45000</v>
      </c>
      <c r="CO219" s="96">
        <v>45000</v>
      </c>
      <c r="CP219" s="96">
        <v>45000</v>
      </c>
      <c r="CQ219" s="96">
        <v>45000</v>
      </c>
      <c r="CR219" s="96">
        <v>45000</v>
      </c>
      <c r="CS219" s="96">
        <v>45000</v>
      </c>
      <c r="CT219" s="96">
        <v>45000</v>
      </c>
      <c r="CU219" s="96">
        <v>45000</v>
      </c>
      <c r="CV219" s="96">
        <v>45000</v>
      </c>
      <c r="CW219" s="96">
        <v>45000</v>
      </c>
      <c r="CX219" s="96">
        <v>-401.28999157107552</v>
      </c>
      <c r="CY219" s="96">
        <v>-401.57942348597538</v>
      </c>
      <c r="CZ219" s="96">
        <v>-401.86927320993772</v>
      </c>
      <c r="DA219" s="96">
        <v>-402.16938860458851</v>
      </c>
      <c r="DB219" s="96">
        <v>-402.46995258573219</v>
      </c>
      <c r="DC219" s="96">
        <v>-402.77096615987892</v>
      </c>
      <c r="DD219" s="96">
        <v>-403.07243033656567</v>
      </c>
      <c r="DE219" s="96">
        <v>-403.37929933568722</v>
      </c>
      <c r="DF219" s="96">
        <v>-403.68167518678501</v>
      </c>
      <c r="DG219" s="96">
        <v>-403.98450470393249</v>
      </c>
      <c r="DH219" s="96">
        <v>-404.28778890885252</v>
      </c>
      <c r="DI219" s="96">
        <v>-404.59152882638023</v>
      </c>
      <c r="DJ219" s="96">
        <v>0</v>
      </c>
      <c r="DK219" s="96">
        <v>0</v>
      </c>
      <c r="DL219" s="96">
        <v>0</v>
      </c>
      <c r="DM219" s="96">
        <v>0</v>
      </c>
      <c r="DN219" s="96">
        <v>0</v>
      </c>
      <c r="DO219" s="96">
        <v>0</v>
      </c>
      <c r="DP219" s="96">
        <v>0</v>
      </c>
      <c r="DQ219" s="96">
        <v>0</v>
      </c>
      <c r="DR219" s="96">
        <v>0</v>
      </c>
      <c r="DS219" s="96">
        <v>0</v>
      </c>
      <c r="DT219" s="96">
        <v>0</v>
      </c>
      <c r="DU219" s="96">
        <v>0</v>
      </c>
      <c r="DV219" s="96">
        <v>-387.70630215330613</v>
      </c>
      <c r="DW219" s="96">
        <v>-355.23978685612849</v>
      </c>
      <c r="DX219" s="96">
        <v>-322.72598224976252</v>
      </c>
      <c r="DY219" s="96">
        <v>-289.06018381263328</v>
      </c>
      <c r="DZ219" s="96">
        <v>-255.34361053763499</v>
      </c>
      <c r="EA219" s="96">
        <v>-221.57614747000181</v>
      </c>
      <c r="EB219" s="96">
        <v>-187.75767930765571</v>
      </c>
      <c r="EC219" s="96">
        <v>-153.33242469674269</v>
      </c>
      <c r="ED219" s="96">
        <v>-119.4107581281162</v>
      </c>
      <c r="EE219" s="96">
        <v>-85.437736551463587</v>
      </c>
      <c r="EF219" s="96">
        <v>-51.413243256668302</v>
      </c>
      <c r="EG219" s="96">
        <v>-17.337161179671881</v>
      </c>
      <c r="EH219" s="101">
        <v>46143</v>
      </c>
      <c r="EI219" s="99">
        <v>0.05</v>
      </c>
      <c r="EJ219" t="s">
        <v>376</v>
      </c>
      <c r="EK219" s="101"/>
      <c r="EL219" s="99"/>
      <c r="EN219" s="101"/>
      <c r="EO219" s="99"/>
      <c r="EQ219" s="101"/>
      <c r="ER219" s="99"/>
    </row>
    <row r="220" spans="1:148" x14ac:dyDescent="0.3">
      <c r="A220" t="s">
        <v>39</v>
      </c>
      <c r="B220" t="s">
        <v>56</v>
      </c>
      <c r="C220" t="s">
        <v>78</v>
      </c>
      <c r="D220" t="s">
        <v>434</v>
      </c>
      <c r="E220" t="s">
        <v>658</v>
      </c>
      <c r="F220" s="94">
        <v>33000</v>
      </c>
      <c r="G220" s="95">
        <v>12</v>
      </c>
      <c r="H220" s="96">
        <v>1</v>
      </c>
      <c r="I220" s="96">
        <v>1.00125</v>
      </c>
      <c r="J220" s="97">
        <v>0.89099790299051795</v>
      </c>
      <c r="K220" s="96">
        <v>0.99875156054931336</v>
      </c>
      <c r="L220" s="96">
        <v>1.010103387425793</v>
      </c>
      <c r="M220" s="96">
        <v>1</v>
      </c>
      <c r="N220" s="98">
        <v>0.6</v>
      </c>
      <c r="O220" s="98">
        <v>0.60530540070459493</v>
      </c>
      <c r="P220" s="98">
        <v>0.58693093071618907</v>
      </c>
      <c r="Q220" s="99">
        <v>0</v>
      </c>
      <c r="R220" s="96">
        <v>0.97205346294046169</v>
      </c>
      <c r="S220" s="96">
        <v>1.006341991623799</v>
      </c>
      <c r="T220" s="99">
        <v>1.2499999999999729E-3</v>
      </c>
      <c r="U220" s="99">
        <v>2.7465667915106181E-2</v>
      </c>
      <c r="V220" s="95">
        <v>0</v>
      </c>
      <c r="W220" s="99">
        <v>0</v>
      </c>
      <c r="X220" s="99">
        <v>0</v>
      </c>
      <c r="Y220" s="95">
        <v>0</v>
      </c>
      <c r="Z220" s="95">
        <v>1</v>
      </c>
      <c r="AA220" s="98">
        <v>0.60530540070459493</v>
      </c>
      <c r="AB220" s="98">
        <v>0.58693093071618907</v>
      </c>
      <c r="AC220" s="100">
        <v>0</v>
      </c>
      <c r="AD220" s="96">
        <v>0</v>
      </c>
      <c r="AE220" s="95">
        <v>0</v>
      </c>
      <c r="AF220" s="95">
        <v>1</v>
      </c>
      <c r="AG220" s="96">
        <v>1.01</v>
      </c>
      <c r="AH220" s="96">
        <v>1.004492054902975</v>
      </c>
      <c r="AI220" s="96">
        <v>1.0145368996093549</v>
      </c>
      <c r="AJ220" s="96">
        <v>33000</v>
      </c>
      <c r="AK220" s="96">
        <v>33041.25</v>
      </c>
      <c r="AL220" s="96">
        <v>29402.930798687092</v>
      </c>
      <c r="AM220" s="96">
        <v>32958.801498127337</v>
      </c>
      <c r="AN220" s="96">
        <v>33333.411785051161</v>
      </c>
      <c r="AO220" s="96">
        <v>33000</v>
      </c>
      <c r="AP220" s="96">
        <v>19800</v>
      </c>
      <c r="AQ220" s="96">
        <v>19975.078223251629</v>
      </c>
      <c r="AR220" s="96">
        <v>19368.72071363424</v>
      </c>
      <c r="AS220" s="96">
        <v>0</v>
      </c>
      <c r="AT220" s="96">
        <v>32077.76427703524</v>
      </c>
      <c r="AU220" s="96">
        <v>33209.285723585373</v>
      </c>
      <c r="AV220" s="96">
        <v>19975.078223251629</v>
      </c>
      <c r="AW220" s="96">
        <v>19368.72071363424</v>
      </c>
      <c r="AX220" s="96">
        <v>29700</v>
      </c>
      <c r="AY220" s="96">
        <v>29370</v>
      </c>
      <c r="AZ220" s="96">
        <v>29535</v>
      </c>
      <c r="BA220" s="96">
        <v>21285</v>
      </c>
      <c r="BB220" s="96">
        <v>33000</v>
      </c>
      <c r="BC220" s="96">
        <v>33000</v>
      </c>
      <c r="BD220" s="96">
        <v>33000</v>
      </c>
      <c r="BE220" s="96">
        <v>33000</v>
      </c>
      <c r="BF220" s="96">
        <v>33000</v>
      </c>
      <c r="BG220" s="96">
        <v>33000</v>
      </c>
      <c r="BH220" s="96">
        <v>33000</v>
      </c>
      <c r="BI220" s="96">
        <v>33000</v>
      </c>
      <c r="BJ220" s="96">
        <v>33000</v>
      </c>
      <c r="BK220" s="96">
        <v>33000</v>
      </c>
      <c r="BL220" s="96">
        <v>33000</v>
      </c>
      <c r="BM220" s="96">
        <v>33000</v>
      </c>
      <c r="BN220" s="96">
        <v>148.5414084611283</v>
      </c>
      <c r="BO220" s="96">
        <v>148.48738874232211</v>
      </c>
      <c r="BP220" s="96">
        <v>148.43340829970359</v>
      </c>
      <c r="BQ220" s="96">
        <v>148.3776392618685</v>
      </c>
      <c r="BR220" s="96">
        <v>148.32191211511</v>
      </c>
      <c r="BS220" s="96">
        <v>148.26622681224649</v>
      </c>
      <c r="BT220" s="96">
        <v>148.21058330616239</v>
      </c>
      <c r="BU220" s="96">
        <v>148.15407039317051</v>
      </c>
      <c r="BV220" s="96">
        <v>148.09851102286339</v>
      </c>
      <c r="BW220" s="96">
        <v>1473.9647130399539</v>
      </c>
      <c r="BX220" s="96">
        <v>1473.9070178887339</v>
      </c>
      <c r="BY220" s="96">
        <v>1473.849365961494</v>
      </c>
      <c r="BZ220" s="96">
        <v>0</v>
      </c>
      <c r="CA220" s="96">
        <v>0</v>
      </c>
      <c r="CB220" s="96">
        <v>0</v>
      </c>
      <c r="CC220" s="96">
        <v>0</v>
      </c>
      <c r="CD220" s="96">
        <v>0</v>
      </c>
      <c r="CE220" s="96">
        <v>0</v>
      </c>
      <c r="CF220" s="96">
        <v>0</v>
      </c>
      <c r="CG220" s="96">
        <v>0</v>
      </c>
      <c r="CH220" s="96">
        <v>0</v>
      </c>
      <c r="CI220" s="96">
        <v>1320.0000000000009</v>
      </c>
      <c r="CJ220" s="96">
        <v>1320.0000000000009</v>
      </c>
      <c r="CK220" s="96">
        <v>1320.0000000000009</v>
      </c>
      <c r="CL220" s="96">
        <v>33000</v>
      </c>
      <c r="CM220" s="96">
        <v>33000</v>
      </c>
      <c r="CN220" s="96">
        <v>33000</v>
      </c>
      <c r="CO220" s="96">
        <v>33000</v>
      </c>
      <c r="CP220" s="96">
        <v>33000</v>
      </c>
      <c r="CQ220" s="96">
        <v>33000</v>
      </c>
      <c r="CR220" s="96">
        <v>33000</v>
      </c>
      <c r="CS220" s="96">
        <v>33000</v>
      </c>
      <c r="CT220" s="96">
        <v>33000</v>
      </c>
      <c r="CU220" s="96">
        <v>33000</v>
      </c>
      <c r="CV220" s="96">
        <v>33000</v>
      </c>
      <c r="CW220" s="96">
        <v>33000</v>
      </c>
      <c r="CX220" s="96">
        <v>148.5414084611283</v>
      </c>
      <c r="CY220" s="96">
        <v>148.48738874232211</v>
      </c>
      <c r="CZ220" s="96">
        <v>148.43340829970359</v>
      </c>
      <c r="DA220" s="96">
        <v>148.3776392618685</v>
      </c>
      <c r="DB220" s="96">
        <v>148.32191211511</v>
      </c>
      <c r="DC220" s="96">
        <v>148.26622681224649</v>
      </c>
      <c r="DD220" s="96">
        <v>148.21058330616239</v>
      </c>
      <c r="DE220" s="96">
        <v>148.15407039317051</v>
      </c>
      <c r="DF220" s="96">
        <v>148.09851102286339</v>
      </c>
      <c r="DG220" s="96">
        <v>148.04299330764439</v>
      </c>
      <c r="DH220" s="96">
        <v>147.9875172007055</v>
      </c>
      <c r="DI220" s="96">
        <v>147.93208265528281</v>
      </c>
      <c r="DJ220" s="96">
        <v>1320.0000000000009</v>
      </c>
      <c r="DK220" s="96">
        <v>1320.0000000000009</v>
      </c>
      <c r="DL220" s="96">
        <v>1320.0000000000009</v>
      </c>
      <c r="DM220" s="96">
        <v>1320.0000000000009</v>
      </c>
      <c r="DN220" s="96">
        <v>1320.0000000000009</v>
      </c>
      <c r="DO220" s="96">
        <v>1320.0000000000009</v>
      </c>
      <c r="DP220" s="96">
        <v>1320.0000000000009</v>
      </c>
      <c r="DQ220" s="96">
        <v>1320.0000000000009</v>
      </c>
      <c r="DR220" s="96">
        <v>1320.0000000000009</v>
      </c>
      <c r="DS220" s="96">
        <v>0</v>
      </c>
      <c r="DT220" s="96">
        <v>0</v>
      </c>
      <c r="DU220" s="96">
        <v>0</v>
      </c>
      <c r="DV220" s="96">
        <v>1467.259970412571</v>
      </c>
      <c r="DW220" s="96">
        <v>1454.7814881631739</v>
      </c>
      <c r="DX220" s="96">
        <v>1442.312038030982</v>
      </c>
      <c r="DY220" s="96">
        <v>1429.4293808174859</v>
      </c>
      <c r="DZ220" s="96">
        <v>1416.5563571503039</v>
      </c>
      <c r="EA220" s="96">
        <v>1403.6929562276371</v>
      </c>
      <c r="EB220" s="96">
        <v>1390.839167263839</v>
      </c>
      <c r="EC220" s="96">
        <v>1377.7844989622349</v>
      </c>
      <c r="ED220" s="96">
        <v>1364.950058754408</v>
      </c>
      <c r="EE220" s="96">
        <v>30.88961352804942</v>
      </c>
      <c r="EF220" s="96">
        <v>18.567217485963901</v>
      </c>
      <c r="EG220" s="96">
        <v>6.2540119211396128</v>
      </c>
      <c r="EH220" s="101">
        <v>46661</v>
      </c>
      <c r="EI220" s="99">
        <v>0.04</v>
      </c>
      <c r="EJ220" t="s">
        <v>377</v>
      </c>
      <c r="EK220" s="101"/>
      <c r="EL220" s="99"/>
      <c r="EN220" s="101"/>
      <c r="EO220" s="99"/>
      <c r="EQ220" s="101"/>
      <c r="ER220" s="99"/>
    </row>
    <row r="221" spans="1:148" x14ac:dyDescent="0.3">
      <c r="A221" t="s">
        <v>39</v>
      </c>
      <c r="B221" t="s">
        <v>56</v>
      </c>
      <c r="C221" t="s">
        <v>84</v>
      </c>
      <c r="D221" t="s">
        <v>436</v>
      </c>
      <c r="E221" t="s">
        <v>659</v>
      </c>
      <c r="F221" s="94">
        <v>72000</v>
      </c>
      <c r="G221" s="95">
        <v>12</v>
      </c>
      <c r="H221" s="96">
        <v>1.02</v>
      </c>
      <c r="I221" s="96">
        <v>1.0175000000000001</v>
      </c>
      <c r="J221" s="97">
        <v>0.89399161196207155</v>
      </c>
      <c r="K221" s="96">
        <v>1.002457002457003</v>
      </c>
      <c r="L221" s="96">
        <v>1.00672085504778</v>
      </c>
      <c r="M221" s="96">
        <v>1</v>
      </c>
      <c r="N221" s="98">
        <v>0.58399999999999996</v>
      </c>
      <c r="O221" s="98">
        <v>0.58936951246669456</v>
      </c>
      <c r="P221" s="98">
        <v>0.57929310657698541</v>
      </c>
      <c r="Q221" s="99">
        <v>0</v>
      </c>
      <c r="R221" s="96">
        <v>1</v>
      </c>
      <c r="S221" s="96">
        <v>0.99194025098798855</v>
      </c>
      <c r="T221" s="99">
        <v>-2.4509803921570761E-3</v>
      </c>
      <c r="U221" s="99">
        <v>2.4570024570023108E-3</v>
      </c>
      <c r="V221" s="95">
        <v>0</v>
      </c>
      <c r="W221" s="99">
        <v>0</v>
      </c>
      <c r="X221" s="99">
        <v>0</v>
      </c>
      <c r="Y221" s="95">
        <v>0</v>
      </c>
      <c r="Z221" s="95">
        <v>1</v>
      </c>
      <c r="AA221" s="98">
        <v>0.58936951246669456</v>
      </c>
      <c r="AB221" s="98">
        <v>0.57929310657698541</v>
      </c>
      <c r="AC221" s="100">
        <v>0</v>
      </c>
      <c r="AD221" s="96">
        <v>0</v>
      </c>
      <c r="AE221" s="95">
        <v>1</v>
      </c>
      <c r="AF221" s="95">
        <v>0</v>
      </c>
      <c r="AG221" s="96">
        <v>1.01</v>
      </c>
      <c r="AH221" s="96">
        <v>1.0180294435905091</v>
      </c>
      <c r="AI221" s="96">
        <v>1.028210552505344</v>
      </c>
      <c r="AJ221" s="96">
        <v>73440</v>
      </c>
      <c r="AK221" s="96">
        <v>73259.999999999985</v>
      </c>
      <c r="AL221" s="96">
        <v>64367.396061269152</v>
      </c>
      <c r="AM221" s="96">
        <v>72176.90417690418</v>
      </c>
      <c r="AN221" s="96">
        <v>72483.901563440173</v>
      </c>
      <c r="AO221" s="96">
        <v>72000</v>
      </c>
      <c r="AP221" s="96">
        <v>42048</v>
      </c>
      <c r="AQ221" s="96">
        <v>42434.60489760201</v>
      </c>
      <c r="AR221" s="96">
        <v>41709.103673542952</v>
      </c>
      <c r="AS221" s="96">
        <v>0</v>
      </c>
      <c r="AT221" s="96">
        <v>72000.000000000015</v>
      </c>
      <c r="AU221" s="96">
        <v>71419.698071135179</v>
      </c>
      <c r="AV221" s="96">
        <v>42434.60489760201</v>
      </c>
      <c r="AW221" s="96">
        <v>41709.103673542952</v>
      </c>
      <c r="AX221" s="96">
        <v>64800</v>
      </c>
      <c r="AY221" s="96">
        <v>64080</v>
      </c>
      <c r="AZ221" s="96">
        <v>65520</v>
      </c>
      <c r="BA221" s="96">
        <v>44280</v>
      </c>
      <c r="BB221" s="96">
        <v>72000</v>
      </c>
      <c r="BC221" s="96">
        <v>72000</v>
      </c>
      <c r="BD221" s="96">
        <v>72000</v>
      </c>
      <c r="BE221" s="96">
        <v>72000</v>
      </c>
      <c r="BF221" s="96">
        <v>72000</v>
      </c>
      <c r="BG221" s="96">
        <v>72000</v>
      </c>
      <c r="BH221" s="96">
        <v>72000</v>
      </c>
      <c r="BI221" s="96">
        <v>72000</v>
      </c>
      <c r="BJ221" s="96">
        <v>72000</v>
      </c>
      <c r="BK221" s="96">
        <v>72000</v>
      </c>
      <c r="BL221" s="96">
        <v>72000</v>
      </c>
      <c r="BM221" s="96">
        <v>72000</v>
      </c>
      <c r="BN221" s="96">
        <v>2775.0067234424132</v>
      </c>
      <c r="BO221" s="96">
        <v>2773.0482134420758</v>
      </c>
      <c r="BP221" s="96">
        <v>2771.0954414539801</v>
      </c>
      <c r="BQ221" s="96">
        <v>2769.082480105109</v>
      </c>
      <c r="BR221" s="96">
        <v>2767.0755978018719</v>
      </c>
      <c r="BS221" s="96">
        <v>2765.0747670481369</v>
      </c>
      <c r="BT221" s="96">
        <v>1297.137216189539</v>
      </c>
      <c r="BU221" s="96">
        <v>1295.155487654634</v>
      </c>
      <c r="BV221" s="96">
        <v>1293.211623157747</v>
      </c>
      <c r="BW221" s="96">
        <v>1291.273584905658</v>
      </c>
      <c r="BX221" s="96">
        <v>1289.34134674353</v>
      </c>
      <c r="BY221" s="96">
        <v>1287.414882672799</v>
      </c>
      <c r="BZ221" s="96">
        <v>1440.0000000000009</v>
      </c>
      <c r="CA221" s="96">
        <v>1440.0000000000009</v>
      </c>
      <c r="CB221" s="96">
        <v>1440.0000000000009</v>
      </c>
      <c r="CC221" s="96">
        <v>1440.0000000000009</v>
      </c>
      <c r="CD221" s="96">
        <v>1440.0000000000009</v>
      </c>
      <c r="CE221" s="96">
        <v>1440.0000000000009</v>
      </c>
      <c r="CF221" s="96">
        <v>0</v>
      </c>
      <c r="CG221" s="96">
        <v>0</v>
      </c>
      <c r="CH221" s="96">
        <v>0</v>
      </c>
      <c r="CI221" s="96">
        <v>0</v>
      </c>
      <c r="CJ221" s="96">
        <v>0</v>
      </c>
      <c r="CK221" s="96">
        <v>0</v>
      </c>
      <c r="CL221" s="96">
        <v>72000</v>
      </c>
      <c r="CM221" s="96">
        <v>72000</v>
      </c>
      <c r="CN221" s="96">
        <v>72000</v>
      </c>
      <c r="CO221" s="96">
        <v>72000</v>
      </c>
      <c r="CP221" s="96">
        <v>72000</v>
      </c>
      <c r="CQ221" s="96">
        <v>72000</v>
      </c>
      <c r="CR221" s="96">
        <v>72000</v>
      </c>
      <c r="CS221" s="96">
        <v>72000</v>
      </c>
      <c r="CT221" s="96">
        <v>72000</v>
      </c>
      <c r="CU221" s="96">
        <v>72000</v>
      </c>
      <c r="CV221" s="96">
        <v>72000</v>
      </c>
      <c r="CW221" s="96">
        <v>72000</v>
      </c>
      <c r="CX221" s="96">
        <v>1308.8301210219699</v>
      </c>
      <c r="CY221" s="96">
        <v>1306.910013178511</v>
      </c>
      <c r="CZ221" s="96">
        <v>1304.995530837228</v>
      </c>
      <c r="DA221" s="96">
        <v>1303.0220393187369</v>
      </c>
      <c r="DB221" s="96">
        <v>1301.054507648892</v>
      </c>
      <c r="DC221" s="96">
        <v>1299.0929088707139</v>
      </c>
      <c r="DD221" s="96">
        <v>1297.137216189539</v>
      </c>
      <c r="DE221" s="96">
        <v>1295.155487654634</v>
      </c>
      <c r="DF221" s="96">
        <v>1293.211623157747</v>
      </c>
      <c r="DG221" s="96">
        <v>1291.273584905658</v>
      </c>
      <c r="DH221" s="96">
        <v>1289.34134674353</v>
      </c>
      <c r="DI221" s="96">
        <v>1287.414882672799</v>
      </c>
      <c r="DJ221" s="96">
        <v>0</v>
      </c>
      <c r="DK221" s="96">
        <v>0</v>
      </c>
      <c r="DL221" s="96">
        <v>0</v>
      </c>
      <c r="DM221" s="96">
        <v>0</v>
      </c>
      <c r="DN221" s="96">
        <v>0</v>
      </c>
      <c r="DO221" s="96">
        <v>0</v>
      </c>
      <c r="DP221" s="96">
        <v>0</v>
      </c>
      <c r="DQ221" s="96">
        <v>0</v>
      </c>
      <c r="DR221" s="96">
        <v>0</v>
      </c>
      <c r="DS221" s="96">
        <v>0</v>
      </c>
      <c r="DT221" s="96">
        <v>0</v>
      </c>
      <c r="DU221" s="96">
        <v>0</v>
      </c>
      <c r="DV221" s="96">
        <v>1230.8745842300939</v>
      </c>
      <c r="DW221" s="96">
        <v>1125.357169023365</v>
      </c>
      <c r="DX221" s="96">
        <v>1020.143393649706</v>
      </c>
      <c r="DY221" s="96">
        <v>911.6809116809161</v>
      </c>
      <c r="DZ221" s="96">
        <v>803.54016728263207</v>
      </c>
      <c r="EA221" s="96">
        <v>695.71973099614229</v>
      </c>
      <c r="EB221" s="96">
        <v>588.21818181817957</v>
      </c>
      <c r="EC221" s="96">
        <v>479.27962819519541</v>
      </c>
      <c r="ED221" s="96">
        <v>372.41679356101542</v>
      </c>
      <c r="EE221" s="96">
        <v>265.86861032003208</v>
      </c>
      <c r="EF221" s="96">
        <v>159.63369080611929</v>
      </c>
      <c r="EG221" s="96">
        <v>53.710655501017612</v>
      </c>
      <c r="EH221" s="101">
        <v>46204</v>
      </c>
      <c r="EI221" s="99">
        <v>0.02</v>
      </c>
      <c r="EJ221" t="s">
        <v>376</v>
      </c>
      <c r="EK221" s="101"/>
      <c r="EL221" s="99"/>
      <c r="EN221" s="101"/>
      <c r="EO221" s="99"/>
      <c r="EQ221" s="101"/>
      <c r="ER221" s="99"/>
    </row>
    <row r="222" spans="1:148" x14ac:dyDescent="0.3">
      <c r="A222" t="s">
        <v>39</v>
      </c>
      <c r="B222" t="s">
        <v>56</v>
      </c>
      <c r="C222" t="s">
        <v>89</v>
      </c>
      <c r="D222" t="s">
        <v>438</v>
      </c>
      <c r="E222" t="s">
        <v>660</v>
      </c>
      <c r="F222" s="94">
        <v>60000</v>
      </c>
      <c r="G222" s="95">
        <v>12</v>
      </c>
      <c r="H222" s="96">
        <v>1.03</v>
      </c>
      <c r="I222" s="96">
        <v>1.024895833333334</v>
      </c>
      <c r="J222" s="97">
        <v>0.89000000000000024</v>
      </c>
      <c r="K222" s="96">
        <v>1.0049801809126939</v>
      </c>
      <c r="L222" s="96">
        <v>1.01123595505618</v>
      </c>
      <c r="M222" s="96">
        <v>1</v>
      </c>
      <c r="N222" s="98">
        <v>0.61199999999999999</v>
      </c>
      <c r="O222" s="98">
        <v>0.6219585209513615</v>
      </c>
      <c r="P222" s="98">
        <v>0.61887640449438175</v>
      </c>
      <c r="Q222" s="99">
        <v>0</v>
      </c>
      <c r="R222" s="96">
        <v>0.99999999999999978</v>
      </c>
      <c r="S222" s="96">
        <v>1.01123595505618</v>
      </c>
      <c r="T222" s="99">
        <v>-4.9555016181225264E-3</v>
      </c>
      <c r="U222" s="99">
        <v>4.9801809126941432E-3</v>
      </c>
      <c r="V222" s="95">
        <v>0</v>
      </c>
      <c r="W222" s="99">
        <v>0</v>
      </c>
      <c r="X222" s="99">
        <v>0</v>
      </c>
      <c r="Y222" s="95">
        <v>0</v>
      </c>
      <c r="Z222" s="95">
        <v>1</v>
      </c>
      <c r="AA222" s="98">
        <v>0.6219585209513615</v>
      </c>
      <c r="AB222" s="98">
        <v>0.61887640449438175</v>
      </c>
      <c r="AC222" s="100">
        <v>0</v>
      </c>
      <c r="AD222" s="96">
        <v>0</v>
      </c>
      <c r="AE222" s="95">
        <v>1</v>
      </c>
      <c r="AF222" s="95">
        <v>0</v>
      </c>
      <c r="AG222" s="96">
        <v>1.0175000000000001</v>
      </c>
      <c r="AH222" s="96">
        <v>1</v>
      </c>
      <c r="AI222" s="96">
        <v>1.0175000000000001</v>
      </c>
      <c r="AJ222" s="96">
        <v>61800</v>
      </c>
      <c r="AK222" s="96">
        <v>61493.750000000029</v>
      </c>
      <c r="AL222" s="96">
        <v>53400.000000000007</v>
      </c>
      <c r="AM222" s="96">
        <v>60298.810854761643</v>
      </c>
      <c r="AN222" s="96">
        <v>60674.157303370783</v>
      </c>
      <c r="AO222" s="96">
        <v>60000</v>
      </c>
      <c r="AP222" s="96">
        <v>36720</v>
      </c>
      <c r="AQ222" s="96">
        <v>37317.511257081693</v>
      </c>
      <c r="AR222" s="96">
        <v>37132.584269662897</v>
      </c>
      <c r="AS222" s="96">
        <v>0</v>
      </c>
      <c r="AT222" s="96">
        <v>59999.999999999993</v>
      </c>
      <c r="AU222" s="96">
        <v>60674.157303370783</v>
      </c>
      <c r="AV222" s="96">
        <v>37317.511257081693</v>
      </c>
      <c r="AW222" s="96">
        <v>37132.584269662897</v>
      </c>
      <c r="AX222" s="96">
        <v>54000</v>
      </c>
      <c r="AY222" s="96">
        <v>53400</v>
      </c>
      <c r="AZ222" s="96">
        <v>53400</v>
      </c>
      <c r="BA222" s="96">
        <v>38100</v>
      </c>
      <c r="BB222" s="96">
        <v>60000</v>
      </c>
      <c r="BC222" s="96">
        <v>60000</v>
      </c>
      <c r="BD222" s="96">
        <v>60000</v>
      </c>
      <c r="BE222" s="96">
        <v>60000</v>
      </c>
      <c r="BF222" s="96">
        <v>60000</v>
      </c>
      <c r="BG222" s="96">
        <v>60000</v>
      </c>
      <c r="BH222" s="96">
        <v>60000</v>
      </c>
      <c r="BI222" s="96">
        <v>60000</v>
      </c>
      <c r="BJ222" s="96">
        <v>60000</v>
      </c>
      <c r="BK222" s="96">
        <v>60000</v>
      </c>
      <c r="BL222" s="96">
        <v>60000</v>
      </c>
      <c r="BM222" s="96">
        <v>60000</v>
      </c>
      <c r="BN222" s="96">
        <v>1800.000000000002</v>
      </c>
      <c r="BO222" s="96">
        <v>1800.000000000002</v>
      </c>
      <c r="BP222" s="96">
        <v>1800.000000000002</v>
      </c>
      <c r="BQ222" s="96">
        <v>1800.000000000002</v>
      </c>
      <c r="BR222" s="96">
        <v>1800.000000000002</v>
      </c>
      <c r="BS222" s="96">
        <v>1800.000000000002</v>
      </c>
      <c r="BT222" s="96">
        <v>1800.000000000002</v>
      </c>
      <c r="BU222" s="96">
        <v>0</v>
      </c>
      <c r="BV222" s="96">
        <v>0</v>
      </c>
      <c r="BW222" s="96">
        <v>0</v>
      </c>
      <c r="BX222" s="96">
        <v>0</v>
      </c>
      <c r="BY222" s="96">
        <v>0</v>
      </c>
      <c r="BZ222" s="96">
        <v>1800.000000000002</v>
      </c>
      <c r="CA222" s="96">
        <v>1800.000000000002</v>
      </c>
      <c r="CB222" s="96">
        <v>1800.000000000002</v>
      </c>
      <c r="CC222" s="96">
        <v>1800.000000000002</v>
      </c>
      <c r="CD222" s="96">
        <v>1800.000000000002</v>
      </c>
      <c r="CE222" s="96">
        <v>1800.000000000002</v>
      </c>
      <c r="CF222" s="96">
        <v>1800.000000000002</v>
      </c>
      <c r="CG222" s="96">
        <v>0</v>
      </c>
      <c r="CH222" s="96">
        <v>0</v>
      </c>
      <c r="CI222" s="96">
        <v>0</v>
      </c>
      <c r="CJ222" s="96">
        <v>0</v>
      </c>
      <c r="CK222" s="96">
        <v>0</v>
      </c>
      <c r="CL222" s="96">
        <v>60000</v>
      </c>
      <c r="CM222" s="96">
        <v>60000</v>
      </c>
      <c r="CN222" s="96">
        <v>60000</v>
      </c>
      <c r="CO222" s="96">
        <v>60000</v>
      </c>
      <c r="CP222" s="96">
        <v>60000</v>
      </c>
      <c r="CQ222" s="96">
        <v>60000</v>
      </c>
      <c r="CR222" s="96">
        <v>60000</v>
      </c>
      <c r="CS222" s="96">
        <v>60000</v>
      </c>
      <c r="CT222" s="96">
        <v>60000</v>
      </c>
      <c r="CU222" s="96">
        <v>60000</v>
      </c>
      <c r="CV222" s="96">
        <v>60000</v>
      </c>
      <c r="CW222" s="96">
        <v>60000</v>
      </c>
      <c r="CX222" s="96">
        <v>0</v>
      </c>
      <c r="CY222" s="96">
        <v>0</v>
      </c>
      <c r="CZ222" s="96">
        <v>0</v>
      </c>
      <c r="DA222" s="96">
        <v>0</v>
      </c>
      <c r="DB222" s="96">
        <v>0</v>
      </c>
      <c r="DC222" s="96">
        <v>0</v>
      </c>
      <c r="DD222" s="96">
        <v>0</v>
      </c>
      <c r="DE222" s="96">
        <v>0</v>
      </c>
      <c r="DF222" s="96">
        <v>0</v>
      </c>
      <c r="DG222" s="96">
        <v>0</v>
      </c>
      <c r="DH222" s="96">
        <v>0</v>
      </c>
      <c r="DI222" s="96">
        <v>0</v>
      </c>
      <c r="DJ222" s="96">
        <v>0</v>
      </c>
      <c r="DK222" s="96">
        <v>0</v>
      </c>
      <c r="DL222" s="96">
        <v>0</v>
      </c>
      <c r="DM222" s="96">
        <v>0</v>
      </c>
      <c r="DN222" s="96">
        <v>0</v>
      </c>
      <c r="DO222" s="96">
        <v>0</v>
      </c>
      <c r="DP222" s="96">
        <v>0</v>
      </c>
      <c r="DQ222" s="96">
        <v>0</v>
      </c>
      <c r="DR222" s="96">
        <v>0</v>
      </c>
      <c r="DS222" s="96">
        <v>0</v>
      </c>
      <c r="DT222" s="96">
        <v>0</v>
      </c>
      <c r="DU222" s="96">
        <v>0</v>
      </c>
      <c r="DV222" s="96">
        <v>0</v>
      </c>
      <c r="DW222" s="96">
        <v>0</v>
      </c>
      <c r="DX222" s="96">
        <v>0</v>
      </c>
      <c r="DY222" s="96">
        <v>0</v>
      </c>
      <c r="DZ222" s="96">
        <v>0</v>
      </c>
      <c r="EA222" s="96">
        <v>0</v>
      </c>
      <c r="EB222" s="96">
        <v>0</v>
      </c>
      <c r="EC222" s="96">
        <v>0</v>
      </c>
      <c r="ED222" s="96">
        <v>0</v>
      </c>
      <c r="EE222" s="96">
        <v>0</v>
      </c>
      <c r="EF222" s="96">
        <v>0</v>
      </c>
      <c r="EG222" s="96">
        <v>0</v>
      </c>
      <c r="EH222" s="101">
        <v>46235</v>
      </c>
      <c r="EI222" s="99">
        <v>0.03</v>
      </c>
      <c r="EJ222" t="s">
        <v>376</v>
      </c>
      <c r="EK222" s="101"/>
      <c r="EL222" s="99"/>
      <c r="EN222" s="101"/>
      <c r="EO222" s="99"/>
      <c r="EQ222" s="101"/>
      <c r="ER222" s="99"/>
    </row>
    <row r="223" spans="1:148" x14ac:dyDescent="0.3">
      <c r="A223" t="s">
        <v>39</v>
      </c>
      <c r="B223" t="s">
        <v>56</v>
      </c>
      <c r="C223" t="s">
        <v>91</v>
      </c>
      <c r="D223" t="s">
        <v>440</v>
      </c>
      <c r="E223" t="s">
        <v>661</v>
      </c>
      <c r="F223" s="94">
        <v>48000</v>
      </c>
      <c r="G223" s="95">
        <v>12</v>
      </c>
      <c r="H223" s="96">
        <v>1</v>
      </c>
      <c r="I223" s="96">
        <v>1</v>
      </c>
      <c r="J223" s="97">
        <v>0.89299370897155361</v>
      </c>
      <c r="K223" s="96">
        <v>1</v>
      </c>
      <c r="L223" s="96">
        <v>1.0078458458979691</v>
      </c>
      <c r="M223" s="96">
        <v>1</v>
      </c>
      <c r="N223" s="98">
        <v>0.59599999999999997</v>
      </c>
      <c r="O223" s="98">
        <v>0.60067612415518945</v>
      </c>
      <c r="P223" s="98">
        <v>0.59403010735316986</v>
      </c>
      <c r="Q223" s="99">
        <v>0</v>
      </c>
      <c r="R223" s="96">
        <v>1</v>
      </c>
      <c r="S223" s="96">
        <v>0.99669481099525148</v>
      </c>
      <c r="T223" s="99">
        <v>0</v>
      </c>
      <c r="U223" s="99">
        <v>0</v>
      </c>
      <c r="V223" s="95">
        <v>0</v>
      </c>
      <c r="W223" s="99">
        <v>0</v>
      </c>
      <c r="X223" s="99">
        <v>0</v>
      </c>
      <c r="Y223" s="95">
        <v>0</v>
      </c>
      <c r="Z223" s="95">
        <v>1</v>
      </c>
      <c r="AA223" s="98">
        <v>0.60067612415518945</v>
      </c>
      <c r="AB223" s="98">
        <v>0.59403010735316986</v>
      </c>
      <c r="AC223" s="100">
        <v>0</v>
      </c>
      <c r="AD223" s="96">
        <v>0</v>
      </c>
      <c r="AE223" s="95">
        <v>0</v>
      </c>
      <c r="AF223" s="95">
        <v>0</v>
      </c>
      <c r="AG223" s="96">
        <v>1</v>
      </c>
      <c r="AH223" s="96">
        <v>1.0135066962933139</v>
      </c>
      <c r="AI223" s="96">
        <v>1.0135066962933139</v>
      </c>
      <c r="AJ223" s="96">
        <v>48000</v>
      </c>
      <c r="AK223" s="96">
        <v>48000</v>
      </c>
      <c r="AL223" s="96">
        <v>42863.698030634572</v>
      </c>
      <c r="AM223" s="96">
        <v>48000</v>
      </c>
      <c r="AN223" s="96">
        <v>48376.60060310251</v>
      </c>
      <c r="AO223" s="96">
        <v>48000</v>
      </c>
      <c r="AP223" s="96">
        <v>28608</v>
      </c>
      <c r="AQ223" s="96">
        <v>28832.453959449089</v>
      </c>
      <c r="AR223" s="96">
        <v>28513.44515295215</v>
      </c>
      <c r="AS223" s="96">
        <v>0</v>
      </c>
      <c r="AT223" s="96">
        <v>48000</v>
      </c>
      <c r="AU223" s="96">
        <v>47841.350927772073</v>
      </c>
      <c r="AV223" s="96">
        <v>28832.453959449089</v>
      </c>
      <c r="AW223" s="96">
        <v>28513.44515295215</v>
      </c>
      <c r="AX223" s="96">
        <v>43200</v>
      </c>
      <c r="AY223" s="96">
        <v>42720</v>
      </c>
      <c r="AZ223" s="96">
        <v>43440</v>
      </c>
      <c r="BA223" s="96">
        <v>31440</v>
      </c>
      <c r="BB223" s="96">
        <v>48000</v>
      </c>
      <c r="BC223" s="96">
        <v>48000</v>
      </c>
      <c r="BD223" s="96">
        <v>48000</v>
      </c>
      <c r="BE223" s="96">
        <v>48000</v>
      </c>
      <c r="BF223" s="96">
        <v>48000</v>
      </c>
      <c r="BG223" s="96">
        <v>48000</v>
      </c>
      <c r="BH223" s="96">
        <v>48000</v>
      </c>
      <c r="BI223" s="96">
        <v>48000</v>
      </c>
      <c r="BJ223" s="96">
        <v>48000</v>
      </c>
      <c r="BK223" s="96">
        <v>48000</v>
      </c>
      <c r="BL223" s="96">
        <v>48000</v>
      </c>
      <c r="BM223" s="96">
        <v>48000</v>
      </c>
      <c r="BN223" s="96">
        <v>652.32365479965188</v>
      </c>
      <c r="BO223" s="96">
        <v>651.60794426124369</v>
      </c>
      <c r="BP223" s="96">
        <v>650.89380251515297</v>
      </c>
      <c r="BQ223" s="96">
        <v>650.15709655872206</v>
      </c>
      <c r="BR223" s="96">
        <v>649.42205637962047</v>
      </c>
      <c r="BS223" s="96">
        <v>648.68867633445859</v>
      </c>
      <c r="BT223" s="96">
        <v>647.95695080533028</v>
      </c>
      <c r="BU223" s="96">
        <v>647.21491943676665</v>
      </c>
      <c r="BV223" s="96">
        <v>646.48651308102239</v>
      </c>
      <c r="BW223" s="96">
        <v>645.75974444819553</v>
      </c>
      <c r="BX223" s="96">
        <v>645.03460802120571</v>
      </c>
      <c r="BY223" s="96">
        <v>644.31109830769981</v>
      </c>
      <c r="BZ223" s="96">
        <v>0</v>
      </c>
      <c r="CA223" s="96">
        <v>0</v>
      </c>
      <c r="CB223" s="96">
        <v>0</v>
      </c>
      <c r="CC223" s="96">
        <v>0</v>
      </c>
      <c r="CD223" s="96">
        <v>0</v>
      </c>
      <c r="CE223" s="96">
        <v>0</v>
      </c>
      <c r="CF223" s="96">
        <v>0</v>
      </c>
      <c r="CG223" s="96">
        <v>0</v>
      </c>
      <c r="CH223" s="96">
        <v>0</v>
      </c>
      <c r="CI223" s="96">
        <v>0</v>
      </c>
      <c r="CJ223" s="96">
        <v>0</v>
      </c>
      <c r="CK223" s="96">
        <v>0</v>
      </c>
      <c r="CL223" s="96">
        <v>48000</v>
      </c>
      <c r="CM223" s="96">
        <v>48000</v>
      </c>
      <c r="CN223" s="96">
        <v>48000</v>
      </c>
      <c r="CO223" s="96">
        <v>48000</v>
      </c>
      <c r="CP223" s="96">
        <v>48000</v>
      </c>
      <c r="CQ223" s="96">
        <v>48000</v>
      </c>
      <c r="CR223" s="96">
        <v>48000</v>
      </c>
      <c r="CS223" s="96">
        <v>48000</v>
      </c>
      <c r="CT223" s="96">
        <v>48000</v>
      </c>
      <c r="CU223" s="96">
        <v>48000</v>
      </c>
      <c r="CV223" s="96">
        <v>48000</v>
      </c>
      <c r="CW223" s="96">
        <v>48000</v>
      </c>
      <c r="CX223" s="96">
        <v>652.32365479965188</v>
      </c>
      <c r="CY223" s="96">
        <v>651.60794426124369</v>
      </c>
      <c r="CZ223" s="96">
        <v>650.89380251515297</v>
      </c>
      <c r="DA223" s="96">
        <v>650.15709655872206</v>
      </c>
      <c r="DB223" s="96">
        <v>649.42205637962047</v>
      </c>
      <c r="DC223" s="96">
        <v>648.68867633445859</v>
      </c>
      <c r="DD223" s="96">
        <v>647.95695080533028</v>
      </c>
      <c r="DE223" s="96">
        <v>647.21491943676665</v>
      </c>
      <c r="DF223" s="96">
        <v>646.48651308102239</v>
      </c>
      <c r="DG223" s="96">
        <v>645.75974444819553</v>
      </c>
      <c r="DH223" s="96">
        <v>645.03460802120571</v>
      </c>
      <c r="DI223" s="96">
        <v>644.31109830769981</v>
      </c>
      <c r="DJ223" s="96">
        <v>0</v>
      </c>
      <c r="DK223" s="96">
        <v>0</v>
      </c>
      <c r="DL223" s="96">
        <v>0</v>
      </c>
      <c r="DM223" s="96">
        <v>0</v>
      </c>
      <c r="DN223" s="96">
        <v>0</v>
      </c>
      <c r="DO223" s="96">
        <v>0</v>
      </c>
      <c r="DP223" s="96">
        <v>0</v>
      </c>
      <c r="DQ223" s="96">
        <v>0</v>
      </c>
      <c r="DR223" s="96">
        <v>0</v>
      </c>
      <c r="DS223" s="96">
        <v>0</v>
      </c>
      <c r="DT223" s="96">
        <v>0</v>
      </c>
      <c r="DU223" s="96">
        <v>0</v>
      </c>
      <c r="DV223" s="96">
        <v>616.2473903647126</v>
      </c>
      <c r="DW223" s="96">
        <v>563.62146360556403</v>
      </c>
      <c r="DX223" s="96">
        <v>511.10934626827031</v>
      </c>
      <c r="DY223" s="96">
        <v>456.93642676690507</v>
      </c>
      <c r="DZ223" s="96">
        <v>402.88436336151892</v>
      </c>
      <c r="EA223" s="96">
        <v>348.95275207014367</v>
      </c>
      <c r="EB223" s="96">
        <v>295.1411907093302</v>
      </c>
      <c r="EC223" s="96">
        <v>240.57007818527151</v>
      </c>
      <c r="ED223" s="96">
        <v>186.99936890139671</v>
      </c>
      <c r="EE223" s="96">
        <v>133.54750719806671</v>
      </c>
      <c r="EF223" s="96">
        <v>80.214098015233048</v>
      </c>
      <c r="EG223" s="96">
        <v>26.998748041922479</v>
      </c>
      <c r="EH223" s="101"/>
      <c r="EI223" s="99"/>
      <c r="EK223" s="101"/>
      <c r="EL223" s="99"/>
      <c r="EN223" s="101"/>
      <c r="EO223" s="99"/>
      <c r="EQ223" s="101"/>
      <c r="ER223" s="99"/>
    </row>
    <row r="224" spans="1:148" x14ac:dyDescent="0.3">
      <c r="A224" t="s">
        <v>39</v>
      </c>
      <c r="B224" t="s">
        <v>56</v>
      </c>
      <c r="C224" t="s">
        <v>93</v>
      </c>
      <c r="D224" t="s">
        <v>442</v>
      </c>
      <c r="E224" t="s">
        <v>662</v>
      </c>
      <c r="F224" s="94">
        <v>36000</v>
      </c>
      <c r="G224" s="95">
        <v>12</v>
      </c>
      <c r="H224" s="96">
        <v>1.05</v>
      </c>
      <c r="I224" s="96">
        <v>1.04775</v>
      </c>
      <c r="J224" s="97">
        <v>0.88900209700948218</v>
      </c>
      <c r="K224" s="96">
        <v>1.002147458840372</v>
      </c>
      <c r="L224" s="96">
        <v>1.0123710652961491</v>
      </c>
      <c r="M224" s="96">
        <v>1</v>
      </c>
      <c r="N224" s="98">
        <v>0.57999999999999996</v>
      </c>
      <c r="O224" s="98">
        <v>0.58843615248423264</v>
      </c>
      <c r="P224" s="98">
        <v>0.56739648189604019</v>
      </c>
      <c r="Q224" s="99">
        <v>0</v>
      </c>
      <c r="R224" s="96">
        <v>0.96269554753309272</v>
      </c>
      <c r="S224" s="96">
        <v>1.016177750981917</v>
      </c>
      <c r="T224" s="99">
        <v>-2.1428571428572241E-3</v>
      </c>
      <c r="U224" s="99">
        <v>4.0980672870436718E-2</v>
      </c>
      <c r="V224" s="95">
        <v>0</v>
      </c>
      <c r="W224" s="99">
        <v>0</v>
      </c>
      <c r="X224" s="99">
        <v>0</v>
      </c>
      <c r="Y224" s="95">
        <v>0</v>
      </c>
      <c r="Z224" s="95">
        <v>1</v>
      </c>
      <c r="AA224" s="98">
        <v>0.58843615248423264</v>
      </c>
      <c r="AB224" s="98">
        <v>0.56739648189604019</v>
      </c>
      <c r="AC224" s="100">
        <v>0</v>
      </c>
      <c r="AD224" s="96">
        <v>0</v>
      </c>
      <c r="AE224" s="95">
        <v>1</v>
      </c>
      <c r="AF224" s="95">
        <v>1</v>
      </c>
      <c r="AG224" s="96">
        <v>1.0685</v>
      </c>
      <c r="AH224" s="96">
        <v>0.99551801636857096</v>
      </c>
      <c r="AI224" s="96">
        <v>1.0637110198491739</v>
      </c>
      <c r="AJ224" s="96">
        <v>37800</v>
      </c>
      <c r="AK224" s="96">
        <v>37719</v>
      </c>
      <c r="AL224" s="96">
        <v>32004.075492341359</v>
      </c>
      <c r="AM224" s="96">
        <v>36077.308518253412</v>
      </c>
      <c r="AN224" s="96">
        <v>36445.358350661358</v>
      </c>
      <c r="AO224" s="96">
        <v>36000</v>
      </c>
      <c r="AP224" s="96">
        <v>20880</v>
      </c>
      <c r="AQ224" s="96">
        <v>21183.70148943238</v>
      </c>
      <c r="AR224" s="96">
        <v>20426.273348257451</v>
      </c>
      <c r="AS224" s="96">
        <v>0</v>
      </c>
      <c r="AT224" s="96">
        <v>34657.039711191341</v>
      </c>
      <c r="AU224" s="96">
        <v>36582.399035349001</v>
      </c>
      <c r="AV224" s="96">
        <v>21183.70148943238</v>
      </c>
      <c r="AW224" s="96">
        <v>20426.273348257451</v>
      </c>
      <c r="AX224" s="96">
        <v>32400</v>
      </c>
      <c r="AY224" s="96">
        <v>32040</v>
      </c>
      <c r="AZ224" s="96">
        <v>31860</v>
      </c>
      <c r="BA224" s="96">
        <v>22500</v>
      </c>
      <c r="BB224" s="96">
        <v>36000</v>
      </c>
      <c r="BC224" s="96">
        <v>36000</v>
      </c>
      <c r="BD224" s="96">
        <v>36000</v>
      </c>
      <c r="BE224" s="96">
        <v>36000</v>
      </c>
      <c r="BF224" s="96">
        <v>36000</v>
      </c>
      <c r="BG224" s="96">
        <v>36000</v>
      </c>
      <c r="BH224" s="96">
        <v>36000</v>
      </c>
      <c r="BI224" s="96">
        <v>36000</v>
      </c>
      <c r="BJ224" s="96">
        <v>36000</v>
      </c>
      <c r="BK224" s="96">
        <v>36000</v>
      </c>
      <c r="BL224" s="96">
        <v>36000</v>
      </c>
      <c r="BM224" s="96">
        <v>36000</v>
      </c>
      <c r="BN224" s="96">
        <v>1630.926369579741</v>
      </c>
      <c r="BO224" s="96">
        <v>1630.865226665361</v>
      </c>
      <c r="BP224" s="96">
        <v>1630.8040395121691</v>
      </c>
      <c r="BQ224" s="96">
        <v>3135.9703609196031</v>
      </c>
      <c r="BR224" s="96">
        <v>3135.9044714574129</v>
      </c>
      <c r="BS224" s="96">
        <v>3135.8385326507341</v>
      </c>
      <c r="BT224" s="96">
        <v>3135.7725444441071</v>
      </c>
      <c r="BU224" s="96">
        <v>3135.7054237850439</v>
      </c>
      <c r="BV224" s="96">
        <v>3135.639335799704</v>
      </c>
      <c r="BW224" s="96">
        <v>1271.974474520634</v>
      </c>
      <c r="BX224" s="96">
        <v>1271.9114391143951</v>
      </c>
      <c r="BY224" s="96">
        <v>1271.8483563944669</v>
      </c>
      <c r="BZ224" s="96">
        <v>1800.000000000002</v>
      </c>
      <c r="CA224" s="96">
        <v>1800.000000000002</v>
      </c>
      <c r="CB224" s="96">
        <v>1800.000000000002</v>
      </c>
      <c r="CC224" s="96">
        <v>3312.0000000000032</v>
      </c>
      <c r="CD224" s="96">
        <v>3312.0000000000032</v>
      </c>
      <c r="CE224" s="96">
        <v>3312.0000000000032</v>
      </c>
      <c r="CF224" s="96">
        <v>3312.0000000000032</v>
      </c>
      <c r="CG224" s="96">
        <v>3312.0000000000032</v>
      </c>
      <c r="CH224" s="96">
        <v>3312.0000000000032</v>
      </c>
      <c r="CI224" s="96">
        <v>1440.0000000000009</v>
      </c>
      <c r="CJ224" s="96">
        <v>1440.0000000000009</v>
      </c>
      <c r="CK224" s="96">
        <v>1440.0000000000009</v>
      </c>
      <c r="CL224" s="96">
        <v>36000</v>
      </c>
      <c r="CM224" s="96">
        <v>36000</v>
      </c>
      <c r="CN224" s="96">
        <v>36000</v>
      </c>
      <c r="CO224" s="96">
        <v>36000</v>
      </c>
      <c r="CP224" s="96">
        <v>36000</v>
      </c>
      <c r="CQ224" s="96">
        <v>36000</v>
      </c>
      <c r="CR224" s="96">
        <v>36000</v>
      </c>
      <c r="CS224" s="96">
        <v>36000</v>
      </c>
      <c r="CT224" s="96">
        <v>36000</v>
      </c>
      <c r="CU224" s="96">
        <v>36000</v>
      </c>
      <c r="CV224" s="96">
        <v>36000</v>
      </c>
      <c r="CW224" s="96">
        <v>36000</v>
      </c>
      <c r="CX224" s="96">
        <v>-161.02250516215341</v>
      </c>
      <c r="CY224" s="96">
        <v>-161.08073650918169</v>
      </c>
      <c r="CZ224" s="96">
        <v>-161.1390099884118</v>
      </c>
      <c r="DA224" s="96">
        <v>-161.19930318718141</v>
      </c>
      <c r="DB224" s="96">
        <v>-161.2596415225176</v>
      </c>
      <c r="DC224" s="96">
        <v>-161.3200250451157</v>
      </c>
      <c r="DD224" s="96">
        <v>-161.38045380576699</v>
      </c>
      <c r="DE224" s="96">
        <v>-161.44191961076879</v>
      </c>
      <c r="DF224" s="96">
        <v>-161.5024397438618</v>
      </c>
      <c r="DG224" s="96">
        <v>-161.5630052686252</v>
      </c>
      <c r="DH224" s="96">
        <v>-161.62361623616221</v>
      </c>
      <c r="DI224" s="96">
        <v>-161.68427269762779</v>
      </c>
      <c r="DJ224" s="96">
        <v>1440.0000000000009</v>
      </c>
      <c r="DK224" s="96">
        <v>1440.0000000000009</v>
      </c>
      <c r="DL224" s="96">
        <v>1440.0000000000009</v>
      </c>
      <c r="DM224" s="96">
        <v>0</v>
      </c>
      <c r="DN224" s="96">
        <v>0</v>
      </c>
      <c r="DO224" s="96">
        <v>0</v>
      </c>
      <c r="DP224" s="96">
        <v>0</v>
      </c>
      <c r="DQ224" s="96">
        <v>0</v>
      </c>
      <c r="DR224" s="96">
        <v>0</v>
      </c>
      <c r="DS224" s="96">
        <v>0</v>
      </c>
      <c r="DT224" s="96">
        <v>0</v>
      </c>
      <c r="DU224" s="96">
        <v>0</v>
      </c>
      <c r="DV224" s="96">
        <v>1278.927602060598</v>
      </c>
      <c r="DW224" s="96">
        <v>1292.469553867187</v>
      </c>
      <c r="DX224" s="96">
        <v>1306.0213477540549</v>
      </c>
      <c r="DY224" s="96">
        <v>-115.34338069477231</v>
      </c>
      <c r="DZ224" s="96">
        <v>-101.8509957654579</v>
      </c>
      <c r="EA224" s="96">
        <v>-88.348460931330749</v>
      </c>
      <c r="EB224" s="96">
        <v>-74.835764734912047</v>
      </c>
      <c r="EC224" s="96">
        <v>-61.091124508650729</v>
      </c>
      <c r="ED224" s="96">
        <v>-47.557904094027052</v>
      </c>
      <c r="EE224" s="96">
        <v>-34.014487652148873</v>
      </c>
      <c r="EF224" s="96">
        <v>-20.460863656020841</v>
      </c>
      <c r="EG224" s="96">
        <v>-6.8970205612814972</v>
      </c>
      <c r="EH224" s="101">
        <v>46296</v>
      </c>
      <c r="EI224" s="99">
        <v>0.05</v>
      </c>
      <c r="EJ224" t="s">
        <v>376</v>
      </c>
      <c r="EK224" s="101">
        <v>46478</v>
      </c>
      <c r="EL224" s="99">
        <v>0.04</v>
      </c>
      <c r="EM224" t="s">
        <v>377</v>
      </c>
      <c r="EN224" s="101"/>
      <c r="EO224" s="99"/>
      <c r="EQ224" s="101"/>
      <c r="ER224" s="99"/>
    </row>
    <row r="225" spans="1:148" x14ac:dyDescent="0.3">
      <c r="A225" t="s">
        <v>39</v>
      </c>
      <c r="B225" t="s">
        <v>56</v>
      </c>
      <c r="C225" t="s">
        <v>95</v>
      </c>
      <c r="D225" t="s">
        <v>444</v>
      </c>
      <c r="E225" t="s">
        <v>663</v>
      </c>
      <c r="F225" s="94">
        <v>24000</v>
      </c>
      <c r="G225" s="95">
        <v>12</v>
      </c>
      <c r="H225" s="96">
        <v>1.06</v>
      </c>
      <c r="I225" s="96">
        <v>1.039166666666667</v>
      </c>
      <c r="J225" s="97">
        <v>0.89199580598103567</v>
      </c>
      <c r="K225" s="96">
        <v>1.020048115477145</v>
      </c>
      <c r="L225" s="96">
        <v>1.0089733538715031</v>
      </c>
      <c r="M225" s="96">
        <v>1</v>
      </c>
      <c r="N225" s="98">
        <v>0.60799999999999998</v>
      </c>
      <c r="O225" s="98">
        <v>0.62575443185543489</v>
      </c>
      <c r="P225" s="98">
        <v>0.60890906309316239</v>
      </c>
      <c r="Q225" s="99">
        <v>0</v>
      </c>
      <c r="R225" s="96">
        <v>0.99999999999999978</v>
      </c>
      <c r="S225" s="96">
        <v>1.0014951695611229</v>
      </c>
      <c r="T225" s="99">
        <v>-1.965408805031443E-2</v>
      </c>
      <c r="U225" s="99">
        <v>2.0048115477145249E-2</v>
      </c>
      <c r="V225" s="95">
        <v>0</v>
      </c>
      <c r="W225" s="99">
        <v>0</v>
      </c>
      <c r="X225" s="99">
        <v>0</v>
      </c>
      <c r="Y225" s="95">
        <v>0</v>
      </c>
      <c r="Z225" s="95">
        <v>1</v>
      </c>
      <c r="AA225" s="98">
        <v>0.62575443185543489</v>
      </c>
      <c r="AB225" s="98">
        <v>0.60890906309316239</v>
      </c>
      <c r="AC225" s="100">
        <v>0</v>
      </c>
      <c r="AD225" s="96">
        <v>0</v>
      </c>
      <c r="AE225" s="95">
        <v>1</v>
      </c>
      <c r="AF225" s="95">
        <v>0</v>
      </c>
      <c r="AG225" s="96">
        <v>1.05</v>
      </c>
      <c r="AH225" s="96">
        <v>1.0089942603284909</v>
      </c>
      <c r="AI225" s="96">
        <v>1.0594443107508149</v>
      </c>
      <c r="AJ225" s="96">
        <v>25440</v>
      </c>
      <c r="AK225" s="96">
        <v>24940</v>
      </c>
      <c r="AL225" s="96">
        <v>21407.899343544861</v>
      </c>
      <c r="AM225" s="96">
        <v>24481.154771451482</v>
      </c>
      <c r="AN225" s="96">
        <v>24215.360492916068</v>
      </c>
      <c r="AO225" s="96">
        <v>24000</v>
      </c>
      <c r="AP225" s="96">
        <v>14592</v>
      </c>
      <c r="AQ225" s="96">
        <v>15018.10636453044</v>
      </c>
      <c r="AR225" s="96">
        <v>14613.8175142359</v>
      </c>
      <c r="AS225" s="96">
        <v>0</v>
      </c>
      <c r="AT225" s="96">
        <v>24000</v>
      </c>
      <c r="AU225" s="96">
        <v>24035.884069466942</v>
      </c>
      <c r="AV225" s="96">
        <v>15018.10636453044</v>
      </c>
      <c r="AW225" s="96">
        <v>14613.8175142359</v>
      </c>
      <c r="AX225" s="96">
        <v>21600</v>
      </c>
      <c r="AY225" s="96">
        <v>21360</v>
      </c>
      <c r="AZ225" s="96">
        <v>21600</v>
      </c>
      <c r="BA225" s="96">
        <v>15480</v>
      </c>
      <c r="BB225" s="96">
        <v>24000</v>
      </c>
      <c r="BC225" s="96">
        <v>24000</v>
      </c>
      <c r="BD225" s="96">
        <v>24000</v>
      </c>
      <c r="BE225" s="96">
        <v>24000</v>
      </c>
      <c r="BF225" s="96">
        <v>24000</v>
      </c>
      <c r="BG225" s="96">
        <v>24000</v>
      </c>
      <c r="BH225" s="96">
        <v>24000</v>
      </c>
      <c r="BI225" s="96">
        <v>24000</v>
      </c>
      <c r="BJ225" s="96">
        <v>24000</v>
      </c>
      <c r="BK225" s="96">
        <v>24000</v>
      </c>
      <c r="BL225" s="96">
        <v>24000</v>
      </c>
      <c r="BM225" s="96">
        <v>24000</v>
      </c>
      <c r="BN225" s="96">
        <v>1669.753436181662</v>
      </c>
      <c r="BO225" s="96">
        <v>1669.585857337127</v>
      </c>
      <c r="BP225" s="96">
        <v>1669.4185227735991</v>
      </c>
      <c r="BQ225" s="96">
        <v>1669.2457721268991</v>
      </c>
      <c r="BR225" s="96">
        <v>1669.0732814446551</v>
      </c>
      <c r="BS225" s="96">
        <v>1668.9010501405139</v>
      </c>
      <c r="BT225" s="96">
        <v>1668.7290776298451</v>
      </c>
      <c r="BU225" s="96">
        <v>1668.554550489207</v>
      </c>
      <c r="BV225" s="96">
        <v>1668.383098037285</v>
      </c>
      <c r="BW225" s="96">
        <v>1668.2119026260521</v>
      </c>
      <c r="BX225" s="96">
        <v>215.13298460178021</v>
      </c>
      <c r="BY225" s="96">
        <v>214.97196284617101</v>
      </c>
      <c r="BZ225" s="96">
        <v>1440.0000000000009</v>
      </c>
      <c r="CA225" s="96">
        <v>1440.0000000000009</v>
      </c>
      <c r="CB225" s="96">
        <v>1440.0000000000009</v>
      </c>
      <c r="CC225" s="96">
        <v>1440.0000000000009</v>
      </c>
      <c r="CD225" s="96">
        <v>1440.0000000000009</v>
      </c>
      <c r="CE225" s="96">
        <v>1440.0000000000009</v>
      </c>
      <c r="CF225" s="96">
        <v>1440.0000000000009</v>
      </c>
      <c r="CG225" s="96">
        <v>1440.0000000000009</v>
      </c>
      <c r="CH225" s="96">
        <v>1440.0000000000009</v>
      </c>
      <c r="CI225" s="96">
        <v>1440.0000000000009</v>
      </c>
      <c r="CJ225" s="96">
        <v>0</v>
      </c>
      <c r="CK225" s="96">
        <v>0</v>
      </c>
      <c r="CL225" s="96">
        <v>24000</v>
      </c>
      <c r="CM225" s="96">
        <v>24000</v>
      </c>
      <c r="CN225" s="96">
        <v>24000</v>
      </c>
      <c r="CO225" s="96">
        <v>24000</v>
      </c>
      <c r="CP225" s="96">
        <v>24000</v>
      </c>
      <c r="CQ225" s="96">
        <v>24000</v>
      </c>
      <c r="CR225" s="96">
        <v>24000</v>
      </c>
      <c r="CS225" s="96">
        <v>24000</v>
      </c>
      <c r="CT225" s="96">
        <v>24000</v>
      </c>
      <c r="CU225" s="96">
        <v>24000</v>
      </c>
      <c r="CV225" s="96">
        <v>24000</v>
      </c>
      <c r="CW225" s="96">
        <v>24000</v>
      </c>
      <c r="CX225" s="96">
        <v>216.74852469968189</v>
      </c>
      <c r="CY225" s="96">
        <v>216.59043145011839</v>
      </c>
      <c r="CZ225" s="96">
        <v>216.43256865433889</v>
      </c>
      <c r="DA225" s="96">
        <v>216.2695963461303</v>
      </c>
      <c r="DB225" s="96">
        <v>216.10686928741171</v>
      </c>
      <c r="DC225" s="96">
        <v>215.9443869250097</v>
      </c>
      <c r="DD225" s="96">
        <v>215.7821487073974</v>
      </c>
      <c r="DE225" s="96">
        <v>215.61750046151221</v>
      </c>
      <c r="DF225" s="96">
        <v>215.45575286536331</v>
      </c>
      <c r="DG225" s="96">
        <v>215.29424776042561</v>
      </c>
      <c r="DH225" s="96">
        <v>215.13298460178021</v>
      </c>
      <c r="DI225" s="96">
        <v>214.97196284617101</v>
      </c>
      <c r="DJ225" s="96">
        <v>0</v>
      </c>
      <c r="DK225" s="96">
        <v>0</v>
      </c>
      <c r="DL225" s="96">
        <v>0</v>
      </c>
      <c r="DM225" s="96">
        <v>0</v>
      </c>
      <c r="DN225" s="96">
        <v>0</v>
      </c>
      <c r="DO225" s="96">
        <v>0</v>
      </c>
      <c r="DP225" s="96">
        <v>0</v>
      </c>
      <c r="DQ225" s="96">
        <v>0</v>
      </c>
      <c r="DR225" s="96">
        <v>0</v>
      </c>
      <c r="DS225" s="96">
        <v>0</v>
      </c>
      <c r="DT225" s="96">
        <v>0</v>
      </c>
      <c r="DU225" s="96">
        <v>0</v>
      </c>
      <c r="DV225" s="96">
        <v>205.68654136168081</v>
      </c>
      <c r="DW225" s="96">
        <v>188.1891693212481</v>
      </c>
      <c r="DX225" s="96">
        <v>170.7170753804501</v>
      </c>
      <c r="DY225" s="96">
        <v>152.67922681673701</v>
      </c>
      <c r="DZ225" s="96">
        <v>134.66828033887339</v>
      </c>
      <c r="EA225" s="96">
        <v>116.6841758080697</v>
      </c>
      <c r="EB225" s="96">
        <v>98.726853264651027</v>
      </c>
      <c r="EC225" s="96">
        <v>80.502530950784745</v>
      </c>
      <c r="ED225" s="96">
        <v>62.59902981254406</v>
      </c>
      <c r="EE225" s="96">
        <v>44.72213087800192</v>
      </c>
      <c r="EF225" s="96">
        <v>26.871774900204311</v>
      </c>
      <c r="EG225" s="96">
        <v>9.047902808008601</v>
      </c>
      <c r="EH225" s="101">
        <v>46327</v>
      </c>
      <c r="EI225" s="99">
        <v>0.06</v>
      </c>
      <c r="EJ225" t="s">
        <v>376</v>
      </c>
      <c r="EK225" s="101"/>
      <c r="EL225" s="99"/>
      <c r="EN225" s="101"/>
      <c r="EO225" s="99"/>
      <c r="EQ225" s="101"/>
      <c r="ER225" s="99"/>
    </row>
    <row r="226" spans="1:148" x14ac:dyDescent="0.3">
      <c r="A226" t="s">
        <v>39</v>
      </c>
      <c r="B226" t="s">
        <v>56</v>
      </c>
      <c r="C226" t="s">
        <v>98</v>
      </c>
      <c r="D226" t="s">
        <v>446</v>
      </c>
      <c r="E226" t="s">
        <v>664</v>
      </c>
      <c r="F226" s="94">
        <v>63000</v>
      </c>
      <c r="G226" s="95">
        <v>12</v>
      </c>
      <c r="H226" s="96">
        <v>1</v>
      </c>
      <c r="I226" s="96">
        <v>1</v>
      </c>
      <c r="J226" s="97">
        <v>0.88800419401896435</v>
      </c>
      <c r="K226" s="96">
        <v>1</v>
      </c>
      <c r="L226" s="96">
        <v>1.0135087267175451</v>
      </c>
      <c r="M226" s="96">
        <v>1</v>
      </c>
      <c r="N226" s="98">
        <v>0.59199999999999997</v>
      </c>
      <c r="O226" s="98">
        <v>0.59999716621678645</v>
      </c>
      <c r="P226" s="98">
        <v>0.60453150578766135</v>
      </c>
      <c r="Q226" s="99">
        <v>0</v>
      </c>
      <c r="R226" s="96">
        <v>1</v>
      </c>
      <c r="S226" s="96">
        <v>1.0211680841007791</v>
      </c>
      <c r="T226" s="99">
        <v>0</v>
      </c>
      <c r="U226" s="99">
        <v>0</v>
      </c>
      <c r="V226" s="95">
        <v>0</v>
      </c>
      <c r="W226" s="99">
        <v>0</v>
      </c>
      <c r="X226" s="99">
        <v>0</v>
      </c>
      <c r="Y226" s="95">
        <v>0</v>
      </c>
      <c r="Z226" s="95">
        <v>1</v>
      </c>
      <c r="AA226" s="98">
        <v>0.59999716621678645</v>
      </c>
      <c r="AB226" s="98">
        <v>0.60453150578766135</v>
      </c>
      <c r="AC226" s="100">
        <v>0</v>
      </c>
      <c r="AD226" s="96">
        <v>0</v>
      </c>
      <c r="AE226" s="95">
        <v>0</v>
      </c>
      <c r="AF226" s="95">
        <v>0</v>
      </c>
      <c r="AG226" s="96">
        <v>1</v>
      </c>
      <c r="AH226" s="96">
        <v>0.99104602551311949</v>
      </c>
      <c r="AI226" s="96">
        <v>0.99104602551311949</v>
      </c>
      <c r="AJ226" s="96">
        <v>63000</v>
      </c>
      <c r="AK226" s="96">
        <v>63000</v>
      </c>
      <c r="AL226" s="96">
        <v>55944.264223194747</v>
      </c>
      <c r="AM226" s="96">
        <v>63000</v>
      </c>
      <c r="AN226" s="96">
        <v>63851.049783205322</v>
      </c>
      <c r="AO226" s="96">
        <v>63000</v>
      </c>
      <c r="AP226" s="96">
        <v>37296</v>
      </c>
      <c r="AQ226" s="96">
        <v>37799.821471657553</v>
      </c>
      <c r="AR226" s="96">
        <v>38085.484864622667</v>
      </c>
      <c r="AS226" s="96">
        <v>0</v>
      </c>
      <c r="AT226" s="96">
        <v>63000</v>
      </c>
      <c r="AU226" s="96">
        <v>64333.589298349099</v>
      </c>
      <c r="AV226" s="96">
        <v>37799.821471657553</v>
      </c>
      <c r="AW226" s="96">
        <v>38085.484864622667</v>
      </c>
      <c r="AX226" s="96">
        <v>56700</v>
      </c>
      <c r="AY226" s="96">
        <v>56070</v>
      </c>
      <c r="AZ226" s="96">
        <v>55440</v>
      </c>
      <c r="BA226" s="96">
        <v>38745</v>
      </c>
      <c r="BB226" s="96">
        <v>63000</v>
      </c>
      <c r="BC226" s="96">
        <v>63000</v>
      </c>
      <c r="BD226" s="96">
        <v>63000</v>
      </c>
      <c r="BE226" s="96">
        <v>63000</v>
      </c>
      <c r="BF226" s="96">
        <v>63000</v>
      </c>
      <c r="BG226" s="96">
        <v>63000</v>
      </c>
      <c r="BH226" s="96">
        <v>63000</v>
      </c>
      <c r="BI226" s="96">
        <v>63000</v>
      </c>
      <c r="BJ226" s="96">
        <v>63000</v>
      </c>
      <c r="BK226" s="96">
        <v>63000</v>
      </c>
      <c r="BL226" s="96">
        <v>63000</v>
      </c>
      <c r="BM226" s="96">
        <v>63000</v>
      </c>
      <c r="BN226" s="96">
        <v>-561.80598819950569</v>
      </c>
      <c r="BO226" s="96">
        <v>-562.21119288036562</v>
      </c>
      <c r="BP226" s="96">
        <v>-562.61698249391281</v>
      </c>
      <c r="BQ226" s="96">
        <v>-563.03714404642392</v>
      </c>
      <c r="BR226" s="96">
        <v>-563.45793362002519</v>
      </c>
      <c r="BS226" s="96">
        <v>-563.87935262383041</v>
      </c>
      <c r="BT226" s="96">
        <v>-564.30140247119198</v>
      </c>
      <c r="BU226" s="96">
        <v>-564.73101906996203</v>
      </c>
      <c r="BV226" s="96">
        <v>-565.15434526149897</v>
      </c>
      <c r="BW226" s="96">
        <v>-565.57830658550552</v>
      </c>
      <c r="BX226" s="96">
        <v>-566.00290447239354</v>
      </c>
      <c r="BY226" s="96">
        <v>-566.4281403569322</v>
      </c>
      <c r="BZ226" s="96">
        <v>0</v>
      </c>
      <c r="CA226" s="96">
        <v>0</v>
      </c>
      <c r="CB226" s="96">
        <v>0</v>
      </c>
      <c r="CC226" s="96">
        <v>0</v>
      </c>
      <c r="CD226" s="96">
        <v>0</v>
      </c>
      <c r="CE226" s="96">
        <v>0</v>
      </c>
      <c r="CF226" s="96">
        <v>0</v>
      </c>
      <c r="CG226" s="96">
        <v>0</v>
      </c>
      <c r="CH226" s="96">
        <v>0</v>
      </c>
      <c r="CI226" s="96">
        <v>0</v>
      </c>
      <c r="CJ226" s="96">
        <v>0</v>
      </c>
      <c r="CK226" s="96">
        <v>0</v>
      </c>
      <c r="CL226" s="96">
        <v>63000</v>
      </c>
      <c r="CM226" s="96">
        <v>63000</v>
      </c>
      <c r="CN226" s="96">
        <v>63000</v>
      </c>
      <c r="CO226" s="96">
        <v>63000</v>
      </c>
      <c r="CP226" s="96">
        <v>63000</v>
      </c>
      <c r="CQ226" s="96">
        <v>63000</v>
      </c>
      <c r="CR226" s="96">
        <v>63000</v>
      </c>
      <c r="CS226" s="96">
        <v>63000</v>
      </c>
      <c r="CT226" s="96">
        <v>63000</v>
      </c>
      <c r="CU226" s="96">
        <v>63000</v>
      </c>
      <c r="CV226" s="96">
        <v>63000</v>
      </c>
      <c r="CW226" s="96">
        <v>63000</v>
      </c>
      <c r="CX226" s="96">
        <v>-561.80598819950569</v>
      </c>
      <c r="CY226" s="96">
        <v>-562.21119288036562</v>
      </c>
      <c r="CZ226" s="96">
        <v>-562.61698249391281</v>
      </c>
      <c r="DA226" s="96">
        <v>-563.03714404642392</v>
      </c>
      <c r="DB226" s="96">
        <v>-563.45793362002519</v>
      </c>
      <c r="DC226" s="96">
        <v>-563.87935262383041</v>
      </c>
      <c r="DD226" s="96">
        <v>-564.30140247119198</v>
      </c>
      <c r="DE226" s="96">
        <v>-564.73101906996203</v>
      </c>
      <c r="DF226" s="96">
        <v>-565.15434526149897</v>
      </c>
      <c r="DG226" s="96">
        <v>-565.57830658550552</v>
      </c>
      <c r="DH226" s="96">
        <v>-566.00290447239354</v>
      </c>
      <c r="DI226" s="96">
        <v>-566.4281403569322</v>
      </c>
      <c r="DJ226" s="96">
        <v>0</v>
      </c>
      <c r="DK226" s="96">
        <v>0</v>
      </c>
      <c r="DL226" s="96">
        <v>0</v>
      </c>
      <c r="DM226" s="96">
        <v>0</v>
      </c>
      <c r="DN226" s="96">
        <v>0</v>
      </c>
      <c r="DO226" s="96">
        <v>0</v>
      </c>
      <c r="DP226" s="96">
        <v>0</v>
      </c>
      <c r="DQ226" s="96">
        <v>0</v>
      </c>
      <c r="DR226" s="96">
        <v>0</v>
      </c>
      <c r="DS226" s="96">
        <v>0</v>
      </c>
      <c r="DT226" s="96">
        <v>0</v>
      </c>
      <c r="DU226" s="96">
        <v>0</v>
      </c>
      <c r="DV226" s="96">
        <v>-542.78882301462863</v>
      </c>
      <c r="DW226" s="96">
        <v>-497.33570159857999</v>
      </c>
      <c r="DX226" s="96">
        <v>-451.81637514966752</v>
      </c>
      <c r="DY226" s="96">
        <v>-404.68425733768657</v>
      </c>
      <c r="DZ226" s="96">
        <v>-357.48105475268898</v>
      </c>
      <c r="EA226" s="96">
        <v>-310.20660645800251</v>
      </c>
      <c r="EB226" s="96">
        <v>-262.86075103071812</v>
      </c>
      <c r="EC226" s="96">
        <v>-214.66539457543979</v>
      </c>
      <c r="ED226" s="96">
        <v>-167.17506137936269</v>
      </c>
      <c r="EE226" s="96">
        <v>-119.612831172049</v>
      </c>
      <c r="EF226" s="96">
        <v>-71.978540559335613</v>
      </c>
      <c r="EG226" s="96">
        <v>-24.272025651540631</v>
      </c>
      <c r="EH226" s="101"/>
      <c r="EI226" s="99"/>
      <c r="EK226" s="101"/>
      <c r="EL226" s="99"/>
      <c r="EN226" s="101"/>
      <c r="EO226" s="99"/>
      <c r="EQ226" s="101"/>
      <c r="ER226" s="99"/>
    </row>
    <row r="227" spans="1:148" x14ac:dyDescent="0.3">
      <c r="A227" t="s">
        <v>39</v>
      </c>
      <c r="B227" t="s">
        <v>56</v>
      </c>
      <c r="C227" t="s">
        <v>100</v>
      </c>
      <c r="D227" t="s">
        <v>448</v>
      </c>
      <c r="E227" t="s">
        <v>665</v>
      </c>
      <c r="F227" s="94">
        <v>51000</v>
      </c>
      <c r="G227" s="95">
        <v>12</v>
      </c>
      <c r="H227" s="96">
        <v>1.03</v>
      </c>
      <c r="I227" s="96">
        <v>1.03</v>
      </c>
      <c r="J227" s="97">
        <v>0.89099790299051795</v>
      </c>
      <c r="K227" s="96">
        <v>0.99999999999999978</v>
      </c>
      <c r="L227" s="96">
        <v>1.010103387425793</v>
      </c>
      <c r="M227" s="96">
        <v>1</v>
      </c>
      <c r="N227" s="98">
        <v>0.62</v>
      </c>
      <c r="O227" s="98">
        <v>0.62626410020399137</v>
      </c>
      <c r="P227" s="98">
        <v>0.62393203480675541</v>
      </c>
      <c r="Q227" s="99">
        <v>0</v>
      </c>
      <c r="R227" s="96">
        <v>0.99999999999999978</v>
      </c>
      <c r="S227" s="96">
        <v>1.006341991623799</v>
      </c>
      <c r="T227" s="99">
        <v>0</v>
      </c>
      <c r="U227" s="99">
        <v>0</v>
      </c>
      <c r="V227" s="95">
        <v>0</v>
      </c>
      <c r="W227" s="99">
        <v>0</v>
      </c>
      <c r="X227" s="99">
        <v>0</v>
      </c>
      <c r="Y227" s="95">
        <v>0</v>
      </c>
      <c r="Z227" s="95">
        <v>1</v>
      </c>
      <c r="AA227" s="98">
        <v>0.62626410020399137</v>
      </c>
      <c r="AB227" s="98">
        <v>0.62393203480675541</v>
      </c>
      <c r="AC227" s="100">
        <v>0</v>
      </c>
      <c r="AD227" s="96">
        <v>0</v>
      </c>
      <c r="AE227" s="95">
        <v>1</v>
      </c>
      <c r="AF227" s="95">
        <v>0</v>
      </c>
      <c r="AG227" s="96">
        <v>1</v>
      </c>
      <c r="AH227" s="96">
        <v>1.004492054902975</v>
      </c>
      <c r="AI227" s="96">
        <v>1.004492054902975</v>
      </c>
      <c r="AJ227" s="96">
        <v>52530</v>
      </c>
      <c r="AK227" s="96">
        <v>52530.000000000007</v>
      </c>
      <c r="AL227" s="96">
        <v>45440.893052516418</v>
      </c>
      <c r="AM227" s="96">
        <v>50999.999999999993</v>
      </c>
      <c r="AN227" s="96">
        <v>51515.27275871543</v>
      </c>
      <c r="AO227" s="96">
        <v>51000</v>
      </c>
      <c r="AP227" s="96">
        <v>31620</v>
      </c>
      <c r="AQ227" s="96">
        <v>31939.469110403559</v>
      </c>
      <c r="AR227" s="96">
        <v>31820.533775144529</v>
      </c>
      <c r="AS227" s="96">
        <v>0</v>
      </c>
      <c r="AT227" s="96">
        <v>50999.999999999993</v>
      </c>
      <c r="AU227" s="96">
        <v>51323.441572813761</v>
      </c>
      <c r="AV227" s="96">
        <v>31939.469110403559</v>
      </c>
      <c r="AW227" s="96">
        <v>31820.533775144529</v>
      </c>
      <c r="AX227" s="96">
        <v>45900</v>
      </c>
      <c r="AY227" s="96">
        <v>45390</v>
      </c>
      <c r="AZ227" s="96">
        <v>45645</v>
      </c>
      <c r="BA227" s="96">
        <v>32385</v>
      </c>
      <c r="BB227" s="96">
        <v>51000</v>
      </c>
      <c r="BC227" s="96">
        <v>51000</v>
      </c>
      <c r="BD227" s="96">
        <v>51000</v>
      </c>
      <c r="BE227" s="96">
        <v>51000</v>
      </c>
      <c r="BF227" s="96">
        <v>51000</v>
      </c>
      <c r="BG227" s="96">
        <v>51000</v>
      </c>
      <c r="BH227" s="96">
        <v>51000</v>
      </c>
      <c r="BI227" s="96">
        <v>51000</v>
      </c>
      <c r="BJ227" s="96">
        <v>51000</v>
      </c>
      <c r="BK227" s="96">
        <v>51000</v>
      </c>
      <c r="BL227" s="96">
        <v>51000</v>
      </c>
      <c r="BM227" s="96">
        <v>51000</v>
      </c>
      <c r="BN227" s="96">
        <v>229.56399489447099</v>
      </c>
      <c r="BO227" s="96">
        <v>229.4805098744979</v>
      </c>
      <c r="BP227" s="96">
        <v>229.39708555408751</v>
      </c>
      <c r="BQ227" s="96">
        <v>229.31089704106961</v>
      </c>
      <c r="BR227" s="96">
        <v>229.22477326880639</v>
      </c>
      <c r="BS227" s="96">
        <v>229.13871416438101</v>
      </c>
      <c r="BT227" s="96">
        <v>229.05271965497829</v>
      </c>
      <c r="BU227" s="96">
        <v>228.96538151671811</v>
      </c>
      <c r="BV227" s="96">
        <v>228.8795170353344</v>
      </c>
      <c r="BW227" s="96">
        <v>228.79371692999581</v>
      </c>
      <c r="BX227" s="96">
        <v>228.707981128363</v>
      </c>
      <c r="BY227" s="96">
        <v>228.62230955816429</v>
      </c>
      <c r="BZ227" s="96">
        <v>0</v>
      </c>
      <c r="CA227" s="96">
        <v>0</v>
      </c>
      <c r="CB227" s="96">
        <v>0</v>
      </c>
      <c r="CC227" s="96">
        <v>0</v>
      </c>
      <c r="CD227" s="96">
        <v>0</v>
      </c>
      <c r="CE227" s="96">
        <v>0</v>
      </c>
      <c r="CF227" s="96">
        <v>0</v>
      </c>
      <c r="CG227" s="96">
        <v>0</v>
      </c>
      <c r="CH227" s="96">
        <v>0</v>
      </c>
      <c r="CI227" s="96">
        <v>0</v>
      </c>
      <c r="CJ227" s="96">
        <v>0</v>
      </c>
      <c r="CK227" s="96">
        <v>0</v>
      </c>
      <c r="CL227" s="96">
        <v>51000</v>
      </c>
      <c r="CM227" s="96">
        <v>51000</v>
      </c>
      <c r="CN227" s="96">
        <v>51000</v>
      </c>
      <c r="CO227" s="96">
        <v>51000</v>
      </c>
      <c r="CP227" s="96">
        <v>51000</v>
      </c>
      <c r="CQ227" s="96">
        <v>51000</v>
      </c>
      <c r="CR227" s="96">
        <v>51000</v>
      </c>
      <c r="CS227" s="96">
        <v>51000</v>
      </c>
      <c r="CT227" s="96">
        <v>51000</v>
      </c>
      <c r="CU227" s="96">
        <v>51000</v>
      </c>
      <c r="CV227" s="96">
        <v>51000</v>
      </c>
      <c r="CW227" s="96">
        <v>51000</v>
      </c>
      <c r="CX227" s="96">
        <v>229.56399489447099</v>
      </c>
      <c r="CY227" s="96">
        <v>229.4805098744979</v>
      </c>
      <c r="CZ227" s="96">
        <v>229.39708555408751</v>
      </c>
      <c r="DA227" s="96">
        <v>229.31089704106961</v>
      </c>
      <c r="DB227" s="96">
        <v>229.22477326880639</v>
      </c>
      <c r="DC227" s="96">
        <v>229.13871416438101</v>
      </c>
      <c r="DD227" s="96">
        <v>229.05271965497829</v>
      </c>
      <c r="DE227" s="96">
        <v>228.96538151671811</v>
      </c>
      <c r="DF227" s="96">
        <v>228.8795170353344</v>
      </c>
      <c r="DG227" s="96">
        <v>228.79371692999581</v>
      </c>
      <c r="DH227" s="96">
        <v>228.707981128363</v>
      </c>
      <c r="DI227" s="96">
        <v>228.62230955816429</v>
      </c>
      <c r="DJ227" s="96">
        <v>0</v>
      </c>
      <c r="DK227" s="96">
        <v>0</v>
      </c>
      <c r="DL227" s="96">
        <v>0</v>
      </c>
      <c r="DM227" s="96">
        <v>0</v>
      </c>
      <c r="DN227" s="96">
        <v>0</v>
      </c>
      <c r="DO227" s="96">
        <v>0</v>
      </c>
      <c r="DP227" s="96">
        <v>0</v>
      </c>
      <c r="DQ227" s="96">
        <v>0</v>
      </c>
      <c r="DR227" s="96">
        <v>0</v>
      </c>
      <c r="DS227" s="96">
        <v>0</v>
      </c>
      <c r="DT227" s="96">
        <v>0</v>
      </c>
      <c r="DU227" s="96">
        <v>0</v>
      </c>
      <c r="DV227" s="96">
        <v>218.83037561308009</v>
      </c>
      <c r="DW227" s="96">
        <v>200.28717646624969</v>
      </c>
      <c r="DX227" s="96">
        <v>181.75739917191081</v>
      </c>
      <c r="DY227" s="96">
        <v>162.61359037563091</v>
      </c>
      <c r="DZ227" s="96">
        <v>143.48409716390691</v>
      </c>
      <c r="EA227" s="96">
        <v>124.3689034851225</v>
      </c>
      <c r="EB227" s="96">
        <v>105.26799331164671</v>
      </c>
      <c r="EC227" s="96">
        <v>85.868573632692062</v>
      </c>
      <c r="ED227" s="96">
        <v>66.796415981193576</v>
      </c>
      <c r="EE227" s="96">
        <v>47.738493634258191</v>
      </c>
      <c r="EF227" s="96">
        <v>28.694790660126031</v>
      </c>
      <c r="EG227" s="96">
        <v>9.6652911508521289</v>
      </c>
      <c r="EH227" s="101">
        <v>46023</v>
      </c>
      <c r="EI227" s="99">
        <v>0.03</v>
      </c>
      <c r="EJ227" t="s">
        <v>376</v>
      </c>
      <c r="EK227" s="101"/>
      <c r="EL227" s="99"/>
      <c r="EN227" s="101"/>
      <c r="EO227" s="99"/>
      <c r="EQ227" s="101"/>
      <c r="ER227" s="99"/>
    </row>
    <row r="228" spans="1:148" x14ac:dyDescent="0.3">
      <c r="A228" t="s">
        <v>39</v>
      </c>
      <c r="B228" t="s">
        <v>56</v>
      </c>
      <c r="C228" t="s">
        <v>102</v>
      </c>
      <c r="D228" t="s">
        <v>450</v>
      </c>
      <c r="E228" t="s">
        <v>666</v>
      </c>
      <c r="F228" s="94">
        <v>39000</v>
      </c>
      <c r="G228" s="95">
        <v>12</v>
      </c>
      <c r="H228" s="96">
        <v>1.04</v>
      </c>
      <c r="I228" s="96">
        <v>1.0434722222222219</v>
      </c>
      <c r="J228" s="97">
        <v>0.89399161196207155</v>
      </c>
      <c r="K228" s="96">
        <v>0.99667243444695852</v>
      </c>
      <c r="L228" s="96">
        <v>1.00672085504778</v>
      </c>
      <c r="M228" s="96">
        <v>1</v>
      </c>
      <c r="N228" s="98">
        <v>0.60399999999999998</v>
      </c>
      <c r="O228" s="98">
        <v>0.60603603894703284</v>
      </c>
      <c r="P228" s="98">
        <v>0.57988301700451172</v>
      </c>
      <c r="Q228" s="99">
        <v>0</v>
      </c>
      <c r="R228" s="96">
        <v>0.96787202580992038</v>
      </c>
      <c r="S228" s="96">
        <v>0.99194025098798855</v>
      </c>
      <c r="T228" s="99">
        <v>3.3386752136752569E-3</v>
      </c>
      <c r="U228" s="99">
        <v>2.9756422201517641E-2</v>
      </c>
      <c r="V228" s="95">
        <v>0</v>
      </c>
      <c r="W228" s="99">
        <v>0</v>
      </c>
      <c r="X228" s="99">
        <v>0</v>
      </c>
      <c r="Y228" s="95">
        <v>0</v>
      </c>
      <c r="Z228" s="95">
        <v>1</v>
      </c>
      <c r="AA228" s="98">
        <v>0.60603603894703284</v>
      </c>
      <c r="AB228" s="98">
        <v>0.57988301700451172</v>
      </c>
      <c r="AC228" s="100">
        <v>0</v>
      </c>
      <c r="AD228" s="96">
        <v>0</v>
      </c>
      <c r="AE228" s="95">
        <v>1</v>
      </c>
      <c r="AF228" s="95">
        <v>1</v>
      </c>
      <c r="AG228" s="96">
        <v>1.02</v>
      </c>
      <c r="AH228" s="96">
        <v>1.0180294435905091</v>
      </c>
      <c r="AI228" s="96">
        <v>1.038388944842646</v>
      </c>
      <c r="AJ228" s="96">
        <v>40560</v>
      </c>
      <c r="AK228" s="96">
        <v>40695.416666666672</v>
      </c>
      <c r="AL228" s="96">
        <v>34865.672866520792</v>
      </c>
      <c r="AM228" s="96">
        <v>38870.224943431393</v>
      </c>
      <c r="AN228" s="96">
        <v>39262.113346863429</v>
      </c>
      <c r="AO228" s="96">
        <v>39000</v>
      </c>
      <c r="AP228" s="96">
        <v>23556</v>
      </c>
      <c r="AQ228" s="96">
        <v>23635.40551893428</v>
      </c>
      <c r="AR228" s="96">
        <v>22615.437663175959</v>
      </c>
      <c r="AS228" s="96">
        <v>0</v>
      </c>
      <c r="AT228" s="96">
        <v>37747.009006586894</v>
      </c>
      <c r="AU228" s="96">
        <v>38685.669788531552</v>
      </c>
      <c r="AV228" s="96">
        <v>23635.40551893428</v>
      </c>
      <c r="AW228" s="96">
        <v>22615.437663175959</v>
      </c>
      <c r="AX228" s="96">
        <v>35100</v>
      </c>
      <c r="AY228" s="96">
        <v>34710</v>
      </c>
      <c r="AZ228" s="96">
        <v>35490</v>
      </c>
      <c r="BA228" s="96">
        <v>25545</v>
      </c>
      <c r="BB228" s="96">
        <v>39000</v>
      </c>
      <c r="BC228" s="96">
        <v>39000</v>
      </c>
      <c r="BD228" s="96">
        <v>39000</v>
      </c>
      <c r="BE228" s="96">
        <v>39000</v>
      </c>
      <c r="BF228" s="96">
        <v>39000</v>
      </c>
      <c r="BG228" s="96">
        <v>39000</v>
      </c>
      <c r="BH228" s="96">
        <v>39000</v>
      </c>
      <c r="BI228" s="96">
        <v>39000</v>
      </c>
      <c r="BJ228" s="96">
        <v>39000</v>
      </c>
      <c r="BK228" s="96">
        <v>39000</v>
      </c>
      <c r="BL228" s="96">
        <v>39000</v>
      </c>
      <c r="BM228" s="96">
        <v>39000</v>
      </c>
      <c r="BN228" s="96">
        <v>2297.307634842381</v>
      </c>
      <c r="BO228" s="96">
        <v>707.90959047169349</v>
      </c>
      <c r="BP228" s="96">
        <v>706.87257920349862</v>
      </c>
      <c r="BQ228" s="96">
        <v>705.80360463098259</v>
      </c>
      <c r="BR228" s="96">
        <v>704.73785830981672</v>
      </c>
      <c r="BS228" s="96">
        <v>703.67532563830321</v>
      </c>
      <c r="BT228" s="96">
        <v>702.61599210266672</v>
      </c>
      <c r="BU228" s="96">
        <v>2289.6042580454409</v>
      </c>
      <c r="BV228" s="96">
        <v>2288.5092143788679</v>
      </c>
      <c r="BW228" s="96">
        <v>2287.4174528301878</v>
      </c>
      <c r="BX228" s="96">
        <v>2286.3289586655269</v>
      </c>
      <c r="BY228" s="96">
        <v>2285.2437172390082</v>
      </c>
      <c r="BZ228" s="96">
        <v>1560.0000000000009</v>
      </c>
      <c r="CA228" s="96">
        <v>0</v>
      </c>
      <c r="CB228" s="96">
        <v>0</v>
      </c>
      <c r="CC228" s="96">
        <v>0</v>
      </c>
      <c r="CD228" s="96">
        <v>0</v>
      </c>
      <c r="CE228" s="96">
        <v>0</v>
      </c>
      <c r="CF228" s="96">
        <v>0</v>
      </c>
      <c r="CG228" s="96">
        <v>1560.0000000000009</v>
      </c>
      <c r="CH228" s="96">
        <v>1560.0000000000009</v>
      </c>
      <c r="CI228" s="96">
        <v>1560.0000000000009</v>
      </c>
      <c r="CJ228" s="96">
        <v>1560.0000000000009</v>
      </c>
      <c r="CK228" s="96">
        <v>1560.0000000000009</v>
      </c>
      <c r="CL228" s="96">
        <v>39000</v>
      </c>
      <c r="CM228" s="96">
        <v>39000</v>
      </c>
      <c r="CN228" s="96">
        <v>39000</v>
      </c>
      <c r="CO228" s="96">
        <v>39000</v>
      </c>
      <c r="CP228" s="96">
        <v>39000</v>
      </c>
      <c r="CQ228" s="96">
        <v>39000</v>
      </c>
      <c r="CR228" s="96">
        <v>39000</v>
      </c>
      <c r="CS228" s="96">
        <v>39000</v>
      </c>
      <c r="CT228" s="96">
        <v>39000</v>
      </c>
      <c r="CU228" s="96">
        <v>39000</v>
      </c>
      <c r="CV228" s="96">
        <v>39000</v>
      </c>
      <c r="CW228" s="96">
        <v>39000</v>
      </c>
      <c r="CX228" s="96">
        <v>708.94964888690026</v>
      </c>
      <c r="CY228" s="96">
        <v>707.90959047169349</v>
      </c>
      <c r="CZ228" s="96">
        <v>706.87257920349862</v>
      </c>
      <c r="DA228" s="96">
        <v>705.80360463098259</v>
      </c>
      <c r="DB228" s="96">
        <v>704.73785830981672</v>
      </c>
      <c r="DC228" s="96">
        <v>703.67532563830321</v>
      </c>
      <c r="DD228" s="96">
        <v>702.61599210266672</v>
      </c>
      <c r="DE228" s="96">
        <v>701.54255581292693</v>
      </c>
      <c r="DF228" s="96">
        <v>700.48962921044631</v>
      </c>
      <c r="DG228" s="96">
        <v>699.43985849056503</v>
      </c>
      <c r="DH228" s="96">
        <v>698.39322948607889</v>
      </c>
      <c r="DI228" s="96">
        <v>697.34972811443276</v>
      </c>
      <c r="DJ228" s="96">
        <v>1560.0000000000009</v>
      </c>
      <c r="DK228" s="96">
        <v>1560.0000000000009</v>
      </c>
      <c r="DL228" s="96">
        <v>1560.0000000000009</v>
      </c>
      <c r="DM228" s="96">
        <v>1560.0000000000009</v>
      </c>
      <c r="DN228" s="96">
        <v>1560.0000000000009</v>
      </c>
      <c r="DO228" s="96">
        <v>1560.0000000000009</v>
      </c>
      <c r="DP228" s="96">
        <v>1560.0000000000009</v>
      </c>
      <c r="DQ228" s="96">
        <v>0</v>
      </c>
      <c r="DR228" s="96">
        <v>0</v>
      </c>
      <c r="DS228" s="96">
        <v>0</v>
      </c>
      <c r="DT228" s="96">
        <v>0</v>
      </c>
      <c r="DU228" s="96">
        <v>0</v>
      </c>
      <c r="DV228" s="96">
        <v>2253.392682449617</v>
      </c>
      <c r="DW228" s="96">
        <v>2193.951205216496</v>
      </c>
      <c r="DX228" s="96">
        <v>2134.680778422668</v>
      </c>
      <c r="DY228" s="96">
        <v>2073.5802469135861</v>
      </c>
      <c r="DZ228" s="96">
        <v>2012.66096090255</v>
      </c>
      <c r="EA228" s="96">
        <v>1951.9221151278291</v>
      </c>
      <c r="EB228" s="96">
        <v>1891.3629090909069</v>
      </c>
      <c r="EC228" s="96">
        <v>259.60979860573087</v>
      </c>
      <c r="ED228" s="96">
        <v>201.7257631788834</v>
      </c>
      <c r="EE228" s="96">
        <v>144.0121639233507</v>
      </c>
      <c r="EF228" s="96">
        <v>86.468249186647967</v>
      </c>
      <c r="EG228" s="96">
        <v>29.09327172971787</v>
      </c>
      <c r="EH228" s="101">
        <v>46054</v>
      </c>
      <c r="EI228" s="99">
        <v>0.04</v>
      </c>
      <c r="EJ228" t="s">
        <v>376</v>
      </c>
      <c r="EK228" s="101">
        <v>46600</v>
      </c>
      <c r="EL228" s="99">
        <v>0.04</v>
      </c>
      <c r="EM228" t="s">
        <v>377</v>
      </c>
      <c r="EN228" s="101"/>
      <c r="EO228" s="99"/>
      <c r="EQ228" s="101"/>
      <c r="ER228" s="99"/>
    </row>
    <row r="229" spans="1:148" x14ac:dyDescent="0.3">
      <c r="A229" t="s">
        <v>39</v>
      </c>
      <c r="B229" t="s">
        <v>56</v>
      </c>
      <c r="C229" t="s">
        <v>103</v>
      </c>
      <c r="D229" t="s">
        <v>452</v>
      </c>
      <c r="E229" t="s">
        <v>667</v>
      </c>
      <c r="F229" s="94">
        <v>27000</v>
      </c>
      <c r="G229" s="95">
        <v>12</v>
      </c>
      <c r="H229" s="96">
        <v>1</v>
      </c>
      <c r="I229" s="96">
        <v>1</v>
      </c>
      <c r="J229" s="97">
        <v>0.89000000000000024</v>
      </c>
      <c r="K229" s="96">
        <v>1</v>
      </c>
      <c r="L229" s="96">
        <v>1.01123595505618</v>
      </c>
      <c r="M229" s="96">
        <v>1</v>
      </c>
      <c r="N229" s="98">
        <v>0.58799999999999997</v>
      </c>
      <c r="O229" s="98">
        <v>0.59460674157303361</v>
      </c>
      <c r="P229" s="98">
        <v>0.59460674157303361</v>
      </c>
      <c r="Q229" s="99">
        <v>0</v>
      </c>
      <c r="R229" s="96">
        <v>1</v>
      </c>
      <c r="S229" s="96">
        <v>1.01123595505618</v>
      </c>
      <c r="T229" s="99">
        <v>0</v>
      </c>
      <c r="U229" s="99">
        <v>0</v>
      </c>
      <c r="V229" s="95">
        <v>0</v>
      </c>
      <c r="W229" s="99">
        <v>0</v>
      </c>
      <c r="X229" s="99">
        <v>0</v>
      </c>
      <c r="Y229" s="95">
        <v>0</v>
      </c>
      <c r="Z229" s="95">
        <v>1</v>
      </c>
      <c r="AA229" s="98">
        <v>0.59460674157303361</v>
      </c>
      <c r="AB229" s="98">
        <v>0.59460674157303361</v>
      </c>
      <c r="AC229" s="100">
        <v>0</v>
      </c>
      <c r="AD229" s="96">
        <v>0</v>
      </c>
      <c r="AE229" s="95">
        <v>0</v>
      </c>
      <c r="AF229" s="95">
        <v>0</v>
      </c>
      <c r="AG229" s="96">
        <v>1</v>
      </c>
      <c r="AH229" s="96">
        <v>1</v>
      </c>
      <c r="AI229" s="96">
        <v>1</v>
      </c>
      <c r="AJ229" s="96">
        <v>27000</v>
      </c>
      <c r="AK229" s="96">
        <v>27000</v>
      </c>
      <c r="AL229" s="96">
        <v>24030.000000000011</v>
      </c>
      <c r="AM229" s="96">
        <v>27000</v>
      </c>
      <c r="AN229" s="96">
        <v>27303.370786516851</v>
      </c>
      <c r="AO229" s="96">
        <v>27000</v>
      </c>
      <c r="AP229" s="96">
        <v>15876</v>
      </c>
      <c r="AQ229" s="96">
        <v>16054.382022471909</v>
      </c>
      <c r="AR229" s="96">
        <v>16054.382022471909</v>
      </c>
      <c r="AS229" s="96">
        <v>0</v>
      </c>
      <c r="AT229" s="96">
        <v>27000</v>
      </c>
      <c r="AU229" s="96">
        <v>27303.370786516851</v>
      </c>
      <c r="AV229" s="96">
        <v>16054.382022471909</v>
      </c>
      <c r="AW229" s="96">
        <v>16054.382022471909</v>
      </c>
      <c r="AX229" s="96">
        <v>24300</v>
      </c>
      <c r="AY229" s="96">
        <v>24030</v>
      </c>
      <c r="AZ229" s="96">
        <v>24030</v>
      </c>
      <c r="BA229" s="96">
        <v>16875</v>
      </c>
      <c r="BB229" s="96">
        <v>27000</v>
      </c>
      <c r="BC229" s="96">
        <v>27000</v>
      </c>
      <c r="BD229" s="96">
        <v>27000</v>
      </c>
      <c r="BE229" s="96">
        <v>27000</v>
      </c>
      <c r="BF229" s="96">
        <v>27000</v>
      </c>
      <c r="BG229" s="96">
        <v>27000</v>
      </c>
      <c r="BH229" s="96">
        <v>27000</v>
      </c>
      <c r="BI229" s="96">
        <v>27000</v>
      </c>
      <c r="BJ229" s="96">
        <v>27000</v>
      </c>
      <c r="BK229" s="96">
        <v>27000</v>
      </c>
      <c r="BL229" s="96">
        <v>27000</v>
      </c>
      <c r="BM229" s="96">
        <v>27000</v>
      </c>
      <c r="BN229" s="96">
        <v>0</v>
      </c>
      <c r="BO229" s="96">
        <v>0</v>
      </c>
      <c r="BP229" s="96">
        <v>0</v>
      </c>
      <c r="BQ229" s="96">
        <v>0</v>
      </c>
      <c r="BR229" s="96">
        <v>0</v>
      </c>
      <c r="BS229" s="96">
        <v>0</v>
      </c>
      <c r="BT229" s="96">
        <v>0</v>
      </c>
      <c r="BU229" s="96">
        <v>0</v>
      </c>
      <c r="BV229" s="96">
        <v>0</v>
      </c>
      <c r="BW229" s="96">
        <v>0</v>
      </c>
      <c r="BX229" s="96">
        <v>0</v>
      </c>
      <c r="BY229" s="96">
        <v>0</v>
      </c>
      <c r="BZ229" s="96">
        <v>0</v>
      </c>
      <c r="CA229" s="96">
        <v>0</v>
      </c>
      <c r="CB229" s="96">
        <v>0</v>
      </c>
      <c r="CC229" s="96">
        <v>0</v>
      </c>
      <c r="CD229" s="96">
        <v>0</v>
      </c>
      <c r="CE229" s="96">
        <v>0</v>
      </c>
      <c r="CF229" s="96">
        <v>0</v>
      </c>
      <c r="CG229" s="96">
        <v>0</v>
      </c>
      <c r="CH229" s="96">
        <v>0</v>
      </c>
      <c r="CI229" s="96">
        <v>0</v>
      </c>
      <c r="CJ229" s="96">
        <v>0</v>
      </c>
      <c r="CK229" s="96">
        <v>0</v>
      </c>
      <c r="CL229" s="96">
        <v>27000</v>
      </c>
      <c r="CM229" s="96">
        <v>27000</v>
      </c>
      <c r="CN229" s="96">
        <v>27000</v>
      </c>
      <c r="CO229" s="96">
        <v>27000</v>
      </c>
      <c r="CP229" s="96">
        <v>27000</v>
      </c>
      <c r="CQ229" s="96">
        <v>27000</v>
      </c>
      <c r="CR229" s="96">
        <v>27000</v>
      </c>
      <c r="CS229" s="96">
        <v>27000</v>
      </c>
      <c r="CT229" s="96">
        <v>27000</v>
      </c>
      <c r="CU229" s="96">
        <v>27000</v>
      </c>
      <c r="CV229" s="96">
        <v>27000</v>
      </c>
      <c r="CW229" s="96">
        <v>27000</v>
      </c>
      <c r="CX229" s="96">
        <v>0</v>
      </c>
      <c r="CY229" s="96">
        <v>0</v>
      </c>
      <c r="CZ229" s="96">
        <v>0</v>
      </c>
      <c r="DA229" s="96">
        <v>0</v>
      </c>
      <c r="DB229" s="96">
        <v>0</v>
      </c>
      <c r="DC229" s="96">
        <v>0</v>
      </c>
      <c r="DD229" s="96">
        <v>0</v>
      </c>
      <c r="DE229" s="96">
        <v>0</v>
      </c>
      <c r="DF229" s="96">
        <v>0</v>
      </c>
      <c r="DG229" s="96">
        <v>0</v>
      </c>
      <c r="DH229" s="96">
        <v>0</v>
      </c>
      <c r="DI229" s="96">
        <v>0</v>
      </c>
      <c r="DJ229" s="96">
        <v>0</v>
      </c>
      <c r="DK229" s="96">
        <v>0</v>
      </c>
      <c r="DL229" s="96">
        <v>0</v>
      </c>
      <c r="DM229" s="96">
        <v>0</v>
      </c>
      <c r="DN229" s="96">
        <v>0</v>
      </c>
      <c r="DO229" s="96">
        <v>0</v>
      </c>
      <c r="DP229" s="96">
        <v>0</v>
      </c>
      <c r="DQ229" s="96">
        <v>0</v>
      </c>
      <c r="DR229" s="96">
        <v>0</v>
      </c>
      <c r="DS229" s="96">
        <v>0</v>
      </c>
      <c r="DT229" s="96">
        <v>0</v>
      </c>
      <c r="DU229" s="96">
        <v>0</v>
      </c>
      <c r="DV229" s="96">
        <v>0</v>
      </c>
      <c r="DW229" s="96">
        <v>0</v>
      </c>
      <c r="DX229" s="96">
        <v>0</v>
      </c>
      <c r="DY229" s="96">
        <v>0</v>
      </c>
      <c r="DZ229" s="96">
        <v>0</v>
      </c>
      <c r="EA229" s="96">
        <v>0</v>
      </c>
      <c r="EB229" s="96">
        <v>0</v>
      </c>
      <c r="EC229" s="96">
        <v>0</v>
      </c>
      <c r="ED229" s="96">
        <v>0</v>
      </c>
      <c r="EE229" s="96">
        <v>0</v>
      </c>
      <c r="EF229" s="96">
        <v>0</v>
      </c>
      <c r="EG229" s="96">
        <v>0</v>
      </c>
      <c r="EH229" s="101"/>
      <c r="EI229" s="99"/>
      <c r="EK229" s="101"/>
      <c r="EL229" s="99"/>
      <c r="EN229" s="101"/>
      <c r="EO229" s="99"/>
      <c r="EQ229" s="101"/>
      <c r="ER229" s="99"/>
    </row>
    <row r="230" spans="1:148" x14ac:dyDescent="0.3">
      <c r="A230" t="s">
        <v>39</v>
      </c>
      <c r="B230" t="s">
        <v>56</v>
      </c>
      <c r="C230" t="s">
        <v>105</v>
      </c>
      <c r="D230" t="s">
        <v>454</v>
      </c>
      <c r="E230" t="s">
        <v>668</v>
      </c>
      <c r="F230" s="94">
        <v>66000</v>
      </c>
      <c r="G230" s="95">
        <v>12</v>
      </c>
      <c r="H230" s="96">
        <v>1.06</v>
      </c>
      <c r="I230" s="96">
        <v>1.058125</v>
      </c>
      <c r="J230" s="97">
        <v>0.89299370897155361</v>
      </c>
      <c r="K230" s="96">
        <v>1.0017720023626699</v>
      </c>
      <c r="L230" s="96">
        <v>1.0078458458979691</v>
      </c>
      <c r="M230" s="96">
        <v>1</v>
      </c>
      <c r="N230" s="98">
        <v>0.61599999999999999</v>
      </c>
      <c r="O230" s="98">
        <v>0.62193315868875387</v>
      </c>
      <c r="P230" s="98">
        <v>0.61396400357307479</v>
      </c>
      <c r="Q230" s="99">
        <v>0</v>
      </c>
      <c r="R230" s="96">
        <v>0.99999999999999978</v>
      </c>
      <c r="S230" s="96">
        <v>0.99669481099525148</v>
      </c>
      <c r="T230" s="99">
        <v>-1.768867924528128E-3</v>
      </c>
      <c r="U230" s="99">
        <v>1.7720023626699439E-3</v>
      </c>
      <c r="V230" s="95">
        <v>0</v>
      </c>
      <c r="W230" s="99">
        <v>0</v>
      </c>
      <c r="X230" s="99">
        <v>0</v>
      </c>
      <c r="Y230" s="95">
        <v>0</v>
      </c>
      <c r="Z230" s="95">
        <v>1</v>
      </c>
      <c r="AA230" s="98">
        <v>0.62193315868875387</v>
      </c>
      <c r="AB230" s="98">
        <v>0.61396400357307479</v>
      </c>
      <c r="AC230" s="100">
        <v>0</v>
      </c>
      <c r="AD230" s="96">
        <v>0</v>
      </c>
      <c r="AE230" s="95">
        <v>1</v>
      </c>
      <c r="AF230" s="95">
        <v>0</v>
      </c>
      <c r="AG230" s="96">
        <v>1.0149999999999999</v>
      </c>
      <c r="AH230" s="96">
        <v>1.0135066962933139</v>
      </c>
      <c r="AI230" s="96">
        <v>1.0287103239393121</v>
      </c>
      <c r="AJ230" s="96">
        <v>69960</v>
      </c>
      <c r="AK230" s="96">
        <v>69836.250000000015</v>
      </c>
      <c r="AL230" s="96">
        <v>58937.584792122543</v>
      </c>
      <c r="AM230" s="96">
        <v>66116.952155936204</v>
      </c>
      <c r="AN230" s="96">
        <v>66517.825829265945</v>
      </c>
      <c r="AO230" s="96">
        <v>66000</v>
      </c>
      <c r="AP230" s="96">
        <v>40656</v>
      </c>
      <c r="AQ230" s="96">
        <v>41047.588473457763</v>
      </c>
      <c r="AR230" s="96">
        <v>40521.624235822943</v>
      </c>
      <c r="AS230" s="96">
        <v>0</v>
      </c>
      <c r="AT230" s="96">
        <v>65999.999999999985</v>
      </c>
      <c r="AU230" s="96">
        <v>65781.857525686602</v>
      </c>
      <c r="AV230" s="96">
        <v>41047.588473457763</v>
      </c>
      <c r="AW230" s="96">
        <v>40521.624235822943</v>
      </c>
      <c r="AX230" s="96">
        <v>59400</v>
      </c>
      <c r="AY230" s="96">
        <v>58740</v>
      </c>
      <c r="AZ230" s="96">
        <v>59730</v>
      </c>
      <c r="BA230" s="96">
        <v>42570</v>
      </c>
      <c r="BB230" s="96">
        <v>66000</v>
      </c>
      <c r="BC230" s="96">
        <v>66000</v>
      </c>
      <c r="BD230" s="96">
        <v>66000</v>
      </c>
      <c r="BE230" s="96">
        <v>66000</v>
      </c>
      <c r="BF230" s="96">
        <v>66000</v>
      </c>
      <c r="BG230" s="96">
        <v>66000</v>
      </c>
      <c r="BH230" s="96">
        <v>66000</v>
      </c>
      <c r="BI230" s="96">
        <v>66000</v>
      </c>
      <c r="BJ230" s="96">
        <v>66000</v>
      </c>
      <c r="BK230" s="96">
        <v>66000</v>
      </c>
      <c r="BL230" s="96">
        <v>66000</v>
      </c>
      <c r="BM230" s="96">
        <v>66000</v>
      </c>
      <c r="BN230" s="96">
        <v>4910.761726870498</v>
      </c>
      <c r="BO230" s="96">
        <v>4909.7185787607623</v>
      </c>
      <c r="BP230" s="96">
        <v>4908.677717165835</v>
      </c>
      <c r="BQ230" s="96">
        <v>893.96600776824278</v>
      </c>
      <c r="BR230" s="96">
        <v>892.95532752197812</v>
      </c>
      <c r="BS230" s="96">
        <v>891.94692995988055</v>
      </c>
      <c r="BT230" s="96">
        <v>890.94080735732905</v>
      </c>
      <c r="BU230" s="96">
        <v>889.92051422555414</v>
      </c>
      <c r="BV230" s="96">
        <v>888.91895548640582</v>
      </c>
      <c r="BW230" s="96">
        <v>887.91964861626877</v>
      </c>
      <c r="BX230" s="96">
        <v>886.92258602915786</v>
      </c>
      <c r="BY230" s="96">
        <v>885.92776017308722</v>
      </c>
      <c r="BZ230" s="96">
        <v>3960.0000000000041</v>
      </c>
      <c r="CA230" s="96">
        <v>3960.0000000000041</v>
      </c>
      <c r="CB230" s="96">
        <v>3960.0000000000041</v>
      </c>
      <c r="CC230" s="96">
        <v>0</v>
      </c>
      <c r="CD230" s="96">
        <v>0</v>
      </c>
      <c r="CE230" s="96">
        <v>0</v>
      </c>
      <c r="CF230" s="96">
        <v>0</v>
      </c>
      <c r="CG230" s="96">
        <v>0</v>
      </c>
      <c r="CH230" s="96">
        <v>0</v>
      </c>
      <c r="CI230" s="96">
        <v>0</v>
      </c>
      <c r="CJ230" s="96">
        <v>0</v>
      </c>
      <c r="CK230" s="96">
        <v>0</v>
      </c>
      <c r="CL230" s="96">
        <v>66000</v>
      </c>
      <c r="CM230" s="96">
        <v>66000</v>
      </c>
      <c r="CN230" s="96">
        <v>66000</v>
      </c>
      <c r="CO230" s="96">
        <v>66000</v>
      </c>
      <c r="CP230" s="96">
        <v>66000</v>
      </c>
      <c r="CQ230" s="96">
        <v>66000</v>
      </c>
      <c r="CR230" s="96">
        <v>66000</v>
      </c>
      <c r="CS230" s="96">
        <v>66000</v>
      </c>
      <c r="CT230" s="96">
        <v>66000</v>
      </c>
      <c r="CU230" s="96">
        <v>66000</v>
      </c>
      <c r="CV230" s="96">
        <v>66000</v>
      </c>
      <c r="CW230" s="96">
        <v>66000</v>
      </c>
      <c r="CX230" s="96">
        <v>896.9450253495213</v>
      </c>
      <c r="CY230" s="96">
        <v>895.96092335921003</v>
      </c>
      <c r="CZ230" s="96">
        <v>894.97897845833529</v>
      </c>
      <c r="DA230" s="96">
        <v>893.96600776824278</v>
      </c>
      <c r="DB230" s="96">
        <v>892.95532752197812</v>
      </c>
      <c r="DC230" s="96">
        <v>891.94692995988055</v>
      </c>
      <c r="DD230" s="96">
        <v>890.94080735732905</v>
      </c>
      <c r="DE230" s="96">
        <v>889.92051422555414</v>
      </c>
      <c r="DF230" s="96">
        <v>888.91895548640582</v>
      </c>
      <c r="DG230" s="96">
        <v>887.91964861626877</v>
      </c>
      <c r="DH230" s="96">
        <v>886.92258602915786</v>
      </c>
      <c r="DI230" s="96">
        <v>885.92776017308722</v>
      </c>
      <c r="DJ230" s="96">
        <v>0</v>
      </c>
      <c r="DK230" s="96">
        <v>0</v>
      </c>
      <c r="DL230" s="96">
        <v>0</v>
      </c>
      <c r="DM230" s="96">
        <v>0</v>
      </c>
      <c r="DN230" s="96">
        <v>0</v>
      </c>
      <c r="DO230" s="96">
        <v>0</v>
      </c>
      <c r="DP230" s="96">
        <v>0</v>
      </c>
      <c r="DQ230" s="96">
        <v>0</v>
      </c>
      <c r="DR230" s="96">
        <v>0</v>
      </c>
      <c r="DS230" s="96">
        <v>0</v>
      </c>
      <c r="DT230" s="96">
        <v>0</v>
      </c>
      <c r="DU230" s="96">
        <v>0</v>
      </c>
      <c r="DV230" s="96">
        <v>847.34016175147974</v>
      </c>
      <c r="DW230" s="96">
        <v>774.97951245765057</v>
      </c>
      <c r="DX230" s="96">
        <v>702.77535111887164</v>
      </c>
      <c r="DY230" s="96">
        <v>628.28758680449459</v>
      </c>
      <c r="DZ230" s="96">
        <v>553.96599962208848</v>
      </c>
      <c r="EA230" s="96">
        <v>479.81003409644751</v>
      </c>
      <c r="EB230" s="96">
        <v>405.81913722532897</v>
      </c>
      <c r="EC230" s="96">
        <v>330.78385750474843</v>
      </c>
      <c r="ED230" s="96">
        <v>257.12413223942042</v>
      </c>
      <c r="EE230" s="96">
        <v>183.62782239734179</v>
      </c>
      <c r="EF230" s="96">
        <v>110.2943847709454</v>
      </c>
      <c r="EG230" s="96">
        <v>37.123278557643417</v>
      </c>
      <c r="EH230" s="101">
        <v>46113</v>
      </c>
      <c r="EI230" s="99">
        <v>0.06</v>
      </c>
      <c r="EJ230" t="s">
        <v>376</v>
      </c>
      <c r="EK230" s="101"/>
      <c r="EL230" s="99"/>
      <c r="EN230" s="101"/>
      <c r="EO230" s="99"/>
      <c r="EQ230" s="101"/>
      <c r="ER230" s="99"/>
    </row>
    <row r="231" spans="1:148" x14ac:dyDescent="0.3">
      <c r="A231" t="s">
        <v>39</v>
      </c>
      <c r="B231" t="s">
        <v>56</v>
      </c>
      <c r="C231" t="s">
        <v>106</v>
      </c>
      <c r="D231" t="s">
        <v>456</v>
      </c>
      <c r="E231" t="s">
        <v>669</v>
      </c>
      <c r="F231" s="94">
        <v>54000</v>
      </c>
      <c r="G231" s="95">
        <v>12</v>
      </c>
      <c r="H231" s="96">
        <v>1.02</v>
      </c>
      <c r="I231" s="96">
        <v>1.018888888888889</v>
      </c>
      <c r="J231" s="97">
        <v>0.88900209700948218</v>
      </c>
      <c r="K231" s="96">
        <v>1.001090512540894</v>
      </c>
      <c r="L231" s="96">
        <v>1.0123710652961491</v>
      </c>
      <c r="M231" s="96">
        <v>1</v>
      </c>
      <c r="N231" s="98">
        <v>0.6</v>
      </c>
      <c r="O231" s="98">
        <v>0.60808504118333573</v>
      </c>
      <c r="P231" s="98">
        <v>0.60970665058915019</v>
      </c>
      <c r="Q231" s="99">
        <v>0</v>
      </c>
      <c r="R231" s="96">
        <v>1</v>
      </c>
      <c r="S231" s="96">
        <v>1.016177750981917</v>
      </c>
      <c r="T231" s="99">
        <v>-1.089324618736343E-3</v>
      </c>
      <c r="U231" s="99">
        <v>1.090512540893984E-3</v>
      </c>
      <c r="V231" s="95">
        <v>0</v>
      </c>
      <c r="W231" s="99">
        <v>0</v>
      </c>
      <c r="X231" s="99">
        <v>0</v>
      </c>
      <c r="Y231" s="95">
        <v>0</v>
      </c>
      <c r="Z231" s="95">
        <v>1</v>
      </c>
      <c r="AA231" s="98">
        <v>0.60808504118333573</v>
      </c>
      <c r="AB231" s="98">
        <v>0.60970665058915019</v>
      </c>
      <c r="AC231" s="100">
        <v>0</v>
      </c>
      <c r="AD231" s="96">
        <v>0</v>
      </c>
      <c r="AE231" s="95">
        <v>1</v>
      </c>
      <c r="AF231" s="95">
        <v>0</v>
      </c>
      <c r="AG231" s="96">
        <v>1.006666666666667</v>
      </c>
      <c r="AH231" s="96">
        <v>0.99551801636857096</v>
      </c>
      <c r="AI231" s="96">
        <v>1.0021548477780691</v>
      </c>
      <c r="AJ231" s="96">
        <v>55080</v>
      </c>
      <c r="AK231" s="96">
        <v>55020</v>
      </c>
      <c r="AL231" s="96">
        <v>48006.113238512044</v>
      </c>
      <c r="AM231" s="96">
        <v>54058.887677208288</v>
      </c>
      <c r="AN231" s="96">
        <v>54668.037525992047</v>
      </c>
      <c r="AO231" s="96">
        <v>54000</v>
      </c>
      <c r="AP231" s="96">
        <v>32400</v>
      </c>
      <c r="AQ231" s="96">
        <v>32836.59222390013</v>
      </c>
      <c r="AR231" s="96">
        <v>32924.159131814107</v>
      </c>
      <c r="AS231" s="96">
        <v>0</v>
      </c>
      <c r="AT231" s="96">
        <v>54000.000000000007</v>
      </c>
      <c r="AU231" s="96">
        <v>54873.598553023498</v>
      </c>
      <c r="AV231" s="96">
        <v>32836.59222390013</v>
      </c>
      <c r="AW231" s="96">
        <v>32924.159131814107</v>
      </c>
      <c r="AX231" s="96">
        <v>48600</v>
      </c>
      <c r="AY231" s="96">
        <v>48060</v>
      </c>
      <c r="AZ231" s="96">
        <v>47790</v>
      </c>
      <c r="BA231" s="96">
        <v>33210</v>
      </c>
      <c r="BB231" s="96">
        <v>54000</v>
      </c>
      <c r="BC231" s="96">
        <v>54000</v>
      </c>
      <c r="BD231" s="96">
        <v>54000</v>
      </c>
      <c r="BE231" s="96">
        <v>54000</v>
      </c>
      <c r="BF231" s="96">
        <v>54000</v>
      </c>
      <c r="BG231" s="96">
        <v>54000</v>
      </c>
      <c r="BH231" s="96">
        <v>54000</v>
      </c>
      <c r="BI231" s="96">
        <v>54000</v>
      </c>
      <c r="BJ231" s="96">
        <v>54000</v>
      </c>
      <c r="BK231" s="96">
        <v>54000</v>
      </c>
      <c r="BL231" s="96">
        <v>54000</v>
      </c>
      <c r="BM231" s="96">
        <v>54000</v>
      </c>
      <c r="BN231" s="96">
        <v>833.63556710190517</v>
      </c>
      <c r="BO231" s="96">
        <v>833.54647314094836</v>
      </c>
      <c r="BP231" s="96">
        <v>833.45731471773195</v>
      </c>
      <c r="BQ231" s="96">
        <v>833.36506612361245</v>
      </c>
      <c r="BR231" s="96">
        <v>-241.8894622837764</v>
      </c>
      <c r="BS231" s="96">
        <v>-241.98003756767349</v>
      </c>
      <c r="BT231" s="96">
        <v>-242.0706807086506</v>
      </c>
      <c r="BU231" s="96">
        <v>-242.1628794161532</v>
      </c>
      <c r="BV231" s="96">
        <v>-242.25365961579271</v>
      </c>
      <c r="BW231" s="96">
        <v>-242.34450790293781</v>
      </c>
      <c r="BX231" s="96">
        <v>-242.43542435424331</v>
      </c>
      <c r="BY231" s="96">
        <v>-242.52640904644159</v>
      </c>
      <c r="BZ231" s="96">
        <v>1080.0000000000009</v>
      </c>
      <c r="CA231" s="96">
        <v>1080.0000000000009</v>
      </c>
      <c r="CB231" s="96">
        <v>1080.0000000000009</v>
      </c>
      <c r="CC231" s="96">
        <v>1080.0000000000009</v>
      </c>
      <c r="CD231" s="96">
        <v>0</v>
      </c>
      <c r="CE231" s="96">
        <v>0</v>
      </c>
      <c r="CF231" s="96">
        <v>0</v>
      </c>
      <c r="CG231" s="96">
        <v>0</v>
      </c>
      <c r="CH231" s="96">
        <v>0</v>
      </c>
      <c r="CI231" s="96">
        <v>0</v>
      </c>
      <c r="CJ231" s="96">
        <v>0</v>
      </c>
      <c r="CK231" s="96">
        <v>0</v>
      </c>
      <c r="CL231" s="96">
        <v>54000</v>
      </c>
      <c r="CM231" s="96">
        <v>54000</v>
      </c>
      <c r="CN231" s="96">
        <v>54000</v>
      </c>
      <c r="CO231" s="96">
        <v>54000</v>
      </c>
      <c r="CP231" s="96">
        <v>54000</v>
      </c>
      <c r="CQ231" s="96">
        <v>54000</v>
      </c>
      <c r="CR231" s="96">
        <v>54000</v>
      </c>
      <c r="CS231" s="96">
        <v>54000</v>
      </c>
      <c r="CT231" s="96">
        <v>54000</v>
      </c>
      <c r="CU231" s="96">
        <v>54000</v>
      </c>
      <c r="CV231" s="96">
        <v>54000</v>
      </c>
      <c r="CW231" s="96">
        <v>54000</v>
      </c>
      <c r="CX231" s="96">
        <v>-241.53375774323021</v>
      </c>
      <c r="CY231" s="96">
        <v>-241.62110476377259</v>
      </c>
      <c r="CZ231" s="96">
        <v>-241.70851498261769</v>
      </c>
      <c r="DA231" s="96">
        <v>-241.79895478077219</v>
      </c>
      <c r="DB231" s="96">
        <v>-241.8894622837764</v>
      </c>
      <c r="DC231" s="96">
        <v>-241.98003756767349</v>
      </c>
      <c r="DD231" s="96">
        <v>-242.0706807086506</v>
      </c>
      <c r="DE231" s="96">
        <v>-242.1628794161532</v>
      </c>
      <c r="DF231" s="96">
        <v>-242.25365961579271</v>
      </c>
      <c r="DG231" s="96">
        <v>-242.34450790293781</v>
      </c>
      <c r="DH231" s="96">
        <v>-242.43542435424331</v>
      </c>
      <c r="DI231" s="96">
        <v>-242.52640904644159</v>
      </c>
      <c r="DJ231" s="96">
        <v>0</v>
      </c>
      <c r="DK231" s="96">
        <v>0</v>
      </c>
      <c r="DL231" s="96">
        <v>0</v>
      </c>
      <c r="DM231" s="96">
        <v>0</v>
      </c>
      <c r="DN231" s="96">
        <v>0</v>
      </c>
      <c r="DO231" s="96">
        <v>0</v>
      </c>
      <c r="DP231" s="96">
        <v>0</v>
      </c>
      <c r="DQ231" s="96">
        <v>0</v>
      </c>
      <c r="DR231" s="96">
        <v>0</v>
      </c>
      <c r="DS231" s="96">
        <v>0</v>
      </c>
      <c r="DT231" s="96">
        <v>0</v>
      </c>
      <c r="DU231" s="96">
        <v>0</v>
      </c>
      <c r="DV231" s="96">
        <v>-232.3159585664454</v>
      </c>
      <c r="DW231" s="96">
        <v>-212.78429730694739</v>
      </c>
      <c r="DX231" s="96">
        <v>-193.23844073935041</v>
      </c>
      <c r="DY231" s="96">
        <v>-173.0150710421585</v>
      </c>
      <c r="DZ231" s="96">
        <v>-152.7764936481868</v>
      </c>
      <c r="EA231" s="96">
        <v>-132.52269139699609</v>
      </c>
      <c r="EB231" s="96">
        <v>-112.25364710236811</v>
      </c>
      <c r="EC231" s="96">
        <v>-91.636686762976097</v>
      </c>
      <c r="ED231" s="96">
        <v>-71.33685614104057</v>
      </c>
      <c r="EE231" s="96">
        <v>-51.021731478223309</v>
      </c>
      <c r="EF231" s="96">
        <v>-30.691295484031269</v>
      </c>
      <c r="EG231" s="96">
        <v>-10.345530841922249</v>
      </c>
      <c r="EH231" s="101">
        <v>46143</v>
      </c>
      <c r="EI231" s="99">
        <v>0.02</v>
      </c>
      <c r="EJ231" t="s">
        <v>376</v>
      </c>
      <c r="EK231" s="101"/>
      <c r="EL231" s="99"/>
      <c r="EN231" s="101"/>
      <c r="EO231" s="99"/>
      <c r="EQ231" s="101"/>
      <c r="ER231" s="99"/>
    </row>
    <row r="232" spans="1:148" x14ac:dyDescent="0.3">
      <c r="A232" t="s">
        <v>39</v>
      </c>
      <c r="B232" t="s">
        <v>56</v>
      </c>
      <c r="C232" t="s">
        <v>107</v>
      </c>
      <c r="D232" t="s">
        <v>458</v>
      </c>
      <c r="E232" t="s">
        <v>670</v>
      </c>
      <c r="F232" s="94">
        <v>42000</v>
      </c>
      <c r="G232" s="95">
        <v>12</v>
      </c>
      <c r="H232" s="96">
        <v>1</v>
      </c>
      <c r="I232" s="96">
        <v>1.016805555555556</v>
      </c>
      <c r="J232" s="97">
        <v>0.89199580598103567</v>
      </c>
      <c r="K232" s="96">
        <v>0.98347220325092199</v>
      </c>
      <c r="L232" s="96">
        <v>1.0089733538715031</v>
      </c>
      <c r="M232" s="96">
        <v>1</v>
      </c>
      <c r="N232" s="98">
        <v>0.58399999999999996</v>
      </c>
      <c r="O232" s="98">
        <v>0.57950159245443178</v>
      </c>
      <c r="P232" s="98">
        <v>0.56245317069194689</v>
      </c>
      <c r="Q232" s="99">
        <v>0</v>
      </c>
      <c r="R232" s="96">
        <v>0.96166688927474264</v>
      </c>
      <c r="S232" s="96">
        <v>1.0014951695611229</v>
      </c>
      <c r="T232" s="99">
        <v>1.6805555555555522E-2</v>
      </c>
      <c r="U232" s="99">
        <v>2.2674498019396468E-2</v>
      </c>
      <c r="V232" s="95">
        <v>0</v>
      </c>
      <c r="W232" s="99">
        <v>0</v>
      </c>
      <c r="X232" s="99">
        <v>0</v>
      </c>
      <c r="Y232" s="95">
        <v>0</v>
      </c>
      <c r="Z232" s="95">
        <v>1</v>
      </c>
      <c r="AA232" s="98">
        <v>0.57950159245443178</v>
      </c>
      <c r="AB232" s="98">
        <v>0.56245317069194689</v>
      </c>
      <c r="AC232" s="100">
        <v>0</v>
      </c>
      <c r="AD232" s="96">
        <v>0</v>
      </c>
      <c r="AE232" s="95">
        <v>0</v>
      </c>
      <c r="AF232" s="95">
        <v>1</v>
      </c>
      <c r="AG232" s="96">
        <v>1.036666666666666</v>
      </c>
      <c r="AH232" s="96">
        <v>1.0089942603284909</v>
      </c>
      <c r="AI232" s="96">
        <v>1.045990593446533</v>
      </c>
      <c r="AJ232" s="96">
        <v>42000</v>
      </c>
      <c r="AK232" s="96">
        <v>42705.833333333328</v>
      </c>
      <c r="AL232" s="96">
        <v>37463.823851203488</v>
      </c>
      <c r="AM232" s="96">
        <v>41305.832536538721</v>
      </c>
      <c r="AN232" s="96">
        <v>42376.880862603117</v>
      </c>
      <c r="AO232" s="96">
        <v>42000</v>
      </c>
      <c r="AP232" s="96">
        <v>24528</v>
      </c>
      <c r="AQ232" s="96">
        <v>24339.06688308614</v>
      </c>
      <c r="AR232" s="96">
        <v>23623.033169061771</v>
      </c>
      <c r="AS232" s="96">
        <v>0</v>
      </c>
      <c r="AT232" s="96">
        <v>40390.009349539192</v>
      </c>
      <c r="AU232" s="96">
        <v>42062.797121567142</v>
      </c>
      <c r="AV232" s="96">
        <v>24339.06688308614</v>
      </c>
      <c r="AW232" s="96">
        <v>23623.033169061771</v>
      </c>
      <c r="AX232" s="96">
        <v>37800</v>
      </c>
      <c r="AY232" s="96">
        <v>37380</v>
      </c>
      <c r="AZ232" s="96">
        <v>37800</v>
      </c>
      <c r="BA232" s="96">
        <v>26670</v>
      </c>
      <c r="BB232" s="96">
        <v>42000</v>
      </c>
      <c r="BC232" s="96">
        <v>42000</v>
      </c>
      <c r="BD232" s="96">
        <v>42000</v>
      </c>
      <c r="BE232" s="96">
        <v>42000</v>
      </c>
      <c r="BF232" s="96">
        <v>42000</v>
      </c>
      <c r="BG232" s="96">
        <v>42000</v>
      </c>
      <c r="BH232" s="96">
        <v>42000</v>
      </c>
      <c r="BI232" s="96">
        <v>42000</v>
      </c>
      <c r="BJ232" s="96">
        <v>42000</v>
      </c>
      <c r="BK232" s="96">
        <v>42000</v>
      </c>
      <c r="BL232" s="96">
        <v>42000</v>
      </c>
      <c r="BM232" s="96">
        <v>42000</v>
      </c>
      <c r="BN232" s="96">
        <v>379.30991822444332</v>
      </c>
      <c r="BO232" s="96">
        <v>2074.1945852392141</v>
      </c>
      <c r="BP232" s="96">
        <v>2073.907274950896</v>
      </c>
      <c r="BQ232" s="96">
        <v>2073.6106653499592</v>
      </c>
      <c r="BR232" s="96">
        <v>2073.3145021030882</v>
      </c>
      <c r="BS232" s="96">
        <v>2073.0187842035189</v>
      </c>
      <c r="BT232" s="96">
        <v>2072.7235106474609</v>
      </c>
      <c r="BU232" s="96">
        <v>2072.423850839954</v>
      </c>
      <c r="BV232" s="96">
        <v>2072.1294702149648</v>
      </c>
      <c r="BW232" s="96">
        <v>2071.8355309239719</v>
      </c>
      <c r="BX232" s="96">
        <v>2071.5420319752429</v>
      </c>
      <c r="BY232" s="96">
        <v>2071.2489723800309</v>
      </c>
      <c r="BZ232" s="96">
        <v>0</v>
      </c>
      <c r="CA232" s="96">
        <v>1680.000000000002</v>
      </c>
      <c r="CB232" s="96">
        <v>1680.000000000002</v>
      </c>
      <c r="CC232" s="96">
        <v>1680.000000000002</v>
      </c>
      <c r="CD232" s="96">
        <v>1680.000000000002</v>
      </c>
      <c r="CE232" s="96">
        <v>1680.000000000002</v>
      </c>
      <c r="CF232" s="96">
        <v>1680.000000000002</v>
      </c>
      <c r="CG232" s="96">
        <v>1680.000000000002</v>
      </c>
      <c r="CH232" s="96">
        <v>1680.000000000002</v>
      </c>
      <c r="CI232" s="96">
        <v>1680.000000000002</v>
      </c>
      <c r="CJ232" s="96">
        <v>1680.000000000002</v>
      </c>
      <c r="CK232" s="96">
        <v>1680.000000000002</v>
      </c>
      <c r="CL232" s="96">
        <v>42000</v>
      </c>
      <c r="CM232" s="96">
        <v>42000</v>
      </c>
      <c r="CN232" s="96">
        <v>42000</v>
      </c>
      <c r="CO232" s="96">
        <v>42000</v>
      </c>
      <c r="CP232" s="96">
        <v>42000</v>
      </c>
      <c r="CQ232" s="96">
        <v>42000</v>
      </c>
      <c r="CR232" s="96">
        <v>42000</v>
      </c>
      <c r="CS232" s="96">
        <v>42000</v>
      </c>
      <c r="CT232" s="96">
        <v>42000</v>
      </c>
      <c r="CU232" s="96">
        <v>42000</v>
      </c>
      <c r="CV232" s="96">
        <v>42000</v>
      </c>
      <c r="CW232" s="96">
        <v>42000</v>
      </c>
      <c r="CX232" s="96">
        <v>379.30991822444332</v>
      </c>
      <c r="CY232" s="96">
        <v>379.03325503770708</v>
      </c>
      <c r="CZ232" s="96">
        <v>378.75699514509307</v>
      </c>
      <c r="DA232" s="96">
        <v>378.47179360572801</v>
      </c>
      <c r="DB232" s="96">
        <v>378.18702125297062</v>
      </c>
      <c r="DC232" s="96">
        <v>377.90267711876697</v>
      </c>
      <c r="DD232" s="96">
        <v>377.61876023794548</v>
      </c>
      <c r="DE232" s="96">
        <v>377.3306258076463</v>
      </c>
      <c r="DF232" s="96">
        <v>377.04756751438578</v>
      </c>
      <c r="DG232" s="96">
        <v>376.76493358074481</v>
      </c>
      <c r="DH232" s="96">
        <v>376.48272305311542</v>
      </c>
      <c r="DI232" s="96">
        <v>376.20093498079927</v>
      </c>
      <c r="DJ232" s="96">
        <v>1680.000000000002</v>
      </c>
      <c r="DK232" s="96">
        <v>0</v>
      </c>
      <c r="DL232" s="96">
        <v>0</v>
      </c>
      <c r="DM232" s="96">
        <v>0</v>
      </c>
      <c r="DN232" s="96">
        <v>0</v>
      </c>
      <c r="DO232" s="96">
        <v>0</v>
      </c>
      <c r="DP232" s="96">
        <v>0</v>
      </c>
      <c r="DQ232" s="96">
        <v>0</v>
      </c>
      <c r="DR232" s="96">
        <v>0</v>
      </c>
      <c r="DS232" s="96">
        <v>0</v>
      </c>
      <c r="DT232" s="96">
        <v>0</v>
      </c>
      <c r="DU232" s="96">
        <v>0</v>
      </c>
      <c r="DV232" s="96">
        <v>2054.3495052782582</v>
      </c>
      <c r="DW232" s="96">
        <v>329.33104631218413</v>
      </c>
      <c r="DX232" s="96">
        <v>298.75488191578768</v>
      </c>
      <c r="DY232" s="96">
        <v>267.18864692928969</v>
      </c>
      <c r="DZ232" s="96">
        <v>235.66949059302851</v>
      </c>
      <c r="EA232" s="96">
        <v>204.19730766412189</v>
      </c>
      <c r="EB232" s="96">
        <v>172.7719932131393</v>
      </c>
      <c r="EC232" s="96">
        <v>140.87942916387331</v>
      </c>
      <c r="ED232" s="96">
        <v>109.5483021719521</v>
      </c>
      <c r="EE232" s="96">
        <v>78.263729036503364</v>
      </c>
      <c r="EF232" s="96">
        <v>47.025606075357551</v>
      </c>
      <c r="EG232" s="96">
        <v>15.83382991401505</v>
      </c>
      <c r="EH232" s="101">
        <v>46419</v>
      </c>
      <c r="EI232" s="99">
        <v>0.04</v>
      </c>
      <c r="EJ232" t="s">
        <v>377</v>
      </c>
      <c r="EK232" s="101"/>
      <c r="EL232" s="99"/>
      <c r="EN232" s="101"/>
      <c r="EO232" s="99"/>
      <c r="EQ232" s="101"/>
      <c r="ER232" s="99"/>
    </row>
    <row r="233" spans="1:148" x14ac:dyDescent="0.3">
      <c r="A233" t="s">
        <v>39</v>
      </c>
      <c r="B233" t="s">
        <v>58</v>
      </c>
      <c r="C233" t="s">
        <v>54</v>
      </c>
      <c r="D233" t="s">
        <v>460</v>
      </c>
      <c r="E233" t="s">
        <v>671</v>
      </c>
      <c r="F233" s="94">
        <v>30000</v>
      </c>
      <c r="G233" s="95">
        <v>12</v>
      </c>
      <c r="H233" s="96">
        <v>1.04</v>
      </c>
      <c r="I233" s="96">
        <v>1.0349999999999999</v>
      </c>
      <c r="J233" s="97">
        <v>0.88800419401896435</v>
      </c>
      <c r="K233" s="96">
        <v>1.0048309178743959</v>
      </c>
      <c r="L233" s="96">
        <v>1.0135087267175451</v>
      </c>
      <c r="M233" s="96">
        <v>1</v>
      </c>
      <c r="N233" s="98">
        <v>0.61199999999999999</v>
      </c>
      <c r="O233" s="98">
        <v>0.62326380133447601</v>
      </c>
      <c r="P233" s="98">
        <v>0.62495486746967677</v>
      </c>
      <c r="Q233" s="99">
        <v>0</v>
      </c>
      <c r="R233" s="96">
        <v>0.99999999999999978</v>
      </c>
      <c r="S233" s="96">
        <v>1.0211680841007791</v>
      </c>
      <c r="T233" s="99">
        <v>-4.8076923076921796E-3</v>
      </c>
      <c r="U233" s="99">
        <v>4.8309178743961567E-3</v>
      </c>
      <c r="V233" s="95">
        <v>0</v>
      </c>
      <c r="W233" s="99">
        <v>0</v>
      </c>
      <c r="X233" s="99">
        <v>0</v>
      </c>
      <c r="Y233" s="95">
        <v>0</v>
      </c>
      <c r="Z233" s="95">
        <v>1</v>
      </c>
      <c r="AA233" s="98">
        <v>0.62326380133447601</v>
      </c>
      <c r="AB233" s="98">
        <v>0.62495486746967677</v>
      </c>
      <c r="AC233" s="100">
        <v>0</v>
      </c>
      <c r="AD233" s="96">
        <v>0</v>
      </c>
      <c r="AE233" s="95">
        <v>1</v>
      </c>
      <c r="AF233" s="95">
        <v>0</v>
      </c>
      <c r="AG233" s="96">
        <v>1.02</v>
      </c>
      <c r="AH233" s="96">
        <v>0.99104602551311949</v>
      </c>
      <c r="AI233" s="96">
        <v>1.010867347809741</v>
      </c>
      <c r="AJ233" s="96">
        <v>31200</v>
      </c>
      <c r="AK233" s="96">
        <v>31050</v>
      </c>
      <c r="AL233" s="96">
        <v>26640.12582056893</v>
      </c>
      <c r="AM233" s="96">
        <v>30144.92753623188</v>
      </c>
      <c r="AN233" s="96">
        <v>30405.26180152634</v>
      </c>
      <c r="AO233" s="96">
        <v>30000</v>
      </c>
      <c r="AP233" s="96">
        <v>18360</v>
      </c>
      <c r="AQ233" s="96">
        <v>18697.91404003428</v>
      </c>
      <c r="AR233" s="96">
        <v>18748.6460240903</v>
      </c>
      <c r="AS233" s="96">
        <v>0</v>
      </c>
      <c r="AT233" s="96">
        <v>29999.999999999989</v>
      </c>
      <c r="AU233" s="96">
        <v>30635.042523023381</v>
      </c>
      <c r="AV233" s="96">
        <v>18697.91404003428</v>
      </c>
      <c r="AW233" s="96">
        <v>18748.6460240903</v>
      </c>
      <c r="AX233" s="96">
        <v>27000</v>
      </c>
      <c r="AY233" s="96">
        <v>26700</v>
      </c>
      <c r="AZ233" s="96">
        <v>26400</v>
      </c>
      <c r="BA233" s="96">
        <v>19650</v>
      </c>
      <c r="BB233" s="96">
        <v>30000</v>
      </c>
      <c r="BC233" s="96">
        <v>30000</v>
      </c>
      <c r="BD233" s="96">
        <v>30000</v>
      </c>
      <c r="BE233" s="96">
        <v>30000</v>
      </c>
      <c r="BF233" s="96">
        <v>30000</v>
      </c>
      <c r="BG233" s="96">
        <v>30000</v>
      </c>
      <c r="BH233" s="96">
        <v>30000</v>
      </c>
      <c r="BI233" s="96">
        <v>30000</v>
      </c>
      <c r="BJ233" s="96">
        <v>30000</v>
      </c>
      <c r="BK233" s="96">
        <v>30000</v>
      </c>
      <c r="BL233" s="96">
        <v>30000</v>
      </c>
      <c r="BM233" s="96">
        <v>30000</v>
      </c>
      <c r="BN233" s="96">
        <v>921.77227251071918</v>
      </c>
      <c r="BO233" s="96">
        <v>921.57159971639089</v>
      </c>
      <c r="BP233" s="96">
        <v>921.3706372411101</v>
      </c>
      <c r="BQ233" s="96">
        <v>921.16255723415202</v>
      </c>
      <c r="BR233" s="96">
        <v>920.95416620722403</v>
      </c>
      <c r="BS233" s="96">
        <v>920.74546346248451</v>
      </c>
      <c r="BT233" s="96">
        <v>-268.71495355771049</v>
      </c>
      <c r="BU233" s="96">
        <v>-268.91953289045807</v>
      </c>
      <c r="BV233" s="96">
        <v>-269.12111679118999</v>
      </c>
      <c r="BW233" s="96">
        <v>-269.32300313595499</v>
      </c>
      <c r="BX233" s="96">
        <v>-269.52519260590168</v>
      </c>
      <c r="BY233" s="96">
        <v>-269.72768588425339</v>
      </c>
      <c r="BZ233" s="96">
        <v>1200.0000000000009</v>
      </c>
      <c r="CA233" s="96">
        <v>1200.0000000000009</v>
      </c>
      <c r="CB233" s="96">
        <v>1200.0000000000009</v>
      </c>
      <c r="CC233" s="96">
        <v>1200.0000000000009</v>
      </c>
      <c r="CD233" s="96">
        <v>1200.0000000000009</v>
      </c>
      <c r="CE233" s="96">
        <v>1200.0000000000009</v>
      </c>
      <c r="CF233" s="96">
        <v>0</v>
      </c>
      <c r="CG233" s="96">
        <v>0</v>
      </c>
      <c r="CH233" s="96">
        <v>0</v>
      </c>
      <c r="CI233" s="96">
        <v>0</v>
      </c>
      <c r="CJ233" s="96">
        <v>0</v>
      </c>
      <c r="CK233" s="96">
        <v>0</v>
      </c>
      <c r="CL233" s="96">
        <v>30000</v>
      </c>
      <c r="CM233" s="96">
        <v>30000</v>
      </c>
      <c r="CN233" s="96">
        <v>30000</v>
      </c>
      <c r="CO233" s="96">
        <v>30000</v>
      </c>
      <c r="CP233" s="96">
        <v>30000</v>
      </c>
      <c r="CQ233" s="96">
        <v>30000</v>
      </c>
      <c r="CR233" s="96">
        <v>30000</v>
      </c>
      <c r="CS233" s="96">
        <v>30000</v>
      </c>
      <c r="CT233" s="96">
        <v>30000</v>
      </c>
      <c r="CU233" s="96">
        <v>30000</v>
      </c>
      <c r="CV233" s="96">
        <v>30000</v>
      </c>
      <c r="CW233" s="96">
        <v>30000</v>
      </c>
      <c r="CX233" s="96">
        <v>-267.52666104738358</v>
      </c>
      <c r="CY233" s="96">
        <v>-267.71961565731692</v>
      </c>
      <c r="CZ233" s="96">
        <v>-267.91284880662522</v>
      </c>
      <c r="DA233" s="96">
        <v>-268.11292573639241</v>
      </c>
      <c r="DB233" s="96">
        <v>-268.3133017238215</v>
      </c>
      <c r="DC233" s="96">
        <v>-268.51397743991919</v>
      </c>
      <c r="DD233" s="96">
        <v>-268.71495355771049</v>
      </c>
      <c r="DE233" s="96">
        <v>-268.91953289045807</v>
      </c>
      <c r="DF233" s="96">
        <v>-269.12111679118999</v>
      </c>
      <c r="DG233" s="96">
        <v>-269.32300313595499</v>
      </c>
      <c r="DH233" s="96">
        <v>-269.52519260590168</v>
      </c>
      <c r="DI233" s="96">
        <v>-269.72768588425339</v>
      </c>
      <c r="DJ233" s="96">
        <v>0</v>
      </c>
      <c r="DK233" s="96">
        <v>0</v>
      </c>
      <c r="DL233" s="96">
        <v>0</v>
      </c>
      <c r="DM233" s="96">
        <v>0</v>
      </c>
      <c r="DN233" s="96">
        <v>0</v>
      </c>
      <c r="DO233" s="96">
        <v>0</v>
      </c>
      <c r="DP233" s="96">
        <v>0</v>
      </c>
      <c r="DQ233" s="96">
        <v>0</v>
      </c>
      <c r="DR233" s="96">
        <v>0</v>
      </c>
      <c r="DS233" s="96">
        <v>0</v>
      </c>
      <c r="DT233" s="96">
        <v>0</v>
      </c>
      <c r="DU233" s="96">
        <v>0</v>
      </c>
      <c r="DV233" s="96">
        <v>-258.47086810220412</v>
      </c>
      <c r="DW233" s="96">
        <v>-236.82652457075241</v>
      </c>
      <c r="DX233" s="96">
        <v>-215.150654833175</v>
      </c>
      <c r="DY233" s="96">
        <v>-192.70678920842221</v>
      </c>
      <c r="DZ233" s="96">
        <v>-170.2290736917567</v>
      </c>
      <c r="EA233" s="96">
        <v>-147.71743164666779</v>
      </c>
      <c r="EB233" s="96">
        <v>-125.1717862051038</v>
      </c>
      <c r="EC233" s="96">
        <v>-102.2216164644951</v>
      </c>
      <c r="ED233" s="96">
        <v>-79.607172085410795</v>
      </c>
      <c r="EE233" s="96">
        <v>-56.958491034309063</v>
      </c>
      <c r="EF233" s="96">
        <v>-34.27549550444553</v>
      </c>
      <c r="EG233" s="96">
        <v>-11.558107453114591</v>
      </c>
      <c r="EH233" s="101">
        <v>46204</v>
      </c>
      <c r="EI233" s="99">
        <v>0.04</v>
      </c>
      <c r="EJ233" t="s">
        <v>376</v>
      </c>
      <c r="EK233" s="101"/>
      <c r="EL233" s="99"/>
      <c r="EN233" s="101"/>
      <c r="EO233" s="99"/>
      <c r="EQ233" s="101"/>
      <c r="ER233" s="99"/>
    </row>
    <row r="234" spans="1:148" x14ac:dyDescent="0.3">
      <c r="A234" t="s">
        <v>39</v>
      </c>
      <c r="B234" t="s">
        <v>58</v>
      </c>
      <c r="C234" t="s">
        <v>57</v>
      </c>
      <c r="D234" t="s">
        <v>462</v>
      </c>
      <c r="E234" t="s">
        <v>672</v>
      </c>
      <c r="F234" s="94">
        <v>69000</v>
      </c>
      <c r="G234" s="95">
        <v>12</v>
      </c>
      <c r="H234" s="96">
        <v>1.05</v>
      </c>
      <c r="I234" s="96">
        <v>1.041493055555555</v>
      </c>
      <c r="J234" s="97">
        <v>0.89099790299051795</v>
      </c>
      <c r="K234" s="96">
        <v>1.0081680280046681</v>
      </c>
      <c r="L234" s="96">
        <v>1.010103387425793</v>
      </c>
      <c r="M234" s="96">
        <v>1</v>
      </c>
      <c r="N234" s="98">
        <v>0.59599999999999997</v>
      </c>
      <c r="O234" s="98">
        <v>0.60693894834841011</v>
      </c>
      <c r="P234" s="98">
        <v>0.59977982700778432</v>
      </c>
      <c r="Q234" s="99">
        <v>0</v>
      </c>
      <c r="R234" s="96">
        <v>1</v>
      </c>
      <c r="S234" s="96">
        <v>1.006341991623799</v>
      </c>
      <c r="T234" s="99">
        <v>-8.1018518518519711E-3</v>
      </c>
      <c r="U234" s="99">
        <v>8.168028004667649E-3</v>
      </c>
      <c r="V234" s="95">
        <v>0</v>
      </c>
      <c r="W234" s="99">
        <v>0</v>
      </c>
      <c r="X234" s="99">
        <v>0</v>
      </c>
      <c r="Y234" s="95">
        <v>0</v>
      </c>
      <c r="Z234" s="95">
        <v>1</v>
      </c>
      <c r="AA234" s="98">
        <v>0.60693894834841011</v>
      </c>
      <c r="AB234" s="98">
        <v>0.59977982700778432</v>
      </c>
      <c r="AC234" s="100">
        <v>0</v>
      </c>
      <c r="AD234" s="96">
        <v>0</v>
      </c>
      <c r="AE234" s="95">
        <v>1</v>
      </c>
      <c r="AF234" s="95">
        <v>0</v>
      </c>
      <c r="AG234" s="96">
        <v>1.029166666666667</v>
      </c>
      <c r="AH234" s="96">
        <v>1.004492054902975</v>
      </c>
      <c r="AI234" s="96">
        <v>1.033789862802849</v>
      </c>
      <c r="AJ234" s="96">
        <v>72450</v>
      </c>
      <c r="AK234" s="96">
        <v>71863.020833333328</v>
      </c>
      <c r="AL234" s="96">
        <v>61478.855306345737</v>
      </c>
      <c r="AM234" s="96">
        <v>69563.593932322066</v>
      </c>
      <c r="AN234" s="96">
        <v>69697.133732379705</v>
      </c>
      <c r="AO234" s="96">
        <v>69000</v>
      </c>
      <c r="AP234" s="96">
        <v>41124</v>
      </c>
      <c r="AQ234" s="96">
        <v>41878.7874360403</v>
      </c>
      <c r="AR234" s="96">
        <v>41384.808063537123</v>
      </c>
      <c r="AS234" s="96">
        <v>0</v>
      </c>
      <c r="AT234" s="96">
        <v>69000</v>
      </c>
      <c r="AU234" s="96">
        <v>69437.597422042149</v>
      </c>
      <c r="AV234" s="96">
        <v>41878.7874360403</v>
      </c>
      <c r="AW234" s="96">
        <v>41384.808063537123</v>
      </c>
      <c r="AX234" s="96">
        <v>62100</v>
      </c>
      <c r="AY234" s="96">
        <v>61410</v>
      </c>
      <c r="AZ234" s="96">
        <v>61755</v>
      </c>
      <c r="BA234" s="96">
        <v>43125</v>
      </c>
      <c r="BB234" s="96">
        <v>69000</v>
      </c>
      <c r="BC234" s="96">
        <v>69000</v>
      </c>
      <c r="BD234" s="96">
        <v>69000</v>
      </c>
      <c r="BE234" s="96">
        <v>69000</v>
      </c>
      <c r="BF234" s="96">
        <v>69000</v>
      </c>
      <c r="BG234" s="96">
        <v>69000</v>
      </c>
      <c r="BH234" s="96">
        <v>69000</v>
      </c>
      <c r="BI234" s="96">
        <v>69000</v>
      </c>
      <c r="BJ234" s="96">
        <v>69000</v>
      </c>
      <c r="BK234" s="96">
        <v>69000</v>
      </c>
      <c r="BL234" s="96">
        <v>69000</v>
      </c>
      <c r="BM234" s="96">
        <v>69000</v>
      </c>
      <c r="BN234" s="96">
        <v>3776.1159103942059</v>
      </c>
      <c r="BO234" s="96">
        <v>3775.99731255701</v>
      </c>
      <c r="BP234" s="96">
        <v>3775.8788009488931</v>
      </c>
      <c r="BQ234" s="96">
        <v>3775.7563625612829</v>
      </c>
      <c r="BR234" s="96">
        <v>3775.634016143636</v>
      </c>
      <c r="BS234" s="96">
        <v>3775.5117615923509</v>
      </c>
      <c r="BT234" s="96">
        <v>3775.3895988039799</v>
      </c>
      <c r="BU234" s="96">
        <v>309.77669264026571</v>
      </c>
      <c r="BV234" s="96">
        <v>309.66052304780533</v>
      </c>
      <c r="BW234" s="96">
        <v>309.54444055234728</v>
      </c>
      <c r="BX234" s="96">
        <v>309.42844505602051</v>
      </c>
      <c r="BY234" s="96">
        <v>309.31253646104591</v>
      </c>
      <c r="BZ234" s="96">
        <v>3450.0000000000032</v>
      </c>
      <c r="CA234" s="96">
        <v>3450.0000000000032</v>
      </c>
      <c r="CB234" s="96">
        <v>3450.0000000000032</v>
      </c>
      <c r="CC234" s="96">
        <v>3450.0000000000032</v>
      </c>
      <c r="CD234" s="96">
        <v>3450.0000000000032</v>
      </c>
      <c r="CE234" s="96">
        <v>3450.0000000000032</v>
      </c>
      <c r="CF234" s="96">
        <v>3450.0000000000032</v>
      </c>
      <c r="CG234" s="96">
        <v>0</v>
      </c>
      <c r="CH234" s="96">
        <v>0</v>
      </c>
      <c r="CI234" s="96">
        <v>0</v>
      </c>
      <c r="CJ234" s="96">
        <v>0</v>
      </c>
      <c r="CK234" s="96">
        <v>0</v>
      </c>
      <c r="CL234" s="96">
        <v>69000</v>
      </c>
      <c r="CM234" s="96">
        <v>69000</v>
      </c>
      <c r="CN234" s="96">
        <v>69000</v>
      </c>
      <c r="CO234" s="96">
        <v>69000</v>
      </c>
      <c r="CP234" s="96">
        <v>69000</v>
      </c>
      <c r="CQ234" s="96">
        <v>69000</v>
      </c>
      <c r="CR234" s="96">
        <v>69000</v>
      </c>
      <c r="CS234" s="96">
        <v>69000</v>
      </c>
      <c r="CT234" s="96">
        <v>69000</v>
      </c>
      <c r="CU234" s="96">
        <v>69000</v>
      </c>
      <c r="CV234" s="96">
        <v>69000</v>
      </c>
      <c r="CW234" s="96">
        <v>69000</v>
      </c>
      <c r="CX234" s="96">
        <v>310.58658132781369</v>
      </c>
      <c r="CY234" s="96">
        <v>310.4736310066736</v>
      </c>
      <c r="CZ234" s="96">
        <v>310.36076280847118</v>
      </c>
      <c r="DA234" s="96">
        <v>310.24415482027058</v>
      </c>
      <c r="DB234" s="96">
        <v>310.12763442250281</v>
      </c>
      <c r="DC234" s="96">
        <v>310.01120151651548</v>
      </c>
      <c r="DD234" s="96">
        <v>309.89485600379419</v>
      </c>
      <c r="DE234" s="96">
        <v>309.77669264026571</v>
      </c>
      <c r="DF234" s="96">
        <v>309.66052304780533</v>
      </c>
      <c r="DG234" s="96">
        <v>309.54444055234728</v>
      </c>
      <c r="DH234" s="96">
        <v>309.42844505602051</v>
      </c>
      <c r="DI234" s="96">
        <v>309.31253646104591</v>
      </c>
      <c r="DJ234" s="96">
        <v>0</v>
      </c>
      <c r="DK234" s="96">
        <v>0</v>
      </c>
      <c r="DL234" s="96">
        <v>0</v>
      </c>
      <c r="DM234" s="96">
        <v>0</v>
      </c>
      <c r="DN234" s="96">
        <v>0</v>
      </c>
      <c r="DO234" s="96">
        <v>0</v>
      </c>
      <c r="DP234" s="96">
        <v>0</v>
      </c>
      <c r="DQ234" s="96">
        <v>0</v>
      </c>
      <c r="DR234" s="96">
        <v>0</v>
      </c>
      <c r="DS234" s="96">
        <v>0</v>
      </c>
      <c r="DT234" s="96">
        <v>0</v>
      </c>
      <c r="DU234" s="96">
        <v>0</v>
      </c>
      <c r="DV234" s="96">
        <v>296.06462582946119</v>
      </c>
      <c r="DW234" s="96">
        <v>270.97676816022022</v>
      </c>
      <c r="DX234" s="96">
        <v>245.9070694678793</v>
      </c>
      <c r="DY234" s="96">
        <v>220.00662227291249</v>
      </c>
      <c r="DZ234" s="96">
        <v>194.12554322175629</v>
      </c>
      <c r="EA234" s="96">
        <v>168.2638105975187</v>
      </c>
      <c r="EB234" s="96">
        <v>142.4214027157573</v>
      </c>
      <c r="EC234" s="96">
        <v>116.1751290324657</v>
      </c>
      <c r="ED234" s="96">
        <v>90.371621621614821</v>
      </c>
      <c r="EE234" s="96">
        <v>64.587373740466973</v>
      </c>
      <c r="EF234" s="96">
        <v>38.822363834288169</v>
      </c>
      <c r="EG234" s="96">
        <v>13.07657038056464</v>
      </c>
      <c r="EH234" s="101">
        <v>46235</v>
      </c>
      <c r="EI234" s="99">
        <v>0.05</v>
      </c>
      <c r="EJ234" t="s">
        <v>376</v>
      </c>
      <c r="EK234" s="101"/>
      <c r="EL234" s="99"/>
      <c r="EN234" s="101"/>
      <c r="EO234" s="99"/>
      <c r="EQ234" s="101"/>
      <c r="ER234" s="99"/>
    </row>
    <row r="235" spans="1:148" x14ac:dyDescent="0.3">
      <c r="A235" t="s">
        <v>39</v>
      </c>
      <c r="B235" t="s">
        <v>58</v>
      </c>
      <c r="C235" t="s">
        <v>59</v>
      </c>
      <c r="D235" t="s">
        <v>464</v>
      </c>
      <c r="E235" t="s">
        <v>673</v>
      </c>
      <c r="F235" s="94">
        <v>57000</v>
      </c>
      <c r="G235" s="95">
        <v>12</v>
      </c>
      <c r="H235" s="96">
        <v>1</v>
      </c>
      <c r="I235" s="96">
        <v>1</v>
      </c>
      <c r="J235" s="97">
        <v>0.89399161196207155</v>
      </c>
      <c r="K235" s="96">
        <v>1</v>
      </c>
      <c r="L235" s="96">
        <v>1.00672085504778</v>
      </c>
      <c r="M235" s="96">
        <v>1</v>
      </c>
      <c r="N235" s="98">
        <v>0.57999999999999996</v>
      </c>
      <c r="O235" s="98">
        <v>0.58389809592771247</v>
      </c>
      <c r="P235" s="98">
        <v>0.57532534557303328</v>
      </c>
      <c r="Q235" s="99">
        <v>0</v>
      </c>
      <c r="R235" s="96">
        <v>1</v>
      </c>
      <c r="S235" s="96">
        <v>0.99194025098798855</v>
      </c>
      <c r="T235" s="99">
        <v>0</v>
      </c>
      <c r="U235" s="99">
        <v>0</v>
      </c>
      <c r="V235" s="95">
        <v>0</v>
      </c>
      <c r="W235" s="99">
        <v>0</v>
      </c>
      <c r="X235" s="99">
        <v>0</v>
      </c>
      <c r="Y235" s="95">
        <v>0</v>
      </c>
      <c r="Z235" s="95">
        <v>1</v>
      </c>
      <c r="AA235" s="98">
        <v>0.58389809592771247</v>
      </c>
      <c r="AB235" s="98">
        <v>0.57532534557303328</v>
      </c>
      <c r="AC235" s="100">
        <v>0</v>
      </c>
      <c r="AD235" s="96">
        <v>0</v>
      </c>
      <c r="AE235" s="95">
        <v>0</v>
      </c>
      <c r="AF235" s="95">
        <v>0</v>
      </c>
      <c r="AG235" s="96">
        <v>1</v>
      </c>
      <c r="AH235" s="96">
        <v>1.0180294435905091</v>
      </c>
      <c r="AI235" s="96">
        <v>1.0180294435905091</v>
      </c>
      <c r="AJ235" s="96">
        <v>57000</v>
      </c>
      <c r="AK235" s="96">
        <v>57000</v>
      </c>
      <c r="AL235" s="96">
        <v>50957.521881838082</v>
      </c>
      <c r="AM235" s="96">
        <v>57000</v>
      </c>
      <c r="AN235" s="96">
        <v>57383.088737723469</v>
      </c>
      <c r="AO235" s="96">
        <v>57000</v>
      </c>
      <c r="AP235" s="96">
        <v>33060</v>
      </c>
      <c r="AQ235" s="96">
        <v>33282.191467879609</v>
      </c>
      <c r="AR235" s="96">
        <v>32793.544697662903</v>
      </c>
      <c r="AS235" s="96">
        <v>0</v>
      </c>
      <c r="AT235" s="96">
        <v>57000</v>
      </c>
      <c r="AU235" s="96">
        <v>56540.594306315354</v>
      </c>
      <c r="AV235" s="96">
        <v>33282.191467879609</v>
      </c>
      <c r="AW235" s="96">
        <v>32793.544697662903</v>
      </c>
      <c r="AX235" s="96">
        <v>51300</v>
      </c>
      <c r="AY235" s="96">
        <v>50730</v>
      </c>
      <c r="AZ235" s="96">
        <v>51870</v>
      </c>
      <c r="BA235" s="96">
        <v>36765</v>
      </c>
      <c r="BB235" s="96">
        <v>57000</v>
      </c>
      <c r="BC235" s="96">
        <v>57000</v>
      </c>
      <c r="BD235" s="96">
        <v>57000</v>
      </c>
      <c r="BE235" s="96">
        <v>57000</v>
      </c>
      <c r="BF235" s="96">
        <v>57000</v>
      </c>
      <c r="BG235" s="96">
        <v>57000</v>
      </c>
      <c r="BH235" s="96">
        <v>57000</v>
      </c>
      <c r="BI235" s="96">
        <v>57000</v>
      </c>
      <c r="BJ235" s="96">
        <v>57000</v>
      </c>
      <c r="BK235" s="96">
        <v>57000</v>
      </c>
      <c r="BL235" s="96">
        <v>57000</v>
      </c>
      <c r="BM235" s="96">
        <v>57000</v>
      </c>
      <c r="BN235" s="96">
        <v>1036.157179142393</v>
      </c>
      <c r="BO235" s="96">
        <v>1034.637093766321</v>
      </c>
      <c r="BP235" s="96">
        <v>1033.1214619128059</v>
      </c>
      <c r="BQ235" s="96">
        <v>1031.5591144606669</v>
      </c>
      <c r="BR235" s="96">
        <v>1030.0014852220399</v>
      </c>
      <c r="BS235" s="96">
        <v>1028.4485528559819</v>
      </c>
      <c r="BT235" s="96">
        <v>1026.900296150051</v>
      </c>
      <c r="BU235" s="96">
        <v>1025.3314277265849</v>
      </c>
      <c r="BV235" s="96">
        <v>1023.7925349998829</v>
      </c>
      <c r="BW235" s="96">
        <v>1022.25825471698</v>
      </c>
      <c r="BX235" s="96">
        <v>1020.728566171961</v>
      </c>
      <c r="BY235" s="96">
        <v>1019.203448782632</v>
      </c>
      <c r="BZ235" s="96">
        <v>0</v>
      </c>
      <c r="CA235" s="96">
        <v>0</v>
      </c>
      <c r="CB235" s="96">
        <v>0</v>
      </c>
      <c r="CC235" s="96">
        <v>0</v>
      </c>
      <c r="CD235" s="96">
        <v>0</v>
      </c>
      <c r="CE235" s="96">
        <v>0</v>
      </c>
      <c r="CF235" s="96">
        <v>0</v>
      </c>
      <c r="CG235" s="96">
        <v>0</v>
      </c>
      <c r="CH235" s="96">
        <v>0</v>
      </c>
      <c r="CI235" s="96">
        <v>0</v>
      </c>
      <c r="CJ235" s="96">
        <v>0</v>
      </c>
      <c r="CK235" s="96">
        <v>0</v>
      </c>
      <c r="CL235" s="96">
        <v>57000</v>
      </c>
      <c r="CM235" s="96">
        <v>57000</v>
      </c>
      <c r="CN235" s="96">
        <v>57000</v>
      </c>
      <c r="CO235" s="96">
        <v>57000</v>
      </c>
      <c r="CP235" s="96">
        <v>57000</v>
      </c>
      <c r="CQ235" s="96">
        <v>57000</v>
      </c>
      <c r="CR235" s="96">
        <v>57000</v>
      </c>
      <c r="CS235" s="96">
        <v>57000</v>
      </c>
      <c r="CT235" s="96">
        <v>57000</v>
      </c>
      <c r="CU235" s="96">
        <v>57000</v>
      </c>
      <c r="CV235" s="96">
        <v>57000</v>
      </c>
      <c r="CW235" s="96">
        <v>57000</v>
      </c>
      <c r="CX235" s="96">
        <v>1036.157179142393</v>
      </c>
      <c r="CY235" s="96">
        <v>1034.637093766321</v>
      </c>
      <c r="CZ235" s="96">
        <v>1033.1214619128059</v>
      </c>
      <c r="DA235" s="96">
        <v>1031.5591144606669</v>
      </c>
      <c r="DB235" s="96">
        <v>1030.0014852220399</v>
      </c>
      <c r="DC235" s="96">
        <v>1028.4485528559819</v>
      </c>
      <c r="DD235" s="96">
        <v>1026.900296150051</v>
      </c>
      <c r="DE235" s="96">
        <v>1025.3314277265849</v>
      </c>
      <c r="DF235" s="96">
        <v>1023.7925349998829</v>
      </c>
      <c r="DG235" s="96">
        <v>1022.25825471698</v>
      </c>
      <c r="DH235" s="96">
        <v>1020.728566171961</v>
      </c>
      <c r="DI235" s="96">
        <v>1019.203448782632</v>
      </c>
      <c r="DJ235" s="96">
        <v>0</v>
      </c>
      <c r="DK235" s="96">
        <v>0</v>
      </c>
      <c r="DL235" s="96">
        <v>0</v>
      </c>
      <c r="DM235" s="96">
        <v>0</v>
      </c>
      <c r="DN235" s="96">
        <v>0</v>
      </c>
      <c r="DO235" s="96">
        <v>0</v>
      </c>
      <c r="DP235" s="96">
        <v>0</v>
      </c>
      <c r="DQ235" s="96">
        <v>0</v>
      </c>
      <c r="DR235" s="96">
        <v>0</v>
      </c>
      <c r="DS235" s="96">
        <v>0</v>
      </c>
      <c r="DT235" s="96">
        <v>0</v>
      </c>
      <c r="DU235" s="96">
        <v>0</v>
      </c>
      <c r="DV235" s="96">
        <v>974.44237918215754</v>
      </c>
      <c r="DW235" s="96">
        <v>890.90775881016418</v>
      </c>
      <c r="DX235" s="96">
        <v>807.61351997268366</v>
      </c>
      <c r="DY235" s="96">
        <v>721.74738841405861</v>
      </c>
      <c r="DZ235" s="96">
        <v>636.13596576541704</v>
      </c>
      <c r="EA235" s="96">
        <v>550.77812037194599</v>
      </c>
      <c r="EB235" s="96">
        <v>465.67272727272552</v>
      </c>
      <c r="EC235" s="96">
        <v>379.4297056545297</v>
      </c>
      <c r="ED235" s="96">
        <v>294.8299615691372</v>
      </c>
      <c r="EE235" s="96">
        <v>210.47931650335869</v>
      </c>
      <c r="EF235" s="96">
        <v>126.3766718881778</v>
      </c>
      <c r="EG235" s="96">
        <v>42.52093560497228</v>
      </c>
      <c r="EH235" s="101"/>
      <c r="EI235" s="99"/>
      <c r="EK235" s="101"/>
      <c r="EL235" s="99"/>
      <c r="EN235" s="101"/>
      <c r="EO235" s="99"/>
      <c r="EQ235" s="101"/>
      <c r="ER235" s="99"/>
    </row>
    <row r="236" spans="1:148" x14ac:dyDescent="0.3">
      <c r="A236" t="s">
        <v>39</v>
      </c>
      <c r="B236" t="s">
        <v>58</v>
      </c>
      <c r="C236" t="s">
        <v>61</v>
      </c>
      <c r="D236" t="s">
        <v>466</v>
      </c>
      <c r="E236" t="s">
        <v>674</v>
      </c>
      <c r="F236" s="94">
        <v>45000</v>
      </c>
      <c r="G236" s="95">
        <v>12</v>
      </c>
      <c r="H236" s="96">
        <v>1.02</v>
      </c>
      <c r="I236" s="96">
        <v>1.0213166666666671</v>
      </c>
      <c r="J236" s="97">
        <v>0.89000000000000024</v>
      </c>
      <c r="K236" s="96">
        <v>0.99871081447151555</v>
      </c>
      <c r="L236" s="96">
        <v>1.01123595505618</v>
      </c>
      <c r="M236" s="96">
        <v>1</v>
      </c>
      <c r="N236" s="98">
        <v>0.60799999999999998</v>
      </c>
      <c r="O236" s="98">
        <v>0.61403882885259908</v>
      </c>
      <c r="P236" s="98">
        <v>0.59316448035025193</v>
      </c>
      <c r="Q236" s="99">
        <v>0</v>
      </c>
      <c r="R236" s="96">
        <v>0.96475948010183543</v>
      </c>
      <c r="S236" s="96">
        <v>1.01123595505618</v>
      </c>
      <c r="T236" s="99">
        <v>1.290849673202477E-3</v>
      </c>
      <c r="U236" s="99">
        <v>3.5191501166794703E-2</v>
      </c>
      <c r="V236" s="95">
        <v>0</v>
      </c>
      <c r="W236" s="99">
        <v>0</v>
      </c>
      <c r="X236" s="99">
        <v>0</v>
      </c>
      <c r="Y236" s="95">
        <v>0</v>
      </c>
      <c r="Z236" s="95">
        <v>1</v>
      </c>
      <c r="AA236" s="98">
        <v>0.61403882885259908</v>
      </c>
      <c r="AB236" s="98">
        <v>0.59316448035025193</v>
      </c>
      <c r="AC236" s="100">
        <v>0</v>
      </c>
      <c r="AD236" s="96">
        <v>0</v>
      </c>
      <c r="AE236" s="95">
        <v>1</v>
      </c>
      <c r="AF236" s="95">
        <v>1</v>
      </c>
      <c r="AG236" s="96">
        <v>1.0386</v>
      </c>
      <c r="AH236" s="96">
        <v>1</v>
      </c>
      <c r="AI236" s="96">
        <v>1.0386</v>
      </c>
      <c r="AJ236" s="96">
        <v>45900</v>
      </c>
      <c r="AK236" s="96">
        <v>45959.25</v>
      </c>
      <c r="AL236" s="96">
        <v>40050.000000000007</v>
      </c>
      <c r="AM236" s="96">
        <v>44941.986651218198</v>
      </c>
      <c r="AN236" s="96">
        <v>45505.617977528083</v>
      </c>
      <c r="AO236" s="96">
        <v>45000</v>
      </c>
      <c r="AP236" s="96">
        <v>27360</v>
      </c>
      <c r="AQ236" s="96">
        <v>27631.747298366961</v>
      </c>
      <c r="AR236" s="96">
        <v>26692.401615761341</v>
      </c>
      <c r="AS236" s="96">
        <v>0</v>
      </c>
      <c r="AT236" s="96">
        <v>43414.176604582593</v>
      </c>
      <c r="AU236" s="96">
        <v>45505.617977528083</v>
      </c>
      <c r="AV236" s="96">
        <v>27631.747298366961</v>
      </c>
      <c r="AW236" s="96">
        <v>26692.401615761341</v>
      </c>
      <c r="AX236" s="96">
        <v>40500</v>
      </c>
      <c r="AY236" s="96">
        <v>40050</v>
      </c>
      <c r="AZ236" s="96">
        <v>40050</v>
      </c>
      <c r="BA236" s="96">
        <v>27675</v>
      </c>
      <c r="BB236" s="96">
        <v>45000</v>
      </c>
      <c r="BC236" s="96">
        <v>45000</v>
      </c>
      <c r="BD236" s="96">
        <v>45000</v>
      </c>
      <c r="BE236" s="96">
        <v>45000</v>
      </c>
      <c r="BF236" s="96">
        <v>45000</v>
      </c>
      <c r="BG236" s="96">
        <v>45000</v>
      </c>
      <c r="BH236" s="96">
        <v>45000</v>
      </c>
      <c r="BI236" s="96">
        <v>45000</v>
      </c>
      <c r="BJ236" s="96">
        <v>45000</v>
      </c>
      <c r="BK236" s="96">
        <v>45000</v>
      </c>
      <c r="BL236" s="96">
        <v>45000</v>
      </c>
      <c r="BM236" s="96">
        <v>45000</v>
      </c>
      <c r="BN236" s="96">
        <v>900.0000000000008</v>
      </c>
      <c r="BO236" s="96">
        <v>900.0000000000008</v>
      </c>
      <c r="BP236" s="96">
        <v>900.0000000000008</v>
      </c>
      <c r="BQ236" s="96">
        <v>900.0000000000008</v>
      </c>
      <c r="BR236" s="96">
        <v>900.0000000000008</v>
      </c>
      <c r="BS236" s="96">
        <v>2735.9999999999991</v>
      </c>
      <c r="BT236" s="96">
        <v>2735.9999999999991</v>
      </c>
      <c r="BU236" s="96">
        <v>2735.9999999999991</v>
      </c>
      <c r="BV236" s="96">
        <v>2735.9999999999991</v>
      </c>
      <c r="BW236" s="96">
        <v>1800.000000000002</v>
      </c>
      <c r="BX236" s="96">
        <v>1800.000000000002</v>
      </c>
      <c r="BY236" s="96">
        <v>1800.000000000002</v>
      </c>
      <c r="BZ236" s="96">
        <v>900.0000000000008</v>
      </c>
      <c r="CA236" s="96">
        <v>900.0000000000008</v>
      </c>
      <c r="CB236" s="96">
        <v>900.0000000000008</v>
      </c>
      <c r="CC236" s="96">
        <v>900.0000000000008</v>
      </c>
      <c r="CD236" s="96">
        <v>900.0000000000008</v>
      </c>
      <c r="CE236" s="96">
        <v>2735.9999999999991</v>
      </c>
      <c r="CF236" s="96">
        <v>2735.9999999999991</v>
      </c>
      <c r="CG236" s="96">
        <v>2735.9999999999991</v>
      </c>
      <c r="CH236" s="96">
        <v>2735.9999999999991</v>
      </c>
      <c r="CI236" s="96">
        <v>1800.000000000002</v>
      </c>
      <c r="CJ236" s="96">
        <v>1800.000000000002</v>
      </c>
      <c r="CK236" s="96">
        <v>1800.000000000002</v>
      </c>
      <c r="CL236" s="96">
        <v>45000</v>
      </c>
      <c r="CM236" s="96">
        <v>45000</v>
      </c>
      <c r="CN236" s="96">
        <v>45000</v>
      </c>
      <c r="CO236" s="96">
        <v>45000</v>
      </c>
      <c r="CP236" s="96">
        <v>45000</v>
      </c>
      <c r="CQ236" s="96">
        <v>45000</v>
      </c>
      <c r="CR236" s="96">
        <v>45000</v>
      </c>
      <c r="CS236" s="96">
        <v>45000</v>
      </c>
      <c r="CT236" s="96">
        <v>45000</v>
      </c>
      <c r="CU236" s="96">
        <v>45000</v>
      </c>
      <c r="CV236" s="96">
        <v>45000</v>
      </c>
      <c r="CW236" s="96">
        <v>45000</v>
      </c>
      <c r="CX236" s="96">
        <v>0</v>
      </c>
      <c r="CY236" s="96">
        <v>0</v>
      </c>
      <c r="CZ236" s="96">
        <v>0</v>
      </c>
      <c r="DA236" s="96">
        <v>0</v>
      </c>
      <c r="DB236" s="96">
        <v>0</v>
      </c>
      <c r="DC236" s="96">
        <v>0</v>
      </c>
      <c r="DD236" s="96">
        <v>0</v>
      </c>
      <c r="DE236" s="96">
        <v>0</v>
      </c>
      <c r="DF236" s="96">
        <v>0</v>
      </c>
      <c r="DG236" s="96">
        <v>0</v>
      </c>
      <c r="DH236" s="96">
        <v>0</v>
      </c>
      <c r="DI236" s="96">
        <v>0</v>
      </c>
      <c r="DJ236" s="96">
        <v>1800.000000000002</v>
      </c>
      <c r="DK236" s="96">
        <v>1800.000000000002</v>
      </c>
      <c r="DL236" s="96">
        <v>1800.000000000002</v>
      </c>
      <c r="DM236" s="96">
        <v>1800.000000000002</v>
      </c>
      <c r="DN236" s="96">
        <v>1800.000000000002</v>
      </c>
      <c r="DO236" s="96">
        <v>0</v>
      </c>
      <c r="DP236" s="96">
        <v>0</v>
      </c>
      <c r="DQ236" s="96">
        <v>0</v>
      </c>
      <c r="DR236" s="96">
        <v>0</v>
      </c>
      <c r="DS236" s="96">
        <v>0</v>
      </c>
      <c r="DT236" s="96">
        <v>0</v>
      </c>
      <c r="DU236" s="96">
        <v>0</v>
      </c>
      <c r="DV236" s="96">
        <v>1800.000000000002</v>
      </c>
      <c r="DW236" s="96">
        <v>1800.000000000002</v>
      </c>
      <c r="DX236" s="96">
        <v>1800.000000000002</v>
      </c>
      <c r="DY236" s="96">
        <v>1800.000000000002</v>
      </c>
      <c r="DZ236" s="96">
        <v>1800.000000000002</v>
      </c>
      <c r="EA236" s="96">
        <v>0</v>
      </c>
      <c r="EB236" s="96">
        <v>0</v>
      </c>
      <c r="EC236" s="96">
        <v>0</v>
      </c>
      <c r="ED236" s="96">
        <v>0</v>
      </c>
      <c r="EE236" s="96">
        <v>0</v>
      </c>
      <c r="EF236" s="96">
        <v>0</v>
      </c>
      <c r="EG236" s="96">
        <v>0</v>
      </c>
      <c r="EH236" s="101">
        <v>46296</v>
      </c>
      <c r="EI236" s="99">
        <v>0.02</v>
      </c>
      <c r="EJ236" t="s">
        <v>376</v>
      </c>
      <c r="EK236" s="101">
        <v>46539</v>
      </c>
      <c r="EL236" s="99">
        <v>0.04</v>
      </c>
      <c r="EM236" t="s">
        <v>377</v>
      </c>
      <c r="EN236" s="101"/>
      <c r="EO236" s="99"/>
      <c r="EQ236" s="101"/>
      <c r="ER236" s="99"/>
    </row>
    <row r="237" spans="1:148" x14ac:dyDescent="0.3">
      <c r="A237" t="s">
        <v>39</v>
      </c>
      <c r="B237" t="s">
        <v>58</v>
      </c>
      <c r="C237" t="s">
        <v>68</v>
      </c>
      <c r="D237" t="s">
        <v>468</v>
      </c>
      <c r="E237" t="s">
        <v>675</v>
      </c>
      <c r="F237" s="94">
        <v>33000</v>
      </c>
      <c r="G237" s="95">
        <v>12</v>
      </c>
      <c r="H237" s="96">
        <v>1</v>
      </c>
      <c r="I237" s="96">
        <v>1</v>
      </c>
      <c r="J237" s="97">
        <v>0.89299370897155361</v>
      </c>
      <c r="K237" s="96">
        <v>1</v>
      </c>
      <c r="L237" s="96">
        <v>1.0078458458979691</v>
      </c>
      <c r="M237" s="96">
        <v>1</v>
      </c>
      <c r="N237" s="98">
        <v>0.59199999999999997</v>
      </c>
      <c r="O237" s="98">
        <v>0.59664474077159757</v>
      </c>
      <c r="P237" s="98">
        <v>0.5900433281091888</v>
      </c>
      <c r="Q237" s="99">
        <v>0</v>
      </c>
      <c r="R237" s="96">
        <v>1</v>
      </c>
      <c r="S237" s="96">
        <v>0.99669481099525148</v>
      </c>
      <c r="T237" s="99">
        <v>0</v>
      </c>
      <c r="U237" s="99">
        <v>0</v>
      </c>
      <c r="V237" s="95">
        <v>0</v>
      </c>
      <c r="W237" s="99">
        <v>0</v>
      </c>
      <c r="X237" s="99">
        <v>0</v>
      </c>
      <c r="Y237" s="95">
        <v>0</v>
      </c>
      <c r="Z237" s="95">
        <v>1</v>
      </c>
      <c r="AA237" s="98">
        <v>0.59664474077159757</v>
      </c>
      <c r="AB237" s="98">
        <v>0.5900433281091888</v>
      </c>
      <c r="AC237" s="100">
        <v>0</v>
      </c>
      <c r="AD237" s="96">
        <v>0</v>
      </c>
      <c r="AE237" s="95">
        <v>0</v>
      </c>
      <c r="AF237" s="95">
        <v>0</v>
      </c>
      <c r="AG237" s="96">
        <v>1</v>
      </c>
      <c r="AH237" s="96">
        <v>1.0135066962933139</v>
      </c>
      <c r="AI237" s="96">
        <v>1.0135066962933139</v>
      </c>
      <c r="AJ237" s="96">
        <v>33000</v>
      </c>
      <c r="AK237" s="96">
        <v>33000</v>
      </c>
      <c r="AL237" s="96">
        <v>29468.792396061272</v>
      </c>
      <c r="AM237" s="96">
        <v>33000</v>
      </c>
      <c r="AN237" s="96">
        <v>33258.912914632972</v>
      </c>
      <c r="AO237" s="96">
        <v>33000</v>
      </c>
      <c r="AP237" s="96">
        <v>19536</v>
      </c>
      <c r="AQ237" s="96">
        <v>19689.276445462721</v>
      </c>
      <c r="AR237" s="96">
        <v>19471.429827603231</v>
      </c>
      <c r="AS237" s="96">
        <v>0</v>
      </c>
      <c r="AT237" s="96">
        <v>33000</v>
      </c>
      <c r="AU237" s="96">
        <v>32890.928762843301</v>
      </c>
      <c r="AV237" s="96">
        <v>19689.276445462721</v>
      </c>
      <c r="AW237" s="96">
        <v>19471.429827603231</v>
      </c>
      <c r="AX237" s="96">
        <v>29700</v>
      </c>
      <c r="AY237" s="96">
        <v>29370</v>
      </c>
      <c r="AZ237" s="96">
        <v>29865</v>
      </c>
      <c r="BA237" s="96">
        <v>20955</v>
      </c>
      <c r="BB237" s="96">
        <v>33000</v>
      </c>
      <c r="BC237" s="96">
        <v>33000</v>
      </c>
      <c r="BD237" s="96">
        <v>33000</v>
      </c>
      <c r="BE237" s="96">
        <v>33000</v>
      </c>
      <c r="BF237" s="96">
        <v>33000</v>
      </c>
      <c r="BG237" s="96">
        <v>33000</v>
      </c>
      <c r="BH237" s="96">
        <v>33000</v>
      </c>
      <c r="BI237" s="96">
        <v>33000</v>
      </c>
      <c r="BJ237" s="96">
        <v>33000</v>
      </c>
      <c r="BK237" s="96">
        <v>33000</v>
      </c>
      <c r="BL237" s="96">
        <v>33000</v>
      </c>
      <c r="BM237" s="96">
        <v>33000</v>
      </c>
      <c r="BN237" s="96">
        <v>448.47251267476071</v>
      </c>
      <c r="BO237" s="96">
        <v>447.98046167960501</v>
      </c>
      <c r="BP237" s="96">
        <v>447.48948922916759</v>
      </c>
      <c r="BQ237" s="96">
        <v>446.98300388412139</v>
      </c>
      <c r="BR237" s="96">
        <v>446.47766376098912</v>
      </c>
      <c r="BS237" s="96">
        <v>445.97346497994027</v>
      </c>
      <c r="BT237" s="96">
        <v>445.47040367866452</v>
      </c>
      <c r="BU237" s="96">
        <v>444.96025711277707</v>
      </c>
      <c r="BV237" s="96">
        <v>444.45947774320291</v>
      </c>
      <c r="BW237" s="96">
        <v>443.95982430813439</v>
      </c>
      <c r="BX237" s="96">
        <v>443.46129301457893</v>
      </c>
      <c r="BY237" s="96">
        <v>442.96388008654361</v>
      </c>
      <c r="BZ237" s="96">
        <v>0</v>
      </c>
      <c r="CA237" s="96">
        <v>0</v>
      </c>
      <c r="CB237" s="96">
        <v>0</v>
      </c>
      <c r="CC237" s="96">
        <v>0</v>
      </c>
      <c r="CD237" s="96">
        <v>0</v>
      </c>
      <c r="CE237" s="96">
        <v>0</v>
      </c>
      <c r="CF237" s="96">
        <v>0</v>
      </c>
      <c r="CG237" s="96">
        <v>0</v>
      </c>
      <c r="CH237" s="96">
        <v>0</v>
      </c>
      <c r="CI237" s="96">
        <v>0</v>
      </c>
      <c r="CJ237" s="96">
        <v>0</v>
      </c>
      <c r="CK237" s="96">
        <v>0</v>
      </c>
      <c r="CL237" s="96">
        <v>33000</v>
      </c>
      <c r="CM237" s="96">
        <v>33000</v>
      </c>
      <c r="CN237" s="96">
        <v>33000</v>
      </c>
      <c r="CO237" s="96">
        <v>33000</v>
      </c>
      <c r="CP237" s="96">
        <v>33000</v>
      </c>
      <c r="CQ237" s="96">
        <v>33000</v>
      </c>
      <c r="CR237" s="96">
        <v>33000</v>
      </c>
      <c r="CS237" s="96">
        <v>33000</v>
      </c>
      <c r="CT237" s="96">
        <v>33000</v>
      </c>
      <c r="CU237" s="96">
        <v>33000</v>
      </c>
      <c r="CV237" s="96">
        <v>33000</v>
      </c>
      <c r="CW237" s="96">
        <v>33000</v>
      </c>
      <c r="CX237" s="96">
        <v>448.47251267476071</v>
      </c>
      <c r="CY237" s="96">
        <v>447.98046167960501</v>
      </c>
      <c r="CZ237" s="96">
        <v>447.48948922916759</v>
      </c>
      <c r="DA237" s="96">
        <v>446.98300388412139</v>
      </c>
      <c r="DB237" s="96">
        <v>446.47766376098912</v>
      </c>
      <c r="DC237" s="96">
        <v>445.97346497994027</v>
      </c>
      <c r="DD237" s="96">
        <v>445.47040367866452</v>
      </c>
      <c r="DE237" s="96">
        <v>444.96025711277707</v>
      </c>
      <c r="DF237" s="96">
        <v>444.45947774320291</v>
      </c>
      <c r="DG237" s="96">
        <v>443.95982430813439</v>
      </c>
      <c r="DH237" s="96">
        <v>443.46129301457893</v>
      </c>
      <c r="DI237" s="96">
        <v>442.96388008654361</v>
      </c>
      <c r="DJ237" s="96">
        <v>0</v>
      </c>
      <c r="DK237" s="96">
        <v>0</v>
      </c>
      <c r="DL237" s="96">
        <v>0</v>
      </c>
      <c r="DM237" s="96">
        <v>0</v>
      </c>
      <c r="DN237" s="96">
        <v>0</v>
      </c>
      <c r="DO237" s="96">
        <v>0</v>
      </c>
      <c r="DP237" s="96">
        <v>0</v>
      </c>
      <c r="DQ237" s="96">
        <v>0</v>
      </c>
      <c r="DR237" s="96">
        <v>0</v>
      </c>
      <c r="DS237" s="96">
        <v>0</v>
      </c>
      <c r="DT237" s="96">
        <v>0</v>
      </c>
      <c r="DU237" s="96">
        <v>0</v>
      </c>
      <c r="DV237" s="96">
        <v>423.67008087573993</v>
      </c>
      <c r="DW237" s="96">
        <v>387.48975622882529</v>
      </c>
      <c r="DX237" s="96">
        <v>351.38767555943582</v>
      </c>
      <c r="DY237" s="96">
        <v>314.1437934022473</v>
      </c>
      <c r="DZ237" s="96">
        <v>276.98299981104418</v>
      </c>
      <c r="EA237" s="96">
        <v>239.90501704822381</v>
      </c>
      <c r="EB237" s="96">
        <v>202.90956861266449</v>
      </c>
      <c r="EC237" s="96">
        <v>165.39192875237421</v>
      </c>
      <c r="ED237" s="96">
        <v>128.56206611971021</v>
      </c>
      <c r="EE237" s="96">
        <v>91.81391119867088</v>
      </c>
      <c r="EF237" s="96">
        <v>55.147192385472721</v>
      </c>
      <c r="EG237" s="96">
        <v>18.561639278821708</v>
      </c>
      <c r="EH237" s="101"/>
      <c r="EI237" s="99"/>
      <c r="EK237" s="101"/>
      <c r="EL237" s="99"/>
      <c r="EN237" s="101"/>
      <c r="EO237" s="99"/>
      <c r="EQ237" s="101"/>
      <c r="ER237" s="99"/>
    </row>
    <row r="238" spans="1:148" x14ac:dyDescent="0.3">
      <c r="A238" t="s">
        <v>39</v>
      </c>
      <c r="B238" t="s">
        <v>58</v>
      </c>
      <c r="C238" t="s">
        <v>69</v>
      </c>
      <c r="D238" t="s">
        <v>470</v>
      </c>
      <c r="E238" t="s">
        <v>676</v>
      </c>
      <c r="F238" s="94">
        <v>72000</v>
      </c>
      <c r="G238" s="95">
        <v>12</v>
      </c>
      <c r="H238" s="96">
        <v>1</v>
      </c>
      <c r="I238" s="96">
        <v>1</v>
      </c>
      <c r="J238" s="97">
        <v>0.88900209700948218</v>
      </c>
      <c r="K238" s="96">
        <v>1</v>
      </c>
      <c r="L238" s="96">
        <v>1.0123710652961491</v>
      </c>
      <c r="M238" s="96">
        <v>1</v>
      </c>
      <c r="N238" s="98">
        <v>0.62</v>
      </c>
      <c r="O238" s="98">
        <v>0.6276700604836124</v>
      </c>
      <c r="P238" s="98">
        <v>0.63003020560878842</v>
      </c>
      <c r="Q238" s="99">
        <v>0</v>
      </c>
      <c r="R238" s="96">
        <v>1</v>
      </c>
      <c r="S238" s="96">
        <v>1.016177750981917</v>
      </c>
      <c r="T238" s="99">
        <v>0</v>
      </c>
      <c r="U238" s="99">
        <v>0</v>
      </c>
      <c r="V238" s="95">
        <v>0</v>
      </c>
      <c r="W238" s="99">
        <v>0</v>
      </c>
      <c r="X238" s="99">
        <v>0</v>
      </c>
      <c r="Y238" s="95">
        <v>0</v>
      </c>
      <c r="Z238" s="95">
        <v>1</v>
      </c>
      <c r="AA238" s="98">
        <v>0.6276700604836124</v>
      </c>
      <c r="AB238" s="98">
        <v>0.63003020560878842</v>
      </c>
      <c r="AC238" s="100">
        <v>0</v>
      </c>
      <c r="AD238" s="96">
        <v>0</v>
      </c>
      <c r="AE238" s="95">
        <v>0</v>
      </c>
      <c r="AF238" s="95">
        <v>0</v>
      </c>
      <c r="AG238" s="96">
        <v>1</v>
      </c>
      <c r="AH238" s="96">
        <v>0.99551801636857096</v>
      </c>
      <c r="AI238" s="96">
        <v>0.99551801636857096</v>
      </c>
      <c r="AJ238" s="96">
        <v>72000</v>
      </c>
      <c r="AK238" s="96">
        <v>72000</v>
      </c>
      <c r="AL238" s="96">
        <v>64008.150984682718</v>
      </c>
      <c r="AM238" s="96">
        <v>72000</v>
      </c>
      <c r="AN238" s="96">
        <v>72890.71670132273</v>
      </c>
      <c r="AO238" s="96">
        <v>72000</v>
      </c>
      <c r="AP238" s="96">
        <v>44640</v>
      </c>
      <c r="AQ238" s="96">
        <v>45192.24435482009</v>
      </c>
      <c r="AR238" s="96">
        <v>45362.174803832757</v>
      </c>
      <c r="AS238" s="96">
        <v>0</v>
      </c>
      <c r="AT238" s="96">
        <v>72000</v>
      </c>
      <c r="AU238" s="96">
        <v>73164.798070698002</v>
      </c>
      <c r="AV238" s="96">
        <v>45192.24435482009</v>
      </c>
      <c r="AW238" s="96">
        <v>45362.174803832757</v>
      </c>
      <c r="AX238" s="96">
        <v>64800</v>
      </c>
      <c r="AY238" s="96">
        <v>64080</v>
      </c>
      <c r="AZ238" s="96">
        <v>63720</v>
      </c>
      <c r="BA238" s="96">
        <v>47160</v>
      </c>
      <c r="BB238" s="96">
        <v>72000</v>
      </c>
      <c r="BC238" s="96">
        <v>72000</v>
      </c>
      <c r="BD238" s="96">
        <v>72000</v>
      </c>
      <c r="BE238" s="96">
        <v>72000</v>
      </c>
      <c r="BF238" s="96">
        <v>72000</v>
      </c>
      <c r="BG238" s="96">
        <v>72000</v>
      </c>
      <c r="BH238" s="96">
        <v>72000</v>
      </c>
      <c r="BI238" s="96">
        <v>72000</v>
      </c>
      <c r="BJ238" s="96">
        <v>72000</v>
      </c>
      <c r="BK238" s="96">
        <v>72000</v>
      </c>
      <c r="BL238" s="96">
        <v>72000</v>
      </c>
      <c r="BM238" s="96">
        <v>72000</v>
      </c>
      <c r="BN238" s="96">
        <v>-322.04501032430687</v>
      </c>
      <c r="BO238" s="96">
        <v>-322.16147301836349</v>
      </c>
      <c r="BP238" s="96">
        <v>-322.2780199768236</v>
      </c>
      <c r="BQ238" s="96">
        <v>-322.39860637436288</v>
      </c>
      <c r="BR238" s="96">
        <v>-322.51928304503519</v>
      </c>
      <c r="BS238" s="96">
        <v>-322.64005009023128</v>
      </c>
      <c r="BT238" s="96">
        <v>-322.76090761153409</v>
      </c>
      <c r="BU238" s="96">
        <v>-322.88383922153758</v>
      </c>
      <c r="BV238" s="96">
        <v>-323.0048794877236</v>
      </c>
      <c r="BW238" s="96">
        <v>-323.12601053725041</v>
      </c>
      <c r="BX238" s="96">
        <v>-323.24723247232441</v>
      </c>
      <c r="BY238" s="96">
        <v>-323.36854539525552</v>
      </c>
      <c r="BZ238" s="96">
        <v>0</v>
      </c>
      <c r="CA238" s="96">
        <v>0</v>
      </c>
      <c r="CB238" s="96">
        <v>0</v>
      </c>
      <c r="CC238" s="96">
        <v>0</v>
      </c>
      <c r="CD238" s="96">
        <v>0</v>
      </c>
      <c r="CE238" s="96">
        <v>0</v>
      </c>
      <c r="CF238" s="96">
        <v>0</v>
      </c>
      <c r="CG238" s="96">
        <v>0</v>
      </c>
      <c r="CH238" s="96">
        <v>0</v>
      </c>
      <c r="CI238" s="96">
        <v>0</v>
      </c>
      <c r="CJ238" s="96">
        <v>0</v>
      </c>
      <c r="CK238" s="96">
        <v>0</v>
      </c>
      <c r="CL238" s="96">
        <v>72000</v>
      </c>
      <c r="CM238" s="96">
        <v>72000</v>
      </c>
      <c r="CN238" s="96">
        <v>72000</v>
      </c>
      <c r="CO238" s="96">
        <v>72000</v>
      </c>
      <c r="CP238" s="96">
        <v>72000</v>
      </c>
      <c r="CQ238" s="96">
        <v>72000</v>
      </c>
      <c r="CR238" s="96">
        <v>72000</v>
      </c>
      <c r="CS238" s="96">
        <v>72000</v>
      </c>
      <c r="CT238" s="96">
        <v>72000</v>
      </c>
      <c r="CU238" s="96">
        <v>72000</v>
      </c>
      <c r="CV238" s="96">
        <v>72000</v>
      </c>
      <c r="CW238" s="96">
        <v>72000</v>
      </c>
      <c r="CX238" s="96">
        <v>-322.04501032430687</v>
      </c>
      <c r="CY238" s="96">
        <v>-322.16147301836349</v>
      </c>
      <c r="CZ238" s="96">
        <v>-322.2780199768236</v>
      </c>
      <c r="DA238" s="96">
        <v>-322.39860637436288</v>
      </c>
      <c r="DB238" s="96">
        <v>-322.51928304503519</v>
      </c>
      <c r="DC238" s="96">
        <v>-322.64005009023128</v>
      </c>
      <c r="DD238" s="96">
        <v>-322.76090761153409</v>
      </c>
      <c r="DE238" s="96">
        <v>-322.88383922153758</v>
      </c>
      <c r="DF238" s="96">
        <v>-323.0048794877236</v>
      </c>
      <c r="DG238" s="96">
        <v>-323.12601053725041</v>
      </c>
      <c r="DH238" s="96">
        <v>-323.24723247232441</v>
      </c>
      <c r="DI238" s="96">
        <v>-323.36854539525552</v>
      </c>
      <c r="DJ238" s="96">
        <v>0</v>
      </c>
      <c r="DK238" s="96">
        <v>0</v>
      </c>
      <c r="DL238" s="96">
        <v>0</v>
      </c>
      <c r="DM238" s="96">
        <v>0</v>
      </c>
      <c r="DN238" s="96">
        <v>0</v>
      </c>
      <c r="DO238" s="96">
        <v>0</v>
      </c>
      <c r="DP238" s="96">
        <v>0</v>
      </c>
      <c r="DQ238" s="96">
        <v>0</v>
      </c>
      <c r="DR238" s="96">
        <v>0</v>
      </c>
      <c r="DS238" s="96">
        <v>0</v>
      </c>
      <c r="DT238" s="96">
        <v>0</v>
      </c>
      <c r="DU238" s="96">
        <v>0</v>
      </c>
      <c r="DV238" s="96">
        <v>-309.75461142192722</v>
      </c>
      <c r="DW238" s="96">
        <v>-283.71239640926308</v>
      </c>
      <c r="DX238" s="96">
        <v>-257.65125431913378</v>
      </c>
      <c r="DY238" s="96">
        <v>-230.6867613895447</v>
      </c>
      <c r="DZ238" s="96">
        <v>-203.70199153091571</v>
      </c>
      <c r="EA238" s="96">
        <v>-176.6969218626615</v>
      </c>
      <c r="EB238" s="96">
        <v>-149.67152946982409</v>
      </c>
      <c r="EC238" s="96">
        <v>-122.1822490173015</v>
      </c>
      <c r="ED238" s="96">
        <v>-95.115808188054103</v>
      </c>
      <c r="EE238" s="96">
        <v>-68.028975304297745</v>
      </c>
      <c r="EF238" s="96">
        <v>-40.921727312041689</v>
      </c>
      <c r="EG238" s="96">
        <v>-13.794041122562991</v>
      </c>
      <c r="EH238" s="101"/>
      <c r="EI238" s="99"/>
      <c r="EK238" s="101"/>
      <c r="EL238" s="99"/>
      <c r="EN238" s="101"/>
      <c r="EO238" s="99"/>
      <c r="EQ238" s="101"/>
      <c r="ER238" s="99"/>
    </row>
    <row r="239" spans="1:148" x14ac:dyDescent="0.3">
      <c r="A239" t="s">
        <v>39</v>
      </c>
      <c r="B239" t="s">
        <v>58</v>
      </c>
      <c r="C239" t="s">
        <v>76</v>
      </c>
      <c r="D239" t="s">
        <v>472</v>
      </c>
      <c r="E239" t="s">
        <v>677</v>
      </c>
      <c r="F239" s="94">
        <v>60000</v>
      </c>
      <c r="G239" s="95">
        <v>12</v>
      </c>
      <c r="H239" s="96">
        <v>1</v>
      </c>
      <c r="I239" s="96">
        <v>1.056875</v>
      </c>
      <c r="J239" s="97">
        <v>0.89620409445450866</v>
      </c>
      <c r="K239" s="96">
        <v>0.94618568894145472</v>
      </c>
      <c r="L239" s="96">
        <v>1.0042355369373781</v>
      </c>
      <c r="M239" s="96">
        <v>1</v>
      </c>
      <c r="N239" s="98">
        <v>0.60399999999999998</v>
      </c>
      <c r="O239" s="98">
        <v>0.57391674919945712</v>
      </c>
      <c r="P239" s="98">
        <v>0.55958940773450672</v>
      </c>
      <c r="Q239" s="99">
        <v>0</v>
      </c>
      <c r="R239" s="96">
        <v>0.93896713615023475</v>
      </c>
      <c r="S239" s="96">
        <v>0.986693243770281</v>
      </c>
      <c r="T239" s="99">
        <v>5.6875000000000009E-2</v>
      </c>
      <c r="U239" s="99">
        <v>7.6877587226491517E-3</v>
      </c>
      <c r="V239" s="95">
        <v>0</v>
      </c>
      <c r="W239" s="99">
        <v>0</v>
      </c>
      <c r="X239" s="99">
        <v>0</v>
      </c>
      <c r="Y239" s="95">
        <v>0</v>
      </c>
      <c r="Z239" s="95">
        <v>1</v>
      </c>
      <c r="AA239" s="98">
        <v>0.57391674919945712</v>
      </c>
      <c r="AB239" s="98">
        <v>0.55958940773450672</v>
      </c>
      <c r="AC239" s="100">
        <v>0</v>
      </c>
      <c r="AD239" s="96">
        <v>0</v>
      </c>
      <c r="AE239" s="95">
        <v>0</v>
      </c>
      <c r="AF239" s="95">
        <v>1</v>
      </c>
      <c r="AG239" s="96">
        <v>1.0325</v>
      </c>
      <c r="AH239" s="96">
        <v>1.025634192168233</v>
      </c>
      <c r="AI239" s="96">
        <v>1.05896417911691</v>
      </c>
      <c r="AJ239" s="96">
        <v>60000</v>
      </c>
      <c r="AK239" s="96">
        <v>63412.5</v>
      </c>
      <c r="AL239" s="96">
        <v>53772.245667270523</v>
      </c>
      <c r="AM239" s="96">
        <v>56771.141336487293</v>
      </c>
      <c r="AN239" s="96">
        <v>60254.132216242673</v>
      </c>
      <c r="AO239" s="96">
        <v>60000</v>
      </c>
      <c r="AP239" s="96">
        <v>36240</v>
      </c>
      <c r="AQ239" s="96">
        <v>34435.004951967428</v>
      </c>
      <c r="AR239" s="96">
        <v>33575.364464070401</v>
      </c>
      <c r="AS239" s="96">
        <v>0</v>
      </c>
      <c r="AT239" s="96">
        <v>56338.028169014076</v>
      </c>
      <c r="AU239" s="96">
        <v>59201.594626216858</v>
      </c>
      <c r="AV239" s="96">
        <v>34435.004951967428</v>
      </c>
      <c r="AW239" s="96">
        <v>33575.364464070401</v>
      </c>
      <c r="AX239" s="96">
        <v>54000</v>
      </c>
      <c r="AY239" s="96">
        <v>53400</v>
      </c>
      <c r="AZ239" s="96">
        <v>54000</v>
      </c>
      <c r="BA239" s="96">
        <v>37500</v>
      </c>
      <c r="BB239" s="96">
        <v>60000</v>
      </c>
      <c r="BC239" s="96">
        <v>60000</v>
      </c>
      <c r="BD239" s="96">
        <v>60000</v>
      </c>
      <c r="BE239" s="96">
        <v>60000</v>
      </c>
      <c r="BF239" s="96">
        <v>60000</v>
      </c>
      <c r="BG239" s="96">
        <v>60000</v>
      </c>
      <c r="BH239" s="96">
        <v>60000</v>
      </c>
      <c r="BI239" s="96">
        <v>60000</v>
      </c>
      <c r="BJ239" s="96">
        <v>60000</v>
      </c>
      <c r="BK239" s="96">
        <v>60000</v>
      </c>
      <c r="BL239" s="96">
        <v>60000</v>
      </c>
      <c r="BM239" s="96">
        <v>60000</v>
      </c>
      <c r="BN239" s="96">
        <v>5285.5538666749344</v>
      </c>
      <c r="BO239" s="96">
        <v>5166.2868466683158</v>
      </c>
      <c r="BP239" s="96">
        <v>5047.4547983310194</v>
      </c>
      <c r="BQ239" s="96">
        <v>5617.5832181638707</v>
      </c>
      <c r="BR239" s="96">
        <v>6099.165809649905</v>
      </c>
      <c r="BS239" s="96">
        <v>5975.2476489028259</v>
      </c>
      <c r="BT239" s="96">
        <v>1832.6697137948991</v>
      </c>
      <c r="BU239" s="96">
        <v>1715.2934692752849</v>
      </c>
      <c r="BV239" s="96">
        <v>1600.244483833508</v>
      </c>
      <c r="BW239" s="96">
        <v>1485.6236464020969</v>
      </c>
      <c r="BX239" s="96">
        <v>1371.428571428575</v>
      </c>
      <c r="BY239" s="96">
        <v>1257.6568910499959</v>
      </c>
      <c r="BZ239" s="96">
        <v>3899.9999999999968</v>
      </c>
      <c r="CA239" s="96">
        <v>3899.9999999999968</v>
      </c>
      <c r="CB239" s="96">
        <v>3899.9999999999968</v>
      </c>
      <c r="CC239" s="96">
        <v>3899.9999999999968</v>
      </c>
      <c r="CD239" s="96">
        <v>3899.9999999999968</v>
      </c>
      <c r="CE239" s="96">
        <v>3899.9999999999968</v>
      </c>
      <c r="CF239" s="96">
        <v>0</v>
      </c>
      <c r="CG239" s="96">
        <v>0</v>
      </c>
      <c r="CH239" s="96">
        <v>0</v>
      </c>
      <c r="CI239" s="96">
        <v>0</v>
      </c>
      <c r="CJ239" s="96">
        <v>0</v>
      </c>
      <c r="CK239" s="96">
        <v>0</v>
      </c>
      <c r="CL239" s="96">
        <v>60000</v>
      </c>
      <c r="CM239" s="96">
        <v>60000</v>
      </c>
      <c r="CN239" s="96">
        <v>60000</v>
      </c>
      <c r="CO239" s="96">
        <v>60000</v>
      </c>
      <c r="CP239" s="96">
        <v>60000</v>
      </c>
      <c r="CQ239" s="96">
        <v>60000</v>
      </c>
      <c r="CR239" s="96">
        <v>60000</v>
      </c>
      <c r="CS239" s="96">
        <v>60000</v>
      </c>
      <c r="CT239" s="96">
        <v>60000</v>
      </c>
      <c r="CU239" s="96">
        <v>60000</v>
      </c>
      <c r="CV239" s="96">
        <v>60000</v>
      </c>
      <c r="CW239" s="96">
        <v>60000</v>
      </c>
      <c r="CX239" s="96">
        <v>1300.9895461736451</v>
      </c>
      <c r="CY239" s="96">
        <v>1189.0017339608639</v>
      </c>
      <c r="CZ239" s="96">
        <v>1077.422345850727</v>
      </c>
      <c r="DA239" s="96">
        <v>1612.7541954590411</v>
      </c>
      <c r="DB239" s="96">
        <v>2064.9444222064922</v>
      </c>
      <c r="DC239" s="96">
        <v>1948.589341692792</v>
      </c>
      <c r="DD239" s="96">
        <v>1832.6697137948991</v>
      </c>
      <c r="DE239" s="96">
        <v>1715.2934692752849</v>
      </c>
      <c r="DF239" s="96">
        <v>1600.244483833508</v>
      </c>
      <c r="DG239" s="96">
        <v>1485.6236464020969</v>
      </c>
      <c r="DH239" s="96">
        <v>1371.428571428575</v>
      </c>
      <c r="DI239" s="96">
        <v>1257.6568910499959</v>
      </c>
      <c r="DJ239" s="96">
        <v>0</v>
      </c>
      <c r="DK239" s="96">
        <v>0</v>
      </c>
      <c r="DL239" s="96">
        <v>0</v>
      </c>
      <c r="DM239" s="96">
        <v>0</v>
      </c>
      <c r="DN239" s="96">
        <v>0</v>
      </c>
      <c r="DO239" s="96">
        <v>0</v>
      </c>
      <c r="DP239" s="96">
        <v>0</v>
      </c>
      <c r="DQ239" s="96">
        <v>0</v>
      </c>
      <c r="DR239" s="96">
        <v>0</v>
      </c>
      <c r="DS239" s="96">
        <v>0</v>
      </c>
      <c r="DT239" s="96">
        <v>0</v>
      </c>
      <c r="DU239" s="96">
        <v>0</v>
      </c>
      <c r="DV239" s="96">
        <v>1200.0000000000009</v>
      </c>
      <c r="DW239" s="96">
        <v>1200.0000000000009</v>
      </c>
      <c r="DX239" s="96">
        <v>1200.0000000000009</v>
      </c>
      <c r="DY239" s="96">
        <v>554.08970976253079</v>
      </c>
      <c r="DZ239" s="96">
        <v>0</v>
      </c>
      <c r="EA239" s="96">
        <v>0</v>
      </c>
      <c r="EB239" s="96">
        <v>0</v>
      </c>
      <c r="EC239" s="96">
        <v>0</v>
      </c>
      <c r="ED239" s="96">
        <v>0</v>
      </c>
      <c r="EE239" s="96">
        <v>0</v>
      </c>
      <c r="EF239" s="96">
        <v>0</v>
      </c>
      <c r="EG239" s="96">
        <v>0</v>
      </c>
      <c r="EH239" s="101">
        <v>46204</v>
      </c>
      <c r="EI239" s="99">
        <v>6.5000000000000002E-2</v>
      </c>
      <c r="EJ239" t="s">
        <v>377</v>
      </c>
      <c r="EK239" s="101"/>
      <c r="EL239" s="99"/>
      <c r="EN239" s="101"/>
      <c r="EO239" s="99"/>
      <c r="EQ239" s="101"/>
      <c r="ER239" s="99"/>
    </row>
    <row r="240" spans="1:148" x14ac:dyDescent="0.3">
      <c r="A240" t="s">
        <v>39</v>
      </c>
      <c r="B240" t="s">
        <v>58</v>
      </c>
      <c r="C240" t="s">
        <v>77</v>
      </c>
      <c r="D240" t="s">
        <v>474</v>
      </c>
      <c r="E240" t="s">
        <v>678</v>
      </c>
      <c r="F240" s="94">
        <v>48000</v>
      </c>
      <c r="G240" s="95">
        <v>12</v>
      </c>
      <c r="H240" s="96">
        <v>1.06</v>
      </c>
      <c r="I240" s="96">
        <v>1.0611166666666669</v>
      </c>
      <c r="J240" s="97">
        <v>0.88800419401896435</v>
      </c>
      <c r="K240" s="96">
        <v>0.99894764948874615</v>
      </c>
      <c r="L240" s="96">
        <v>1.0135087267175451</v>
      </c>
      <c r="M240" s="96">
        <v>1</v>
      </c>
      <c r="N240" s="98">
        <v>0.58799999999999997</v>
      </c>
      <c r="O240" s="98">
        <v>0.59531599025100401</v>
      </c>
      <c r="P240" s="98">
        <v>0.5836664237679301</v>
      </c>
      <c r="Q240" s="99">
        <v>0</v>
      </c>
      <c r="R240" s="96">
        <v>0.97205346294046147</v>
      </c>
      <c r="S240" s="96">
        <v>1.0211680841007791</v>
      </c>
      <c r="T240" s="99">
        <v>1.0534591194968359E-3</v>
      </c>
      <c r="U240" s="99">
        <v>2.7667394411547749E-2</v>
      </c>
      <c r="V240" s="95">
        <v>0</v>
      </c>
      <c r="W240" s="99">
        <v>0</v>
      </c>
      <c r="X240" s="99">
        <v>0</v>
      </c>
      <c r="Y240" s="95">
        <v>0</v>
      </c>
      <c r="Z240" s="95">
        <v>1</v>
      </c>
      <c r="AA240" s="98">
        <v>0.59531599025100401</v>
      </c>
      <c r="AB240" s="98">
        <v>0.5836664237679301</v>
      </c>
      <c r="AC240" s="100">
        <v>0</v>
      </c>
      <c r="AD240" s="96">
        <v>0</v>
      </c>
      <c r="AE240" s="95">
        <v>1</v>
      </c>
      <c r="AF240" s="95">
        <v>1</v>
      </c>
      <c r="AG240" s="96">
        <v>1.0149999999999999</v>
      </c>
      <c r="AH240" s="96">
        <v>0.99104602551311949</v>
      </c>
      <c r="AI240" s="96">
        <v>1.0059115959716529</v>
      </c>
      <c r="AJ240" s="96">
        <v>50880</v>
      </c>
      <c r="AK240" s="96">
        <v>50933.599999999999</v>
      </c>
      <c r="AL240" s="96">
        <v>42624.201312910292</v>
      </c>
      <c r="AM240" s="96">
        <v>47949.487175459813</v>
      </c>
      <c r="AN240" s="96">
        <v>48648.418882442144</v>
      </c>
      <c r="AO240" s="96">
        <v>48000</v>
      </c>
      <c r="AP240" s="96">
        <v>28224</v>
      </c>
      <c r="AQ240" s="96">
        <v>28575.167532048192</v>
      </c>
      <c r="AR240" s="96">
        <v>28015.98834086064</v>
      </c>
      <c r="AS240" s="96">
        <v>0</v>
      </c>
      <c r="AT240" s="96">
        <v>46658.566221142151</v>
      </c>
      <c r="AU240" s="96">
        <v>49016.068036837409</v>
      </c>
      <c r="AV240" s="96">
        <v>28575.167532048192</v>
      </c>
      <c r="AW240" s="96">
        <v>28015.98834086064</v>
      </c>
      <c r="AX240" s="96">
        <v>43200</v>
      </c>
      <c r="AY240" s="96">
        <v>42720</v>
      </c>
      <c r="AZ240" s="96">
        <v>42240</v>
      </c>
      <c r="BA240" s="96">
        <v>30960</v>
      </c>
      <c r="BB240" s="96">
        <v>48000</v>
      </c>
      <c r="BC240" s="96">
        <v>48000</v>
      </c>
      <c r="BD240" s="96">
        <v>48000</v>
      </c>
      <c r="BE240" s="96">
        <v>48000</v>
      </c>
      <c r="BF240" s="96">
        <v>48000</v>
      </c>
      <c r="BG240" s="96">
        <v>48000</v>
      </c>
      <c r="BH240" s="96">
        <v>48000</v>
      </c>
      <c r="BI240" s="96">
        <v>48000</v>
      </c>
      <c r="BJ240" s="96">
        <v>48000</v>
      </c>
      <c r="BK240" s="96">
        <v>48000</v>
      </c>
      <c r="BL240" s="96">
        <v>48000</v>
      </c>
      <c r="BM240" s="96">
        <v>48000</v>
      </c>
      <c r="BN240" s="96">
        <v>2426.2747828636429</v>
      </c>
      <c r="BO240" s="96">
        <v>-428.3513850517071</v>
      </c>
      <c r="BP240" s="96">
        <v>-428.6605580906002</v>
      </c>
      <c r="BQ240" s="96">
        <v>-428.98068117822783</v>
      </c>
      <c r="BR240" s="96">
        <v>-429.30128275811438</v>
      </c>
      <c r="BS240" s="96">
        <v>-429.62236390387079</v>
      </c>
      <c r="BT240" s="96">
        <v>-429.94392569233668</v>
      </c>
      <c r="BU240" s="96">
        <v>-430.27125262473299</v>
      </c>
      <c r="BV240" s="96">
        <v>-430.59378686590401</v>
      </c>
      <c r="BW240" s="96">
        <v>1471.8465227817669</v>
      </c>
      <c r="BX240" s="96">
        <v>1471.5100795037829</v>
      </c>
      <c r="BY240" s="96">
        <v>1471.173130688609</v>
      </c>
      <c r="BZ240" s="96">
        <v>2880.0000000000032</v>
      </c>
      <c r="CA240" s="96">
        <v>0</v>
      </c>
      <c r="CB240" s="96">
        <v>0</v>
      </c>
      <c r="CC240" s="96">
        <v>0</v>
      </c>
      <c r="CD240" s="96">
        <v>0</v>
      </c>
      <c r="CE240" s="96">
        <v>0</v>
      </c>
      <c r="CF240" s="96">
        <v>0</v>
      </c>
      <c r="CG240" s="96">
        <v>0</v>
      </c>
      <c r="CH240" s="96">
        <v>0</v>
      </c>
      <c r="CI240" s="96">
        <v>1920.000000000002</v>
      </c>
      <c r="CJ240" s="96">
        <v>1920.000000000002</v>
      </c>
      <c r="CK240" s="96">
        <v>1920.000000000002</v>
      </c>
      <c r="CL240" s="96">
        <v>48000</v>
      </c>
      <c r="CM240" s="96">
        <v>48000</v>
      </c>
      <c r="CN240" s="96">
        <v>48000</v>
      </c>
      <c r="CO240" s="96">
        <v>48000</v>
      </c>
      <c r="CP240" s="96">
        <v>48000</v>
      </c>
      <c r="CQ240" s="96">
        <v>48000</v>
      </c>
      <c r="CR240" s="96">
        <v>48000</v>
      </c>
      <c r="CS240" s="96">
        <v>48000</v>
      </c>
      <c r="CT240" s="96">
        <v>48000</v>
      </c>
      <c r="CU240" s="96">
        <v>48000</v>
      </c>
      <c r="CV240" s="96">
        <v>48000</v>
      </c>
      <c r="CW240" s="96">
        <v>48000</v>
      </c>
      <c r="CX240" s="96">
        <v>-428.04265767581393</v>
      </c>
      <c r="CY240" s="96">
        <v>-428.3513850517071</v>
      </c>
      <c r="CZ240" s="96">
        <v>-428.6605580906002</v>
      </c>
      <c r="DA240" s="96">
        <v>-428.98068117822783</v>
      </c>
      <c r="DB240" s="96">
        <v>-429.30128275811438</v>
      </c>
      <c r="DC240" s="96">
        <v>-429.62236390387079</v>
      </c>
      <c r="DD240" s="96">
        <v>-429.94392569233668</v>
      </c>
      <c r="DE240" s="96">
        <v>-430.27125262473299</v>
      </c>
      <c r="DF240" s="96">
        <v>-430.59378686590401</v>
      </c>
      <c r="DG240" s="96">
        <v>-430.91680501752808</v>
      </c>
      <c r="DH240" s="96">
        <v>-431.2403081694427</v>
      </c>
      <c r="DI240" s="96">
        <v>-431.56429741480548</v>
      </c>
      <c r="DJ240" s="96">
        <v>1920.000000000002</v>
      </c>
      <c r="DK240" s="96">
        <v>1920.000000000002</v>
      </c>
      <c r="DL240" s="96">
        <v>1920.000000000002</v>
      </c>
      <c r="DM240" s="96">
        <v>1920.000000000002</v>
      </c>
      <c r="DN240" s="96">
        <v>1920.000000000002</v>
      </c>
      <c r="DO240" s="96">
        <v>1920.000000000002</v>
      </c>
      <c r="DP240" s="96">
        <v>1920.000000000002</v>
      </c>
      <c r="DQ240" s="96">
        <v>1920.000000000002</v>
      </c>
      <c r="DR240" s="96">
        <v>1920.000000000002</v>
      </c>
      <c r="DS240" s="96">
        <v>0</v>
      </c>
      <c r="DT240" s="96">
        <v>0</v>
      </c>
      <c r="DU240" s="96">
        <v>0</v>
      </c>
      <c r="DV240" s="96">
        <v>1489.904475477935</v>
      </c>
      <c r="DW240" s="96">
        <v>1525.920663114267</v>
      </c>
      <c r="DX240" s="96">
        <v>1561.989310357603</v>
      </c>
      <c r="DY240" s="96">
        <v>1599.335902757186</v>
      </c>
      <c r="DZ240" s="96">
        <v>1636.7388213769159</v>
      </c>
      <c r="EA240" s="96">
        <v>1674.1981937399471</v>
      </c>
      <c r="EB240" s="96">
        <v>1711.714147754705</v>
      </c>
      <c r="EC240" s="96">
        <v>1749.9032302030851</v>
      </c>
      <c r="ED240" s="96">
        <v>1787.533665649878</v>
      </c>
      <c r="EE240" s="96">
        <v>-91.133585654894489</v>
      </c>
      <c r="EF240" s="96">
        <v>-54.840792807112848</v>
      </c>
      <c r="EG240" s="96">
        <v>-18.49297192498334</v>
      </c>
      <c r="EH240" s="101">
        <v>46054</v>
      </c>
      <c r="EI240" s="99">
        <v>0.06</v>
      </c>
      <c r="EJ240" t="s">
        <v>376</v>
      </c>
      <c r="EK240" s="101">
        <v>46661</v>
      </c>
      <c r="EL240" s="99">
        <v>0.04</v>
      </c>
      <c r="EM240" t="s">
        <v>377</v>
      </c>
      <c r="EN240" s="101"/>
      <c r="EO240" s="99"/>
      <c r="EQ240" s="101"/>
      <c r="ER240" s="99"/>
    </row>
    <row r="241" spans="1:148" x14ac:dyDescent="0.3">
      <c r="A241" t="s">
        <v>39</v>
      </c>
      <c r="B241" t="s">
        <v>58</v>
      </c>
      <c r="C241" t="s">
        <v>78</v>
      </c>
      <c r="D241" t="s">
        <v>476</v>
      </c>
      <c r="E241" t="s">
        <v>679</v>
      </c>
      <c r="F241" s="94">
        <v>36000</v>
      </c>
      <c r="G241" s="95">
        <v>12</v>
      </c>
      <c r="H241" s="96">
        <v>1</v>
      </c>
      <c r="I241" s="96">
        <v>1.0621766397027039</v>
      </c>
      <c r="J241" s="97">
        <v>0.89099790299051795</v>
      </c>
      <c r="K241" s="96">
        <v>0.94146299459183458</v>
      </c>
      <c r="L241" s="96">
        <v>1</v>
      </c>
      <c r="M241" s="96">
        <v>1</v>
      </c>
      <c r="N241" s="98">
        <v>0.61599999999999999</v>
      </c>
      <c r="O241" s="98">
        <v>0.57994120466857013</v>
      </c>
      <c r="P241" s="98">
        <v>0.52721927697142734</v>
      </c>
      <c r="Q241" s="99">
        <v>0</v>
      </c>
      <c r="R241" s="96">
        <v>0.85587544962894047</v>
      </c>
      <c r="S241" s="96">
        <v>1</v>
      </c>
      <c r="T241" s="99">
        <v>6.2176639702704151E-2</v>
      </c>
      <c r="U241" s="99">
        <v>0.1000000000000001</v>
      </c>
      <c r="V241" s="95">
        <v>1</v>
      </c>
      <c r="W241" s="99">
        <v>0.1</v>
      </c>
      <c r="X241" s="99">
        <v>0.1</v>
      </c>
      <c r="Y241" s="95">
        <v>0</v>
      </c>
      <c r="Z241" s="95">
        <v>1</v>
      </c>
      <c r="AA241" s="98">
        <v>0.57387473982410719</v>
      </c>
      <c r="AB241" s="98">
        <v>0.542528534593817</v>
      </c>
      <c r="AC241" s="100">
        <v>-0.60664648444629377</v>
      </c>
      <c r="AD241" s="96">
        <v>0</v>
      </c>
      <c r="AE241" s="95">
        <v>1</v>
      </c>
      <c r="AF241" s="95">
        <v>1</v>
      </c>
      <c r="AG241" s="96">
        <v>1.107</v>
      </c>
      <c r="AH241" s="96">
        <v>1.004492054902975</v>
      </c>
      <c r="AI241" s="96">
        <v>1.1119728187718041</v>
      </c>
      <c r="AJ241" s="96">
        <v>36000</v>
      </c>
      <c r="AK241" s="96">
        <v>38238.359029297353</v>
      </c>
      <c r="AL241" s="96">
        <v>32075.924507658641</v>
      </c>
      <c r="AM241" s="96">
        <v>33892.667805306053</v>
      </c>
      <c r="AN241" s="96">
        <v>36000</v>
      </c>
      <c r="AO241" s="96">
        <v>36000</v>
      </c>
      <c r="AP241" s="96">
        <v>22176</v>
      </c>
      <c r="AQ241" s="96">
        <v>20877.88336806852</v>
      </c>
      <c r="AR241" s="96">
        <v>18979.893970971381</v>
      </c>
      <c r="AS241" s="96">
        <v>0</v>
      </c>
      <c r="AT241" s="96">
        <v>30811.51618664186</v>
      </c>
      <c r="AU241" s="96">
        <v>36000</v>
      </c>
      <c r="AV241" s="96">
        <v>20659.490633667861</v>
      </c>
      <c r="AW241" s="96">
        <v>19531.027245377409</v>
      </c>
      <c r="AX241" s="96">
        <v>32400</v>
      </c>
      <c r="AY241" s="96">
        <v>32040</v>
      </c>
      <c r="AZ241" s="96">
        <v>32220</v>
      </c>
      <c r="BA241" s="96">
        <v>22140</v>
      </c>
      <c r="BB241" s="96">
        <v>36000</v>
      </c>
      <c r="BC241" s="96">
        <v>36000</v>
      </c>
      <c r="BD241" s="96">
        <v>36000</v>
      </c>
      <c r="BE241" s="96">
        <v>36000</v>
      </c>
      <c r="BF241" s="96">
        <v>36000</v>
      </c>
      <c r="BG241" s="96">
        <v>36000</v>
      </c>
      <c r="BH241" s="96">
        <v>36000</v>
      </c>
      <c r="BI241" s="96">
        <v>36000</v>
      </c>
      <c r="BJ241" s="96">
        <v>36000</v>
      </c>
      <c r="BK241" s="96">
        <v>36000</v>
      </c>
      <c r="BL241" s="96">
        <v>36000</v>
      </c>
      <c r="BM241" s="96">
        <v>36000</v>
      </c>
      <c r="BN241" s="96">
        <v>3778.249690153355</v>
      </c>
      <c r="BO241" s="96">
        <v>3778.1848664907898</v>
      </c>
      <c r="BP241" s="96">
        <v>3778.1200899596511</v>
      </c>
      <c r="BQ241" s="96">
        <v>5369.175293798814</v>
      </c>
      <c r="BR241" s="96">
        <v>5369.1057463196621</v>
      </c>
      <c r="BS241" s="96">
        <v>5369.0362510616897</v>
      </c>
      <c r="BT241" s="96">
        <v>5368.966807966096</v>
      </c>
      <c r="BU241" s="96">
        <v>5368.8962798506846</v>
      </c>
      <c r="BV241" s="96">
        <v>5368.826941756538</v>
      </c>
      <c r="BW241" s="96">
        <v>1607.9615051344961</v>
      </c>
      <c r="BX241" s="96">
        <v>1607.898564969528</v>
      </c>
      <c r="BY241" s="96">
        <v>1607.8356719579931</v>
      </c>
      <c r="BZ241" s="96">
        <v>3600.0000000000032</v>
      </c>
      <c r="CA241" s="96">
        <v>3600.0000000000032</v>
      </c>
      <c r="CB241" s="96">
        <v>3600.0000000000032</v>
      </c>
      <c r="CC241" s="96">
        <v>5184.0000000000045</v>
      </c>
      <c r="CD241" s="96">
        <v>5184.0000000000045</v>
      </c>
      <c r="CE241" s="96">
        <v>5184.0000000000045</v>
      </c>
      <c r="CF241" s="96">
        <v>5184.0000000000045</v>
      </c>
      <c r="CG241" s="96">
        <v>5184.0000000000045</v>
      </c>
      <c r="CH241" s="96">
        <v>5184.0000000000045</v>
      </c>
      <c r="CI241" s="96">
        <v>1440.0000000000009</v>
      </c>
      <c r="CJ241" s="96">
        <v>1440.0000000000009</v>
      </c>
      <c r="CK241" s="96">
        <v>1440.0000000000009</v>
      </c>
      <c r="CL241" s="96">
        <v>36000</v>
      </c>
      <c r="CM241" s="96">
        <v>36000</v>
      </c>
      <c r="CN241" s="96">
        <v>36000</v>
      </c>
      <c r="CO241" s="96">
        <v>36000</v>
      </c>
      <c r="CP241" s="96">
        <v>36000</v>
      </c>
      <c r="CQ241" s="96">
        <v>36000</v>
      </c>
      <c r="CR241" s="96">
        <v>36000</v>
      </c>
      <c r="CS241" s="96">
        <v>36000</v>
      </c>
      <c r="CT241" s="96">
        <v>36000</v>
      </c>
      <c r="CU241" s="96">
        <v>36000</v>
      </c>
      <c r="CV241" s="96">
        <v>36000</v>
      </c>
      <c r="CW241" s="96">
        <v>36000</v>
      </c>
      <c r="CX241" s="96">
        <v>162.04517286668539</v>
      </c>
      <c r="CY241" s="96">
        <v>161.9862422643514</v>
      </c>
      <c r="CZ241" s="96">
        <v>161.92735450876759</v>
      </c>
      <c r="DA241" s="96">
        <v>161.866515558402</v>
      </c>
      <c r="DB241" s="96">
        <v>161.80572230739281</v>
      </c>
      <c r="DC241" s="96">
        <v>161.744974704269</v>
      </c>
      <c r="DD241" s="96">
        <v>161.68427269763171</v>
      </c>
      <c r="DE241" s="96">
        <v>161.62262224709511</v>
      </c>
      <c r="DF241" s="96">
        <v>161.56201202494191</v>
      </c>
      <c r="DG241" s="96">
        <v>161.50144724470289</v>
      </c>
      <c r="DH241" s="96">
        <v>161.4409278553151</v>
      </c>
      <c r="DI241" s="96">
        <v>161.38045380576301</v>
      </c>
      <c r="DJ241" s="96">
        <v>1440.0000000000009</v>
      </c>
      <c r="DK241" s="96">
        <v>1440.0000000000009</v>
      </c>
      <c r="DL241" s="96">
        <v>1440.0000000000009</v>
      </c>
      <c r="DM241" s="96">
        <v>0</v>
      </c>
      <c r="DN241" s="96">
        <v>0</v>
      </c>
      <c r="DO241" s="96">
        <v>0</v>
      </c>
      <c r="DP241" s="96">
        <v>0</v>
      </c>
      <c r="DQ241" s="96">
        <v>0</v>
      </c>
      <c r="DR241" s="96">
        <v>0</v>
      </c>
      <c r="DS241" s="96">
        <v>0</v>
      </c>
      <c r="DT241" s="96">
        <v>0</v>
      </c>
      <c r="DU241" s="96">
        <v>0</v>
      </c>
      <c r="DV241" s="96">
        <v>1600.647240450078</v>
      </c>
      <c r="DW241" s="96">
        <v>1587.0343507234629</v>
      </c>
      <c r="DX241" s="96">
        <v>1573.4313142156161</v>
      </c>
      <c r="DY241" s="96">
        <v>114.78606379456301</v>
      </c>
      <c r="DZ241" s="96">
        <v>101.282892115699</v>
      </c>
      <c r="EA241" s="96">
        <v>87.789814224792366</v>
      </c>
      <c r="EB241" s="96">
        <v>74.306818808221209</v>
      </c>
      <c r="EC241" s="96">
        <v>60.613110799547343</v>
      </c>
      <c r="ED241" s="96">
        <v>47.150411280842519</v>
      </c>
      <c r="EE241" s="96">
        <v>33.697760212417549</v>
      </c>
      <c r="EF241" s="96">
        <v>20.25514634832426</v>
      </c>
      <c r="EG241" s="96">
        <v>6.8225584594250321</v>
      </c>
      <c r="EH241" s="101">
        <v>46296</v>
      </c>
      <c r="EI241" s="99">
        <v>0.1</v>
      </c>
      <c r="EJ241" t="s">
        <v>478</v>
      </c>
      <c r="EK241" s="101">
        <v>46478</v>
      </c>
      <c r="EL241" s="99">
        <v>0.04</v>
      </c>
      <c r="EM241" t="s">
        <v>377</v>
      </c>
      <c r="EN241" s="101"/>
      <c r="EO241" s="99"/>
      <c r="EQ241" s="101"/>
      <c r="ER241" s="99"/>
    </row>
    <row r="242" spans="1:148" x14ac:dyDescent="0.3">
      <c r="A242" t="s">
        <v>39</v>
      </c>
      <c r="B242" t="s">
        <v>58</v>
      </c>
      <c r="C242" t="s">
        <v>84</v>
      </c>
      <c r="D242" t="s">
        <v>479</v>
      </c>
      <c r="E242" t="s">
        <v>680</v>
      </c>
      <c r="F242" s="94">
        <v>24000</v>
      </c>
      <c r="G242" s="95">
        <v>12</v>
      </c>
      <c r="H242" s="96">
        <v>1.03</v>
      </c>
      <c r="I242" s="96">
        <v>1.0290625</v>
      </c>
      <c r="J242" s="97">
        <v>0.89399161196207155</v>
      </c>
      <c r="K242" s="96">
        <v>1.000911023382933</v>
      </c>
      <c r="L242" s="96">
        <v>1.00672085504778</v>
      </c>
      <c r="M242" s="96">
        <v>1</v>
      </c>
      <c r="N242" s="98">
        <v>0.6</v>
      </c>
      <c r="O242" s="98">
        <v>0.60458280077208915</v>
      </c>
      <c r="P242" s="98">
        <v>0.59516415059279304</v>
      </c>
      <c r="Q242" s="99">
        <v>0</v>
      </c>
      <c r="R242" s="96">
        <v>0.99999999999999978</v>
      </c>
      <c r="S242" s="96">
        <v>0.99194025098798855</v>
      </c>
      <c r="T242" s="99">
        <v>-9.1019417475712849E-4</v>
      </c>
      <c r="U242" s="99">
        <v>9.1102338293347351E-4</v>
      </c>
      <c r="V242" s="95">
        <v>0</v>
      </c>
      <c r="W242" s="99">
        <v>0</v>
      </c>
      <c r="X242" s="99">
        <v>0</v>
      </c>
      <c r="Y242" s="95">
        <v>0</v>
      </c>
      <c r="Z242" s="95">
        <v>1</v>
      </c>
      <c r="AA242" s="98">
        <v>0.60458280077208915</v>
      </c>
      <c r="AB242" s="98">
        <v>0.59516415059279304</v>
      </c>
      <c r="AC242" s="100">
        <v>0</v>
      </c>
      <c r="AD242" s="96">
        <v>0</v>
      </c>
      <c r="AE242" s="95">
        <v>1</v>
      </c>
      <c r="AF242" s="95">
        <v>0</v>
      </c>
      <c r="AG242" s="96">
        <v>1.0075000000000001</v>
      </c>
      <c r="AH242" s="96">
        <v>1.0180294435905091</v>
      </c>
      <c r="AI242" s="96">
        <v>1.025665580245545</v>
      </c>
      <c r="AJ242" s="96">
        <v>24720</v>
      </c>
      <c r="AK242" s="96">
        <v>24697.5</v>
      </c>
      <c r="AL242" s="96">
        <v>21455.798687089718</v>
      </c>
      <c r="AM242" s="96">
        <v>24021.864561190399</v>
      </c>
      <c r="AN242" s="96">
        <v>24161.300521146721</v>
      </c>
      <c r="AO242" s="96">
        <v>24000</v>
      </c>
      <c r="AP242" s="96">
        <v>14400</v>
      </c>
      <c r="AQ242" s="96">
        <v>14509.987218530139</v>
      </c>
      <c r="AR242" s="96">
        <v>14283.939614227031</v>
      </c>
      <c r="AS242" s="96">
        <v>0</v>
      </c>
      <c r="AT242" s="96">
        <v>24000</v>
      </c>
      <c r="AU242" s="96">
        <v>23806.56602371173</v>
      </c>
      <c r="AV242" s="96">
        <v>14509.987218530139</v>
      </c>
      <c r="AW242" s="96">
        <v>14283.939614227031</v>
      </c>
      <c r="AX242" s="96">
        <v>21600</v>
      </c>
      <c r="AY242" s="96">
        <v>21360</v>
      </c>
      <c r="AZ242" s="96">
        <v>21840</v>
      </c>
      <c r="BA242" s="96">
        <v>15240</v>
      </c>
      <c r="BB242" s="96">
        <v>24000</v>
      </c>
      <c r="BC242" s="96">
        <v>24000</v>
      </c>
      <c r="BD242" s="96">
        <v>24000</v>
      </c>
      <c r="BE242" s="96">
        <v>24000</v>
      </c>
      <c r="BF242" s="96">
        <v>24000</v>
      </c>
      <c r="BG242" s="96">
        <v>24000</v>
      </c>
      <c r="BH242" s="96">
        <v>24000</v>
      </c>
      <c r="BI242" s="96">
        <v>24000</v>
      </c>
      <c r="BJ242" s="96">
        <v>24000</v>
      </c>
      <c r="BK242" s="96">
        <v>24000</v>
      </c>
      <c r="BL242" s="96">
        <v>24000</v>
      </c>
      <c r="BM242" s="96">
        <v>24000</v>
      </c>
      <c r="BN242" s="96">
        <v>1169.365008217545</v>
      </c>
      <c r="BO242" s="96">
        <v>1168.705771191291</v>
      </c>
      <c r="BP242" s="96">
        <v>1168.048465587447</v>
      </c>
      <c r="BQ242" s="96">
        <v>434.34067977291238</v>
      </c>
      <c r="BR242" s="96">
        <v>433.68483588296408</v>
      </c>
      <c r="BS242" s="96">
        <v>433.03096962357131</v>
      </c>
      <c r="BT242" s="96">
        <v>432.37907206317948</v>
      </c>
      <c r="BU242" s="96">
        <v>431.71849588487811</v>
      </c>
      <c r="BV242" s="96">
        <v>431.07054105258243</v>
      </c>
      <c r="BW242" s="96">
        <v>430.42452830188608</v>
      </c>
      <c r="BX242" s="96">
        <v>429.78044891451009</v>
      </c>
      <c r="BY242" s="96">
        <v>429.1382942242663</v>
      </c>
      <c r="BZ242" s="96">
        <v>720.00000000000068</v>
      </c>
      <c r="CA242" s="96">
        <v>720.00000000000068</v>
      </c>
      <c r="CB242" s="96">
        <v>720.00000000000068</v>
      </c>
      <c r="CC242" s="96">
        <v>0</v>
      </c>
      <c r="CD242" s="96">
        <v>0</v>
      </c>
      <c r="CE242" s="96">
        <v>0</v>
      </c>
      <c r="CF242" s="96">
        <v>0</v>
      </c>
      <c r="CG242" s="96">
        <v>0</v>
      </c>
      <c r="CH242" s="96">
        <v>0</v>
      </c>
      <c r="CI242" s="96">
        <v>0</v>
      </c>
      <c r="CJ242" s="96">
        <v>0</v>
      </c>
      <c r="CK242" s="96">
        <v>0</v>
      </c>
      <c r="CL242" s="96">
        <v>24000</v>
      </c>
      <c r="CM242" s="96">
        <v>24000</v>
      </c>
      <c r="CN242" s="96">
        <v>24000</v>
      </c>
      <c r="CO242" s="96">
        <v>24000</v>
      </c>
      <c r="CP242" s="96">
        <v>24000</v>
      </c>
      <c r="CQ242" s="96">
        <v>24000</v>
      </c>
      <c r="CR242" s="96">
        <v>24000</v>
      </c>
      <c r="CS242" s="96">
        <v>24000</v>
      </c>
      <c r="CT242" s="96">
        <v>24000</v>
      </c>
      <c r="CU242" s="96">
        <v>24000</v>
      </c>
      <c r="CV242" s="96">
        <v>24000</v>
      </c>
      <c r="CW242" s="96">
        <v>24000</v>
      </c>
      <c r="CX242" s="96">
        <v>436.27670700732318</v>
      </c>
      <c r="CY242" s="96">
        <v>435.63667105950373</v>
      </c>
      <c r="CZ242" s="96">
        <v>434.99851027907607</v>
      </c>
      <c r="DA242" s="96">
        <v>434.34067977291238</v>
      </c>
      <c r="DB242" s="96">
        <v>433.68483588296408</v>
      </c>
      <c r="DC242" s="96">
        <v>433.03096962357131</v>
      </c>
      <c r="DD242" s="96">
        <v>432.37907206317948</v>
      </c>
      <c r="DE242" s="96">
        <v>431.71849588487811</v>
      </c>
      <c r="DF242" s="96">
        <v>431.07054105258243</v>
      </c>
      <c r="DG242" s="96">
        <v>430.42452830188608</v>
      </c>
      <c r="DH242" s="96">
        <v>429.78044891451009</v>
      </c>
      <c r="DI242" s="96">
        <v>429.1382942242663</v>
      </c>
      <c r="DJ242" s="96">
        <v>0</v>
      </c>
      <c r="DK242" s="96">
        <v>0</v>
      </c>
      <c r="DL242" s="96">
        <v>0</v>
      </c>
      <c r="DM242" s="96">
        <v>0</v>
      </c>
      <c r="DN242" s="96">
        <v>0</v>
      </c>
      <c r="DO242" s="96">
        <v>0</v>
      </c>
      <c r="DP242" s="96">
        <v>0</v>
      </c>
      <c r="DQ242" s="96">
        <v>0</v>
      </c>
      <c r="DR242" s="96">
        <v>0</v>
      </c>
      <c r="DS242" s="96">
        <v>0</v>
      </c>
      <c r="DT242" s="96">
        <v>0</v>
      </c>
      <c r="DU242" s="96">
        <v>0</v>
      </c>
      <c r="DV242" s="96">
        <v>410.29152807669789</v>
      </c>
      <c r="DW242" s="96">
        <v>375.11905634112168</v>
      </c>
      <c r="DX242" s="96">
        <v>340.04779788323532</v>
      </c>
      <c r="DY242" s="96">
        <v>303.89363722697198</v>
      </c>
      <c r="DZ242" s="96">
        <v>267.84672242754402</v>
      </c>
      <c r="EA242" s="96">
        <v>231.90657699871409</v>
      </c>
      <c r="EB242" s="96">
        <v>196.0727272727265</v>
      </c>
      <c r="EC242" s="96">
        <v>159.75987606506521</v>
      </c>
      <c r="ED242" s="96">
        <v>124.1389311870051</v>
      </c>
      <c r="EE242" s="96">
        <v>88.622870106677354</v>
      </c>
      <c r="EF242" s="96">
        <v>53.211230268706437</v>
      </c>
      <c r="EG242" s="96">
        <v>17.903551833672541</v>
      </c>
      <c r="EH242" s="101">
        <v>46113</v>
      </c>
      <c r="EI242" s="99">
        <v>0.03</v>
      </c>
      <c r="EJ242" t="s">
        <v>376</v>
      </c>
      <c r="EK242" s="101"/>
      <c r="EL242" s="99"/>
      <c r="EN242" s="101"/>
      <c r="EO242" s="99"/>
      <c r="EQ242" s="101"/>
      <c r="ER242" s="99"/>
    </row>
    <row r="243" spans="1:148" x14ac:dyDescent="0.3">
      <c r="A243" t="s">
        <v>39</v>
      </c>
      <c r="B243" t="s">
        <v>58</v>
      </c>
      <c r="C243" t="s">
        <v>89</v>
      </c>
      <c r="D243" t="s">
        <v>481</v>
      </c>
      <c r="E243" t="s">
        <v>681</v>
      </c>
      <c r="F243" s="94">
        <v>63000</v>
      </c>
      <c r="G243" s="95">
        <v>12</v>
      </c>
      <c r="H243" s="96">
        <v>1.04</v>
      </c>
      <c r="I243" s="96">
        <v>1.0377777777777779</v>
      </c>
      <c r="J243" s="97">
        <v>0.89000000000000024</v>
      </c>
      <c r="K243" s="96">
        <v>1.0021413276231259</v>
      </c>
      <c r="L243" s="96">
        <v>1.01123595505618</v>
      </c>
      <c r="M243" s="96">
        <v>1</v>
      </c>
      <c r="N243" s="98">
        <v>0.58399999999999996</v>
      </c>
      <c r="O243" s="98">
        <v>0.59182638404350008</v>
      </c>
      <c r="P243" s="98">
        <v>0.5905617977528087</v>
      </c>
      <c r="Q243" s="99">
        <v>0</v>
      </c>
      <c r="R243" s="96">
        <v>0.99999999999999978</v>
      </c>
      <c r="S243" s="96">
        <v>1.01123595505618</v>
      </c>
      <c r="T243" s="99">
        <v>-2.1367521367520181E-3</v>
      </c>
      <c r="U243" s="99">
        <v>2.1413276231263541E-3</v>
      </c>
      <c r="V243" s="95">
        <v>0</v>
      </c>
      <c r="W243" s="99">
        <v>0</v>
      </c>
      <c r="X243" s="99">
        <v>0</v>
      </c>
      <c r="Y243" s="95">
        <v>0</v>
      </c>
      <c r="Z243" s="95">
        <v>1</v>
      </c>
      <c r="AA243" s="98">
        <v>0.59182638404350008</v>
      </c>
      <c r="AB243" s="98">
        <v>0.5905617977528087</v>
      </c>
      <c r="AC243" s="100">
        <v>0</v>
      </c>
      <c r="AD243" s="96">
        <v>0</v>
      </c>
      <c r="AE243" s="95">
        <v>1</v>
      </c>
      <c r="AF243" s="95">
        <v>0</v>
      </c>
      <c r="AG243" s="96">
        <v>1.013333333333333</v>
      </c>
      <c r="AH243" s="96">
        <v>1</v>
      </c>
      <c r="AI243" s="96">
        <v>1.013333333333333</v>
      </c>
      <c r="AJ243" s="96">
        <v>65520</v>
      </c>
      <c r="AK243" s="96">
        <v>65380.000000000007</v>
      </c>
      <c r="AL243" s="96">
        <v>56070.000000000007</v>
      </c>
      <c r="AM243" s="96">
        <v>63134.903640256962</v>
      </c>
      <c r="AN243" s="96">
        <v>63707.865168539312</v>
      </c>
      <c r="AO243" s="96">
        <v>63000</v>
      </c>
      <c r="AP243" s="96">
        <v>36792</v>
      </c>
      <c r="AQ243" s="96">
        <v>37285.062194740502</v>
      </c>
      <c r="AR243" s="96">
        <v>37205.39325842695</v>
      </c>
      <c r="AS243" s="96">
        <v>0</v>
      </c>
      <c r="AT243" s="96">
        <v>62999.999999999993</v>
      </c>
      <c r="AU243" s="96">
        <v>63707.865168539312</v>
      </c>
      <c r="AV243" s="96">
        <v>37285.062194740502</v>
      </c>
      <c r="AW243" s="96">
        <v>37205.39325842695</v>
      </c>
      <c r="AX243" s="96">
        <v>56700</v>
      </c>
      <c r="AY243" s="96">
        <v>56070</v>
      </c>
      <c r="AZ243" s="96">
        <v>56070</v>
      </c>
      <c r="BA243" s="96">
        <v>41265</v>
      </c>
      <c r="BB243" s="96">
        <v>63000</v>
      </c>
      <c r="BC243" s="96">
        <v>63000</v>
      </c>
      <c r="BD243" s="96">
        <v>63000</v>
      </c>
      <c r="BE243" s="96">
        <v>63000</v>
      </c>
      <c r="BF243" s="96">
        <v>63000</v>
      </c>
      <c r="BG243" s="96">
        <v>63000</v>
      </c>
      <c r="BH243" s="96">
        <v>63000</v>
      </c>
      <c r="BI243" s="96">
        <v>63000</v>
      </c>
      <c r="BJ243" s="96">
        <v>63000</v>
      </c>
      <c r="BK243" s="96">
        <v>63000</v>
      </c>
      <c r="BL243" s="96">
        <v>63000</v>
      </c>
      <c r="BM243" s="96">
        <v>63000</v>
      </c>
      <c r="BN243" s="96">
        <v>2520.0000000000018</v>
      </c>
      <c r="BO243" s="96">
        <v>2520.0000000000018</v>
      </c>
      <c r="BP243" s="96">
        <v>2520.0000000000018</v>
      </c>
      <c r="BQ243" s="96">
        <v>2520.0000000000018</v>
      </c>
      <c r="BR243" s="96">
        <v>0</v>
      </c>
      <c r="BS243" s="96">
        <v>0</v>
      </c>
      <c r="BT243" s="96">
        <v>0</v>
      </c>
      <c r="BU243" s="96">
        <v>0</v>
      </c>
      <c r="BV243" s="96">
        <v>0</v>
      </c>
      <c r="BW243" s="96">
        <v>0</v>
      </c>
      <c r="BX243" s="96">
        <v>0</v>
      </c>
      <c r="BY243" s="96">
        <v>0</v>
      </c>
      <c r="BZ243" s="96">
        <v>2520.0000000000018</v>
      </c>
      <c r="CA243" s="96">
        <v>2520.0000000000018</v>
      </c>
      <c r="CB243" s="96">
        <v>2520.0000000000018</v>
      </c>
      <c r="CC243" s="96">
        <v>2520.0000000000018</v>
      </c>
      <c r="CD243" s="96">
        <v>0</v>
      </c>
      <c r="CE243" s="96">
        <v>0</v>
      </c>
      <c r="CF243" s="96">
        <v>0</v>
      </c>
      <c r="CG243" s="96">
        <v>0</v>
      </c>
      <c r="CH243" s="96">
        <v>0</v>
      </c>
      <c r="CI243" s="96">
        <v>0</v>
      </c>
      <c r="CJ243" s="96">
        <v>0</v>
      </c>
      <c r="CK243" s="96">
        <v>0</v>
      </c>
      <c r="CL243" s="96">
        <v>63000</v>
      </c>
      <c r="CM243" s="96">
        <v>63000</v>
      </c>
      <c r="CN243" s="96">
        <v>63000</v>
      </c>
      <c r="CO243" s="96">
        <v>63000</v>
      </c>
      <c r="CP243" s="96">
        <v>63000</v>
      </c>
      <c r="CQ243" s="96">
        <v>63000</v>
      </c>
      <c r="CR243" s="96">
        <v>63000</v>
      </c>
      <c r="CS243" s="96">
        <v>63000</v>
      </c>
      <c r="CT243" s="96">
        <v>63000</v>
      </c>
      <c r="CU243" s="96">
        <v>63000</v>
      </c>
      <c r="CV243" s="96">
        <v>63000</v>
      </c>
      <c r="CW243" s="96">
        <v>63000</v>
      </c>
      <c r="CX243" s="96">
        <v>0</v>
      </c>
      <c r="CY243" s="96">
        <v>0</v>
      </c>
      <c r="CZ243" s="96">
        <v>0</v>
      </c>
      <c r="DA243" s="96">
        <v>0</v>
      </c>
      <c r="DB243" s="96">
        <v>0</v>
      </c>
      <c r="DC243" s="96">
        <v>0</v>
      </c>
      <c r="DD243" s="96">
        <v>0</v>
      </c>
      <c r="DE243" s="96">
        <v>0</v>
      </c>
      <c r="DF243" s="96">
        <v>0</v>
      </c>
      <c r="DG243" s="96">
        <v>0</v>
      </c>
      <c r="DH243" s="96">
        <v>0</v>
      </c>
      <c r="DI243" s="96">
        <v>0</v>
      </c>
      <c r="DJ243" s="96">
        <v>0</v>
      </c>
      <c r="DK243" s="96">
        <v>0</v>
      </c>
      <c r="DL243" s="96">
        <v>0</v>
      </c>
      <c r="DM243" s="96">
        <v>0</v>
      </c>
      <c r="DN243" s="96">
        <v>0</v>
      </c>
      <c r="DO243" s="96">
        <v>0</v>
      </c>
      <c r="DP243" s="96">
        <v>0</v>
      </c>
      <c r="DQ243" s="96">
        <v>0</v>
      </c>
      <c r="DR243" s="96">
        <v>0</v>
      </c>
      <c r="DS243" s="96">
        <v>0</v>
      </c>
      <c r="DT243" s="96">
        <v>0</v>
      </c>
      <c r="DU243" s="96">
        <v>0</v>
      </c>
      <c r="DV243" s="96">
        <v>0</v>
      </c>
      <c r="DW243" s="96">
        <v>0</v>
      </c>
      <c r="DX243" s="96">
        <v>0</v>
      </c>
      <c r="DY243" s="96">
        <v>0</v>
      </c>
      <c r="DZ243" s="96">
        <v>0</v>
      </c>
      <c r="EA243" s="96">
        <v>0</v>
      </c>
      <c r="EB243" s="96">
        <v>0</v>
      </c>
      <c r="EC243" s="96">
        <v>0</v>
      </c>
      <c r="ED243" s="96">
        <v>0</v>
      </c>
      <c r="EE243" s="96">
        <v>0</v>
      </c>
      <c r="EF243" s="96">
        <v>0</v>
      </c>
      <c r="EG243" s="96">
        <v>0</v>
      </c>
      <c r="EH243" s="101">
        <v>46143</v>
      </c>
      <c r="EI243" s="99">
        <v>0.04</v>
      </c>
      <c r="EJ243" t="s">
        <v>376</v>
      </c>
      <c r="EK243" s="101"/>
      <c r="EL243" s="99"/>
      <c r="EN243" s="101"/>
      <c r="EO243" s="99"/>
      <c r="EQ243" s="101"/>
      <c r="ER243" s="99"/>
    </row>
    <row r="244" spans="1:148" x14ac:dyDescent="0.3">
      <c r="A244" t="s">
        <v>39</v>
      </c>
      <c r="B244" t="s">
        <v>58</v>
      </c>
      <c r="C244" t="s">
        <v>91</v>
      </c>
      <c r="D244" t="s">
        <v>483</v>
      </c>
      <c r="E244" t="s">
        <v>682</v>
      </c>
      <c r="F244" s="94">
        <v>51000</v>
      </c>
      <c r="G244" s="95">
        <v>12</v>
      </c>
      <c r="H244" s="96">
        <v>1</v>
      </c>
      <c r="I244" s="96">
        <v>1.01125</v>
      </c>
      <c r="J244" s="97">
        <v>0.89299370897155361</v>
      </c>
      <c r="K244" s="96">
        <v>0.9888751545117429</v>
      </c>
      <c r="L244" s="96">
        <v>1.0078458458979691</v>
      </c>
      <c r="M244" s="96">
        <v>1</v>
      </c>
      <c r="N244" s="98">
        <v>0.61199999999999999</v>
      </c>
      <c r="O244" s="98">
        <v>0.60993983455085976</v>
      </c>
      <c r="P244" s="98">
        <v>0.58722235795821309</v>
      </c>
      <c r="Q244" s="99">
        <v>0</v>
      </c>
      <c r="R244" s="96">
        <v>0.96269554753309261</v>
      </c>
      <c r="S244" s="96">
        <v>0.99669481099525148</v>
      </c>
      <c r="T244" s="99">
        <v>1.1249999999999981E-2</v>
      </c>
      <c r="U244" s="99">
        <v>2.7194066749073102E-2</v>
      </c>
      <c r="V244" s="95">
        <v>0</v>
      </c>
      <c r="W244" s="99">
        <v>0</v>
      </c>
      <c r="X244" s="99">
        <v>0</v>
      </c>
      <c r="Y244" s="95">
        <v>0</v>
      </c>
      <c r="Z244" s="95">
        <v>1</v>
      </c>
      <c r="AA244" s="98">
        <v>0.60993983455085976</v>
      </c>
      <c r="AB244" s="98">
        <v>0.58722235795821309</v>
      </c>
      <c r="AC244" s="100">
        <v>0</v>
      </c>
      <c r="AD244" s="96">
        <v>0</v>
      </c>
      <c r="AE244" s="95">
        <v>0</v>
      </c>
      <c r="AF244" s="95">
        <v>1</v>
      </c>
      <c r="AG244" s="96">
        <v>1.03</v>
      </c>
      <c r="AH244" s="96">
        <v>1.0135066962933139</v>
      </c>
      <c r="AI244" s="96">
        <v>1.043911212381049</v>
      </c>
      <c r="AJ244" s="96">
        <v>51000</v>
      </c>
      <c r="AK244" s="96">
        <v>51573.75</v>
      </c>
      <c r="AL244" s="96">
        <v>45542.679157549232</v>
      </c>
      <c r="AM244" s="96">
        <v>50432.632880098878</v>
      </c>
      <c r="AN244" s="96">
        <v>51400.138140796407</v>
      </c>
      <c r="AO244" s="96">
        <v>51000</v>
      </c>
      <c r="AP244" s="96">
        <v>31212</v>
      </c>
      <c r="AQ244" s="96">
        <v>31106.931562093851</v>
      </c>
      <c r="AR244" s="96">
        <v>29948.340255868869</v>
      </c>
      <c r="AS244" s="96">
        <v>0</v>
      </c>
      <c r="AT244" s="96">
        <v>49097.472924187721</v>
      </c>
      <c r="AU244" s="96">
        <v>50831.435360757823</v>
      </c>
      <c r="AV244" s="96">
        <v>31106.931562093851</v>
      </c>
      <c r="AW244" s="96">
        <v>29948.340255868869</v>
      </c>
      <c r="AX244" s="96">
        <v>45900</v>
      </c>
      <c r="AY244" s="96">
        <v>45390</v>
      </c>
      <c r="AZ244" s="96">
        <v>46155</v>
      </c>
      <c r="BA244" s="96">
        <v>31875</v>
      </c>
      <c r="BB244" s="96">
        <v>51000</v>
      </c>
      <c r="BC244" s="96">
        <v>51000</v>
      </c>
      <c r="BD244" s="96">
        <v>51000</v>
      </c>
      <c r="BE244" s="96">
        <v>51000</v>
      </c>
      <c r="BF244" s="96">
        <v>51000</v>
      </c>
      <c r="BG244" s="96">
        <v>51000</v>
      </c>
      <c r="BH244" s="96">
        <v>51000</v>
      </c>
      <c r="BI244" s="96">
        <v>51000</v>
      </c>
      <c r="BJ244" s="96">
        <v>51000</v>
      </c>
      <c r="BK244" s="96">
        <v>51000</v>
      </c>
      <c r="BL244" s="96">
        <v>51000</v>
      </c>
      <c r="BM244" s="96">
        <v>51000</v>
      </c>
      <c r="BN244" s="96">
        <v>693.09388322463008</v>
      </c>
      <c r="BO244" s="96">
        <v>692.33344077757147</v>
      </c>
      <c r="BP244" s="96">
        <v>691.57466517235002</v>
      </c>
      <c r="BQ244" s="96">
        <v>2758.423591697388</v>
      </c>
      <c r="BR244" s="96">
        <v>2757.6113722994801</v>
      </c>
      <c r="BS244" s="96">
        <v>2756.800987349573</v>
      </c>
      <c r="BT244" s="96">
        <v>2755.992430639893</v>
      </c>
      <c r="BU244" s="96">
        <v>2755.1724859776291</v>
      </c>
      <c r="BV244" s="96">
        <v>2754.3675969545302</v>
      </c>
      <c r="BW244" s="96">
        <v>2753.5645176152598</v>
      </c>
      <c r="BX244" s="96">
        <v>2752.7632418634289</v>
      </c>
      <c r="BY244" s="96">
        <v>2751.9637636300058</v>
      </c>
      <c r="BZ244" s="96">
        <v>0</v>
      </c>
      <c r="CA244" s="96">
        <v>0</v>
      </c>
      <c r="CB244" s="96">
        <v>0</v>
      </c>
      <c r="CC244" s="96">
        <v>2040.000000000002</v>
      </c>
      <c r="CD244" s="96">
        <v>2040.000000000002</v>
      </c>
      <c r="CE244" s="96">
        <v>2040.000000000002</v>
      </c>
      <c r="CF244" s="96">
        <v>2040.000000000002</v>
      </c>
      <c r="CG244" s="96">
        <v>2040.000000000002</v>
      </c>
      <c r="CH244" s="96">
        <v>2040.000000000002</v>
      </c>
      <c r="CI244" s="96">
        <v>2040.000000000002</v>
      </c>
      <c r="CJ244" s="96">
        <v>2040.000000000002</v>
      </c>
      <c r="CK244" s="96">
        <v>2040.000000000002</v>
      </c>
      <c r="CL244" s="96">
        <v>51000</v>
      </c>
      <c r="CM244" s="96">
        <v>51000</v>
      </c>
      <c r="CN244" s="96">
        <v>51000</v>
      </c>
      <c r="CO244" s="96">
        <v>51000</v>
      </c>
      <c r="CP244" s="96">
        <v>51000</v>
      </c>
      <c r="CQ244" s="96">
        <v>51000</v>
      </c>
      <c r="CR244" s="96">
        <v>51000</v>
      </c>
      <c r="CS244" s="96">
        <v>51000</v>
      </c>
      <c r="CT244" s="96">
        <v>51000</v>
      </c>
      <c r="CU244" s="96">
        <v>51000</v>
      </c>
      <c r="CV244" s="96">
        <v>51000</v>
      </c>
      <c r="CW244" s="96">
        <v>51000</v>
      </c>
      <c r="CX244" s="96">
        <v>693.09388322463008</v>
      </c>
      <c r="CY244" s="96">
        <v>692.33344077757147</v>
      </c>
      <c r="CZ244" s="96">
        <v>691.57466517235002</v>
      </c>
      <c r="DA244" s="96">
        <v>690.79191509364216</v>
      </c>
      <c r="DB244" s="96">
        <v>690.01093490334677</v>
      </c>
      <c r="DC244" s="96">
        <v>689.23171860536229</v>
      </c>
      <c r="DD244" s="96">
        <v>688.45426023066341</v>
      </c>
      <c r="DE244" s="96">
        <v>687.66585190156457</v>
      </c>
      <c r="DF244" s="96">
        <v>686.89192014858634</v>
      </c>
      <c r="DG244" s="96">
        <v>686.11972847620768</v>
      </c>
      <c r="DH244" s="96">
        <v>685.34927102253107</v>
      </c>
      <c r="DI244" s="96">
        <v>684.58054195193108</v>
      </c>
      <c r="DJ244" s="96">
        <v>2040.000000000002</v>
      </c>
      <c r="DK244" s="96">
        <v>2040.000000000002</v>
      </c>
      <c r="DL244" s="96">
        <v>2040.000000000002</v>
      </c>
      <c r="DM244" s="96">
        <v>0</v>
      </c>
      <c r="DN244" s="96">
        <v>0</v>
      </c>
      <c r="DO244" s="96">
        <v>0</v>
      </c>
      <c r="DP244" s="96">
        <v>0</v>
      </c>
      <c r="DQ244" s="96">
        <v>0</v>
      </c>
      <c r="DR244" s="96">
        <v>0</v>
      </c>
      <c r="DS244" s="96">
        <v>0</v>
      </c>
      <c r="DT244" s="96">
        <v>0</v>
      </c>
      <c r="DU244" s="96">
        <v>0</v>
      </c>
      <c r="DV244" s="96">
        <v>2720.953366353011</v>
      </c>
      <c r="DW244" s="96">
        <v>2662.801717284146</v>
      </c>
      <c r="DX244" s="96">
        <v>2604.7758276264431</v>
      </c>
      <c r="DY244" s="96">
        <v>485.49495343983671</v>
      </c>
      <c r="DZ244" s="96">
        <v>428.06463607161379</v>
      </c>
      <c r="EA244" s="96">
        <v>370.76229907452762</v>
      </c>
      <c r="EB244" s="96">
        <v>313.58751512866331</v>
      </c>
      <c r="EC244" s="96">
        <v>255.60570807185101</v>
      </c>
      <c r="ED244" s="96">
        <v>198.68682945773401</v>
      </c>
      <c r="EE244" s="96">
        <v>141.89422639794591</v>
      </c>
      <c r="EF244" s="96">
        <v>85.227479141185114</v>
      </c>
      <c r="EG244" s="96">
        <v>28.686169794542639</v>
      </c>
      <c r="EH244" s="101">
        <v>46478</v>
      </c>
      <c r="EI244" s="99">
        <v>0.04</v>
      </c>
      <c r="EJ244" t="s">
        <v>377</v>
      </c>
      <c r="EK244" s="101"/>
      <c r="EL244" s="99"/>
      <c r="EN244" s="101"/>
      <c r="EO244" s="99"/>
      <c r="EQ244" s="101"/>
      <c r="ER244" s="99"/>
    </row>
    <row r="245" spans="1:148" x14ac:dyDescent="0.3">
      <c r="A245" t="s">
        <v>39</v>
      </c>
      <c r="B245" t="s">
        <v>58</v>
      </c>
      <c r="C245" t="s">
        <v>93</v>
      </c>
      <c r="D245" t="s">
        <v>485</v>
      </c>
      <c r="E245" t="s">
        <v>683</v>
      </c>
      <c r="F245" s="94">
        <v>39000</v>
      </c>
      <c r="G245" s="95">
        <v>12</v>
      </c>
      <c r="H245" s="96">
        <v>1.06</v>
      </c>
      <c r="I245" s="96">
        <v>1.0525</v>
      </c>
      <c r="J245" s="97">
        <v>0.88900209700948218</v>
      </c>
      <c r="K245" s="96">
        <v>1.0071258907363421</v>
      </c>
      <c r="L245" s="96">
        <v>1.0123710652961491</v>
      </c>
      <c r="M245" s="96">
        <v>1</v>
      </c>
      <c r="N245" s="98">
        <v>0.59599999999999997</v>
      </c>
      <c r="O245" s="98">
        <v>0.60767272609168166</v>
      </c>
      <c r="P245" s="98">
        <v>0.60564193958522228</v>
      </c>
      <c r="Q245" s="99">
        <v>0</v>
      </c>
      <c r="R245" s="96">
        <v>0.99999999999999978</v>
      </c>
      <c r="S245" s="96">
        <v>1.016177750981917</v>
      </c>
      <c r="T245" s="99">
        <v>-7.0754716981130672E-3</v>
      </c>
      <c r="U245" s="99">
        <v>7.1258907363420656E-3</v>
      </c>
      <c r="V245" s="95">
        <v>0</v>
      </c>
      <c r="W245" s="99">
        <v>0</v>
      </c>
      <c r="X245" s="99">
        <v>0</v>
      </c>
      <c r="Y245" s="95">
        <v>0</v>
      </c>
      <c r="Z245" s="95">
        <v>1</v>
      </c>
      <c r="AA245" s="98">
        <v>0.60767272609168166</v>
      </c>
      <c r="AB245" s="98">
        <v>0.60564193958522228</v>
      </c>
      <c r="AC245" s="100">
        <v>0</v>
      </c>
      <c r="AD245" s="96">
        <v>0</v>
      </c>
      <c r="AE245" s="95">
        <v>1</v>
      </c>
      <c r="AF245" s="95">
        <v>0</v>
      </c>
      <c r="AG245" s="96">
        <v>1.03</v>
      </c>
      <c r="AH245" s="96">
        <v>0.99551801636857096</v>
      </c>
      <c r="AI245" s="96">
        <v>1.025383707865597</v>
      </c>
      <c r="AJ245" s="96">
        <v>41340</v>
      </c>
      <c r="AK245" s="96">
        <v>41047.500000000007</v>
      </c>
      <c r="AL245" s="96">
        <v>34671.081783369802</v>
      </c>
      <c r="AM245" s="96">
        <v>39277.909738717331</v>
      </c>
      <c r="AN245" s="96">
        <v>39482.471546549823</v>
      </c>
      <c r="AO245" s="96">
        <v>39000</v>
      </c>
      <c r="AP245" s="96">
        <v>23244</v>
      </c>
      <c r="AQ245" s="96">
        <v>23699.236317575589</v>
      </c>
      <c r="AR245" s="96">
        <v>23620.03564382367</v>
      </c>
      <c r="AS245" s="96">
        <v>0</v>
      </c>
      <c r="AT245" s="96">
        <v>38999.999999999993</v>
      </c>
      <c r="AU245" s="96">
        <v>39630.932288294753</v>
      </c>
      <c r="AV245" s="96">
        <v>23699.236317575589</v>
      </c>
      <c r="AW245" s="96">
        <v>23620.03564382367</v>
      </c>
      <c r="AX245" s="96">
        <v>35100</v>
      </c>
      <c r="AY245" s="96">
        <v>34710</v>
      </c>
      <c r="AZ245" s="96">
        <v>34515</v>
      </c>
      <c r="BA245" s="96">
        <v>25155</v>
      </c>
      <c r="BB245" s="96">
        <v>39000</v>
      </c>
      <c r="BC245" s="96">
        <v>39000</v>
      </c>
      <c r="BD245" s="96">
        <v>39000</v>
      </c>
      <c r="BE245" s="96">
        <v>39000</v>
      </c>
      <c r="BF245" s="96">
        <v>39000</v>
      </c>
      <c r="BG245" s="96">
        <v>39000</v>
      </c>
      <c r="BH245" s="96">
        <v>39000</v>
      </c>
      <c r="BI245" s="96">
        <v>39000</v>
      </c>
      <c r="BJ245" s="96">
        <v>39000</v>
      </c>
      <c r="BK245" s="96">
        <v>39000</v>
      </c>
      <c r="BL245" s="96">
        <v>39000</v>
      </c>
      <c r="BM245" s="96">
        <v>39000</v>
      </c>
      <c r="BN245" s="96">
        <v>2155.0924899054598</v>
      </c>
      <c r="BO245" s="96">
        <v>2155.0256209086242</v>
      </c>
      <c r="BP245" s="96">
        <v>2154.9587035299778</v>
      </c>
      <c r="BQ245" s="96">
        <v>2154.889466840054</v>
      </c>
      <c r="BR245" s="96">
        <v>2154.820178318314</v>
      </c>
      <c r="BS245" s="96">
        <v>2154.7508379065321</v>
      </c>
      <c r="BT245" s="96">
        <v>-174.82882495624759</v>
      </c>
      <c r="BU245" s="96">
        <v>-174.8954129116662</v>
      </c>
      <c r="BV245" s="96">
        <v>-174.9609763891836</v>
      </c>
      <c r="BW245" s="96">
        <v>-175.02658904101071</v>
      </c>
      <c r="BX245" s="96">
        <v>-175.09225092250901</v>
      </c>
      <c r="BY245" s="96">
        <v>-175.15796208909671</v>
      </c>
      <c r="BZ245" s="96">
        <v>2340.0000000000018</v>
      </c>
      <c r="CA245" s="96">
        <v>2340.0000000000018</v>
      </c>
      <c r="CB245" s="96">
        <v>2340.0000000000018</v>
      </c>
      <c r="CC245" s="96">
        <v>2340.0000000000018</v>
      </c>
      <c r="CD245" s="96">
        <v>2340.0000000000018</v>
      </c>
      <c r="CE245" s="96">
        <v>2340.0000000000018</v>
      </c>
      <c r="CF245" s="96">
        <v>0</v>
      </c>
      <c r="CG245" s="96">
        <v>0</v>
      </c>
      <c r="CH245" s="96">
        <v>0</v>
      </c>
      <c r="CI245" s="96">
        <v>0</v>
      </c>
      <c r="CJ245" s="96">
        <v>0</v>
      </c>
      <c r="CK245" s="96">
        <v>0</v>
      </c>
      <c r="CL245" s="96">
        <v>39000</v>
      </c>
      <c r="CM245" s="96">
        <v>39000</v>
      </c>
      <c r="CN245" s="96">
        <v>39000</v>
      </c>
      <c r="CO245" s="96">
        <v>39000</v>
      </c>
      <c r="CP245" s="96">
        <v>39000</v>
      </c>
      <c r="CQ245" s="96">
        <v>39000</v>
      </c>
      <c r="CR245" s="96">
        <v>39000</v>
      </c>
      <c r="CS245" s="96">
        <v>39000</v>
      </c>
      <c r="CT245" s="96">
        <v>39000</v>
      </c>
      <c r="CU245" s="96">
        <v>39000</v>
      </c>
      <c r="CV245" s="96">
        <v>39000</v>
      </c>
      <c r="CW245" s="96">
        <v>39000</v>
      </c>
      <c r="CX245" s="96">
        <v>-174.44104725899959</v>
      </c>
      <c r="CY245" s="96">
        <v>-174.50413121828021</v>
      </c>
      <c r="CZ245" s="96">
        <v>-174.56726082077941</v>
      </c>
      <c r="DA245" s="96">
        <v>-174.63257845277991</v>
      </c>
      <c r="DB245" s="96">
        <v>-174.69794498272739</v>
      </c>
      <c r="DC245" s="96">
        <v>-174.76336046554201</v>
      </c>
      <c r="DD245" s="96">
        <v>-174.82882495624759</v>
      </c>
      <c r="DE245" s="96">
        <v>-174.8954129116662</v>
      </c>
      <c r="DF245" s="96">
        <v>-174.9609763891836</v>
      </c>
      <c r="DG245" s="96">
        <v>-175.02658904101071</v>
      </c>
      <c r="DH245" s="96">
        <v>-175.09225092250901</v>
      </c>
      <c r="DI245" s="96">
        <v>-175.15796208909671</v>
      </c>
      <c r="DJ245" s="96">
        <v>0</v>
      </c>
      <c r="DK245" s="96">
        <v>0</v>
      </c>
      <c r="DL245" s="96">
        <v>0</v>
      </c>
      <c r="DM245" s="96">
        <v>0</v>
      </c>
      <c r="DN245" s="96">
        <v>0</v>
      </c>
      <c r="DO245" s="96">
        <v>0</v>
      </c>
      <c r="DP245" s="96">
        <v>0</v>
      </c>
      <c r="DQ245" s="96">
        <v>0</v>
      </c>
      <c r="DR245" s="96">
        <v>0</v>
      </c>
      <c r="DS245" s="96">
        <v>0</v>
      </c>
      <c r="DT245" s="96">
        <v>0</v>
      </c>
      <c r="DU245" s="96">
        <v>0</v>
      </c>
      <c r="DV245" s="96">
        <v>-167.7837478535439</v>
      </c>
      <c r="DW245" s="96">
        <v>-153.67754805501761</v>
      </c>
      <c r="DX245" s="96">
        <v>-139.56109608953079</v>
      </c>
      <c r="DY245" s="96">
        <v>-124.9553290860034</v>
      </c>
      <c r="DZ245" s="96">
        <v>-110.3385787459127</v>
      </c>
      <c r="EA245" s="96">
        <v>-95.710832675608316</v>
      </c>
      <c r="EB245" s="96">
        <v>-81.072078462821381</v>
      </c>
      <c r="EC245" s="96">
        <v>-66.182051551038285</v>
      </c>
      <c r="ED245" s="96">
        <v>-51.521062768529298</v>
      </c>
      <c r="EE245" s="96">
        <v>-36.849028289827942</v>
      </c>
      <c r="EF245" s="96">
        <v>-22.16593562735591</v>
      </c>
      <c r="EG245" s="96">
        <v>-7.471772274721622</v>
      </c>
      <c r="EH245" s="101">
        <v>46204</v>
      </c>
      <c r="EI245" s="99">
        <v>0.06</v>
      </c>
      <c r="EJ245" t="s">
        <v>376</v>
      </c>
      <c r="EK245" s="101"/>
      <c r="EL245" s="99"/>
      <c r="EN245" s="101"/>
      <c r="EO245" s="99"/>
      <c r="EQ245" s="101"/>
      <c r="ER245" s="99"/>
    </row>
    <row r="246" spans="1:148" x14ac:dyDescent="0.3">
      <c r="A246" t="s">
        <v>39</v>
      </c>
      <c r="B246" t="s">
        <v>58</v>
      </c>
      <c r="C246" t="s">
        <v>95</v>
      </c>
      <c r="D246" t="s">
        <v>487</v>
      </c>
      <c r="E246" t="s">
        <v>684</v>
      </c>
      <c r="F246" s="94">
        <v>27000</v>
      </c>
      <c r="G246" s="95">
        <v>12</v>
      </c>
      <c r="H246" s="96">
        <v>1.02</v>
      </c>
      <c r="I246" s="96">
        <v>1.0165972222222219</v>
      </c>
      <c r="J246" s="97">
        <v>0.89199580598103567</v>
      </c>
      <c r="K246" s="96">
        <v>1.0033472231709819</v>
      </c>
      <c r="L246" s="96">
        <v>1.0089733538715031</v>
      </c>
      <c r="M246" s="96">
        <v>1</v>
      </c>
      <c r="N246" s="98">
        <v>0.57999999999999996</v>
      </c>
      <c r="O246" s="98">
        <v>0.58716335545908105</v>
      </c>
      <c r="P246" s="98">
        <v>0.58086719834545109</v>
      </c>
      <c r="Q246" s="99">
        <v>0</v>
      </c>
      <c r="R246" s="96">
        <v>1</v>
      </c>
      <c r="S246" s="96">
        <v>1.0014951695611229</v>
      </c>
      <c r="T246" s="99">
        <v>-3.336056644880236E-3</v>
      </c>
      <c r="U246" s="99">
        <v>3.3472231709814611E-3</v>
      </c>
      <c r="V246" s="95">
        <v>0</v>
      </c>
      <c r="W246" s="99">
        <v>0</v>
      </c>
      <c r="X246" s="99">
        <v>0</v>
      </c>
      <c r="Y246" s="95">
        <v>0</v>
      </c>
      <c r="Z246" s="95">
        <v>1</v>
      </c>
      <c r="AA246" s="98">
        <v>0.58716335545908105</v>
      </c>
      <c r="AB246" s="98">
        <v>0.58086719834545109</v>
      </c>
      <c r="AC246" s="100">
        <v>0</v>
      </c>
      <c r="AD246" s="96">
        <v>0</v>
      </c>
      <c r="AE246" s="95">
        <v>1</v>
      </c>
      <c r="AF246" s="95">
        <v>0</v>
      </c>
      <c r="AG246" s="96">
        <v>1.011666666666666</v>
      </c>
      <c r="AH246" s="96">
        <v>1.0089942603284909</v>
      </c>
      <c r="AI246" s="96">
        <v>1.020766057170579</v>
      </c>
      <c r="AJ246" s="96">
        <v>27540</v>
      </c>
      <c r="AK246" s="96">
        <v>27448.125</v>
      </c>
      <c r="AL246" s="96">
        <v>24083.88676148796</v>
      </c>
      <c r="AM246" s="96">
        <v>27090.3750256165</v>
      </c>
      <c r="AN246" s="96">
        <v>27242.280554530578</v>
      </c>
      <c r="AO246" s="96">
        <v>27000</v>
      </c>
      <c r="AP246" s="96">
        <v>15660</v>
      </c>
      <c r="AQ246" s="96">
        <v>15853.41059739519</v>
      </c>
      <c r="AR246" s="96">
        <v>15683.414355327181</v>
      </c>
      <c r="AS246" s="96">
        <v>0</v>
      </c>
      <c r="AT246" s="96">
        <v>27000.000000000011</v>
      </c>
      <c r="AU246" s="96">
        <v>27040.369578150308</v>
      </c>
      <c r="AV246" s="96">
        <v>15853.41059739519</v>
      </c>
      <c r="AW246" s="96">
        <v>15683.414355327181</v>
      </c>
      <c r="AX246" s="96">
        <v>24300</v>
      </c>
      <c r="AY246" s="96">
        <v>24030</v>
      </c>
      <c r="AZ246" s="96">
        <v>24300</v>
      </c>
      <c r="BA246" s="96">
        <v>16605</v>
      </c>
      <c r="BB246" s="96">
        <v>27000</v>
      </c>
      <c r="BC246" s="96">
        <v>27000</v>
      </c>
      <c r="BD246" s="96">
        <v>27000</v>
      </c>
      <c r="BE246" s="96">
        <v>27000</v>
      </c>
      <c r="BF246" s="96">
        <v>27000</v>
      </c>
      <c r="BG246" s="96">
        <v>27000</v>
      </c>
      <c r="BH246" s="96">
        <v>27000</v>
      </c>
      <c r="BI246" s="96">
        <v>27000</v>
      </c>
      <c r="BJ246" s="96">
        <v>27000</v>
      </c>
      <c r="BK246" s="96">
        <v>27000</v>
      </c>
      <c r="BL246" s="96">
        <v>27000</v>
      </c>
      <c r="BM246" s="96">
        <v>27000</v>
      </c>
      <c r="BN246" s="96">
        <v>788.71893209288442</v>
      </c>
      <c r="BO246" s="96">
        <v>788.53752008901347</v>
      </c>
      <c r="BP246" s="96">
        <v>788.35637253085383</v>
      </c>
      <c r="BQ246" s="96">
        <v>788.16936180718494</v>
      </c>
      <c r="BR246" s="96">
        <v>787.98263250730452</v>
      </c>
      <c r="BS246" s="96">
        <v>787.79618399645199</v>
      </c>
      <c r="BT246" s="96">
        <v>787.61001564173785</v>
      </c>
      <c r="BU246" s="96">
        <v>242.56968801920121</v>
      </c>
      <c r="BV246" s="96">
        <v>242.38772197353379</v>
      </c>
      <c r="BW246" s="96">
        <v>242.20602873047881</v>
      </c>
      <c r="BX246" s="96">
        <v>242.02460767700271</v>
      </c>
      <c r="BY246" s="96">
        <v>241.84345820194241</v>
      </c>
      <c r="BZ246" s="96">
        <v>540.00000000000045</v>
      </c>
      <c r="CA246" s="96">
        <v>540.00000000000045</v>
      </c>
      <c r="CB246" s="96">
        <v>540.00000000000045</v>
      </c>
      <c r="CC246" s="96">
        <v>540.00000000000045</v>
      </c>
      <c r="CD246" s="96">
        <v>540.00000000000045</v>
      </c>
      <c r="CE246" s="96">
        <v>540.00000000000045</v>
      </c>
      <c r="CF246" s="96">
        <v>540.00000000000045</v>
      </c>
      <c r="CG246" s="96">
        <v>0</v>
      </c>
      <c r="CH246" s="96">
        <v>0</v>
      </c>
      <c r="CI246" s="96">
        <v>0</v>
      </c>
      <c r="CJ246" s="96">
        <v>0</v>
      </c>
      <c r="CK246" s="96">
        <v>0</v>
      </c>
      <c r="CL246" s="96">
        <v>27000</v>
      </c>
      <c r="CM246" s="96">
        <v>27000</v>
      </c>
      <c r="CN246" s="96">
        <v>27000</v>
      </c>
      <c r="CO246" s="96">
        <v>27000</v>
      </c>
      <c r="CP246" s="96">
        <v>27000</v>
      </c>
      <c r="CQ246" s="96">
        <v>27000</v>
      </c>
      <c r="CR246" s="96">
        <v>27000</v>
      </c>
      <c r="CS246" s="96">
        <v>27000</v>
      </c>
      <c r="CT246" s="96">
        <v>27000</v>
      </c>
      <c r="CU246" s="96">
        <v>27000</v>
      </c>
      <c r="CV246" s="96">
        <v>27000</v>
      </c>
      <c r="CW246" s="96">
        <v>27000</v>
      </c>
      <c r="CX246" s="96">
        <v>243.8420902871421</v>
      </c>
      <c r="CY246" s="96">
        <v>243.66423538138321</v>
      </c>
      <c r="CZ246" s="96">
        <v>243.48663973613131</v>
      </c>
      <c r="DA246" s="96">
        <v>243.30329588939659</v>
      </c>
      <c r="DB246" s="96">
        <v>243.1202279483382</v>
      </c>
      <c r="DC246" s="96">
        <v>242.9374352906359</v>
      </c>
      <c r="DD246" s="96">
        <v>242.75491729582211</v>
      </c>
      <c r="DE246" s="96">
        <v>242.56968801920121</v>
      </c>
      <c r="DF246" s="96">
        <v>242.38772197353379</v>
      </c>
      <c r="DG246" s="96">
        <v>242.20602873047881</v>
      </c>
      <c r="DH246" s="96">
        <v>242.02460767700271</v>
      </c>
      <c r="DI246" s="96">
        <v>241.84345820194241</v>
      </c>
      <c r="DJ246" s="96">
        <v>0</v>
      </c>
      <c r="DK246" s="96">
        <v>0</v>
      </c>
      <c r="DL246" s="96">
        <v>0</v>
      </c>
      <c r="DM246" s="96">
        <v>0</v>
      </c>
      <c r="DN246" s="96">
        <v>0</v>
      </c>
      <c r="DO246" s="96">
        <v>0</v>
      </c>
      <c r="DP246" s="96">
        <v>0</v>
      </c>
      <c r="DQ246" s="96">
        <v>0</v>
      </c>
      <c r="DR246" s="96">
        <v>0</v>
      </c>
      <c r="DS246" s="96">
        <v>0</v>
      </c>
      <c r="DT246" s="96">
        <v>0</v>
      </c>
      <c r="DU246" s="96">
        <v>0</v>
      </c>
      <c r="DV246" s="96">
        <v>231.397359031891</v>
      </c>
      <c r="DW246" s="96">
        <v>211.71281548640411</v>
      </c>
      <c r="DX246" s="96">
        <v>192.05670980300641</v>
      </c>
      <c r="DY246" s="96">
        <v>171.7641301688291</v>
      </c>
      <c r="DZ246" s="96">
        <v>151.5018153812326</v>
      </c>
      <c r="EA246" s="96">
        <v>131.2696977840784</v>
      </c>
      <c r="EB246" s="96">
        <v>111.0677099227324</v>
      </c>
      <c r="EC246" s="96">
        <v>90.565347319632835</v>
      </c>
      <c r="ED246" s="96">
        <v>70.423908539112062</v>
      </c>
      <c r="EE246" s="96">
        <v>50.312397237752158</v>
      </c>
      <c r="EF246" s="96">
        <v>30.230746762729851</v>
      </c>
      <c r="EG246" s="96">
        <v>10.17889065900968</v>
      </c>
      <c r="EH246" s="101">
        <v>46235</v>
      </c>
      <c r="EI246" s="99">
        <v>0.02</v>
      </c>
      <c r="EJ246" t="s">
        <v>376</v>
      </c>
      <c r="EK246" s="101"/>
      <c r="EL246" s="99"/>
      <c r="EN246" s="101"/>
      <c r="EO246" s="99"/>
      <c r="EQ246" s="101"/>
      <c r="ER246" s="99"/>
    </row>
    <row r="247" spans="1:148" x14ac:dyDescent="0.3">
      <c r="A247" t="s">
        <v>39</v>
      </c>
      <c r="B247" t="s">
        <v>58</v>
      </c>
      <c r="C247" t="s">
        <v>98</v>
      </c>
      <c r="D247" t="s">
        <v>489</v>
      </c>
      <c r="E247" t="s">
        <v>685</v>
      </c>
      <c r="F247" s="94">
        <v>66000</v>
      </c>
      <c r="G247" s="95">
        <v>12</v>
      </c>
      <c r="H247" s="96">
        <v>1</v>
      </c>
      <c r="I247" s="96">
        <v>1</v>
      </c>
      <c r="J247" s="97">
        <v>0.88800419401896435</v>
      </c>
      <c r="K247" s="96">
        <v>1</v>
      </c>
      <c r="L247" s="96">
        <v>1.0135087267175451</v>
      </c>
      <c r="M247" s="96">
        <v>1</v>
      </c>
      <c r="N247" s="98">
        <v>0.60799999999999998</v>
      </c>
      <c r="O247" s="98">
        <v>0.61621330584426715</v>
      </c>
      <c r="P247" s="98">
        <v>0.62087019513327379</v>
      </c>
      <c r="Q247" s="99">
        <v>0</v>
      </c>
      <c r="R247" s="96">
        <v>1</v>
      </c>
      <c r="S247" s="96">
        <v>1.0211680841007791</v>
      </c>
      <c r="T247" s="99">
        <v>0</v>
      </c>
      <c r="U247" s="99">
        <v>0</v>
      </c>
      <c r="V247" s="95">
        <v>0</v>
      </c>
      <c r="W247" s="99">
        <v>0</v>
      </c>
      <c r="X247" s="99">
        <v>0</v>
      </c>
      <c r="Y247" s="95">
        <v>0</v>
      </c>
      <c r="Z247" s="95">
        <v>1</v>
      </c>
      <c r="AA247" s="98">
        <v>0.61621330584426715</v>
      </c>
      <c r="AB247" s="98">
        <v>0.62087019513327379</v>
      </c>
      <c r="AC247" s="100">
        <v>0</v>
      </c>
      <c r="AD247" s="96">
        <v>0</v>
      </c>
      <c r="AE247" s="95">
        <v>0</v>
      </c>
      <c r="AF247" s="95">
        <v>0</v>
      </c>
      <c r="AG247" s="96">
        <v>1</v>
      </c>
      <c r="AH247" s="96">
        <v>0.99104602551311949</v>
      </c>
      <c r="AI247" s="96">
        <v>0.99104602551311949</v>
      </c>
      <c r="AJ247" s="96">
        <v>66000</v>
      </c>
      <c r="AK247" s="96">
        <v>66000</v>
      </c>
      <c r="AL247" s="96">
        <v>58608.276805251648</v>
      </c>
      <c r="AM247" s="96">
        <v>66000</v>
      </c>
      <c r="AN247" s="96">
        <v>66891.575963357944</v>
      </c>
      <c r="AO247" s="96">
        <v>66000</v>
      </c>
      <c r="AP247" s="96">
        <v>40128</v>
      </c>
      <c r="AQ247" s="96">
        <v>40670.078185721628</v>
      </c>
      <c r="AR247" s="96">
        <v>40977.432878796069</v>
      </c>
      <c r="AS247" s="96">
        <v>0</v>
      </c>
      <c r="AT247" s="96">
        <v>66000</v>
      </c>
      <c r="AU247" s="96">
        <v>67397.093550651436</v>
      </c>
      <c r="AV247" s="96">
        <v>40670.078185721628</v>
      </c>
      <c r="AW247" s="96">
        <v>40977.432878796069</v>
      </c>
      <c r="AX247" s="96">
        <v>59400</v>
      </c>
      <c r="AY247" s="96">
        <v>58740</v>
      </c>
      <c r="AZ247" s="96">
        <v>58080</v>
      </c>
      <c r="BA247" s="96">
        <v>41910</v>
      </c>
      <c r="BB247" s="96">
        <v>66000</v>
      </c>
      <c r="BC247" s="96">
        <v>66000</v>
      </c>
      <c r="BD247" s="96">
        <v>66000</v>
      </c>
      <c r="BE247" s="96">
        <v>66000</v>
      </c>
      <c r="BF247" s="96">
        <v>66000</v>
      </c>
      <c r="BG247" s="96">
        <v>66000</v>
      </c>
      <c r="BH247" s="96">
        <v>66000</v>
      </c>
      <c r="BI247" s="96">
        <v>66000</v>
      </c>
      <c r="BJ247" s="96">
        <v>66000</v>
      </c>
      <c r="BK247" s="96">
        <v>66000</v>
      </c>
      <c r="BL247" s="96">
        <v>66000</v>
      </c>
      <c r="BM247" s="96">
        <v>66000</v>
      </c>
      <c r="BN247" s="96">
        <v>-588.55865430424399</v>
      </c>
      <c r="BO247" s="96">
        <v>-588.98315444609727</v>
      </c>
      <c r="BP247" s="96">
        <v>-589.4082673745753</v>
      </c>
      <c r="BQ247" s="96">
        <v>-589.84843662006313</v>
      </c>
      <c r="BR247" s="96">
        <v>-590.28926379240727</v>
      </c>
      <c r="BS247" s="96">
        <v>-590.73075036782234</v>
      </c>
      <c r="BT247" s="96">
        <v>-591.17289782696298</v>
      </c>
      <c r="BU247" s="96">
        <v>-591.6229723590078</v>
      </c>
      <c r="BV247" s="96">
        <v>-592.06645694061797</v>
      </c>
      <c r="BW247" s="96">
        <v>-592.51060689910105</v>
      </c>
      <c r="BX247" s="96">
        <v>-592.95542373298372</v>
      </c>
      <c r="BY247" s="96">
        <v>-593.40090894535763</v>
      </c>
      <c r="BZ247" s="96">
        <v>0</v>
      </c>
      <c r="CA247" s="96">
        <v>0</v>
      </c>
      <c r="CB247" s="96">
        <v>0</v>
      </c>
      <c r="CC247" s="96">
        <v>0</v>
      </c>
      <c r="CD247" s="96">
        <v>0</v>
      </c>
      <c r="CE247" s="96">
        <v>0</v>
      </c>
      <c r="CF247" s="96">
        <v>0</v>
      </c>
      <c r="CG247" s="96">
        <v>0</v>
      </c>
      <c r="CH247" s="96">
        <v>0</v>
      </c>
      <c r="CI247" s="96">
        <v>0</v>
      </c>
      <c r="CJ247" s="96">
        <v>0</v>
      </c>
      <c r="CK247" s="96">
        <v>0</v>
      </c>
      <c r="CL247" s="96">
        <v>66000</v>
      </c>
      <c r="CM247" s="96">
        <v>66000</v>
      </c>
      <c r="CN247" s="96">
        <v>66000</v>
      </c>
      <c r="CO247" s="96">
        <v>66000</v>
      </c>
      <c r="CP247" s="96">
        <v>66000</v>
      </c>
      <c r="CQ247" s="96">
        <v>66000</v>
      </c>
      <c r="CR247" s="96">
        <v>66000</v>
      </c>
      <c r="CS247" s="96">
        <v>66000</v>
      </c>
      <c r="CT247" s="96">
        <v>66000</v>
      </c>
      <c r="CU247" s="96">
        <v>66000</v>
      </c>
      <c r="CV247" s="96">
        <v>66000</v>
      </c>
      <c r="CW247" s="96">
        <v>66000</v>
      </c>
      <c r="CX247" s="96">
        <v>-588.55865430424399</v>
      </c>
      <c r="CY247" s="96">
        <v>-588.98315444609727</v>
      </c>
      <c r="CZ247" s="96">
        <v>-589.4082673745753</v>
      </c>
      <c r="DA247" s="96">
        <v>-589.84843662006313</v>
      </c>
      <c r="DB247" s="96">
        <v>-590.28926379240727</v>
      </c>
      <c r="DC247" s="96">
        <v>-590.73075036782234</v>
      </c>
      <c r="DD247" s="96">
        <v>-591.17289782696298</v>
      </c>
      <c r="DE247" s="96">
        <v>-591.6229723590078</v>
      </c>
      <c r="DF247" s="96">
        <v>-592.06645694061797</v>
      </c>
      <c r="DG247" s="96">
        <v>-592.51060689910105</v>
      </c>
      <c r="DH247" s="96">
        <v>-592.95542373298372</v>
      </c>
      <c r="DI247" s="96">
        <v>-593.40090894535763</v>
      </c>
      <c r="DJ247" s="96">
        <v>0</v>
      </c>
      <c r="DK247" s="96">
        <v>0</v>
      </c>
      <c r="DL247" s="96">
        <v>0</v>
      </c>
      <c r="DM247" s="96">
        <v>0</v>
      </c>
      <c r="DN247" s="96">
        <v>0</v>
      </c>
      <c r="DO247" s="96">
        <v>0</v>
      </c>
      <c r="DP247" s="96">
        <v>0</v>
      </c>
      <c r="DQ247" s="96">
        <v>0</v>
      </c>
      <c r="DR247" s="96">
        <v>0</v>
      </c>
      <c r="DS247" s="96">
        <v>0</v>
      </c>
      <c r="DT247" s="96">
        <v>0</v>
      </c>
      <c r="DU247" s="96">
        <v>0</v>
      </c>
      <c r="DV247" s="96">
        <v>-568.63590982484902</v>
      </c>
      <c r="DW247" s="96">
        <v>-521.01835405565521</v>
      </c>
      <c r="DX247" s="96">
        <v>-473.33144063298488</v>
      </c>
      <c r="DY247" s="96">
        <v>-423.95493625852879</v>
      </c>
      <c r="DZ247" s="96">
        <v>-374.50396212186467</v>
      </c>
      <c r="EA247" s="96">
        <v>-324.97834962266933</v>
      </c>
      <c r="EB247" s="96">
        <v>-275.37792965122838</v>
      </c>
      <c r="EC247" s="96">
        <v>-224.8875562218893</v>
      </c>
      <c r="ED247" s="96">
        <v>-175.13577858790379</v>
      </c>
      <c r="EE247" s="96">
        <v>-125.3086802754799</v>
      </c>
      <c r="EF247" s="96">
        <v>-75.406090109780166</v>
      </c>
      <c r="EG247" s="96">
        <v>-25.42783639685209</v>
      </c>
      <c r="EH247" s="101"/>
      <c r="EI247" s="99"/>
      <c r="EK247" s="101"/>
      <c r="EL247" s="99"/>
      <c r="EN247" s="101"/>
      <c r="EO247" s="99"/>
      <c r="EQ247" s="101"/>
      <c r="ER247" s="99"/>
    </row>
    <row r="248" spans="1:148" x14ac:dyDescent="0.3">
      <c r="A248" t="s">
        <v>39</v>
      </c>
      <c r="B248" t="s">
        <v>58</v>
      </c>
      <c r="C248" t="s">
        <v>100</v>
      </c>
      <c r="D248" t="s">
        <v>491</v>
      </c>
      <c r="E248" t="s">
        <v>686</v>
      </c>
      <c r="F248" s="94">
        <v>54000</v>
      </c>
      <c r="G248" s="95">
        <v>12</v>
      </c>
      <c r="H248" s="96">
        <v>1.04</v>
      </c>
      <c r="I248" s="96">
        <v>1.0323611111111111</v>
      </c>
      <c r="J248" s="97">
        <v>0.89099790299051795</v>
      </c>
      <c r="K248" s="96">
        <v>1.0073994349522399</v>
      </c>
      <c r="L248" s="96">
        <v>1.010103387425793</v>
      </c>
      <c r="M248" s="96">
        <v>1</v>
      </c>
      <c r="N248" s="98">
        <v>0.59199999999999997</v>
      </c>
      <c r="O248" s="98">
        <v>0.60240592838776374</v>
      </c>
      <c r="P248" s="98">
        <v>0.57661407515758578</v>
      </c>
      <c r="Q248" s="99">
        <v>0</v>
      </c>
      <c r="R248" s="96">
        <v>0.96787202580992038</v>
      </c>
      <c r="S248" s="96">
        <v>1.006341991623799</v>
      </c>
      <c r="T248" s="99">
        <v>-7.3450854700855004E-3</v>
      </c>
      <c r="U248" s="99">
        <v>4.0839499529127243E-2</v>
      </c>
      <c r="V248" s="95">
        <v>0</v>
      </c>
      <c r="W248" s="99">
        <v>0</v>
      </c>
      <c r="X248" s="99">
        <v>0</v>
      </c>
      <c r="Y248" s="95">
        <v>0</v>
      </c>
      <c r="Z248" s="95">
        <v>1</v>
      </c>
      <c r="AA248" s="98">
        <v>0.60240592838776374</v>
      </c>
      <c r="AB248" s="98">
        <v>0.57661407515758578</v>
      </c>
      <c r="AC248" s="100">
        <v>0</v>
      </c>
      <c r="AD248" s="96">
        <v>0</v>
      </c>
      <c r="AE248" s="95">
        <v>1</v>
      </c>
      <c r="AF248" s="95">
        <v>1</v>
      </c>
      <c r="AG248" s="96">
        <v>1.046933333333333</v>
      </c>
      <c r="AH248" s="96">
        <v>1.004492054902975</v>
      </c>
      <c r="AI248" s="96">
        <v>1.051636191915728</v>
      </c>
      <c r="AJ248" s="96">
        <v>56160</v>
      </c>
      <c r="AK248" s="96">
        <v>55747.5</v>
      </c>
      <c r="AL248" s="96">
        <v>48113.886761487971</v>
      </c>
      <c r="AM248" s="96">
        <v>54399.569487420973</v>
      </c>
      <c r="AN248" s="96">
        <v>54545.582920992812</v>
      </c>
      <c r="AO248" s="96">
        <v>54000</v>
      </c>
      <c r="AP248" s="96">
        <v>31968</v>
      </c>
      <c r="AQ248" s="96">
        <v>32529.920132939242</v>
      </c>
      <c r="AR248" s="96">
        <v>31137.160058509631</v>
      </c>
      <c r="AS248" s="96">
        <v>0</v>
      </c>
      <c r="AT248" s="96">
        <v>52265.089393735703</v>
      </c>
      <c r="AU248" s="96">
        <v>54342.467547685163</v>
      </c>
      <c r="AV248" s="96">
        <v>32529.920132939242</v>
      </c>
      <c r="AW248" s="96">
        <v>31137.160058509631</v>
      </c>
      <c r="AX248" s="96">
        <v>48600</v>
      </c>
      <c r="AY248" s="96">
        <v>48060</v>
      </c>
      <c r="AZ248" s="96">
        <v>48330</v>
      </c>
      <c r="BA248" s="96">
        <v>35370</v>
      </c>
      <c r="BB248" s="96">
        <v>54000</v>
      </c>
      <c r="BC248" s="96">
        <v>54000</v>
      </c>
      <c r="BD248" s="96">
        <v>54000</v>
      </c>
      <c r="BE248" s="96">
        <v>54000</v>
      </c>
      <c r="BF248" s="96">
        <v>54000</v>
      </c>
      <c r="BG248" s="96">
        <v>54000</v>
      </c>
      <c r="BH248" s="96">
        <v>54000</v>
      </c>
      <c r="BI248" s="96">
        <v>54000</v>
      </c>
      <c r="BJ248" s="96">
        <v>54000</v>
      </c>
      <c r="BK248" s="96">
        <v>54000</v>
      </c>
      <c r="BL248" s="96">
        <v>54000</v>
      </c>
      <c r="BM248" s="96">
        <v>54000</v>
      </c>
      <c r="BN248" s="96">
        <v>2412.790469672032</v>
      </c>
      <c r="BO248" s="96">
        <v>2412.6985379323878</v>
      </c>
      <c r="BP248" s="96">
        <v>2412.6066730336838</v>
      </c>
      <c r="BQ248" s="96">
        <v>2412.511764271107</v>
      </c>
      <c r="BR248" s="96">
        <v>2412.4169267995312</v>
      </c>
      <c r="BS248" s="96">
        <v>2412.3221605386561</v>
      </c>
      <c r="BT248" s="96">
        <v>2412.227465408303</v>
      </c>
      <c r="BU248" s="96">
        <v>4668.6165423336925</v>
      </c>
      <c r="BV248" s="96">
        <v>4668.5182083092732</v>
      </c>
      <c r="BW248" s="96">
        <v>2411.942257701744</v>
      </c>
      <c r="BX248" s="96">
        <v>2411.8478474542922</v>
      </c>
      <c r="BY248" s="96">
        <v>2411.75350793699</v>
      </c>
      <c r="BZ248" s="96">
        <v>2160.0000000000018</v>
      </c>
      <c r="CA248" s="96">
        <v>2160.0000000000018</v>
      </c>
      <c r="CB248" s="96">
        <v>2160.0000000000018</v>
      </c>
      <c r="CC248" s="96">
        <v>2160.0000000000018</v>
      </c>
      <c r="CD248" s="96">
        <v>2160.0000000000018</v>
      </c>
      <c r="CE248" s="96">
        <v>2160.0000000000018</v>
      </c>
      <c r="CF248" s="96">
        <v>2160.0000000000018</v>
      </c>
      <c r="CG248" s="96">
        <v>4406.400000000006</v>
      </c>
      <c r="CH248" s="96">
        <v>4406.400000000006</v>
      </c>
      <c r="CI248" s="96">
        <v>2160.0000000000018</v>
      </c>
      <c r="CJ248" s="96">
        <v>2160.0000000000018</v>
      </c>
      <c r="CK248" s="96">
        <v>2160.0000000000018</v>
      </c>
      <c r="CL248" s="96">
        <v>54000</v>
      </c>
      <c r="CM248" s="96">
        <v>54000</v>
      </c>
      <c r="CN248" s="96">
        <v>54000</v>
      </c>
      <c r="CO248" s="96">
        <v>54000</v>
      </c>
      <c r="CP248" s="96">
        <v>54000</v>
      </c>
      <c r="CQ248" s="96">
        <v>54000</v>
      </c>
      <c r="CR248" s="96">
        <v>54000</v>
      </c>
      <c r="CS248" s="96">
        <v>54000</v>
      </c>
      <c r="CT248" s="96">
        <v>54000</v>
      </c>
      <c r="CU248" s="96">
        <v>54000</v>
      </c>
      <c r="CV248" s="96">
        <v>54000</v>
      </c>
      <c r="CW248" s="96">
        <v>54000</v>
      </c>
      <c r="CX248" s="96">
        <v>243.06775930002809</v>
      </c>
      <c r="CY248" s="96">
        <v>242.97936339652719</v>
      </c>
      <c r="CZ248" s="96">
        <v>242.8910317631514</v>
      </c>
      <c r="DA248" s="96">
        <v>242.79977333760311</v>
      </c>
      <c r="DB248" s="96">
        <v>242.70858346108909</v>
      </c>
      <c r="DC248" s="96">
        <v>242.61746205640341</v>
      </c>
      <c r="DD248" s="96">
        <v>242.52640904644761</v>
      </c>
      <c r="DE248" s="96">
        <v>242.43393337064271</v>
      </c>
      <c r="DF248" s="96">
        <v>242.34301803741289</v>
      </c>
      <c r="DG248" s="96">
        <v>242.25217086705439</v>
      </c>
      <c r="DH248" s="96">
        <v>242.1613917829726</v>
      </c>
      <c r="DI248" s="96">
        <v>242.0706807086446</v>
      </c>
      <c r="DJ248" s="96">
        <v>2160.0000000000018</v>
      </c>
      <c r="DK248" s="96">
        <v>2160.0000000000018</v>
      </c>
      <c r="DL248" s="96">
        <v>2160.0000000000018</v>
      </c>
      <c r="DM248" s="96">
        <v>2160.0000000000018</v>
      </c>
      <c r="DN248" s="96">
        <v>2160.0000000000018</v>
      </c>
      <c r="DO248" s="96">
        <v>2160.0000000000018</v>
      </c>
      <c r="DP248" s="96">
        <v>2160.0000000000018</v>
      </c>
      <c r="DQ248" s="96">
        <v>0</v>
      </c>
      <c r="DR248" s="96">
        <v>0</v>
      </c>
      <c r="DS248" s="96">
        <v>0</v>
      </c>
      <c r="DT248" s="96">
        <v>0</v>
      </c>
      <c r="DU248" s="96">
        <v>0</v>
      </c>
      <c r="DV248" s="96">
        <v>2400.9708606751169</v>
      </c>
      <c r="DW248" s="96">
        <v>2380.5515260851939</v>
      </c>
      <c r="DX248" s="96">
        <v>2360.1469713234251</v>
      </c>
      <c r="DY248" s="96">
        <v>2339.0662595195231</v>
      </c>
      <c r="DZ248" s="96">
        <v>2318.0013117004978</v>
      </c>
      <c r="EA248" s="96">
        <v>2296.952110190678</v>
      </c>
      <c r="EB248" s="96">
        <v>2275.9186373408279</v>
      </c>
      <c r="EC248" s="96">
        <v>90.919666199321014</v>
      </c>
      <c r="ED248" s="96">
        <v>70.725616921263779</v>
      </c>
      <c r="EE248" s="96">
        <v>50.546640318626316</v>
      </c>
      <c r="EF248" s="96">
        <v>30.38271952248639</v>
      </c>
      <c r="EG248" s="96">
        <v>10.23383768913755</v>
      </c>
      <c r="EH248" s="101">
        <v>46296</v>
      </c>
      <c r="EI248" s="99">
        <v>0.04</v>
      </c>
      <c r="EJ248" t="s">
        <v>376</v>
      </c>
      <c r="EK248" s="101">
        <v>46600</v>
      </c>
      <c r="EL248" s="99">
        <v>0.04</v>
      </c>
      <c r="EM248" t="s">
        <v>377</v>
      </c>
      <c r="EN248" s="101"/>
      <c r="EO248" s="99"/>
      <c r="EQ248" s="101"/>
      <c r="ER248" s="99"/>
    </row>
    <row r="249" spans="1:148" x14ac:dyDescent="0.3">
      <c r="A249" t="s">
        <v>39</v>
      </c>
      <c r="B249" t="s">
        <v>58</v>
      </c>
      <c r="C249" t="s">
        <v>102</v>
      </c>
      <c r="D249" t="s">
        <v>493</v>
      </c>
      <c r="E249" t="s">
        <v>687</v>
      </c>
      <c r="F249" s="94">
        <v>42000</v>
      </c>
      <c r="G249" s="95">
        <v>12</v>
      </c>
      <c r="H249" s="96">
        <v>1.05</v>
      </c>
      <c r="I249" s="96">
        <v>1.0326388888888891</v>
      </c>
      <c r="J249" s="97">
        <v>0.89399161196207155</v>
      </c>
      <c r="K249" s="96">
        <v>1.0168123739071959</v>
      </c>
      <c r="L249" s="96">
        <v>1.00672085504778</v>
      </c>
      <c r="M249" s="96">
        <v>1</v>
      </c>
      <c r="N249" s="98">
        <v>0.62</v>
      </c>
      <c r="O249" s="98">
        <v>0.63466065793946935</v>
      </c>
      <c r="P249" s="98">
        <v>0.61500295561255292</v>
      </c>
      <c r="Q249" s="99">
        <v>0</v>
      </c>
      <c r="R249" s="96">
        <v>1</v>
      </c>
      <c r="S249" s="96">
        <v>0.99194025098798855</v>
      </c>
      <c r="T249" s="99">
        <v>-1.653439153439162E-2</v>
      </c>
      <c r="U249" s="99">
        <v>1.6812373907195699E-2</v>
      </c>
      <c r="V249" s="95">
        <v>0</v>
      </c>
      <c r="W249" s="99">
        <v>0</v>
      </c>
      <c r="X249" s="99">
        <v>0</v>
      </c>
      <c r="Y249" s="95">
        <v>0</v>
      </c>
      <c r="Z249" s="95">
        <v>1</v>
      </c>
      <c r="AA249" s="98">
        <v>0.63466065793946935</v>
      </c>
      <c r="AB249" s="98">
        <v>0.61500295561255292</v>
      </c>
      <c r="AC249" s="100">
        <v>0</v>
      </c>
      <c r="AD249" s="96">
        <v>0</v>
      </c>
      <c r="AE249" s="95">
        <v>1</v>
      </c>
      <c r="AF249" s="95">
        <v>0</v>
      </c>
      <c r="AG249" s="96">
        <v>1.041666666666667</v>
      </c>
      <c r="AH249" s="96">
        <v>1.0180294435905091</v>
      </c>
      <c r="AI249" s="96">
        <v>1.060448464599351</v>
      </c>
      <c r="AJ249" s="96">
        <v>44100</v>
      </c>
      <c r="AK249" s="96">
        <v>43370.833333333343</v>
      </c>
      <c r="AL249" s="96">
        <v>37547.647702406997</v>
      </c>
      <c r="AM249" s="96">
        <v>42706.119704102217</v>
      </c>
      <c r="AN249" s="96">
        <v>42282.275912006771</v>
      </c>
      <c r="AO249" s="96">
        <v>42000</v>
      </c>
      <c r="AP249" s="96">
        <v>26040</v>
      </c>
      <c r="AQ249" s="96">
        <v>26655.747633457711</v>
      </c>
      <c r="AR249" s="96">
        <v>25830.124135727219</v>
      </c>
      <c r="AS249" s="96">
        <v>0</v>
      </c>
      <c r="AT249" s="96">
        <v>42000</v>
      </c>
      <c r="AU249" s="96">
        <v>41661.490541495521</v>
      </c>
      <c r="AV249" s="96">
        <v>26655.747633457711</v>
      </c>
      <c r="AW249" s="96">
        <v>25830.124135727219</v>
      </c>
      <c r="AX249" s="96">
        <v>37800</v>
      </c>
      <c r="AY249" s="96">
        <v>37380</v>
      </c>
      <c r="AZ249" s="96">
        <v>38220</v>
      </c>
      <c r="BA249" s="96">
        <v>26250</v>
      </c>
      <c r="BB249" s="96">
        <v>42000</v>
      </c>
      <c r="BC249" s="96">
        <v>42000</v>
      </c>
      <c r="BD249" s="96">
        <v>42000</v>
      </c>
      <c r="BE249" s="96">
        <v>42000</v>
      </c>
      <c r="BF249" s="96">
        <v>42000</v>
      </c>
      <c r="BG249" s="96">
        <v>42000</v>
      </c>
      <c r="BH249" s="96">
        <v>42000</v>
      </c>
      <c r="BI249" s="96">
        <v>42000</v>
      </c>
      <c r="BJ249" s="96">
        <v>42000</v>
      </c>
      <c r="BK249" s="96">
        <v>42000</v>
      </c>
      <c r="BL249" s="96">
        <v>42000</v>
      </c>
      <c r="BM249" s="96">
        <v>42000</v>
      </c>
      <c r="BN249" s="96">
        <v>2901.6584491259619</v>
      </c>
      <c r="BO249" s="96">
        <v>2900.4823830718392</v>
      </c>
      <c r="BP249" s="96">
        <v>2899.309762637803</v>
      </c>
      <c r="BQ249" s="96">
        <v>2898.1009990827311</v>
      </c>
      <c r="BR249" s="96">
        <v>2896.895885934945</v>
      </c>
      <c r="BS249" s="96">
        <v>2895.6944066833121</v>
      </c>
      <c r="BT249" s="96">
        <v>2894.496544916095</v>
      </c>
      <c r="BU249" s="96">
        <v>2893.282736188467</v>
      </c>
      <c r="BV249" s="96">
        <v>2892.092119184123</v>
      </c>
      <c r="BW249" s="96">
        <v>2890.9050707547181</v>
      </c>
      <c r="BX249" s="96">
        <v>752.11578560039266</v>
      </c>
      <c r="BY249" s="96">
        <v>750.99201489246605</v>
      </c>
      <c r="BZ249" s="96">
        <v>2100.0000000000018</v>
      </c>
      <c r="CA249" s="96">
        <v>2100.0000000000018</v>
      </c>
      <c r="CB249" s="96">
        <v>2100.0000000000018</v>
      </c>
      <c r="CC249" s="96">
        <v>2100.0000000000018</v>
      </c>
      <c r="CD249" s="96">
        <v>2100.0000000000018</v>
      </c>
      <c r="CE249" s="96">
        <v>2100.0000000000018</v>
      </c>
      <c r="CF249" s="96">
        <v>2100.0000000000018</v>
      </c>
      <c r="CG249" s="96">
        <v>2100.0000000000018</v>
      </c>
      <c r="CH249" s="96">
        <v>2100.0000000000018</v>
      </c>
      <c r="CI249" s="96">
        <v>2100.0000000000018</v>
      </c>
      <c r="CJ249" s="96">
        <v>0</v>
      </c>
      <c r="CK249" s="96">
        <v>0</v>
      </c>
      <c r="CL249" s="96">
        <v>42000</v>
      </c>
      <c r="CM249" s="96">
        <v>42000</v>
      </c>
      <c r="CN249" s="96">
        <v>42000</v>
      </c>
      <c r="CO249" s="96">
        <v>42000</v>
      </c>
      <c r="CP249" s="96">
        <v>42000</v>
      </c>
      <c r="CQ249" s="96">
        <v>42000</v>
      </c>
      <c r="CR249" s="96">
        <v>42000</v>
      </c>
      <c r="CS249" s="96">
        <v>42000</v>
      </c>
      <c r="CT249" s="96">
        <v>42000</v>
      </c>
      <c r="CU249" s="96">
        <v>42000</v>
      </c>
      <c r="CV249" s="96">
        <v>42000</v>
      </c>
      <c r="CW249" s="96">
        <v>42000</v>
      </c>
      <c r="CX249" s="96">
        <v>763.48423726281567</v>
      </c>
      <c r="CY249" s="96">
        <v>762.36417435413136</v>
      </c>
      <c r="CZ249" s="96">
        <v>761.24739298838313</v>
      </c>
      <c r="DA249" s="96">
        <v>760.09618960259661</v>
      </c>
      <c r="DB249" s="96">
        <v>758.9484627951872</v>
      </c>
      <c r="DC249" s="96">
        <v>757.80419684124968</v>
      </c>
      <c r="DD249" s="96">
        <v>756.66337611056406</v>
      </c>
      <c r="DE249" s="96">
        <v>755.50736779853662</v>
      </c>
      <c r="DF249" s="96">
        <v>754.37344684201912</v>
      </c>
      <c r="DG249" s="96">
        <v>753.24292452830082</v>
      </c>
      <c r="DH249" s="96">
        <v>752.11578560039266</v>
      </c>
      <c r="DI249" s="96">
        <v>750.99201489246605</v>
      </c>
      <c r="DJ249" s="96">
        <v>0</v>
      </c>
      <c r="DK249" s="96">
        <v>0</v>
      </c>
      <c r="DL249" s="96">
        <v>0</v>
      </c>
      <c r="DM249" s="96">
        <v>0</v>
      </c>
      <c r="DN249" s="96">
        <v>0</v>
      </c>
      <c r="DO249" s="96">
        <v>0</v>
      </c>
      <c r="DP249" s="96">
        <v>0</v>
      </c>
      <c r="DQ249" s="96">
        <v>0</v>
      </c>
      <c r="DR249" s="96">
        <v>0</v>
      </c>
      <c r="DS249" s="96">
        <v>0</v>
      </c>
      <c r="DT249" s="96">
        <v>0</v>
      </c>
      <c r="DU249" s="96">
        <v>0</v>
      </c>
      <c r="DV249" s="96">
        <v>718.0101741342213</v>
      </c>
      <c r="DW249" s="96">
        <v>656.45834859696311</v>
      </c>
      <c r="DX249" s="96">
        <v>595.08364629566165</v>
      </c>
      <c r="DY249" s="96">
        <v>531.81386514720111</v>
      </c>
      <c r="DZ249" s="96">
        <v>468.73176424820213</v>
      </c>
      <c r="EA249" s="96">
        <v>405.83650974774957</v>
      </c>
      <c r="EB249" s="96">
        <v>343.12727272727142</v>
      </c>
      <c r="EC249" s="96">
        <v>279.57978311386398</v>
      </c>
      <c r="ED249" s="96">
        <v>217.243129577259</v>
      </c>
      <c r="EE249" s="96">
        <v>155.09002268668539</v>
      </c>
      <c r="EF249" s="96">
        <v>93.119652970236274</v>
      </c>
      <c r="EG249" s="96">
        <v>31.331215708926941</v>
      </c>
      <c r="EH249" s="101">
        <v>46327</v>
      </c>
      <c r="EI249" s="99">
        <v>0.05</v>
      </c>
      <c r="EJ249" t="s">
        <v>376</v>
      </c>
      <c r="EK249" s="101"/>
      <c r="EL249" s="99"/>
      <c r="EN249" s="101"/>
      <c r="EO249" s="99"/>
      <c r="EQ249" s="101"/>
      <c r="ER249" s="99"/>
    </row>
    <row r="250" spans="1:148" x14ac:dyDescent="0.3">
      <c r="A250" t="s">
        <v>39</v>
      </c>
      <c r="B250" t="s">
        <v>58</v>
      </c>
      <c r="C250" t="s">
        <v>103</v>
      </c>
      <c r="D250" t="s">
        <v>495</v>
      </c>
      <c r="E250" t="s">
        <v>688</v>
      </c>
      <c r="F250" s="94">
        <v>30000</v>
      </c>
      <c r="G250" s="95">
        <v>12</v>
      </c>
      <c r="H250" s="96">
        <v>1</v>
      </c>
      <c r="I250" s="96">
        <v>1</v>
      </c>
      <c r="J250" s="97">
        <v>0.89000000000000024</v>
      </c>
      <c r="K250" s="96">
        <v>1</v>
      </c>
      <c r="L250" s="96">
        <v>1.01123595505618</v>
      </c>
      <c r="M250" s="96">
        <v>1</v>
      </c>
      <c r="N250" s="98">
        <v>0.60399999999999998</v>
      </c>
      <c r="O250" s="98">
        <v>0.61078651685393248</v>
      </c>
      <c r="P250" s="98">
        <v>0.61078651685393248</v>
      </c>
      <c r="Q250" s="99">
        <v>0</v>
      </c>
      <c r="R250" s="96">
        <v>1</v>
      </c>
      <c r="S250" s="96">
        <v>1.01123595505618</v>
      </c>
      <c r="T250" s="99">
        <v>0</v>
      </c>
      <c r="U250" s="99">
        <v>0</v>
      </c>
      <c r="V250" s="95">
        <v>0</v>
      </c>
      <c r="W250" s="99">
        <v>0</v>
      </c>
      <c r="X250" s="99">
        <v>0</v>
      </c>
      <c r="Y250" s="95">
        <v>0</v>
      </c>
      <c r="Z250" s="95">
        <v>1</v>
      </c>
      <c r="AA250" s="98">
        <v>0.61078651685393248</v>
      </c>
      <c r="AB250" s="98">
        <v>0.61078651685393248</v>
      </c>
      <c r="AC250" s="100">
        <v>0</v>
      </c>
      <c r="AD250" s="96">
        <v>0</v>
      </c>
      <c r="AE250" s="95">
        <v>0</v>
      </c>
      <c r="AF250" s="95">
        <v>0</v>
      </c>
      <c r="AG250" s="96">
        <v>1</v>
      </c>
      <c r="AH250" s="96">
        <v>1</v>
      </c>
      <c r="AI250" s="96">
        <v>1</v>
      </c>
      <c r="AJ250" s="96">
        <v>30000</v>
      </c>
      <c r="AK250" s="96">
        <v>30000</v>
      </c>
      <c r="AL250" s="96">
        <v>26700.000000000011</v>
      </c>
      <c r="AM250" s="96">
        <v>30000</v>
      </c>
      <c r="AN250" s="96">
        <v>30337.078651685391</v>
      </c>
      <c r="AO250" s="96">
        <v>30000</v>
      </c>
      <c r="AP250" s="96">
        <v>18120</v>
      </c>
      <c r="AQ250" s="96">
        <v>18323.59550561797</v>
      </c>
      <c r="AR250" s="96">
        <v>18323.59550561797</v>
      </c>
      <c r="AS250" s="96">
        <v>0</v>
      </c>
      <c r="AT250" s="96">
        <v>30000</v>
      </c>
      <c r="AU250" s="96">
        <v>30337.078651685391</v>
      </c>
      <c r="AV250" s="96">
        <v>18323.59550561797</v>
      </c>
      <c r="AW250" s="96">
        <v>18323.59550561797</v>
      </c>
      <c r="AX250" s="96">
        <v>27000</v>
      </c>
      <c r="AY250" s="96">
        <v>26700</v>
      </c>
      <c r="AZ250" s="96">
        <v>26700</v>
      </c>
      <c r="BA250" s="96">
        <v>19350</v>
      </c>
      <c r="BB250" s="96">
        <v>30000</v>
      </c>
      <c r="BC250" s="96">
        <v>30000</v>
      </c>
      <c r="BD250" s="96">
        <v>30000</v>
      </c>
      <c r="BE250" s="96">
        <v>30000</v>
      </c>
      <c r="BF250" s="96">
        <v>30000</v>
      </c>
      <c r="BG250" s="96">
        <v>30000</v>
      </c>
      <c r="BH250" s="96">
        <v>30000</v>
      </c>
      <c r="BI250" s="96">
        <v>30000</v>
      </c>
      <c r="BJ250" s="96">
        <v>30000</v>
      </c>
      <c r="BK250" s="96">
        <v>30000</v>
      </c>
      <c r="BL250" s="96">
        <v>30000</v>
      </c>
      <c r="BM250" s="96">
        <v>30000</v>
      </c>
      <c r="BN250" s="96">
        <v>0</v>
      </c>
      <c r="BO250" s="96">
        <v>0</v>
      </c>
      <c r="BP250" s="96">
        <v>0</v>
      </c>
      <c r="BQ250" s="96">
        <v>0</v>
      </c>
      <c r="BR250" s="96">
        <v>0</v>
      </c>
      <c r="BS250" s="96">
        <v>0</v>
      </c>
      <c r="BT250" s="96">
        <v>0</v>
      </c>
      <c r="BU250" s="96">
        <v>0</v>
      </c>
      <c r="BV250" s="96">
        <v>0</v>
      </c>
      <c r="BW250" s="96">
        <v>0</v>
      </c>
      <c r="BX250" s="96">
        <v>0</v>
      </c>
      <c r="BY250" s="96">
        <v>0</v>
      </c>
      <c r="BZ250" s="96">
        <v>0</v>
      </c>
      <c r="CA250" s="96">
        <v>0</v>
      </c>
      <c r="CB250" s="96">
        <v>0</v>
      </c>
      <c r="CC250" s="96">
        <v>0</v>
      </c>
      <c r="CD250" s="96">
        <v>0</v>
      </c>
      <c r="CE250" s="96">
        <v>0</v>
      </c>
      <c r="CF250" s="96">
        <v>0</v>
      </c>
      <c r="CG250" s="96">
        <v>0</v>
      </c>
      <c r="CH250" s="96">
        <v>0</v>
      </c>
      <c r="CI250" s="96">
        <v>0</v>
      </c>
      <c r="CJ250" s="96">
        <v>0</v>
      </c>
      <c r="CK250" s="96">
        <v>0</v>
      </c>
      <c r="CL250" s="96">
        <v>30000</v>
      </c>
      <c r="CM250" s="96">
        <v>30000</v>
      </c>
      <c r="CN250" s="96">
        <v>30000</v>
      </c>
      <c r="CO250" s="96">
        <v>30000</v>
      </c>
      <c r="CP250" s="96">
        <v>30000</v>
      </c>
      <c r="CQ250" s="96">
        <v>30000</v>
      </c>
      <c r="CR250" s="96">
        <v>30000</v>
      </c>
      <c r="CS250" s="96">
        <v>30000</v>
      </c>
      <c r="CT250" s="96">
        <v>30000</v>
      </c>
      <c r="CU250" s="96">
        <v>30000</v>
      </c>
      <c r="CV250" s="96">
        <v>30000</v>
      </c>
      <c r="CW250" s="96">
        <v>30000</v>
      </c>
      <c r="CX250" s="96">
        <v>0</v>
      </c>
      <c r="CY250" s="96">
        <v>0</v>
      </c>
      <c r="CZ250" s="96">
        <v>0</v>
      </c>
      <c r="DA250" s="96">
        <v>0</v>
      </c>
      <c r="DB250" s="96">
        <v>0</v>
      </c>
      <c r="DC250" s="96">
        <v>0</v>
      </c>
      <c r="DD250" s="96">
        <v>0</v>
      </c>
      <c r="DE250" s="96">
        <v>0</v>
      </c>
      <c r="DF250" s="96">
        <v>0</v>
      </c>
      <c r="DG250" s="96">
        <v>0</v>
      </c>
      <c r="DH250" s="96">
        <v>0</v>
      </c>
      <c r="DI250" s="96">
        <v>0</v>
      </c>
      <c r="DJ250" s="96">
        <v>0</v>
      </c>
      <c r="DK250" s="96">
        <v>0</v>
      </c>
      <c r="DL250" s="96">
        <v>0</v>
      </c>
      <c r="DM250" s="96">
        <v>0</v>
      </c>
      <c r="DN250" s="96">
        <v>0</v>
      </c>
      <c r="DO250" s="96">
        <v>0</v>
      </c>
      <c r="DP250" s="96">
        <v>0</v>
      </c>
      <c r="DQ250" s="96">
        <v>0</v>
      </c>
      <c r="DR250" s="96">
        <v>0</v>
      </c>
      <c r="DS250" s="96">
        <v>0</v>
      </c>
      <c r="DT250" s="96">
        <v>0</v>
      </c>
      <c r="DU250" s="96">
        <v>0</v>
      </c>
      <c r="DV250" s="96">
        <v>0</v>
      </c>
      <c r="DW250" s="96">
        <v>0</v>
      </c>
      <c r="DX250" s="96">
        <v>0</v>
      </c>
      <c r="DY250" s="96">
        <v>0</v>
      </c>
      <c r="DZ250" s="96">
        <v>0</v>
      </c>
      <c r="EA250" s="96">
        <v>0</v>
      </c>
      <c r="EB250" s="96">
        <v>0</v>
      </c>
      <c r="EC250" s="96">
        <v>0</v>
      </c>
      <c r="ED250" s="96">
        <v>0</v>
      </c>
      <c r="EE250" s="96">
        <v>0</v>
      </c>
      <c r="EF250" s="96">
        <v>0</v>
      </c>
      <c r="EG250" s="96">
        <v>0</v>
      </c>
      <c r="EH250" s="101"/>
      <c r="EI250" s="99"/>
      <c r="EK250" s="101"/>
      <c r="EL250" s="99"/>
      <c r="EN250" s="101"/>
      <c r="EO250" s="99"/>
      <c r="EQ250" s="101"/>
      <c r="ER250" s="99"/>
    </row>
    <row r="251" spans="1:148" x14ac:dyDescent="0.3">
      <c r="A251" t="s">
        <v>39</v>
      </c>
      <c r="B251" t="s">
        <v>58</v>
      </c>
      <c r="C251" t="s">
        <v>105</v>
      </c>
      <c r="D251" t="s">
        <v>497</v>
      </c>
      <c r="E251" t="s">
        <v>689</v>
      </c>
      <c r="F251" s="94">
        <v>69000</v>
      </c>
      <c r="G251" s="95">
        <v>12</v>
      </c>
      <c r="H251" s="96">
        <v>1.02</v>
      </c>
      <c r="I251" s="96">
        <v>1.02</v>
      </c>
      <c r="J251" s="97">
        <v>0.89299370897155361</v>
      </c>
      <c r="K251" s="96">
        <v>1</v>
      </c>
      <c r="L251" s="96">
        <v>1.0078458458979691</v>
      </c>
      <c r="M251" s="96">
        <v>1</v>
      </c>
      <c r="N251" s="98">
        <v>0.58799999999999997</v>
      </c>
      <c r="O251" s="98">
        <v>0.5926133573880058</v>
      </c>
      <c r="P251" s="98">
        <v>0.58605654886520797</v>
      </c>
      <c r="Q251" s="99">
        <v>0</v>
      </c>
      <c r="R251" s="96">
        <v>1</v>
      </c>
      <c r="S251" s="96">
        <v>0.99669481099525148</v>
      </c>
      <c r="T251" s="99">
        <v>0</v>
      </c>
      <c r="U251" s="99">
        <v>0</v>
      </c>
      <c r="V251" s="95">
        <v>0</v>
      </c>
      <c r="W251" s="99">
        <v>0</v>
      </c>
      <c r="X251" s="99">
        <v>0</v>
      </c>
      <c r="Y251" s="95">
        <v>0</v>
      </c>
      <c r="Z251" s="95">
        <v>1</v>
      </c>
      <c r="AA251" s="98">
        <v>0.5926133573880058</v>
      </c>
      <c r="AB251" s="98">
        <v>0.58605654886520797</v>
      </c>
      <c r="AC251" s="100">
        <v>0</v>
      </c>
      <c r="AD251" s="96">
        <v>0</v>
      </c>
      <c r="AE251" s="95">
        <v>1</v>
      </c>
      <c r="AF251" s="95">
        <v>0</v>
      </c>
      <c r="AG251" s="96">
        <v>1</v>
      </c>
      <c r="AH251" s="96">
        <v>1.0135066962933139</v>
      </c>
      <c r="AI251" s="96">
        <v>1.0135066962933139</v>
      </c>
      <c r="AJ251" s="96">
        <v>70380</v>
      </c>
      <c r="AK251" s="96">
        <v>70379.999999999985</v>
      </c>
      <c r="AL251" s="96">
        <v>61616.565919037203</v>
      </c>
      <c r="AM251" s="96">
        <v>69000.000000000015</v>
      </c>
      <c r="AN251" s="96">
        <v>69541.363366959849</v>
      </c>
      <c r="AO251" s="96">
        <v>69000</v>
      </c>
      <c r="AP251" s="96">
        <v>40572</v>
      </c>
      <c r="AQ251" s="96">
        <v>40890.321659772402</v>
      </c>
      <c r="AR251" s="96">
        <v>40437.901871699352</v>
      </c>
      <c r="AS251" s="96">
        <v>0</v>
      </c>
      <c r="AT251" s="96">
        <v>69000.000000000015</v>
      </c>
      <c r="AU251" s="96">
        <v>68771.941958672352</v>
      </c>
      <c r="AV251" s="96">
        <v>40890.321659772402</v>
      </c>
      <c r="AW251" s="96">
        <v>40437.901871699352</v>
      </c>
      <c r="AX251" s="96">
        <v>62100</v>
      </c>
      <c r="AY251" s="96">
        <v>61410</v>
      </c>
      <c r="AZ251" s="96">
        <v>62445</v>
      </c>
      <c r="BA251" s="96">
        <v>42435</v>
      </c>
      <c r="BB251" s="96">
        <v>69000</v>
      </c>
      <c r="BC251" s="96">
        <v>69000</v>
      </c>
      <c r="BD251" s="96">
        <v>69000</v>
      </c>
      <c r="BE251" s="96">
        <v>69000</v>
      </c>
      <c r="BF251" s="96">
        <v>69000</v>
      </c>
      <c r="BG251" s="96">
        <v>69000</v>
      </c>
      <c r="BH251" s="96">
        <v>69000</v>
      </c>
      <c r="BI251" s="96">
        <v>69000</v>
      </c>
      <c r="BJ251" s="96">
        <v>69000</v>
      </c>
      <c r="BK251" s="96">
        <v>69000</v>
      </c>
      <c r="BL251" s="96">
        <v>69000</v>
      </c>
      <c r="BM251" s="96">
        <v>69000</v>
      </c>
      <c r="BN251" s="96">
        <v>937.7152537744995</v>
      </c>
      <c r="BO251" s="96">
        <v>936.68641987553781</v>
      </c>
      <c r="BP251" s="96">
        <v>935.65984111553234</v>
      </c>
      <c r="BQ251" s="96">
        <v>934.60082630316288</v>
      </c>
      <c r="BR251" s="96">
        <v>933.54420604570441</v>
      </c>
      <c r="BS251" s="96">
        <v>932.48997223078425</v>
      </c>
      <c r="BT251" s="96">
        <v>931.43811678266218</v>
      </c>
      <c r="BU251" s="96">
        <v>930.37144669035206</v>
      </c>
      <c r="BV251" s="96">
        <v>929.32436255396976</v>
      </c>
      <c r="BW251" s="96">
        <v>928.27963264428104</v>
      </c>
      <c r="BX251" s="96">
        <v>927.23724903048321</v>
      </c>
      <c r="BY251" s="96">
        <v>926.1972038173185</v>
      </c>
      <c r="BZ251" s="96">
        <v>0</v>
      </c>
      <c r="CA251" s="96">
        <v>0</v>
      </c>
      <c r="CB251" s="96">
        <v>0</v>
      </c>
      <c r="CC251" s="96">
        <v>0</v>
      </c>
      <c r="CD251" s="96">
        <v>0</v>
      </c>
      <c r="CE251" s="96">
        <v>0</v>
      </c>
      <c r="CF251" s="96">
        <v>0</v>
      </c>
      <c r="CG251" s="96">
        <v>0</v>
      </c>
      <c r="CH251" s="96">
        <v>0</v>
      </c>
      <c r="CI251" s="96">
        <v>0</v>
      </c>
      <c r="CJ251" s="96">
        <v>0</v>
      </c>
      <c r="CK251" s="96">
        <v>0</v>
      </c>
      <c r="CL251" s="96">
        <v>69000</v>
      </c>
      <c r="CM251" s="96">
        <v>69000</v>
      </c>
      <c r="CN251" s="96">
        <v>69000</v>
      </c>
      <c r="CO251" s="96">
        <v>69000</v>
      </c>
      <c r="CP251" s="96">
        <v>69000</v>
      </c>
      <c r="CQ251" s="96">
        <v>69000</v>
      </c>
      <c r="CR251" s="96">
        <v>69000</v>
      </c>
      <c r="CS251" s="96">
        <v>69000</v>
      </c>
      <c r="CT251" s="96">
        <v>69000</v>
      </c>
      <c r="CU251" s="96">
        <v>69000</v>
      </c>
      <c r="CV251" s="96">
        <v>69000</v>
      </c>
      <c r="CW251" s="96">
        <v>69000</v>
      </c>
      <c r="CX251" s="96">
        <v>937.7152537744995</v>
      </c>
      <c r="CY251" s="96">
        <v>936.68641987553781</v>
      </c>
      <c r="CZ251" s="96">
        <v>935.65984111553234</v>
      </c>
      <c r="DA251" s="96">
        <v>934.60082630316288</v>
      </c>
      <c r="DB251" s="96">
        <v>933.54420604570441</v>
      </c>
      <c r="DC251" s="96">
        <v>932.48997223078425</v>
      </c>
      <c r="DD251" s="96">
        <v>931.43811678266218</v>
      </c>
      <c r="DE251" s="96">
        <v>930.37144669035206</v>
      </c>
      <c r="DF251" s="96">
        <v>929.32436255396976</v>
      </c>
      <c r="DG251" s="96">
        <v>928.27963264428104</v>
      </c>
      <c r="DH251" s="96">
        <v>927.23724903048321</v>
      </c>
      <c r="DI251" s="96">
        <v>926.1972038173185</v>
      </c>
      <c r="DJ251" s="96">
        <v>0</v>
      </c>
      <c r="DK251" s="96">
        <v>0</v>
      </c>
      <c r="DL251" s="96">
        <v>0</v>
      </c>
      <c r="DM251" s="96">
        <v>0</v>
      </c>
      <c r="DN251" s="96">
        <v>0</v>
      </c>
      <c r="DO251" s="96">
        <v>0</v>
      </c>
      <c r="DP251" s="96">
        <v>0</v>
      </c>
      <c r="DQ251" s="96">
        <v>0</v>
      </c>
      <c r="DR251" s="96">
        <v>0</v>
      </c>
      <c r="DS251" s="96">
        <v>0</v>
      </c>
      <c r="DT251" s="96">
        <v>0</v>
      </c>
      <c r="DU251" s="96">
        <v>0</v>
      </c>
      <c r="DV251" s="96">
        <v>885.85562364927432</v>
      </c>
      <c r="DW251" s="96">
        <v>810.20585393299837</v>
      </c>
      <c r="DX251" s="96">
        <v>734.71968526063858</v>
      </c>
      <c r="DY251" s="96">
        <v>656.84611347742612</v>
      </c>
      <c r="DZ251" s="96">
        <v>579.14627233218346</v>
      </c>
      <c r="EA251" s="96">
        <v>501.61958110083151</v>
      </c>
      <c r="EB251" s="96">
        <v>424.2654616446622</v>
      </c>
      <c r="EC251" s="96">
        <v>345.81948739132781</v>
      </c>
      <c r="ED251" s="96">
        <v>268.81159279575769</v>
      </c>
      <c r="EE251" s="96">
        <v>191.97454159722091</v>
      </c>
      <c r="EF251" s="96">
        <v>115.30776589689749</v>
      </c>
      <c r="EG251" s="96">
        <v>38.81070031026357</v>
      </c>
      <c r="EH251" s="101">
        <v>46023</v>
      </c>
      <c r="EI251" s="99">
        <v>0.02</v>
      </c>
      <c r="EJ251" t="s">
        <v>376</v>
      </c>
      <c r="EK251" s="101"/>
      <c r="EL251" s="99"/>
      <c r="EN251" s="101"/>
      <c r="EO251" s="99"/>
      <c r="EQ251" s="101"/>
      <c r="ER251" s="99"/>
    </row>
    <row r="252" spans="1:148" x14ac:dyDescent="0.3">
      <c r="A252" t="s">
        <v>39</v>
      </c>
      <c r="B252" t="s">
        <v>58</v>
      </c>
      <c r="C252" t="s">
        <v>106</v>
      </c>
      <c r="D252" t="s">
        <v>499</v>
      </c>
      <c r="E252" t="s">
        <v>690</v>
      </c>
      <c r="F252" s="94">
        <v>57000</v>
      </c>
      <c r="G252" s="95">
        <v>12</v>
      </c>
      <c r="H252" s="96">
        <v>1.03</v>
      </c>
      <c r="I252" s="96">
        <v>1.0472055555555559</v>
      </c>
      <c r="J252" s="97">
        <v>0.88900209700948218</v>
      </c>
      <c r="K252" s="96">
        <v>0.98357003029225942</v>
      </c>
      <c r="L252" s="96">
        <v>1.0123710652961491</v>
      </c>
      <c r="M252" s="96">
        <v>1</v>
      </c>
      <c r="N252" s="98">
        <v>0.61599999999999999</v>
      </c>
      <c r="O252" s="98">
        <v>0.61337450904596968</v>
      </c>
      <c r="P252" s="98">
        <v>0.60197028998998214</v>
      </c>
      <c r="Q252" s="99">
        <v>0</v>
      </c>
      <c r="R252" s="96">
        <v>0.96166688927474275</v>
      </c>
      <c r="S252" s="96">
        <v>1.016177750981917</v>
      </c>
      <c r="T252" s="99">
        <v>1.6704422869471269E-2</v>
      </c>
      <c r="U252" s="99">
        <v>2.277622455529826E-2</v>
      </c>
      <c r="V252" s="95">
        <v>0</v>
      </c>
      <c r="W252" s="99">
        <v>0</v>
      </c>
      <c r="X252" s="99">
        <v>0</v>
      </c>
      <c r="Y252" s="95">
        <v>0</v>
      </c>
      <c r="Z252" s="95">
        <v>1</v>
      </c>
      <c r="AA252" s="98">
        <v>0.61337450904596968</v>
      </c>
      <c r="AB252" s="98">
        <v>0.60197028998998214</v>
      </c>
      <c r="AC252" s="100">
        <v>0</v>
      </c>
      <c r="AD252" s="96">
        <v>0</v>
      </c>
      <c r="AE252" s="95">
        <v>1</v>
      </c>
      <c r="AF252" s="95">
        <v>1</v>
      </c>
      <c r="AG252" s="96">
        <v>1.039166666666667</v>
      </c>
      <c r="AH252" s="96">
        <v>0.99551801636857096</v>
      </c>
      <c r="AI252" s="96">
        <v>1.034509131062785</v>
      </c>
      <c r="AJ252" s="96">
        <v>58710</v>
      </c>
      <c r="AK252" s="96">
        <v>59690.716666666667</v>
      </c>
      <c r="AL252" s="96">
        <v>50673.119529540483</v>
      </c>
      <c r="AM252" s="96">
        <v>56063.491726658787</v>
      </c>
      <c r="AN252" s="96">
        <v>57705.150721880498</v>
      </c>
      <c r="AO252" s="96">
        <v>57000</v>
      </c>
      <c r="AP252" s="96">
        <v>35112</v>
      </c>
      <c r="AQ252" s="96">
        <v>34962.347015620267</v>
      </c>
      <c r="AR252" s="96">
        <v>34312.306529428977</v>
      </c>
      <c r="AS252" s="96">
        <v>0</v>
      </c>
      <c r="AT252" s="96">
        <v>54815.012688660339</v>
      </c>
      <c r="AU252" s="96">
        <v>57922.131805969257</v>
      </c>
      <c r="AV252" s="96">
        <v>34962.347015620267</v>
      </c>
      <c r="AW252" s="96">
        <v>34312.306529428977</v>
      </c>
      <c r="AX252" s="96">
        <v>51300</v>
      </c>
      <c r="AY252" s="96">
        <v>50730</v>
      </c>
      <c r="AZ252" s="96">
        <v>50445</v>
      </c>
      <c r="BA252" s="96">
        <v>36195</v>
      </c>
      <c r="BB252" s="96">
        <v>57000</v>
      </c>
      <c r="BC252" s="96">
        <v>57000</v>
      </c>
      <c r="BD252" s="96">
        <v>57000</v>
      </c>
      <c r="BE252" s="96">
        <v>57000</v>
      </c>
      <c r="BF252" s="96">
        <v>57000</v>
      </c>
      <c r="BG252" s="96">
        <v>57000</v>
      </c>
      <c r="BH252" s="96">
        <v>57000</v>
      </c>
      <c r="BI252" s="96">
        <v>57000</v>
      </c>
      <c r="BJ252" s="96">
        <v>57000</v>
      </c>
      <c r="BK252" s="96">
        <v>57000</v>
      </c>
      <c r="BL252" s="96">
        <v>57000</v>
      </c>
      <c r="BM252" s="96">
        <v>57000</v>
      </c>
      <c r="BN252" s="96">
        <v>1447.399131164718</v>
      </c>
      <c r="BO252" s="96">
        <v>2014.753720548219</v>
      </c>
      <c r="BP252" s="96">
        <v>2014.6577635524129</v>
      </c>
      <c r="BQ252" s="96">
        <v>2014.558480751781</v>
      </c>
      <c r="BR252" s="96">
        <v>2014.459123626262</v>
      </c>
      <c r="BS252" s="96">
        <v>2014.359692092384</v>
      </c>
      <c r="BT252" s="96">
        <v>2014.2601860665029</v>
      </c>
      <c r="BU252" s="96">
        <v>2014.15897237427</v>
      </c>
      <c r="BV252" s="96">
        <v>2014.059315888449</v>
      </c>
      <c r="BW252" s="96">
        <v>2013.9595846576699</v>
      </c>
      <c r="BX252" s="96">
        <v>2013.859778597792</v>
      </c>
      <c r="BY252" s="96">
        <v>2013.7598976245729</v>
      </c>
      <c r="BZ252" s="96">
        <v>1710.000000000002</v>
      </c>
      <c r="CA252" s="96">
        <v>2280.0000000000018</v>
      </c>
      <c r="CB252" s="96">
        <v>2280.0000000000018</v>
      </c>
      <c r="CC252" s="96">
        <v>2280.0000000000018</v>
      </c>
      <c r="CD252" s="96">
        <v>2280.0000000000018</v>
      </c>
      <c r="CE252" s="96">
        <v>2280.0000000000018</v>
      </c>
      <c r="CF252" s="96">
        <v>2280.0000000000018</v>
      </c>
      <c r="CG252" s="96">
        <v>2280.0000000000018</v>
      </c>
      <c r="CH252" s="96">
        <v>2280.0000000000018</v>
      </c>
      <c r="CI252" s="96">
        <v>2280.0000000000018</v>
      </c>
      <c r="CJ252" s="96">
        <v>2280.0000000000018</v>
      </c>
      <c r="CK252" s="96">
        <v>2280.0000000000018</v>
      </c>
      <c r="CL252" s="96">
        <v>57000</v>
      </c>
      <c r="CM252" s="96">
        <v>57000</v>
      </c>
      <c r="CN252" s="96">
        <v>57000</v>
      </c>
      <c r="CO252" s="96">
        <v>57000</v>
      </c>
      <c r="CP252" s="96">
        <v>57000</v>
      </c>
      <c r="CQ252" s="96">
        <v>57000</v>
      </c>
      <c r="CR252" s="96">
        <v>57000</v>
      </c>
      <c r="CS252" s="96">
        <v>57000</v>
      </c>
      <c r="CT252" s="96">
        <v>57000</v>
      </c>
      <c r="CU252" s="96">
        <v>57000</v>
      </c>
      <c r="CV252" s="96">
        <v>57000</v>
      </c>
      <c r="CW252" s="96">
        <v>57000</v>
      </c>
      <c r="CX252" s="96">
        <v>-254.95229984007631</v>
      </c>
      <c r="CY252" s="96">
        <v>-255.04449947287111</v>
      </c>
      <c r="CZ252" s="96">
        <v>-255.13676581498541</v>
      </c>
      <c r="DA252" s="96">
        <v>-255.2322300463706</v>
      </c>
      <c r="DB252" s="96">
        <v>-255.32776574398619</v>
      </c>
      <c r="DC252" s="96">
        <v>-255.4233729880998</v>
      </c>
      <c r="DD252" s="96">
        <v>-255.51905185913111</v>
      </c>
      <c r="DE252" s="96">
        <v>-255.61637271705061</v>
      </c>
      <c r="DF252" s="96">
        <v>-255.71219626111451</v>
      </c>
      <c r="DG252" s="96">
        <v>-255.80809167532331</v>
      </c>
      <c r="DH252" s="96">
        <v>-255.90405904059011</v>
      </c>
      <c r="DI252" s="96">
        <v>-256.00009843791059</v>
      </c>
      <c r="DJ252" s="96">
        <v>2280.0000000000018</v>
      </c>
      <c r="DK252" s="96">
        <v>0</v>
      </c>
      <c r="DL252" s="96">
        <v>0</v>
      </c>
      <c r="DM252" s="96">
        <v>0</v>
      </c>
      <c r="DN252" s="96">
        <v>0</v>
      </c>
      <c r="DO252" s="96">
        <v>0</v>
      </c>
      <c r="DP252" s="96">
        <v>0</v>
      </c>
      <c r="DQ252" s="96">
        <v>0</v>
      </c>
      <c r="DR252" s="96">
        <v>0</v>
      </c>
      <c r="DS252" s="96">
        <v>0</v>
      </c>
      <c r="DT252" s="96">
        <v>0</v>
      </c>
      <c r="DU252" s="96">
        <v>0</v>
      </c>
      <c r="DV252" s="96">
        <v>2024.9687032626141</v>
      </c>
      <c r="DW252" s="96">
        <v>-224.60564715733329</v>
      </c>
      <c r="DX252" s="96">
        <v>-203.97390966931431</v>
      </c>
      <c r="DY252" s="96">
        <v>-182.62701943338951</v>
      </c>
      <c r="DZ252" s="96">
        <v>-161.26407662864159</v>
      </c>
      <c r="EA252" s="96">
        <v>-139.88506314127369</v>
      </c>
      <c r="EB252" s="96">
        <v>-118.4899608302774</v>
      </c>
      <c r="EC252" s="96">
        <v>-96.72761380536366</v>
      </c>
      <c r="ED252" s="96">
        <v>-75.300014815542823</v>
      </c>
      <c r="EE252" s="96">
        <v>-53.856272115902392</v>
      </c>
      <c r="EF252" s="96">
        <v>-32.396367455366338</v>
      </c>
      <c r="EG252" s="96">
        <v>-10.92028255536237</v>
      </c>
      <c r="EH252" s="101">
        <v>46054</v>
      </c>
      <c r="EI252" s="99">
        <v>0.03</v>
      </c>
      <c r="EJ252" t="s">
        <v>376</v>
      </c>
      <c r="EK252" s="101">
        <v>46419</v>
      </c>
      <c r="EL252" s="99">
        <v>0.04</v>
      </c>
      <c r="EM252" t="s">
        <v>377</v>
      </c>
      <c r="EN252" s="101"/>
      <c r="EO252" s="99"/>
      <c r="EQ252" s="101"/>
      <c r="ER252" s="99"/>
    </row>
    <row r="253" spans="1:148" x14ac:dyDescent="0.3">
      <c r="A253" t="s">
        <v>39</v>
      </c>
      <c r="B253" t="s">
        <v>58</v>
      </c>
      <c r="C253" t="s">
        <v>107</v>
      </c>
      <c r="D253" t="s">
        <v>501</v>
      </c>
      <c r="E253" t="s">
        <v>691</v>
      </c>
      <c r="F253" s="94">
        <v>45000</v>
      </c>
      <c r="G253" s="95">
        <v>12</v>
      </c>
      <c r="H253" s="96">
        <v>1</v>
      </c>
      <c r="I253" s="96">
        <v>1</v>
      </c>
      <c r="J253" s="97">
        <v>0.89199580598103567</v>
      </c>
      <c r="K253" s="96">
        <v>1</v>
      </c>
      <c r="L253" s="96">
        <v>1.0089733538715031</v>
      </c>
      <c r="M253" s="96">
        <v>1</v>
      </c>
      <c r="N253" s="98">
        <v>0.6</v>
      </c>
      <c r="O253" s="98">
        <v>0.60538401232290173</v>
      </c>
      <c r="P253" s="98">
        <v>0.60089710173667343</v>
      </c>
      <c r="Q253" s="99">
        <v>0</v>
      </c>
      <c r="R253" s="96">
        <v>1</v>
      </c>
      <c r="S253" s="96">
        <v>1.0014951695611229</v>
      </c>
      <c r="T253" s="99">
        <v>0</v>
      </c>
      <c r="U253" s="99">
        <v>0</v>
      </c>
      <c r="V253" s="95">
        <v>0</v>
      </c>
      <c r="W253" s="99">
        <v>0</v>
      </c>
      <c r="X253" s="99">
        <v>0</v>
      </c>
      <c r="Y253" s="95">
        <v>0</v>
      </c>
      <c r="Z253" s="95">
        <v>1</v>
      </c>
      <c r="AA253" s="98">
        <v>0.60538401232290173</v>
      </c>
      <c r="AB253" s="98">
        <v>0.60089710173667343</v>
      </c>
      <c r="AC253" s="100">
        <v>0</v>
      </c>
      <c r="AD253" s="96">
        <v>0</v>
      </c>
      <c r="AE253" s="95">
        <v>0</v>
      </c>
      <c r="AF253" s="95">
        <v>0</v>
      </c>
      <c r="AG253" s="96">
        <v>1</v>
      </c>
      <c r="AH253" s="96">
        <v>1.0089942603284909</v>
      </c>
      <c r="AI253" s="96">
        <v>1.0089942603284909</v>
      </c>
      <c r="AJ253" s="96">
        <v>45000</v>
      </c>
      <c r="AK253" s="96">
        <v>45000</v>
      </c>
      <c r="AL253" s="96">
        <v>40139.811269146609</v>
      </c>
      <c r="AM253" s="96">
        <v>45000</v>
      </c>
      <c r="AN253" s="96">
        <v>45403.800924217627</v>
      </c>
      <c r="AO253" s="96">
        <v>45000</v>
      </c>
      <c r="AP253" s="96">
        <v>27000</v>
      </c>
      <c r="AQ253" s="96">
        <v>27242.280554530578</v>
      </c>
      <c r="AR253" s="96">
        <v>27040.369578150301</v>
      </c>
      <c r="AS253" s="96">
        <v>0</v>
      </c>
      <c r="AT253" s="96">
        <v>45000</v>
      </c>
      <c r="AU253" s="96">
        <v>45067.282630250513</v>
      </c>
      <c r="AV253" s="96">
        <v>27242.280554530578</v>
      </c>
      <c r="AW253" s="96">
        <v>27040.369578150301</v>
      </c>
      <c r="AX253" s="96">
        <v>40500</v>
      </c>
      <c r="AY253" s="96">
        <v>40050</v>
      </c>
      <c r="AZ253" s="96">
        <v>40500</v>
      </c>
      <c r="BA253" s="96">
        <v>29475</v>
      </c>
      <c r="BB253" s="96">
        <v>45000</v>
      </c>
      <c r="BC253" s="96">
        <v>45000</v>
      </c>
      <c r="BD253" s="96">
        <v>45000</v>
      </c>
      <c r="BE253" s="96">
        <v>45000</v>
      </c>
      <c r="BF253" s="96">
        <v>45000</v>
      </c>
      <c r="BG253" s="96">
        <v>45000</v>
      </c>
      <c r="BH253" s="96">
        <v>45000</v>
      </c>
      <c r="BI253" s="96">
        <v>45000</v>
      </c>
      <c r="BJ253" s="96">
        <v>45000</v>
      </c>
      <c r="BK253" s="96">
        <v>45000</v>
      </c>
      <c r="BL253" s="96">
        <v>45000</v>
      </c>
      <c r="BM253" s="96">
        <v>45000</v>
      </c>
      <c r="BN253" s="96">
        <v>406.40348381190353</v>
      </c>
      <c r="BO253" s="96">
        <v>406.1070589689719</v>
      </c>
      <c r="BP253" s="96">
        <v>405.81106622688537</v>
      </c>
      <c r="BQ253" s="96">
        <v>405.50549314899428</v>
      </c>
      <c r="BR253" s="96">
        <v>405.200379913897</v>
      </c>
      <c r="BS253" s="96">
        <v>404.89572548439321</v>
      </c>
      <c r="BT253" s="96">
        <v>404.59152882637022</v>
      </c>
      <c r="BU253" s="96">
        <v>404.28281336533541</v>
      </c>
      <c r="BV253" s="96">
        <v>403.97953662255628</v>
      </c>
      <c r="BW253" s="96">
        <v>403.67671455079801</v>
      </c>
      <c r="BX253" s="96">
        <v>403.37434612833789</v>
      </c>
      <c r="BY253" s="96">
        <v>403.07243033657068</v>
      </c>
      <c r="BZ253" s="96">
        <v>0</v>
      </c>
      <c r="CA253" s="96">
        <v>0</v>
      </c>
      <c r="CB253" s="96">
        <v>0</v>
      </c>
      <c r="CC253" s="96">
        <v>0</v>
      </c>
      <c r="CD253" s="96">
        <v>0</v>
      </c>
      <c r="CE253" s="96">
        <v>0</v>
      </c>
      <c r="CF253" s="96">
        <v>0</v>
      </c>
      <c r="CG253" s="96">
        <v>0</v>
      </c>
      <c r="CH253" s="96">
        <v>0</v>
      </c>
      <c r="CI253" s="96">
        <v>0</v>
      </c>
      <c r="CJ253" s="96">
        <v>0</v>
      </c>
      <c r="CK253" s="96">
        <v>0</v>
      </c>
      <c r="CL253" s="96">
        <v>45000</v>
      </c>
      <c r="CM253" s="96">
        <v>45000</v>
      </c>
      <c r="CN253" s="96">
        <v>45000</v>
      </c>
      <c r="CO253" s="96">
        <v>45000</v>
      </c>
      <c r="CP253" s="96">
        <v>45000</v>
      </c>
      <c r="CQ253" s="96">
        <v>45000</v>
      </c>
      <c r="CR253" s="96">
        <v>45000</v>
      </c>
      <c r="CS253" s="96">
        <v>45000</v>
      </c>
      <c r="CT253" s="96">
        <v>45000</v>
      </c>
      <c r="CU253" s="96">
        <v>45000</v>
      </c>
      <c r="CV253" s="96">
        <v>45000</v>
      </c>
      <c r="CW253" s="96">
        <v>45000</v>
      </c>
      <c r="CX253" s="96">
        <v>406.40348381190353</v>
      </c>
      <c r="CY253" s="96">
        <v>406.1070589689719</v>
      </c>
      <c r="CZ253" s="96">
        <v>405.81106622688537</v>
      </c>
      <c r="DA253" s="96">
        <v>405.50549314899428</v>
      </c>
      <c r="DB253" s="96">
        <v>405.200379913897</v>
      </c>
      <c r="DC253" s="96">
        <v>404.89572548439321</v>
      </c>
      <c r="DD253" s="96">
        <v>404.59152882637022</v>
      </c>
      <c r="DE253" s="96">
        <v>404.28281336533541</v>
      </c>
      <c r="DF253" s="96">
        <v>403.97953662255628</v>
      </c>
      <c r="DG253" s="96">
        <v>403.67671455079801</v>
      </c>
      <c r="DH253" s="96">
        <v>403.37434612833789</v>
      </c>
      <c r="DI253" s="96">
        <v>403.07243033657068</v>
      </c>
      <c r="DJ253" s="96">
        <v>0</v>
      </c>
      <c r="DK253" s="96">
        <v>0</v>
      </c>
      <c r="DL253" s="96">
        <v>0</v>
      </c>
      <c r="DM253" s="96">
        <v>0</v>
      </c>
      <c r="DN253" s="96">
        <v>0</v>
      </c>
      <c r="DO253" s="96">
        <v>0</v>
      </c>
      <c r="DP253" s="96">
        <v>0</v>
      </c>
      <c r="DQ253" s="96">
        <v>0</v>
      </c>
      <c r="DR253" s="96">
        <v>0</v>
      </c>
      <c r="DS253" s="96">
        <v>0</v>
      </c>
      <c r="DT253" s="96">
        <v>0</v>
      </c>
      <c r="DU253" s="96">
        <v>0</v>
      </c>
      <c r="DV253" s="96">
        <v>385.6622650531516</v>
      </c>
      <c r="DW253" s="96">
        <v>352.85469247734011</v>
      </c>
      <c r="DX253" s="96">
        <v>320.09451633834402</v>
      </c>
      <c r="DY253" s="96">
        <v>286.2735502813818</v>
      </c>
      <c r="DZ253" s="96">
        <v>252.5030256353877</v>
      </c>
      <c r="EA253" s="96">
        <v>218.78282964013059</v>
      </c>
      <c r="EB253" s="96">
        <v>185.1128498712207</v>
      </c>
      <c r="EC253" s="96">
        <v>150.94224553272139</v>
      </c>
      <c r="ED253" s="96">
        <v>117.3731808985201</v>
      </c>
      <c r="EE253" s="96">
        <v>83.853995396253595</v>
      </c>
      <c r="EF253" s="96">
        <v>50.384577937883087</v>
      </c>
      <c r="EG253" s="96">
        <v>16.964817765016129</v>
      </c>
      <c r="EH253" s="101"/>
      <c r="EI253" s="99"/>
      <c r="EK253" s="101"/>
      <c r="EL253" s="99"/>
      <c r="EN253" s="101"/>
      <c r="EO253" s="99"/>
      <c r="EQ253" s="101"/>
      <c r="ER253" s="99"/>
    </row>
    <row r="254" spans="1:148" x14ac:dyDescent="0.3">
      <c r="A254" t="s">
        <v>41</v>
      </c>
      <c r="B254" t="s">
        <v>53</v>
      </c>
      <c r="C254" t="s">
        <v>54</v>
      </c>
      <c r="D254" t="s">
        <v>374</v>
      </c>
      <c r="E254" t="s">
        <v>692</v>
      </c>
      <c r="F254" s="94">
        <v>9600</v>
      </c>
      <c r="G254" s="95">
        <v>12</v>
      </c>
      <c r="H254" s="96">
        <v>1.1024</v>
      </c>
      <c r="I254" s="96">
        <v>1.1101025</v>
      </c>
      <c r="J254" s="97">
        <v>0.8659874179431073</v>
      </c>
      <c r="K254" s="96">
        <v>0.99306145153262859</v>
      </c>
      <c r="L254" s="96">
        <v>0.98153851013092008</v>
      </c>
      <c r="M254" s="96">
        <v>1</v>
      </c>
      <c r="N254" s="98">
        <v>0.65</v>
      </c>
      <c r="O254" s="98">
        <v>0.63357323744376037</v>
      </c>
      <c r="P254" s="98">
        <v>0.59480029614224839</v>
      </c>
      <c r="Q254" s="99">
        <v>0</v>
      </c>
      <c r="R254" s="96">
        <v>0.95380029806259314</v>
      </c>
      <c r="S254" s="96">
        <v>0.95940143921021315</v>
      </c>
      <c r="T254" s="99">
        <v>6.9870283018869106E-3</v>
      </c>
      <c r="U254" s="99">
        <v>4.1162865591240383E-2</v>
      </c>
      <c r="V254" s="95">
        <v>0</v>
      </c>
      <c r="W254" s="99">
        <v>0</v>
      </c>
      <c r="X254" s="99">
        <v>0</v>
      </c>
      <c r="Y254" s="95">
        <v>0</v>
      </c>
      <c r="Z254" s="95">
        <v>1</v>
      </c>
      <c r="AA254" s="98">
        <v>0.63357323744376037</v>
      </c>
      <c r="AB254" s="98">
        <v>0.59480029614224839</v>
      </c>
      <c r="AC254" s="100">
        <v>0</v>
      </c>
      <c r="AD254" s="96">
        <v>0</v>
      </c>
      <c r="AE254" s="95">
        <v>2</v>
      </c>
      <c r="AF254" s="95">
        <v>1</v>
      </c>
      <c r="AG254" s="96">
        <v>1.0682499999999999</v>
      </c>
      <c r="AH254" s="96">
        <v>1.028058522028005</v>
      </c>
      <c r="AI254" s="96">
        <v>1.098225804678618</v>
      </c>
      <c r="AJ254" s="96">
        <v>10583.04</v>
      </c>
      <c r="AK254" s="96">
        <v>10656.984</v>
      </c>
      <c r="AL254" s="96">
        <v>8313.4792122538292</v>
      </c>
      <c r="AM254" s="96">
        <v>9533.3899347132337</v>
      </c>
      <c r="AN254" s="96">
        <v>9422.7696972568319</v>
      </c>
      <c r="AO254" s="96">
        <v>9600</v>
      </c>
      <c r="AP254" s="96">
        <v>6240</v>
      </c>
      <c r="AQ254" s="96">
        <v>6082.3030794601</v>
      </c>
      <c r="AR254" s="96">
        <v>5710.0828429655849</v>
      </c>
      <c r="AS254" s="96">
        <v>0</v>
      </c>
      <c r="AT254" s="96">
        <v>9156.4828614008948</v>
      </c>
      <c r="AU254" s="96">
        <v>9210.253816418046</v>
      </c>
      <c r="AV254" s="96">
        <v>6082.3030794601</v>
      </c>
      <c r="AW254" s="96">
        <v>5710.0828429655849</v>
      </c>
      <c r="AX254" s="96">
        <v>8160</v>
      </c>
      <c r="AY254" s="96">
        <v>8256</v>
      </c>
      <c r="AZ254" s="96">
        <v>8544</v>
      </c>
      <c r="BA254" s="96">
        <v>5904</v>
      </c>
      <c r="BB254" s="96">
        <v>9600</v>
      </c>
      <c r="BC254" s="96">
        <v>9600</v>
      </c>
      <c r="BD254" s="96">
        <v>9600</v>
      </c>
      <c r="BE254" s="96">
        <v>9600</v>
      </c>
      <c r="BF254" s="96">
        <v>9600</v>
      </c>
      <c r="BG254" s="96">
        <v>9600</v>
      </c>
      <c r="BH254" s="96">
        <v>9600</v>
      </c>
      <c r="BI254" s="96">
        <v>9600</v>
      </c>
      <c r="BJ254" s="96">
        <v>9600</v>
      </c>
      <c r="BK254" s="96">
        <v>9600</v>
      </c>
      <c r="BL254" s="96">
        <v>9600</v>
      </c>
      <c r="BM254" s="96">
        <v>9600</v>
      </c>
      <c r="BN254" s="96">
        <v>865.19970412281714</v>
      </c>
      <c r="BO254" s="96">
        <v>864.53695168056367</v>
      </c>
      <c r="BP254" s="96">
        <v>863.877229922624</v>
      </c>
      <c r="BQ254" s="96">
        <v>1386.3582246507549</v>
      </c>
      <c r="BR254" s="96">
        <v>1385.648712377377</v>
      </c>
      <c r="BS254" s="96">
        <v>1384.94253097663</v>
      </c>
      <c r="BT254" s="96">
        <v>762.49024249792046</v>
      </c>
      <c r="BU254" s="96">
        <v>761.81945845195639</v>
      </c>
      <c r="BV254" s="96">
        <v>761.16259520595054</v>
      </c>
      <c r="BW254" s="96">
        <v>760.50878686608166</v>
      </c>
      <c r="BX254" s="96">
        <v>759.85801217038829</v>
      </c>
      <c r="BY254" s="96">
        <v>759.21025005375566</v>
      </c>
      <c r="BZ254" s="96">
        <v>576.00000000000045</v>
      </c>
      <c r="CA254" s="96">
        <v>576.00000000000045</v>
      </c>
      <c r="CB254" s="96">
        <v>576.00000000000045</v>
      </c>
      <c r="CC254" s="96">
        <v>1084.8</v>
      </c>
      <c r="CD254" s="96">
        <v>1084.8</v>
      </c>
      <c r="CE254" s="96">
        <v>1084.8</v>
      </c>
      <c r="CF254" s="96">
        <v>480.00000000000051</v>
      </c>
      <c r="CG254" s="96">
        <v>480.00000000000051</v>
      </c>
      <c r="CH254" s="96">
        <v>480.00000000000051</v>
      </c>
      <c r="CI254" s="96">
        <v>480.00000000000051</v>
      </c>
      <c r="CJ254" s="96">
        <v>480.00000000000051</v>
      </c>
      <c r="CK254" s="96">
        <v>480.00000000000051</v>
      </c>
      <c r="CL254" s="96">
        <v>9600</v>
      </c>
      <c r="CM254" s="96">
        <v>9600</v>
      </c>
      <c r="CN254" s="96">
        <v>9600</v>
      </c>
      <c r="CO254" s="96">
        <v>9600</v>
      </c>
      <c r="CP254" s="96">
        <v>9600</v>
      </c>
      <c r="CQ254" s="96">
        <v>9600</v>
      </c>
      <c r="CR254" s="96">
        <v>9600</v>
      </c>
      <c r="CS254" s="96">
        <v>9600</v>
      </c>
      <c r="CT254" s="96">
        <v>9600</v>
      </c>
      <c r="CU254" s="96">
        <v>9600</v>
      </c>
      <c r="CV254" s="96">
        <v>9600</v>
      </c>
      <c r="CW254" s="96">
        <v>9600</v>
      </c>
      <c r="CX254" s="96">
        <v>272.82990954982648</v>
      </c>
      <c r="CY254" s="96">
        <v>272.20467139675861</v>
      </c>
      <c r="CZ254" s="96">
        <v>271.58229237983352</v>
      </c>
      <c r="DA254" s="96">
        <v>270.94180112376938</v>
      </c>
      <c r="DB254" s="96">
        <v>270.30432378919761</v>
      </c>
      <c r="DC254" s="96">
        <v>269.66983915240797</v>
      </c>
      <c r="DD254" s="96">
        <v>269.03832618849538</v>
      </c>
      <c r="DE254" s="96">
        <v>268.39948423995708</v>
      </c>
      <c r="DF254" s="96">
        <v>267.77390019614268</v>
      </c>
      <c r="DG254" s="96">
        <v>267.15122558674341</v>
      </c>
      <c r="DH254" s="96">
        <v>266.53144016227373</v>
      </c>
      <c r="DI254" s="96">
        <v>265.91452386071882</v>
      </c>
      <c r="DJ254" s="96">
        <v>480.00000000000051</v>
      </c>
      <c r="DK254" s="96">
        <v>480.00000000000051</v>
      </c>
      <c r="DL254" s="96">
        <v>480.00000000000051</v>
      </c>
      <c r="DM254" s="96">
        <v>0</v>
      </c>
      <c r="DN254" s="96">
        <v>0</v>
      </c>
      <c r="DO254" s="96">
        <v>0</v>
      </c>
      <c r="DP254" s="96">
        <v>0</v>
      </c>
      <c r="DQ254" s="96">
        <v>0</v>
      </c>
      <c r="DR254" s="96">
        <v>0</v>
      </c>
      <c r="DS254" s="96">
        <v>0</v>
      </c>
      <c r="DT254" s="96">
        <v>0</v>
      </c>
      <c r="DU254" s="96">
        <v>0</v>
      </c>
      <c r="DV254" s="96">
        <v>746.72588928566915</v>
      </c>
      <c r="DW254" s="96">
        <v>723.66832019741594</v>
      </c>
      <c r="DX254" s="96">
        <v>700.71328970013769</v>
      </c>
      <c r="DY254" s="96">
        <v>187.70210312586141</v>
      </c>
      <c r="DZ254" s="96">
        <v>165.30405532143601</v>
      </c>
      <c r="EA254" s="96">
        <v>143.0082842599063</v>
      </c>
      <c r="EB254" s="96">
        <v>120.8140909939637</v>
      </c>
      <c r="EC254" s="96">
        <v>98.359434184871475</v>
      </c>
      <c r="ED254" s="96">
        <v>76.367961934973039</v>
      </c>
      <c r="EE254" s="96">
        <v>54.475997379059038</v>
      </c>
      <c r="EF254" s="96">
        <v>32.682866658443288</v>
      </c>
      <c r="EG254" s="96">
        <v>10.987901985156871</v>
      </c>
      <c r="EH254" s="101">
        <v>45839</v>
      </c>
      <c r="EI254" s="99">
        <v>0.04</v>
      </c>
      <c r="EJ254" t="s">
        <v>376</v>
      </c>
      <c r="EK254" s="101">
        <v>46204</v>
      </c>
      <c r="EL254" s="99">
        <v>0.06</v>
      </c>
      <c r="EM254" t="s">
        <v>376</v>
      </c>
      <c r="EN254" s="101">
        <v>46478</v>
      </c>
      <c r="EO254" s="99">
        <v>0.05</v>
      </c>
      <c r="EP254" t="s">
        <v>377</v>
      </c>
      <c r="EQ254" s="101"/>
      <c r="ER254" s="99"/>
    </row>
    <row r="255" spans="1:148" x14ac:dyDescent="0.3">
      <c r="A255" t="s">
        <v>41</v>
      </c>
      <c r="B255" t="s">
        <v>53</v>
      </c>
      <c r="C255" t="s">
        <v>57</v>
      </c>
      <c r="D255" t="s">
        <v>378</v>
      </c>
      <c r="E255" t="s">
        <v>693</v>
      </c>
      <c r="F255" s="94">
        <v>25200</v>
      </c>
      <c r="G255" s="95">
        <v>12</v>
      </c>
      <c r="H255" s="96">
        <v>1.03</v>
      </c>
      <c r="I255" s="96">
        <v>1.0472055555555559</v>
      </c>
      <c r="J255" s="97">
        <v>0.99099790299051793</v>
      </c>
      <c r="K255" s="96">
        <v>0.98357003029225942</v>
      </c>
      <c r="L255" s="96">
        <v>1.009083870896514</v>
      </c>
      <c r="M255" s="96">
        <v>1</v>
      </c>
      <c r="N255" s="98">
        <v>0.55800000000000005</v>
      </c>
      <c r="O255" s="98">
        <v>0.55381759663353414</v>
      </c>
      <c r="P255" s="98">
        <v>0.53967104220539841</v>
      </c>
      <c r="Q255" s="99">
        <v>0</v>
      </c>
      <c r="R255" s="96">
        <v>0.96166688927474275</v>
      </c>
      <c r="S255" s="96">
        <v>1.005704174878489</v>
      </c>
      <c r="T255" s="99">
        <v>1.6704422869471269E-2</v>
      </c>
      <c r="U255" s="99">
        <v>2.277622455529826E-2</v>
      </c>
      <c r="V255" s="95">
        <v>0</v>
      </c>
      <c r="W255" s="99">
        <v>0</v>
      </c>
      <c r="X255" s="99">
        <v>0</v>
      </c>
      <c r="Y255" s="95">
        <v>0</v>
      </c>
      <c r="Z255" s="95">
        <v>1</v>
      </c>
      <c r="AA255" s="98">
        <v>0.55381759663353414</v>
      </c>
      <c r="AB255" s="98">
        <v>0.53967104220539841</v>
      </c>
      <c r="AC255" s="100">
        <v>0</v>
      </c>
      <c r="AD255" s="96">
        <v>0</v>
      </c>
      <c r="AE255" s="95">
        <v>1</v>
      </c>
      <c r="AF255" s="95">
        <v>1</v>
      </c>
      <c r="AG255" s="96">
        <v>1.039166666666667</v>
      </c>
      <c r="AH255" s="96">
        <v>1.004037852440528</v>
      </c>
      <c r="AI255" s="96">
        <v>1.04336266213396</v>
      </c>
      <c r="AJ255" s="96">
        <v>25956</v>
      </c>
      <c r="AK255" s="96">
        <v>26389.58</v>
      </c>
      <c r="AL255" s="96">
        <v>24973.14715536105</v>
      </c>
      <c r="AM255" s="96">
        <v>24785.96476336494</v>
      </c>
      <c r="AN255" s="96">
        <v>25428.913546592161</v>
      </c>
      <c r="AO255" s="96">
        <v>25200</v>
      </c>
      <c r="AP255" s="96">
        <v>14061.6</v>
      </c>
      <c r="AQ255" s="96">
        <v>13956.20343516506</v>
      </c>
      <c r="AR255" s="96">
        <v>13599.71026357604</v>
      </c>
      <c r="AS255" s="96">
        <v>0</v>
      </c>
      <c r="AT255" s="96">
        <v>24234.005609723521</v>
      </c>
      <c r="AU255" s="96">
        <v>25343.745206937929</v>
      </c>
      <c r="AV255" s="96">
        <v>13956.20343516506</v>
      </c>
      <c r="AW255" s="96">
        <v>13599.71026357604</v>
      </c>
      <c r="AX255" s="96">
        <v>25200</v>
      </c>
      <c r="AY255" s="96">
        <v>24948</v>
      </c>
      <c r="AZ255" s="96">
        <v>25074</v>
      </c>
      <c r="BA255" s="96">
        <v>16002</v>
      </c>
      <c r="BB255" s="96">
        <v>25200</v>
      </c>
      <c r="BC255" s="96">
        <v>25200</v>
      </c>
      <c r="BD255" s="96">
        <v>25200</v>
      </c>
      <c r="BE255" s="96">
        <v>25200</v>
      </c>
      <c r="BF255" s="96">
        <v>25200</v>
      </c>
      <c r="BG255" s="96">
        <v>25200</v>
      </c>
      <c r="BH255" s="96">
        <v>25200</v>
      </c>
      <c r="BI255" s="96">
        <v>25200</v>
      </c>
      <c r="BJ255" s="96">
        <v>25200</v>
      </c>
      <c r="BK255" s="96">
        <v>25200</v>
      </c>
      <c r="BL255" s="96">
        <v>25200</v>
      </c>
      <c r="BM255" s="96">
        <v>25200</v>
      </c>
      <c r="BN255" s="96">
        <v>860.99941814393219</v>
      </c>
      <c r="BO255" s="96">
        <v>1113.9841786877589</v>
      </c>
      <c r="BP255" s="96">
        <v>1113.949550048457</v>
      </c>
      <c r="BQ255" s="96">
        <v>1113.9137713412631</v>
      </c>
      <c r="BR255" s="96">
        <v>1113.8780167905379</v>
      </c>
      <c r="BS255" s="96">
        <v>1113.842286371832</v>
      </c>
      <c r="BT255" s="96">
        <v>1113.8065800607251</v>
      </c>
      <c r="BU255" s="96">
        <v>1113.770313078769</v>
      </c>
      <c r="BV255" s="96">
        <v>1113.734655303909</v>
      </c>
      <c r="BW255" s="96">
        <v>1113.699021563179</v>
      </c>
      <c r="BX255" s="96">
        <v>1113.663411832277</v>
      </c>
      <c r="BY255" s="96">
        <v>1113.627826086959</v>
      </c>
      <c r="BZ255" s="96">
        <v>756.00000000000068</v>
      </c>
      <c r="CA255" s="96">
        <v>1008.000000000001</v>
      </c>
      <c r="CB255" s="96">
        <v>1008.000000000001</v>
      </c>
      <c r="CC255" s="96">
        <v>1008.000000000001</v>
      </c>
      <c r="CD255" s="96">
        <v>1008.000000000001</v>
      </c>
      <c r="CE255" s="96">
        <v>1008.000000000001</v>
      </c>
      <c r="CF255" s="96">
        <v>1008.000000000001</v>
      </c>
      <c r="CG255" s="96">
        <v>1008.000000000001</v>
      </c>
      <c r="CH255" s="96">
        <v>1008.000000000001</v>
      </c>
      <c r="CI255" s="96">
        <v>1008.000000000001</v>
      </c>
      <c r="CJ255" s="96">
        <v>1008.000000000001</v>
      </c>
      <c r="CK255" s="96">
        <v>1008.000000000001</v>
      </c>
      <c r="CL255" s="96">
        <v>25200</v>
      </c>
      <c r="CM255" s="96">
        <v>25200</v>
      </c>
      <c r="CN255" s="96">
        <v>25200</v>
      </c>
      <c r="CO255" s="96">
        <v>25200</v>
      </c>
      <c r="CP255" s="96">
        <v>25200</v>
      </c>
      <c r="CQ255" s="96">
        <v>25200</v>
      </c>
      <c r="CR255" s="96">
        <v>25200</v>
      </c>
      <c r="CS255" s="96">
        <v>25200</v>
      </c>
      <c r="CT255" s="96">
        <v>25200</v>
      </c>
      <c r="CU255" s="96">
        <v>25200</v>
      </c>
      <c r="CV255" s="96">
        <v>25200</v>
      </c>
      <c r="CW255" s="96">
        <v>25200</v>
      </c>
      <c r="CX255" s="96">
        <v>101.9411826640127</v>
      </c>
      <c r="CY255" s="96">
        <v>101.90786412284579</v>
      </c>
      <c r="CZ255" s="96">
        <v>101.8745673542827</v>
      </c>
      <c r="DA255" s="96">
        <v>101.84016475121081</v>
      </c>
      <c r="DB255" s="96">
        <v>101.8057853755173</v>
      </c>
      <c r="DC255" s="96">
        <v>101.77142920368421</v>
      </c>
      <c r="DD255" s="96">
        <v>101.7370962122328</v>
      </c>
      <c r="DE255" s="96">
        <v>101.702224114198</v>
      </c>
      <c r="DF255" s="96">
        <v>101.6679377922205</v>
      </c>
      <c r="DG255" s="96">
        <v>101.633674579981</v>
      </c>
      <c r="DH255" s="96">
        <v>101.5994344541128</v>
      </c>
      <c r="DI255" s="96">
        <v>101.5652173913049</v>
      </c>
      <c r="DJ255" s="96">
        <v>1008.000000000001</v>
      </c>
      <c r="DK255" s="96">
        <v>0</v>
      </c>
      <c r="DL255" s="96">
        <v>0</v>
      </c>
      <c r="DM255" s="96">
        <v>0</v>
      </c>
      <c r="DN255" s="96">
        <v>0</v>
      </c>
      <c r="DO255" s="96">
        <v>0</v>
      </c>
      <c r="DP255" s="96">
        <v>0</v>
      </c>
      <c r="DQ255" s="96">
        <v>0</v>
      </c>
      <c r="DR255" s="96">
        <v>0</v>
      </c>
      <c r="DS255" s="96">
        <v>0</v>
      </c>
      <c r="DT255" s="96">
        <v>0</v>
      </c>
      <c r="DU255" s="96">
        <v>0</v>
      </c>
      <c r="DV255" s="96">
        <v>1109.1076512111811</v>
      </c>
      <c r="DW255" s="96">
        <v>88.984032751067673</v>
      </c>
      <c r="DX255" s="96">
        <v>80.754529659966153</v>
      </c>
      <c r="DY255" s="96">
        <v>72.251689952916109</v>
      </c>
      <c r="DZ255" s="96">
        <v>63.754567952950673</v>
      </c>
      <c r="EA255" s="96">
        <v>55.263157894738413</v>
      </c>
      <c r="EB255" s="96">
        <v>46.77745402067535</v>
      </c>
      <c r="EC255" s="96">
        <v>38.158481589773437</v>
      </c>
      <c r="ED255" s="96">
        <v>29.684266149982271</v>
      </c>
      <c r="EE255" s="96">
        <v>21.215739573988749</v>
      </c>
      <c r="EF255" s="96">
        <v>12.75289613518806</v>
      </c>
      <c r="EG255" s="96">
        <v>4.2957301146524962</v>
      </c>
      <c r="EH255" s="101">
        <v>46054</v>
      </c>
      <c r="EI255" s="99">
        <v>0.03</v>
      </c>
      <c r="EJ255" t="s">
        <v>376</v>
      </c>
      <c r="EK255" s="101">
        <v>46419</v>
      </c>
      <c r="EL255" s="99">
        <v>0.04</v>
      </c>
      <c r="EM255" t="s">
        <v>377</v>
      </c>
      <c r="EN255" s="101"/>
      <c r="EO255" s="99"/>
      <c r="EQ255" s="101"/>
      <c r="ER255" s="99"/>
    </row>
    <row r="256" spans="1:148" x14ac:dyDescent="0.3">
      <c r="A256" t="s">
        <v>41</v>
      </c>
      <c r="B256" t="s">
        <v>53</v>
      </c>
      <c r="C256" t="s">
        <v>59</v>
      </c>
      <c r="D256" t="s">
        <v>380</v>
      </c>
      <c r="E256" t="s">
        <v>694</v>
      </c>
      <c r="F256" s="94">
        <v>20400</v>
      </c>
      <c r="G256" s="95">
        <v>12</v>
      </c>
      <c r="H256" s="96">
        <v>1</v>
      </c>
      <c r="I256" s="96">
        <v>1</v>
      </c>
      <c r="J256" s="97">
        <v>0.99399161196207142</v>
      </c>
      <c r="K256" s="96">
        <v>1</v>
      </c>
      <c r="L256" s="96">
        <v>1.006044706983058</v>
      </c>
      <c r="M256" s="96">
        <v>1</v>
      </c>
      <c r="N256" s="98">
        <v>0.54200000000000004</v>
      </c>
      <c r="O256" s="98">
        <v>0.54527623118481772</v>
      </c>
      <c r="P256" s="98">
        <v>0.53806528314891555</v>
      </c>
      <c r="Q256" s="99">
        <v>0</v>
      </c>
      <c r="R256" s="96">
        <v>1</v>
      </c>
      <c r="S256" s="96">
        <v>0.9927403748134972</v>
      </c>
      <c r="T256" s="99">
        <v>0</v>
      </c>
      <c r="U256" s="99">
        <v>0</v>
      </c>
      <c r="V256" s="95">
        <v>0</v>
      </c>
      <c r="W256" s="99">
        <v>0</v>
      </c>
      <c r="X256" s="99">
        <v>0</v>
      </c>
      <c r="Y256" s="95">
        <v>0</v>
      </c>
      <c r="Z256" s="95">
        <v>1</v>
      </c>
      <c r="AA256" s="98">
        <v>0.54527623118481772</v>
      </c>
      <c r="AB256" s="98">
        <v>0.53806528314891555</v>
      </c>
      <c r="AC256" s="100">
        <v>0</v>
      </c>
      <c r="AD256" s="96">
        <v>0</v>
      </c>
      <c r="AE256" s="95">
        <v>0</v>
      </c>
      <c r="AF256" s="95">
        <v>0</v>
      </c>
      <c r="AG256" s="96">
        <v>1</v>
      </c>
      <c r="AH256" s="96">
        <v>1.016200824295963</v>
      </c>
      <c r="AI256" s="96">
        <v>1.016200824295963</v>
      </c>
      <c r="AJ256" s="96">
        <v>20400</v>
      </c>
      <c r="AK256" s="96">
        <v>20400</v>
      </c>
      <c r="AL256" s="96">
        <v>20277.42888402626</v>
      </c>
      <c r="AM256" s="96">
        <v>20400</v>
      </c>
      <c r="AN256" s="96">
        <v>20523.312022454389</v>
      </c>
      <c r="AO256" s="96">
        <v>20400</v>
      </c>
      <c r="AP256" s="96">
        <v>11056.8</v>
      </c>
      <c r="AQ256" s="96">
        <v>11123.635116170281</v>
      </c>
      <c r="AR256" s="96">
        <v>10976.53177623788</v>
      </c>
      <c r="AS256" s="96">
        <v>0</v>
      </c>
      <c r="AT256" s="96">
        <v>20400</v>
      </c>
      <c r="AU256" s="96">
        <v>20251.90364619534</v>
      </c>
      <c r="AV256" s="96">
        <v>11123.635116170281</v>
      </c>
      <c r="AW256" s="96">
        <v>10976.53177623788</v>
      </c>
      <c r="AX256" s="96">
        <v>20400</v>
      </c>
      <c r="AY256" s="96">
        <v>20196</v>
      </c>
      <c r="AZ256" s="96">
        <v>20604</v>
      </c>
      <c r="BA256" s="96">
        <v>13362</v>
      </c>
      <c r="BB256" s="96">
        <v>20400</v>
      </c>
      <c r="BC256" s="96">
        <v>20400</v>
      </c>
      <c r="BD256" s="96">
        <v>20400</v>
      </c>
      <c r="BE256" s="96">
        <v>20400</v>
      </c>
      <c r="BF256" s="96">
        <v>20400</v>
      </c>
      <c r="BG256" s="96">
        <v>20400</v>
      </c>
      <c r="BH256" s="96">
        <v>20400</v>
      </c>
      <c r="BI256" s="96">
        <v>20400</v>
      </c>
      <c r="BJ256" s="96">
        <v>20400</v>
      </c>
      <c r="BK256" s="96">
        <v>20400</v>
      </c>
      <c r="BL256" s="96">
        <v>20400</v>
      </c>
      <c r="BM256" s="96">
        <v>20400</v>
      </c>
      <c r="BN256" s="96">
        <v>332.94580575925858</v>
      </c>
      <c r="BO256" s="96">
        <v>332.5072007502169</v>
      </c>
      <c r="BP256" s="96">
        <v>332.06974981046392</v>
      </c>
      <c r="BQ256" s="96">
        <v>331.61867860244467</v>
      </c>
      <c r="BR256" s="96">
        <v>331.16883116883412</v>
      </c>
      <c r="BS256" s="96">
        <v>330.72020253614181</v>
      </c>
      <c r="BT256" s="96">
        <v>330.27278775782042</v>
      </c>
      <c r="BU256" s="96">
        <v>329.81927710843581</v>
      </c>
      <c r="BV256" s="96">
        <v>329.37429500364931</v>
      </c>
      <c r="BW256" s="96">
        <v>328.93051199364038</v>
      </c>
      <c r="BX256" s="96">
        <v>328.487923238115</v>
      </c>
      <c r="BY256" s="96">
        <v>328.04652392281139</v>
      </c>
      <c r="BZ256" s="96">
        <v>0</v>
      </c>
      <c r="CA256" s="96">
        <v>0</v>
      </c>
      <c r="CB256" s="96">
        <v>0</v>
      </c>
      <c r="CC256" s="96">
        <v>0</v>
      </c>
      <c r="CD256" s="96">
        <v>0</v>
      </c>
      <c r="CE256" s="96">
        <v>0</v>
      </c>
      <c r="CF256" s="96">
        <v>0</v>
      </c>
      <c r="CG256" s="96">
        <v>0</v>
      </c>
      <c r="CH256" s="96">
        <v>0</v>
      </c>
      <c r="CI256" s="96">
        <v>0</v>
      </c>
      <c r="CJ256" s="96">
        <v>0</v>
      </c>
      <c r="CK256" s="96">
        <v>0</v>
      </c>
      <c r="CL256" s="96">
        <v>20400</v>
      </c>
      <c r="CM256" s="96">
        <v>20400</v>
      </c>
      <c r="CN256" s="96">
        <v>20400</v>
      </c>
      <c r="CO256" s="96">
        <v>20400</v>
      </c>
      <c r="CP256" s="96">
        <v>20400</v>
      </c>
      <c r="CQ256" s="96">
        <v>20400</v>
      </c>
      <c r="CR256" s="96">
        <v>20400</v>
      </c>
      <c r="CS256" s="96">
        <v>20400</v>
      </c>
      <c r="CT256" s="96">
        <v>20400</v>
      </c>
      <c r="CU256" s="96">
        <v>20400</v>
      </c>
      <c r="CV256" s="96">
        <v>20400</v>
      </c>
      <c r="CW256" s="96">
        <v>20400</v>
      </c>
      <c r="CX256" s="96">
        <v>332.94580575925858</v>
      </c>
      <c r="CY256" s="96">
        <v>332.5072007502169</v>
      </c>
      <c r="CZ256" s="96">
        <v>332.06974981046392</v>
      </c>
      <c r="DA256" s="96">
        <v>331.61867860244467</v>
      </c>
      <c r="DB256" s="96">
        <v>331.16883116883412</v>
      </c>
      <c r="DC256" s="96">
        <v>330.72020253614181</v>
      </c>
      <c r="DD256" s="96">
        <v>330.27278775782042</v>
      </c>
      <c r="DE256" s="96">
        <v>329.81927710843581</v>
      </c>
      <c r="DF256" s="96">
        <v>329.37429500364931</v>
      </c>
      <c r="DG256" s="96">
        <v>328.93051199364038</v>
      </c>
      <c r="DH256" s="96">
        <v>328.487923238115</v>
      </c>
      <c r="DI256" s="96">
        <v>328.04652392281139</v>
      </c>
      <c r="DJ256" s="96">
        <v>0</v>
      </c>
      <c r="DK256" s="96">
        <v>0</v>
      </c>
      <c r="DL256" s="96">
        <v>0</v>
      </c>
      <c r="DM256" s="96">
        <v>0</v>
      </c>
      <c r="DN256" s="96">
        <v>0</v>
      </c>
      <c r="DO256" s="96">
        <v>0</v>
      </c>
      <c r="DP256" s="96">
        <v>0</v>
      </c>
      <c r="DQ256" s="96">
        <v>0</v>
      </c>
      <c r="DR256" s="96">
        <v>0</v>
      </c>
      <c r="DS256" s="96">
        <v>0</v>
      </c>
      <c r="DT256" s="96">
        <v>0</v>
      </c>
      <c r="DU256" s="96">
        <v>0</v>
      </c>
      <c r="DV256" s="96">
        <v>313.68735976065591</v>
      </c>
      <c r="DW256" s="96">
        <v>286.83788474636009</v>
      </c>
      <c r="DX256" s="96">
        <v>260.05792522380221</v>
      </c>
      <c r="DY256" s="96">
        <v>232.4429739027531</v>
      </c>
      <c r="DZ256" s="96">
        <v>204.90174624709971</v>
      </c>
      <c r="EA256" s="96">
        <v>177.43394742018259</v>
      </c>
      <c r="EB256" s="96">
        <v>150.03928415538971</v>
      </c>
      <c r="EC256" s="96">
        <v>122.27017130901019</v>
      </c>
      <c r="ED256" s="96">
        <v>95.022092592998405</v>
      </c>
      <c r="EE256" s="96">
        <v>67.84627423702085</v>
      </c>
      <c r="EF256" s="96">
        <v>40.742429176163867</v>
      </c>
      <c r="EG256" s="96">
        <v>13.71027186402198</v>
      </c>
      <c r="EH256" s="101"/>
      <c r="EI256" s="99"/>
      <c r="EK256" s="101"/>
      <c r="EL256" s="99"/>
      <c r="EN256" s="101"/>
      <c r="EO256" s="99"/>
      <c r="EQ256" s="101"/>
      <c r="ER256" s="99"/>
    </row>
    <row r="257" spans="1:148" x14ac:dyDescent="0.3">
      <c r="A257" t="s">
        <v>41</v>
      </c>
      <c r="B257" t="s">
        <v>53</v>
      </c>
      <c r="C257" t="s">
        <v>61</v>
      </c>
      <c r="D257" t="s">
        <v>382</v>
      </c>
      <c r="E257" t="s">
        <v>695</v>
      </c>
      <c r="F257" s="94">
        <v>15600</v>
      </c>
      <c r="G257" s="95">
        <v>12</v>
      </c>
      <c r="H257" s="96">
        <v>1.05</v>
      </c>
      <c r="I257" s="96">
        <v>1.0484374999999999</v>
      </c>
      <c r="J257" s="97">
        <v>1</v>
      </c>
      <c r="K257" s="96">
        <v>1.0014903129657231</v>
      </c>
      <c r="L257" s="96">
        <v>1</v>
      </c>
      <c r="M257" s="96">
        <v>1</v>
      </c>
      <c r="N257" s="98">
        <v>0.56999999999999995</v>
      </c>
      <c r="O257" s="98">
        <v>0.57084947839046196</v>
      </c>
      <c r="P257" s="98">
        <v>0.56999999999999995</v>
      </c>
      <c r="Q257" s="99">
        <v>0</v>
      </c>
      <c r="R257" s="96">
        <v>1</v>
      </c>
      <c r="S257" s="96">
        <v>1</v>
      </c>
      <c r="T257" s="99">
        <v>-1.488095238095344E-3</v>
      </c>
      <c r="U257" s="99">
        <v>1.490312965722884E-3</v>
      </c>
      <c r="V257" s="95">
        <v>0</v>
      </c>
      <c r="W257" s="99">
        <v>0</v>
      </c>
      <c r="X257" s="99">
        <v>0</v>
      </c>
      <c r="Y257" s="95">
        <v>0</v>
      </c>
      <c r="Z257" s="95">
        <v>0</v>
      </c>
      <c r="AA257" s="98">
        <v>0.57084947839046196</v>
      </c>
      <c r="AB257" s="98">
        <v>0.56999999999999995</v>
      </c>
      <c r="AC257" s="100">
        <v>0</v>
      </c>
      <c r="AD257" s="96">
        <v>0</v>
      </c>
      <c r="AE257" s="95">
        <v>1</v>
      </c>
      <c r="AF257" s="95">
        <v>0</v>
      </c>
      <c r="AG257" s="96">
        <v>1.0125</v>
      </c>
      <c r="AH257" s="96">
        <v>1</v>
      </c>
      <c r="AI257" s="96">
        <v>1.0125</v>
      </c>
      <c r="AJ257" s="96">
        <v>16380</v>
      </c>
      <c r="AK257" s="96">
        <v>16355.625</v>
      </c>
      <c r="AL257" s="96">
        <v>15600</v>
      </c>
      <c r="AM257" s="96">
        <v>15623.248882265279</v>
      </c>
      <c r="AN257" s="96">
        <v>15600</v>
      </c>
      <c r="AO257" s="96">
        <v>15600</v>
      </c>
      <c r="AP257" s="96">
        <v>8892</v>
      </c>
      <c r="AQ257" s="96">
        <v>8905.2518628912057</v>
      </c>
      <c r="AR257" s="96">
        <v>8892</v>
      </c>
      <c r="AS257" s="96">
        <v>0</v>
      </c>
      <c r="AT257" s="96">
        <v>15600</v>
      </c>
      <c r="AU257" s="96">
        <v>15600</v>
      </c>
      <c r="AV257" s="96">
        <v>8905.2518628912057</v>
      </c>
      <c r="AW257" s="96">
        <v>8892</v>
      </c>
      <c r="AX257" s="96">
        <v>15600</v>
      </c>
      <c r="AY257" s="96">
        <v>15600</v>
      </c>
      <c r="AZ257" s="96">
        <v>15600</v>
      </c>
      <c r="BA257" s="96">
        <v>9750</v>
      </c>
      <c r="BB257" s="96">
        <v>15600</v>
      </c>
      <c r="BC257" s="96">
        <v>15600</v>
      </c>
      <c r="BD257" s="96">
        <v>15600</v>
      </c>
      <c r="BE257" s="96">
        <v>15600</v>
      </c>
      <c r="BF257" s="96">
        <v>15600</v>
      </c>
      <c r="BG257" s="96">
        <v>15600</v>
      </c>
      <c r="BH257" s="96">
        <v>15600</v>
      </c>
      <c r="BI257" s="96">
        <v>15600</v>
      </c>
      <c r="BJ257" s="96">
        <v>15600</v>
      </c>
      <c r="BK257" s="96">
        <v>15600</v>
      </c>
      <c r="BL257" s="96">
        <v>15600</v>
      </c>
      <c r="BM257" s="96">
        <v>15600</v>
      </c>
      <c r="BN257" s="96">
        <v>780.00000000000068</v>
      </c>
      <c r="BO257" s="96">
        <v>780.00000000000068</v>
      </c>
      <c r="BP257" s="96">
        <v>780.00000000000068</v>
      </c>
      <c r="BQ257" s="96">
        <v>0</v>
      </c>
      <c r="BR257" s="96">
        <v>0</v>
      </c>
      <c r="BS257" s="96">
        <v>0</v>
      </c>
      <c r="BT257" s="96">
        <v>0</v>
      </c>
      <c r="BU257" s="96">
        <v>0</v>
      </c>
      <c r="BV257" s="96">
        <v>0</v>
      </c>
      <c r="BW257" s="96">
        <v>0</v>
      </c>
      <c r="BX257" s="96">
        <v>0</v>
      </c>
      <c r="BY257" s="96">
        <v>0</v>
      </c>
      <c r="BZ257" s="96">
        <v>780.00000000000068</v>
      </c>
      <c r="CA257" s="96">
        <v>780.00000000000068</v>
      </c>
      <c r="CB257" s="96">
        <v>780.00000000000068</v>
      </c>
      <c r="CC257" s="96">
        <v>0</v>
      </c>
      <c r="CD257" s="96">
        <v>0</v>
      </c>
      <c r="CE257" s="96">
        <v>0</v>
      </c>
      <c r="CF257" s="96">
        <v>0</v>
      </c>
      <c r="CG257" s="96">
        <v>0</v>
      </c>
      <c r="CH257" s="96">
        <v>0</v>
      </c>
      <c r="CI257" s="96">
        <v>0</v>
      </c>
      <c r="CJ257" s="96">
        <v>0</v>
      </c>
      <c r="CK257" s="96">
        <v>0</v>
      </c>
      <c r="CL257" s="96">
        <v>0</v>
      </c>
      <c r="CM257" s="96">
        <v>0</v>
      </c>
      <c r="CN257" s="96">
        <v>0</v>
      </c>
      <c r="CO257" s="96">
        <v>0</v>
      </c>
      <c r="CP257" s="96">
        <v>0</v>
      </c>
      <c r="CQ257" s="96">
        <v>0</v>
      </c>
      <c r="CR257" s="96">
        <v>0</v>
      </c>
      <c r="CS257" s="96">
        <v>0</v>
      </c>
      <c r="CT257" s="96">
        <v>0</v>
      </c>
      <c r="CU257" s="96">
        <v>0</v>
      </c>
      <c r="CV257" s="96">
        <v>0</v>
      </c>
      <c r="CW257" s="96">
        <v>0</v>
      </c>
      <c r="CX257" s="96">
        <v>0</v>
      </c>
      <c r="CY257" s="96">
        <v>0</v>
      </c>
      <c r="CZ257" s="96">
        <v>0</v>
      </c>
      <c r="DA257" s="96">
        <v>0</v>
      </c>
      <c r="DB257" s="96">
        <v>0</v>
      </c>
      <c r="DC257" s="96">
        <v>0</v>
      </c>
      <c r="DD257" s="96">
        <v>0</v>
      </c>
      <c r="DE257" s="96">
        <v>0</v>
      </c>
      <c r="DF257" s="96">
        <v>0</v>
      </c>
      <c r="DG257" s="96">
        <v>0</v>
      </c>
      <c r="DH257" s="96">
        <v>0</v>
      </c>
      <c r="DI257" s="96">
        <v>0</v>
      </c>
      <c r="DJ257" s="96">
        <v>0</v>
      </c>
      <c r="DK257" s="96">
        <v>0</v>
      </c>
      <c r="DL257" s="96">
        <v>0</v>
      </c>
      <c r="DM257" s="96">
        <v>0</v>
      </c>
      <c r="DN257" s="96">
        <v>0</v>
      </c>
      <c r="DO257" s="96">
        <v>0</v>
      </c>
      <c r="DP257" s="96">
        <v>0</v>
      </c>
      <c r="DQ257" s="96">
        <v>0</v>
      </c>
      <c r="DR257" s="96">
        <v>0</v>
      </c>
      <c r="DS257" s="96">
        <v>0</v>
      </c>
      <c r="DT257" s="96">
        <v>0</v>
      </c>
      <c r="DU257" s="96">
        <v>0</v>
      </c>
      <c r="DV257" s="96">
        <v>0</v>
      </c>
      <c r="DW257" s="96">
        <v>0</v>
      </c>
      <c r="DX257" s="96">
        <v>0</v>
      </c>
      <c r="DY257" s="96">
        <v>0</v>
      </c>
      <c r="DZ257" s="96">
        <v>0</v>
      </c>
      <c r="EA257" s="96">
        <v>0</v>
      </c>
      <c r="EB257" s="96">
        <v>0</v>
      </c>
      <c r="EC257" s="96">
        <v>0</v>
      </c>
      <c r="ED257" s="96">
        <v>0</v>
      </c>
      <c r="EE257" s="96">
        <v>0</v>
      </c>
      <c r="EF257" s="96">
        <v>0</v>
      </c>
      <c r="EG257" s="96">
        <v>0</v>
      </c>
      <c r="EH257" s="101">
        <v>46113</v>
      </c>
      <c r="EI257" s="99">
        <v>0.05</v>
      </c>
      <c r="EJ257" t="s">
        <v>376</v>
      </c>
      <c r="EK257" s="101"/>
      <c r="EL257" s="99"/>
      <c r="EN257" s="101"/>
      <c r="EO257" s="99"/>
      <c r="EQ257" s="101"/>
      <c r="ER257" s="99"/>
    </row>
    <row r="258" spans="1:148" x14ac:dyDescent="0.3">
      <c r="A258" t="s">
        <v>41</v>
      </c>
      <c r="B258" t="s">
        <v>53</v>
      </c>
      <c r="C258" t="s">
        <v>68</v>
      </c>
      <c r="D258" t="s">
        <v>384</v>
      </c>
      <c r="E258" t="s">
        <v>696</v>
      </c>
      <c r="F258" s="94">
        <v>10800</v>
      </c>
      <c r="G258" s="95">
        <v>12</v>
      </c>
      <c r="H258" s="96">
        <v>1.06</v>
      </c>
      <c r="I258" s="96">
        <v>1.0566666666666671</v>
      </c>
      <c r="J258" s="97">
        <v>0.99299370897155337</v>
      </c>
      <c r="K258" s="96">
        <v>1.0031545741324921</v>
      </c>
      <c r="L258" s="96">
        <v>1.007055725494679</v>
      </c>
      <c r="M258" s="96">
        <v>1</v>
      </c>
      <c r="N258" s="98">
        <v>0.55400000000000005</v>
      </c>
      <c r="O258" s="98">
        <v>0.55966883681971169</v>
      </c>
      <c r="P258" s="98">
        <v>0.55235148789782518</v>
      </c>
      <c r="Q258" s="99">
        <v>0</v>
      </c>
      <c r="R258" s="96">
        <v>0.99999999999999978</v>
      </c>
      <c r="S258" s="96">
        <v>0.99702434638596604</v>
      </c>
      <c r="T258" s="99">
        <v>-3.1446540880502032E-3</v>
      </c>
      <c r="U258" s="99">
        <v>3.154574132492094E-3</v>
      </c>
      <c r="V258" s="95">
        <v>0</v>
      </c>
      <c r="W258" s="99">
        <v>0</v>
      </c>
      <c r="X258" s="99">
        <v>0</v>
      </c>
      <c r="Y258" s="95">
        <v>0</v>
      </c>
      <c r="Z258" s="95">
        <v>1</v>
      </c>
      <c r="AA258" s="98">
        <v>0.55966883681971169</v>
      </c>
      <c r="AB258" s="98">
        <v>0.55235148789782518</v>
      </c>
      <c r="AC258" s="100">
        <v>0</v>
      </c>
      <c r="AD258" s="96">
        <v>0</v>
      </c>
      <c r="AE258" s="95">
        <v>1</v>
      </c>
      <c r="AF258" s="95">
        <v>0</v>
      </c>
      <c r="AG258" s="96">
        <v>1.02</v>
      </c>
      <c r="AH258" s="96">
        <v>1.012138206284618</v>
      </c>
      <c r="AI258" s="96">
        <v>1.032381954290724</v>
      </c>
      <c r="AJ258" s="96">
        <v>11448</v>
      </c>
      <c r="AK258" s="96">
        <v>11412</v>
      </c>
      <c r="AL258" s="96">
        <v>10724.332056892779</v>
      </c>
      <c r="AM258" s="96">
        <v>10834.06940063091</v>
      </c>
      <c r="AN258" s="96">
        <v>10876.201835342539</v>
      </c>
      <c r="AO258" s="96">
        <v>10800</v>
      </c>
      <c r="AP258" s="96">
        <v>5983.2000000000007</v>
      </c>
      <c r="AQ258" s="96">
        <v>6044.4234376528866</v>
      </c>
      <c r="AR258" s="96">
        <v>5965.396069296512</v>
      </c>
      <c r="AS258" s="96">
        <v>0</v>
      </c>
      <c r="AT258" s="96">
        <v>10800</v>
      </c>
      <c r="AU258" s="96">
        <v>10767.862940968431</v>
      </c>
      <c r="AV258" s="96">
        <v>6044.4234376528866</v>
      </c>
      <c r="AW258" s="96">
        <v>5965.396069296512</v>
      </c>
      <c r="AX258" s="96">
        <v>10800</v>
      </c>
      <c r="AY258" s="96">
        <v>10692</v>
      </c>
      <c r="AZ258" s="96">
        <v>10854</v>
      </c>
      <c r="BA258" s="96">
        <v>6966</v>
      </c>
      <c r="BB258" s="96">
        <v>10800</v>
      </c>
      <c r="BC258" s="96">
        <v>10800</v>
      </c>
      <c r="BD258" s="96">
        <v>10800</v>
      </c>
      <c r="BE258" s="96">
        <v>10800</v>
      </c>
      <c r="BF258" s="96">
        <v>10800</v>
      </c>
      <c r="BG258" s="96">
        <v>10800</v>
      </c>
      <c r="BH258" s="96">
        <v>10800</v>
      </c>
      <c r="BI258" s="96">
        <v>10800</v>
      </c>
      <c r="BJ258" s="96">
        <v>10800</v>
      </c>
      <c r="BK258" s="96">
        <v>10800</v>
      </c>
      <c r="BL258" s="96">
        <v>10800</v>
      </c>
      <c r="BM258" s="96">
        <v>10800</v>
      </c>
      <c r="BN258" s="96">
        <v>787.72880335735658</v>
      </c>
      <c r="BO258" s="96">
        <v>787.59110042092698</v>
      </c>
      <c r="BP258" s="96">
        <v>787.45366863016488</v>
      </c>
      <c r="BQ258" s="96">
        <v>787.31186237247255</v>
      </c>
      <c r="BR258" s="96">
        <v>131.29277756498919</v>
      </c>
      <c r="BS258" s="96">
        <v>131.15954084179009</v>
      </c>
      <c r="BT258" s="96">
        <v>131.0265742633471</v>
      </c>
      <c r="BU258" s="96">
        <v>130.89170388325269</v>
      </c>
      <c r="BV258" s="96">
        <v>130.7592795303006</v>
      </c>
      <c r="BW258" s="96">
        <v>130.62712285643309</v>
      </c>
      <c r="BX258" s="96">
        <v>130.49523305084659</v>
      </c>
      <c r="BY258" s="96">
        <v>130.36360930601839</v>
      </c>
      <c r="BZ258" s="96">
        <v>648.00000000000057</v>
      </c>
      <c r="CA258" s="96">
        <v>648.00000000000057</v>
      </c>
      <c r="CB258" s="96">
        <v>648.00000000000057</v>
      </c>
      <c r="CC258" s="96">
        <v>648.00000000000057</v>
      </c>
      <c r="CD258" s="96">
        <v>0</v>
      </c>
      <c r="CE258" s="96">
        <v>0</v>
      </c>
      <c r="CF258" s="96">
        <v>0</v>
      </c>
      <c r="CG258" s="96">
        <v>0</v>
      </c>
      <c r="CH258" s="96">
        <v>0</v>
      </c>
      <c r="CI258" s="96">
        <v>0</v>
      </c>
      <c r="CJ258" s="96">
        <v>0</v>
      </c>
      <c r="CK258" s="96">
        <v>0</v>
      </c>
      <c r="CL258" s="96">
        <v>10800</v>
      </c>
      <c r="CM258" s="96">
        <v>10800</v>
      </c>
      <c r="CN258" s="96">
        <v>10800</v>
      </c>
      <c r="CO258" s="96">
        <v>10800</v>
      </c>
      <c r="CP258" s="96">
        <v>10800</v>
      </c>
      <c r="CQ258" s="96">
        <v>10800</v>
      </c>
      <c r="CR258" s="96">
        <v>10800</v>
      </c>
      <c r="CS258" s="96">
        <v>10800</v>
      </c>
      <c r="CT258" s="96">
        <v>10800</v>
      </c>
      <c r="CU258" s="96">
        <v>10800</v>
      </c>
      <c r="CV258" s="96">
        <v>10800</v>
      </c>
      <c r="CW258" s="96">
        <v>10800</v>
      </c>
      <c r="CX258" s="96">
        <v>131.81962580882541</v>
      </c>
      <c r="CY258" s="96">
        <v>131.68971737823259</v>
      </c>
      <c r="CZ258" s="96">
        <v>131.56006474543801</v>
      </c>
      <c r="DA258" s="96">
        <v>131.4262852570501</v>
      </c>
      <c r="DB258" s="96">
        <v>131.29277756498919</v>
      </c>
      <c r="DC258" s="96">
        <v>131.15954084179009</v>
      </c>
      <c r="DD258" s="96">
        <v>131.0265742633471</v>
      </c>
      <c r="DE258" s="96">
        <v>130.89170388325269</v>
      </c>
      <c r="DF258" s="96">
        <v>130.7592795303006</v>
      </c>
      <c r="DG258" s="96">
        <v>130.62712285643309</v>
      </c>
      <c r="DH258" s="96">
        <v>130.49523305084659</v>
      </c>
      <c r="DI258" s="96">
        <v>130.36360930601839</v>
      </c>
      <c r="DJ258" s="96">
        <v>0</v>
      </c>
      <c r="DK258" s="96">
        <v>0</v>
      </c>
      <c r="DL258" s="96">
        <v>0</v>
      </c>
      <c r="DM258" s="96">
        <v>0</v>
      </c>
      <c r="DN258" s="96">
        <v>0</v>
      </c>
      <c r="DO258" s="96">
        <v>0</v>
      </c>
      <c r="DP258" s="96">
        <v>0</v>
      </c>
      <c r="DQ258" s="96">
        <v>0</v>
      </c>
      <c r="DR258" s="96">
        <v>0</v>
      </c>
      <c r="DS258" s="96">
        <v>0</v>
      </c>
      <c r="DT258" s="96">
        <v>0</v>
      </c>
      <c r="DU258" s="96">
        <v>0</v>
      </c>
      <c r="DV258" s="96">
        <v>124.6997803069091</v>
      </c>
      <c r="DW258" s="96">
        <v>114.06317040166179</v>
      </c>
      <c r="DX258" s="96">
        <v>103.4472525842034</v>
      </c>
      <c r="DY258" s="96">
        <v>92.493165124016485</v>
      </c>
      <c r="DZ258" s="96">
        <v>81.561065499596097</v>
      </c>
      <c r="EA258" s="96">
        <v>70.650887573963132</v>
      </c>
      <c r="EB258" s="96">
        <v>59.762565475114563</v>
      </c>
      <c r="EC258" s="96">
        <v>48.718074897888911</v>
      </c>
      <c r="ED258" s="96">
        <v>37.873623492396817</v>
      </c>
      <c r="EE258" s="96">
        <v>27.050830809526531</v>
      </c>
      <c r="EF258" s="96">
        <v>16.24963202826066</v>
      </c>
      <c r="EG258" s="96">
        <v>5.4699625859775836</v>
      </c>
      <c r="EH258" s="101">
        <v>46143</v>
      </c>
      <c r="EI258" s="99">
        <v>0.06</v>
      </c>
      <c r="EJ258" t="s">
        <v>376</v>
      </c>
      <c r="EK258" s="101"/>
      <c r="EL258" s="99"/>
      <c r="EN258" s="101"/>
      <c r="EO258" s="99"/>
      <c r="EQ258" s="101"/>
      <c r="ER258" s="99"/>
    </row>
    <row r="259" spans="1:148" x14ac:dyDescent="0.3">
      <c r="A259" t="s">
        <v>41</v>
      </c>
      <c r="B259" t="s">
        <v>53</v>
      </c>
      <c r="C259" t="s">
        <v>69</v>
      </c>
      <c r="D259" t="s">
        <v>386</v>
      </c>
      <c r="E259" t="s">
        <v>697</v>
      </c>
      <c r="F259" s="94">
        <v>26400</v>
      </c>
      <c r="G259" s="95">
        <v>12</v>
      </c>
      <c r="H259" s="96">
        <v>1.0449999999999999</v>
      </c>
      <c r="I259" s="96">
        <v>1.0482055555555549</v>
      </c>
      <c r="J259" s="97">
        <v>0.98800949758575374</v>
      </c>
      <c r="K259" s="96">
        <v>0.99694186360817705</v>
      </c>
      <c r="L259" s="96">
        <v>1.012136019383969</v>
      </c>
      <c r="M259" s="96">
        <v>1</v>
      </c>
      <c r="N259" s="98">
        <v>0.53800000000000003</v>
      </c>
      <c r="O259" s="98">
        <v>0.54286393393161347</v>
      </c>
      <c r="P259" s="98">
        <v>0.52614081390593737</v>
      </c>
      <c r="Q259" s="99">
        <v>0</v>
      </c>
      <c r="R259" s="96">
        <v>0.96475948010183565</v>
      </c>
      <c r="S259" s="96">
        <v>1.013679495606157</v>
      </c>
      <c r="T259" s="99">
        <v>3.0675172780434412E-3</v>
      </c>
      <c r="U259" s="99">
        <v>3.3357934459420369E-2</v>
      </c>
      <c r="V259" s="95">
        <v>0</v>
      </c>
      <c r="W259" s="99">
        <v>0</v>
      </c>
      <c r="X259" s="99">
        <v>0</v>
      </c>
      <c r="Y259" s="95">
        <v>0</v>
      </c>
      <c r="Z259" s="95">
        <v>1</v>
      </c>
      <c r="AA259" s="98">
        <v>0.54286393393161347</v>
      </c>
      <c r="AB259" s="98">
        <v>0.52614081390593737</v>
      </c>
      <c r="AC259" s="100">
        <v>0</v>
      </c>
      <c r="AD259" s="96">
        <v>0</v>
      </c>
      <c r="AE259" s="95">
        <v>1</v>
      </c>
      <c r="AF259" s="95">
        <v>1</v>
      </c>
      <c r="AG259" s="96">
        <v>1.042083333333333</v>
      </c>
      <c r="AH259" s="96">
        <v>0.99995498919404235</v>
      </c>
      <c r="AI259" s="96">
        <v>1.042044130294022</v>
      </c>
      <c r="AJ259" s="96">
        <v>27588</v>
      </c>
      <c r="AK259" s="96">
        <v>27672.62666666666</v>
      </c>
      <c r="AL259" s="96">
        <v>26083.450736263901</v>
      </c>
      <c r="AM259" s="96">
        <v>26319.265199255871</v>
      </c>
      <c r="AN259" s="96">
        <v>26720.39091173678</v>
      </c>
      <c r="AO259" s="96">
        <v>26400</v>
      </c>
      <c r="AP259" s="96">
        <v>14203.2</v>
      </c>
      <c r="AQ259" s="96">
        <v>14331.607855794589</v>
      </c>
      <c r="AR259" s="96">
        <v>13890.11748711675</v>
      </c>
      <c r="AS259" s="96">
        <v>0</v>
      </c>
      <c r="AT259" s="96">
        <v>25469.650274688462</v>
      </c>
      <c r="AU259" s="96">
        <v>26761.138684002552</v>
      </c>
      <c r="AV259" s="96">
        <v>14331.607855794589</v>
      </c>
      <c r="AW259" s="96">
        <v>13890.11748711675</v>
      </c>
      <c r="AX259" s="96">
        <v>26400</v>
      </c>
      <c r="AY259" s="96">
        <v>26136</v>
      </c>
      <c r="AZ259" s="96">
        <v>26004</v>
      </c>
      <c r="BA259" s="96">
        <v>16236</v>
      </c>
      <c r="BB259" s="96">
        <v>26400</v>
      </c>
      <c r="BC259" s="96">
        <v>26400</v>
      </c>
      <c r="BD259" s="96">
        <v>26400</v>
      </c>
      <c r="BE259" s="96">
        <v>26400</v>
      </c>
      <c r="BF259" s="96">
        <v>26400</v>
      </c>
      <c r="BG259" s="96">
        <v>26400</v>
      </c>
      <c r="BH259" s="96">
        <v>26400</v>
      </c>
      <c r="BI259" s="96">
        <v>26400</v>
      </c>
      <c r="BJ259" s="96">
        <v>26400</v>
      </c>
      <c r="BK259" s="96">
        <v>26400</v>
      </c>
      <c r="BL259" s="96">
        <v>26400</v>
      </c>
      <c r="BM259" s="96">
        <v>26400</v>
      </c>
      <c r="BN259" s="96">
        <v>1352.9940172971831</v>
      </c>
      <c r="BO259" s="96">
        <v>1321.1418026839151</v>
      </c>
      <c r="BP259" s="96">
        <v>1289.3418825529241</v>
      </c>
      <c r="BQ259" s="96">
        <v>1256.5188457763909</v>
      </c>
      <c r="BR259" s="96">
        <v>1223.7514296747149</v>
      </c>
      <c r="BS259" s="96">
        <v>1059.024949959904</v>
      </c>
      <c r="BT259" s="96">
        <v>1026.52460357317</v>
      </c>
      <c r="BU259" s="96">
        <v>993.54775628776088</v>
      </c>
      <c r="BV259" s="96">
        <v>961.15803630494861</v>
      </c>
      <c r="BW259" s="96">
        <v>945.22974892368006</v>
      </c>
      <c r="BX259" s="96">
        <v>945.19239274657048</v>
      </c>
      <c r="BY259" s="96">
        <v>945.15501136495641</v>
      </c>
      <c r="BZ259" s="96">
        <v>1187.999999999998</v>
      </c>
      <c r="CA259" s="96">
        <v>1187.999999999998</v>
      </c>
      <c r="CB259" s="96">
        <v>1187.999999999998</v>
      </c>
      <c r="CC259" s="96">
        <v>1187.999999999998</v>
      </c>
      <c r="CD259" s="96">
        <v>1187.999999999998</v>
      </c>
      <c r="CE259" s="96">
        <v>1056.0000000000009</v>
      </c>
      <c r="CF259" s="96">
        <v>1056.0000000000009</v>
      </c>
      <c r="CG259" s="96">
        <v>1056.0000000000009</v>
      </c>
      <c r="CH259" s="96">
        <v>1056.0000000000009</v>
      </c>
      <c r="CI259" s="96">
        <v>1056.0000000000009</v>
      </c>
      <c r="CJ259" s="96">
        <v>1056.0000000000009</v>
      </c>
      <c r="CK259" s="96">
        <v>1056.0000000000009</v>
      </c>
      <c r="CL259" s="96">
        <v>26400</v>
      </c>
      <c r="CM259" s="96">
        <v>26400</v>
      </c>
      <c r="CN259" s="96">
        <v>26400</v>
      </c>
      <c r="CO259" s="96">
        <v>26400</v>
      </c>
      <c r="CP259" s="96">
        <v>26400</v>
      </c>
      <c r="CQ259" s="96">
        <v>26400</v>
      </c>
      <c r="CR259" s="96">
        <v>26400</v>
      </c>
      <c r="CS259" s="96">
        <v>26400</v>
      </c>
      <c r="CT259" s="96">
        <v>26400</v>
      </c>
      <c r="CU259" s="96">
        <v>26400</v>
      </c>
      <c r="CV259" s="96">
        <v>26400</v>
      </c>
      <c r="CW259" s="96">
        <v>26400</v>
      </c>
      <c r="CX259" s="96">
        <v>157.8890117676435</v>
      </c>
      <c r="CY259" s="96">
        <v>127.40842362097371</v>
      </c>
      <c r="CZ259" s="96">
        <v>96.977878041078469</v>
      </c>
      <c r="DA259" s="96">
        <v>65.56827347023102</v>
      </c>
      <c r="DB259" s="96">
        <v>34.211894425565781</v>
      </c>
      <c r="DC259" s="96">
        <v>2.9086057306772162</v>
      </c>
      <c r="DD259" s="96">
        <v>-28.341727333491651</v>
      </c>
      <c r="DE259" s="96">
        <v>-60.050234338693102</v>
      </c>
      <c r="DF259" s="96">
        <v>-91.194195860626166</v>
      </c>
      <c r="DG259" s="96">
        <v>-106.50985680415251</v>
      </c>
      <c r="DH259" s="96">
        <v>-106.5457762052193</v>
      </c>
      <c r="DI259" s="96">
        <v>-106.5817198413868</v>
      </c>
      <c r="DJ259" s="96">
        <v>1056.0000000000009</v>
      </c>
      <c r="DK259" s="96">
        <v>1056.0000000000009</v>
      </c>
      <c r="DL259" s="96">
        <v>1056.0000000000009</v>
      </c>
      <c r="DM259" s="96">
        <v>1056.0000000000009</v>
      </c>
      <c r="DN259" s="96">
        <v>1056.0000000000009</v>
      </c>
      <c r="DO259" s="96">
        <v>0</v>
      </c>
      <c r="DP259" s="96">
        <v>0</v>
      </c>
      <c r="DQ259" s="96">
        <v>0</v>
      </c>
      <c r="DR259" s="96">
        <v>0</v>
      </c>
      <c r="DS259" s="96">
        <v>0</v>
      </c>
      <c r="DT259" s="96">
        <v>0</v>
      </c>
      <c r="DU259" s="96">
        <v>0</v>
      </c>
      <c r="DV259" s="96">
        <v>955.70520226547637</v>
      </c>
      <c r="DW259" s="96">
        <v>976.02051353141132</v>
      </c>
      <c r="DX259" s="96">
        <v>996.34909550149666</v>
      </c>
      <c r="DY259" s="96">
        <v>1017.1844646761811</v>
      </c>
      <c r="DZ259" s="96">
        <v>1038.0339151564381</v>
      </c>
      <c r="EA259" s="96">
        <v>2.7860204058629989</v>
      </c>
      <c r="EB259" s="96">
        <v>22.860689588738659</v>
      </c>
      <c r="EC259" s="96">
        <v>43.278368533695577</v>
      </c>
      <c r="ED259" s="96">
        <v>63.380436411569903</v>
      </c>
      <c r="EE259" s="96">
        <v>83.496113071825732</v>
      </c>
      <c r="EF259" s="96">
        <v>103.6254123385303</v>
      </c>
      <c r="EG259" s="96">
        <v>123.76834805449749</v>
      </c>
      <c r="EH259" s="101">
        <v>46174</v>
      </c>
      <c r="EI259" s="99">
        <v>4.4999999999999998E-2</v>
      </c>
      <c r="EJ259" t="s">
        <v>376</v>
      </c>
      <c r="EK259" s="101">
        <v>46539</v>
      </c>
      <c r="EL259" s="99">
        <v>0.04</v>
      </c>
      <c r="EM259" t="s">
        <v>377</v>
      </c>
      <c r="EN259" s="101"/>
      <c r="EO259" s="99"/>
      <c r="EQ259" s="101"/>
      <c r="ER259" s="99"/>
    </row>
    <row r="260" spans="1:148" x14ac:dyDescent="0.3">
      <c r="A260" t="s">
        <v>41</v>
      </c>
      <c r="B260" t="s">
        <v>53</v>
      </c>
      <c r="C260" t="s">
        <v>76</v>
      </c>
      <c r="D260" t="s">
        <v>388</v>
      </c>
      <c r="E260" t="s">
        <v>698</v>
      </c>
      <c r="F260" s="94">
        <v>21600</v>
      </c>
      <c r="G260" s="95">
        <v>12</v>
      </c>
      <c r="H260" s="96">
        <v>1.03</v>
      </c>
      <c r="I260" s="96">
        <v>1.0262500000000001</v>
      </c>
      <c r="J260" s="97">
        <v>0.99199580598103554</v>
      </c>
      <c r="K260" s="96">
        <v>1.003654080389768</v>
      </c>
      <c r="L260" s="96">
        <v>1.008068778084247</v>
      </c>
      <c r="M260" s="96">
        <v>1</v>
      </c>
      <c r="N260" s="98">
        <v>0.56599999999999995</v>
      </c>
      <c r="O260" s="98">
        <v>0.57265182581978458</v>
      </c>
      <c r="P260" s="98">
        <v>0.56676152551345893</v>
      </c>
      <c r="Q260" s="99">
        <v>0</v>
      </c>
      <c r="R260" s="96">
        <v>0.99999999999999978</v>
      </c>
      <c r="S260" s="96">
        <v>1.0013454514372071</v>
      </c>
      <c r="T260" s="99">
        <v>-3.640776699028847E-3</v>
      </c>
      <c r="U260" s="99">
        <v>3.6540803897684442E-3</v>
      </c>
      <c r="V260" s="95">
        <v>0</v>
      </c>
      <c r="W260" s="99">
        <v>0</v>
      </c>
      <c r="X260" s="99">
        <v>0</v>
      </c>
      <c r="Y260" s="95">
        <v>0</v>
      </c>
      <c r="Z260" s="95">
        <v>1</v>
      </c>
      <c r="AA260" s="98">
        <v>0.57265182581978458</v>
      </c>
      <c r="AB260" s="98">
        <v>0.56676152551345893</v>
      </c>
      <c r="AC260" s="100">
        <v>0</v>
      </c>
      <c r="AD260" s="96">
        <v>0</v>
      </c>
      <c r="AE260" s="95">
        <v>1</v>
      </c>
      <c r="AF260" s="95">
        <v>0</v>
      </c>
      <c r="AG260" s="96">
        <v>1.0149999999999999</v>
      </c>
      <c r="AH260" s="96">
        <v>1.0080839018517109</v>
      </c>
      <c r="AI260" s="96">
        <v>1.023205405996481</v>
      </c>
      <c r="AJ260" s="96">
        <v>22248</v>
      </c>
      <c r="AK260" s="96">
        <v>22167.000000000011</v>
      </c>
      <c r="AL260" s="96">
        <v>21427.109409190369</v>
      </c>
      <c r="AM260" s="96">
        <v>21678.928136418988</v>
      </c>
      <c r="AN260" s="96">
        <v>21774.285606619731</v>
      </c>
      <c r="AO260" s="96">
        <v>21600</v>
      </c>
      <c r="AP260" s="96">
        <v>12225.6</v>
      </c>
      <c r="AQ260" s="96">
        <v>12369.27943770735</v>
      </c>
      <c r="AR260" s="96">
        <v>12242.04895109071</v>
      </c>
      <c r="AS260" s="96">
        <v>0</v>
      </c>
      <c r="AT260" s="96">
        <v>21600</v>
      </c>
      <c r="AU260" s="96">
        <v>21629.061751043671</v>
      </c>
      <c r="AV260" s="96">
        <v>12369.27943770735</v>
      </c>
      <c r="AW260" s="96">
        <v>12242.04895109071</v>
      </c>
      <c r="AX260" s="96">
        <v>21600</v>
      </c>
      <c r="AY260" s="96">
        <v>21384</v>
      </c>
      <c r="AZ260" s="96">
        <v>21600</v>
      </c>
      <c r="BA260" s="96">
        <v>13716</v>
      </c>
      <c r="BB260" s="96">
        <v>21600</v>
      </c>
      <c r="BC260" s="96">
        <v>21600</v>
      </c>
      <c r="BD260" s="96">
        <v>21600</v>
      </c>
      <c r="BE260" s="96">
        <v>21600</v>
      </c>
      <c r="BF260" s="96">
        <v>21600</v>
      </c>
      <c r="BG260" s="96">
        <v>21600</v>
      </c>
      <c r="BH260" s="96">
        <v>21600</v>
      </c>
      <c r="BI260" s="96">
        <v>21600</v>
      </c>
      <c r="BJ260" s="96">
        <v>21600</v>
      </c>
      <c r="BK260" s="96">
        <v>21600</v>
      </c>
      <c r="BL260" s="96">
        <v>21600</v>
      </c>
      <c r="BM260" s="96">
        <v>21600</v>
      </c>
      <c r="BN260" s="96">
        <v>828.51416567560693</v>
      </c>
      <c r="BO260" s="96">
        <v>828.39586804398198</v>
      </c>
      <c r="BP260" s="96">
        <v>828.27772536047542</v>
      </c>
      <c r="BQ260" s="96">
        <v>828.15574043261256</v>
      </c>
      <c r="BR260" s="96">
        <v>828.0339204753293</v>
      </c>
      <c r="BS260" s="96">
        <v>827.91226515419874</v>
      </c>
      <c r="BT260" s="96">
        <v>174.55414964630941</v>
      </c>
      <c r="BU260" s="96">
        <v>174.43442668289271</v>
      </c>
      <c r="BV260" s="96">
        <v>174.31679490581209</v>
      </c>
      <c r="BW260" s="96">
        <v>174.19932167438489</v>
      </c>
      <c r="BX260" s="96">
        <v>174.08200666828489</v>
      </c>
      <c r="BY260" s="96">
        <v>173.9648495680685</v>
      </c>
      <c r="BZ260" s="96">
        <v>648.00000000000057</v>
      </c>
      <c r="CA260" s="96">
        <v>648.00000000000057</v>
      </c>
      <c r="CB260" s="96">
        <v>648.00000000000057</v>
      </c>
      <c r="CC260" s="96">
        <v>648.00000000000057</v>
      </c>
      <c r="CD260" s="96">
        <v>648.00000000000057</v>
      </c>
      <c r="CE260" s="96">
        <v>648.00000000000057</v>
      </c>
      <c r="CF260" s="96">
        <v>0</v>
      </c>
      <c r="CG260" s="96">
        <v>0</v>
      </c>
      <c r="CH260" s="96">
        <v>0</v>
      </c>
      <c r="CI260" s="96">
        <v>0</v>
      </c>
      <c r="CJ260" s="96">
        <v>0</v>
      </c>
      <c r="CK260" s="96">
        <v>0</v>
      </c>
      <c r="CL260" s="96">
        <v>21600</v>
      </c>
      <c r="CM260" s="96">
        <v>21600</v>
      </c>
      <c r="CN260" s="96">
        <v>21600</v>
      </c>
      <c r="CO260" s="96">
        <v>21600</v>
      </c>
      <c r="CP260" s="96">
        <v>21600</v>
      </c>
      <c r="CQ260" s="96">
        <v>21600</v>
      </c>
      <c r="CR260" s="96">
        <v>21600</v>
      </c>
      <c r="CS260" s="96">
        <v>21600</v>
      </c>
      <c r="CT260" s="96">
        <v>21600</v>
      </c>
      <c r="CU260" s="96">
        <v>21600</v>
      </c>
      <c r="CV260" s="96">
        <v>21600</v>
      </c>
      <c r="CW260" s="96">
        <v>21600</v>
      </c>
      <c r="CX260" s="96">
        <v>175.2564715297147</v>
      </c>
      <c r="CY260" s="96">
        <v>175.14161946017819</v>
      </c>
      <c r="CZ260" s="96">
        <v>175.0269178257046</v>
      </c>
      <c r="DA260" s="96">
        <v>174.9084858569031</v>
      </c>
      <c r="DB260" s="96">
        <v>174.79021405371671</v>
      </c>
      <c r="DC260" s="96">
        <v>174.67210209145489</v>
      </c>
      <c r="DD260" s="96">
        <v>174.55414964630941</v>
      </c>
      <c r="DE260" s="96">
        <v>174.43442668289271</v>
      </c>
      <c r="DF260" s="96">
        <v>174.31679490581209</v>
      </c>
      <c r="DG260" s="96">
        <v>174.19932167438489</v>
      </c>
      <c r="DH260" s="96">
        <v>174.08200666828489</v>
      </c>
      <c r="DI260" s="96">
        <v>173.9648495680685</v>
      </c>
      <c r="DJ260" s="96">
        <v>0</v>
      </c>
      <c r="DK260" s="96">
        <v>0</v>
      </c>
      <c r="DL260" s="96">
        <v>0</v>
      </c>
      <c r="DM260" s="96">
        <v>0</v>
      </c>
      <c r="DN260" s="96">
        <v>0</v>
      </c>
      <c r="DO260" s="96">
        <v>0</v>
      </c>
      <c r="DP260" s="96">
        <v>0</v>
      </c>
      <c r="DQ260" s="96">
        <v>0</v>
      </c>
      <c r="DR260" s="96">
        <v>0</v>
      </c>
      <c r="DS260" s="96">
        <v>0</v>
      </c>
      <c r="DT260" s="96">
        <v>0</v>
      </c>
      <c r="DU260" s="96">
        <v>0</v>
      </c>
      <c r="DV260" s="96">
        <v>166.46343480226199</v>
      </c>
      <c r="DW260" s="96">
        <v>152.31379462318469</v>
      </c>
      <c r="DX260" s="96">
        <v>138.1825388960458</v>
      </c>
      <c r="DY260" s="96">
        <v>123.5915492957748</v>
      </c>
      <c r="DZ260" s="96">
        <v>109.0201339329891</v>
      </c>
      <c r="EA260" s="96">
        <v>94.468253444980377</v>
      </c>
      <c r="EB260" s="96">
        <v>79.935868574503218</v>
      </c>
      <c r="EC260" s="96">
        <v>65.185185185182178</v>
      </c>
      <c r="ED260" s="96">
        <v>50.691992191784678</v>
      </c>
      <c r="EE260" s="96">
        <v>36.218177035956963</v>
      </c>
      <c r="EF260" s="96">
        <v>21.763700880535101</v>
      </c>
      <c r="EG260" s="96">
        <v>7.3285249920626683</v>
      </c>
      <c r="EH260" s="101">
        <v>46204</v>
      </c>
      <c r="EI260" s="99">
        <v>0.03</v>
      </c>
      <c r="EJ260" t="s">
        <v>376</v>
      </c>
      <c r="EK260" s="101"/>
      <c r="EL260" s="99"/>
      <c r="EN260" s="101"/>
      <c r="EO260" s="99"/>
      <c r="EQ260" s="101"/>
      <c r="ER260" s="99"/>
    </row>
    <row r="261" spans="1:148" x14ac:dyDescent="0.3">
      <c r="A261" t="s">
        <v>41</v>
      </c>
      <c r="B261" t="s">
        <v>53</v>
      </c>
      <c r="C261" t="s">
        <v>77</v>
      </c>
      <c r="D261" t="s">
        <v>390</v>
      </c>
      <c r="E261" t="s">
        <v>699</v>
      </c>
      <c r="F261" s="94">
        <v>16800</v>
      </c>
      <c r="G261" s="95">
        <v>12</v>
      </c>
      <c r="H261" s="96">
        <v>1.04</v>
      </c>
      <c r="I261" s="96">
        <v>1.033194444444445</v>
      </c>
      <c r="J261" s="97">
        <v>0.98800419401896411</v>
      </c>
      <c r="K261" s="96">
        <v>1.006586906842317</v>
      </c>
      <c r="L261" s="96">
        <v>1.012141452489427</v>
      </c>
      <c r="M261" s="96">
        <v>1</v>
      </c>
      <c r="N261" s="98">
        <v>0.55000000000000004</v>
      </c>
      <c r="O261" s="98">
        <v>0.56034458367152262</v>
      </c>
      <c r="P261" s="98">
        <v>0.56045606813691706</v>
      </c>
      <c r="Q261" s="99">
        <v>0</v>
      </c>
      <c r="R261" s="96">
        <v>0.99999999999999978</v>
      </c>
      <c r="S261" s="96">
        <v>1.019011032976213</v>
      </c>
      <c r="T261" s="99">
        <v>-6.54380341880334E-3</v>
      </c>
      <c r="U261" s="99">
        <v>6.5869068423176644E-3</v>
      </c>
      <c r="V261" s="95">
        <v>0</v>
      </c>
      <c r="W261" s="99">
        <v>0</v>
      </c>
      <c r="X261" s="99">
        <v>0</v>
      </c>
      <c r="Y261" s="95">
        <v>0</v>
      </c>
      <c r="Z261" s="95">
        <v>1</v>
      </c>
      <c r="AA261" s="98">
        <v>0.56034458367152262</v>
      </c>
      <c r="AB261" s="98">
        <v>0.56045606813691706</v>
      </c>
      <c r="AC261" s="100">
        <v>0</v>
      </c>
      <c r="AD261" s="96">
        <v>0</v>
      </c>
      <c r="AE261" s="95">
        <v>1</v>
      </c>
      <c r="AF261" s="95">
        <v>0</v>
      </c>
      <c r="AG261" s="96">
        <v>1.023333333333333</v>
      </c>
      <c r="AH261" s="96">
        <v>0.99194865631796525</v>
      </c>
      <c r="AI261" s="96">
        <v>1.0150944412130971</v>
      </c>
      <c r="AJ261" s="96">
        <v>17472</v>
      </c>
      <c r="AK261" s="96">
        <v>17357.666666666672</v>
      </c>
      <c r="AL261" s="96">
        <v>16598.470459518601</v>
      </c>
      <c r="AM261" s="96">
        <v>16910.660034950932</v>
      </c>
      <c r="AN261" s="96">
        <v>17003.976401822369</v>
      </c>
      <c r="AO261" s="96">
        <v>16800</v>
      </c>
      <c r="AP261" s="96">
        <v>9240</v>
      </c>
      <c r="AQ261" s="96">
        <v>9413.7890056815795</v>
      </c>
      <c r="AR261" s="96">
        <v>9415.6619447002067</v>
      </c>
      <c r="AS261" s="96">
        <v>0</v>
      </c>
      <c r="AT261" s="96">
        <v>16800</v>
      </c>
      <c r="AU261" s="96">
        <v>17119.38535400038</v>
      </c>
      <c r="AV261" s="96">
        <v>9413.7890056815795</v>
      </c>
      <c r="AW261" s="96">
        <v>9415.6619447002067</v>
      </c>
      <c r="AX261" s="96">
        <v>16800</v>
      </c>
      <c r="AY261" s="96">
        <v>16632</v>
      </c>
      <c r="AZ261" s="96">
        <v>16464</v>
      </c>
      <c r="BA261" s="96">
        <v>11004</v>
      </c>
      <c r="BB261" s="96">
        <v>16800</v>
      </c>
      <c r="BC261" s="96">
        <v>16800</v>
      </c>
      <c r="BD261" s="96">
        <v>16800</v>
      </c>
      <c r="BE261" s="96">
        <v>16800</v>
      </c>
      <c r="BF261" s="96">
        <v>16800</v>
      </c>
      <c r="BG261" s="96">
        <v>16800</v>
      </c>
      <c r="BH261" s="96">
        <v>16800</v>
      </c>
      <c r="BI261" s="96">
        <v>16800</v>
      </c>
      <c r="BJ261" s="96">
        <v>16800</v>
      </c>
      <c r="BK261" s="96">
        <v>16800</v>
      </c>
      <c r="BL261" s="96">
        <v>16800</v>
      </c>
      <c r="BM261" s="96">
        <v>16800</v>
      </c>
      <c r="BN261" s="96">
        <v>531.84154020285655</v>
      </c>
      <c r="BO261" s="96">
        <v>531.7506102790793</v>
      </c>
      <c r="BP261" s="96">
        <v>531.65956229438154</v>
      </c>
      <c r="BQ261" s="96">
        <v>531.56530356081055</v>
      </c>
      <c r="BR261" s="96">
        <v>531.47091812562883</v>
      </c>
      <c r="BS261" s="96">
        <v>531.37640573318799</v>
      </c>
      <c r="BT261" s="96">
        <v>531.28176612716459</v>
      </c>
      <c r="BU261" s="96">
        <v>-135.39861112644539</v>
      </c>
      <c r="BV261" s="96">
        <v>-135.4898581466249</v>
      </c>
      <c r="BW261" s="96">
        <v>-135.58122823503621</v>
      </c>
      <c r="BX261" s="96">
        <v>-135.67272164081629</v>
      </c>
      <c r="BY261" s="96">
        <v>-135.76433861379621</v>
      </c>
      <c r="BZ261" s="96">
        <v>672.00000000000057</v>
      </c>
      <c r="CA261" s="96">
        <v>672.00000000000057</v>
      </c>
      <c r="CB261" s="96">
        <v>672.00000000000057</v>
      </c>
      <c r="CC261" s="96">
        <v>672.00000000000057</v>
      </c>
      <c r="CD261" s="96">
        <v>672.00000000000057</v>
      </c>
      <c r="CE261" s="96">
        <v>672.00000000000057</v>
      </c>
      <c r="CF261" s="96">
        <v>672.00000000000057</v>
      </c>
      <c r="CG261" s="96">
        <v>0</v>
      </c>
      <c r="CH261" s="96">
        <v>0</v>
      </c>
      <c r="CI261" s="96">
        <v>0</v>
      </c>
      <c r="CJ261" s="96">
        <v>0</v>
      </c>
      <c r="CK261" s="96">
        <v>0</v>
      </c>
      <c r="CL261" s="96">
        <v>16800</v>
      </c>
      <c r="CM261" s="96">
        <v>16800</v>
      </c>
      <c r="CN261" s="96">
        <v>16800</v>
      </c>
      <c r="CO261" s="96">
        <v>16800</v>
      </c>
      <c r="CP261" s="96">
        <v>16800</v>
      </c>
      <c r="CQ261" s="96">
        <v>16800</v>
      </c>
      <c r="CR261" s="96">
        <v>16800</v>
      </c>
      <c r="CS261" s="96">
        <v>16800</v>
      </c>
      <c r="CT261" s="96">
        <v>16800</v>
      </c>
      <c r="CU261" s="96">
        <v>16800</v>
      </c>
      <c r="CV261" s="96">
        <v>16800</v>
      </c>
      <c r="CW261" s="96">
        <v>16800</v>
      </c>
      <c r="CX261" s="96">
        <v>-134.76774980494639</v>
      </c>
      <c r="CY261" s="96">
        <v>-134.85518242396211</v>
      </c>
      <c r="CZ261" s="96">
        <v>-134.94272856309701</v>
      </c>
      <c r="DA261" s="96">
        <v>-135.03336196075799</v>
      </c>
      <c r="DB261" s="96">
        <v>-135.12411718689731</v>
      </c>
      <c r="DC261" s="96">
        <v>-135.21499448732061</v>
      </c>
      <c r="DD261" s="96">
        <v>-135.30599410849581</v>
      </c>
      <c r="DE261" s="96">
        <v>-135.39861112644539</v>
      </c>
      <c r="DF261" s="96">
        <v>-135.4898581466249</v>
      </c>
      <c r="DG261" s="96">
        <v>-135.58122823503621</v>
      </c>
      <c r="DH261" s="96">
        <v>-135.67272164081629</v>
      </c>
      <c r="DI261" s="96">
        <v>-135.76433861379621</v>
      </c>
      <c r="DJ261" s="96">
        <v>0</v>
      </c>
      <c r="DK261" s="96">
        <v>0</v>
      </c>
      <c r="DL261" s="96">
        <v>0</v>
      </c>
      <c r="DM261" s="96">
        <v>0</v>
      </c>
      <c r="DN261" s="96">
        <v>0</v>
      </c>
      <c r="DO261" s="96">
        <v>0</v>
      </c>
      <c r="DP261" s="96">
        <v>0</v>
      </c>
      <c r="DQ261" s="96">
        <v>0</v>
      </c>
      <c r="DR261" s="96">
        <v>0</v>
      </c>
      <c r="DS261" s="96">
        <v>0</v>
      </c>
      <c r="DT261" s="96">
        <v>0</v>
      </c>
      <c r="DU261" s="96">
        <v>0</v>
      </c>
      <c r="DV261" s="96">
        <v>-130.08828970544269</v>
      </c>
      <c r="DW261" s="96">
        <v>-119.1859176162816</v>
      </c>
      <c r="DX261" s="96">
        <v>-108.2692755648724</v>
      </c>
      <c r="DY261" s="96">
        <v>-96.967544288061447</v>
      </c>
      <c r="DZ261" s="96">
        <v>-85.650498161743542</v>
      </c>
      <c r="EA261" s="96">
        <v>-74.318106035345366</v>
      </c>
      <c r="EB261" s="96">
        <v>-62.97033667374707</v>
      </c>
      <c r="EC261" s="96">
        <v>-51.420748605962089</v>
      </c>
      <c r="ED261" s="96">
        <v>-40.041877352816527</v>
      </c>
      <c r="EE261" s="96">
        <v>-28.64753413206973</v>
      </c>
      <c r="EF261" s="96">
        <v>-17.237687366166998</v>
      </c>
      <c r="EG261" s="96">
        <v>-5.8123053915597467</v>
      </c>
      <c r="EH261" s="101">
        <v>46235</v>
      </c>
      <c r="EI261" s="99">
        <v>0.04</v>
      </c>
      <c r="EJ261" t="s">
        <v>376</v>
      </c>
      <c r="EK261" s="101"/>
      <c r="EL261" s="99"/>
      <c r="EN261" s="101"/>
      <c r="EO261" s="99"/>
      <c r="EQ261" s="101"/>
      <c r="ER261" s="99"/>
    </row>
    <row r="262" spans="1:148" x14ac:dyDescent="0.3">
      <c r="A262" t="s">
        <v>41</v>
      </c>
      <c r="B262" t="s">
        <v>53</v>
      </c>
      <c r="C262" t="s">
        <v>78</v>
      </c>
      <c r="D262" t="s">
        <v>392</v>
      </c>
      <c r="E262" t="s">
        <v>700</v>
      </c>
      <c r="F262" s="94">
        <v>12000</v>
      </c>
      <c r="G262" s="95">
        <v>12</v>
      </c>
      <c r="H262" s="96">
        <v>1</v>
      </c>
      <c r="I262" s="96">
        <v>1</v>
      </c>
      <c r="J262" s="97">
        <v>0.99099790299051793</v>
      </c>
      <c r="K262" s="96">
        <v>1</v>
      </c>
      <c r="L262" s="96">
        <v>1.009083870896514</v>
      </c>
      <c r="M262" s="96">
        <v>1</v>
      </c>
      <c r="N262" s="98">
        <v>0.53400000000000003</v>
      </c>
      <c r="O262" s="98">
        <v>0.53885078705873857</v>
      </c>
      <c r="P262" s="98">
        <v>0.53704602938511325</v>
      </c>
      <c r="Q262" s="99">
        <v>0</v>
      </c>
      <c r="R262" s="96">
        <v>1</v>
      </c>
      <c r="S262" s="96">
        <v>1.005704174878489</v>
      </c>
      <c r="T262" s="99">
        <v>0</v>
      </c>
      <c r="U262" s="99">
        <v>0</v>
      </c>
      <c r="V262" s="95">
        <v>0</v>
      </c>
      <c r="W262" s="99">
        <v>0</v>
      </c>
      <c r="X262" s="99">
        <v>0</v>
      </c>
      <c r="Y262" s="95">
        <v>0</v>
      </c>
      <c r="Z262" s="95">
        <v>1</v>
      </c>
      <c r="AA262" s="98">
        <v>0.53885078705873857</v>
      </c>
      <c r="AB262" s="98">
        <v>0.53704602938511325</v>
      </c>
      <c r="AC262" s="100">
        <v>0</v>
      </c>
      <c r="AD262" s="96">
        <v>0</v>
      </c>
      <c r="AE262" s="95">
        <v>0</v>
      </c>
      <c r="AF262" s="95">
        <v>0</v>
      </c>
      <c r="AG262" s="96">
        <v>1</v>
      </c>
      <c r="AH262" s="96">
        <v>1.004037852440528</v>
      </c>
      <c r="AI262" s="96">
        <v>1.004037852440528</v>
      </c>
      <c r="AJ262" s="96">
        <v>12000</v>
      </c>
      <c r="AK262" s="96">
        <v>12000</v>
      </c>
      <c r="AL262" s="96">
        <v>11891.974835886211</v>
      </c>
      <c r="AM262" s="96">
        <v>12000</v>
      </c>
      <c r="AN262" s="96">
        <v>12109.00645075817</v>
      </c>
      <c r="AO262" s="96">
        <v>12000</v>
      </c>
      <c r="AP262" s="96">
        <v>6408</v>
      </c>
      <c r="AQ262" s="96">
        <v>6466.209444704863</v>
      </c>
      <c r="AR262" s="96">
        <v>6444.5523526213592</v>
      </c>
      <c r="AS262" s="96">
        <v>0</v>
      </c>
      <c r="AT262" s="96">
        <v>12000</v>
      </c>
      <c r="AU262" s="96">
        <v>12068.450098541871</v>
      </c>
      <c r="AV262" s="96">
        <v>6466.209444704863</v>
      </c>
      <c r="AW262" s="96">
        <v>6444.5523526213592</v>
      </c>
      <c r="AX262" s="96">
        <v>12000</v>
      </c>
      <c r="AY262" s="96">
        <v>11880</v>
      </c>
      <c r="AZ262" s="96">
        <v>11940</v>
      </c>
      <c r="BA262" s="96">
        <v>7500</v>
      </c>
      <c r="BB262" s="96">
        <v>12000</v>
      </c>
      <c r="BC262" s="96">
        <v>12000</v>
      </c>
      <c r="BD262" s="96">
        <v>12000</v>
      </c>
      <c r="BE262" s="96">
        <v>12000</v>
      </c>
      <c r="BF262" s="96">
        <v>12000</v>
      </c>
      <c r="BG262" s="96">
        <v>12000</v>
      </c>
      <c r="BH262" s="96">
        <v>12000</v>
      </c>
      <c r="BI262" s="96">
        <v>12000</v>
      </c>
      <c r="BJ262" s="96">
        <v>12000</v>
      </c>
      <c r="BK262" s="96">
        <v>12000</v>
      </c>
      <c r="BL262" s="96">
        <v>12000</v>
      </c>
      <c r="BM262" s="96">
        <v>12000</v>
      </c>
      <c r="BN262" s="96">
        <v>48.543420316196517</v>
      </c>
      <c r="BO262" s="96">
        <v>48.527554344212298</v>
      </c>
      <c r="BP262" s="96">
        <v>48.511698740134612</v>
      </c>
      <c r="BQ262" s="96">
        <v>48.495316548195611</v>
      </c>
      <c r="BR262" s="96">
        <v>48.478945416913</v>
      </c>
      <c r="BS262" s="96">
        <v>48.462585335087738</v>
      </c>
      <c r="BT262" s="96">
        <v>48.446236291539442</v>
      </c>
      <c r="BU262" s="96">
        <v>48.429630530570478</v>
      </c>
      <c r="BV262" s="96">
        <v>48.413303710581168</v>
      </c>
      <c r="BW262" s="96">
        <v>48.39698789522906</v>
      </c>
      <c r="BX262" s="96">
        <v>48.380683073387047</v>
      </c>
      <c r="BY262" s="96">
        <v>48.364389233954697</v>
      </c>
      <c r="BZ262" s="96">
        <v>0</v>
      </c>
      <c r="CA262" s="96">
        <v>0</v>
      </c>
      <c r="CB262" s="96">
        <v>0</v>
      </c>
      <c r="CC262" s="96">
        <v>0</v>
      </c>
      <c r="CD262" s="96">
        <v>0</v>
      </c>
      <c r="CE262" s="96">
        <v>0</v>
      </c>
      <c r="CF262" s="96">
        <v>0</v>
      </c>
      <c r="CG262" s="96">
        <v>0</v>
      </c>
      <c r="CH262" s="96">
        <v>0</v>
      </c>
      <c r="CI262" s="96">
        <v>0</v>
      </c>
      <c r="CJ262" s="96">
        <v>0</v>
      </c>
      <c r="CK262" s="96">
        <v>0</v>
      </c>
      <c r="CL262" s="96">
        <v>12000</v>
      </c>
      <c r="CM262" s="96">
        <v>12000</v>
      </c>
      <c r="CN262" s="96">
        <v>12000</v>
      </c>
      <c r="CO262" s="96">
        <v>12000</v>
      </c>
      <c r="CP262" s="96">
        <v>12000</v>
      </c>
      <c r="CQ262" s="96">
        <v>12000</v>
      </c>
      <c r="CR262" s="96">
        <v>12000</v>
      </c>
      <c r="CS262" s="96">
        <v>12000</v>
      </c>
      <c r="CT262" s="96">
        <v>12000</v>
      </c>
      <c r="CU262" s="96">
        <v>12000</v>
      </c>
      <c r="CV262" s="96">
        <v>12000</v>
      </c>
      <c r="CW262" s="96">
        <v>12000</v>
      </c>
      <c r="CX262" s="96">
        <v>48.543420316196517</v>
      </c>
      <c r="CY262" s="96">
        <v>48.527554344212298</v>
      </c>
      <c r="CZ262" s="96">
        <v>48.511698740134612</v>
      </c>
      <c r="DA262" s="96">
        <v>48.495316548195611</v>
      </c>
      <c r="DB262" s="96">
        <v>48.478945416913</v>
      </c>
      <c r="DC262" s="96">
        <v>48.462585335087738</v>
      </c>
      <c r="DD262" s="96">
        <v>48.446236291539442</v>
      </c>
      <c r="DE262" s="96">
        <v>48.429630530570478</v>
      </c>
      <c r="DF262" s="96">
        <v>48.413303710581168</v>
      </c>
      <c r="DG262" s="96">
        <v>48.39698789522906</v>
      </c>
      <c r="DH262" s="96">
        <v>48.380683073387047</v>
      </c>
      <c r="DI262" s="96">
        <v>48.364389233954697</v>
      </c>
      <c r="DJ262" s="96">
        <v>0</v>
      </c>
      <c r="DK262" s="96">
        <v>0</v>
      </c>
      <c r="DL262" s="96">
        <v>0</v>
      </c>
      <c r="DM262" s="96">
        <v>0</v>
      </c>
      <c r="DN262" s="96">
        <v>0</v>
      </c>
      <c r="DO262" s="96">
        <v>0</v>
      </c>
      <c r="DP262" s="96">
        <v>0</v>
      </c>
      <c r="DQ262" s="96">
        <v>0</v>
      </c>
      <c r="DR262" s="96">
        <v>0</v>
      </c>
      <c r="DS262" s="96">
        <v>0</v>
      </c>
      <c r="DT262" s="96">
        <v>0</v>
      </c>
      <c r="DU262" s="96">
        <v>0</v>
      </c>
      <c r="DV262" s="96">
        <v>46.294712093031258</v>
      </c>
      <c r="DW262" s="96">
        <v>42.373348929079853</v>
      </c>
      <c r="DX262" s="96">
        <v>38.454537933317212</v>
      </c>
      <c r="DY262" s="96">
        <v>34.405566644245773</v>
      </c>
      <c r="DZ262" s="96">
        <v>30.359318072833648</v>
      </c>
      <c r="EA262" s="96">
        <v>26.315789473684958</v>
      </c>
      <c r="EB262" s="96">
        <v>22.274978105083498</v>
      </c>
      <c r="EC262" s="96">
        <v>18.17070551893973</v>
      </c>
      <c r="ED262" s="96">
        <v>14.135364833324889</v>
      </c>
      <c r="EE262" s="96">
        <v>10.102733130470829</v>
      </c>
      <c r="EF262" s="96">
        <v>6.0728076834228872</v>
      </c>
      <c r="EG262" s="96">
        <v>2.0455857688821411</v>
      </c>
      <c r="EH262" s="101"/>
      <c r="EI262" s="99"/>
      <c r="EK262" s="101"/>
      <c r="EL262" s="99"/>
      <c r="EN262" s="101"/>
      <c r="EO262" s="99"/>
      <c r="EQ262" s="101"/>
      <c r="ER262" s="99"/>
    </row>
    <row r="263" spans="1:148" x14ac:dyDescent="0.3">
      <c r="A263" t="s">
        <v>41</v>
      </c>
      <c r="B263" t="s">
        <v>53</v>
      </c>
      <c r="C263" t="s">
        <v>84</v>
      </c>
      <c r="D263" t="s">
        <v>394</v>
      </c>
      <c r="E263" t="s">
        <v>701</v>
      </c>
      <c r="F263" s="94">
        <v>27600</v>
      </c>
      <c r="G263" s="95">
        <v>12</v>
      </c>
      <c r="H263" s="96">
        <v>1.06</v>
      </c>
      <c r="I263" s="96">
        <v>1.0444500000000001</v>
      </c>
      <c r="J263" s="97">
        <v>0.99399161196207142</v>
      </c>
      <c r="K263" s="96">
        <v>1.0148882186796879</v>
      </c>
      <c r="L263" s="96">
        <v>1.006044706983058</v>
      </c>
      <c r="M263" s="96">
        <v>1</v>
      </c>
      <c r="N263" s="98">
        <v>0.56200000000000006</v>
      </c>
      <c r="O263" s="98">
        <v>0.57381488136717673</v>
      </c>
      <c r="P263" s="98">
        <v>0.54232815615570873</v>
      </c>
      <c r="Q263" s="99">
        <v>0</v>
      </c>
      <c r="R263" s="96">
        <v>0.97205346294046147</v>
      </c>
      <c r="S263" s="96">
        <v>0.9927403748134972</v>
      </c>
      <c r="T263" s="99">
        <v>-1.466981132075462E-2</v>
      </c>
      <c r="U263" s="99">
        <v>4.4066254966729002E-2</v>
      </c>
      <c r="V263" s="95">
        <v>0</v>
      </c>
      <c r="W263" s="99">
        <v>0</v>
      </c>
      <c r="X263" s="99">
        <v>0</v>
      </c>
      <c r="Y263" s="95">
        <v>0</v>
      </c>
      <c r="Z263" s="95">
        <v>1</v>
      </c>
      <c r="AA263" s="98">
        <v>0.57381488136717673</v>
      </c>
      <c r="AB263" s="98">
        <v>0.54232815615570873</v>
      </c>
      <c r="AC263" s="100">
        <v>0</v>
      </c>
      <c r="AD263" s="96">
        <v>0</v>
      </c>
      <c r="AE263" s="95">
        <v>1</v>
      </c>
      <c r="AF263" s="95">
        <v>1</v>
      </c>
      <c r="AG263" s="96">
        <v>1.0549999999999999</v>
      </c>
      <c r="AH263" s="96">
        <v>1.016200824295963</v>
      </c>
      <c r="AI263" s="96">
        <v>1.072092361910653</v>
      </c>
      <c r="AJ263" s="96">
        <v>29256</v>
      </c>
      <c r="AK263" s="96">
        <v>28826.82</v>
      </c>
      <c r="AL263" s="96">
        <v>27434.16849015317</v>
      </c>
      <c r="AM263" s="96">
        <v>28010.91483555939</v>
      </c>
      <c r="AN263" s="96">
        <v>27766.833912732411</v>
      </c>
      <c r="AO263" s="96">
        <v>27600</v>
      </c>
      <c r="AP263" s="96">
        <v>15511.2</v>
      </c>
      <c r="AQ263" s="96">
        <v>15837.290725734079</v>
      </c>
      <c r="AR263" s="96">
        <v>14968.25710989756</v>
      </c>
      <c r="AS263" s="96">
        <v>0</v>
      </c>
      <c r="AT263" s="96">
        <v>26828.67557715674</v>
      </c>
      <c r="AU263" s="96">
        <v>27399.634344852519</v>
      </c>
      <c r="AV263" s="96">
        <v>15837.290725734079</v>
      </c>
      <c r="AW263" s="96">
        <v>14968.25710989756</v>
      </c>
      <c r="AX263" s="96">
        <v>27600</v>
      </c>
      <c r="AY263" s="96">
        <v>27324</v>
      </c>
      <c r="AZ263" s="96">
        <v>27876</v>
      </c>
      <c r="BA263" s="96">
        <v>17802</v>
      </c>
      <c r="BB263" s="96">
        <v>27600</v>
      </c>
      <c r="BC263" s="96">
        <v>27600</v>
      </c>
      <c r="BD263" s="96">
        <v>27600</v>
      </c>
      <c r="BE263" s="96">
        <v>27600</v>
      </c>
      <c r="BF263" s="96">
        <v>27600</v>
      </c>
      <c r="BG263" s="96">
        <v>27600</v>
      </c>
      <c r="BH263" s="96">
        <v>27600</v>
      </c>
      <c r="BI263" s="96">
        <v>27600</v>
      </c>
      <c r="BJ263" s="96">
        <v>27600</v>
      </c>
      <c r="BK263" s="96">
        <v>27600</v>
      </c>
      <c r="BL263" s="96">
        <v>27600</v>
      </c>
      <c r="BM263" s="96">
        <v>27600</v>
      </c>
      <c r="BN263" s="96">
        <v>2133.483455553574</v>
      </c>
      <c r="BO263" s="96">
        <v>2132.8544443700212</v>
      </c>
      <c r="BP263" s="96">
        <v>2132.2270882575972</v>
      </c>
      <c r="BQ263" s="96">
        <v>2131.580199078096</v>
      </c>
      <c r="BR263" s="96">
        <v>2130.9350649350731</v>
      </c>
      <c r="BS263" s="96">
        <v>2130.2916786959481</v>
      </c>
      <c r="BT263" s="96">
        <v>2129.6500332668038</v>
      </c>
      <c r="BU263" s="96">
        <v>2128.999645641396</v>
      </c>
      <c r="BV263" s="96">
        <v>2128.3614889522919</v>
      </c>
      <c r="BW263" s="96">
        <v>1566.824579228703</v>
      </c>
      <c r="BX263" s="96">
        <v>1566.2018308150409</v>
      </c>
      <c r="BY263" s="96">
        <v>1565.580756013745</v>
      </c>
      <c r="BZ263" s="96">
        <v>1656.0000000000009</v>
      </c>
      <c r="CA263" s="96">
        <v>1656.0000000000009</v>
      </c>
      <c r="CB263" s="96">
        <v>1656.0000000000009</v>
      </c>
      <c r="CC263" s="96">
        <v>1656.0000000000009</v>
      </c>
      <c r="CD263" s="96">
        <v>1656.0000000000009</v>
      </c>
      <c r="CE263" s="96">
        <v>1656.0000000000009</v>
      </c>
      <c r="CF263" s="96">
        <v>1656.0000000000009</v>
      </c>
      <c r="CG263" s="96">
        <v>1656.0000000000009</v>
      </c>
      <c r="CH263" s="96">
        <v>1656.0000000000009</v>
      </c>
      <c r="CI263" s="96">
        <v>1104.0000000000009</v>
      </c>
      <c r="CJ263" s="96">
        <v>1104.0000000000009</v>
      </c>
      <c r="CK263" s="96">
        <v>1104.0000000000009</v>
      </c>
      <c r="CL263" s="96">
        <v>27600</v>
      </c>
      <c r="CM263" s="96">
        <v>27600</v>
      </c>
      <c r="CN263" s="96">
        <v>27600</v>
      </c>
      <c r="CO263" s="96">
        <v>27600</v>
      </c>
      <c r="CP263" s="96">
        <v>27600</v>
      </c>
      <c r="CQ263" s="96">
        <v>27600</v>
      </c>
      <c r="CR263" s="96">
        <v>27600</v>
      </c>
      <c r="CS263" s="96">
        <v>27600</v>
      </c>
      <c r="CT263" s="96">
        <v>27600</v>
      </c>
      <c r="CU263" s="96">
        <v>27600</v>
      </c>
      <c r="CV263" s="96">
        <v>27600</v>
      </c>
      <c r="CW263" s="96">
        <v>27600</v>
      </c>
      <c r="CX263" s="96">
        <v>450.45609014487928</v>
      </c>
      <c r="CY263" s="96">
        <v>449.86268336794052</v>
      </c>
      <c r="CZ263" s="96">
        <v>449.27083797886291</v>
      </c>
      <c r="DA263" s="96">
        <v>448.66056516801348</v>
      </c>
      <c r="DB263" s="96">
        <v>448.05194805195202</v>
      </c>
      <c r="DC263" s="96">
        <v>447.44497990183891</v>
      </c>
      <c r="DD263" s="96">
        <v>446.83965402528639</v>
      </c>
      <c r="DE263" s="96">
        <v>446.22608079376607</v>
      </c>
      <c r="DF263" s="96">
        <v>445.62404618140789</v>
      </c>
      <c r="DG263" s="96">
        <v>445.02363387374868</v>
      </c>
      <c r="DH263" s="96">
        <v>444.42483732215561</v>
      </c>
      <c r="DI263" s="96">
        <v>443.82765001321548</v>
      </c>
      <c r="DJ263" s="96">
        <v>1104.0000000000009</v>
      </c>
      <c r="DK263" s="96">
        <v>1104.0000000000009</v>
      </c>
      <c r="DL263" s="96">
        <v>1104.0000000000009</v>
      </c>
      <c r="DM263" s="96">
        <v>1104.0000000000009</v>
      </c>
      <c r="DN263" s="96">
        <v>1104.0000000000009</v>
      </c>
      <c r="DO263" s="96">
        <v>1104.0000000000009</v>
      </c>
      <c r="DP263" s="96">
        <v>1104.0000000000009</v>
      </c>
      <c r="DQ263" s="96">
        <v>1104.0000000000009</v>
      </c>
      <c r="DR263" s="96">
        <v>1104.0000000000009</v>
      </c>
      <c r="DS263" s="96">
        <v>0</v>
      </c>
      <c r="DT263" s="96">
        <v>0</v>
      </c>
      <c r="DU263" s="96">
        <v>0</v>
      </c>
      <c r="DV263" s="96">
        <v>1545.3765673808739</v>
      </c>
      <c r="DW263" s="96">
        <v>1507.5977766548799</v>
      </c>
      <c r="DX263" s="96">
        <v>1469.9167983149041</v>
      </c>
      <c r="DY263" s="96">
        <v>1431.060937397287</v>
      </c>
      <c r="DZ263" s="96">
        <v>1392.308810013566</v>
      </c>
      <c r="EA263" s="96">
        <v>1353.660001311222</v>
      </c>
      <c r="EB263" s="96">
        <v>1315.114098646879</v>
      </c>
      <c r="EC263" s="96">
        <v>1276.0413233948</v>
      </c>
      <c r="ED263" s="96">
        <v>1237.701673813207</v>
      </c>
      <c r="EE263" s="96">
        <v>91.792018085381159</v>
      </c>
      <c r="EF263" s="96">
        <v>55.122110061868753</v>
      </c>
      <c r="EG263" s="96">
        <v>18.54919134544151</v>
      </c>
      <c r="EH263" s="101">
        <v>46296</v>
      </c>
      <c r="EI263" s="99">
        <v>0.06</v>
      </c>
      <c r="EJ263" t="s">
        <v>376</v>
      </c>
      <c r="EK263" s="101">
        <v>46661</v>
      </c>
      <c r="EL263" s="99">
        <v>0.04</v>
      </c>
      <c r="EM263" t="s">
        <v>377</v>
      </c>
      <c r="EN263" s="101"/>
      <c r="EO263" s="99"/>
      <c r="EQ263" s="101"/>
      <c r="ER263" s="99"/>
    </row>
    <row r="264" spans="1:148" x14ac:dyDescent="0.3">
      <c r="A264" t="s">
        <v>41</v>
      </c>
      <c r="B264" t="s">
        <v>53</v>
      </c>
      <c r="C264" t="s">
        <v>89</v>
      </c>
      <c r="D264" t="s">
        <v>396</v>
      </c>
      <c r="E264" t="s">
        <v>702</v>
      </c>
      <c r="F264" s="94">
        <v>22800</v>
      </c>
      <c r="G264" s="95">
        <v>12</v>
      </c>
      <c r="H264" s="96">
        <v>1.02</v>
      </c>
      <c r="I264" s="96">
        <v>1.013055555555556</v>
      </c>
      <c r="J264" s="97">
        <v>0.9900000000000001</v>
      </c>
      <c r="K264" s="96">
        <v>1.0068549492733749</v>
      </c>
      <c r="L264" s="96">
        <v>1.0101010101010099</v>
      </c>
      <c r="M264" s="96">
        <v>1</v>
      </c>
      <c r="N264" s="98">
        <v>0.54600000000000004</v>
      </c>
      <c r="O264" s="98">
        <v>0.55529575990228575</v>
      </c>
      <c r="P264" s="98">
        <v>0.55151515151515162</v>
      </c>
      <c r="Q264" s="99">
        <v>0</v>
      </c>
      <c r="R264" s="96">
        <v>1</v>
      </c>
      <c r="S264" s="96">
        <v>1.0101010101010099</v>
      </c>
      <c r="T264" s="99">
        <v>-6.8082788671023353E-3</v>
      </c>
      <c r="U264" s="99">
        <v>6.8549492733751549E-3</v>
      </c>
      <c r="V264" s="95">
        <v>0</v>
      </c>
      <c r="W264" s="99">
        <v>0</v>
      </c>
      <c r="X264" s="99">
        <v>0</v>
      </c>
      <c r="Y264" s="95">
        <v>0</v>
      </c>
      <c r="Z264" s="95">
        <v>1</v>
      </c>
      <c r="AA264" s="98">
        <v>0.55529575990228575</v>
      </c>
      <c r="AB264" s="98">
        <v>0.55151515151515162</v>
      </c>
      <c r="AC264" s="100">
        <v>0</v>
      </c>
      <c r="AD264" s="96">
        <v>0</v>
      </c>
      <c r="AE264" s="95">
        <v>1</v>
      </c>
      <c r="AF264" s="95">
        <v>0</v>
      </c>
      <c r="AG264" s="96">
        <v>1.0166666666666659</v>
      </c>
      <c r="AH264" s="96">
        <v>1</v>
      </c>
      <c r="AI264" s="96">
        <v>1.0166666666666659</v>
      </c>
      <c r="AJ264" s="96">
        <v>23256</v>
      </c>
      <c r="AK264" s="96">
        <v>23097.666666666672</v>
      </c>
      <c r="AL264" s="96">
        <v>22572</v>
      </c>
      <c r="AM264" s="96">
        <v>22956.292843432959</v>
      </c>
      <c r="AN264" s="96">
        <v>23030.303030303028</v>
      </c>
      <c r="AO264" s="96">
        <v>22800</v>
      </c>
      <c r="AP264" s="96">
        <v>12448.8</v>
      </c>
      <c r="AQ264" s="96">
        <v>12660.74332577211</v>
      </c>
      <c r="AR264" s="96">
        <v>12574.54545454546</v>
      </c>
      <c r="AS264" s="96">
        <v>0</v>
      </c>
      <c r="AT264" s="96">
        <v>22800</v>
      </c>
      <c r="AU264" s="96">
        <v>23030.303030303028</v>
      </c>
      <c r="AV264" s="96">
        <v>12660.74332577211</v>
      </c>
      <c r="AW264" s="96">
        <v>12574.54545454546</v>
      </c>
      <c r="AX264" s="96">
        <v>22800</v>
      </c>
      <c r="AY264" s="96">
        <v>22572</v>
      </c>
      <c r="AZ264" s="96">
        <v>22572</v>
      </c>
      <c r="BA264" s="96">
        <v>14022</v>
      </c>
      <c r="BB264" s="96">
        <v>22800</v>
      </c>
      <c r="BC264" s="96">
        <v>22800</v>
      </c>
      <c r="BD264" s="96">
        <v>22800</v>
      </c>
      <c r="BE264" s="96">
        <v>22800</v>
      </c>
      <c r="BF264" s="96">
        <v>22800</v>
      </c>
      <c r="BG264" s="96">
        <v>22800</v>
      </c>
      <c r="BH264" s="96">
        <v>22800</v>
      </c>
      <c r="BI264" s="96">
        <v>22800</v>
      </c>
      <c r="BJ264" s="96">
        <v>22800</v>
      </c>
      <c r="BK264" s="96">
        <v>22800</v>
      </c>
      <c r="BL264" s="96">
        <v>22800</v>
      </c>
      <c r="BM264" s="96">
        <v>22800</v>
      </c>
      <c r="BN264" s="96">
        <v>456.0000000000004</v>
      </c>
      <c r="BO264" s="96">
        <v>456.0000000000004</v>
      </c>
      <c r="BP264" s="96">
        <v>456.0000000000004</v>
      </c>
      <c r="BQ264" s="96">
        <v>456.0000000000004</v>
      </c>
      <c r="BR264" s="96">
        <v>456.0000000000004</v>
      </c>
      <c r="BS264" s="96">
        <v>456.0000000000004</v>
      </c>
      <c r="BT264" s="96">
        <v>456.0000000000004</v>
      </c>
      <c r="BU264" s="96">
        <v>456.0000000000004</v>
      </c>
      <c r="BV264" s="96">
        <v>456.0000000000004</v>
      </c>
      <c r="BW264" s="96">
        <v>456.0000000000004</v>
      </c>
      <c r="BX264" s="96">
        <v>0</v>
      </c>
      <c r="BY264" s="96">
        <v>0</v>
      </c>
      <c r="BZ264" s="96">
        <v>456.0000000000004</v>
      </c>
      <c r="CA264" s="96">
        <v>456.0000000000004</v>
      </c>
      <c r="CB264" s="96">
        <v>456.0000000000004</v>
      </c>
      <c r="CC264" s="96">
        <v>456.0000000000004</v>
      </c>
      <c r="CD264" s="96">
        <v>456.0000000000004</v>
      </c>
      <c r="CE264" s="96">
        <v>456.0000000000004</v>
      </c>
      <c r="CF264" s="96">
        <v>456.0000000000004</v>
      </c>
      <c r="CG264" s="96">
        <v>456.0000000000004</v>
      </c>
      <c r="CH264" s="96">
        <v>456.0000000000004</v>
      </c>
      <c r="CI264" s="96">
        <v>456.0000000000004</v>
      </c>
      <c r="CJ264" s="96">
        <v>0</v>
      </c>
      <c r="CK264" s="96">
        <v>0</v>
      </c>
      <c r="CL264" s="96">
        <v>22800</v>
      </c>
      <c r="CM264" s="96">
        <v>22800</v>
      </c>
      <c r="CN264" s="96">
        <v>22800</v>
      </c>
      <c r="CO264" s="96">
        <v>22800</v>
      </c>
      <c r="CP264" s="96">
        <v>22800</v>
      </c>
      <c r="CQ264" s="96">
        <v>22800</v>
      </c>
      <c r="CR264" s="96">
        <v>22800</v>
      </c>
      <c r="CS264" s="96">
        <v>22800</v>
      </c>
      <c r="CT264" s="96">
        <v>22800</v>
      </c>
      <c r="CU264" s="96">
        <v>22800</v>
      </c>
      <c r="CV264" s="96">
        <v>22800</v>
      </c>
      <c r="CW264" s="96">
        <v>22800</v>
      </c>
      <c r="CX264" s="96">
        <v>0</v>
      </c>
      <c r="CY264" s="96">
        <v>0</v>
      </c>
      <c r="CZ264" s="96">
        <v>0</v>
      </c>
      <c r="DA264" s="96">
        <v>0</v>
      </c>
      <c r="DB264" s="96">
        <v>0</v>
      </c>
      <c r="DC264" s="96">
        <v>0</v>
      </c>
      <c r="DD264" s="96">
        <v>0</v>
      </c>
      <c r="DE264" s="96">
        <v>0</v>
      </c>
      <c r="DF264" s="96">
        <v>0</v>
      </c>
      <c r="DG264" s="96">
        <v>0</v>
      </c>
      <c r="DH264" s="96">
        <v>0</v>
      </c>
      <c r="DI264" s="96">
        <v>0</v>
      </c>
      <c r="DJ264" s="96">
        <v>0</v>
      </c>
      <c r="DK264" s="96">
        <v>0</v>
      </c>
      <c r="DL264" s="96">
        <v>0</v>
      </c>
      <c r="DM264" s="96">
        <v>0</v>
      </c>
      <c r="DN264" s="96">
        <v>0</v>
      </c>
      <c r="DO264" s="96">
        <v>0</v>
      </c>
      <c r="DP264" s="96">
        <v>0</v>
      </c>
      <c r="DQ264" s="96">
        <v>0</v>
      </c>
      <c r="DR264" s="96">
        <v>0</v>
      </c>
      <c r="DS264" s="96">
        <v>0</v>
      </c>
      <c r="DT264" s="96">
        <v>0</v>
      </c>
      <c r="DU264" s="96">
        <v>0</v>
      </c>
      <c r="DV264" s="96">
        <v>0</v>
      </c>
      <c r="DW264" s="96">
        <v>0</v>
      </c>
      <c r="DX264" s="96">
        <v>0</v>
      </c>
      <c r="DY264" s="96">
        <v>0</v>
      </c>
      <c r="DZ264" s="96">
        <v>0</v>
      </c>
      <c r="EA264" s="96">
        <v>0</v>
      </c>
      <c r="EB264" s="96">
        <v>0</v>
      </c>
      <c r="EC264" s="96">
        <v>0</v>
      </c>
      <c r="ED264" s="96">
        <v>0</v>
      </c>
      <c r="EE264" s="96">
        <v>0</v>
      </c>
      <c r="EF264" s="96">
        <v>0</v>
      </c>
      <c r="EG264" s="96">
        <v>0</v>
      </c>
      <c r="EH264" s="101">
        <v>46327</v>
      </c>
      <c r="EI264" s="99">
        <v>0.02</v>
      </c>
      <c r="EJ264" t="s">
        <v>376</v>
      </c>
      <c r="EK264" s="101"/>
      <c r="EL264" s="99"/>
      <c r="EN264" s="101"/>
      <c r="EO264" s="99"/>
      <c r="EQ264" s="101"/>
      <c r="ER264" s="99"/>
    </row>
    <row r="265" spans="1:148" x14ac:dyDescent="0.3">
      <c r="A265" t="s">
        <v>41</v>
      </c>
      <c r="B265" t="s">
        <v>53</v>
      </c>
      <c r="C265" t="s">
        <v>91</v>
      </c>
      <c r="D265" t="s">
        <v>398</v>
      </c>
      <c r="E265" t="s">
        <v>703</v>
      </c>
      <c r="F265" s="94">
        <v>18000</v>
      </c>
      <c r="G265" s="95">
        <v>12</v>
      </c>
      <c r="H265" s="96">
        <v>1</v>
      </c>
      <c r="I265" s="96">
        <v>1</v>
      </c>
      <c r="J265" s="97">
        <v>0.99299370897155337</v>
      </c>
      <c r="K265" s="96">
        <v>1</v>
      </c>
      <c r="L265" s="96">
        <v>1.007055725494679</v>
      </c>
      <c r="M265" s="96">
        <v>1</v>
      </c>
      <c r="N265" s="98">
        <v>0.53</v>
      </c>
      <c r="O265" s="98">
        <v>0.53373953451218004</v>
      </c>
      <c r="P265" s="98">
        <v>0.52842290358456201</v>
      </c>
      <c r="Q265" s="99">
        <v>0</v>
      </c>
      <c r="R265" s="96">
        <v>1</v>
      </c>
      <c r="S265" s="96">
        <v>0.99702434638596604</v>
      </c>
      <c r="T265" s="99">
        <v>0</v>
      </c>
      <c r="U265" s="99">
        <v>0</v>
      </c>
      <c r="V265" s="95">
        <v>0</v>
      </c>
      <c r="W265" s="99">
        <v>0</v>
      </c>
      <c r="X265" s="99">
        <v>0</v>
      </c>
      <c r="Y265" s="95">
        <v>0</v>
      </c>
      <c r="Z265" s="95">
        <v>1</v>
      </c>
      <c r="AA265" s="98">
        <v>0.53373953451218004</v>
      </c>
      <c r="AB265" s="98">
        <v>0.52842290358456201</v>
      </c>
      <c r="AC265" s="100">
        <v>0</v>
      </c>
      <c r="AD265" s="96">
        <v>0</v>
      </c>
      <c r="AE265" s="95">
        <v>0</v>
      </c>
      <c r="AF265" s="95">
        <v>0</v>
      </c>
      <c r="AG265" s="96">
        <v>1</v>
      </c>
      <c r="AH265" s="96">
        <v>1.012138206284618</v>
      </c>
      <c r="AI265" s="96">
        <v>1.012138206284618</v>
      </c>
      <c r="AJ265" s="96">
        <v>18000</v>
      </c>
      <c r="AK265" s="96">
        <v>18000</v>
      </c>
      <c r="AL265" s="96">
        <v>17873.88676148796</v>
      </c>
      <c r="AM265" s="96">
        <v>18000</v>
      </c>
      <c r="AN265" s="96">
        <v>18127.003058904229</v>
      </c>
      <c r="AO265" s="96">
        <v>18000</v>
      </c>
      <c r="AP265" s="96">
        <v>9540</v>
      </c>
      <c r="AQ265" s="96">
        <v>9607.3116212192399</v>
      </c>
      <c r="AR265" s="96">
        <v>9511.6122645221167</v>
      </c>
      <c r="AS265" s="96">
        <v>0</v>
      </c>
      <c r="AT265" s="96">
        <v>18000</v>
      </c>
      <c r="AU265" s="96">
        <v>17946.438234947389</v>
      </c>
      <c r="AV265" s="96">
        <v>9607.3116212192399</v>
      </c>
      <c r="AW265" s="96">
        <v>9511.6122645221167</v>
      </c>
      <c r="AX265" s="96">
        <v>18000</v>
      </c>
      <c r="AY265" s="96">
        <v>17820</v>
      </c>
      <c r="AZ265" s="96">
        <v>18090</v>
      </c>
      <c r="BA265" s="96">
        <v>11430</v>
      </c>
      <c r="BB265" s="96">
        <v>18000</v>
      </c>
      <c r="BC265" s="96">
        <v>18000</v>
      </c>
      <c r="BD265" s="96">
        <v>18000</v>
      </c>
      <c r="BE265" s="96">
        <v>18000</v>
      </c>
      <c r="BF265" s="96">
        <v>18000</v>
      </c>
      <c r="BG265" s="96">
        <v>18000</v>
      </c>
      <c r="BH265" s="96">
        <v>18000</v>
      </c>
      <c r="BI265" s="96">
        <v>18000</v>
      </c>
      <c r="BJ265" s="96">
        <v>18000</v>
      </c>
      <c r="BK265" s="96">
        <v>18000</v>
      </c>
      <c r="BL265" s="96">
        <v>18000</v>
      </c>
      <c r="BM265" s="96">
        <v>18000</v>
      </c>
      <c r="BN265" s="96">
        <v>219.69937634804239</v>
      </c>
      <c r="BO265" s="96">
        <v>219.4828622970544</v>
      </c>
      <c r="BP265" s="96">
        <v>219.26677457573001</v>
      </c>
      <c r="BQ265" s="96">
        <v>219.04380876175011</v>
      </c>
      <c r="BR265" s="96">
        <v>218.82129594164871</v>
      </c>
      <c r="BS265" s="96">
        <v>218.59923473631679</v>
      </c>
      <c r="BT265" s="96">
        <v>218.37762377224519</v>
      </c>
      <c r="BU265" s="96">
        <v>218.15283980542111</v>
      </c>
      <c r="BV265" s="96">
        <v>217.932132550501</v>
      </c>
      <c r="BW265" s="96">
        <v>217.7118714273885</v>
      </c>
      <c r="BX265" s="96">
        <v>217.49205508474441</v>
      </c>
      <c r="BY265" s="96">
        <v>217.27268217669729</v>
      </c>
      <c r="BZ265" s="96">
        <v>0</v>
      </c>
      <c r="CA265" s="96">
        <v>0</v>
      </c>
      <c r="CB265" s="96">
        <v>0</v>
      </c>
      <c r="CC265" s="96">
        <v>0</v>
      </c>
      <c r="CD265" s="96">
        <v>0</v>
      </c>
      <c r="CE265" s="96">
        <v>0</v>
      </c>
      <c r="CF265" s="96">
        <v>0</v>
      </c>
      <c r="CG265" s="96">
        <v>0</v>
      </c>
      <c r="CH265" s="96">
        <v>0</v>
      </c>
      <c r="CI265" s="96">
        <v>0</v>
      </c>
      <c r="CJ265" s="96">
        <v>0</v>
      </c>
      <c r="CK265" s="96">
        <v>0</v>
      </c>
      <c r="CL265" s="96">
        <v>18000</v>
      </c>
      <c r="CM265" s="96">
        <v>18000</v>
      </c>
      <c r="CN265" s="96">
        <v>18000</v>
      </c>
      <c r="CO265" s="96">
        <v>18000</v>
      </c>
      <c r="CP265" s="96">
        <v>18000</v>
      </c>
      <c r="CQ265" s="96">
        <v>18000</v>
      </c>
      <c r="CR265" s="96">
        <v>18000</v>
      </c>
      <c r="CS265" s="96">
        <v>18000</v>
      </c>
      <c r="CT265" s="96">
        <v>18000</v>
      </c>
      <c r="CU265" s="96">
        <v>18000</v>
      </c>
      <c r="CV265" s="96">
        <v>18000</v>
      </c>
      <c r="CW265" s="96">
        <v>18000</v>
      </c>
      <c r="CX265" s="96">
        <v>219.69937634804239</v>
      </c>
      <c r="CY265" s="96">
        <v>219.4828622970544</v>
      </c>
      <c r="CZ265" s="96">
        <v>219.26677457573001</v>
      </c>
      <c r="DA265" s="96">
        <v>219.04380876175011</v>
      </c>
      <c r="DB265" s="96">
        <v>218.82129594164871</v>
      </c>
      <c r="DC265" s="96">
        <v>218.59923473631679</v>
      </c>
      <c r="DD265" s="96">
        <v>218.37762377224519</v>
      </c>
      <c r="DE265" s="96">
        <v>218.15283980542111</v>
      </c>
      <c r="DF265" s="96">
        <v>217.932132550501</v>
      </c>
      <c r="DG265" s="96">
        <v>217.7118714273885</v>
      </c>
      <c r="DH265" s="96">
        <v>217.49205508474441</v>
      </c>
      <c r="DI265" s="96">
        <v>217.27268217669729</v>
      </c>
      <c r="DJ265" s="96">
        <v>0</v>
      </c>
      <c r="DK265" s="96">
        <v>0</v>
      </c>
      <c r="DL265" s="96">
        <v>0</v>
      </c>
      <c r="DM265" s="96">
        <v>0</v>
      </c>
      <c r="DN265" s="96">
        <v>0</v>
      </c>
      <c r="DO265" s="96">
        <v>0</v>
      </c>
      <c r="DP265" s="96">
        <v>0</v>
      </c>
      <c r="DQ265" s="96">
        <v>0</v>
      </c>
      <c r="DR265" s="96">
        <v>0</v>
      </c>
      <c r="DS265" s="96">
        <v>0</v>
      </c>
      <c r="DT265" s="96">
        <v>0</v>
      </c>
      <c r="DU265" s="96">
        <v>0</v>
      </c>
      <c r="DV265" s="96">
        <v>207.8329671781818</v>
      </c>
      <c r="DW265" s="96">
        <v>190.10528400276971</v>
      </c>
      <c r="DX265" s="96">
        <v>172.412087640339</v>
      </c>
      <c r="DY265" s="96">
        <v>154.15527520669411</v>
      </c>
      <c r="DZ265" s="96">
        <v>135.93510916599351</v>
      </c>
      <c r="EA265" s="96">
        <v>117.7514792899386</v>
      </c>
      <c r="EB265" s="96">
        <v>99.604275791857603</v>
      </c>
      <c r="EC265" s="96">
        <v>81.196791496481509</v>
      </c>
      <c r="ED265" s="96">
        <v>63.122705820661373</v>
      </c>
      <c r="EE265" s="96">
        <v>45.084718015877542</v>
      </c>
      <c r="EF265" s="96">
        <v>27.082720047101109</v>
      </c>
      <c r="EG265" s="96">
        <v>9.1166043099626393</v>
      </c>
      <c r="EH265" s="101"/>
      <c r="EI265" s="99"/>
      <c r="EK265" s="101"/>
      <c r="EL265" s="99"/>
      <c r="EN265" s="101"/>
      <c r="EO265" s="99"/>
      <c r="EQ265" s="101"/>
      <c r="ER265" s="99"/>
    </row>
    <row r="266" spans="1:148" x14ac:dyDescent="0.3">
      <c r="A266" t="s">
        <v>41</v>
      </c>
      <c r="B266" t="s">
        <v>53</v>
      </c>
      <c r="C266" t="s">
        <v>93</v>
      </c>
      <c r="D266" t="s">
        <v>400</v>
      </c>
      <c r="E266" t="s">
        <v>704</v>
      </c>
      <c r="F266" s="94">
        <v>13200</v>
      </c>
      <c r="G266" s="95">
        <v>12</v>
      </c>
      <c r="H266" s="96">
        <v>1.04</v>
      </c>
      <c r="I266" s="96">
        <v>1.04</v>
      </c>
      <c r="J266" s="97">
        <v>0.98900209700948194</v>
      </c>
      <c r="K266" s="96">
        <v>0.99999999999999978</v>
      </c>
      <c r="L266" s="96">
        <v>1.011120201892163</v>
      </c>
      <c r="M266" s="96">
        <v>1</v>
      </c>
      <c r="N266" s="98">
        <v>0.55800000000000005</v>
      </c>
      <c r="O266" s="98">
        <v>0.56420507265582687</v>
      </c>
      <c r="P266" s="98">
        <v>0.56611134421243869</v>
      </c>
      <c r="Q266" s="99">
        <v>0</v>
      </c>
      <c r="R266" s="96">
        <v>0.99999999999999978</v>
      </c>
      <c r="S266" s="96">
        <v>1.0145364591620769</v>
      </c>
      <c r="T266" s="99">
        <v>0</v>
      </c>
      <c r="U266" s="99">
        <v>0</v>
      </c>
      <c r="V266" s="95">
        <v>0</v>
      </c>
      <c r="W266" s="99">
        <v>0</v>
      </c>
      <c r="X266" s="99">
        <v>0</v>
      </c>
      <c r="Y266" s="95">
        <v>0</v>
      </c>
      <c r="Z266" s="95">
        <v>1</v>
      </c>
      <c r="AA266" s="98">
        <v>0.56420507265582687</v>
      </c>
      <c r="AB266" s="98">
        <v>0.56611134421243869</v>
      </c>
      <c r="AC266" s="100">
        <v>0</v>
      </c>
      <c r="AD266" s="96">
        <v>0</v>
      </c>
      <c r="AE266" s="95">
        <v>1</v>
      </c>
      <c r="AF266" s="95">
        <v>0</v>
      </c>
      <c r="AG266" s="96">
        <v>1</v>
      </c>
      <c r="AH266" s="96">
        <v>0.99597028697853884</v>
      </c>
      <c r="AI266" s="96">
        <v>0.99597028697853884</v>
      </c>
      <c r="AJ266" s="96">
        <v>13728</v>
      </c>
      <c r="AK266" s="96">
        <v>13728</v>
      </c>
      <c r="AL266" s="96">
        <v>13054.827680525161</v>
      </c>
      <c r="AM266" s="96">
        <v>13200</v>
      </c>
      <c r="AN266" s="96">
        <v>13346.786664976549</v>
      </c>
      <c r="AO266" s="96">
        <v>13200</v>
      </c>
      <c r="AP266" s="96">
        <v>7365.6</v>
      </c>
      <c r="AQ266" s="96">
        <v>7447.5069590569146</v>
      </c>
      <c r="AR266" s="96">
        <v>7472.6697436041904</v>
      </c>
      <c r="AS266" s="96">
        <v>0</v>
      </c>
      <c r="AT266" s="96">
        <v>13200</v>
      </c>
      <c r="AU266" s="96">
        <v>13391.88126093941</v>
      </c>
      <c r="AV266" s="96">
        <v>7447.5069590569146</v>
      </c>
      <c r="AW266" s="96">
        <v>7472.6697436041904</v>
      </c>
      <c r="AX266" s="96">
        <v>13200</v>
      </c>
      <c r="AY266" s="96">
        <v>13068</v>
      </c>
      <c r="AZ266" s="96">
        <v>13002</v>
      </c>
      <c r="BA266" s="96">
        <v>8646</v>
      </c>
      <c r="BB266" s="96">
        <v>13200</v>
      </c>
      <c r="BC266" s="96">
        <v>13200</v>
      </c>
      <c r="BD266" s="96">
        <v>13200</v>
      </c>
      <c r="BE266" s="96">
        <v>13200</v>
      </c>
      <c r="BF266" s="96">
        <v>13200</v>
      </c>
      <c r="BG266" s="96">
        <v>13200</v>
      </c>
      <c r="BH266" s="96">
        <v>13200</v>
      </c>
      <c r="BI266" s="96">
        <v>13200</v>
      </c>
      <c r="BJ266" s="96">
        <v>13200</v>
      </c>
      <c r="BK266" s="96">
        <v>13200</v>
      </c>
      <c r="BL266" s="96">
        <v>13200</v>
      </c>
      <c r="BM266" s="96">
        <v>13200</v>
      </c>
      <c r="BN266" s="96">
        <v>-53.09471201794085</v>
      </c>
      <c r="BO266" s="96">
        <v>-53.111978305443543</v>
      </c>
      <c r="BP266" s="96">
        <v>-53.129255826519113</v>
      </c>
      <c r="BQ266" s="96">
        <v>-53.147130849162757</v>
      </c>
      <c r="BR266" s="96">
        <v>-53.165017903743987</v>
      </c>
      <c r="BS266" s="96">
        <v>-53.182917002417618</v>
      </c>
      <c r="BT266" s="96">
        <v>-53.200828157350173</v>
      </c>
      <c r="BU266" s="96">
        <v>-53.219045304673209</v>
      </c>
      <c r="BV266" s="96">
        <v>-53.23698080684305</v>
      </c>
      <c r="BW266" s="96">
        <v>-53.254928402076239</v>
      </c>
      <c r="BX266" s="96">
        <v>-53.272888102609663</v>
      </c>
      <c r="BY266" s="96">
        <v>-53.290859920693379</v>
      </c>
      <c r="BZ266" s="96">
        <v>0</v>
      </c>
      <c r="CA266" s="96">
        <v>0</v>
      </c>
      <c r="CB266" s="96">
        <v>0</v>
      </c>
      <c r="CC266" s="96">
        <v>0</v>
      </c>
      <c r="CD266" s="96">
        <v>0</v>
      </c>
      <c r="CE266" s="96">
        <v>0</v>
      </c>
      <c r="CF266" s="96">
        <v>0</v>
      </c>
      <c r="CG266" s="96">
        <v>0</v>
      </c>
      <c r="CH266" s="96">
        <v>0</v>
      </c>
      <c r="CI266" s="96">
        <v>0</v>
      </c>
      <c r="CJ266" s="96">
        <v>0</v>
      </c>
      <c r="CK266" s="96">
        <v>0</v>
      </c>
      <c r="CL266" s="96">
        <v>13200</v>
      </c>
      <c r="CM266" s="96">
        <v>13200</v>
      </c>
      <c r="CN266" s="96">
        <v>13200</v>
      </c>
      <c r="CO266" s="96">
        <v>13200</v>
      </c>
      <c r="CP266" s="96">
        <v>13200</v>
      </c>
      <c r="CQ266" s="96">
        <v>13200</v>
      </c>
      <c r="CR266" s="96">
        <v>13200</v>
      </c>
      <c r="CS266" s="96">
        <v>13200</v>
      </c>
      <c r="CT266" s="96">
        <v>13200</v>
      </c>
      <c r="CU266" s="96">
        <v>13200</v>
      </c>
      <c r="CV266" s="96">
        <v>13200</v>
      </c>
      <c r="CW266" s="96">
        <v>13200</v>
      </c>
      <c r="CX266" s="96">
        <v>-53.09471201794085</v>
      </c>
      <c r="CY266" s="96">
        <v>-53.111978305443543</v>
      </c>
      <c r="CZ266" s="96">
        <v>-53.129255826519113</v>
      </c>
      <c r="DA266" s="96">
        <v>-53.147130849162757</v>
      </c>
      <c r="DB266" s="96">
        <v>-53.165017903743987</v>
      </c>
      <c r="DC266" s="96">
        <v>-53.182917002417618</v>
      </c>
      <c r="DD266" s="96">
        <v>-53.200828157350173</v>
      </c>
      <c r="DE266" s="96">
        <v>-53.219045304673209</v>
      </c>
      <c r="DF266" s="96">
        <v>-53.23698080684305</v>
      </c>
      <c r="DG266" s="96">
        <v>-53.254928402076239</v>
      </c>
      <c r="DH266" s="96">
        <v>-53.272888102609663</v>
      </c>
      <c r="DI266" s="96">
        <v>-53.290859920693379</v>
      </c>
      <c r="DJ266" s="96">
        <v>0</v>
      </c>
      <c r="DK266" s="96">
        <v>0</v>
      </c>
      <c r="DL266" s="96">
        <v>0</v>
      </c>
      <c r="DM266" s="96">
        <v>0</v>
      </c>
      <c r="DN266" s="96">
        <v>0</v>
      </c>
      <c r="DO266" s="96">
        <v>0</v>
      </c>
      <c r="DP266" s="96">
        <v>0</v>
      </c>
      <c r="DQ266" s="96">
        <v>0</v>
      </c>
      <c r="DR266" s="96">
        <v>0</v>
      </c>
      <c r="DS266" s="96">
        <v>0</v>
      </c>
      <c r="DT266" s="96">
        <v>0</v>
      </c>
      <c r="DU266" s="96">
        <v>0</v>
      </c>
      <c r="DV266" s="96">
        <v>-51.045326045464897</v>
      </c>
      <c r="DW266" s="96">
        <v>-46.752039314214542</v>
      </c>
      <c r="DX266" s="96">
        <v>-42.455948051085059</v>
      </c>
      <c r="DY266" s="96">
        <v>-38.011274906135071</v>
      </c>
      <c r="DZ266" s="96">
        <v>-33.563597888288932</v>
      </c>
      <c r="EA266" s="96">
        <v>-29.11291395132309</v>
      </c>
      <c r="EB266" s="96">
        <v>-24.65922004490184</v>
      </c>
      <c r="EC266" s="96">
        <v>-20.129427226299111</v>
      </c>
      <c r="ED266" s="96">
        <v>-15.669654743942459</v>
      </c>
      <c r="EE266" s="96">
        <v>-11.20686306607235</v>
      </c>
      <c r="EF266" s="96">
        <v>-6.7410491257284821</v>
      </c>
      <c r="EG266" s="96">
        <v>-2.2722098517959028</v>
      </c>
      <c r="EH266" s="101">
        <v>46023</v>
      </c>
      <c r="EI266" s="99">
        <v>0.04</v>
      </c>
      <c r="EJ266" t="s">
        <v>376</v>
      </c>
      <c r="EK266" s="101"/>
      <c r="EL266" s="99"/>
      <c r="EN266" s="101"/>
      <c r="EO266" s="99"/>
      <c r="EQ266" s="101"/>
      <c r="ER266" s="99"/>
    </row>
    <row r="267" spans="1:148" x14ac:dyDescent="0.3">
      <c r="A267" t="s">
        <v>41</v>
      </c>
      <c r="B267" t="s">
        <v>53</v>
      </c>
      <c r="C267" t="s">
        <v>95</v>
      </c>
      <c r="D267" t="s">
        <v>402</v>
      </c>
      <c r="E267" t="s">
        <v>705</v>
      </c>
      <c r="F267" s="94">
        <v>28800</v>
      </c>
      <c r="G267" s="95">
        <v>12</v>
      </c>
      <c r="H267" s="96">
        <v>1.05</v>
      </c>
      <c r="I267" s="96">
        <v>1.061638888888889</v>
      </c>
      <c r="J267" s="97">
        <v>0.99199580598103554</v>
      </c>
      <c r="K267" s="96">
        <v>0.9890368664800232</v>
      </c>
      <c r="L267" s="96">
        <v>1.008068778084247</v>
      </c>
      <c r="M267" s="96">
        <v>1</v>
      </c>
      <c r="N267" s="98">
        <v>0.54200000000000004</v>
      </c>
      <c r="O267" s="98">
        <v>0.54038331452625188</v>
      </c>
      <c r="P267" s="98">
        <v>0.52248301774148365</v>
      </c>
      <c r="Q267" s="99">
        <v>0</v>
      </c>
      <c r="R267" s="96">
        <v>0.96269554753309272</v>
      </c>
      <c r="S267" s="96">
        <v>1.0013454514372071</v>
      </c>
      <c r="T267" s="99">
        <v>1.108465608465603E-2</v>
      </c>
      <c r="U267" s="99">
        <v>2.7362045056124051E-2</v>
      </c>
      <c r="V267" s="95">
        <v>0</v>
      </c>
      <c r="W267" s="99">
        <v>0</v>
      </c>
      <c r="X267" s="99">
        <v>0</v>
      </c>
      <c r="Y267" s="95">
        <v>0</v>
      </c>
      <c r="Z267" s="95">
        <v>1</v>
      </c>
      <c r="AA267" s="98">
        <v>0.54038331452625188</v>
      </c>
      <c r="AB267" s="98">
        <v>0.52248301774148365</v>
      </c>
      <c r="AC267" s="100">
        <v>0</v>
      </c>
      <c r="AD267" s="96">
        <v>0</v>
      </c>
      <c r="AE267" s="95">
        <v>1</v>
      </c>
      <c r="AF267" s="95">
        <v>1</v>
      </c>
      <c r="AG267" s="96">
        <v>1.034166666666666</v>
      </c>
      <c r="AH267" s="96">
        <v>1.0080839018517109</v>
      </c>
      <c r="AI267" s="96">
        <v>1.042526647675871</v>
      </c>
      <c r="AJ267" s="96">
        <v>30240</v>
      </c>
      <c r="AK267" s="96">
        <v>30575.200000000001</v>
      </c>
      <c r="AL267" s="96">
        <v>28569.47921225382</v>
      </c>
      <c r="AM267" s="96">
        <v>28484.261754624669</v>
      </c>
      <c r="AN267" s="96">
        <v>29032.38080882631</v>
      </c>
      <c r="AO267" s="96">
        <v>28800</v>
      </c>
      <c r="AP267" s="96">
        <v>15609.6</v>
      </c>
      <c r="AQ267" s="96">
        <v>15563.03945835605</v>
      </c>
      <c r="AR267" s="96">
        <v>15047.51091095473</v>
      </c>
      <c r="AS267" s="96">
        <v>0</v>
      </c>
      <c r="AT267" s="96">
        <v>27725.63176895307</v>
      </c>
      <c r="AU267" s="96">
        <v>28838.749001391559</v>
      </c>
      <c r="AV267" s="96">
        <v>15563.03945835605</v>
      </c>
      <c r="AW267" s="96">
        <v>15047.51091095473</v>
      </c>
      <c r="AX267" s="96">
        <v>28800</v>
      </c>
      <c r="AY267" s="96">
        <v>28512</v>
      </c>
      <c r="AZ267" s="96">
        <v>28800</v>
      </c>
      <c r="BA267" s="96">
        <v>18000</v>
      </c>
      <c r="BB267" s="96">
        <v>28800</v>
      </c>
      <c r="BC267" s="96">
        <v>28800</v>
      </c>
      <c r="BD267" s="96">
        <v>28800</v>
      </c>
      <c r="BE267" s="96">
        <v>28800</v>
      </c>
      <c r="BF267" s="96">
        <v>28800</v>
      </c>
      <c r="BG267" s="96">
        <v>28800</v>
      </c>
      <c r="BH267" s="96">
        <v>28800</v>
      </c>
      <c r="BI267" s="96">
        <v>28800</v>
      </c>
      <c r="BJ267" s="96">
        <v>28800</v>
      </c>
      <c r="BK267" s="96">
        <v>28800</v>
      </c>
      <c r="BL267" s="96">
        <v>28800</v>
      </c>
      <c r="BM267" s="96">
        <v>28800</v>
      </c>
      <c r="BN267" s="96">
        <v>1685.359060141604</v>
      </c>
      <c r="BO267" s="96">
        <v>233.5221592802377</v>
      </c>
      <c r="BP267" s="96">
        <v>233.36922376760609</v>
      </c>
      <c r="BQ267" s="96">
        <v>1394.539767054905</v>
      </c>
      <c r="BR267" s="96">
        <v>1394.37576348782</v>
      </c>
      <c r="BS267" s="96">
        <v>1394.2119815668159</v>
      </c>
      <c r="BT267" s="96">
        <v>1394.0484208428809</v>
      </c>
      <c r="BU267" s="96">
        <v>1393.8824050002791</v>
      </c>
      <c r="BV267" s="96">
        <v>1393.7192889360581</v>
      </c>
      <c r="BW267" s="96">
        <v>1393.5563927218129</v>
      </c>
      <c r="BX267" s="96">
        <v>1393.3937159133529</v>
      </c>
      <c r="BY267" s="96">
        <v>1393.2312580677201</v>
      </c>
      <c r="BZ267" s="96">
        <v>1440.0000000000009</v>
      </c>
      <c r="CA267" s="96">
        <v>0</v>
      </c>
      <c r="CB267" s="96">
        <v>0</v>
      </c>
      <c r="CC267" s="96">
        <v>1152.0000000000009</v>
      </c>
      <c r="CD267" s="96">
        <v>1152.0000000000009</v>
      </c>
      <c r="CE267" s="96">
        <v>1152.0000000000009</v>
      </c>
      <c r="CF267" s="96">
        <v>1152.0000000000009</v>
      </c>
      <c r="CG267" s="96">
        <v>1152.0000000000009</v>
      </c>
      <c r="CH267" s="96">
        <v>1152.0000000000009</v>
      </c>
      <c r="CI267" s="96">
        <v>1152.0000000000009</v>
      </c>
      <c r="CJ267" s="96">
        <v>1152.0000000000009</v>
      </c>
      <c r="CK267" s="96">
        <v>1152.0000000000009</v>
      </c>
      <c r="CL267" s="96">
        <v>28800</v>
      </c>
      <c r="CM267" s="96">
        <v>28800</v>
      </c>
      <c r="CN267" s="96">
        <v>28800</v>
      </c>
      <c r="CO267" s="96">
        <v>28800</v>
      </c>
      <c r="CP267" s="96">
        <v>28800</v>
      </c>
      <c r="CQ267" s="96">
        <v>28800</v>
      </c>
      <c r="CR267" s="96">
        <v>28800</v>
      </c>
      <c r="CS267" s="96">
        <v>28800</v>
      </c>
      <c r="CT267" s="96">
        <v>28800</v>
      </c>
      <c r="CU267" s="96">
        <v>28800</v>
      </c>
      <c r="CV267" s="96">
        <v>28800</v>
      </c>
      <c r="CW267" s="96">
        <v>28800</v>
      </c>
      <c r="CX267" s="96">
        <v>233.675295372953</v>
      </c>
      <c r="CY267" s="96">
        <v>233.5221592802377</v>
      </c>
      <c r="CZ267" s="96">
        <v>233.36922376760609</v>
      </c>
      <c r="DA267" s="96">
        <v>233.21131447587081</v>
      </c>
      <c r="DB267" s="96">
        <v>233.053618738289</v>
      </c>
      <c r="DC267" s="96">
        <v>232.89613612193989</v>
      </c>
      <c r="DD267" s="96">
        <v>232.7388661950792</v>
      </c>
      <c r="DE267" s="96">
        <v>232.57923557719019</v>
      </c>
      <c r="DF267" s="96">
        <v>232.42239320774939</v>
      </c>
      <c r="DG267" s="96">
        <v>232.26576223251311</v>
      </c>
      <c r="DH267" s="96">
        <v>232.10934222437979</v>
      </c>
      <c r="DI267" s="96">
        <v>231.95313275742461</v>
      </c>
      <c r="DJ267" s="96">
        <v>1152.0000000000009</v>
      </c>
      <c r="DK267" s="96">
        <v>1152.0000000000009</v>
      </c>
      <c r="DL267" s="96">
        <v>1152.0000000000009</v>
      </c>
      <c r="DM267" s="96">
        <v>0</v>
      </c>
      <c r="DN267" s="96">
        <v>0</v>
      </c>
      <c r="DO267" s="96">
        <v>0</v>
      </c>
      <c r="DP267" s="96">
        <v>0</v>
      </c>
      <c r="DQ267" s="96">
        <v>0</v>
      </c>
      <c r="DR267" s="96">
        <v>0</v>
      </c>
      <c r="DS267" s="96">
        <v>0</v>
      </c>
      <c r="DT267" s="96">
        <v>0</v>
      </c>
      <c r="DU267" s="96">
        <v>0</v>
      </c>
      <c r="DV267" s="96">
        <v>1382.8292962591379</v>
      </c>
      <c r="DW267" s="96">
        <v>1363.208461877487</v>
      </c>
      <c r="DX267" s="96">
        <v>1343.6131206025209</v>
      </c>
      <c r="DY267" s="96">
        <v>164.78873239436641</v>
      </c>
      <c r="DZ267" s="96">
        <v>145.36017857731881</v>
      </c>
      <c r="EA267" s="96">
        <v>125.95767125997379</v>
      </c>
      <c r="EB267" s="96">
        <v>106.5811580993376</v>
      </c>
      <c r="EC267" s="96">
        <v>86.913580246909561</v>
      </c>
      <c r="ED267" s="96">
        <v>67.58932292237958</v>
      </c>
      <c r="EE267" s="96">
        <v>48.290902714609267</v>
      </c>
      <c r="EF267" s="96">
        <v>29.01826784071346</v>
      </c>
      <c r="EG267" s="96">
        <v>9.7713666560835577</v>
      </c>
      <c r="EH267" s="101">
        <v>46054</v>
      </c>
      <c r="EI267" s="99">
        <v>0.05</v>
      </c>
      <c r="EJ267" t="s">
        <v>376</v>
      </c>
      <c r="EK267" s="101">
        <v>46478</v>
      </c>
      <c r="EL267" s="99">
        <v>0.04</v>
      </c>
      <c r="EM267" t="s">
        <v>377</v>
      </c>
      <c r="EN267" s="101"/>
      <c r="EO267" s="99"/>
      <c r="EQ267" s="101"/>
      <c r="ER267" s="99"/>
    </row>
    <row r="268" spans="1:148" x14ac:dyDescent="0.3">
      <c r="A268" t="s">
        <v>41</v>
      </c>
      <c r="B268" t="s">
        <v>53</v>
      </c>
      <c r="C268" t="s">
        <v>98</v>
      </c>
      <c r="D268" t="s">
        <v>404</v>
      </c>
      <c r="E268" t="s">
        <v>706</v>
      </c>
      <c r="F268" s="94">
        <v>24000</v>
      </c>
      <c r="G268" s="95">
        <v>12</v>
      </c>
      <c r="H268" s="96">
        <v>1</v>
      </c>
      <c r="I268" s="96">
        <v>1</v>
      </c>
      <c r="J268" s="97">
        <v>0.98800419401896411</v>
      </c>
      <c r="K268" s="96">
        <v>1</v>
      </c>
      <c r="L268" s="96">
        <v>1.012141452489427</v>
      </c>
      <c r="M268" s="96">
        <v>1</v>
      </c>
      <c r="N268" s="98">
        <v>0.56999999999999995</v>
      </c>
      <c r="O268" s="98">
        <v>0.57692062791897336</v>
      </c>
      <c r="P268" s="98">
        <v>0.58083628879644134</v>
      </c>
      <c r="Q268" s="99">
        <v>0</v>
      </c>
      <c r="R268" s="96">
        <v>1</v>
      </c>
      <c r="S268" s="96">
        <v>1.019011032976213</v>
      </c>
      <c r="T268" s="99">
        <v>0</v>
      </c>
      <c r="U268" s="99">
        <v>0</v>
      </c>
      <c r="V268" s="95">
        <v>0</v>
      </c>
      <c r="W268" s="99">
        <v>0</v>
      </c>
      <c r="X268" s="99">
        <v>0</v>
      </c>
      <c r="Y268" s="95">
        <v>0</v>
      </c>
      <c r="Z268" s="95">
        <v>1</v>
      </c>
      <c r="AA268" s="98">
        <v>0.57692062791897336</v>
      </c>
      <c r="AB268" s="98">
        <v>0.58083628879644134</v>
      </c>
      <c r="AC268" s="100">
        <v>0</v>
      </c>
      <c r="AD268" s="96">
        <v>0</v>
      </c>
      <c r="AE268" s="95">
        <v>0</v>
      </c>
      <c r="AF268" s="95">
        <v>0</v>
      </c>
      <c r="AG268" s="96">
        <v>1</v>
      </c>
      <c r="AH268" s="96">
        <v>0.99194865631796525</v>
      </c>
      <c r="AI268" s="96">
        <v>0.99194865631796525</v>
      </c>
      <c r="AJ268" s="96">
        <v>24000</v>
      </c>
      <c r="AK268" s="96">
        <v>24000</v>
      </c>
      <c r="AL268" s="96">
        <v>23712.100656455139</v>
      </c>
      <c r="AM268" s="96">
        <v>24000</v>
      </c>
      <c r="AN268" s="96">
        <v>24291.394859746251</v>
      </c>
      <c r="AO268" s="96">
        <v>24000</v>
      </c>
      <c r="AP268" s="96">
        <v>13680</v>
      </c>
      <c r="AQ268" s="96">
        <v>13846.09507005536</v>
      </c>
      <c r="AR268" s="96">
        <v>13940.070931114589</v>
      </c>
      <c r="AS268" s="96">
        <v>0</v>
      </c>
      <c r="AT268" s="96">
        <v>24000</v>
      </c>
      <c r="AU268" s="96">
        <v>24456.264791429108</v>
      </c>
      <c r="AV268" s="96">
        <v>13846.09507005536</v>
      </c>
      <c r="AW268" s="96">
        <v>13940.070931114589</v>
      </c>
      <c r="AX268" s="96">
        <v>24000</v>
      </c>
      <c r="AY268" s="96">
        <v>23760</v>
      </c>
      <c r="AZ268" s="96">
        <v>23520</v>
      </c>
      <c r="BA268" s="96">
        <v>15480</v>
      </c>
      <c r="BB268" s="96">
        <v>24000</v>
      </c>
      <c r="BC268" s="96">
        <v>24000</v>
      </c>
      <c r="BD268" s="96">
        <v>24000</v>
      </c>
      <c r="BE268" s="96">
        <v>24000</v>
      </c>
      <c r="BF268" s="96">
        <v>24000</v>
      </c>
      <c r="BG268" s="96">
        <v>24000</v>
      </c>
      <c r="BH268" s="96">
        <v>24000</v>
      </c>
      <c r="BI268" s="96">
        <v>24000</v>
      </c>
      <c r="BJ268" s="96">
        <v>24000</v>
      </c>
      <c r="BK268" s="96">
        <v>24000</v>
      </c>
      <c r="BL268" s="96">
        <v>24000</v>
      </c>
      <c r="BM268" s="96">
        <v>24000</v>
      </c>
      <c r="BN268" s="96">
        <v>-192.5253568642091</v>
      </c>
      <c r="BO268" s="96">
        <v>-192.65026060566021</v>
      </c>
      <c r="BP268" s="96">
        <v>-192.77532651870999</v>
      </c>
      <c r="BQ268" s="96">
        <v>-192.90480280108289</v>
      </c>
      <c r="BR268" s="96">
        <v>-193.03445312413899</v>
      </c>
      <c r="BS268" s="96">
        <v>-193.16427783902949</v>
      </c>
      <c r="BT268" s="96">
        <v>-193.29427729785121</v>
      </c>
      <c r="BU268" s="96">
        <v>-193.42658732349349</v>
      </c>
      <c r="BV268" s="96">
        <v>-193.5569402094641</v>
      </c>
      <c r="BW268" s="96">
        <v>-193.68746890719461</v>
      </c>
      <c r="BX268" s="96">
        <v>-193.8181737725948</v>
      </c>
      <c r="BY268" s="96">
        <v>-193.949055162566</v>
      </c>
      <c r="BZ268" s="96">
        <v>0</v>
      </c>
      <c r="CA268" s="96">
        <v>0</v>
      </c>
      <c r="CB268" s="96">
        <v>0</v>
      </c>
      <c r="CC268" s="96">
        <v>0</v>
      </c>
      <c r="CD268" s="96">
        <v>0</v>
      </c>
      <c r="CE268" s="96">
        <v>0</v>
      </c>
      <c r="CF268" s="96">
        <v>0</v>
      </c>
      <c r="CG268" s="96">
        <v>0</v>
      </c>
      <c r="CH268" s="96">
        <v>0</v>
      </c>
      <c r="CI268" s="96">
        <v>0</v>
      </c>
      <c r="CJ268" s="96">
        <v>0</v>
      </c>
      <c r="CK268" s="96">
        <v>0</v>
      </c>
      <c r="CL268" s="96">
        <v>24000</v>
      </c>
      <c r="CM268" s="96">
        <v>24000</v>
      </c>
      <c r="CN268" s="96">
        <v>24000</v>
      </c>
      <c r="CO268" s="96">
        <v>24000</v>
      </c>
      <c r="CP268" s="96">
        <v>24000</v>
      </c>
      <c r="CQ268" s="96">
        <v>24000</v>
      </c>
      <c r="CR268" s="96">
        <v>24000</v>
      </c>
      <c r="CS268" s="96">
        <v>24000</v>
      </c>
      <c r="CT268" s="96">
        <v>24000</v>
      </c>
      <c r="CU268" s="96">
        <v>24000</v>
      </c>
      <c r="CV268" s="96">
        <v>24000</v>
      </c>
      <c r="CW268" s="96">
        <v>24000</v>
      </c>
      <c r="CX268" s="96">
        <v>-192.5253568642091</v>
      </c>
      <c r="CY268" s="96">
        <v>-192.65026060566021</v>
      </c>
      <c r="CZ268" s="96">
        <v>-192.77532651870999</v>
      </c>
      <c r="DA268" s="96">
        <v>-192.90480280108289</v>
      </c>
      <c r="DB268" s="96">
        <v>-193.03445312413899</v>
      </c>
      <c r="DC268" s="96">
        <v>-193.16427783902949</v>
      </c>
      <c r="DD268" s="96">
        <v>-193.29427729785121</v>
      </c>
      <c r="DE268" s="96">
        <v>-193.42658732349349</v>
      </c>
      <c r="DF268" s="96">
        <v>-193.5569402094641</v>
      </c>
      <c r="DG268" s="96">
        <v>-193.68746890719461</v>
      </c>
      <c r="DH268" s="96">
        <v>-193.8181737725948</v>
      </c>
      <c r="DI268" s="96">
        <v>-193.949055162566</v>
      </c>
      <c r="DJ268" s="96">
        <v>0</v>
      </c>
      <c r="DK268" s="96">
        <v>0</v>
      </c>
      <c r="DL268" s="96">
        <v>0</v>
      </c>
      <c r="DM268" s="96">
        <v>0</v>
      </c>
      <c r="DN268" s="96">
        <v>0</v>
      </c>
      <c r="DO268" s="96">
        <v>0</v>
      </c>
      <c r="DP268" s="96">
        <v>0</v>
      </c>
      <c r="DQ268" s="96">
        <v>0</v>
      </c>
      <c r="DR268" s="96">
        <v>0</v>
      </c>
      <c r="DS268" s="96">
        <v>0</v>
      </c>
      <c r="DT268" s="96">
        <v>0</v>
      </c>
      <c r="DU268" s="96">
        <v>0</v>
      </c>
      <c r="DV268" s="96">
        <v>-185.8404138649181</v>
      </c>
      <c r="DW268" s="96">
        <v>-170.26559659468799</v>
      </c>
      <c r="DX268" s="96">
        <v>-154.67039366410339</v>
      </c>
      <c r="DY268" s="96">
        <v>-138.52506326865921</v>
      </c>
      <c r="DZ268" s="96">
        <v>-122.3578545167765</v>
      </c>
      <c r="EA268" s="96">
        <v>-106.16872290763619</v>
      </c>
      <c r="EB268" s="96">
        <v>-89.957623819638684</v>
      </c>
      <c r="EC268" s="96">
        <v>-73.458212294231544</v>
      </c>
      <c r="ED268" s="96">
        <v>-57.202681932595027</v>
      </c>
      <c r="EE268" s="96">
        <v>-40.925048760099607</v>
      </c>
      <c r="EF268" s="96">
        <v>-24.625267665952851</v>
      </c>
      <c r="EG268" s="96">
        <v>-8.3032934165139238</v>
      </c>
      <c r="EH268" s="101"/>
      <c r="EI268" s="99"/>
      <c r="EK268" s="101"/>
      <c r="EL268" s="99"/>
      <c r="EN268" s="101"/>
      <c r="EO268" s="99"/>
      <c r="EQ268" s="101"/>
      <c r="ER268" s="99"/>
    </row>
    <row r="269" spans="1:148" x14ac:dyDescent="0.3">
      <c r="A269" t="s">
        <v>41</v>
      </c>
      <c r="B269" t="s">
        <v>53</v>
      </c>
      <c r="C269" t="s">
        <v>100</v>
      </c>
      <c r="D269" t="s">
        <v>406</v>
      </c>
      <c r="E269" t="s">
        <v>707</v>
      </c>
      <c r="F269" s="94">
        <v>19200</v>
      </c>
      <c r="G269" s="95">
        <v>12</v>
      </c>
      <c r="H269" s="96">
        <v>1.02</v>
      </c>
      <c r="I269" s="96">
        <v>1.0193749999999999</v>
      </c>
      <c r="J269" s="97">
        <v>0.99099790299051793</v>
      </c>
      <c r="K269" s="96">
        <v>1.000613120784795</v>
      </c>
      <c r="L269" s="96">
        <v>1.009083870896514</v>
      </c>
      <c r="M269" s="96">
        <v>1</v>
      </c>
      <c r="N269" s="98">
        <v>0.55400000000000005</v>
      </c>
      <c r="O269" s="98">
        <v>0.55937521890001463</v>
      </c>
      <c r="P269" s="98">
        <v>0.55716011288268319</v>
      </c>
      <c r="Q269" s="99">
        <v>0</v>
      </c>
      <c r="R269" s="96">
        <v>1</v>
      </c>
      <c r="S269" s="96">
        <v>1.005704174878489</v>
      </c>
      <c r="T269" s="99">
        <v>-6.1274509803932453E-4</v>
      </c>
      <c r="U269" s="99">
        <v>6.1312078479458521E-4</v>
      </c>
      <c r="V269" s="95">
        <v>0</v>
      </c>
      <c r="W269" s="99">
        <v>0</v>
      </c>
      <c r="X269" s="99">
        <v>0</v>
      </c>
      <c r="Y269" s="95">
        <v>0</v>
      </c>
      <c r="Z269" s="95">
        <v>1</v>
      </c>
      <c r="AA269" s="98">
        <v>0.55937521890001463</v>
      </c>
      <c r="AB269" s="98">
        <v>0.55716011288268319</v>
      </c>
      <c r="AC269" s="100">
        <v>0</v>
      </c>
      <c r="AD269" s="96">
        <v>0</v>
      </c>
      <c r="AE269" s="95">
        <v>1</v>
      </c>
      <c r="AF269" s="95">
        <v>0</v>
      </c>
      <c r="AG269" s="96">
        <v>1.0049999999999999</v>
      </c>
      <c r="AH269" s="96">
        <v>1.004037852440528</v>
      </c>
      <c r="AI269" s="96">
        <v>1.0090580722562781</v>
      </c>
      <c r="AJ269" s="96">
        <v>19584</v>
      </c>
      <c r="AK269" s="96">
        <v>19572</v>
      </c>
      <c r="AL269" s="96">
        <v>19027.15973741794</v>
      </c>
      <c r="AM269" s="96">
        <v>19211.771919068058</v>
      </c>
      <c r="AN269" s="96">
        <v>19374.410321213069</v>
      </c>
      <c r="AO269" s="96">
        <v>19200</v>
      </c>
      <c r="AP269" s="96">
        <v>10636.8</v>
      </c>
      <c r="AQ269" s="96">
        <v>10740.00420288028</v>
      </c>
      <c r="AR269" s="96">
        <v>10697.47416734752</v>
      </c>
      <c r="AS269" s="96">
        <v>0</v>
      </c>
      <c r="AT269" s="96">
        <v>19200</v>
      </c>
      <c r="AU269" s="96">
        <v>19309.52015766699</v>
      </c>
      <c r="AV269" s="96">
        <v>10740.00420288028</v>
      </c>
      <c r="AW269" s="96">
        <v>10697.47416734752</v>
      </c>
      <c r="AX269" s="96">
        <v>19200</v>
      </c>
      <c r="AY269" s="96">
        <v>19008</v>
      </c>
      <c r="AZ269" s="96">
        <v>19104</v>
      </c>
      <c r="BA269" s="96">
        <v>11808</v>
      </c>
      <c r="BB269" s="96">
        <v>19200</v>
      </c>
      <c r="BC269" s="96">
        <v>19200</v>
      </c>
      <c r="BD269" s="96">
        <v>19200</v>
      </c>
      <c r="BE269" s="96">
        <v>19200</v>
      </c>
      <c r="BF269" s="96">
        <v>19200</v>
      </c>
      <c r="BG269" s="96">
        <v>19200</v>
      </c>
      <c r="BH269" s="96">
        <v>19200</v>
      </c>
      <c r="BI269" s="96">
        <v>19200</v>
      </c>
      <c r="BJ269" s="96">
        <v>19200</v>
      </c>
      <c r="BK269" s="96">
        <v>19200</v>
      </c>
      <c r="BL269" s="96">
        <v>19200</v>
      </c>
      <c r="BM269" s="96">
        <v>19200</v>
      </c>
      <c r="BN269" s="96">
        <v>463.2228619560351</v>
      </c>
      <c r="BO269" s="96">
        <v>463.19696868975632</v>
      </c>
      <c r="BP269" s="96">
        <v>463.17109234389869</v>
      </c>
      <c r="BQ269" s="96">
        <v>77.592506477112977</v>
      </c>
      <c r="BR269" s="96">
        <v>77.566312667060799</v>
      </c>
      <c r="BS269" s="96">
        <v>77.54013653614038</v>
      </c>
      <c r="BT269" s="96">
        <v>77.513978066463096</v>
      </c>
      <c r="BU269" s="96">
        <v>77.487408848912764</v>
      </c>
      <c r="BV269" s="96">
        <v>77.461285936929869</v>
      </c>
      <c r="BW269" s="96">
        <v>77.435180632366496</v>
      </c>
      <c r="BX269" s="96">
        <v>77.409092917419287</v>
      </c>
      <c r="BY269" s="96">
        <v>77.383022774327515</v>
      </c>
      <c r="BZ269" s="96">
        <v>384.00000000000028</v>
      </c>
      <c r="CA269" s="96">
        <v>384.00000000000028</v>
      </c>
      <c r="CB269" s="96">
        <v>384.00000000000028</v>
      </c>
      <c r="CC269" s="96">
        <v>0</v>
      </c>
      <c r="CD269" s="96">
        <v>0</v>
      </c>
      <c r="CE269" s="96">
        <v>0</v>
      </c>
      <c r="CF269" s="96">
        <v>0</v>
      </c>
      <c r="CG269" s="96">
        <v>0</v>
      </c>
      <c r="CH269" s="96">
        <v>0</v>
      </c>
      <c r="CI269" s="96">
        <v>0</v>
      </c>
      <c r="CJ269" s="96">
        <v>0</v>
      </c>
      <c r="CK269" s="96">
        <v>0</v>
      </c>
      <c r="CL269" s="96">
        <v>19200</v>
      </c>
      <c r="CM269" s="96">
        <v>19200</v>
      </c>
      <c r="CN269" s="96">
        <v>19200</v>
      </c>
      <c r="CO269" s="96">
        <v>19200</v>
      </c>
      <c r="CP269" s="96">
        <v>19200</v>
      </c>
      <c r="CQ269" s="96">
        <v>19200</v>
      </c>
      <c r="CR269" s="96">
        <v>19200</v>
      </c>
      <c r="CS269" s="96">
        <v>19200</v>
      </c>
      <c r="CT269" s="96">
        <v>19200</v>
      </c>
      <c r="CU269" s="96">
        <v>19200</v>
      </c>
      <c r="CV269" s="96">
        <v>19200</v>
      </c>
      <c r="CW269" s="96">
        <v>19200</v>
      </c>
      <c r="CX269" s="96">
        <v>77.669472505914428</v>
      </c>
      <c r="CY269" s="96">
        <v>77.644086950739677</v>
      </c>
      <c r="CZ269" s="96">
        <v>77.61871798421538</v>
      </c>
      <c r="DA269" s="96">
        <v>77.592506477112977</v>
      </c>
      <c r="DB269" s="96">
        <v>77.566312667060799</v>
      </c>
      <c r="DC269" s="96">
        <v>77.54013653614038</v>
      </c>
      <c r="DD269" s="96">
        <v>77.513978066463096</v>
      </c>
      <c r="DE269" s="96">
        <v>77.487408848912764</v>
      </c>
      <c r="DF269" s="96">
        <v>77.461285936929869</v>
      </c>
      <c r="DG269" s="96">
        <v>77.435180632366496</v>
      </c>
      <c r="DH269" s="96">
        <v>77.409092917419287</v>
      </c>
      <c r="DI269" s="96">
        <v>77.383022774327515</v>
      </c>
      <c r="DJ269" s="96">
        <v>0</v>
      </c>
      <c r="DK269" s="96">
        <v>0</v>
      </c>
      <c r="DL269" s="96">
        <v>0</v>
      </c>
      <c r="DM269" s="96">
        <v>0</v>
      </c>
      <c r="DN269" s="96">
        <v>0</v>
      </c>
      <c r="DO269" s="96">
        <v>0</v>
      </c>
      <c r="DP269" s="96">
        <v>0</v>
      </c>
      <c r="DQ269" s="96">
        <v>0</v>
      </c>
      <c r="DR269" s="96">
        <v>0</v>
      </c>
      <c r="DS269" s="96">
        <v>0</v>
      </c>
      <c r="DT269" s="96">
        <v>0</v>
      </c>
      <c r="DU269" s="96">
        <v>0</v>
      </c>
      <c r="DV269" s="96">
        <v>74.071539348850024</v>
      </c>
      <c r="DW269" s="96">
        <v>67.797358286527754</v>
      </c>
      <c r="DX269" s="96">
        <v>61.527260693307539</v>
      </c>
      <c r="DY269" s="96">
        <v>55.048906630793233</v>
      </c>
      <c r="DZ269" s="96">
        <v>48.574908916533843</v>
      </c>
      <c r="EA269" s="96">
        <v>42.105263157895934</v>
      </c>
      <c r="EB269" s="96">
        <v>35.639964968133597</v>
      </c>
      <c r="EC269" s="96">
        <v>29.07312883030357</v>
      </c>
      <c r="ED269" s="96">
        <v>22.616583733319828</v>
      </c>
      <c r="EE269" s="96">
        <v>16.16437300875333</v>
      </c>
      <c r="EF269" s="96">
        <v>9.7164922934766196</v>
      </c>
      <c r="EG269" s="96">
        <v>3.2729372302114261</v>
      </c>
      <c r="EH269" s="101">
        <v>46113</v>
      </c>
      <c r="EI269" s="99">
        <v>0.02</v>
      </c>
      <c r="EJ269" t="s">
        <v>376</v>
      </c>
      <c r="EK269" s="101"/>
      <c r="EL269" s="99"/>
      <c r="EN269" s="101"/>
      <c r="EO269" s="99"/>
      <c r="EQ269" s="101"/>
      <c r="ER269" s="99"/>
    </row>
    <row r="270" spans="1:148" x14ac:dyDescent="0.3">
      <c r="A270" t="s">
        <v>41</v>
      </c>
      <c r="B270" t="s">
        <v>53</v>
      </c>
      <c r="C270" t="s">
        <v>102</v>
      </c>
      <c r="D270" t="s">
        <v>408</v>
      </c>
      <c r="E270" t="s">
        <v>708</v>
      </c>
      <c r="F270" s="94">
        <v>14400</v>
      </c>
      <c r="G270" s="95">
        <v>12</v>
      </c>
      <c r="H270" s="96">
        <v>1.03</v>
      </c>
      <c r="I270" s="96">
        <v>1.028333333333334</v>
      </c>
      <c r="J270" s="97">
        <v>0.99399161196207142</v>
      </c>
      <c r="K270" s="96">
        <v>1.00162074554295</v>
      </c>
      <c r="L270" s="96">
        <v>1.006044706983058</v>
      </c>
      <c r="M270" s="96">
        <v>1</v>
      </c>
      <c r="N270" s="98">
        <v>0.53800000000000003</v>
      </c>
      <c r="O270" s="98">
        <v>0.54212928420835527</v>
      </c>
      <c r="P270" s="98">
        <v>0.53409432164966142</v>
      </c>
      <c r="Q270" s="99">
        <v>0</v>
      </c>
      <c r="R270" s="96">
        <v>0.99999999999999978</v>
      </c>
      <c r="S270" s="96">
        <v>0.9927403748134972</v>
      </c>
      <c r="T270" s="99">
        <v>-1.618122977346093E-3</v>
      </c>
      <c r="U270" s="99">
        <v>1.620745542949775E-3</v>
      </c>
      <c r="V270" s="95">
        <v>0</v>
      </c>
      <c r="W270" s="99">
        <v>0</v>
      </c>
      <c r="X270" s="99">
        <v>0</v>
      </c>
      <c r="Y270" s="95">
        <v>0</v>
      </c>
      <c r="Z270" s="95">
        <v>1</v>
      </c>
      <c r="AA270" s="98">
        <v>0.54212928420835527</v>
      </c>
      <c r="AB270" s="98">
        <v>0.53409432164966142</v>
      </c>
      <c r="AC270" s="100">
        <v>0</v>
      </c>
      <c r="AD270" s="96">
        <v>0</v>
      </c>
      <c r="AE270" s="95">
        <v>1</v>
      </c>
      <c r="AF270" s="95">
        <v>0</v>
      </c>
      <c r="AG270" s="96">
        <v>1.01</v>
      </c>
      <c r="AH270" s="96">
        <v>1.016200824295963</v>
      </c>
      <c r="AI270" s="96">
        <v>1.0263637092757329</v>
      </c>
      <c r="AJ270" s="96">
        <v>14832</v>
      </c>
      <c r="AK270" s="96">
        <v>14808</v>
      </c>
      <c r="AL270" s="96">
        <v>14313.479212253829</v>
      </c>
      <c r="AM270" s="96">
        <v>14423.33873581847</v>
      </c>
      <c r="AN270" s="96">
        <v>14487.04378055604</v>
      </c>
      <c r="AO270" s="96">
        <v>14400</v>
      </c>
      <c r="AP270" s="96">
        <v>7747.2000000000007</v>
      </c>
      <c r="AQ270" s="96">
        <v>7806.6616926003162</v>
      </c>
      <c r="AR270" s="96">
        <v>7690.9582317551249</v>
      </c>
      <c r="AS270" s="96">
        <v>0</v>
      </c>
      <c r="AT270" s="96">
        <v>14400</v>
      </c>
      <c r="AU270" s="96">
        <v>14295.461397314361</v>
      </c>
      <c r="AV270" s="96">
        <v>7806.6616926003162</v>
      </c>
      <c r="AW270" s="96">
        <v>7690.9582317551249</v>
      </c>
      <c r="AX270" s="96">
        <v>14400</v>
      </c>
      <c r="AY270" s="96">
        <v>14256</v>
      </c>
      <c r="AZ270" s="96">
        <v>14544</v>
      </c>
      <c r="BA270" s="96">
        <v>9144</v>
      </c>
      <c r="BB270" s="96">
        <v>14400</v>
      </c>
      <c r="BC270" s="96">
        <v>14400</v>
      </c>
      <c r="BD270" s="96">
        <v>14400</v>
      </c>
      <c r="BE270" s="96">
        <v>14400</v>
      </c>
      <c r="BF270" s="96">
        <v>14400</v>
      </c>
      <c r="BG270" s="96">
        <v>14400</v>
      </c>
      <c r="BH270" s="96">
        <v>14400</v>
      </c>
      <c r="BI270" s="96">
        <v>14400</v>
      </c>
      <c r="BJ270" s="96">
        <v>14400</v>
      </c>
      <c r="BK270" s="96">
        <v>14400</v>
      </c>
      <c r="BL270" s="96">
        <v>14400</v>
      </c>
      <c r="BM270" s="96">
        <v>14400</v>
      </c>
      <c r="BN270" s="96">
        <v>674.07118583437898</v>
      </c>
      <c r="BO270" s="96">
        <v>673.75229419251173</v>
      </c>
      <c r="BP270" s="96">
        <v>673.43424162690258</v>
      </c>
      <c r="BQ270" s="96">
        <v>673.10628632507201</v>
      </c>
      <c r="BR270" s="96">
        <v>233.76623376623581</v>
      </c>
      <c r="BS270" s="96">
        <v>233.44955473139419</v>
      </c>
      <c r="BT270" s="96">
        <v>233.13373253493211</v>
      </c>
      <c r="BU270" s="96">
        <v>232.81360737066061</v>
      </c>
      <c r="BV270" s="96">
        <v>232.49950235551719</v>
      </c>
      <c r="BW270" s="96">
        <v>232.18624376021671</v>
      </c>
      <c r="BX270" s="96">
        <v>231.87382816808119</v>
      </c>
      <c r="BY270" s="96">
        <v>231.56225218080809</v>
      </c>
      <c r="BZ270" s="96">
        <v>432.0000000000004</v>
      </c>
      <c r="CA270" s="96">
        <v>432.0000000000004</v>
      </c>
      <c r="CB270" s="96">
        <v>432.0000000000004</v>
      </c>
      <c r="CC270" s="96">
        <v>432.0000000000004</v>
      </c>
      <c r="CD270" s="96">
        <v>0</v>
      </c>
      <c r="CE270" s="96">
        <v>0</v>
      </c>
      <c r="CF270" s="96">
        <v>0</v>
      </c>
      <c r="CG270" s="96">
        <v>0</v>
      </c>
      <c r="CH270" s="96">
        <v>0</v>
      </c>
      <c r="CI270" s="96">
        <v>0</v>
      </c>
      <c r="CJ270" s="96">
        <v>0</v>
      </c>
      <c r="CK270" s="96">
        <v>0</v>
      </c>
      <c r="CL270" s="96">
        <v>14400</v>
      </c>
      <c r="CM270" s="96">
        <v>14400</v>
      </c>
      <c r="CN270" s="96">
        <v>14400</v>
      </c>
      <c r="CO270" s="96">
        <v>14400</v>
      </c>
      <c r="CP270" s="96">
        <v>14400</v>
      </c>
      <c r="CQ270" s="96">
        <v>14400</v>
      </c>
      <c r="CR270" s="96">
        <v>14400</v>
      </c>
      <c r="CS270" s="96">
        <v>14400</v>
      </c>
      <c r="CT270" s="96">
        <v>14400</v>
      </c>
      <c r="CU270" s="96">
        <v>14400</v>
      </c>
      <c r="CV270" s="96">
        <v>14400</v>
      </c>
      <c r="CW270" s="96">
        <v>14400</v>
      </c>
      <c r="CX270" s="96">
        <v>235.02056877124139</v>
      </c>
      <c r="CY270" s="96">
        <v>234.71096523544719</v>
      </c>
      <c r="CZ270" s="96">
        <v>234.40217633679799</v>
      </c>
      <c r="DA270" s="96">
        <v>234.08377313113749</v>
      </c>
      <c r="DB270" s="96">
        <v>233.76623376623581</v>
      </c>
      <c r="DC270" s="96">
        <v>233.44955473139419</v>
      </c>
      <c r="DD270" s="96">
        <v>233.13373253493211</v>
      </c>
      <c r="DE270" s="96">
        <v>232.81360737066061</v>
      </c>
      <c r="DF270" s="96">
        <v>232.49950235551719</v>
      </c>
      <c r="DG270" s="96">
        <v>232.18624376021671</v>
      </c>
      <c r="DH270" s="96">
        <v>231.87382816808119</v>
      </c>
      <c r="DI270" s="96">
        <v>231.56225218080809</v>
      </c>
      <c r="DJ270" s="96">
        <v>0</v>
      </c>
      <c r="DK270" s="96">
        <v>0</v>
      </c>
      <c r="DL270" s="96">
        <v>0</v>
      </c>
      <c r="DM270" s="96">
        <v>0</v>
      </c>
      <c r="DN270" s="96">
        <v>0</v>
      </c>
      <c r="DO270" s="96">
        <v>0</v>
      </c>
      <c r="DP270" s="96">
        <v>0</v>
      </c>
      <c r="DQ270" s="96">
        <v>0</v>
      </c>
      <c r="DR270" s="96">
        <v>0</v>
      </c>
      <c r="DS270" s="96">
        <v>0</v>
      </c>
      <c r="DT270" s="96">
        <v>0</v>
      </c>
      <c r="DU270" s="96">
        <v>0</v>
      </c>
      <c r="DV270" s="96">
        <v>221.4263715957571</v>
      </c>
      <c r="DW270" s="96">
        <v>202.47380099743069</v>
      </c>
      <c r="DX270" s="96">
        <v>183.57030015797801</v>
      </c>
      <c r="DY270" s="96">
        <v>164.07739334311981</v>
      </c>
      <c r="DZ270" s="96">
        <v>144.6365267626586</v>
      </c>
      <c r="EA270" s="96">
        <v>125.2474922965995</v>
      </c>
      <c r="EB270" s="96">
        <v>105.9100829332163</v>
      </c>
      <c r="EC270" s="96">
        <v>86.308356218124871</v>
      </c>
      <c r="ED270" s="96">
        <v>67.074418300940053</v>
      </c>
      <c r="EE270" s="96">
        <v>47.891487696720603</v>
      </c>
      <c r="EF270" s="96">
        <v>28.75936177140979</v>
      </c>
      <c r="EG270" s="96">
        <v>9.6778389628390471</v>
      </c>
      <c r="EH270" s="101">
        <v>46143</v>
      </c>
      <c r="EI270" s="99">
        <v>0.03</v>
      </c>
      <c r="EJ270" t="s">
        <v>376</v>
      </c>
      <c r="EK270" s="101"/>
      <c r="EL270" s="99"/>
      <c r="EN270" s="101"/>
      <c r="EO270" s="99"/>
      <c r="EQ270" s="101"/>
      <c r="ER270" s="99"/>
    </row>
    <row r="271" spans="1:148" x14ac:dyDescent="0.3">
      <c r="A271" t="s">
        <v>41</v>
      </c>
      <c r="B271" t="s">
        <v>53</v>
      </c>
      <c r="C271" t="s">
        <v>103</v>
      </c>
      <c r="D271" t="s">
        <v>410</v>
      </c>
      <c r="E271" t="s">
        <v>709</v>
      </c>
      <c r="F271" s="94">
        <v>9600</v>
      </c>
      <c r="G271" s="95">
        <v>12</v>
      </c>
      <c r="H271" s="96">
        <v>1</v>
      </c>
      <c r="I271" s="96">
        <v>1.0034722222222221</v>
      </c>
      <c r="J271" s="97">
        <v>0.9900000000000001</v>
      </c>
      <c r="K271" s="96">
        <v>0.9965397923875432</v>
      </c>
      <c r="L271" s="96">
        <v>1.0101010101010099</v>
      </c>
      <c r="M271" s="96">
        <v>1</v>
      </c>
      <c r="N271" s="98">
        <v>0.56599999999999995</v>
      </c>
      <c r="O271" s="98">
        <v>0.56973891160742363</v>
      </c>
      <c r="P271" s="98">
        <v>0.5533490571802171</v>
      </c>
      <c r="Q271" s="99">
        <v>0</v>
      </c>
      <c r="R271" s="96">
        <v>0.9678720258099206</v>
      </c>
      <c r="S271" s="96">
        <v>1.0101010101010099</v>
      </c>
      <c r="T271" s="99">
        <v>3.4722222222223209E-3</v>
      </c>
      <c r="U271" s="99">
        <v>2.9619377162629631E-2</v>
      </c>
      <c r="V271" s="95">
        <v>0</v>
      </c>
      <c r="W271" s="99">
        <v>0</v>
      </c>
      <c r="X271" s="99">
        <v>0</v>
      </c>
      <c r="Y271" s="95">
        <v>0</v>
      </c>
      <c r="Z271" s="95">
        <v>1</v>
      </c>
      <c r="AA271" s="98">
        <v>0.56973891160742363</v>
      </c>
      <c r="AB271" s="98">
        <v>0.5533490571802171</v>
      </c>
      <c r="AC271" s="100">
        <v>0</v>
      </c>
      <c r="AD271" s="96">
        <v>0</v>
      </c>
      <c r="AE271" s="95">
        <v>0</v>
      </c>
      <c r="AF271" s="95">
        <v>1</v>
      </c>
      <c r="AG271" s="96">
        <v>1.0166666666666659</v>
      </c>
      <c r="AH271" s="96">
        <v>1</v>
      </c>
      <c r="AI271" s="96">
        <v>1.0166666666666659</v>
      </c>
      <c r="AJ271" s="96">
        <v>9600</v>
      </c>
      <c r="AK271" s="96">
        <v>9633.3333333333339</v>
      </c>
      <c r="AL271" s="96">
        <v>9504.0000000000018</v>
      </c>
      <c r="AM271" s="96">
        <v>9566.7820069204154</v>
      </c>
      <c r="AN271" s="96">
        <v>9696.9696969696961</v>
      </c>
      <c r="AO271" s="96">
        <v>9600</v>
      </c>
      <c r="AP271" s="96">
        <v>5433.5999999999995</v>
      </c>
      <c r="AQ271" s="96">
        <v>5469.4935514312656</v>
      </c>
      <c r="AR271" s="96">
        <v>5312.1509489300843</v>
      </c>
      <c r="AS271" s="96">
        <v>0</v>
      </c>
      <c r="AT271" s="96">
        <v>9291.5714477752372</v>
      </c>
      <c r="AU271" s="96">
        <v>9696.9696969696961</v>
      </c>
      <c r="AV271" s="96">
        <v>5469.4935514312656</v>
      </c>
      <c r="AW271" s="96">
        <v>5312.1509489300843</v>
      </c>
      <c r="AX271" s="96">
        <v>9600</v>
      </c>
      <c r="AY271" s="96">
        <v>9504</v>
      </c>
      <c r="AZ271" s="96">
        <v>9504</v>
      </c>
      <c r="BA271" s="96">
        <v>6288</v>
      </c>
      <c r="BB271" s="96">
        <v>9600</v>
      </c>
      <c r="BC271" s="96">
        <v>9600</v>
      </c>
      <c r="BD271" s="96">
        <v>9600</v>
      </c>
      <c r="BE271" s="96">
        <v>9600</v>
      </c>
      <c r="BF271" s="96">
        <v>9600</v>
      </c>
      <c r="BG271" s="96">
        <v>9600</v>
      </c>
      <c r="BH271" s="96">
        <v>9600</v>
      </c>
      <c r="BI271" s="96">
        <v>9600</v>
      </c>
      <c r="BJ271" s="96">
        <v>9600</v>
      </c>
      <c r="BK271" s="96">
        <v>9600</v>
      </c>
      <c r="BL271" s="96">
        <v>9600</v>
      </c>
      <c r="BM271" s="96">
        <v>9600</v>
      </c>
      <c r="BN271" s="96">
        <v>0</v>
      </c>
      <c r="BO271" s="96">
        <v>0</v>
      </c>
      <c r="BP271" s="96">
        <v>0</v>
      </c>
      <c r="BQ271" s="96">
        <v>0</v>
      </c>
      <c r="BR271" s="96">
        <v>0</v>
      </c>
      <c r="BS271" s="96">
        <v>0</v>
      </c>
      <c r="BT271" s="96">
        <v>0</v>
      </c>
      <c r="BU271" s="96">
        <v>384.00000000000028</v>
      </c>
      <c r="BV271" s="96">
        <v>384.00000000000028</v>
      </c>
      <c r="BW271" s="96">
        <v>384.00000000000028</v>
      </c>
      <c r="BX271" s="96">
        <v>384.00000000000028</v>
      </c>
      <c r="BY271" s="96">
        <v>384.00000000000028</v>
      </c>
      <c r="BZ271" s="96">
        <v>0</v>
      </c>
      <c r="CA271" s="96">
        <v>0</v>
      </c>
      <c r="CB271" s="96">
        <v>0</v>
      </c>
      <c r="CC271" s="96">
        <v>0</v>
      </c>
      <c r="CD271" s="96">
        <v>0</v>
      </c>
      <c r="CE271" s="96">
        <v>0</v>
      </c>
      <c r="CF271" s="96">
        <v>0</v>
      </c>
      <c r="CG271" s="96">
        <v>384.00000000000028</v>
      </c>
      <c r="CH271" s="96">
        <v>384.00000000000028</v>
      </c>
      <c r="CI271" s="96">
        <v>384.00000000000028</v>
      </c>
      <c r="CJ271" s="96">
        <v>384.00000000000028</v>
      </c>
      <c r="CK271" s="96">
        <v>384.00000000000028</v>
      </c>
      <c r="CL271" s="96">
        <v>9600</v>
      </c>
      <c r="CM271" s="96">
        <v>9600</v>
      </c>
      <c r="CN271" s="96">
        <v>9600</v>
      </c>
      <c r="CO271" s="96">
        <v>9600</v>
      </c>
      <c r="CP271" s="96">
        <v>9600</v>
      </c>
      <c r="CQ271" s="96">
        <v>9600</v>
      </c>
      <c r="CR271" s="96">
        <v>9600</v>
      </c>
      <c r="CS271" s="96">
        <v>9600</v>
      </c>
      <c r="CT271" s="96">
        <v>9600</v>
      </c>
      <c r="CU271" s="96">
        <v>9600</v>
      </c>
      <c r="CV271" s="96">
        <v>9600</v>
      </c>
      <c r="CW271" s="96">
        <v>9600</v>
      </c>
      <c r="CX271" s="96">
        <v>0</v>
      </c>
      <c r="CY271" s="96">
        <v>0</v>
      </c>
      <c r="CZ271" s="96">
        <v>0</v>
      </c>
      <c r="DA271" s="96">
        <v>0</v>
      </c>
      <c r="DB271" s="96">
        <v>0</v>
      </c>
      <c r="DC271" s="96">
        <v>0</v>
      </c>
      <c r="DD271" s="96">
        <v>0</v>
      </c>
      <c r="DE271" s="96">
        <v>0</v>
      </c>
      <c r="DF271" s="96">
        <v>0</v>
      </c>
      <c r="DG271" s="96">
        <v>0</v>
      </c>
      <c r="DH271" s="96">
        <v>0</v>
      </c>
      <c r="DI271" s="96">
        <v>0</v>
      </c>
      <c r="DJ271" s="96">
        <v>384.00000000000028</v>
      </c>
      <c r="DK271" s="96">
        <v>384.00000000000028</v>
      </c>
      <c r="DL271" s="96">
        <v>384.00000000000028</v>
      </c>
      <c r="DM271" s="96">
        <v>384.00000000000028</v>
      </c>
      <c r="DN271" s="96">
        <v>384.00000000000028</v>
      </c>
      <c r="DO271" s="96">
        <v>384.00000000000028</v>
      </c>
      <c r="DP271" s="96">
        <v>384.00000000000028</v>
      </c>
      <c r="DQ271" s="96">
        <v>0</v>
      </c>
      <c r="DR271" s="96">
        <v>0</v>
      </c>
      <c r="DS271" s="96">
        <v>0</v>
      </c>
      <c r="DT271" s="96">
        <v>0</v>
      </c>
      <c r="DU271" s="96">
        <v>0</v>
      </c>
      <c r="DV271" s="96">
        <v>384.00000000000028</v>
      </c>
      <c r="DW271" s="96">
        <v>384.00000000000028</v>
      </c>
      <c r="DX271" s="96">
        <v>384.00000000000028</v>
      </c>
      <c r="DY271" s="96">
        <v>384.00000000000028</v>
      </c>
      <c r="DZ271" s="96">
        <v>384.00000000000028</v>
      </c>
      <c r="EA271" s="96">
        <v>384.00000000000028</v>
      </c>
      <c r="EB271" s="96">
        <v>384.00000000000028</v>
      </c>
      <c r="EC271" s="96">
        <v>0</v>
      </c>
      <c r="ED271" s="96">
        <v>0</v>
      </c>
      <c r="EE271" s="96">
        <v>0</v>
      </c>
      <c r="EF271" s="96">
        <v>0</v>
      </c>
      <c r="EG271" s="96">
        <v>0</v>
      </c>
      <c r="EH271" s="101">
        <v>46600</v>
      </c>
      <c r="EI271" s="99">
        <v>0.04</v>
      </c>
      <c r="EJ271" t="s">
        <v>377</v>
      </c>
      <c r="EK271" s="101"/>
      <c r="EL271" s="99"/>
      <c r="EN271" s="101"/>
      <c r="EO271" s="99"/>
      <c r="EQ271" s="101"/>
      <c r="ER271" s="99"/>
    </row>
    <row r="272" spans="1:148" x14ac:dyDescent="0.3">
      <c r="A272" t="s">
        <v>41</v>
      </c>
      <c r="B272" t="s">
        <v>53</v>
      </c>
      <c r="C272" t="s">
        <v>105</v>
      </c>
      <c r="D272" t="s">
        <v>412</v>
      </c>
      <c r="E272" t="s">
        <v>710</v>
      </c>
      <c r="F272" s="94">
        <v>25200</v>
      </c>
      <c r="G272" s="95">
        <v>12</v>
      </c>
      <c r="H272" s="96">
        <v>1.05</v>
      </c>
      <c r="I272" s="96">
        <v>1.04375</v>
      </c>
      <c r="J272" s="97">
        <v>0.99299370897155337</v>
      </c>
      <c r="K272" s="96">
        <v>1.005988023952096</v>
      </c>
      <c r="L272" s="96">
        <v>1.007055725494679</v>
      </c>
      <c r="M272" s="96">
        <v>1</v>
      </c>
      <c r="N272" s="98">
        <v>0.55000000000000004</v>
      </c>
      <c r="O272" s="98">
        <v>0.55719729961502029</v>
      </c>
      <c r="P272" s="98">
        <v>0.54836339051228133</v>
      </c>
      <c r="Q272" s="99">
        <v>0</v>
      </c>
      <c r="R272" s="96">
        <v>1</v>
      </c>
      <c r="S272" s="96">
        <v>0.99702434638596604</v>
      </c>
      <c r="T272" s="99">
        <v>-5.9523809523810423E-3</v>
      </c>
      <c r="U272" s="99">
        <v>5.9880239520959666E-3</v>
      </c>
      <c r="V272" s="95">
        <v>0</v>
      </c>
      <c r="W272" s="99">
        <v>0</v>
      </c>
      <c r="X272" s="99">
        <v>0</v>
      </c>
      <c r="Y272" s="95">
        <v>0</v>
      </c>
      <c r="Z272" s="95">
        <v>1</v>
      </c>
      <c r="AA272" s="98">
        <v>0.55719729961502029</v>
      </c>
      <c r="AB272" s="98">
        <v>0.54836339051228133</v>
      </c>
      <c r="AC272" s="100">
        <v>0</v>
      </c>
      <c r="AD272" s="96">
        <v>0</v>
      </c>
      <c r="AE272" s="95">
        <v>1</v>
      </c>
      <c r="AF272" s="95">
        <v>0</v>
      </c>
      <c r="AG272" s="96">
        <v>1.0249999999999999</v>
      </c>
      <c r="AH272" s="96">
        <v>1.012138206284618</v>
      </c>
      <c r="AI272" s="96">
        <v>1.037442584375512</v>
      </c>
      <c r="AJ272" s="96">
        <v>26460</v>
      </c>
      <c r="AK272" s="96">
        <v>26302.5</v>
      </c>
      <c r="AL272" s="96">
        <v>25023.44146608315</v>
      </c>
      <c r="AM272" s="96">
        <v>25350.89820359282</v>
      </c>
      <c r="AN272" s="96">
        <v>25377.804282465921</v>
      </c>
      <c r="AO272" s="96">
        <v>25200</v>
      </c>
      <c r="AP272" s="96">
        <v>13860</v>
      </c>
      <c r="AQ272" s="96">
        <v>14041.37195029851</v>
      </c>
      <c r="AR272" s="96">
        <v>13818.75744090949</v>
      </c>
      <c r="AS272" s="96">
        <v>0</v>
      </c>
      <c r="AT272" s="96">
        <v>25200</v>
      </c>
      <c r="AU272" s="96">
        <v>25125.013528926349</v>
      </c>
      <c r="AV272" s="96">
        <v>14041.37195029851</v>
      </c>
      <c r="AW272" s="96">
        <v>13818.75744090949</v>
      </c>
      <c r="AX272" s="96">
        <v>25200</v>
      </c>
      <c r="AY272" s="96">
        <v>24948</v>
      </c>
      <c r="AZ272" s="96">
        <v>25326</v>
      </c>
      <c r="BA272" s="96">
        <v>15750</v>
      </c>
      <c r="BB272" s="96">
        <v>25200</v>
      </c>
      <c r="BC272" s="96">
        <v>25200</v>
      </c>
      <c r="BD272" s="96">
        <v>25200</v>
      </c>
      <c r="BE272" s="96">
        <v>25200</v>
      </c>
      <c r="BF272" s="96">
        <v>25200</v>
      </c>
      <c r="BG272" s="96">
        <v>25200</v>
      </c>
      <c r="BH272" s="96">
        <v>25200</v>
      </c>
      <c r="BI272" s="96">
        <v>25200</v>
      </c>
      <c r="BJ272" s="96">
        <v>25200</v>
      </c>
      <c r="BK272" s="96">
        <v>25200</v>
      </c>
      <c r="BL272" s="96">
        <v>25200</v>
      </c>
      <c r="BM272" s="96">
        <v>25200</v>
      </c>
      <c r="BN272" s="96">
        <v>1582.958083231623</v>
      </c>
      <c r="BO272" s="96">
        <v>1582.639807576669</v>
      </c>
      <c r="BP272" s="96">
        <v>1582.322158626323</v>
      </c>
      <c r="BQ272" s="96">
        <v>1581.9943988797729</v>
      </c>
      <c r="BR272" s="96">
        <v>1581.667305034224</v>
      </c>
      <c r="BS272" s="96">
        <v>1581.340875062386</v>
      </c>
      <c r="BT272" s="96">
        <v>305.7286732811433</v>
      </c>
      <c r="BU272" s="96">
        <v>305.41397572758962</v>
      </c>
      <c r="BV272" s="96">
        <v>305.10498557070139</v>
      </c>
      <c r="BW272" s="96">
        <v>304.79661999834377</v>
      </c>
      <c r="BX272" s="96">
        <v>304.48887711864211</v>
      </c>
      <c r="BY272" s="96">
        <v>304.18175504737621</v>
      </c>
      <c r="BZ272" s="96">
        <v>1260.0000000000009</v>
      </c>
      <c r="CA272" s="96">
        <v>1260.0000000000009</v>
      </c>
      <c r="CB272" s="96">
        <v>1260.0000000000009</v>
      </c>
      <c r="CC272" s="96">
        <v>1260.0000000000009</v>
      </c>
      <c r="CD272" s="96">
        <v>1260.0000000000009</v>
      </c>
      <c r="CE272" s="96">
        <v>1260.0000000000009</v>
      </c>
      <c r="CF272" s="96">
        <v>0</v>
      </c>
      <c r="CG272" s="96">
        <v>0</v>
      </c>
      <c r="CH272" s="96">
        <v>0</v>
      </c>
      <c r="CI272" s="96">
        <v>0</v>
      </c>
      <c r="CJ272" s="96">
        <v>0</v>
      </c>
      <c r="CK272" s="96">
        <v>0</v>
      </c>
      <c r="CL272" s="96">
        <v>25200</v>
      </c>
      <c r="CM272" s="96">
        <v>25200</v>
      </c>
      <c r="CN272" s="96">
        <v>25200</v>
      </c>
      <c r="CO272" s="96">
        <v>25200</v>
      </c>
      <c r="CP272" s="96">
        <v>25200</v>
      </c>
      <c r="CQ272" s="96">
        <v>25200</v>
      </c>
      <c r="CR272" s="96">
        <v>25200</v>
      </c>
      <c r="CS272" s="96">
        <v>25200</v>
      </c>
      <c r="CT272" s="96">
        <v>25200</v>
      </c>
      <c r="CU272" s="96">
        <v>25200</v>
      </c>
      <c r="CV272" s="96">
        <v>25200</v>
      </c>
      <c r="CW272" s="96">
        <v>25200</v>
      </c>
      <c r="CX272" s="96">
        <v>307.57912688725929</v>
      </c>
      <c r="CY272" s="96">
        <v>307.27600721587612</v>
      </c>
      <c r="CZ272" s="96">
        <v>306.97348440602201</v>
      </c>
      <c r="DA272" s="96">
        <v>306.66133226645007</v>
      </c>
      <c r="DB272" s="96">
        <v>306.34981431830812</v>
      </c>
      <c r="DC272" s="96">
        <v>306.03892863084349</v>
      </c>
      <c r="DD272" s="96">
        <v>305.7286732811433</v>
      </c>
      <c r="DE272" s="96">
        <v>305.41397572758962</v>
      </c>
      <c r="DF272" s="96">
        <v>305.10498557070139</v>
      </c>
      <c r="DG272" s="96">
        <v>304.79661999834377</v>
      </c>
      <c r="DH272" s="96">
        <v>304.48887711864211</v>
      </c>
      <c r="DI272" s="96">
        <v>304.18175504737621</v>
      </c>
      <c r="DJ272" s="96">
        <v>0</v>
      </c>
      <c r="DK272" s="96">
        <v>0</v>
      </c>
      <c r="DL272" s="96">
        <v>0</v>
      </c>
      <c r="DM272" s="96">
        <v>0</v>
      </c>
      <c r="DN272" s="96">
        <v>0</v>
      </c>
      <c r="DO272" s="96">
        <v>0</v>
      </c>
      <c r="DP272" s="96">
        <v>0</v>
      </c>
      <c r="DQ272" s="96">
        <v>0</v>
      </c>
      <c r="DR272" s="96">
        <v>0</v>
      </c>
      <c r="DS272" s="96">
        <v>0</v>
      </c>
      <c r="DT272" s="96">
        <v>0</v>
      </c>
      <c r="DU272" s="96">
        <v>0</v>
      </c>
      <c r="DV272" s="96">
        <v>290.96615404945447</v>
      </c>
      <c r="DW272" s="96">
        <v>266.14739760387761</v>
      </c>
      <c r="DX272" s="96">
        <v>241.37692269647459</v>
      </c>
      <c r="DY272" s="96">
        <v>215.8173852893718</v>
      </c>
      <c r="DZ272" s="96">
        <v>190.30915283239091</v>
      </c>
      <c r="EA272" s="96">
        <v>164.85207100591401</v>
      </c>
      <c r="EB272" s="96">
        <v>139.44598610860061</v>
      </c>
      <c r="EC272" s="96">
        <v>113.67550809507409</v>
      </c>
      <c r="ED272" s="96">
        <v>88.37178814892593</v>
      </c>
      <c r="EE272" s="96">
        <v>63.118605222228567</v>
      </c>
      <c r="EF272" s="96">
        <v>37.915808065941548</v>
      </c>
      <c r="EG272" s="96">
        <v>12.76324603394769</v>
      </c>
      <c r="EH272" s="101">
        <v>46204</v>
      </c>
      <c r="EI272" s="99">
        <v>0.05</v>
      </c>
      <c r="EJ272" t="s">
        <v>376</v>
      </c>
      <c r="EK272" s="101"/>
      <c r="EL272" s="99"/>
      <c r="EN272" s="101"/>
      <c r="EO272" s="99"/>
      <c r="EQ272" s="101"/>
      <c r="ER272" s="99"/>
    </row>
    <row r="273" spans="1:148" x14ac:dyDescent="0.3">
      <c r="A273" t="s">
        <v>41</v>
      </c>
      <c r="B273" t="s">
        <v>53</v>
      </c>
      <c r="C273" t="s">
        <v>106</v>
      </c>
      <c r="D273" t="s">
        <v>414</v>
      </c>
      <c r="E273" t="s">
        <v>711</v>
      </c>
      <c r="F273" s="94">
        <v>20400</v>
      </c>
      <c r="G273" s="95">
        <v>12</v>
      </c>
      <c r="H273" s="96">
        <v>1.06</v>
      </c>
      <c r="I273" s="96">
        <v>1.0497916666666669</v>
      </c>
      <c r="J273" s="97">
        <v>0.98900209700948194</v>
      </c>
      <c r="K273" s="96">
        <v>1.009724151617384</v>
      </c>
      <c r="L273" s="96">
        <v>1.011120201892163</v>
      </c>
      <c r="M273" s="96">
        <v>1</v>
      </c>
      <c r="N273" s="98">
        <v>0.53400000000000003</v>
      </c>
      <c r="O273" s="98">
        <v>0.54518862861269934</v>
      </c>
      <c r="P273" s="98">
        <v>0.54176246919254889</v>
      </c>
      <c r="Q273" s="99">
        <v>0</v>
      </c>
      <c r="R273" s="96">
        <v>0.99999999999999978</v>
      </c>
      <c r="S273" s="96">
        <v>1.0145364591620769</v>
      </c>
      <c r="T273" s="99">
        <v>-9.630503144654079E-3</v>
      </c>
      <c r="U273" s="99">
        <v>9.7241516173847131E-3</v>
      </c>
      <c r="V273" s="95">
        <v>0</v>
      </c>
      <c r="W273" s="99">
        <v>0</v>
      </c>
      <c r="X273" s="99">
        <v>0</v>
      </c>
      <c r="Y273" s="95">
        <v>0</v>
      </c>
      <c r="Z273" s="95">
        <v>1</v>
      </c>
      <c r="AA273" s="98">
        <v>0.54518862861269934</v>
      </c>
      <c r="AB273" s="98">
        <v>0.54176246919254889</v>
      </c>
      <c r="AC273" s="100">
        <v>0</v>
      </c>
      <c r="AD273" s="96">
        <v>0</v>
      </c>
      <c r="AE273" s="95">
        <v>1</v>
      </c>
      <c r="AF273" s="95">
        <v>0</v>
      </c>
      <c r="AG273" s="96">
        <v>1.0349999999999999</v>
      </c>
      <c r="AH273" s="96">
        <v>0.99597028697853884</v>
      </c>
      <c r="AI273" s="96">
        <v>1.030829365827</v>
      </c>
      <c r="AJ273" s="96">
        <v>21624</v>
      </c>
      <c r="AK273" s="96">
        <v>21415.75</v>
      </c>
      <c r="AL273" s="96">
        <v>20175.642778993431</v>
      </c>
      <c r="AM273" s="96">
        <v>20598.372692994639</v>
      </c>
      <c r="AN273" s="96">
        <v>20626.852118600131</v>
      </c>
      <c r="AO273" s="96">
        <v>20400</v>
      </c>
      <c r="AP273" s="96">
        <v>10893.6</v>
      </c>
      <c r="AQ273" s="96">
        <v>11121.848023699071</v>
      </c>
      <c r="AR273" s="96">
        <v>11051.954371528</v>
      </c>
      <c r="AS273" s="96">
        <v>0</v>
      </c>
      <c r="AT273" s="96">
        <v>20400</v>
      </c>
      <c r="AU273" s="96">
        <v>20696.543766906361</v>
      </c>
      <c r="AV273" s="96">
        <v>11121.848023699071</v>
      </c>
      <c r="AW273" s="96">
        <v>11051.954371528</v>
      </c>
      <c r="AX273" s="96">
        <v>20400</v>
      </c>
      <c r="AY273" s="96">
        <v>20196</v>
      </c>
      <c r="AZ273" s="96">
        <v>20094</v>
      </c>
      <c r="BA273" s="96">
        <v>13158</v>
      </c>
      <c r="BB273" s="96">
        <v>20400</v>
      </c>
      <c r="BC273" s="96">
        <v>20400</v>
      </c>
      <c r="BD273" s="96">
        <v>20400</v>
      </c>
      <c r="BE273" s="96">
        <v>20400</v>
      </c>
      <c r="BF273" s="96">
        <v>20400</v>
      </c>
      <c r="BG273" s="96">
        <v>20400</v>
      </c>
      <c r="BH273" s="96">
        <v>20400</v>
      </c>
      <c r="BI273" s="96">
        <v>20400</v>
      </c>
      <c r="BJ273" s="96">
        <v>20400</v>
      </c>
      <c r="BK273" s="96">
        <v>20400</v>
      </c>
      <c r="BL273" s="96">
        <v>20400</v>
      </c>
      <c r="BM273" s="96">
        <v>20400</v>
      </c>
      <c r="BN273" s="96">
        <v>1137.021208130609</v>
      </c>
      <c r="BO273" s="96">
        <v>1136.9929228123569</v>
      </c>
      <c r="BP273" s="96">
        <v>1136.964619091465</v>
      </c>
      <c r="BQ273" s="96">
        <v>1136.935336554372</v>
      </c>
      <c r="BR273" s="96">
        <v>1136.9060343067761</v>
      </c>
      <c r="BS273" s="96">
        <v>1136.8767123287689</v>
      </c>
      <c r="BT273" s="96">
        <v>1136.8473706004161</v>
      </c>
      <c r="BU273" s="96">
        <v>-82.247615470858591</v>
      </c>
      <c r="BV273" s="96">
        <v>-82.275333974211989</v>
      </c>
      <c r="BW273" s="96">
        <v>-82.3030711668451</v>
      </c>
      <c r="BX273" s="96">
        <v>-82.330827067669475</v>
      </c>
      <c r="BY273" s="96">
        <v>-82.35860169561704</v>
      </c>
      <c r="BZ273" s="96">
        <v>1224.0000000000009</v>
      </c>
      <c r="CA273" s="96">
        <v>1224.0000000000009</v>
      </c>
      <c r="CB273" s="96">
        <v>1224.0000000000009</v>
      </c>
      <c r="CC273" s="96">
        <v>1224.0000000000009</v>
      </c>
      <c r="CD273" s="96">
        <v>1224.0000000000009</v>
      </c>
      <c r="CE273" s="96">
        <v>1224.0000000000009</v>
      </c>
      <c r="CF273" s="96">
        <v>1224.0000000000009</v>
      </c>
      <c r="CG273" s="96">
        <v>0</v>
      </c>
      <c r="CH273" s="96">
        <v>0</v>
      </c>
      <c r="CI273" s="96">
        <v>0</v>
      </c>
      <c r="CJ273" s="96">
        <v>0</v>
      </c>
      <c r="CK273" s="96">
        <v>0</v>
      </c>
      <c r="CL273" s="96">
        <v>20400</v>
      </c>
      <c r="CM273" s="96">
        <v>20400</v>
      </c>
      <c r="CN273" s="96">
        <v>20400</v>
      </c>
      <c r="CO273" s="96">
        <v>20400</v>
      </c>
      <c r="CP273" s="96">
        <v>20400</v>
      </c>
      <c r="CQ273" s="96">
        <v>20400</v>
      </c>
      <c r="CR273" s="96">
        <v>20400</v>
      </c>
      <c r="CS273" s="96">
        <v>20400</v>
      </c>
      <c r="CT273" s="96">
        <v>20400</v>
      </c>
      <c r="CU273" s="96">
        <v>20400</v>
      </c>
      <c r="CV273" s="96">
        <v>20400</v>
      </c>
      <c r="CW273" s="96">
        <v>20400</v>
      </c>
      <c r="CX273" s="96">
        <v>-82.055464027726771</v>
      </c>
      <c r="CY273" s="96">
        <v>-82.082148290230933</v>
      </c>
      <c r="CZ273" s="96">
        <v>-82.108849913711339</v>
      </c>
      <c r="DA273" s="96">
        <v>-82.136474948706081</v>
      </c>
      <c r="DB273" s="96">
        <v>-82.164118578513438</v>
      </c>
      <c r="DC273" s="96">
        <v>-82.191780821918144</v>
      </c>
      <c r="DD273" s="96">
        <v>-82.219461697722977</v>
      </c>
      <c r="DE273" s="96">
        <v>-82.247615470858591</v>
      </c>
      <c r="DF273" s="96">
        <v>-82.275333974211989</v>
      </c>
      <c r="DG273" s="96">
        <v>-82.3030711668451</v>
      </c>
      <c r="DH273" s="96">
        <v>-82.330827067669475</v>
      </c>
      <c r="DI273" s="96">
        <v>-82.35860169561704</v>
      </c>
      <c r="DJ273" s="96">
        <v>0</v>
      </c>
      <c r="DK273" s="96">
        <v>0</v>
      </c>
      <c r="DL273" s="96">
        <v>0</v>
      </c>
      <c r="DM273" s="96">
        <v>0</v>
      </c>
      <c r="DN273" s="96">
        <v>0</v>
      </c>
      <c r="DO273" s="96">
        <v>0</v>
      </c>
      <c r="DP273" s="96">
        <v>0</v>
      </c>
      <c r="DQ273" s="96">
        <v>0</v>
      </c>
      <c r="DR273" s="96">
        <v>0</v>
      </c>
      <c r="DS273" s="96">
        <v>0</v>
      </c>
      <c r="DT273" s="96">
        <v>0</v>
      </c>
      <c r="DU273" s="96">
        <v>0</v>
      </c>
      <c r="DV273" s="96">
        <v>-78.888231161173024</v>
      </c>
      <c r="DW273" s="96">
        <v>-72.253151667422472</v>
      </c>
      <c r="DX273" s="96">
        <v>-65.613737897131458</v>
      </c>
      <c r="DY273" s="96">
        <v>-58.744697582208751</v>
      </c>
      <c r="DZ273" s="96">
        <v>-51.871014918264713</v>
      </c>
      <c r="EA273" s="96">
        <v>-44.992685197499327</v>
      </c>
      <c r="EB273" s="96">
        <v>-38.10970370575739</v>
      </c>
      <c r="EC273" s="96">
        <v>-31.109114804280441</v>
      </c>
      <c r="ED273" s="96">
        <v>-24.216739149729261</v>
      </c>
      <c r="EE273" s="96">
        <v>-17.31969746574817</v>
      </c>
      <c r="EF273" s="96">
        <v>-10.417985012489471</v>
      </c>
      <c r="EG273" s="96">
        <v>-3.5115970436845778</v>
      </c>
      <c r="EH273" s="101">
        <v>46235</v>
      </c>
      <c r="EI273" s="99">
        <v>0.06</v>
      </c>
      <c r="EJ273" t="s">
        <v>376</v>
      </c>
      <c r="EK273" s="101"/>
      <c r="EL273" s="99"/>
      <c r="EN273" s="101"/>
      <c r="EO273" s="99"/>
      <c r="EQ273" s="101"/>
      <c r="ER273" s="99"/>
    </row>
    <row r="274" spans="1:148" x14ac:dyDescent="0.3">
      <c r="A274" t="s">
        <v>41</v>
      </c>
      <c r="B274" t="s">
        <v>53</v>
      </c>
      <c r="C274" t="s">
        <v>107</v>
      </c>
      <c r="D274" t="s">
        <v>416</v>
      </c>
      <c r="E274" t="s">
        <v>712</v>
      </c>
      <c r="F274" s="94">
        <v>15600</v>
      </c>
      <c r="G274" s="95">
        <v>12</v>
      </c>
      <c r="H274" s="96">
        <v>1</v>
      </c>
      <c r="I274" s="96">
        <v>1</v>
      </c>
      <c r="J274" s="97">
        <v>0.99199580598103554</v>
      </c>
      <c r="K274" s="96">
        <v>1</v>
      </c>
      <c r="L274" s="96">
        <v>1.008068778084247</v>
      </c>
      <c r="M274" s="96">
        <v>1</v>
      </c>
      <c r="N274" s="98">
        <v>0.56200000000000006</v>
      </c>
      <c r="O274" s="98">
        <v>0.56653465328334673</v>
      </c>
      <c r="P274" s="98">
        <v>0.56275614370771032</v>
      </c>
      <c r="Q274" s="99">
        <v>0</v>
      </c>
      <c r="R274" s="96">
        <v>1</v>
      </c>
      <c r="S274" s="96">
        <v>1.0013454514372071</v>
      </c>
      <c r="T274" s="99">
        <v>0</v>
      </c>
      <c r="U274" s="99">
        <v>0</v>
      </c>
      <c r="V274" s="95">
        <v>0</v>
      </c>
      <c r="W274" s="99">
        <v>0</v>
      </c>
      <c r="X274" s="99">
        <v>0</v>
      </c>
      <c r="Y274" s="95">
        <v>0</v>
      </c>
      <c r="Z274" s="95">
        <v>1</v>
      </c>
      <c r="AA274" s="98">
        <v>0.56653465328334673</v>
      </c>
      <c r="AB274" s="98">
        <v>0.56275614370771032</v>
      </c>
      <c r="AC274" s="100">
        <v>0</v>
      </c>
      <c r="AD274" s="96">
        <v>0</v>
      </c>
      <c r="AE274" s="95">
        <v>0</v>
      </c>
      <c r="AF274" s="95">
        <v>0</v>
      </c>
      <c r="AG274" s="96">
        <v>1</v>
      </c>
      <c r="AH274" s="96">
        <v>1.0080839018517109</v>
      </c>
      <c r="AI274" s="96">
        <v>1.0080839018517109</v>
      </c>
      <c r="AJ274" s="96">
        <v>15600</v>
      </c>
      <c r="AK274" s="96">
        <v>15600</v>
      </c>
      <c r="AL274" s="96">
        <v>15475.134573304151</v>
      </c>
      <c r="AM274" s="96">
        <v>15600</v>
      </c>
      <c r="AN274" s="96">
        <v>15725.872938114249</v>
      </c>
      <c r="AO274" s="96">
        <v>15600</v>
      </c>
      <c r="AP274" s="96">
        <v>8767.2000000000007</v>
      </c>
      <c r="AQ274" s="96">
        <v>8837.9405912202092</v>
      </c>
      <c r="AR274" s="96">
        <v>8778.9958418402803</v>
      </c>
      <c r="AS274" s="96">
        <v>0</v>
      </c>
      <c r="AT274" s="96">
        <v>15600</v>
      </c>
      <c r="AU274" s="96">
        <v>15620.98904242043</v>
      </c>
      <c r="AV274" s="96">
        <v>8837.9405912202092</v>
      </c>
      <c r="AW274" s="96">
        <v>8778.9958418402803</v>
      </c>
      <c r="AX274" s="96">
        <v>15600</v>
      </c>
      <c r="AY274" s="96">
        <v>15444</v>
      </c>
      <c r="AZ274" s="96">
        <v>15600</v>
      </c>
      <c r="BA274" s="96">
        <v>9594</v>
      </c>
      <c r="BB274" s="96">
        <v>15600</v>
      </c>
      <c r="BC274" s="96">
        <v>15600</v>
      </c>
      <c r="BD274" s="96">
        <v>15600</v>
      </c>
      <c r="BE274" s="96">
        <v>15600</v>
      </c>
      <c r="BF274" s="96">
        <v>15600</v>
      </c>
      <c r="BG274" s="96">
        <v>15600</v>
      </c>
      <c r="BH274" s="96">
        <v>15600</v>
      </c>
      <c r="BI274" s="96">
        <v>15600</v>
      </c>
      <c r="BJ274" s="96">
        <v>15600</v>
      </c>
      <c r="BK274" s="96">
        <v>15600</v>
      </c>
      <c r="BL274" s="96">
        <v>15600</v>
      </c>
      <c r="BM274" s="96">
        <v>15600</v>
      </c>
      <c r="BN274" s="96">
        <v>126.57411832701619</v>
      </c>
      <c r="BO274" s="96">
        <v>126.49116961012869</v>
      </c>
      <c r="BP274" s="96">
        <v>126.4083295407866</v>
      </c>
      <c r="BQ274" s="96">
        <v>126.32279534109669</v>
      </c>
      <c r="BR274" s="96">
        <v>126.2373768165732</v>
      </c>
      <c r="BS274" s="96">
        <v>126.1520737327174</v>
      </c>
      <c r="BT274" s="96">
        <v>126.06688585566791</v>
      </c>
      <c r="BU274" s="96">
        <v>125.980419270978</v>
      </c>
      <c r="BV274" s="96">
        <v>125.89546298753091</v>
      </c>
      <c r="BW274" s="96">
        <v>125.810621209278</v>
      </c>
      <c r="BX274" s="96">
        <v>125.72589370487241</v>
      </c>
      <c r="BY274" s="96">
        <v>125.641280243605</v>
      </c>
      <c r="BZ274" s="96">
        <v>0</v>
      </c>
      <c r="CA274" s="96">
        <v>0</v>
      </c>
      <c r="CB274" s="96">
        <v>0</v>
      </c>
      <c r="CC274" s="96">
        <v>0</v>
      </c>
      <c r="CD274" s="96">
        <v>0</v>
      </c>
      <c r="CE274" s="96">
        <v>0</v>
      </c>
      <c r="CF274" s="96">
        <v>0</v>
      </c>
      <c r="CG274" s="96">
        <v>0</v>
      </c>
      <c r="CH274" s="96">
        <v>0</v>
      </c>
      <c r="CI274" s="96">
        <v>0</v>
      </c>
      <c r="CJ274" s="96">
        <v>0</v>
      </c>
      <c r="CK274" s="96">
        <v>0</v>
      </c>
      <c r="CL274" s="96">
        <v>15600</v>
      </c>
      <c r="CM274" s="96">
        <v>15600</v>
      </c>
      <c r="CN274" s="96">
        <v>15600</v>
      </c>
      <c r="CO274" s="96">
        <v>15600</v>
      </c>
      <c r="CP274" s="96">
        <v>15600</v>
      </c>
      <c r="CQ274" s="96">
        <v>15600</v>
      </c>
      <c r="CR274" s="96">
        <v>15600</v>
      </c>
      <c r="CS274" s="96">
        <v>15600</v>
      </c>
      <c r="CT274" s="96">
        <v>15600</v>
      </c>
      <c r="CU274" s="96">
        <v>15600</v>
      </c>
      <c r="CV274" s="96">
        <v>15600</v>
      </c>
      <c r="CW274" s="96">
        <v>15600</v>
      </c>
      <c r="CX274" s="96">
        <v>126.57411832701619</v>
      </c>
      <c r="CY274" s="96">
        <v>126.49116961012869</v>
      </c>
      <c r="CZ274" s="96">
        <v>126.4083295407866</v>
      </c>
      <c r="DA274" s="96">
        <v>126.32279534109669</v>
      </c>
      <c r="DB274" s="96">
        <v>126.2373768165732</v>
      </c>
      <c r="DC274" s="96">
        <v>126.1520737327174</v>
      </c>
      <c r="DD274" s="96">
        <v>126.06688585566791</v>
      </c>
      <c r="DE274" s="96">
        <v>125.980419270978</v>
      </c>
      <c r="DF274" s="96">
        <v>125.89546298753091</v>
      </c>
      <c r="DG274" s="96">
        <v>125.810621209278</v>
      </c>
      <c r="DH274" s="96">
        <v>125.72589370487241</v>
      </c>
      <c r="DI274" s="96">
        <v>125.641280243605</v>
      </c>
      <c r="DJ274" s="96">
        <v>0</v>
      </c>
      <c r="DK274" s="96">
        <v>0</v>
      </c>
      <c r="DL274" s="96">
        <v>0</v>
      </c>
      <c r="DM274" s="96">
        <v>0</v>
      </c>
      <c r="DN274" s="96">
        <v>0</v>
      </c>
      <c r="DO274" s="96">
        <v>0</v>
      </c>
      <c r="DP274" s="96">
        <v>0</v>
      </c>
      <c r="DQ274" s="96">
        <v>0</v>
      </c>
      <c r="DR274" s="96">
        <v>0</v>
      </c>
      <c r="DS274" s="96">
        <v>0</v>
      </c>
      <c r="DT274" s="96">
        <v>0</v>
      </c>
      <c r="DU274" s="96">
        <v>0</v>
      </c>
      <c r="DV274" s="96">
        <v>120.2235918016337</v>
      </c>
      <c r="DW274" s="96">
        <v>110.00440722785559</v>
      </c>
      <c r="DX274" s="96">
        <v>99.798500313810834</v>
      </c>
      <c r="DY274" s="96">
        <v>89.260563380281781</v>
      </c>
      <c r="DZ274" s="96">
        <v>78.736763396047678</v>
      </c>
      <c r="EA274" s="96">
        <v>68.227071932485828</v>
      </c>
      <c r="EB274" s="96">
        <v>57.731460637141211</v>
      </c>
      <c r="EC274" s="96">
        <v>47.078189300409349</v>
      </c>
      <c r="ED274" s="96">
        <v>36.610883249622283</v>
      </c>
      <c r="EE274" s="96">
        <v>26.15757230374669</v>
      </c>
      <c r="EF274" s="96">
        <v>15.718228413719791</v>
      </c>
      <c r="EG274" s="96">
        <v>5.2928236053785938</v>
      </c>
      <c r="EH274" s="101"/>
      <c r="EI274" s="99"/>
      <c r="EK274" s="101"/>
      <c r="EL274" s="99"/>
      <c r="EN274" s="101"/>
      <c r="EO274" s="99"/>
      <c r="EQ274" s="101"/>
      <c r="ER274" s="99"/>
    </row>
    <row r="275" spans="1:148" x14ac:dyDescent="0.3">
      <c r="A275" t="s">
        <v>41</v>
      </c>
      <c r="B275" t="s">
        <v>56</v>
      </c>
      <c r="C275" t="s">
        <v>54</v>
      </c>
      <c r="D275" t="s">
        <v>418</v>
      </c>
      <c r="E275" t="s">
        <v>713</v>
      </c>
      <c r="F275" s="94">
        <v>10800</v>
      </c>
      <c r="G275" s="95">
        <v>12</v>
      </c>
      <c r="H275" s="96">
        <v>1.03</v>
      </c>
      <c r="I275" s="96">
        <v>1.038872222222222</v>
      </c>
      <c r="J275" s="97">
        <v>0.98800419401896411</v>
      </c>
      <c r="K275" s="96">
        <v>0.99145975603886694</v>
      </c>
      <c r="L275" s="96">
        <v>1.012141452489427</v>
      </c>
      <c r="M275" s="96">
        <v>1</v>
      </c>
      <c r="N275" s="98">
        <v>0.54600000000000004</v>
      </c>
      <c r="O275" s="98">
        <v>0.5479096445888475</v>
      </c>
      <c r="P275" s="98">
        <v>0.53505224693950693</v>
      </c>
      <c r="Q275" s="99">
        <v>0</v>
      </c>
      <c r="R275" s="96">
        <v>0.96166688927474275</v>
      </c>
      <c r="S275" s="96">
        <v>1.019011032976213</v>
      </c>
      <c r="T275" s="99">
        <v>8.6138079827400293E-3</v>
      </c>
      <c r="U275" s="99">
        <v>3.098044353652751E-2</v>
      </c>
      <c r="V275" s="95">
        <v>0</v>
      </c>
      <c r="W275" s="99">
        <v>0</v>
      </c>
      <c r="X275" s="99">
        <v>0</v>
      </c>
      <c r="Y275" s="95">
        <v>0</v>
      </c>
      <c r="Z275" s="95">
        <v>1</v>
      </c>
      <c r="AA275" s="98">
        <v>0.5479096445888475</v>
      </c>
      <c r="AB275" s="98">
        <v>0.53505224693950693</v>
      </c>
      <c r="AC275" s="100">
        <v>0</v>
      </c>
      <c r="AD275" s="96">
        <v>0</v>
      </c>
      <c r="AE275" s="95">
        <v>1</v>
      </c>
      <c r="AF275" s="95">
        <v>1</v>
      </c>
      <c r="AG275" s="96">
        <v>1.0599666666666669</v>
      </c>
      <c r="AH275" s="96">
        <v>0.99194865631796525</v>
      </c>
      <c r="AI275" s="96">
        <v>1.051432600061956</v>
      </c>
      <c r="AJ275" s="96">
        <v>11124</v>
      </c>
      <c r="AK275" s="96">
        <v>11219.82</v>
      </c>
      <c r="AL275" s="96">
        <v>10670.44529540481</v>
      </c>
      <c r="AM275" s="96">
        <v>10707.76536521976</v>
      </c>
      <c r="AN275" s="96">
        <v>10931.127686885809</v>
      </c>
      <c r="AO275" s="96">
        <v>10800</v>
      </c>
      <c r="AP275" s="96">
        <v>5896.8</v>
      </c>
      <c r="AQ275" s="96">
        <v>5917.4241615595529</v>
      </c>
      <c r="AR275" s="96">
        <v>5778.5642669466752</v>
      </c>
      <c r="AS275" s="96">
        <v>0</v>
      </c>
      <c r="AT275" s="96">
        <v>10386.00240416722</v>
      </c>
      <c r="AU275" s="96">
        <v>11005.319156143099</v>
      </c>
      <c r="AV275" s="96">
        <v>5917.4241615595529</v>
      </c>
      <c r="AW275" s="96">
        <v>5778.5642669466752</v>
      </c>
      <c r="AX275" s="96">
        <v>10800</v>
      </c>
      <c r="AY275" s="96">
        <v>10692</v>
      </c>
      <c r="AZ275" s="96">
        <v>10584</v>
      </c>
      <c r="BA275" s="96">
        <v>6858</v>
      </c>
      <c r="BB275" s="96">
        <v>10800</v>
      </c>
      <c r="BC275" s="96">
        <v>10800</v>
      </c>
      <c r="BD275" s="96">
        <v>10800</v>
      </c>
      <c r="BE275" s="96">
        <v>10800</v>
      </c>
      <c r="BF275" s="96">
        <v>10800</v>
      </c>
      <c r="BG275" s="96">
        <v>10800</v>
      </c>
      <c r="BH275" s="96">
        <v>10800</v>
      </c>
      <c r="BI275" s="96">
        <v>10800</v>
      </c>
      <c r="BJ275" s="96">
        <v>10800</v>
      </c>
      <c r="BK275" s="96">
        <v>10800</v>
      </c>
      <c r="BL275" s="96">
        <v>10800</v>
      </c>
      <c r="BM275" s="96">
        <v>10800</v>
      </c>
      <c r="BN275" s="96">
        <v>234.76449709344001</v>
      </c>
      <c r="BO275" s="96">
        <v>676.09486837764973</v>
      </c>
      <c r="BP275" s="96">
        <v>676.03458160492301</v>
      </c>
      <c r="BQ275" s="96">
        <v>675.97216885776857</v>
      </c>
      <c r="BR275" s="96">
        <v>675.90967221604114</v>
      </c>
      <c r="BS275" s="96">
        <v>675.8470915104748</v>
      </c>
      <c r="BT275" s="96">
        <v>675.78442657134497</v>
      </c>
      <c r="BU275" s="96">
        <v>675.72064784658585</v>
      </c>
      <c r="BV275" s="96">
        <v>675.65781254143246</v>
      </c>
      <c r="BW275" s="96">
        <v>341.35426455143318</v>
      </c>
      <c r="BX275" s="96">
        <v>341.29309467442721</v>
      </c>
      <c r="BY275" s="96">
        <v>341.23184218392032</v>
      </c>
      <c r="BZ275" s="96">
        <v>324.00000000000028</v>
      </c>
      <c r="CA275" s="96">
        <v>768.96000000000163</v>
      </c>
      <c r="CB275" s="96">
        <v>768.96000000000163</v>
      </c>
      <c r="CC275" s="96">
        <v>768.96000000000163</v>
      </c>
      <c r="CD275" s="96">
        <v>768.96000000000163</v>
      </c>
      <c r="CE275" s="96">
        <v>768.96000000000163</v>
      </c>
      <c r="CF275" s="96">
        <v>768.96000000000163</v>
      </c>
      <c r="CG275" s="96">
        <v>768.96000000000163</v>
      </c>
      <c r="CH275" s="96">
        <v>768.96000000000163</v>
      </c>
      <c r="CI275" s="96">
        <v>432.0000000000004</v>
      </c>
      <c r="CJ275" s="96">
        <v>432.0000000000004</v>
      </c>
      <c r="CK275" s="96">
        <v>432.0000000000004</v>
      </c>
      <c r="CL275" s="96">
        <v>10800</v>
      </c>
      <c r="CM275" s="96">
        <v>10800</v>
      </c>
      <c r="CN275" s="96">
        <v>10800</v>
      </c>
      <c r="CO275" s="96">
        <v>10800</v>
      </c>
      <c r="CP275" s="96">
        <v>10800</v>
      </c>
      <c r="CQ275" s="96">
        <v>10800</v>
      </c>
      <c r="CR275" s="96">
        <v>10800</v>
      </c>
      <c r="CS275" s="96">
        <v>10800</v>
      </c>
      <c r="CT275" s="96">
        <v>10800</v>
      </c>
      <c r="CU275" s="96">
        <v>10800</v>
      </c>
      <c r="CV275" s="96">
        <v>10800</v>
      </c>
      <c r="CW275" s="96">
        <v>10800</v>
      </c>
      <c r="CX275" s="96">
        <v>-86.636410588894108</v>
      </c>
      <c r="CY275" s="96">
        <v>-86.692617272547068</v>
      </c>
      <c r="CZ275" s="96">
        <v>-86.748896933419502</v>
      </c>
      <c r="DA275" s="96">
        <v>-86.807161260487305</v>
      </c>
      <c r="DB275" s="96">
        <v>-86.865503905862568</v>
      </c>
      <c r="DC275" s="96">
        <v>-86.923925027563257</v>
      </c>
      <c r="DD275" s="96">
        <v>-86.982424784033043</v>
      </c>
      <c r="DE275" s="96">
        <v>-87.041964295572072</v>
      </c>
      <c r="DF275" s="96">
        <v>-87.10062309425885</v>
      </c>
      <c r="DG275" s="96">
        <v>-87.159361008237553</v>
      </c>
      <c r="DH275" s="96">
        <v>-87.218178197667669</v>
      </c>
      <c r="DI275" s="96">
        <v>-87.277074823154692</v>
      </c>
      <c r="DJ275" s="96">
        <v>432.0000000000004</v>
      </c>
      <c r="DK275" s="96">
        <v>0</v>
      </c>
      <c r="DL275" s="96">
        <v>0</v>
      </c>
      <c r="DM275" s="96">
        <v>0</v>
      </c>
      <c r="DN275" s="96">
        <v>0</v>
      </c>
      <c r="DO275" s="96">
        <v>0</v>
      </c>
      <c r="DP275" s="96">
        <v>0</v>
      </c>
      <c r="DQ275" s="96">
        <v>0</v>
      </c>
      <c r="DR275" s="96">
        <v>0</v>
      </c>
      <c r="DS275" s="96">
        <v>0</v>
      </c>
      <c r="DT275" s="96">
        <v>0</v>
      </c>
      <c r="DU275" s="96">
        <v>0</v>
      </c>
      <c r="DV275" s="96">
        <v>345.02668631121878</v>
      </c>
      <c r="DW275" s="96">
        <v>-76.619518467609595</v>
      </c>
      <c r="DX275" s="96">
        <v>-69.601677148846534</v>
      </c>
      <c r="DY275" s="96">
        <v>-62.336278470896637</v>
      </c>
      <c r="DZ275" s="96">
        <v>-55.061034532549428</v>
      </c>
      <c r="EA275" s="96">
        <v>-47.775925308436307</v>
      </c>
      <c r="EB275" s="96">
        <v>-40.480930718837413</v>
      </c>
      <c r="EC275" s="96">
        <v>-33.056195532404203</v>
      </c>
      <c r="ED275" s="96">
        <v>-25.74120686966776</v>
      </c>
      <c r="EE275" s="96">
        <v>-18.41627194204483</v>
      </c>
      <c r="EF275" s="96">
        <v>-11.081370449678779</v>
      </c>
      <c r="EG275" s="96">
        <v>-3.7364820374312662</v>
      </c>
      <c r="EH275" s="101">
        <v>46296</v>
      </c>
      <c r="EI275" s="99">
        <v>0.03</v>
      </c>
      <c r="EJ275" t="s">
        <v>376</v>
      </c>
      <c r="EK275" s="101">
        <v>46419</v>
      </c>
      <c r="EL275" s="99">
        <v>0.04</v>
      </c>
      <c r="EM275" t="s">
        <v>377</v>
      </c>
      <c r="EN275" s="101"/>
      <c r="EO275" s="99"/>
      <c r="EQ275" s="101"/>
      <c r="ER275" s="99"/>
    </row>
    <row r="276" spans="1:148" x14ac:dyDescent="0.3">
      <c r="A276" t="s">
        <v>41</v>
      </c>
      <c r="B276" t="s">
        <v>56</v>
      </c>
      <c r="C276" t="s">
        <v>57</v>
      </c>
      <c r="D276" t="s">
        <v>420</v>
      </c>
      <c r="E276" t="s">
        <v>714</v>
      </c>
      <c r="F276" s="94">
        <v>26400</v>
      </c>
      <c r="G276" s="95">
        <v>12</v>
      </c>
      <c r="H276" s="96">
        <v>1.04</v>
      </c>
      <c r="I276" s="96">
        <v>1.026111111111111</v>
      </c>
      <c r="J276" s="97">
        <v>0.99099790299051793</v>
      </c>
      <c r="K276" s="96">
        <v>1.013535462912831</v>
      </c>
      <c r="L276" s="96">
        <v>1.009083870896514</v>
      </c>
      <c r="M276" s="96">
        <v>1</v>
      </c>
      <c r="N276" s="98">
        <v>0.53</v>
      </c>
      <c r="O276" s="98">
        <v>0.54205341274969432</v>
      </c>
      <c r="P276" s="98">
        <v>0.53835344481245517</v>
      </c>
      <c r="Q276" s="99">
        <v>0.01</v>
      </c>
      <c r="R276" s="96">
        <v>0.99999999999999978</v>
      </c>
      <c r="S276" s="96">
        <v>1.005704174878489</v>
      </c>
      <c r="T276" s="99">
        <v>-1.3354700854700811E-2</v>
      </c>
      <c r="U276" s="99">
        <v>1.3535462912831701E-2</v>
      </c>
      <c r="V276" s="95">
        <v>0</v>
      </c>
      <c r="W276" s="99">
        <v>0</v>
      </c>
      <c r="X276" s="99">
        <v>0</v>
      </c>
      <c r="Y276" s="95">
        <v>0</v>
      </c>
      <c r="Z276" s="95">
        <v>1</v>
      </c>
      <c r="AA276" s="98">
        <v>0.54205341274969432</v>
      </c>
      <c r="AB276" s="98">
        <v>0.53835344481245517</v>
      </c>
      <c r="AC276" s="100">
        <v>0</v>
      </c>
      <c r="AD276" s="96">
        <v>0</v>
      </c>
      <c r="AE276" s="95">
        <v>1</v>
      </c>
      <c r="AF276" s="95">
        <v>0</v>
      </c>
      <c r="AG276" s="96">
        <v>1.033333333333333</v>
      </c>
      <c r="AH276" s="96">
        <v>1.004037852440528</v>
      </c>
      <c r="AI276" s="96">
        <v>1.0375058262402861</v>
      </c>
      <c r="AJ276" s="96">
        <v>27456</v>
      </c>
      <c r="AK276" s="96">
        <v>27089.333333333339</v>
      </c>
      <c r="AL276" s="96">
        <v>26162.344638949671</v>
      </c>
      <c r="AM276" s="96">
        <v>26757.336220898749</v>
      </c>
      <c r="AN276" s="96">
        <v>26639.814191667971</v>
      </c>
      <c r="AO276" s="96">
        <v>26400</v>
      </c>
      <c r="AP276" s="96">
        <v>13992</v>
      </c>
      <c r="AQ276" s="96">
        <v>14310.210096591931</v>
      </c>
      <c r="AR276" s="96">
        <v>14212.53094304882</v>
      </c>
      <c r="AS276" s="96">
        <v>264</v>
      </c>
      <c r="AT276" s="96">
        <v>26399.999999999989</v>
      </c>
      <c r="AU276" s="96">
        <v>26550.590216792119</v>
      </c>
      <c r="AV276" s="96">
        <v>14310.210096591931</v>
      </c>
      <c r="AW276" s="96">
        <v>14212.53094304882</v>
      </c>
      <c r="AX276" s="96">
        <v>26400</v>
      </c>
      <c r="AY276" s="96">
        <v>26136</v>
      </c>
      <c r="AZ276" s="96">
        <v>26268</v>
      </c>
      <c r="BA276" s="96">
        <v>17292</v>
      </c>
      <c r="BB276" s="96">
        <v>26400</v>
      </c>
      <c r="BC276" s="96">
        <v>26400</v>
      </c>
      <c r="BD276" s="96">
        <v>26400</v>
      </c>
      <c r="BE276" s="96">
        <v>26400</v>
      </c>
      <c r="BF276" s="96">
        <v>26400</v>
      </c>
      <c r="BG276" s="96">
        <v>26400</v>
      </c>
      <c r="BH276" s="96">
        <v>26400</v>
      </c>
      <c r="BI276" s="96">
        <v>26400</v>
      </c>
      <c r="BJ276" s="96">
        <v>26400</v>
      </c>
      <c r="BK276" s="96">
        <v>26400</v>
      </c>
      <c r="BL276" s="96">
        <v>26400</v>
      </c>
      <c r="BM276" s="96">
        <v>26400</v>
      </c>
      <c r="BN276" s="96">
        <v>1167.0673456834579</v>
      </c>
      <c r="BO276" s="96">
        <v>1167.031044339557</v>
      </c>
      <c r="BP276" s="96">
        <v>1166.994766717431</v>
      </c>
      <c r="BQ276" s="96">
        <v>1166.9572842622749</v>
      </c>
      <c r="BR276" s="96">
        <v>1166.9198271138971</v>
      </c>
      <c r="BS276" s="96">
        <v>1166.882395246681</v>
      </c>
      <c r="BT276" s="96">
        <v>1166.844988635045</v>
      </c>
      <c r="BU276" s="96">
        <v>1166.806994653949</v>
      </c>
      <c r="BV276" s="96">
        <v>1166.76963888981</v>
      </c>
      <c r="BW276" s="96">
        <v>1166.7323083042829</v>
      </c>
      <c r="BX276" s="96">
        <v>106.4375027614515</v>
      </c>
      <c r="BY276" s="96">
        <v>106.4016563147003</v>
      </c>
      <c r="BZ276" s="96">
        <v>1056.0000000000009</v>
      </c>
      <c r="CA276" s="96">
        <v>1056.0000000000009</v>
      </c>
      <c r="CB276" s="96">
        <v>1056.0000000000009</v>
      </c>
      <c r="CC276" s="96">
        <v>1056.0000000000009</v>
      </c>
      <c r="CD276" s="96">
        <v>1056.0000000000009</v>
      </c>
      <c r="CE276" s="96">
        <v>1056.0000000000009</v>
      </c>
      <c r="CF276" s="96">
        <v>1056.0000000000009</v>
      </c>
      <c r="CG276" s="96">
        <v>1056.0000000000009</v>
      </c>
      <c r="CH276" s="96">
        <v>1056.0000000000009</v>
      </c>
      <c r="CI276" s="96">
        <v>1056.0000000000009</v>
      </c>
      <c r="CJ276" s="96">
        <v>0</v>
      </c>
      <c r="CK276" s="96">
        <v>0</v>
      </c>
      <c r="CL276" s="96">
        <v>26400</v>
      </c>
      <c r="CM276" s="96">
        <v>26400</v>
      </c>
      <c r="CN276" s="96">
        <v>26400</v>
      </c>
      <c r="CO276" s="96">
        <v>26400</v>
      </c>
      <c r="CP276" s="96">
        <v>26400</v>
      </c>
      <c r="CQ276" s="96">
        <v>26400</v>
      </c>
      <c r="CR276" s="96">
        <v>26400</v>
      </c>
      <c r="CS276" s="96">
        <v>26400</v>
      </c>
      <c r="CT276" s="96">
        <v>26400</v>
      </c>
      <c r="CU276" s="96">
        <v>26400</v>
      </c>
      <c r="CV276" s="96">
        <v>26400</v>
      </c>
      <c r="CW276" s="96">
        <v>26400</v>
      </c>
      <c r="CX276" s="96">
        <v>106.7955246956323</v>
      </c>
      <c r="CY276" s="96">
        <v>106.76061955726711</v>
      </c>
      <c r="CZ276" s="96">
        <v>106.7257372282961</v>
      </c>
      <c r="DA276" s="96">
        <v>106.68969640603039</v>
      </c>
      <c r="DB276" s="96">
        <v>106.65367991720861</v>
      </c>
      <c r="DC276" s="96">
        <v>106.61768773719299</v>
      </c>
      <c r="DD276" s="96">
        <v>106.5817198413868</v>
      </c>
      <c r="DE276" s="96">
        <v>106.54518716725509</v>
      </c>
      <c r="DF276" s="96">
        <v>106.50926816327861</v>
      </c>
      <c r="DG276" s="96">
        <v>106.4733733695039</v>
      </c>
      <c r="DH276" s="96">
        <v>106.4375027614515</v>
      </c>
      <c r="DI276" s="96">
        <v>106.4016563147003</v>
      </c>
      <c r="DJ276" s="96">
        <v>0</v>
      </c>
      <c r="DK276" s="96">
        <v>0</v>
      </c>
      <c r="DL276" s="96">
        <v>0</v>
      </c>
      <c r="DM276" s="96">
        <v>0</v>
      </c>
      <c r="DN276" s="96">
        <v>0</v>
      </c>
      <c r="DO276" s="96">
        <v>0</v>
      </c>
      <c r="DP276" s="96">
        <v>0</v>
      </c>
      <c r="DQ276" s="96">
        <v>0</v>
      </c>
      <c r="DR276" s="96">
        <v>0</v>
      </c>
      <c r="DS276" s="96">
        <v>0</v>
      </c>
      <c r="DT276" s="96">
        <v>0</v>
      </c>
      <c r="DU276" s="96">
        <v>0</v>
      </c>
      <c r="DV276" s="96">
        <v>101.8483666046688</v>
      </c>
      <c r="DW276" s="96">
        <v>93.221367643975668</v>
      </c>
      <c r="DX276" s="96">
        <v>84.599983453297867</v>
      </c>
      <c r="DY276" s="96">
        <v>75.692246617340686</v>
      </c>
      <c r="DZ276" s="96">
        <v>66.790499760234042</v>
      </c>
      <c r="EA276" s="96">
        <v>57.894736842106909</v>
      </c>
      <c r="EB276" s="96">
        <v>49.004951831183703</v>
      </c>
      <c r="EC276" s="96">
        <v>39.975552141667407</v>
      </c>
      <c r="ED276" s="96">
        <v>31.09780263331476</v>
      </c>
      <c r="EE276" s="96">
        <v>22.226012887035829</v>
      </c>
      <c r="EF276" s="96">
        <v>13.36017690353035</v>
      </c>
      <c r="EG276" s="96">
        <v>4.5002886915407103</v>
      </c>
      <c r="EH276" s="101">
        <v>46327</v>
      </c>
      <c r="EI276" s="99">
        <v>0.04</v>
      </c>
      <c r="EJ276" t="s">
        <v>376</v>
      </c>
      <c r="EK276" s="101"/>
      <c r="EL276" s="99"/>
      <c r="EN276" s="101"/>
      <c r="EO276" s="99"/>
      <c r="EQ276" s="101"/>
      <c r="ER276" s="99"/>
    </row>
    <row r="277" spans="1:148" x14ac:dyDescent="0.3">
      <c r="A277" t="s">
        <v>41</v>
      </c>
      <c r="B277" t="s">
        <v>56</v>
      </c>
      <c r="C277" t="s">
        <v>59</v>
      </c>
      <c r="D277" t="s">
        <v>422</v>
      </c>
      <c r="E277" t="s">
        <v>715</v>
      </c>
      <c r="F277" s="94">
        <v>21600</v>
      </c>
      <c r="G277" s="95">
        <v>12</v>
      </c>
      <c r="H277" s="96">
        <v>1.05</v>
      </c>
      <c r="I277" s="96">
        <v>1.054696572580645</v>
      </c>
      <c r="J277" s="97">
        <v>1.000865040760869</v>
      </c>
      <c r="K277" s="96">
        <v>0.99554699171046557</v>
      </c>
      <c r="L277" s="96">
        <v>0.99913570688790188</v>
      </c>
      <c r="M277" s="96">
        <v>1.02</v>
      </c>
      <c r="N277" s="98">
        <v>0.55800000000000005</v>
      </c>
      <c r="O277" s="98">
        <v>0.56613579526283908</v>
      </c>
      <c r="P277" s="98">
        <v>0.53859724316767776</v>
      </c>
      <c r="Q277" s="99">
        <v>0</v>
      </c>
      <c r="R277" s="96">
        <v>0.97284786829941206</v>
      </c>
      <c r="S277" s="96">
        <v>0.97271323225041562</v>
      </c>
      <c r="T277" s="99">
        <v>4.4729262672811299E-3</v>
      </c>
      <c r="U277" s="99">
        <v>2.3332654725072951E-2</v>
      </c>
      <c r="V277" s="95">
        <v>0</v>
      </c>
      <c r="W277" s="99">
        <v>0</v>
      </c>
      <c r="X277" s="99">
        <v>0</v>
      </c>
      <c r="Y277" s="95">
        <v>0</v>
      </c>
      <c r="Z277" s="95">
        <v>1</v>
      </c>
      <c r="AA277" s="98">
        <v>0.56613579526283908</v>
      </c>
      <c r="AB277" s="98">
        <v>0.53859724316767776</v>
      </c>
      <c r="AC277" s="100">
        <v>0</v>
      </c>
      <c r="AD277" s="96">
        <v>0</v>
      </c>
      <c r="AE277" s="95">
        <v>1</v>
      </c>
      <c r="AF277" s="95">
        <v>1</v>
      </c>
      <c r="AG277" s="96">
        <v>1.0313709677419349</v>
      </c>
      <c r="AH277" s="96">
        <v>1.0410108178186279</v>
      </c>
      <c r="AI277" s="96">
        <v>1.07365054415658</v>
      </c>
      <c r="AJ277" s="96">
        <v>22680</v>
      </c>
      <c r="AK277" s="96">
        <v>22781.44596774194</v>
      </c>
      <c r="AL277" s="96">
        <v>21618.684880434779</v>
      </c>
      <c r="AM277" s="96">
        <v>21503.815020946051</v>
      </c>
      <c r="AN277" s="96">
        <v>21581.331268778678</v>
      </c>
      <c r="AO277" s="96">
        <v>22032</v>
      </c>
      <c r="AP277" s="96">
        <v>12052.8</v>
      </c>
      <c r="AQ277" s="96">
        <v>12228.53317767732</v>
      </c>
      <c r="AR277" s="96">
        <v>11633.700452421839</v>
      </c>
      <c r="AS277" s="96">
        <v>0</v>
      </c>
      <c r="AT277" s="96">
        <v>21013.513955267299</v>
      </c>
      <c r="AU277" s="96">
        <v>21010.605816608979</v>
      </c>
      <c r="AV277" s="96">
        <v>12228.53317767732</v>
      </c>
      <c r="AW277" s="96">
        <v>11633.700452421839</v>
      </c>
      <c r="AX277" s="96">
        <v>21600</v>
      </c>
      <c r="AY277" s="96">
        <v>21384</v>
      </c>
      <c r="AZ277" s="96">
        <v>21816</v>
      </c>
      <c r="BA277" s="96">
        <v>13500</v>
      </c>
      <c r="BB277" s="96">
        <v>21600</v>
      </c>
      <c r="BC277" s="96">
        <v>21600</v>
      </c>
      <c r="BD277" s="96">
        <v>21600</v>
      </c>
      <c r="BE277" s="96">
        <v>21600</v>
      </c>
      <c r="BF277" s="96">
        <v>21600</v>
      </c>
      <c r="BG277" s="96">
        <v>21600</v>
      </c>
      <c r="BH277" s="96">
        <v>21600</v>
      </c>
      <c r="BI277" s="96">
        <v>21600</v>
      </c>
      <c r="BJ277" s="96">
        <v>21600</v>
      </c>
      <c r="BK277" s="96">
        <v>21600</v>
      </c>
      <c r="BL277" s="96">
        <v>21600</v>
      </c>
      <c r="BM277" s="96">
        <v>21600</v>
      </c>
      <c r="BN277" s="96">
        <v>1975.617196768548</v>
      </c>
      <c r="BO277" s="96">
        <v>1897.2972972973</v>
      </c>
      <c r="BP277" s="96">
        <v>2287.8859644200052</v>
      </c>
      <c r="BQ277" s="96">
        <v>1072.7516778523491</v>
      </c>
      <c r="BR277" s="96">
        <v>1367.398674148777</v>
      </c>
      <c r="BS277" s="96">
        <v>1594.6708143539599</v>
      </c>
      <c r="BT277" s="96">
        <v>1516.3408071748879</v>
      </c>
      <c r="BU277" s="96">
        <v>1437.266979310343</v>
      </c>
      <c r="BV277" s="96">
        <v>1601.0746657868681</v>
      </c>
      <c r="BW277" s="96">
        <v>1523.513118430428</v>
      </c>
      <c r="BX277" s="96">
        <v>1446.468422110552</v>
      </c>
      <c r="BY277" s="96">
        <v>1369.9354277315031</v>
      </c>
      <c r="BZ277" s="96">
        <v>1080.0000000000009</v>
      </c>
      <c r="CA277" s="96">
        <v>1080.0000000000009</v>
      </c>
      <c r="CB277" s="96">
        <v>1080.0000000000009</v>
      </c>
      <c r="CC277" s="96">
        <v>0</v>
      </c>
      <c r="CD277" s="96">
        <v>355.35483870967562</v>
      </c>
      <c r="CE277" s="96">
        <v>648.00000000000057</v>
      </c>
      <c r="CF277" s="96">
        <v>648.00000000000057</v>
      </c>
      <c r="CG277" s="96">
        <v>648.00000000000057</v>
      </c>
      <c r="CH277" s="96">
        <v>648.00000000000057</v>
      </c>
      <c r="CI277" s="96">
        <v>648.00000000000057</v>
      </c>
      <c r="CJ277" s="96">
        <v>648.00000000000057</v>
      </c>
      <c r="CK277" s="96">
        <v>648.00000000000057</v>
      </c>
      <c r="CL277" s="96">
        <v>21600</v>
      </c>
      <c r="CM277" s="96">
        <v>21600</v>
      </c>
      <c r="CN277" s="96">
        <v>21600</v>
      </c>
      <c r="CO277" s="96">
        <v>21600</v>
      </c>
      <c r="CP277" s="96">
        <v>21600</v>
      </c>
      <c r="CQ277" s="96">
        <v>21600</v>
      </c>
      <c r="CR277" s="96">
        <v>21600</v>
      </c>
      <c r="CS277" s="96">
        <v>21600</v>
      </c>
      <c r="CT277" s="96">
        <v>21600</v>
      </c>
      <c r="CU277" s="96">
        <v>21600</v>
      </c>
      <c r="CV277" s="96">
        <v>21600</v>
      </c>
      <c r="CW277" s="96">
        <v>21600</v>
      </c>
      <c r="CX277" s="96">
        <v>852.96875882718552</v>
      </c>
      <c r="CY277" s="96">
        <v>778.37837837838003</v>
      </c>
      <c r="CZ277" s="96">
        <v>1150.36758516191</v>
      </c>
      <c r="DA277" s="96">
        <v>1072.7516778523491</v>
      </c>
      <c r="DB277" s="96">
        <v>995.66356390390638</v>
      </c>
      <c r="DC277" s="96">
        <v>919.0978780135531</v>
      </c>
      <c r="DD277" s="96">
        <v>843.0493273542611</v>
      </c>
      <c r="DE277" s="96">
        <v>766.27862068965419</v>
      </c>
      <c r="DF277" s="96">
        <v>925.31520950181425</v>
      </c>
      <c r="DG277" s="96">
        <v>850.01273634021948</v>
      </c>
      <c r="DH277" s="96">
        <v>775.21206030150563</v>
      </c>
      <c r="DI277" s="96">
        <v>700.90818226359488</v>
      </c>
      <c r="DJ277" s="96">
        <v>648.00000000000057</v>
      </c>
      <c r="DK277" s="96">
        <v>648.00000000000057</v>
      </c>
      <c r="DL277" s="96">
        <v>648.00000000000057</v>
      </c>
      <c r="DM277" s="96">
        <v>648.00000000000057</v>
      </c>
      <c r="DN277" s="96">
        <v>287.90860044430508</v>
      </c>
      <c r="DO277" s="96">
        <v>0</v>
      </c>
      <c r="DP277" s="96">
        <v>0</v>
      </c>
      <c r="DQ277" s="96">
        <v>0</v>
      </c>
      <c r="DR277" s="96">
        <v>0</v>
      </c>
      <c r="DS277" s="96">
        <v>0</v>
      </c>
      <c r="DT277" s="96">
        <v>0</v>
      </c>
      <c r="DU277" s="96">
        <v>0</v>
      </c>
      <c r="DV277" s="96">
        <v>1331.236079999999</v>
      </c>
      <c r="DW277" s="96">
        <v>1331.236079999999</v>
      </c>
      <c r="DX277" s="96">
        <v>881.60400000000095</v>
      </c>
      <c r="DY277" s="96">
        <v>881.60400000000095</v>
      </c>
      <c r="DZ277" s="96">
        <v>517.73164074896874</v>
      </c>
      <c r="EA277" s="96">
        <v>226.79999999999899</v>
      </c>
      <c r="EB277" s="96">
        <v>226.79999999999899</v>
      </c>
      <c r="EC277" s="96">
        <v>226.79999999999899</v>
      </c>
      <c r="ED277" s="96">
        <v>0</v>
      </c>
      <c r="EE277" s="96">
        <v>0</v>
      </c>
      <c r="EF277" s="96">
        <v>0</v>
      </c>
      <c r="EG277" s="96">
        <v>0</v>
      </c>
      <c r="EH277" s="101">
        <v>46113</v>
      </c>
      <c r="EI277" s="99">
        <v>0.05</v>
      </c>
      <c r="EJ277" t="s">
        <v>376</v>
      </c>
      <c r="EK277" s="101">
        <v>46522</v>
      </c>
      <c r="EL277" s="99">
        <v>0.03</v>
      </c>
      <c r="EM277" t="s">
        <v>377</v>
      </c>
      <c r="EN277" s="101"/>
      <c r="EO277" s="99"/>
      <c r="EQ277" s="101"/>
      <c r="ER277" s="99"/>
    </row>
    <row r="278" spans="1:148" x14ac:dyDescent="0.3">
      <c r="A278" t="s">
        <v>41</v>
      </c>
      <c r="B278" t="s">
        <v>56</v>
      </c>
      <c r="C278" t="s">
        <v>61</v>
      </c>
      <c r="D278" t="s">
        <v>424</v>
      </c>
      <c r="E278" t="s">
        <v>716</v>
      </c>
      <c r="F278" s="94">
        <v>16800</v>
      </c>
      <c r="G278" s="95">
        <v>12</v>
      </c>
      <c r="H278" s="96">
        <v>1.08</v>
      </c>
      <c r="I278" s="96">
        <v>1.0754999999999999</v>
      </c>
      <c r="J278" s="97">
        <v>0.9900000000000001</v>
      </c>
      <c r="K278" s="96">
        <v>1.00418410041841</v>
      </c>
      <c r="L278" s="96">
        <v>1.0101010101010099</v>
      </c>
      <c r="M278" s="96">
        <v>1</v>
      </c>
      <c r="N278" s="98">
        <v>0.54200000000000004</v>
      </c>
      <c r="O278" s="98">
        <v>0.54976543679472534</v>
      </c>
      <c r="P278" s="98">
        <v>0.52273209497907136</v>
      </c>
      <c r="Q278" s="99">
        <v>0</v>
      </c>
      <c r="R278" s="96">
        <v>0.95480585614258429</v>
      </c>
      <c r="S278" s="96">
        <v>1.0101010101010099</v>
      </c>
      <c r="T278" s="99">
        <v>-4.1666666666666519E-3</v>
      </c>
      <c r="U278" s="99">
        <v>5.1715481171548117E-2</v>
      </c>
      <c r="V278" s="95">
        <v>0</v>
      </c>
      <c r="W278" s="99">
        <v>0</v>
      </c>
      <c r="X278" s="99">
        <v>0</v>
      </c>
      <c r="Y278" s="95">
        <v>0</v>
      </c>
      <c r="Z278" s="95">
        <v>1</v>
      </c>
      <c r="AA278" s="98">
        <v>0.54976543679472534</v>
      </c>
      <c r="AB278" s="98">
        <v>0.52273209497907136</v>
      </c>
      <c r="AC278" s="100">
        <v>0</v>
      </c>
      <c r="AD278" s="96">
        <v>0</v>
      </c>
      <c r="AE278" s="95">
        <v>1</v>
      </c>
      <c r="AF278" s="95">
        <v>1</v>
      </c>
      <c r="AG278" s="96">
        <v>1.1022400000000001</v>
      </c>
      <c r="AH278" s="96">
        <v>1</v>
      </c>
      <c r="AI278" s="96">
        <v>1.1022400000000001</v>
      </c>
      <c r="AJ278" s="96">
        <v>18144</v>
      </c>
      <c r="AK278" s="96">
        <v>18068.400000000001</v>
      </c>
      <c r="AL278" s="96">
        <v>16632</v>
      </c>
      <c r="AM278" s="96">
        <v>16870.292887029289</v>
      </c>
      <c r="AN278" s="96">
        <v>16969.696969696972</v>
      </c>
      <c r="AO278" s="96">
        <v>16800</v>
      </c>
      <c r="AP278" s="96">
        <v>9105.6</v>
      </c>
      <c r="AQ278" s="96">
        <v>9236.0593381513863</v>
      </c>
      <c r="AR278" s="96">
        <v>8781.8991956483987</v>
      </c>
      <c r="AS278" s="96">
        <v>0</v>
      </c>
      <c r="AT278" s="96">
        <v>16040.738383195419</v>
      </c>
      <c r="AU278" s="96">
        <v>16969.696969696972</v>
      </c>
      <c r="AV278" s="96">
        <v>9236.0593381513863</v>
      </c>
      <c r="AW278" s="96">
        <v>8781.8991956483987</v>
      </c>
      <c r="AX278" s="96">
        <v>16800</v>
      </c>
      <c r="AY278" s="96">
        <v>16632</v>
      </c>
      <c r="AZ278" s="96">
        <v>16632</v>
      </c>
      <c r="BA278" s="96">
        <v>10836</v>
      </c>
      <c r="BB278" s="96">
        <v>16800</v>
      </c>
      <c r="BC278" s="96">
        <v>16800</v>
      </c>
      <c r="BD278" s="96">
        <v>16800</v>
      </c>
      <c r="BE278" s="96">
        <v>16800</v>
      </c>
      <c r="BF278" s="96">
        <v>16800</v>
      </c>
      <c r="BG278" s="96">
        <v>16800</v>
      </c>
      <c r="BH278" s="96">
        <v>16800</v>
      </c>
      <c r="BI278" s="96">
        <v>16800</v>
      </c>
      <c r="BJ278" s="96">
        <v>16800</v>
      </c>
      <c r="BK278" s="96">
        <v>16800</v>
      </c>
      <c r="BL278" s="96">
        <v>16800</v>
      </c>
      <c r="BM278" s="96">
        <v>16800</v>
      </c>
      <c r="BN278" s="96">
        <v>1344.0000000000009</v>
      </c>
      <c r="BO278" s="96">
        <v>1344.0000000000009</v>
      </c>
      <c r="BP278" s="96">
        <v>2214.912000000003</v>
      </c>
      <c r="BQ278" s="96">
        <v>2214.912000000003</v>
      </c>
      <c r="BR278" s="96">
        <v>2214.912000000003</v>
      </c>
      <c r="BS278" s="96">
        <v>2214.912000000003</v>
      </c>
      <c r="BT278" s="96">
        <v>2214.912000000003</v>
      </c>
      <c r="BU278" s="96">
        <v>2214.912000000003</v>
      </c>
      <c r="BV278" s="96">
        <v>2214.912000000003</v>
      </c>
      <c r="BW278" s="96">
        <v>806.40000000000077</v>
      </c>
      <c r="BX278" s="96">
        <v>806.40000000000077</v>
      </c>
      <c r="BY278" s="96">
        <v>806.40000000000077</v>
      </c>
      <c r="BZ278" s="96">
        <v>1344.0000000000009</v>
      </c>
      <c r="CA278" s="96">
        <v>1344.0000000000009</v>
      </c>
      <c r="CB278" s="96">
        <v>2214.912000000003</v>
      </c>
      <c r="CC278" s="96">
        <v>2214.912000000003</v>
      </c>
      <c r="CD278" s="96">
        <v>2214.912000000003</v>
      </c>
      <c r="CE278" s="96">
        <v>2214.912000000003</v>
      </c>
      <c r="CF278" s="96">
        <v>2214.912000000003</v>
      </c>
      <c r="CG278" s="96">
        <v>2214.912000000003</v>
      </c>
      <c r="CH278" s="96">
        <v>2214.912000000003</v>
      </c>
      <c r="CI278" s="96">
        <v>806.40000000000077</v>
      </c>
      <c r="CJ278" s="96">
        <v>806.40000000000077</v>
      </c>
      <c r="CK278" s="96">
        <v>806.40000000000077</v>
      </c>
      <c r="CL278" s="96">
        <v>16800</v>
      </c>
      <c r="CM278" s="96">
        <v>16800</v>
      </c>
      <c r="CN278" s="96">
        <v>16800</v>
      </c>
      <c r="CO278" s="96">
        <v>16800</v>
      </c>
      <c r="CP278" s="96">
        <v>16800</v>
      </c>
      <c r="CQ278" s="96">
        <v>16800</v>
      </c>
      <c r="CR278" s="96">
        <v>16800</v>
      </c>
      <c r="CS278" s="96">
        <v>16800</v>
      </c>
      <c r="CT278" s="96">
        <v>16800</v>
      </c>
      <c r="CU278" s="96">
        <v>16800</v>
      </c>
      <c r="CV278" s="96">
        <v>16800</v>
      </c>
      <c r="CW278" s="96">
        <v>16800</v>
      </c>
      <c r="CX278" s="96">
        <v>0</v>
      </c>
      <c r="CY278" s="96">
        <v>0</v>
      </c>
      <c r="CZ278" s="96">
        <v>0</v>
      </c>
      <c r="DA278" s="96">
        <v>0</v>
      </c>
      <c r="DB278" s="96">
        <v>0</v>
      </c>
      <c r="DC278" s="96">
        <v>0</v>
      </c>
      <c r="DD278" s="96">
        <v>0</v>
      </c>
      <c r="DE278" s="96">
        <v>0</v>
      </c>
      <c r="DF278" s="96">
        <v>0</v>
      </c>
      <c r="DG278" s="96">
        <v>0</v>
      </c>
      <c r="DH278" s="96">
        <v>0</v>
      </c>
      <c r="DI278" s="96">
        <v>0</v>
      </c>
      <c r="DJ278" s="96">
        <v>806.40000000000077</v>
      </c>
      <c r="DK278" s="96">
        <v>806.40000000000077</v>
      </c>
      <c r="DL278" s="96">
        <v>0</v>
      </c>
      <c r="DM278" s="96">
        <v>0</v>
      </c>
      <c r="DN278" s="96">
        <v>0</v>
      </c>
      <c r="DO278" s="96">
        <v>0</v>
      </c>
      <c r="DP278" s="96">
        <v>0</v>
      </c>
      <c r="DQ278" s="96">
        <v>0</v>
      </c>
      <c r="DR278" s="96">
        <v>0</v>
      </c>
      <c r="DS278" s="96">
        <v>0</v>
      </c>
      <c r="DT278" s="96">
        <v>0</v>
      </c>
      <c r="DU278" s="96">
        <v>0</v>
      </c>
      <c r="DV278" s="96">
        <v>806.40000000000077</v>
      </c>
      <c r="DW278" s="96">
        <v>806.40000000000077</v>
      </c>
      <c r="DX278" s="96">
        <v>0</v>
      </c>
      <c r="DY278" s="96">
        <v>0</v>
      </c>
      <c r="DZ278" s="96">
        <v>0</v>
      </c>
      <c r="EA278" s="96">
        <v>0</v>
      </c>
      <c r="EB278" s="96">
        <v>0</v>
      </c>
      <c r="EC278" s="96">
        <v>0</v>
      </c>
      <c r="ED278" s="96">
        <v>0</v>
      </c>
      <c r="EE278" s="96">
        <v>0</v>
      </c>
      <c r="EF278" s="96">
        <v>0</v>
      </c>
      <c r="EG278" s="96">
        <v>0</v>
      </c>
      <c r="EH278" s="101">
        <v>46296</v>
      </c>
      <c r="EI278" s="99">
        <v>0.08</v>
      </c>
      <c r="EJ278" t="s">
        <v>376</v>
      </c>
      <c r="EK278" s="101">
        <v>46447</v>
      </c>
      <c r="EL278" s="99">
        <v>4.8000000000000001E-2</v>
      </c>
      <c r="EM278" t="s">
        <v>377</v>
      </c>
      <c r="EN278" s="101"/>
      <c r="EO278" s="99"/>
      <c r="EQ278" s="101"/>
      <c r="ER278" s="99"/>
    </row>
    <row r="279" spans="1:148" x14ac:dyDescent="0.3">
      <c r="A279" t="s">
        <v>41</v>
      </c>
      <c r="B279" t="s">
        <v>56</v>
      </c>
      <c r="C279" t="s">
        <v>68</v>
      </c>
      <c r="D279" t="s">
        <v>426</v>
      </c>
      <c r="E279" t="s">
        <v>717</v>
      </c>
      <c r="F279" s="94">
        <v>12000</v>
      </c>
      <c r="G279" s="95">
        <v>12</v>
      </c>
      <c r="H279" s="96">
        <v>1.02</v>
      </c>
      <c r="I279" s="96">
        <v>1.026872222222222</v>
      </c>
      <c r="J279" s="97">
        <v>0.99299370897155337</v>
      </c>
      <c r="K279" s="96">
        <v>0.99330761698144854</v>
      </c>
      <c r="L279" s="96">
        <v>1.007055725494679</v>
      </c>
      <c r="M279" s="96">
        <v>1</v>
      </c>
      <c r="N279" s="98">
        <v>0.56999999999999995</v>
      </c>
      <c r="O279" s="98">
        <v>0.57018019002942677</v>
      </c>
      <c r="P279" s="98">
        <v>0.54827655333887215</v>
      </c>
      <c r="Q279" s="99">
        <v>0</v>
      </c>
      <c r="R279" s="96">
        <v>0.96475948010183543</v>
      </c>
      <c r="S279" s="96">
        <v>0.99702434638596604</v>
      </c>
      <c r="T279" s="99">
        <v>6.7374727668845216E-3</v>
      </c>
      <c r="U279" s="99">
        <v>2.9590936879521301E-2</v>
      </c>
      <c r="V279" s="95">
        <v>0</v>
      </c>
      <c r="W279" s="99">
        <v>0</v>
      </c>
      <c r="X279" s="99">
        <v>0</v>
      </c>
      <c r="Y279" s="95">
        <v>0</v>
      </c>
      <c r="Z279" s="95">
        <v>1</v>
      </c>
      <c r="AA279" s="98">
        <v>0.57018019002942677</v>
      </c>
      <c r="AB279" s="98">
        <v>0.54827655333887215</v>
      </c>
      <c r="AC279" s="100">
        <v>0</v>
      </c>
      <c r="AD279" s="96">
        <v>0</v>
      </c>
      <c r="AE279" s="95">
        <v>1</v>
      </c>
      <c r="AF279" s="95">
        <v>1</v>
      </c>
      <c r="AG279" s="96">
        <v>1.0249999999999999</v>
      </c>
      <c r="AH279" s="96">
        <v>1.012138206284618</v>
      </c>
      <c r="AI279" s="96">
        <v>1.037441055937901</v>
      </c>
      <c r="AJ279" s="96">
        <v>12240</v>
      </c>
      <c r="AK279" s="96">
        <v>12322.466666666671</v>
      </c>
      <c r="AL279" s="96">
        <v>11915.924507658639</v>
      </c>
      <c r="AM279" s="96">
        <v>11919.69140377738</v>
      </c>
      <c r="AN279" s="96">
        <v>12084.66870593615</v>
      </c>
      <c r="AO279" s="96">
        <v>12000</v>
      </c>
      <c r="AP279" s="96">
        <v>6839.9999999999991</v>
      </c>
      <c r="AQ279" s="96">
        <v>6842.1622803531209</v>
      </c>
      <c r="AR279" s="96">
        <v>6579.3186400664654</v>
      </c>
      <c r="AS279" s="96">
        <v>0</v>
      </c>
      <c r="AT279" s="96">
        <v>11577.113761222019</v>
      </c>
      <c r="AU279" s="96">
        <v>11964.292156631591</v>
      </c>
      <c r="AV279" s="96">
        <v>6842.1622803531209</v>
      </c>
      <c r="AW279" s="96">
        <v>6579.3186400664654</v>
      </c>
      <c r="AX279" s="96">
        <v>12000</v>
      </c>
      <c r="AY279" s="96">
        <v>11880</v>
      </c>
      <c r="AZ279" s="96">
        <v>12060</v>
      </c>
      <c r="BA279" s="96">
        <v>7380</v>
      </c>
      <c r="BB279" s="96">
        <v>12000</v>
      </c>
      <c r="BC279" s="96">
        <v>12000</v>
      </c>
      <c r="BD279" s="96">
        <v>12000</v>
      </c>
      <c r="BE279" s="96">
        <v>12000</v>
      </c>
      <c r="BF279" s="96">
        <v>12000</v>
      </c>
      <c r="BG279" s="96">
        <v>12000</v>
      </c>
      <c r="BH279" s="96">
        <v>12000</v>
      </c>
      <c r="BI279" s="96">
        <v>12000</v>
      </c>
      <c r="BJ279" s="96">
        <v>12000</v>
      </c>
      <c r="BK279" s="96">
        <v>12000</v>
      </c>
      <c r="BL279" s="96">
        <v>12000</v>
      </c>
      <c r="BM279" s="96">
        <v>12000</v>
      </c>
      <c r="BN279" s="96">
        <v>389.39557591666937</v>
      </c>
      <c r="BO279" s="96">
        <v>146.32190819803631</v>
      </c>
      <c r="BP279" s="96">
        <v>146.17784971715329</v>
      </c>
      <c r="BQ279" s="96">
        <v>146.02920584116671</v>
      </c>
      <c r="BR279" s="96">
        <v>145.8808639610991</v>
      </c>
      <c r="BS279" s="96">
        <v>631.56213608384792</v>
      </c>
      <c r="BT279" s="96">
        <v>631.4084858154248</v>
      </c>
      <c r="BU279" s="96">
        <v>631.25263559842631</v>
      </c>
      <c r="BV279" s="96">
        <v>631.0996119016803</v>
      </c>
      <c r="BW279" s="96">
        <v>630.94689752299087</v>
      </c>
      <c r="BX279" s="96">
        <v>630.79449152542202</v>
      </c>
      <c r="BY279" s="96">
        <v>630.64239297584288</v>
      </c>
      <c r="BZ279" s="96">
        <v>240.0000000000002</v>
      </c>
      <c r="CA279" s="96">
        <v>0</v>
      </c>
      <c r="CB279" s="96">
        <v>0</v>
      </c>
      <c r="CC279" s="96">
        <v>0</v>
      </c>
      <c r="CD279" s="96">
        <v>0</v>
      </c>
      <c r="CE279" s="96">
        <v>480.00000000000051</v>
      </c>
      <c r="CF279" s="96">
        <v>480.00000000000051</v>
      </c>
      <c r="CG279" s="96">
        <v>480.00000000000051</v>
      </c>
      <c r="CH279" s="96">
        <v>480.00000000000051</v>
      </c>
      <c r="CI279" s="96">
        <v>480.00000000000051</v>
      </c>
      <c r="CJ279" s="96">
        <v>480.00000000000051</v>
      </c>
      <c r="CK279" s="96">
        <v>480.00000000000051</v>
      </c>
      <c r="CL279" s="96">
        <v>12000</v>
      </c>
      <c r="CM279" s="96">
        <v>12000</v>
      </c>
      <c r="CN279" s="96">
        <v>12000</v>
      </c>
      <c r="CO279" s="96">
        <v>12000</v>
      </c>
      <c r="CP279" s="96">
        <v>12000</v>
      </c>
      <c r="CQ279" s="96">
        <v>12000</v>
      </c>
      <c r="CR279" s="96">
        <v>12000</v>
      </c>
      <c r="CS279" s="96">
        <v>12000</v>
      </c>
      <c r="CT279" s="96">
        <v>12000</v>
      </c>
      <c r="CU279" s="96">
        <v>12000</v>
      </c>
      <c r="CV279" s="96">
        <v>12000</v>
      </c>
      <c r="CW279" s="96">
        <v>12000</v>
      </c>
      <c r="CX279" s="96">
        <v>146.46625089869491</v>
      </c>
      <c r="CY279" s="96">
        <v>146.32190819803631</v>
      </c>
      <c r="CZ279" s="96">
        <v>146.17784971715329</v>
      </c>
      <c r="DA279" s="96">
        <v>146.02920584116671</v>
      </c>
      <c r="DB279" s="96">
        <v>145.8808639610991</v>
      </c>
      <c r="DC279" s="96">
        <v>145.73282315754449</v>
      </c>
      <c r="DD279" s="96">
        <v>145.58508251483019</v>
      </c>
      <c r="DE279" s="96">
        <v>145.4352265369474</v>
      </c>
      <c r="DF279" s="96">
        <v>145.28808836700071</v>
      </c>
      <c r="DG279" s="96">
        <v>145.141247618259</v>
      </c>
      <c r="DH279" s="96">
        <v>144.9947033898296</v>
      </c>
      <c r="DI279" s="96">
        <v>144.84845478446479</v>
      </c>
      <c r="DJ279" s="96">
        <v>480.00000000000051</v>
      </c>
      <c r="DK279" s="96">
        <v>480.00000000000051</v>
      </c>
      <c r="DL279" s="96">
        <v>480.00000000000051</v>
      </c>
      <c r="DM279" s="96">
        <v>480.00000000000051</v>
      </c>
      <c r="DN279" s="96">
        <v>480.00000000000051</v>
      </c>
      <c r="DO279" s="96">
        <v>0</v>
      </c>
      <c r="DP279" s="96">
        <v>0</v>
      </c>
      <c r="DQ279" s="96">
        <v>0</v>
      </c>
      <c r="DR279" s="96">
        <v>0</v>
      </c>
      <c r="DS279" s="96">
        <v>0</v>
      </c>
      <c r="DT279" s="96">
        <v>0</v>
      </c>
      <c r="DU279" s="96">
        <v>0</v>
      </c>
      <c r="DV279" s="96">
        <v>624.09752391020663</v>
      </c>
      <c r="DW279" s="96">
        <v>611.80633024192059</v>
      </c>
      <c r="DX279" s="96">
        <v>599.53904743063549</v>
      </c>
      <c r="DY279" s="96">
        <v>586.88099080997529</v>
      </c>
      <c r="DZ279" s="96">
        <v>574.24834235508899</v>
      </c>
      <c r="EA279" s="96">
        <v>78.500986193292377</v>
      </c>
      <c r="EB279" s="96">
        <v>66.402850527905059</v>
      </c>
      <c r="EC279" s="96">
        <v>54.131194330987682</v>
      </c>
      <c r="ED279" s="96">
        <v>42.081803880440923</v>
      </c>
      <c r="EE279" s="96">
        <v>30.0564786772517</v>
      </c>
      <c r="EF279" s="96">
        <v>18.0551466980674</v>
      </c>
      <c r="EG279" s="96">
        <v>6.0777362066417604</v>
      </c>
      <c r="EH279" s="101">
        <v>46054</v>
      </c>
      <c r="EI279" s="99">
        <v>0.02</v>
      </c>
      <c r="EJ279" t="s">
        <v>376</v>
      </c>
      <c r="EK279" s="101">
        <v>46539</v>
      </c>
      <c r="EL279" s="99">
        <v>0.04</v>
      </c>
      <c r="EM279" t="s">
        <v>377</v>
      </c>
      <c r="EN279" s="101"/>
      <c r="EO279" s="99"/>
      <c r="EQ279" s="101"/>
      <c r="ER279" s="99"/>
    </row>
    <row r="280" spans="1:148" x14ac:dyDescent="0.3">
      <c r="A280" t="s">
        <v>41</v>
      </c>
      <c r="B280" t="s">
        <v>56</v>
      </c>
      <c r="C280" t="s">
        <v>69</v>
      </c>
      <c r="D280" t="s">
        <v>428</v>
      </c>
      <c r="E280" t="s">
        <v>718</v>
      </c>
      <c r="F280" s="94">
        <v>27600</v>
      </c>
      <c r="G280" s="95">
        <v>12</v>
      </c>
      <c r="H280" s="96">
        <v>1</v>
      </c>
      <c r="I280" s="96">
        <v>1</v>
      </c>
      <c r="J280" s="97">
        <v>0.98900209700948194</v>
      </c>
      <c r="K280" s="96">
        <v>1</v>
      </c>
      <c r="L280" s="96">
        <v>1.011120201892163</v>
      </c>
      <c r="M280" s="96">
        <v>1</v>
      </c>
      <c r="N280" s="98">
        <v>0.55400000000000005</v>
      </c>
      <c r="O280" s="98">
        <v>0.56016059184825839</v>
      </c>
      <c r="P280" s="98">
        <v>0.56205319837579049</v>
      </c>
      <c r="Q280" s="99">
        <v>0</v>
      </c>
      <c r="R280" s="96">
        <v>1</v>
      </c>
      <c r="S280" s="96">
        <v>1.0145364591620769</v>
      </c>
      <c r="T280" s="99">
        <v>0</v>
      </c>
      <c r="U280" s="99">
        <v>0</v>
      </c>
      <c r="V280" s="95">
        <v>0</v>
      </c>
      <c r="W280" s="99">
        <v>0</v>
      </c>
      <c r="X280" s="99">
        <v>0</v>
      </c>
      <c r="Y280" s="95">
        <v>0</v>
      </c>
      <c r="Z280" s="95">
        <v>1</v>
      </c>
      <c r="AA280" s="98">
        <v>0.56016059184825839</v>
      </c>
      <c r="AB280" s="98">
        <v>0.56205319837579049</v>
      </c>
      <c r="AC280" s="100">
        <v>0</v>
      </c>
      <c r="AD280" s="96">
        <v>0</v>
      </c>
      <c r="AE280" s="95">
        <v>0</v>
      </c>
      <c r="AF280" s="95">
        <v>0</v>
      </c>
      <c r="AG280" s="96">
        <v>1</v>
      </c>
      <c r="AH280" s="96">
        <v>0.99597028697853884</v>
      </c>
      <c r="AI280" s="96">
        <v>0.99597028697853884</v>
      </c>
      <c r="AJ280" s="96">
        <v>27600</v>
      </c>
      <c r="AK280" s="96">
        <v>27600</v>
      </c>
      <c r="AL280" s="96">
        <v>27296.4578774617</v>
      </c>
      <c r="AM280" s="96">
        <v>27600</v>
      </c>
      <c r="AN280" s="96">
        <v>27906.917572223701</v>
      </c>
      <c r="AO280" s="96">
        <v>27600</v>
      </c>
      <c r="AP280" s="96">
        <v>15290.4</v>
      </c>
      <c r="AQ280" s="96">
        <v>15460.43233501193</v>
      </c>
      <c r="AR280" s="96">
        <v>15512.66827517182</v>
      </c>
      <c r="AS280" s="96">
        <v>0</v>
      </c>
      <c r="AT280" s="96">
        <v>27600</v>
      </c>
      <c r="AU280" s="96">
        <v>28001.206272873322</v>
      </c>
      <c r="AV280" s="96">
        <v>15460.43233501193</v>
      </c>
      <c r="AW280" s="96">
        <v>15512.66827517182</v>
      </c>
      <c r="AX280" s="96">
        <v>27600</v>
      </c>
      <c r="AY280" s="96">
        <v>27324</v>
      </c>
      <c r="AZ280" s="96">
        <v>27186</v>
      </c>
      <c r="BA280" s="96">
        <v>17526</v>
      </c>
      <c r="BB280" s="96">
        <v>27600</v>
      </c>
      <c r="BC280" s="96">
        <v>27600</v>
      </c>
      <c r="BD280" s="96">
        <v>27600</v>
      </c>
      <c r="BE280" s="96">
        <v>27600</v>
      </c>
      <c r="BF280" s="96">
        <v>27600</v>
      </c>
      <c r="BG280" s="96">
        <v>27600</v>
      </c>
      <c r="BH280" s="96">
        <v>27600</v>
      </c>
      <c r="BI280" s="96">
        <v>27600</v>
      </c>
      <c r="BJ280" s="96">
        <v>27600</v>
      </c>
      <c r="BK280" s="96">
        <v>27600</v>
      </c>
      <c r="BL280" s="96">
        <v>27600</v>
      </c>
      <c r="BM280" s="96">
        <v>27600</v>
      </c>
      <c r="BN280" s="96">
        <v>-111.01621603751271</v>
      </c>
      <c r="BO280" s="96">
        <v>-111.05231827501829</v>
      </c>
      <c r="BP280" s="96">
        <v>-111.08844400090361</v>
      </c>
      <c r="BQ280" s="96">
        <v>-111.1258190482494</v>
      </c>
      <c r="BR280" s="96">
        <v>-111.1632192532829</v>
      </c>
      <c r="BS280" s="96">
        <v>-111.20064464141861</v>
      </c>
      <c r="BT280" s="96">
        <v>-111.2380952380958</v>
      </c>
      <c r="BU280" s="96">
        <v>-111.27618563704399</v>
      </c>
      <c r="BV280" s="96">
        <v>-111.3136871415809</v>
      </c>
      <c r="BW280" s="96">
        <v>-111.351213931614</v>
      </c>
      <c r="BX280" s="96">
        <v>-111.38876603272929</v>
      </c>
      <c r="BY280" s="96">
        <v>-111.4263434705407</v>
      </c>
      <c r="BZ280" s="96">
        <v>0</v>
      </c>
      <c r="CA280" s="96">
        <v>0</v>
      </c>
      <c r="CB280" s="96">
        <v>0</v>
      </c>
      <c r="CC280" s="96">
        <v>0</v>
      </c>
      <c r="CD280" s="96">
        <v>0</v>
      </c>
      <c r="CE280" s="96">
        <v>0</v>
      </c>
      <c r="CF280" s="96">
        <v>0</v>
      </c>
      <c r="CG280" s="96">
        <v>0</v>
      </c>
      <c r="CH280" s="96">
        <v>0</v>
      </c>
      <c r="CI280" s="96">
        <v>0</v>
      </c>
      <c r="CJ280" s="96">
        <v>0</v>
      </c>
      <c r="CK280" s="96">
        <v>0</v>
      </c>
      <c r="CL280" s="96">
        <v>27600</v>
      </c>
      <c r="CM280" s="96">
        <v>27600</v>
      </c>
      <c r="CN280" s="96">
        <v>27600</v>
      </c>
      <c r="CO280" s="96">
        <v>27600</v>
      </c>
      <c r="CP280" s="96">
        <v>27600</v>
      </c>
      <c r="CQ280" s="96">
        <v>27600</v>
      </c>
      <c r="CR280" s="96">
        <v>27600</v>
      </c>
      <c r="CS280" s="96">
        <v>27600</v>
      </c>
      <c r="CT280" s="96">
        <v>27600</v>
      </c>
      <c r="CU280" s="96">
        <v>27600</v>
      </c>
      <c r="CV280" s="96">
        <v>27600</v>
      </c>
      <c r="CW280" s="96">
        <v>27600</v>
      </c>
      <c r="CX280" s="96">
        <v>-111.01621603751271</v>
      </c>
      <c r="CY280" s="96">
        <v>-111.05231827501829</v>
      </c>
      <c r="CZ280" s="96">
        <v>-111.08844400090361</v>
      </c>
      <c r="DA280" s="96">
        <v>-111.1258190482494</v>
      </c>
      <c r="DB280" s="96">
        <v>-111.1632192532829</v>
      </c>
      <c r="DC280" s="96">
        <v>-111.20064464141861</v>
      </c>
      <c r="DD280" s="96">
        <v>-111.2380952380958</v>
      </c>
      <c r="DE280" s="96">
        <v>-111.27618563704399</v>
      </c>
      <c r="DF280" s="96">
        <v>-111.3136871415809</v>
      </c>
      <c r="DG280" s="96">
        <v>-111.351213931614</v>
      </c>
      <c r="DH280" s="96">
        <v>-111.38876603272929</v>
      </c>
      <c r="DI280" s="96">
        <v>-111.4263434705407</v>
      </c>
      <c r="DJ280" s="96">
        <v>0</v>
      </c>
      <c r="DK280" s="96">
        <v>0</v>
      </c>
      <c r="DL280" s="96">
        <v>0</v>
      </c>
      <c r="DM280" s="96">
        <v>0</v>
      </c>
      <c r="DN280" s="96">
        <v>0</v>
      </c>
      <c r="DO280" s="96">
        <v>0</v>
      </c>
      <c r="DP280" s="96">
        <v>0</v>
      </c>
      <c r="DQ280" s="96">
        <v>0</v>
      </c>
      <c r="DR280" s="96">
        <v>0</v>
      </c>
      <c r="DS280" s="96">
        <v>0</v>
      </c>
      <c r="DT280" s="96">
        <v>0</v>
      </c>
      <c r="DU280" s="96">
        <v>0</v>
      </c>
      <c r="DV280" s="96">
        <v>-106.7311362768812</v>
      </c>
      <c r="DW280" s="96">
        <v>-97.754264020630416</v>
      </c>
      <c r="DX280" s="96">
        <v>-88.771527743177842</v>
      </c>
      <c r="DY280" s="96">
        <v>-79.478120258282431</v>
      </c>
      <c r="DZ280" s="96">
        <v>-70.178431948240501</v>
      </c>
      <c r="EA280" s="96">
        <v>-60.87245644367556</v>
      </c>
      <c r="EB280" s="96">
        <v>-51.560187366612944</v>
      </c>
      <c r="EC280" s="96">
        <v>-42.088802382261782</v>
      </c>
      <c r="ED280" s="96">
        <v>-32.763823555516048</v>
      </c>
      <c r="EE280" s="96">
        <v>-23.432531865424</v>
      </c>
      <c r="EF280" s="96">
        <v>-14.094920899250461</v>
      </c>
      <c r="EG280" s="96">
        <v>-4.7509842355732523</v>
      </c>
      <c r="EH280" s="101"/>
      <c r="EI280" s="99"/>
      <c r="EK280" s="101"/>
      <c r="EL280" s="99"/>
      <c r="EN280" s="101"/>
      <c r="EO280" s="99"/>
      <c r="EQ280" s="101"/>
      <c r="ER280" s="99"/>
    </row>
    <row r="281" spans="1:148" x14ac:dyDescent="0.3">
      <c r="A281" t="s">
        <v>41</v>
      </c>
      <c r="B281" t="s">
        <v>56</v>
      </c>
      <c r="C281" t="s">
        <v>76</v>
      </c>
      <c r="D281" t="s">
        <v>430</v>
      </c>
      <c r="E281" t="s">
        <v>719</v>
      </c>
      <c r="F281" s="94">
        <v>22800</v>
      </c>
      <c r="G281" s="95">
        <v>12</v>
      </c>
      <c r="H281" s="96">
        <v>1.04</v>
      </c>
      <c r="I281" s="96">
        <v>1.0387500000000001</v>
      </c>
      <c r="J281" s="97">
        <v>0.99199580598103554</v>
      </c>
      <c r="K281" s="96">
        <v>1.001203369434416</v>
      </c>
      <c r="L281" s="96">
        <v>1.008068778084247</v>
      </c>
      <c r="M281" s="96">
        <v>1</v>
      </c>
      <c r="N281" s="98">
        <v>0.53800000000000003</v>
      </c>
      <c r="O281" s="98">
        <v>0.54299363919489552</v>
      </c>
      <c r="P281" s="98">
        <v>0.53872385287321722</v>
      </c>
      <c r="Q281" s="99">
        <v>0</v>
      </c>
      <c r="R281" s="96">
        <v>0.99999999999999978</v>
      </c>
      <c r="S281" s="96">
        <v>1.0013454514372071</v>
      </c>
      <c r="T281" s="99">
        <v>-1.2019230769230169E-3</v>
      </c>
      <c r="U281" s="99">
        <v>1.2033694344164569E-3</v>
      </c>
      <c r="V281" s="95">
        <v>0</v>
      </c>
      <c r="W281" s="99">
        <v>0</v>
      </c>
      <c r="X281" s="99">
        <v>0</v>
      </c>
      <c r="Y281" s="95">
        <v>0</v>
      </c>
      <c r="Z281" s="95">
        <v>1</v>
      </c>
      <c r="AA281" s="98">
        <v>0.54299363919489552</v>
      </c>
      <c r="AB281" s="98">
        <v>0.53872385287321722</v>
      </c>
      <c r="AC281" s="100">
        <v>0</v>
      </c>
      <c r="AD281" s="96">
        <v>0</v>
      </c>
      <c r="AE281" s="95">
        <v>1</v>
      </c>
      <c r="AF281" s="95">
        <v>0</v>
      </c>
      <c r="AG281" s="96">
        <v>1.01</v>
      </c>
      <c r="AH281" s="96">
        <v>1.0080839018517109</v>
      </c>
      <c r="AI281" s="96">
        <v>1.01816498595801</v>
      </c>
      <c r="AJ281" s="96">
        <v>23712</v>
      </c>
      <c r="AK281" s="96">
        <v>23683.5</v>
      </c>
      <c r="AL281" s="96">
        <v>22617.504376367611</v>
      </c>
      <c r="AM281" s="96">
        <v>22827.43682310469</v>
      </c>
      <c r="AN281" s="96">
        <v>22983.968140320831</v>
      </c>
      <c r="AO281" s="96">
        <v>22800</v>
      </c>
      <c r="AP281" s="96">
        <v>12266.4</v>
      </c>
      <c r="AQ281" s="96">
        <v>12380.254973643619</v>
      </c>
      <c r="AR281" s="96">
        <v>12282.903845509351</v>
      </c>
      <c r="AS281" s="96">
        <v>0</v>
      </c>
      <c r="AT281" s="96">
        <v>22800</v>
      </c>
      <c r="AU281" s="96">
        <v>22830.676292768319</v>
      </c>
      <c r="AV281" s="96">
        <v>12380.254973643619</v>
      </c>
      <c r="AW281" s="96">
        <v>12282.903845509351</v>
      </c>
      <c r="AX281" s="96">
        <v>22800</v>
      </c>
      <c r="AY281" s="96">
        <v>22572</v>
      </c>
      <c r="AZ281" s="96">
        <v>22800</v>
      </c>
      <c r="BA281" s="96">
        <v>14934</v>
      </c>
      <c r="BB281" s="96">
        <v>22800</v>
      </c>
      <c r="BC281" s="96">
        <v>22800</v>
      </c>
      <c r="BD281" s="96">
        <v>22800</v>
      </c>
      <c r="BE281" s="96">
        <v>22800</v>
      </c>
      <c r="BF281" s="96">
        <v>22800</v>
      </c>
      <c r="BG281" s="96">
        <v>22800</v>
      </c>
      <c r="BH281" s="96">
        <v>22800</v>
      </c>
      <c r="BI281" s="96">
        <v>22800</v>
      </c>
      <c r="BJ281" s="96">
        <v>22800</v>
      </c>
      <c r="BK281" s="96">
        <v>22800</v>
      </c>
      <c r="BL281" s="96">
        <v>22800</v>
      </c>
      <c r="BM281" s="96">
        <v>22800</v>
      </c>
      <c r="BN281" s="96">
        <v>1104.392659857064</v>
      </c>
      <c r="BO281" s="96">
        <v>1104.266577807399</v>
      </c>
      <c r="BP281" s="96">
        <v>1104.140660901995</v>
      </c>
      <c r="BQ281" s="96">
        <v>184.62562396006439</v>
      </c>
      <c r="BR281" s="96">
        <v>184.5007815011455</v>
      </c>
      <c r="BS281" s="96">
        <v>184.37610776320241</v>
      </c>
      <c r="BT281" s="96">
        <v>184.2516024044377</v>
      </c>
      <c r="BU281" s="96">
        <v>184.12522816527559</v>
      </c>
      <c r="BV281" s="96">
        <v>184.00106128946831</v>
      </c>
      <c r="BW281" s="96">
        <v>183.87706176740619</v>
      </c>
      <c r="BX281" s="96">
        <v>183.7532292609674</v>
      </c>
      <c r="BY281" s="96">
        <v>183.62956343296119</v>
      </c>
      <c r="BZ281" s="96">
        <v>912.0000000000008</v>
      </c>
      <c r="CA281" s="96">
        <v>912.0000000000008</v>
      </c>
      <c r="CB281" s="96">
        <v>912.0000000000008</v>
      </c>
      <c r="CC281" s="96">
        <v>0</v>
      </c>
      <c r="CD281" s="96">
        <v>0</v>
      </c>
      <c r="CE281" s="96">
        <v>0</v>
      </c>
      <c r="CF281" s="96">
        <v>0</v>
      </c>
      <c r="CG281" s="96">
        <v>0</v>
      </c>
      <c r="CH281" s="96">
        <v>0</v>
      </c>
      <c r="CI281" s="96">
        <v>0</v>
      </c>
      <c r="CJ281" s="96">
        <v>0</v>
      </c>
      <c r="CK281" s="96">
        <v>0</v>
      </c>
      <c r="CL281" s="96">
        <v>22800</v>
      </c>
      <c r="CM281" s="96">
        <v>22800</v>
      </c>
      <c r="CN281" s="96">
        <v>22800</v>
      </c>
      <c r="CO281" s="96">
        <v>22800</v>
      </c>
      <c r="CP281" s="96">
        <v>22800</v>
      </c>
      <c r="CQ281" s="96">
        <v>22800</v>
      </c>
      <c r="CR281" s="96">
        <v>22800</v>
      </c>
      <c r="CS281" s="96">
        <v>22800</v>
      </c>
      <c r="CT281" s="96">
        <v>22800</v>
      </c>
      <c r="CU281" s="96">
        <v>22800</v>
      </c>
      <c r="CV281" s="96">
        <v>22800</v>
      </c>
      <c r="CW281" s="96">
        <v>22800</v>
      </c>
      <c r="CX281" s="96">
        <v>184.99294217025439</v>
      </c>
      <c r="CY281" s="96">
        <v>184.87170943018819</v>
      </c>
      <c r="CZ281" s="96">
        <v>184.75063548268821</v>
      </c>
      <c r="DA281" s="96">
        <v>184.62562396006439</v>
      </c>
      <c r="DB281" s="96">
        <v>184.5007815011455</v>
      </c>
      <c r="DC281" s="96">
        <v>184.37610776320241</v>
      </c>
      <c r="DD281" s="96">
        <v>184.2516024044377</v>
      </c>
      <c r="DE281" s="96">
        <v>184.12522816527559</v>
      </c>
      <c r="DF281" s="96">
        <v>184.00106128946831</v>
      </c>
      <c r="DG281" s="96">
        <v>183.87706176740619</v>
      </c>
      <c r="DH281" s="96">
        <v>183.7532292609674</v>
      </c>
      <c r="DI281" s="96">
        <v>183.62956343296119</v>
      </c>
      <c r="DJ281" s="96">
        <v>0</v>
      </c>
      <c r="DK281" s="96">
        <v>0</v>
      </c>
      <c r="DL281" s="96">
        <v>0</v>
      </c>
      <c r="DM281" s="96">
        <v>0</v>
      </c>
      <c r="DN281" s="96">
        <v>0</v>
      </c>
      <c r="DO281" s="96">
        <v>0</v>
      </c>
      <c r="DP281" s="96">
        <v>0</v>
      </c>
      <c r="DQ281" s="96">
        <v>0</v>
      </c>
      <c r="DR281" s="96">
        <v>0</v>
      </c>
      <c r="DS281" s="96">
        <v>0</v>
      </c>
      <c r="DT281" s="96">
        <v>0</v>
      </c>
      <c r="DU281" s="96">
        <v>0</v>
      </c>
      <c r="DV281" s="96">
        <v>175.7114034023877</v>
      </c>
      <c r="DW281" s="96">
        <v>160.7756721022505</v>
      </c>
      <c r="DX281" s="96">
        <v>145.85934661249269</v>
      </c>
      <c r="DY281" s="96">
        <v>130.45774647887339</v>
      </c>
      <c r="DZ281" s="96">
        <v>115.0768080403774</v>
      </c>
      <c r="EA281" s="96">
        <v>99.716489747479287</v>
      </c>
      <c r="EB281" s="96">
        <v>84.376750161975608</v>
      </c>
      <c r="EC281" s="96">
        <v>68.806584362136732</v>
      </c>
      <c r="ED281" s="96">
        <v>53.508213980217157</v>
      </c>
      <c r="EE281" s="96">
        <v>38.230297982399009</v>
      </c>
      <c r="EF281" s="96">
        <v>22.972795373898158</v>
      </c>
      <c r="EG281" s="96">
        <v>7.7356652693994832</v>
      </c>
      <c r="EH281" s="101">
        <v>46113</v>
      </c>
      <c r="EI281" s="99">
        <v>0.04</v>
      </c>
      <c r="EJ281" t="s">
        <v>376</v>
      </c>
      <c r="EK281" s="101"/>
      <c r="EL281" s="99"/>
      <c r="EN281" s="101"/>
      <c r="EO281" s="99"/>
      <c r="EQ281" s="101"/>
      <c r="ER281" s="99"/>
    </row>
    <row r="282" spans="1:148" x14ac:dyDescent="0.3">
      <c r="A282" t="s">
        <v>41</v>
      </c>
      <c r="B282" t="s">
        <v>56</v>
      </c>
      <c r="C282" t="s">
        <v>77</v>
      </c>
      <c r="D282" t="s">
        <v>432</v>
      </c>
      <c r="E282" t="s">
        <v>720</v>
      </c>
      <c r="F282" s="94">
        <v>18000</v>
      </c>
      <c r="G282" s="95">
        <v>12</v>
      </c>
      <c r="H282" s="96">
        <v>1.05</v>
      </c>
      <c r="I282" s="96">
        <v>1.0472222222222221</v>
      </c>
      <c r="J282" s="97">
        <v>0.98800419401896411</v>
      </c>
      <c r="K282" s="96">
        <v>1.0026525198938989</v>
      </c>
      <c r="L282" s="96">
        <v>1.012141452489427</v>
      </c>
      <c r="M282" s="96">
        <v>1</v>
      </c>
      <c r="N282" s="98">
        <v>0.56599999999999995</v>
      </c>
      <c r="O282" s="98">
        <v>0.57439161665041882</v>
      </c>
      <c r="P282" s="98">
        <v>0.57676024466453646</v>
      </c>
      <c r="Q282" s="99">
        <v>0</v>
      </c>
      <c r="R282" s="96">
        <v>1</v>
      </c>
      <c r="S282" s="96">
        <v>1.019011032976213</v>
      </c>
      <c r="T282" s="99">
        <v>-2.6455026455026731E-3</v>
      </c>
      <c r="U282" s="99">
        <v>2.6525198938991408E-3</v>
      </c>
      <c r="V282" s="95">
        <v>0</v>
      </c>
      <c r="W282" s="99">
        <v>0</v>
      </c>
      <c r="X282" s="99">
        <v>0</v>
      </c>
      <c r="Y282" s="95">
        <v>0</v>
      </c>
      <c r="Z282" s="95">
        <v>1</v>
      </c>
      <c r="AA282" s="98">
        <v>0.57439161665041882</v>
      </c>
      <c r="AB282" s="98">
        <v>0.57676024466453646</v>
      </c>
      <c r="AC282" s="100">
        <v>0</v>
      </c>
      <c r="AD282" s="96">
        <v>0</v>
      </c>
      <c r="AE282" s="95">
        <v>1</v>
      </c>
      <c r="AF282" s="95">
        <v>0</v>
      </c>
      <c r="AG282" s="96">
        <v>1.0166666666666671</v>
      </c>
      <c r="AH282" s="96">
        <v>0.99194865631796525</v>
      </c>
      <c r="AI282" s="96">
        <v>1.008481493861926</v>
      </c>
      <c r="AJ282" s="96">
        <v>18900</v>
      </c>
      <c r="AK282" s="96">
        <v>18850</v>
      </c>
      <c r="AL282" s="96">
        <v>17784.075492341359</v>
      </c>
      <c r="AM282" s="96">
        <v>18047.745358090189</v>
      </c>
      <c r="AN282" s="96">
        <v>18218.54614480969</v>
      </c>
      <c r="AO282" s="96">
        <v>18000</v>
      </c>
      <c r="AP282" s="96">
        <v>10188</v>
      </c>
      <c r="AQ282" s="96">
        <v>10339.049099707539</v>
      </c>
      <c r="AR282" s="96">
        <v>10381.684403961661</v>
      </c>
      <c r="AS282" s="96">
        <v>0</v>
      </c>
      <c r="AT282" s="96">
        <v>18000</v>
      </c>
      <c r="AU282" s="96">
        <v>18342.198593571829</v>
      </c>
      <c r="AV282" s="96">
        <v>10339.049099707539</v>
      </c>
      <c r="AW282" s="96">
        <v>10381.684403961661</v>
      </c>
      <c r="AX282" s="96">
        <v>18000</v>
      </c>
      <c r="AY282" s="96">
        <v>17820</v>
      </c>
      <c r="AZ282" s="96">
        <v>17640</v>
      </c>
      <c r="BA282" s="96">
        <v>11250</v>
      </c>
      <c r="BB282" s="96">
        <v>18000</v>
      </c>
      <c r="BC282" s="96">
        <v>18000</v>
      </c>
      <c r="BD282" s="96">
        <v>18000</v>
      </c>
      <c r="BE282" s="96">
        <v>18000</v>
      </c>
      <c r="BF282" s="96">
        <v>18000</v>
      </c>
      <c r="BG282" s="96">
        <v>18000</v>
      </c>
      <c r="BH282" s="96">
        <v>18000</v>
      </c>
      <c r="BI282" s="96">
        <v>18000</v>
      </c>
      <c r="BJ282" s="96">
        <v>18000</v>
      </c>
      <c r="BK282" s="96">
        <v>18000</v>
      </c>
      <c r="BL282" s="96">
        <v>18000</v>
      </c>
      <c r="BM282" s="96">
        <v>18000</v>
      </c>
      <c r="BN282" s="96">
        <v>748.38628146943529</v>
      </c>
      <c r="BO282" s="96">
        <v>748.28791977304343</v>
      </c>
      <c r="BP282" s="96">
        <v>748.18943036651706</v>
      </c>
      <c r="BQ282" s="96">
        <v>748.08746779414776</v>
      </c>
      <c r="BR282" s="96">
        <v>-144.77583984310431</v>
      </c>
      <c r="BS282" s="96">
        <v>-144.87320837927211</v>
      </c>
      <c r="BT282" s="96">
        <v>-144.97070797338839</v>
      </c>
      <c r="BU282" s="96">
        <v>-145.06994049262011</v>
      </c>
      <c r="BV282" s="96">
        <v>-145.16770515709811</v>
      </c>
      <c r="BW282" s="96">
        <v>-145.26560168039589</v>
      </c>
      <c r="BX282" s="96">
        <v>-145.3636303294461</v>
      </c>
      <c r="BY282" s="96">
        <v>-145.46179137192451</v>
      </c>
      <c r="BZ282" s="96">
        <v>900.0000000000008</v>
      </c>
      <c r="CA282" s="96">
        <v>900.0000000000008</v>
      </c>
      <c r="CB282" s="96">
        <v>900.0000000000008</v>
      </c>
      <c r="CC282" s="96">
        <v>900.0000000000008</v>
      </c>
      <c r="CD282" s="96">
        <v>0</v>
      </c>
      <c r="CE282" s="96">
        <v>0</v>
      </c>
      <c r="CF282" s="96">
        <v>0</v>
      </c>
      <c r="CG282" s="96">
        <v>0</v>
      </c>
      <c r="CH282" s="96">
        <v>0</v>
      </c>
      <c r="CI282" s="96">
        <v>0</v>
      </c>
      <c r="CJ282" s="96">
        <v>0</v>
      </c>
      <c r="CK282" s="96">
        <v>0</v>
      </c>
      <c r="CL282" s="96">
        <v>18000</v>
      </c>
      <c r="CM282" s="96">
        <v>18000</v>
      </c>
      <c r="CN282" s="96">
        <v>18000</v>
      </c>
      <c r="CO282" s="96">
        <v>18000</v>
      </c>
      <c r="CP282" s="96">
        <v>18000</v>
      </c>
      <c r="CQ282" s="96">
        <v>18000</v>
      </c>
      <c r="CR282" s="96">
        <v>18000</v>
      </c>
      <c r="CS282" s="96">
        <v>18000</v>
      </c>
      <c r="CT282" s="96">
        <v>18000</v>
      </c>
      <c r="CU282" s="96">
        <v>18000</v>
      </c>
      <c r="CV282" s="96">
        <v>18000</v>
      </c>
      <c r="CW282" s="96">
        <v>18000</v>
      </c>
      <c r="CX282" s="96">
        <v>-144.39401764815679</v>
      </c>
      <c r="CY282" s="96">
        <v>-144.48769545424511</v>
      </c>
      <c r="CZ282" s="96">
        <v>-144.58149488903251</v>
      </c>
      <c r="DA282" s="96">
        <v>-144.67860210081221</v>
      </c>
      <c r="DB282" s="96">
        <v>-144.77583984310431</v>
      </c>
      <c r="DC282" s="96">
        <v>-144.87320837927211</v>
      </c>
      <c r="DD282" s="96">
        <v>-144.97070797338839</v>
      </c>
      <c r="DE282" s="96">
        <v>-145.06994049262011</v>
      </c>
      <c r="DF282" s="96">
        <v>-145.16770515709811</v>
      </c>
      <c r="DG282" s="96">
        <v>-145.26560168039589</v>
      </c>
      <c r="DH282" s="96">
        <v>-145.3636303294461</v>
      </c>
      <c r="DI282" s="96">
        <v>-145.46179137192451</v>
      </c>
      <c r="DJ282" s="96">
        <v>0</v>
      </c>
      <c r="DK282" s="96">
        <v>0</v>
      </c>
      <c r="DL282" s="96">
        <v>0</v>
      </c>
      <c r="DM282" s="96">
        <v>0</v>
      </c>
      <c r="DN282" s="96">
        <v>0</v>
      </c>
      <c r="DO282" s="96">
        <v>0</v>
      </c>
      <c r="DP282" s="96">
        <v>0</v>
      </c>
      <c r="DQ282" s="96">
        <v>0</v>
      </c>
      <c r="DR282" s="96">
        <v>0</v>
      </c>
      <c r="DS282" s="96">
        <v>0</v>
      </c>
      <c r="DT282" s="96">
        <v>0</v>
      </c>
      <c r="DU282" s="96">
        <v>0</v>
      </c>
      <c r="DV282" s="96">
        <v>-139.38031039868861</v>
      </c>
      <c r="DW282" s="96">
        <v>-127.699197446016</v>
      </c>
      <c r="DX282" s="96">
        <v>-116.0027952480775</v>
      </c>
      <c r="DY282" s="96">
        <v>-103.89379745149439</v>
      </c>
      <c r="DZ282" s="96">
        <v>-91.76839088758237</v>
      </c>
      <c r="EA282" s="96">
        <v>-79.626542180727171</v>
      </c>
      <c r="EB282" s="96">
        <v>-67.468217864729013</v>
      </c>
      <c r="EC282" s="96">
        <v>-55.093659220673658</v>
      </c>
      <c r="ED282" s="96">
        <v>-42.902011449446277</v>
      </c>
      <c r="EE282" s="96">
        <v>-30.69378657007471</v>
      </c>
      <c r="EF282" s="96">
        <v>-18.468950749464639</v>
      </c>
      <c r="EG282" s="96">
        <v>-6.2274700623854429</v>
      </c>
      <c r="EH282" s="101">
        <v>46143</v>
      </c>
      <c r="EI282" s="99">
        <v>0.05</v>
      </c>
      <c r="EJ282" t="s">
        <v>376</v>
      </c>
      <c r="EK282" s="101"/>
      <c r="EL282" s="99"/>
      <c r="EN282" s="101"/>
      <c r="EO282" s="99"/>
      <c r="EQ282" s="101"/>
      <c r="ER282" s="99"/>
    </row>
    <row r="283" spans="1:148" x14ac:dyDescent="0.3">
      <c r="A283" t="s">
        <v>41</v>
      </c>
      <c r="B283" t="s">
        <v>56</v>
      </c>
      <c r="C283" t="s">
        <v>78</v>
      </c>
      <c r="D283" t="s">
        <v>434</v>
      </c>
      <c r="E283" t="s">
        <v>721</v>
      </c>
      <c r="F283" s="94">
        <v>13200</v>
      </c>
      <c r="G283" s="95">
        <v>12</v>
      </c>
      <c r="H283" s="96">
        <v>1</v>
      </c>
      <c r="I283" s="96">
        <v>1.00125</v>
      </c>
      <c r="J283" s="97">
        <v>0.99099790299051793</v>
      </c>
      <c r="K283" s="96">
        <v>0.99875156054931336</v>
      </c>
      <c r="L283" s="96">
        <v>1.009083870896514</v>
      </c>
      <c r="M283" s="96">
        <v>1</v>
      </c>
      <c r="N283" s="98">
        <v>0.55000000000000004</v>
      </c>
      <c r="O283" s="98">
        <v>0.55430324993066948</v>
      </c>
      <c r="P283" s="98">
        <v>0.53767902423637326</v>
      </c>
      <c r="Q283" s="99">
        <v>0</v>
      </c>
      <c r="R283" s="96">
        <v>0.97205346294046169</v>
      </c>
      <c r="S283" s="96">
        <v>1.005704174878489</v>
      </c>
      <c r="T283" s="99">
        <v>1.2499999999999729E-3</v>
      </c>
      <c r="U283" s="99">
        <v>2.7465667915106181E-2</v>
      </c>
      <c r="V283" s="95">
        <v>0</v>
      </c>
      <c r="W283" s="99">
        <v>0</v>
      </c>
      <c r="X283" s="99">
        <v>0</v>
      </c>
      <c r="Y283" s="95">
        <v>0</v>
      </c>
      <c r="Z283" s="95">
        <v>1</v>
      </c>
      <c r="AA283" s="98">
        <v>0.55430324993066948</v>
      </c>
      <c r="AB283" s="98">
        <v>0.53767902423637326</v>
      </c>
      <c r="AC283" s="100">
        <v>0</v>
      </c>
      <c r="AD283" s="96">
        <v>0</v>
      </c>
      <c r="AE283" s="95">
        <v>0</v>
      </c>
      <c r="AF283" s="95">
        <v>1</v>
      </c>
      <c r="AG283" s="96">
        <v>1.01</v>
      </c>
      <c r="AH283" s="96">
        <v>1.004037852440528</v>
      </c>
      <c r="AI283" s="96">
        <v>1.014078169679473</v>
      </c>
      <c r="AJ283" s="96">
        <v>13200</v>
      </c>
      <c r="AK283" s="96">
        <v>13216.5</v>
      </c>
      <c r="AL283" s="96">
        <v>13081.172319474839</v>
      </c>
      <c r="AM283" s="96">
        <v>13183.52059925094</v>
      </c>
      <c r="AN283" s="96">
        <v>13319.907095833991</v>
      </c>
      <c r="AO283" s="96">
        <v>13200</v>
      </c>
      <c r="AP283" s="96">
        <v>7260.0000000000009</v>
      </c>
      <c r="AQ283" s="96">
        <v>7316.802899084837</v>
      </c>
      <c r="AR283" s="96">
        <v>7097.3631199201272</v>
      </c>
      <c r="AS283" s="96">
        <v>0</v>
      </c>
      <c r="AT283" s="96">
        <v>12831.10571081409</v>
      </c>
      <c r="AU283" s="96">
        <v>13275.29510839606</v>
      </c>
      <c r="AV283" s="96">
        <v>7316.802899084837</v>
      </c>
      <c r="AW283" s="96">
        <v>7097.3631199201272</v>
      </c>
      <c r="AX283" s="96">
        <v>13200</v>
      </c>
      <c r="AY283" s="96">
        <v>13068</v>
      </c>
      <c r="AZ283" s="96">
        <v>13134</v>
      </c>
      <c r="BA283" s="96">
        <v>8514</v>
      </c>
      <c r="BB283" s="96">
        <v>13200</v>
      </c>
      <c r="BC283" s="96">
        <v>13200</v>
      </c>
      <c r="BD283" s="96">
        <v>13200</v>
      </c>
      <c r="BE283" s="96">
        <v>13200</v>
      </c>
      <c r="BF283" s="96">
        <v>13200</v>
      </c>
      <c r="BG283" s="96">
        <v>13200</v>
      </c>
      <c r="BH283" s="96">
        <v>13200</v>
      </c>
      <c r="BI283" s="96">
        <v>13200</v>
      </c>
      <c r="BJ283" s="96">
        <v>13200</v>
      </c>
      <c r="BK283" s="96">
        <v>13200</v>
      </c>
      <c r="BL283" s="96">
        <v>13200</v>
      </c>
      <c r="BM283" s="96">
        <v>13200</v>
      </c>
      <c r="BN283" s="96">
        <v>53.397762347816169</v>
      </c>
      <c r="BO283" s="96">
        <v>53.380309778633531</v>
      </c>
      <c r="BP283" s="96">
        <v>53.36286861414807</v>
      </c>
      <c r="BQ283" s="96">
        <v>53.344848203015182</v>
      </c>
      <c r="BR283" s="96">
        <v>53.326839958604303</v>
      </c>
      <c r="BS283" s="96">
        <v>53.308843868596512</v>
      </c>
      <c r="BT283" s="96">
        <v>53.290859920693379</v>
      </c>
      <c r="BU283" s="96">
        <v>53.272593583627533</v>
      </c>
      <c r="BV283" s="96">
        <v>53.254634081639281</v>
      </c>
      <c r="BW283" s="96">
        <v>583.36615415214146</v>
      </c>
      <c r="BX283" s="96">
        <v>583.34750143595488</v>
      </c>
      <c r="BY283" s="96">
        <v>583.32886128364521</v>
      </c>
      <c r="BZ283" s="96">
        <v>0</v>
      </c>
      <c r="CA283" s="96">
        <v>0</v>
      </c>
      <c r="CB283" s="96">
        <v>0</v>
      </c>
      <c r="CC283" s="96">
        <v>0</v>
      </c>
      <c r="CD283" s="96">
        <v>0</v>
      </c>
      <c r="CE283" s="96">
        <v>0</v>
      </c>
      <c r="CF283" s="96">
        <v>0</v>
      </c>
      <c r="CG283" s="96">
        <v>0</v>
      </c>
      <c r="CH283" s="96">
        <v>0</v>
      </c>
      <c r="CI283" s="96">
        <v>528.00000000000045</v>
      </c>
      <c r="CJ283" s="96">
        <v>528.00000000000045</v>
      </c>
      <c r="CK283" s="96">
        <v>528.00000000000045</v>
      </c>
      <c r="CL283" s="96">
        <v>13200</v>
      </c>
      <c r="CM283" s="96">
        <v>13200</v>
      </c>
      <c r="CN283" s="96">
        <v>13200</v>
      </c>
      <c r="CO283" s="96">
        <v>13200</v>
      </c>
      <c r="CP283" s="96">
        <v>13200</v>
      </c>
      <c r="CQ283" s="96">
        <v>13200</v>
      </c>
      <c r="CR283" s="96">
        <v>13200</v>
      </c>
      <c r="CS283" s="96">
        <v>13200</v>
      </c>
      <c r="CT283" s="96">
        <v>13200</v>
      </c>
      <c r="CU283" s="96">
        <v>13200</v>
      </c>
      <c r="CV283" s="96">
        <v>13200</v>
      </c>
      <c r="CW283" s="96">
        <v>13200</v>
      </c>
      <c r="CX283" s="96">
        <v>53.397762347816169</v>
      </c>
      <c r="CY283" s="96">
        <v>53.380309778633531</v>
      </c>
      <c r="CZ283" s="96">
        <v>53.36286861414807</v>
      </c>
      <c r="DA283" s="96">
        <v>53.344848203015182</v>
      </c>
      <c r="DB283" s="96">
        <v>53.326839958604303</v>
      </c>
      <c r="DC283" s="96">
        <v>53.308843868596512</v>
      </c>
      <c r="DD283" s="96">
        <v>53.290859920693379</v>
      </c>
      <c r="DE283" s="96">
        <v>53.272593583627533</v>
      </c>
      <c r="DF283" s="96">
        <v>53.254634081639281</v>
      </c>
      <c r="DG283" s="96">
        <v>53.236686684751973</v>
      </c>
      <c r="DH283" s="96">
        <v>53.218751380725763</v>
      </c>
      <c r="DI283" s="96">
        <v>53.200828157350173</v>
      </c>
      <c r="DJ283" s="96">
        <v>528.00000000000045</v>
      </c>
      <c r="DK283" s="96">
        <v>528.00000000000045</v>
      </c>
      <c r="DL283" s="96">
        <v>528.00000000000045</v>
      </c>
      <c r="DM283" s="96">
        <v>528.00000000000045</v>
      </c>
      <c r="DN283" s="96">
        <v>528.00000000000045</v>
      </c>
      <c r="DO283" s="96">
        <v>528.00000000000045</v>
      </c>
      <c r="DP283" s="96">
        <v>528.00000000000045</v>
      </c>
      <c r="DQ283" s="96">
        <v>528.00000000000045</v>
      </c>
      <c r="DR283" s="96">
        <v>528.00000000000045</v>
      </c>
      <c r="DS283" s="96">
        <v>0</v>
      </c>
      <c r="DT283" s="96">
        <v>0</v>
      </c>
      <c r="DU283" s="96">
        <v>0</v>
      </c>
      <c r="DV283" s="96">
        <v>580.96115063442824</v>
      </c>
      <c r="DW283" s="96">
        <v>576.47511117486636</v>
      </c>
      <c r="DX283" s="96">
        <v>571.99199139571647</v>
      </c>
      <c r="DY283" s="96">
        <v>567.35996824101665</v>
      </c>
      <c r="DZ283" s="96">
        <v>562.73105987532176</v>
      </c>
      <c r="EA283" s="96">
        <v>558.10526315789559</v>
      </c>
      <c r="EB283" s="96">
        <v>553.48257495221662</v>
      </c>
      <c r="EC283" s="96">
        <v>548.78728711366898</v>
      </c>
      <c r="ED283" s="96">
        <v>544.17085736932313</v>
      </c>
      <c r="EE283" s="96">
        <v>11.113006443517911</v>
      </c>
      <c r="EF283" s="96">
        <v>6.680088451765176</v>
      </c>
      <c r="EG283" s="96">
        <v>2.2501443457703552</v>
      </c>
      <c r="EH283" s="101">
        <v>46661</v>
      </c>
      <c r="EI283" s="99">
        <v>0.04</v>
      </c>
      <c r="EJ283" t="s">
        <v>377</v>
      </c>
      <c r="EK283" s="101"/>
      <c r="EL283" s="99"/>
      <c r="EN283" s="101"/>
      <c r="EO283" s="99"/>
      <c r="EQ283" s="101"/>
      <c r="ER283" s="99"/>
    </row>
    <row r="284" spans="1:148" x14ac:dyDescent="0.3">
      <c r="A284" t="s">
        <v>41</v>
      </c>
      <c r="B284" t="s">
        <v>56</v>
      </c>
      <c r="C284" t="s">
        <v>84</v>
      </c>
      <c r="D284" t="s">
        <v>436</v>
      </c>
      <c r="E284" t="s">
        <v>722</v>
      </c>
      <c r="F284" s="94">
        <v>28800</v>
      </c>
      <c r="G284" s="95">
        <v>12</v>
      </c>
      <c r="H284" s="96">
        <v>1.02</v>
      </c>
      <c r="I284" s="96">
        <v>1.0175000000000001</v>
      </c>
      <c r="J284" s="97">
        <v>0.99399161196207142</v>
      </c>
      <c r="K284" s="96">
        <v>1.002457002457003</v>
      </c>
      <c r="L284" s="96">
        <v>1.006044706983058</v>
      </c>
      <c r="M284" s="96">
        <v>1</v>
      </c>
      <c r="N284" s="98">
        <v>0.53400000000000003</v>
      </c>
      <c r="O284" s="98">
        <v>0.53854784373418418</v>
      </c>
      <c r="P284" s="98">
        <v>0.53012336015040762</v>
      </c>
      <c r="Q284" s="99">
        <v>0</v>
      </c>
      <c r="R284" s="96">
        <v>1</v>
      </c>
      <c r="S284" s="96">
        <v>0.9927403748134972</v>
      </c>
      <c r="T284" s="99">
        <v>-2.4509803921570761E-3</v>
      </c>
      <c r="U284" s="99">
        <v>2.4570024570023108E-3</v>
      </c>
      <c r="V284" s="95">
        <v>0</v>
      </c>
      <c r="W284" s="99">
        <v>0</v>
      </c>
      <c r="X284" s="99">
        <v>0</v>
      </c>
      <c r="Y284" s="95">
        <v>0</v>
      </c>
      <c r="Z284" s="95">
        <v>1</v>
      </c>
      <c r="AA284" s="98">
        <v>0.53854784373418418</v>
      </c>
      <c r="AB284" s="98">
        <v>0.53012336015040762</v>
      </c>
      <c r="AC284" s="100">
        <v>0</v>
      </c>
      <c r="AD284" s="96">
        <v>0</v>
      </c>
      <c r="AE284" s="95">
        <v>1</v>
      </c>
      <c r="AF284" s="95">
        <v>0</v>
      </c>
      <c r="AG284" s="96">
        <v>1.01</v>
      </c>
      <c r="AH284" s="96">
        <v>1.016200824295963</v>
      </c>
      <c r="AI284" s="96">
        <v>1.0263634901839229</v>
      </c>
      <c r="AJ284" s="96">
        <v>29376</v>
      </c>
      <c r="AK284" s="96">
        <v>29304</v>
      </c>
      <c r="AL284" s="96">
        <v>28626.958424507658</v>
      </c>
      <c r="AM284" s="96">
        <v>28870.761670761669</v>
      </c>
      <c r="AN284" s="96">
        <v>28974.087561112079</v>
      </c>
      <c r="AO284" s="96">
        <v>28800</v>
      </c>
      <c r="AP284" s="96">
        <v>15379.2</v>
      </c>
      <c r="AQ284" s="96">
        <v>15510.1778995445</v>
      </c>
      <c r="AR284" s="96">
        <v>15267.552772331739</v>
      </c>
      <c r="AS284" s="96">
        <v>0</v>
      </c>
      <c r="AT284" s="96">
        <v>28800.000000000011</v>
      </c>
      <c r="AU284" s="96">
        <v>28590.922794628721</v>
      </c>
      <c r="AV284" s="96">
        <v>15510.1778995445</v>
      </c>
      <c r="AW284" s="96">
        <v>15267.552772331739</v>
      </c>
      <c r="AX284" s="96">
        <v>28800</v>
      </c>
      <c r="AY284" s="96">
        <v>28512</v>
      </c>
      <c r="AZ284" s="96">
        <v>29088</v>
      </c>
      <c r="BA284" s="96">
        <v>17712</v>
      </c>
      <c r="BB284" s="96">
        <v>28800</v>
      </c>
      <c r="BC284" s="96">
        <v>28800</v>
      </c>
      <c r="BD284" s="96">
        <v>28800</v>
      </c>
      <c r="BE284" s="96">
        <v>28800</v>
      </c>
      <c r="BF284" s="96">
        <v>28800</v>
      </c>
      <c r="BG284" s="96">
        <v>28800</v>
      </c>
      <c r="BH284" s="96">
        <v>28800</v>
      </c>
      <c r="BI284" s="96">
        <v>28800</v>
      </c>
      <c r="BJ284" s="96">
        <v>28800</v>
      </c>
      <c r="BK284" s="96">
        <v>28800</v>
      </c>
      <c r="BL284" s="96">
        <v>28800</v>
      </c>
      <c r="BM284" s="96">
        <v>28800</v>
      </c>
      <c r="BN284" s="96">
        <v>1055.441960293331</v>
      </c>
      <c r="BO284" s="96">
        <v>1054.8103690803121</v>
      </c>
      <c r="BP284" s="96">
        <v>1054.1804397270689</v>
      </c>
      <c r="BQ284" s="96">
        <v>1053.530897187519</v>
      </c>
      <c r="BR284" s="96">
        <v>1052.88311688312</v>
      </c>
      <c r="BS284" s="96">
        <v>1052.237091652044</v>
      </c>
      <c r="BT284" s="96">
        <v>466.2674650698641</v>
      </c>
      <c r="BU284" s="96">
        <v>465.62721474132121</v>
      </c>
      <c r="BV284" s="96">
        <v>464.99900471103427</v>
      </c>
      <c r="BW284" s="96">
        <v>464.37248752043342</v>
      </c>
      <c r="BX284" s="96">
        <v>463.74765633616232</v>
      </c>
      <c r="BY284" s="96">
        <v>463.12450436161612</v>
      </c>
      <c r="BZ284" s="96">
        <v>576.00000000000045</v>
      </c>
      <c r="CA284" s="96">
        <v>576.00000000000045</v>
      </c>
      <c r="CB284" s="96">
        <v>576.00000000000045</v>
      </c>
      <c r="CC284" s="96">
        <v>576.00000000000045</v>
      </c>
      <c r="CD284" s="96">
        <v>576.00000000000045</v>
      </c>
      <c r="CE284" s="96">
        <v>576.00000000000045</v>
      </c>
      <c r="CF284" s="96">
        <v>0</v>
      </c>
      <c r="CG284" s="96">
        <v>0</v>
      </c>
      <c r="CH284" s="96">
        <v>0</v>
      </c>
      <c r="CI284" s="96">
        <v>0</v>
      </c>
      <c r="CJ284" s="96">
        <v>0</v>
      </c>
      <c r="CK284" s="96">
        <v>0</v>
      </c>
      <c r="CL284" s="96">
        <v>28800</v>
      </c>
      <c r="CM284" s="96">
        <v>28800</v>
      </c>
      <c r="CN284" s="96">
        <v>28800</v>
      </c>
      <c r="CO284" s="96">
        <v>28800</v>
      </c>
      <c r="CP284" s="96">
        <v>28800</v>
      </c>
      <c r="CQ284" s="96">
        <v>28800</v>
      </c>
      <c r="CR284" s="96">
        <v>28800</v>
      </c>
      <c r="CS284" s="96">
        <v>28800</v>
      </c>
      <c r="CT284" s="96">
        <v>28800</v>
      </c>
      <c r="CU284" s="96">
        <v>28800</v>
      </c>
      <c r="CV284" s="96">
        <v>28800</v>
      </c>
      <c r="CW284" s="96">
        <v>28800</v>
      </c>
      <c r="CX284" s="96">
        <v>470.04113754248277</v>
      </c>
      <c r="CY284" s="96">
        <v>469.42193047089449</v>
      </c>
      <c r="CZ284" s="96">
        <v>468.80435267359599</v>
      </c>
      <c r="DA284" s="96">
        <v>468.16754626227493</v>
      </c>
      <c r="DB284" s="96">
        <v>467.53246753247168</v>
      </c>
      <c r="DC284" s="96">
        <v>466.89910946278837</v>
      </c>
      <c r="DD284" s="96">
        <v>466.2674650698641</v>
      </c>
      <c r="DE284" s="96">
        <v>465.62721474132121</v>
      </c>
      <c r="DF284" s="96">
        <v>464.99900471103427</v>
      </c>
      <c r="DG284" s="96">
        <v>464.37248752043342</v>
      </c>
      <c r="DH284" s="96">
        <v>463.74765633616232</v>
      </c>
      <c r="DI284" s="96">
        <v>463.12450436161612</v>
      </c>
      <c r="DJ284" s="96">
        <v>0</v>
      </c>
      <c r="DK284" s="96">
        <v>0</v>
      </c>
      <c r="DL284" s="96">
        <v>0</v>
      </c>
      <c r="DM284" s="96">
        <v>0</v>
      </c>
      <c r="DN284" s="96">
        <v>0</v>
      </c>
      <c r="DO284" s="96">
        <v>0</v>
      </c>
      <c r="DP284" s="96">
        <v>0</v>
      </c>
      <c r="DQ284" s="96">
        <v>0</v>
      </c>
      <c r="DR284" s="96">
        <v>0</v>
      </c>
      <c r="DS284" s="96">
        <v>0</v>
      </c>
      <c r="DT284" s="96">
        <v>0</v>
      </c>
      <c r="DU284" s="96">
        <v>0</v>
      </c>
      <c r="DV284" s="96">
        <v>442.85274319151432</v>
      </c>
      <c r="DW284" s="96">
        <v>404.94760199486137</v>
      </c>
      <c r="DX284" s="96">
        <v>367.14060031595608</v>
      </c>
      <c r="DY284" s="96">
        <v>328.15478668623967</v>
      </c>
      <c r="DZ284" s="96">
        <v>289.27305352531721</v>
      </c>
      <c r="EA284" s="96">
        <v>250.49498459319889</v>
      </c>
      <c r="EB284" s="96">
        <v>211.8201658664326</v>
      </c>
      <c r="EC284" s="96">
        <v>172.61671243624971</v>
      </c>
      <c r="ED284" s="96">
        <v>134.14883660188011</v>
      </c>
      <c r="EE284" s="96">
        <v>95.782975393441205</v>
      </c>
      <c r="EF284" s="96">
        <v>57.518723542819572</v>
      </c>
      <c r="EG284" s="96">
        <v>19.355677925678091</v>
      </c>
      <c r="EH284" s="101">
        <v>46204</v>
      </c>
      <c r="EI284" s="99">
        <v>0.02</v>
      </c>
      <c r="EJ284" t="s">
        <v>376</v>
      </c>
      <c r="EK284" s="101"/>
      <c r="EL284" s="99"/>
      <c r="EN284" s="101"/>
      <c r="EO284" s="99"/>
      <c r="EQ284" s="101"/>
      <c r="ER284" s="99"/>
    </row>
    <row r="285" spans="1:148" x14ac:dyDescent="0.3">
      <c r="A285" t="s">
        <v>41</v>
      </c>
      <c r="B285" t="s">
        <v>56</v>
      </c>
      <c r="C285" t="s">
        <v>89</v>
      </c>
      <c r="D285" t="s">
        <v>438</v>
      </c>
      <c r="E285" t="s">
        <v>723</v>
      </c>
      <c r="F285" s="94">
        <v>24000</v>
      </c>
      <c r="G285" s="95">
        <v>12</v>
      </c>
      <c r="H285" s="96">
        <v>1.03</v>
      </c>
      <c r="I285" s="96">
        <v>1.024895833333334</v>
      </c>
      <c r="J285" s="97">
        <v>0.9900000000000001</v>
      </c>
      <c r="K285" s="96">
        <v>1.0049801809126939</v>
      </c>
      <c r="L285" s="96">
        <v>1.0101010101010099</v>
      </c>
      <c r="M285" s="96">
        <v>1</v>
      </c>
      <c r="N285" s="98">
        <v>0.56200000000000006</v>
      </c>
      <c r="O285" s="98">
        <v>0.57050390067973122</v>
      </c>
      <c r="P285" s="98">
        <v>0.56767676767676756</v>
      </c>
      <c r="Q285" s="99">
        <v>0</v>
      </c>
      <c r="R285" s="96">
        <v>0.99999999999999978</v>
      </c>
      <c r="S285" s="96">
        <v>1.0101010101010099</v>
      </c>
      <c r="T285" s="99">
        <v>-4.9555016181225264E-3</v>
      </c>
      <c r="U285" s="99">
        <v>4.9801809126941432E-3</v>
      </c>
      <c r="V285" s="95">
        <v>0</v>
      </c>
      <c r="W285" s="99">
        <v>0</v>
      </c>
      <c r="X285" s="99">
        <v>0</v>
      </c>
      <c r="Y285" s="95">
        <v>0</v>
      </c>
      <c r="Z285" s="95">
        <v>1</v>
      </c>
      <c r="AA285" s="98">
        <v>0.57050390067973122</v>
      </c>
      <c r="AB285" s="98">
        <v>0.56767676767676756</v>
      </c>
      <c r="AC285" s="100">
        <v>0</v>
      </c>
      <c r="AD285" s="96">
        <v>0</v>
      </c>
      <c r="AE285" s="95">
        <v>1</v>
      </c>
      <c r="AF285" s="95">
        <v>0</v>
      </c>
      <c r="AG285" s="96">
        <v>1.0175000000000001</v>
      </c>
      <c r="AH285" s="96">
        <v>1</v>
      </c>
      <c r="AI285" s="96">
        <v>1.0175000000000001</v>
      </c>
      <c r="AJ285" s="96">
        <v>24720</v>
      </c>
      <c r="AK285" s="96">
        <v>24597.500000000011</v>
      </c>
      <c r="AL285" s="96">
        <v>23760</v>
      </c>
      <c r="AM285" s="96">
        <v>24119.524341904649</v>
      </c>
      <c r="AN285" s="96">
        <v>24242.42424242424</v>
      </c>
      <c r="AO285" s="96">
        <v>24000</v>
      </c>
      <c r="AP285" s="96">
        <v>13488</v>
      </c>
      <c r="AQ285" s="96">
        <v>13692.09361631355</v>
      </c>
      <c r="AR285" s="96">
        <v>13624.24242424242</v>
      </c>
      <c r="AS285" s="96">
        <v>0</v>
      </c>
      <c r="AT285" s="96">
        <v>24000</v>
      </c>
      <c r="AU285" s="96">
        <v>24242.42424242424</v>
      </c>
      <c r="AV285" s="96">
        <v>13692.09361631355</v>
      </c>
      <c r="AW285" s="96">
        <v>13624.24242424242</v>
      </c>
      <c r="AX285" s="96">
        <v>24000</v>
      </c>
      <c r="AY285" s="96">
        <v>23760</v>
      </c>
      <c r="AZ285" s="96">
        <v>23760</v>
      </c>
      <c r="BA285" s="96">
        <v>15240</v>
      </c>
      <c r="BB285" s="96">
        <v>24000</v>
      </c>
      <c r="BC285" s="96">
        <v>24000</v>
      </c>
      <c r="BD285" s="96">
        <v>24000</v>
      </c>
      <c r="BE285" s="96">
        <v>24000</v>
      </c>
      <c r="BF285" s="96">
        <v>24000</v>
      </c>
      <c r="BG285" s="96">
        <v>24000</v>
      </c>
      <c r="BH285" s="96">
        <v>24000</v>
      </c>
      <c r="BI285" s="96">
        <v>24000</v>
      </c>
      <c r="BJ285" s="96">
        <v>24000</v>
      </c>
      <c r="BK285" s="96">
        <v>24000</v>
      </c>
      <c r="BL285" s="96">
        <v>24000</v>
      </c>
      <c r="BM285" s="96">
        <v>24000</v>
      </c>
      <c r="BN285" s="96">
        <v>720.00000000000068</v>
      </c>
      <c r="BO285" s="96">
        <v>720.00000000000068</v>
      </c>
      <c r="BP285" s="96">
        <v>720.00000000000068</v>
      </c>
      <c r="BQ285" s="96">
        <v>720.00000000000068</v>
      </c>
      <c r="BR285" s="96">
        <v>720.00000000000068</v>
      </c>
      <c r="BS285" s="96">
        <v>720.00000000000068</v>
      </c>
      <c r="BT285" s="96">
        <v>720.00000000000068</v>
      </c>
      <c r="BU285" s="96">
        <v>0</v>
      </c>
      <c r="BV285" s="96">
        <v>0</v>
      </c>
      <c r="BW285" s="96">
        <v>0</v>
      </c>
      <c r="BX285" s="96">
        <v>0</v>
      </c>
      <c r="BY285" s="96">
        <v>0</v>
      </c>
      <c r="BZ285" s="96">
        <v>720.00000000000068</v>
      </c>
      <c r="CA285" s="96">
        <v>720.00000000000068</v>
      </c>
      <c r="CB285" s="96">
        <v>720.00000000000068</v>
      </c>
      <c r="CC285" s="96">
        <v>720.00000000000068</v>
      </c>
      <c r="CD285" s="96">
        <v>720.00000000000068</v>
      </c>
      <c r="CE285" s="96">
        <v>720.00000000000068</v>
      </c>
      <c r="CF285" s="96">
        <v>720.00000000000068</v>
      </c>
      <c r="CG285" s="96">
        <v>0</v>
      </c>
      <c r="CH285" s="96">
        <v>0</v>
      </c>
      <c r="CI285" s="96">
        <v>0</v>
      </c>
      <c r="CJ285" s="96">
        <v>0</v>
      </c>
      <c r="CK285" s="96">
        <v>0</v>
      </c>
      <c r="CL285" s="96">
        <v>24000</v>
      </c>
      <c r="CM285" s="96">
        <v>24000</v>
      </c>
      <c r="CN285" s="96">
        <v>24000</v>
      </c>
      <c r="CO285" s="96">
        <v>24000</v>
      </c>
      <c r="CP285" s="96">
        <v>24000</v>
      </c>
      <c r="CQ285" s="96">
        <v>24000</v>
      </c>
      <c r="CR285" s="96">
        <v>24000</v>
      </c>
      <c r="CS285" s="96">
        <v>24000</v>
      </c>
      <c r="CT285" s="96">
        <v>24000</v>
      </c>
      <c r="CU285" s="96">
        <v>24000</v>
      </c>
      <c r="CV285" s="96">
        <v>24000</v>
      </c>
      <c r="CW285" s="96">
        <v>24000</v>
      </c>
      <c r="CX285" s="96">
        <v>0</v>
      </c>
      <c r="CY285" s="96">
        <v>0</v>
      </c>
      <c r="CZ285" s="96">
        <v>0</v>
      </c>
      <c r="DA285" s="96">
        <v>0</v>
      </c>
      <c r="DB285" s="96">
        <v>0</v>
      </c>
      <c r="DC285" s="96">
        <v>0</v>
      </c>
      <c r="DD285" s="96">
        <v>0</v>
      </c>
      <c r="DE285" s="96">
        <v>0</v>
      </c>
      <c r="DF285" s="96">
        <v>0</v>
      </c>
      <c r="DG285" s="96">
        <v>0</v>
      </c>
      <c r="DH285" s="96">
        <v>0</v>
      </c>
      <c r="DI285" s="96">
        <v>0</v>
      </c>
      <c r="DJ285" s="96">
        <v>0</v>
      </c>
      <c r="DK285" s="96">
        <v>0</v>
      </c>
      <c r="DL285" s="96">
        <v>0</v>
      </c>
      <c r="DM285" s="96">
        <v>0</v>
      </c>
      <c r="DN285" s="96">
        <v>0</v>
      </c>
      <c r="DO285" s="96">
        <v>0</v>
      </c>
      <c r="DP285" s="96">
        <v>0</v>
      </c>
      <c r="DQ285" s="96">
        <v>0</v>
      </c>
      <c r="DR285" s="96">
        <v>0</v>
      </c>
      <c r="DS285" s="96">
        <v>0</v>
      </c>
      <c r="DT285" s="96">
        <v>0</v>
      </c>
      <c r="DU285" s="96">
        <v>0</v>
      </c>
      <c r="DV285" s="96">
        <v>0</v>
      </c>
      <c r="DW285" s="96">
        <v>0</v>
      </c>
      <c r="DX285" s="96">
        <v>0</v>
      </c>
      <c r="DY285" s="96">
        <v>0</v>
      </c>
      <c r="DZ285" s="96">
        <v>0</v>
      </c>
      <c r="EA285" s="96">
        <v>0</v>
      </c>
      <c r="EB285" s="96">
        <v>0</v>
      </c>
      <c r="EC285" s="96">
        <v>0</v>
      </c>
      <c r="ED285" s="96">
        <v>0</v>
      </c>
      <c r="EE285" s="96">
        <v>0</v>
      </c>
      <c r="EF285" s="96">
        <v>0</v>
      </c>
      <c r="EG285" s="96">
        <v>0</v>
      </c>
      <c r="EH285" s="101">
        <v>46235</v>
      </c>
      <c r="EI285" s="99">
        <v>0.03</v>
      </c>
      <c r="EJ285" t="s">
        <v>376</v>
      </c>
      <c r="EK285" s="101"/>
      <c r="EL285" s="99"/>
      <c r="EN285" s="101"/>
      <c r="EO285" s="99"/>
      <c r="EQ285" s="101"/>
      <c r="ER285" s="99"/>
    </row>
    <row r="286" spans="1:148" x14ac:dyDescent="0.3">
      <c r="A286" t="s">
        <v>41</v>
      </c>
      <c r="B286" t="s">
        <v>56</v>
      </c>
      <c r="C286" t="s">
        <v>91</v>
      </c>
      <c r="D286" t="s">
        <v>440</v>
      </c>
      <c r="E286" t="s">
        <v>724</v>
      </c>
      <c r="F286" s="94">
        <v>19200</v>
      </c>
      <c r="G286" s="95">
        <v>12</v>
      </c>
      <c r="H286" s="96">
        <v>1</v>
      </c>
      <c r="I286" s="96">
        <v>1</v>
      </c>
      <c r="J286" s="97">
        <v>0.99299370897155337</v>
      </c>
      <c r="K286" s="96">
        <v>1</v>
      </c>
      <c r="L286" s="96">
        <v>1.007055725494679</v>
      </c>
      <c r="M286" s="96">
        <v>1</v>
      </c>
      <c r="N286" s="98">
        <v>0.54600000000000004</v>
      </c>
      <c r="O286" s="98">
        <v>0.54985242612009488</v>
      </c>
      <c r="P286" s="98">
        <v>0.54437529312673749</v>
      </c>
      <c r="Q286" s="99">
        <v>0</v>
      </c>
      <c r="R286" s="96">
        <v>1</v>
      </c>
      <c r="S286" s="96">
        <v>0.99702434638596604</v>
      </c>
      <c r="T286" s="99">
        <v>0</v>
      </c>
      <c r="U286" s="99">
        <v>0</v>
      </c>
      <c r="V286" s="95">
        <v>0</v>
      </c>
      <c r="W286" s="99">
        <v>0</v>
      </c>
      <c r="X286" s="99">
        <v>0</v>
      </c>
      <c r="Y286" s="95">
        <v>0</v>
      </c>
      <c r="Z286" s="95">
        <v>1</v>
      </c>
      <c r="AA286" s="98">
        <v>0.54985242612009488</v>
      </c>
      <c r="AB286" s="98">
        <v>0.54437529312673749</v>
      </c>
      <c r="AC286" s="100">
        <v>0</v>
      </c>
      <c r="AD286" s="96">
        <v>0</v>
      </c>
      <c r="AE286" s="95">
        <v>0</v>
      </c>
      <c r="AF286" s="95">
        <v>0</v>
      </c>
      <c r="AG286" s="96">
        <v>1</v>
      </c>
      <c r="AH286" s="96">
        <v>1.012138206284618</v>
      </c>
      <c r="AI286" s="96">
        <v>1.012138206284618</v>
      </c>
      <c r="AJ286" s="96">
        <v>19200</v>
      </c>
      <c r="AK286" s="96">
        <v>19200</v>
      </c>
      <c r="AL286" s="96">
        <v>19065.47921225382</v>
      </c>
      <c r="AM286" s="96">
        <v>19200</v>
      </c>
      <c r="AN286" s="96">
        <v>19335.469929497842</v>
      </c>
      <c r="AO286" s="96">
        <v>19200</v>
      </c>
      <c r="AP286" s="96">
        <v>10483.200000000001</v>
      </c>
      <c r="AQ286" s="96">
        <v>10557.16658150582</v>
      </c>
      <c r="AR286" s="96">
        <v>10452.005628033359</v>
      </c>
      <c r="AS286" s="96">
        <v>0</v>
      </c>
      <c r="AT286" s="96">
        <v>19200</v>
      </c>
      <c r="AU286" s="96">
        <v>19142.867450610549</v>
      </c>
      <c r="AV286" s="96">
        <v>10557.16658150582</v>
      </c>
      <c r="AW286" s="96">
        <v>10452.005628033359</v>
      </c>
      <c r="AX286" s="96">
        <v>19200</v>
      </c>
      <c r="AY286" s="96">
        <v>19008</v>
      </c>
      <c r="AZ286" s="96">
        <v>19296</v>
      </c>
      <c r="BA286" s="96">
        <v>12576</v>
      </c>
      <c r="BB286" s="96">
        <v>19200</v>
      </c>
      <c r="BC286" s="96">
        <v>19200</v>
      </c>
      <c r="BD286" s="96">
        <v>19200</v>
      </c>
      <c r="BE286" s="96">
        <v>19200</v>
      </c>
      <c r="BF286" s="96">
        <v>19200</v>
      </c>
      <c r="BG286" s="96">
        <v>19200</v>
      </c>
      <c r="BH286" s="96">
        <v>19200</v>
      </c>
      <c r="BI286" s="96">
        <v>19200</v>
      </c>
      <c r="BJ286" s="96">
        <v>19200</v>
      </c>
      <c r="BK286" s="96">
        <v>19200</v>
      </c>
      <c r="BL286" s="96">
        <v>19200</v>
      </c>
      <c r="BM286" s="96">
        <v>19200</v>
      </c>
      <c r="BN286" s="96">
        <v>234.34600143791189</v>
      </c>
      <c r="BO286" s="96">
        <v>234.11505311685801</v>
      </c>
      <c r="BP286" s="96">
        <v>233.88455954744529</v>
      </c>
      <c r="BQ286" s="96">
        <v>233.64672934586679</v>
      </c>
      <c r="BR286" s="96">
        <v>233.40938233775859</v>
      </c>
      <c r="BS286" s="96">
        <v>233.1725170520713</v>
      </c>
      <c r="BT286" s="96">
        <v>232.93613202372819</v>
      </c>
      <c r="BU286" s="96">
        <v>232.69636245911579</v>
      </c>
      <c r="BV286" s="96">
        <v>232.4609413872011</v>
      </c>
      <c r="BW286" s="96">
        <v>232.22599618921441</v>
      </c>
      <c r="BX286" s="96">
        <v>231.9915254237273</v>
      </c>
      <c r="BY286" s="96">
        <v>231.75752765514369</v>
      </c>
      <c r="BZ286" s="96">
        <v>0</v>
      </c>
      <c r="CA286" s="96">
        <v>0</v>
      </c>
      <c r="CB286" s="96">
        <v>0</v>
      </c>
      <c r="CC286" s="96">
        <v>0</v>
      </c>
      <c r="CD286" s="96">
        <v>0</v>
      </c>
      <c r="CE286" s="96">
        <v>0</v>
      </c>
      <c r="CF286" s="96">
        <v>0</v>
      </c>
      <c r="CG286" s="96">
        <v>0</v>
      </c>
      <c r="CH286" s="96">
        <v>0</v>
      </c>
      <c r="CI286" s="96">
        <v>0</v>
      </c>
      <c r="CJ286" s="96">
        <v>0</v>
      </c>
      <c r="CK286" s="96">
        <v>0</v>
      </c>
      <c r="CL286" s="96">
        <v>19200</v>
      </c>
      <c r="CM286" s="96">
        <v>19200</v>
      </c>
      <c r="CN286" s="96">
        <v>19200</v>
      </c>
      <c r="CO286" s="96">
        <v>19200</v>
      </c>
      <c r="CP286" s="96">
        <v>19200</v>
      </c>
      <c r="CQ286" s="96">
        <v>19200</v>
      </c>
      <c r="CR286" s="96">
        <v>19200</v>
      </c>
      <c r="CS286" s="96">
        <v>19200</v>
      </c>
      <c r="CT286" s="96">
        <v>19200</v>
      </c>
      <c r="CU286" s="96">
        <v>19200</v>
      </c>
      <c r="CV286" s="96">
        <v>19200</v>
      </c>
      <c r="CW286" s="96">
        <v>19200</v>
      </c>
      <c r="CX286" s="96">
        <v>234.34600143791189</v>
      </c>
      <c r="CY286" s="96">
        <v>234.11505311685801</v>
      </c>
      <c r="CZ286" s="96">
        <v>233.88455954744529</v>
      </c>
      <c r="DA286" s="96">
        <v>233.64672934586679</v>
      </c>
      <c r="DB286" s="96">
        <v>233.40938233775859</v>
      </c>
      <c r="DC286" s="96">
        <v>233.1725170520713</v>
      </c>
      <c r="DD286" s="96">
        <v>232.93613202372819</v>
      </c>
      <c r="DE286" s="96">
        <v>232.69636245911579</v>
      </c>
      <c r="DF286" s="96">
        <v>232.4609413872011</v>
      </c>
      <c r="DG286" s="96">
        <v>232.22599618921441</v>
      </c>
      <c r="DH286" s="96">
        <v>231.9915254237273</v>
      </c>
      <c r="DI286" s="96">
        <v>231.75752765514369</v>
      </c>
      <c r="DJ286" s="96">
        <v>0</v>
      </c>
      <c r="DK286" s="96">
        <v>0</v>
      </c>
      <c r="DL286" s="96">
        <v>0</v>
      </c>
      <c r="DM286" s="96">
        <v>0</v>
      </c>
      <c r="DN286" s="96">
        <v>0</v>
      </c>
      <c r="DO286" s="96">
        <v>0</v>
      </c>
      <c r="DP286" s="96">
        <v>0</v>
      </c>
      <c r="DQ286" s="96">
        <v>0</v>
      </c>
      <c r="DR286" s="96">
        <v>0</v>
      </c>
      <c r="DS286" s="96">
        <v>0</v>
      </c>
      <c r="DT286" s="96">
        <v>0</v>
      </c>
      <c r="DU286" s="96">
        <v>0</v>
      </c>
      <c r="DV286" s="96">
        <v>221.6884983233939</v>
      </c>
      <c r="DW286" s="96">
        <v>202.77896960295439</v>
      </c>
      <c r="DX286" s="96">
        <v>183.9062268163616</v>
      </c>
      <c r="DY286" s="96">
        <v>164.43229355380711</v>
      </c>
      <c r="DZ286" s="96">
        <v>144.9974497770597</v>
      </c>
      <c r="EA286" s="96">
        <v>125.6015779092678</v>
      </c>
      <c r="EB286" s="96">
        <v>106.24456084464811</v>
      </c>
      <c r="EC286" s="96">
        <v>86.60991092958028</v>
      </c>
      <c r="ED286" s="96">
        <v>67.330886208705465</v>
      </c>
      <c r="EE286" s="96">
        <v>48.090365883602708</v>
      </c>
      <c r="EF286" s="96">
        <v>28.888234716907849</v>
      </c>
      <c r="EG286" s="96">
        <v>9.7243779306268152</v>
      </c>
      <c r="EH286" s="101"/>
      <c r="EI286" s="99"/>
      <c r="EK286" s="101"/>
      <c r="EL286" s="99"/>
      <c r="EN286" s="101"/>
      <c r="EO286" s="99"/>
      <c r="EQ286" s="101"/>
      <c r="ER286" s="99"/>
    </row>
    <row r="287" spans="1:148" x14ac:dyDescent="0.3">
      <c r="A287" t="s">
        <v>41</v>
      </c>
      <c r="B287" t="s">
        <v>56</v>
      </c>
      <c r="C287" t="s">
        <v>93</v>
      </c>
      <c r="D287" t="s">
        <v>442</v>
      </c>
      <c r="E287" t="s">
        <v>725</v>
      </c>
      <c r="F287" s="94">
        <v>14400</v>
      </c>
      <c r="G287" s="95">
        <v>12</v>
      </c>
      <c r="H287" s="96">
        <v>1.05</v>
      </c>
      <c r="I287" s="96">
        <v>1.04775</v>
      </c>
      <c r="J287" s="97">
        <v>0.98900209700948194</v>
      </c>
      <c r="K287" s="96">
        <v>1.002147458840372</v>
      </c>
      <c r="L287" s="96">
        <v>1.011120201892163</v>
      </c>
      <c r="M287" s="96">
        <v>1</v>
      </c>
      <c r="N287" s="98">
        <v>0.53</v>
      </c>
      <c r="O287" s="98">
        <v>0.53704451668144959</v>
      </c>
      <c r="P287" s="98">
        <v>0.51764555798402001</v>
      </c>
      <c r="Q287" s="99">
        <v>0</v>
      </c>
      <c r="R287" s="96">
        <v>0.96269554753309272</v>
      </c>
      <c r="S287" s="96">
        <v>1.0145364591620769</v>
      </c>
      <c r="T287" s="99">
        <v>-2.1428571428572241E-3</v>
      </c>
      <c r="U287" s="99">
        <v>4.0980672870436718E-2</v>
      </c>
      <c r="V287" s="95">
        <v>0</v>
      </c>
      <c r="W287" s="99">
        <v>0</v>
      </c>
      <c r="X287" s="99">
        <v>0</v>
      </c>
      <c r="Y287" s="95">
        <v>0</v>
      </c>
      <c r="Z287" s="95">
        <v>1</v>
      </c>
      <c r="AA287" s="98">
        <v>0.53704451668144959</v>
      </c>
      <c r="AB287" s="98">
        <v>0.51764555798402001</v>
      </c>
      <c r="AC287" s="100">
        <v>0</v>
      </c>
      <c r="AD287" s="96">
        <v>0</v>
      </c>
      <c r="AE287" s="95">
        <v>1</v>
      </c>
      <c r="AF287" s="95">
        <v>1</v>
      </c>
      <c r="AG287" s="96">
        <v>1.0685</v>
      </c>
      <c r="AH287" s="96">
        <v>0.99597028697853884</v>
      </c>
      <c r="AI287" s="96">
        <v>1.0641942672752129</v>
      </c>
      <c r="AJ287" s="96">
        <v>15120</v>
      </c>
      <c r="AK287" s="96">
        <v>15087.6</v>
      </c>
      <c r="AL287" s="96">
        <v>14241.63019693654</v>
      </c>
      <c r="AM287" s="96">
        <v>14430.923407301359</v>
      </c>
      <c r="AN287" s="96">
        <v>14560.13090724715</v>
      </c>
      <c r="AO287" s="96">
        <v>14400</v>
      </c>
      <c r="AP287" s="96">
        <v>7632</v>
      </c>
      <c r="AQ287" s="96">
        <v>7733.4410402128742</v>
      </c>
      <c r="AR287" s="96">
        <v>7454.096034969888</v>
      </c>
      <c r="AS287" s="96">
        <v>0</v>
      </c>
      <c r="AT287" s="96">
        <v>13862.815884476529</v>
      </c>
      <c r="AU287" s="96">
        <v>14609.325011933901</v>
      </c>
      <c r="AV287" s="96">
        <v>7733.4410402128742</v>
      </c>
      <c r="AW287" s="96">
        <v>7454.096034969888</v>
      </c>
      <c r="AX287" s="96">
        <v>14400</v>
      </c>
      <c r="AY287" s="96">
        <v>14256</v>
      </c>
      <c r="AZ287" s="96">
        <v>14184</v>
      </c>
      <c r="BA287" s="96">
        <v>9000</v>
      </c>
      <c r="BB287" s="96">
        <v>14400</v>
      </c>
      <c r="BC287" s="96">
        <v>14400</v>
      </c>
      <c r="BD287" s="96">
        <v>14400</v>
      </c>
      <c r="BE287" s="96">
        <v>14400</v>
      </c>
      <c r="BF287" s="96">
        <v>14400</v>
      </c>
      <c r="BG287" s="96">
        <v>14400</v>
      </c>
      <c r="BH287" s="96">
        <v>14400</v>
      </c>
      <c r="BI287" s="96">
        <v>14400</v>
      </c>
      <c r="BJ287" s="96">
        <v>14400</v>
      </c>
      <c r="BK287" s="96">
        <v>14400</v>
      </c>
      <c r="BL287" s="96">
        <v>14400</v>
      </c>
      <c r="BM287" s="96">
        <v>14400</v>
      </c>
      <c r="BN287" s="96">
        <v>659.18242077944922</v>
      </c>
      <c r="BO287" s="96">
        <v>659.16264303194862</v>
      </c>
      <c r="BP287" s="96">
        <v>659.14285241689788</v>
      </c>
      <c r="BQ287" s="96">
        <v>1261.4872724865991</v>
      </c>
      <c r="BR287" s="96">
        <v>1261.465964126304</v>
      </c>
      <c r="BS287" s="96">
        <v>1261.4446414182121</v>
      </c>
      <c r="BT287" s="96">
        <v>1261.4233043478259</v>
      </c>
      <c r="BU287" s="96">
        <v>1261.4016027570519</v>
      </c>
      <c r="BV287" s="96">
        <v>1261.3802366824691</v>
      </c>
      <c r="BW287" s="96">
        <v>515.57986304927999</v>
      </c>
      <c r="BX287" s="96">
        <v>515.55948695267477</v>
      </c>
      <c r="BY287" s="96">
        <v>515.53909710815799</v>
      </c>
      <c r="BZ287" s="96">
        <v>720.00000000000068</v>
      </c>
      <c r="CA287" s="96">
        <v>720.00000000000068</v>
      </c>
      <c r="CB287" s="96">
        <v>720.00000000000068</v>
      </c>
      <c r="CC287" s="96">
        <v>1324.8000000000011</v>
      </c>
      <c r="CD287" s="96">
        <v>1324.8000000000011</v>
      </c>
      <c r="CE287" s="96">
        <v>1324.8000000000011</v>
      </c>
      <c r="CF287" s="96">
        <v>1324.8000000000011</v>
      </c>
      <c r="CG287" s="96">
        <v>1324.8000000000011</v>
      </c>
      <c r="CH287" s="96">
        <v>1324.8000000000011</v>
      </c>
      <c r="CI287" s="96">
        <v>576.00000000000045</v>
      </c>
      <c r="CJ287" s="96">
        <v>576.00000000000045</v>
      </c>
      <c r="CK287" s="96">
        <v>576.00000000000045</v>
      </c>
      <c r="CL287" s="96">
        <v>14400</v>
      </c>
      <c r="CM287" s="96">
        <v>14400</v>
      </c>
      <c r="CN287" s="96">
        <v>14400</v>
      </c>
      <c r="CO287" s="96">
        <v>14400</v>
      </c>
      <c r="CP287" s="96">
        <v>14400</v>
      </c>
      <c r="CQ287" s="96">
        <v>14400</v>
      </c>
      <c r="CR287" s="96">
        <v>14400</v>
      </c>
      <c r="CS287" s="96">
        <v>14400</v>
      </c>
      <c r="CT287" s="96">
        <v>14400</v>
      </c>
      <c r="CU287" s="96">
        <v>14400</v>
      </c>
      <c r="CV287" s="96">
        <v>14400</v>
      </c>
      <c r="CW287" s="96">
        <v>14400</v>
      </c>
      <c r="CX287" s="96">
        <v>-57.921504019571827</v>
      </c>
      <c r="CY287" s="96">
        <v>-57.940339969574772</v>
      </c>
      <c r="CZ287" s="96">
        <v>-57.959188174384479</v>
      </c>
      <c r="DA287" s="96">
        <v>-57.978688199086648</v>
      </c>
      <c r="DB287" s="96">
        <v>-57.998201349538903</v>
      </c>
      <c r="DC287" s="96">
        <v>-58.017727639001038</v>
      </c>
      <c r="DD287" s="96">
        <v>-58.037267080745643</v>
      </c>
      <c r="DE287" s="96">
        <v>-58.057140332370771</v>
      </c>
      <c r="DF287" s="96">
        <v>-58.076706334737871</v>
      </c>
      <c r="DG287" s="96">
        <v>-58.096285529537717</v>
      </c>
      <c r="DH287" s="96">
        <v>-58.11587793011963</v>
      </c>
      <c r="DI287" s="96">
        <v>-58.135483549847322</v>
      </c>
      <c r="DJ287" s="96">
        <v>576.00000000000045</v>
      </c>
      <c r="DK287" s="96">
        <v>576.00000000000045</v>
      </c>
      <c r="DL287" s="96">
        <v>576.00000000000045</v>
      </c>
      <c r="DM287" s="96">
        <v>0</v>
      </c>
      <c r="DN287" s="96">
        <v>0</v>
      </c>
      <c r="DO287" s="96">
        <v>0</v>
      </c>
      <c r="DP287" s="96">
        <v>0</v>
      </c>
      <c r="DQ287" s="96">
        <v>0</v>
      </c>
      <c r="DR287" s="96">
        <v>0</v>
      </c>
      <c r="DS287" s="96">
        <v>0</v>
      </c>
      <c r="DT287" s="96">
        <v>0</v>
      </c>
      <c r="DU287" s="96">
        <v>0</v>
      </c>
      <c r="DV287" s="96">
        <v>518.0867573593265</v>
      </c>
      <c r="DW287" s="96">
        <v>522.95768630532893</v>
      </c>
      <c r="DX287" s="96">
        <v>527.83179712022456</v>
      </c>
      <c r="DY287" s="96">
        <v>-41.466845352147352</v>
      </c>
      <c r="DZ287" s="96">
        <v>-36.614834059951562</v>
      </c>
      <c r="EA287" s="96">
        <v>-31.75954249235247</v>
      </c>
      <c r="EB287" s="96">
        <v>-26.9009673217111</v>
      </c>
      <c r="EC287" s="96">
        <v>-21.959375155962672</v>
      </c>
      <c r="ED287" s="96">
        <v>-17.094168811573599</v>
      </c>
      <c r="EE287" s="96">
        <v>-12.22566879935165</v>
      </c>
      <c r="EF287" s="96">
        <v>-7.3538717735219814</v>
      </c>
      <c r="EG287" s="96">
        <v>-2.478774383777349</v>
      </c>
      <c r="EH287" s="101">
        <v>46296</v>
      </c>
      <c r="EI287" s="99">
        <v>0.05</v>
      </c>
      <c r="EJ287" t="s">
        <v>376</v>
      </c>
      <c r="EK287" s="101">
        <v>46478</v>
      </c>
      <c r="EL287" s="99">
        <v>0.04</v>
      </c>
      <c r="EM287" t="s">
        <v>377</v>
      </c>
      <c r="EN287" s="101"/>
      <c r="EO287" s="99"/>
      <c r="EQ287" s="101"/>
      <c r="ER287" s="99"/>
    </row>
    <row r="288" spans="1:148" x14ac:dyDescent="0.3">
      <c r="A288" t="s">
        <v>41</v>
      </c>
      <c r="B288" t="s">
        <v>56</v>
      </c>
      <c r="C288" t="s">
        <v>95</v>
      </c>
      <c r="D288" t="s">
        <v>444</v>
      </c>
      <c r="E288" t="s">
        <v>726</v>
      </c>
      <c r="F288" s="94">
        <v>9600</v>
      </c>
      <c r="G288" s="95">
        <v>12</v>
      </c>
      <c r="H288" s="96">
        <v>1.06</v>
      </c>
      <c r="I288" s="96">
        <v>1.039166666666667</v>
      </c>
      <c r="J288" s="97">
        <v>0.99199580598103554</v>
      </c>
      <c r="K288" s="96">
        <v>1.020048115477145</v>
      </c>
      <c r="L288" s="96">
        <v>1.008068778084247</v>
      </c>
      <c r="M288" s="96">
        <v>1</v>
      </c>
      <c r="N288" s="98">
        <v>0.55800000000000005</v>
      </c>
      <c r="O288" s="98">
        <v>0.57377949080475088</v>
      </c>
      <c r="P288" s="98">
        <v>0.55875076190196138</v>
      </c>
      <c r="Q288" s="99">
        <v>0</v>
      </c>
      <c r="R288" s="96">
        <v>0.99999999999999978</v>
      </c>
      <c r="S288" s="96">
        <v>1.0013454514372071</v>
      </c>
      <c r="T288" s="99">
        <v>-1.965408805031443E-2</v>
      </c>
      <c r="U288" s="99">
        <v>2.0048115477145249E-2</v>
      </c>
      <c r="V288" s="95">
        <v>0</v>
      </c>
      <c r="W288" s="99">
        <v>0</v>
      </c>
      <c r="X288" s="99">
        <v>0</v>
      </c>
      <c r="Y288" s="95">
        <v>0</v>
      </c>
      <c r="Z288" s="95">
        <v>1</v>
      </c>
      <c r="AA288" s="98">
        <v>0.57377949080475088</v>
      </c>
      <c r="AB288" s="98">
        <v>0.55875076190196138</v>
      </c>
      <c r="AC288" s="100">
        <v>0</v>
      </c>
      <c r="AD288" s="96">
        <v>0</v>
      </c>
      <c r="AE288" s="95">
        <v>1</v>
      </c>
      <c r="AF288" s="95">
        <v>0</v>
      </c>
      <c r="AG288" s="96">
        <v>1.05</v>
      </c>
      <c r="AH288" s="96">
        <v>1.0080839018517109</v>
      </c>
      <c r="AI288" s="96">
        <v>1.0584883695609071</v>
      </c>
      <c r="AJ288" s="96">
        <v>10176</v>
      </c>
      <c r="AK288" s="96">
        <v>9976.0000000000018</v>
      </c>
      <c r="AL288" s="96">
        <v>9523.1597374179419</v>
      </c>
      <c r="AM288" s="96">
        <v>9792.4619085805916</v>
      </c>
      <c r="AN288" s="96">
        <v>9677.4602696087695</v>
      </c>
      <c r="AO288" s="96">
        <v>9600</v>
      </c>
      <c r="AP288" s="96">
        <v>5356.8</v>
      </c>
      <c r="AQ288" s="96">
        <v>5508.2831117256083</v>
      </c>
      <c r="AR288" s="96">
        <v>5364.007314258829</v>
      </c>
      <c r="AS288" s="96">
        <v>0</v>
      </c>
      <c r="AT288" s="96">
        <v>9599.9999999999982</v>
      </c>
      <c r="AU288" s="96">
        <v>9612.9163337971859</v>
      </c>
      <c r="AV288" s="96">
        <v>5508.2831117256083</v>
      </c>
      <c r="AW288" s="96">
        <v>5364.007314258829</v>
      </c>
      <c r="AX288" s="96">
        <v>9600</v>
      </c>
      <c r="AY288" s="96">
        <v>9504</v>
      </c>
      <c r="AZ288" s="96">
        <v>9600</v>
      </c>
      <c r="BA288" s="96">
        <v>6192</v>
      </c>
      <c r="BB288" s="96">
        <v>9600</v>
      </c>
      <c r="BC288" s="96">
        <v>9600</v>
      </c>
      <c r="BD288" s="96">
        <v>9600</v>
      </c>
      <c r="BE288" s="96">
        <v>9600</v>
      </c>
      <c r="BF288" s="96">
        <v>9600</v>
      </c>
      <c r="BG288" s="96">
        <v>9600</v>
      </c>
      <c r="BH288" s="96">
        <v>9600</v>
      </c>
      <c r="BI288" s="96">
        <v>9600</v>
      </c>
      <c r="BJ288" s="96">
        <v>9600</v>
      </c>
      <c r="BK288" s="96">
        <v>9600</v>
      </c>
      <c r="BL288" s="96">
        <v>9600</v>
      </c>
      <c r="BM288" s="96">
        <v>9600</v>
      </c>
      <c r="BN288" s="96">
        <v>658.56527103177746</v>
      </c>
      <c r="BO288" s="96">
        <v>658.51116294568465</v>
      </c>
      <c r="BP288" s="96">
        <v>658.45712573122057</v>
      </c>
      <c r="BQ288" s="96">
        <v>658.4013311148077</v>
      </c>
      <c r="BR288" s="96">
        <v>658.34561195419633</v>
      </c>
      <c r="BS288" s="96">
        <v>658.28996809641899</v>
      </c>
      <c r="BT288" s="96">
        <v>658.2343993889275</v>
      </c>
      <c r="BU288" s="96">
        <v>658.17799657060755</v>
      </c>
      <c r="BV288" s="96">
        <v>658.12257893340632</v>
      </c>
      <c r="BW288" s="96">
        <v>658.06723598882184</v>
      </c>
      <c r="BX288" s="96">
        <v>77.369780741459948</v>
      </c>
      <c r="BY288" s="96">
        <v>77.317710919141547</v>
      </c>
      <c r="BZ288" s="96">
        <v>576.00000000000045</v>
      </c>
      <c r="CA288" s="96">
        <v>576.00000000000045</v>
      </c>
      <c r="CB288" s="96">
        <v>576.00000000000045</v>
      </c>
      <c r="CC288" s="96">
        <v>576.00000000000045</v>
      </c>
      <c r="CD288" s="96">
        <v>576.00000000000045</v>
      </c>
      <c r="CE288" s="96">
        <v>576.00000000000045</v>
      </c>
      <c r="CF288" s="96">
        <v>576.00000000000045</v>
      </c>
      <c r="CG288" s="96">
        <v>576.00000000000045</v>
      </c>
      <c r="CH288" s="96">
        <v>576.00000000000045</v>
      </c>
      <c r="CI288" s="96">
        <v>576.00000000000045</v>
      </c>
      <c r="CJ288" s="96">
        <v>0</v>
      </c>
      <c r="CK288" s="96">
        <v>0</v>
      </c>
      <c r="CL288" s="96">
        <v>9600</v>
      </c>
      <c r="CM288" s="96">
        <v>9600</v>
      </c>
      <c r="CN288" s="96">
        <v>9600</v>
      </c>
      <c r="CO288" s="96">
        <v>9600</v>
      </c>
      <c r="CP288" s="96">
        <v>9600</v>
      </c>
      <c r="CQ288" s="96">
        <v>9600</v>
      </c>
      <c r="CR288" s="96">
        <v>9600</v>
      </c>
      <c r="CS288" s="96">
        <v>9600</v>
      </c>
      <c r="CT288" s="96">
        <v>9600</v>
      </c>
      <c r="CU288" s="96">
        <v>9600</v>
      </c>
      <c r="CV288" s="96">
        <v>9600</v>
      </c>
      <c r="CW288" s="96">
        <v>9600</v>
      </c>
      <c r="CX288" s="96">
        <v>77.891765124317658</v>
      </c>
      <c r="CY288" s="96">
        <v>77.840719760079224</v>
      </c>
      <c r="CZ288" s="96">
        <v>77.789741255868705</v>
      </c>
      <c r="DA288" s="96">
        <v>77.73710482529026</v>
      </c>
      <c r="DB288" s="96">
        <v>77.684539579429668</v>
      </c>
      <c r="DC288" s="96">
        <v>77.632045373979963</v>
      </c>
      <c r="DD288" s="96">
        <v>77.579622065026399</v>
      </c>
      <c r="DE288" s="96">
        <v>77.526411859063415</v>
      </c>
      <c r="DF288" s="96">
        <v>77.474131069249808</v>
      </c>
      <c r="DG288" s="96">
        <v>77.421920744171047</v>
      </c>
      <c r="DH288" s="96">
        <v>77.369780741459948</v>
      </c>
      <c r="DI288" s="96">
        <v>77.317710919141547</v>
      </c>
      <c r="DJ288" s="96">
        <v>0</v>
      </c>
      <c r="DK288" s="96">
        <v>0</v>
      </c>
      <c r="DL288" s="96">
        <v>0</v>
      </c>
      <c r="DM288" s="96">
        <v>0</v>
      </c>
      <c r="DN288" s="96">
        <v>0</v>
      </c>
      <c r="DO288" s="96">
        <v>0</v>
      </c>
      <c r="DP288" s="96">
        <v>0</v>
      </c>
      <c r="DQ288" s="96">
        <v>0</v>
      </c>
      <c r="DR288" s="96">
        <v>0</v>
      </c>
      <c r="DS288" s="96">
        <v>0</v>
      </c>
      <c r="DT288" s="96">
        <v>0</v>
      </c>
      <c r="DU288" s="96">
        <v>0</v>
      </c>
      <c r="DV288" s="96">
        <v>73.983748801005333</v>
      </c>
      <c r="DW288" s="96">
        <v>67.695019832526526</v>
      </c>
      <c r="DX288" s="96">
        <v>61.414461731575898</v>
      </c>
      <c r="DY288" s="96">
        <v>54.929577464788792</v>
      </c>
      <c r="DZ288" s="96">
        <v>48.453392859106259</v>
      </c>
      <c r="EA288" s="96">
        <v>41.985890419991279</v>
      </c>
      <c r="EB288" s="96">
        <v>35.527052699779198</v>
      </c>
      <c r="EC288" s="96">
        <v>28.97119341563652</v>
      </c>
      <c r="ED288" s="96">
        <v>22.52977430745986</v>
      </c>
      <c r="EE288" s="96">
        <v>16.096967571536421</v>
      </c>
      <c r="EF288" s="96">
        <v>9.6727559469044877</v>
      </c>
      <c r="EG288" s="96">
        <v>3.2571222186945188</v>
      </c>
      <c r="EH288" s="101">
        <v>46327</v>
      </c>
      <c r="EI288" s="99">
        <v>0.06</v>
      </c>
      <c r="EJ288" t="s">
        <v>376</v>
      </c>
      <c r="EK288" s="101"/>
      <c r="EL288" s="99"/>
      <c r="EN288" s="101"/>
      <c r="EO288" s="99"/>
      <c r="EQ288" s="101"/>
      <c r="ER288" s="99"/>
    </row>
    <row r="289" spans="1:148" x14ac:dyDescent="0.3">
      <c r="A289" t="s">
        <v>41</v>
      </c>
      <c r="B289" t="s">
        <v>56</v>
      </c>
      <c r="C289" t="s">
        <v>98</v>
      </c>
      <c r="D289" t="s">
        <v>446</v>
      </c>
      <c r="E289" t="s">
        <v>727</v>
      </c>
      <c r="F289" s="94">
        <v>25200</v>
      </c>
      <c r="G289" s="95">
        <v>12</v>
      </c>
      <c r="H289" s="96">
        <v>1</v>
      </c>
      <c r="I289" s="96">
        <v>1</v>
      </c>
      <c r="J289" s="97">
        <v>0.98800419401896411</v>
      </c>
      <c r="K289" s="96">
        <v>1</v>
      </c>
      <c r="L289" s="96">
        <v>1.012141452489427</v>
      </c>
      <c r="M289" s="96">
        <v>1</v>
      </c>
      <c r="N289" s="98">
        <v>0.54200000000000004</v>
      </c>
      <c r="O289" s="98">
        <v>0.54858066724926946</v>
      </c>
      <c r="P289" s="98">
        <v>0.55230397987310742</v>
      </c>
      <c r="Q289" s="99">
        <v>0</v>
      </c>
      <c r="R289" s="96">
        <v>1</v>
      </c>
      <c r="S289" s="96">
        <v>1.019011032976213</v>
      </c>
      <c r="T289" s="99">
        <v>0</v>
      </c>
      <c r="U289" s="99">
        <v>0</v>
      </c>
      <c r="V289" s="95">
        <v>0</v>
      </c>
      <c r="W289" s="99">
        <v>0</v>
      </c>
      <c r="X289" s="99">
        <v>0</v>
      </c>
      <c r="Y289" s="95">
        <v>0</v>
      </c>
      <c r="Z289" s="95">
        <v>1</v>
      </c>
      <c r="AA289" s="98">
        <v>0.54858066724926946</v>
      </c>
      <c r="AB289" s="98">
        <v>0.55230397987310742</v>
      </c>
      <c r="AC289" s="100">
        <v>0</v>
      </c>
      <c r="AD289" s="96">
        <v>0</v>
      </c>
      <c r="AE289" s="95">
        <v>0</v>
      </c>
      <c r="AF289" s="95">
        <v>0</v>
      </c>
      <c r="AG289" s="96">
        <v>1</v>
      </c>
      <c r="AH289" s="96">
        <v>0.99194865631796525</v>
      </c>
      <c r="AI289" s="96">
        <v>0.99194865631796525</v>
      </c>
      <c r="AJ289" s="96">
        <v>25200</v>
      </c>
      <c r="AK289" s="96">
        <v>25200</v>
      </c>
      <c r="AL289" s="96">
        <v>24897.7056892779</v>
      </c>
      <c r="AM289" s="96">
        <v>25200</v>
      </c>
      <c r="AN289" s="96">
        <v>25505.964602733558</v>
      </c>
      <c r="AO289" s="96">
        <v>25200</v>
      </c>
      <c r="AP289" s="96">
        <v>13658.4</v>
      </c>
      <c r="AQ289" s="96">
        <v>13824.232814681591</v>
      </c>
      <c r="AR289" s="96">
        <v>13918.060292802311</v>
      </c>
      <c r="AS289" s="96">
        <v>0</v>
      </c>
      <c r="AT289" s="96">
        <v>25200</v>
      </c>
      <c r="AU289" s="96">
        <v>25679.078031000568</v>
      </c>
      <c r="AV289" s="96">
        <v>13824.232814681591</v>
      </c>
      <c r="AW289" s="96">
        <v>13918.060292802311</v>
      </c>
      <c r="AX289" s="96">
        <v>25200</v>
      </c>
      <c r="AY289" s="96">
        <v>24948</v>
      </c>
      <c r="AZ289" s="96">
        <v>24696</v>
      </c>
      <c r="BA289" s="96">
        <v>15498</v>
      </c>
      <c r="BB289" s="96">
        <v>25200</v>
      </c>
      <c r="BC289" s="96">
        <v>25200</v>
      </c>
      <c r="BD289" s="96">
        <v>25200</v>
      </c>
      <c r="BE289" s="96">
        <v>25200</v>
      </c>
      <c r="BF289" s="96">
        <v>25200</v>
      </c>
      <c r="BG289" s="96">
        <v>25200</v>
      </c>
      <c r="BH289" s="96">
        <v>25200</v>
      </c>
      <c r="BI289" s="96">
        <v>25200</v>
      </c>
      <c r="BJ289" s="96">
        <v>25200</v>
      </c>
      <c r="BK289" s="96">
        <v>25200</v>
      </c>
      <c r="BL289" s="96">
        <v>25200</v>
      </c>
      <c r="BM289" s="96">
        <v>25200</v>
      </c>
      <c r="BN289" s="96">
        <v>-202.15162470741959</v>
      </c>
      <c r="BO289" s="96">
        <v>-202.28277363594319</v>
      </c>
      <c r="BP289" s="96">
        <v>-202.4140928446455</v>
      </c>
      <c r="BQ289" s="96">
        <v>-202.55004294113709</v>
      </c>
      <c r="BR289" s="96">
        <v>-202.68617578034599</v>
      </c>
      <c r="BS289" s="96">
        <v>-202.82249173098089</v>
      </c>
      <c r="BT289" s="96">
        <v>-202.95899116274381</v>
      </c>
      <c r="BU289" s="96">
        <v>-203.09791668966821</v>
      </c>
      <c r="BV289" s="96">
        <v>-203.23478721993729</v>
      </c>
      <c r="BW289" s="96">
        <v>-203.3718423525543</v>
      </c>
      <c r="BX289" s="96">
        <v>-203.50908246122461</v>
      </c>
      <c r="BY289" s="96">
        <v>-203.64650792069429</v>
      </c>
      <c r="BZ289" s="96">
        <v>0</v>
      </c>
      <c r="CA289" s="96">
        <v>0</v>
      </c>
      <c r="CB289" s="96">
        <v>0</v>
      </c>
      <c r="CC289" s="96">
        <v>0</v>
      </c>
      <c r="CD289" s="96">
        <v>0</v>
      </c>
      <c r="CE289" s="96">
        <v>0</v>
      </c>
      <c r="CF289" s="96">
        <v>0</v>
      </c>
      <c r="CG289" s="96">
        <v>0</v>
      </c>
      <c r="CH289" s="96">
        <v>0</v>
      </c>
      <c r="CI289" s="96">
        <v>0</v>
      </c>
      <c r="CJ289" s="96">
        <v>0</v>
      </c>
      <c r="CK289" s="96">
        <v>0</v>
      </c>
      <c r="CL289" s="96">
        <v>25200</v>
      </c>
      <c r="CM289" s="96">
        <v>25200</v>
      </c>
      <c r="CN289" s="96">
        <v>25200</v>
      </c>
      <c r="CO289" s="96">
        <v>25200</v>
      </c>
      <c r="CP289" s="96">
        <v>25200</v>
      </c>
      <c r="CQ289" s="96">
        <v>25200</v>
      </c>
      <c r="CR289" s="96">
        <v>25200</v>
      </c>
      <c r="CS289" s="96">
        <v>25200</v>
      </c>
      <c r="CT289" s="96">
        <v>25200</v>
      </c>
      <c r="CU289" s="96">
        <v>25200</v>
      </c>
      <c r="CV289" s="96">
        <v>25200</v>
      </c>
      <c r="CW289" s="96">
        <v>25200</v>
      </c>
      <c r="CX289" s="96">
        <v>-202.15162470741959</v>
      </c>
      <c r="CY289" s="96">
        <v>-202.28277363594319</v>
      </c>
      <c r="CZ289" s="96">
        <v>-202.4140928446455</v>
      </c>
      <c r="DA289" s="96">
        <v>-202.55004294113709</v>
      </c>
      <c r="DB289" s="96">
        <v>-202.68617578034599</v>
      </c>
      <c r="DC289" s="96">
        <v>-202.82249173098089</v>
      </c>
      <c r="DD289" s="96">
        <v>-202.95899116274381</v>
      </c>
      <c r="DE289" s="96">
        <v>-203.09791668966821</v>
      </c>
      <c r="DF289" s="96">
        <v>-203.23478721993729</v>
      </c>
      <c r="DG289" s="96">
        <v>-203.3718423525543</v>
      </c>
      <c r="DH289" s="96">
        <v>-203.50908246122461</v>
      </c>
      <c r="DI289" s="96">
        <v>-203.64650792069429</v>
      </c>
      <c r="DJ289" s="96">
        <v>0</v>
      </c>
      <c r="DK289" s="96">
        <v>0</v>
      </c>
      <c r="DL289" s="96">
        <v>0</v>
      </c>
      <c r="DM289" s="96">
        <v>0</v>
      </c>
      <c r="DN289" s="96">
        <v>0</v>
      </c>
      <c r="DO289" s="96">
        <v>0</v>
      </c>
      <c r="DP289" s="96">
        <v>0</v>
      </c>
      <c r="DQ289" s="96">
        <v>0</v>
      </c>
      <c r="DR289" s="96">
        <v>0</v>
      </c>
      <c r="DS289" s="96">
        <v>0</v>
      </c>
      <c r="DT289" s="96">
        <v>0</v>
      </c>
      <c r="DU289" s="96">
        <v>0</v>
      </c>
      <c r="DV289" s="96">
        <v>-195.13243455816399</v>
      </c>
      <c r="DW289" s="96">
        <v>-178.77887642442241</v>
      </c>
      <c r="DX289" s="96">
        <v>-162.40391334730859</v>
      </c>
      <c r="DY289" s="96">
        <v>-145.4513164320922</v>
      </c>
      <c r="DZ289" s="96">
        <v>-128.47574724261531</v>
      </c>
      <c r="EA289" s="96">
        <v>-111.4771590530181</v>
      </c>
      <c r="EB289" s="96">
        <v>-94.455505010620612</v>
      </c>
      <c r="EC289" s="96">
        <v>-77.131122908943127</v>
      </c>
      <c r="ED289" s="96">
        <v>-60.062816029224777</v>
      </c>
      <c r="EE289" s="96">
        <v>-42.971301198104598</v>
      </c>
      <c r="EF289" s="96">
        <v>-25.856531049250499</v>
      </c>
      <c r="EG289" s="96">
        <v>-8.71845808733962</v>
      </c>
      <c r="EH289" s="101"/>
      <c r="EI289" s="99"/>
      <c r="EK289" s="101"/>
      <c r="EL289" s="99"/>
      <c r="EN289" s="101"/>
      <c r="EO289" s="99"/>
      <c r="EQ289" s="101"/>
      <c r="ER289" s="99"/>
    </row>
    <row r="290" spans="1:148" x14ac:dyDescent="0.3">
      <c r="A290" t="s">
        <v>41</v>
      </c>
      <c r="B290" t="s">
        <v>56</v>
      </c>
      <c r="C290" t="s">
        <v>100</v>
      </c>
      <c r="D290" t="s">
        <v>448</v>
      </c>
      <c r="E290" t="s">
        <v>728</v>
      </c>
      <c r="F290" s="94">
        <v>20400</v>
      </c>
      <c r="G290" s="95">
        <v>12</v>
      </c>
      <c r="H290" s="96">
        <v>1.03</v>
      </c>
      <c r="I290" s="96">
        <v>1.03</v>
      </c>
      <c r="J290" s="97">
        <v>0.99099790299051793</v>
      </c>
      <c r="K290" s="96">
        <v>0.99999999999999978</v>
      </c>
      <c r="L290" s="96">
        <v>1.009083870896514</v>
      </c>
      <c r="M290" s="96">
        <v>1</v>
      </c>
      <c r="N290" s="98">
        <v>0.56999999999999995</v>
      </c>
      <c r="O290" s="98">
        <v>0.5751778064110129</v>
      </c>
      <c r="P290" s="98">
        <v>0.57325137968073869</v>
      </c>
      <c r="Q290" s="99">
        <v>0</v>
      </c>
      <c r="R290" s="96">
        <v>0.99999999999999978</v>
      </c>
      <c r="S290" s="96">
        <v>1.005704174878489</v>
      </c>
      <c r="T290" s="99">
        <v>0</v>
      </c>
      <c r="U290" s="99">
        <v>0</v>
      </c>
      <c r="V290" s="95">
        <v>0</v>
      </c>
      <c r="W290" s="99">
        <v>0</v>
      </c>
      <c r="X290" s="99">
        <v>0</v>
      </c>
      <c r="Y290" s="95">
        <v>0</v>
      </c>
      <c r="Z290" s="95">
        <v>1</v>
      </c>
      <c r="AA290" s="98">
        <v>0.5751778064110129</v>
      </c>
      <c r="AB290" s="98">
        <v>0.57325137968073869</v>
      </c>
      <c r="AC290" s="100">
        <v>0</v>
      </c>
      <c r="AD290" s="96">
        <v>0</v>
      </c>
      <c r="AE290" s="95">
        <v>1</v>
      </c>
      <c r="AF290" s="95">
        <v>0</v>
      </c>
      <c r="AG290" s="96">
        <v>1</v>
      </c>
      <c r="AH290" s="96">
        <v>1.004037852440528</v>
      </c>
      <c r="AI290" s="96">
        <v>1.004037852440528</v>
      </c>
      <c r="AJ290" s="96">
        <v>21012</v>
      </c>
      <c r="AK290" s="96">
        <v>21012</v>
      </c>
      <c r="AL290" s="96">
        <v>20216.357221006561</v>
      </c>
      <c r="AM290" s="96">
        <v>20400</v>
      </c>
      <c r="AN290" s="96">
        <v>20585.310966288889</v>
      </c>
      <c r="AO290" s="96">
        <v>20400</v>
      </c>
      <c r="AP290" s="96">
        <v>11628</v>
      </c>
      <c r="AQ290" s="96">
        <v>11733.627250784661</v>
      </c>
      <c r="AR290" s="96">
        <v>11694.32814548707</v>
      </c>
      <c r="AS290" s="96">
        <v>0</v>
      </c>
      <c r="AT290" s="96">
        <v>20400</v>
      </c>
      <c r="AU290" s="96">
        <v>20516.36516752118</v>
      </c>
      <c r="AV290" s="96">
        <v>11733.627250784661</v>
      </c>
      <c r="AW290" s="96">
        <v>11694.32814548707</v>
      </c>
      <c r="AX290" s="96">
        <v>20400</v>
      </c>
      <c r="AY290" s="96">
        <v>20196</v>
      </c>
      <c r="AZ290" s="96">
        <v>20298</v>
      </c>
      <c r="BA290" s="96">
        <v>12954</v>
      </c>
      <c r="BB290" s="96">
        <v>20400</v>
      </c>
      <c r="BC290" s="96">
        <v>20400</v>
      </c>
      <c r="BD290" s="96">
        <v>20400</v>
      </c>
      <c r="BE290" s="96">
        <v>20400</v>
      </c>
      <c r="BF290" s="96">
        <v>20400</v>
      </c>
      <c r="BG290" s="96">
        <v>20400</v>
      </c>
      <c r="BH290" s="96">
        <v>20400</v>
      </c>
      <c r="BI290" s="96">
        <v>20400</v>
      </c>
      <c r="BJ290" s="96">
        <v>20400</v>
      </c>
      <c r="BK290" s="96">
        <v>20400</v>
      </c>
      <c r="BL290" s="96">
        <v>20400</v>
      </c>
      <c r="BM290" s="96">
        <v>20400</v>
      </c>
      <c r="BN290" s="96">
        <v>82.523814537534079</v>
      </c>
      <c r="BO290" s="96">
        <v>82.496842385160903</v>
      </c>
      <c r="BP290" s="96">
        <v>82.469887858228844</v>
      </c>
      <c r="BQ290" s="96">
        <v>82.442038131932534</v>
      </c>
      <c r="BR290" s="96">
        <v>82.414207208752103</v>
      </c>
      <c r="BS290" s="96">
        <v>82.386395069649154</v>
      </c>
      <c r="BT290" s="96">
        <v>82.35860169561704</v>
      </c>
      <c r="BU290" s="96">
        <v>82.330371901969812</v>
      </c>
      <c r="BV290" s="96">
        <v>82.302616307987989</v>
      </c>
      <c r="BW290" s="96">
        <v>82.274879421889409</v>
      </c>
      <c r="BX290" s="96">
        <v>82.247161224757988</v>
      </c>
      <c r="BY290" s="96">
        <v>82.219461697722977</v>
      </c>
      <c r="BZ290" s="96">
        <v>0</v>
      </c>
      <c r="CA290" s="96">
        <v>0</v>
      </c>
      <c r="CB290" s="96">
        <v>0</v>
      </c>
      <c r="CC290" s="96">
        <v>0</v>
      </c>
      <c r="CD290" s="96">
        <v>0</v>
      </c>
      <c r="CE290" s="96">
        <v>0</v>
      </c>
      <c r="CF290" s="96">
        <v>0</v>
      </c>
      <c r="CG290" s="96">
        <v>0</v>
      </c>
      <c r="CH290" s="96">
        <v>0</v>
      </c>
      <c r="CI290" s="96">
        <v>0</v>
      </c>
      <c r="CJ290" s="96">
        <v>0</v>
      </c>
      <c r="CK290" s="96">
        <v>0</v>
      </c>
      <c r="CL290" s="96">
        <v>20400</v>
      </c>
      <c r="CM290" s="96">
        <v>20400</v>
      </c>
      <c r="CN290" s="96">
        <v>20400</v>
      </c>
      <c r="CO290" s="96">
        <v>20400</v>
      </c>
      <c r="CP290" s="96">
        <v>20400</v>
      </c>
      <c r="CQ290" s="96">
        <v>20400</v>
      </c>
      <c r="CR290" s="96">
        <v>20400</v>
      </c>
      <c r="CS290" s="96">
        <v>20400</v>
      </c>
      <c r="CT290" s="96">
        <v>20400</v>
      </c>
      <c r="CU290" s="96">
        <v>20400</v>
      </c>
      <c r="CV290" s="96">
        <v>20400</v>
      </c>
      <c r="CW290" s="96">
        <v>20400</v>
      </c>
      <c r="CX290" s="96">
        <v>82.523814537534079</v>
      </c>
      <c r="CY290" s="96">
        <v>82.496842385160903</v>
      </c>
      <c r="CZ290" s="96">
        <v>82.469887858228844</v>
      </c>
      <c r="DA290" s="96">
        <v>82.442038131932534</v>
      </c>
      <c r="DB290" s="96">
        <v>82.414207208752103</v>
      </c>
      <c r="DC290" s="96">
        <v>82.386395069649154</v>
      </c>
      <c r="DD290" s="96">
        <v>82.35860169561704</v>
      </c>
      <c r="DE290" s="96">
        <v>82.330371901969812</v>
      </c>
      <c r="DF290" s="96">
        <v>82.302616307987989</v>
      </c>
      <c r="DG290" s="96">
        <v>82.274879421889409</v>
      </c>
      <c r="DH290" s="96">
        <v>82.247161224757988</v>
      </c>
      <c r="DI290" s="96">
        <v>82.219461697722977</v>
      </c>
      <c r="DJ290" s="96">
        <v>0</v>
      </c>
      <c r="DK290" s="96">
        <v>0</v>
      </c>
      <c r="DL290" s="96">
        <v>0</v>
      </c>
      <c r="DM290" s="96">
        <v>0</v>
      </c>
      <c r="DN290" s="96">
        <v>0</v>
      </c>
      <c r="DO290" s="96">
        <v>0</v>
      </c>
      <c r="DP290" s="96">
        <v>0</v>
      </c>
      <c r="DQ290" s="96">
        <v>0</v>
      </c>
      <c r="DR290" s="96">
        <v>0</v>
      </c>
      <c r="DS290" s="96">
        <v>0</v>
      </c>
      <c r="DT290" s="96">
        <v>0</v>
      </c>
      <c r="DU290" s="96">
        <v>0</v>
      </c>
      <c r="DV290" s="96">
        <v>78.701010558153143</v>
      </c>
      <c r="DW290" s="96">
        <v>72.034693179435735</v>
      </c>
      <c r="DX290" s="96">
        <v>65.372714486639268</v>
      </c>
      <c r="DY290" s="96">
        <v>58.489463295217803</v>
      </c>
      <c r="DZ290" s="96">
        <v>51.610840723817198</v>
      </c>
      <c r="EA290" s="96">
        <v>44.736842105264429</v>
      </c>
      <c r="EB290" s="96">
        <v>37.867462778641951</v>
      </c>
      <c r="EC290" s="96">
        <v>30.890199382197551</v>
      </c>
      <c r="ED290" s="96">
        <v>24.030120216652321</v>
      </c>
      <c r="EE290" s="96">
        <v>17.17464632180041</v>
      </c>
      <c r="EF290" s="96">
        <v>10.32377306181891</v>
      </c>
      <c r="EG290" s="96">
        <v>3.4774958070996398</v>
      </c>
      <c r="EH290" s="101">
        <v>46023</v>
      </c>
      <c r="EI290" s="99">
        <v>0.03</v>
      </c>
      <c r="EJ290" t="s">
        <v>376</v>
      </c>
      <c r="EK290" s="101"/>
      <c r="EL290" s="99"/>
      <c r="EN290" s="101"/>
      <c r="EO290" s="99"/>
      <c r="EQ290" s="101"/>
      <c r="ER290" s="99"/>
    </row>
    <row r="291" spans="1:148" x14ac:dyDescent="0.3">
      <c r="A291" t="s">
        <v>41</v>
      </c>
      <c r="B291" t="s">
        <v>56</v>
      </c>
      <c r="C291" t="s">
        <v>102</v>
      </c>
      <c r="D291" t="s">
        <v>450</v>
      </c>
      <c r="E291" t="s">
        <v>729</v>
      </c>
      <c r="F291" s="94">
        <v>15600</v>
      </c>
      <c r="G291" s="95">
        <v>12</v>
      </c>
      <c r="H291" s="96">
        <v>1.04</v>
      </c>
      <c r="I291" s="96">
        <v>1.0434722222222219</v>
      </c>
      <c r="J291" s="97">
        <v>0.99399161196207142</v>
      </c>
      <c r="K291" s="96">
        <v>0.99667243444695852</v>
      </c>
      <c r="L291" s="96">
        <v>1.006044706983058</v>
      </c>
      <c r="M291" s="96">
        <v>1</v>
      </c>
      <c r="N291" s="98">
        <v>0.55400000000000005</v>
      </c>
      <c r="O291" s="98">
        <v>0.55549415310829031</v>
      </c>
      <c r="P291" s="98">
        <v>0.53230848327141767</v>
      </c>
      <c r="Q291" s="99">
        <v>0</v>
      </c>
      <c r="R291" s="96">
        <v>0.96787202580992038</v>
      </c>
      <c r="S291" s="96">
        <v>0.9927403748134972</v>
      </c>
      <c r="T291" s="99">
        <v>3.3386752136752569E-3</v>
      </c>
      <c r="U291" s="99">
        <v>2.9756422201517641E-2</v>
      </c>
      <c r="V291" s="95">
        <v>0</v>
      </c>
      <c r="W291" s="99">
        <v>0</v>
      </c>
      <c r="X291" s="99">
        <v>0</v>
      </c>
      <c r="Y291" s="95">
        <v>0</v>
      </c>
      <c r="Z291" s="95">
        <v>1</v>
      </c>
      <c r="AA291" s="98">
        <v>0.55549415310829031</v>
      </c>
      <c r="AB291" s="98">
        <v>0.53230848327141767</v>
      </c>
      <c r="AC291" s="100">
        <v>0</v>
      </c>
      <c r="AD291" s="96">
        <v>0</v>
      </c>
      <c r="AE291" s="95">
        <v>1</v>
      </c>
      <c r="AF291" s="95">
        <v>1</v>
      </c>
      <c r="AG291" s="96">
        <v>1.02</v>
      </c>
      <c r="AH291" s="96">
        <v>1.016200824295963</v>
      </c>
      <c r="AI291" s="96">
        <v>1.0365239622595299</v>
      </c>
      <c r="AJ291" s="96">
        <v>16224</v>
      </c>
      <c r="AK291" s="96">
        <v>16278.16666666667</v>
      </c>
      <c r="AL291" s="96">
        <v>15506.269146608311</v>
      </c>
      <c r="AM291" s="96">
        <v>15548.08997737255</v>
      </c>
      <c r="AN291" s="96">
        <v>15694.29742893571</v>
      </c>
      <c r="AO291" s="96">
        <v>15600</v>
      </c>
      <c r="AP291" s="96">
        <v>8642.4000000000015</v>
      </c>
      <c r="AQ291" s="96">
        <v>8665.7087884893281</v>
      </c>
      <c r="AR291" s="96">
        <v>8304.0123390341159</v>
      </c>
      <c r="AS291" s="96">
        <v>0</v>
      </c>
      <c r="AT291" s="96">
        <v>15098.80360263476</v>
      </c>
      <c r="AU291" s="96">
        <v>15486.749847090559</v>
      </c>
      <c r="AV291" s="96">
        <v>8665.7087884893281</v>
      </c>
      <c r="AW291" s="96">
        <v>8304.0123390341159</v>
      </c>
      <c r="AX291" s="96">
        <v>15600</v>
      </c>
      <c r="AY291" s="96">
        <v>15444</v>
      </c>
      <c r="AZ291" s="96">
        <v>15756</v>
      </c>
      <c r="BA291" s="96">
        <v>10218</v>
      </c>
      <c r="BB291" s="96">
        <v>15600</v>
      </c>
      <c r="BC291" s="96">
        <v>15600</v>
      </c>
      <c r="BD291" s="96">
        <v>15600</v>
      </c>
      <c r="BE291" s="96">
        <v>15600</v>
      </c>
      <c r="BF291" s="96">
        <v>15600</v>
      </c>
      <c r="BG291" s="96">
        <v>15600</v>
      </c>
      <c r="BH291" s="96">
        <v>15600</v>
      </c>
      <c r="BI291" s="96">
        <v>15600</v>
      </c>
      <c r="BJ291" s="96">
        <v>15600</v>
      </c>
      <c r="BK291" s="96">
        <v>15600</v>
      </c>
      <c r="BL291" s="96">
        <v>15600</v>
      </c>
      <c r="BM291" s="96">
        <v>15600</v>
      </c>
      <c r="BN291" s="96">
        <v>888.78984081560031</v>
      </c>
      <c r="BO291" s="96">
        <v>254.27021233840119</v>
      </c>
      <c r="BP291" s="96">
        <v>253.93569103153121</v>
      </c>
      <c r="BQ291" s="96">
        <v>253.59075422539891</v>
      </c>
      <c r="BR291" s="96">
        <v>253.2467532467555</v>
      </c>
      <c r="BS291" s="96">
        <v>252.90368429234371</v>
      </c>
      <c r="BT291" s="96">
        <v>252.5615435795097</v>
      </c>
      <c r="BU291" s="96">
        <v>886.30333097094547</v>
      </c>
      <c r="BV291" s="96">
        <v>885.94943932054821</v>
      </c>
      <c r="BW291" s="96">
        <v>885.59650130317971</v>
      </c>
      <c r="BX291" s="96">
        <v>885.24451306937101</v>
      </c>
      <c r="BY291" s="96">
        <v>884.89347079037759</v>
      </c>
      <c r="BZ291" s="96">
        <v>624.00000000000057</v>
      </c>
      <c r="CA291" s="96">
        <v>0</v>
      </c>
      <c r="CB291" s="96">
        <v>0</v>
      </c>
      <c r="CC291" s="96">
        <v>0</v>
      </c>
      <c r="CD291" s="96">
        <v>0</v>
      </c>
      <c r="CE291" s="96">
        <v>0</v>
      </c>
      <c r="CF291" s="96">
        <v>0</v>
      </c>
      <c r="CG291" s="96">
        <v>624.00000000000057</v>
      </c>
      <c r="CH291" s="96">
        <v>624.00000000000057</v>
      </c>
      <c r="CI291" s="96">
        <v>624.00000000000057</v>
      </c>
      <c r="CJ291" s="96">
        <v>624.00000000000057</v>
      </c>
      <c r="CK291" s="96">
        <v>624.00000000000057</v>
      </c>
      <c r="CL291" s="96">
        <v>15600</v>
      </c>
      <c r="CM291" s="96">
        <v>15600</v>
      </c>
      <c r="CN291" s="96">
        <v>15600</v>
      </c>
      <c r="CO291" s="96">
        <v>15600</v>
      </c>
      <c r="CP291" s="96">
        <v>15600</v>
      </c>
      <c r="CQ291" s="96">
        <v>15600</v>
      </c>
      <c r="CR291" s="96">
        <v>15600</v>
      </c>
      <c r="CS291" s="96">
        <v>15600</v>
      </c>
      <c r="CT291" s="96">
        <v>15600</v>
      </c>
      <c r="CU291" s="96">
        <v>15600</v>
      </c>
      <c r="CV291" s="96">
        <v>15600</v>
      </c>
      <c r="CW291" s="96">
        <v>15600</v>
      </c>
      <c r="CX291" s="96">
        <v>254.60561616884479</v>
      </c>
      <c r="CY291" s="96">
        <v>254.27021233840119</v>
      </c>
      <c r="CZ291" s="96">
        <v>253.93569103153121</v>
      </c>
      <c r="DA291" s="96">
        <v>253.59075422539891</v>
      </c>
      <c r="DB291" s="96">
        <v>253.2467532467555</v>
      </c>
      <c r="DC291" s="96">
        <v>252.90368429234371</v>
      </c>
      <c r="DD291" s="96">
        <v>252.5615435795097</v>
      </c>
      <c r="DE291" s="96">
        <v>252.2147413182156</v>
      </c>
      <c r="DF291" s="96">
        <v>251.87446088514361</v>
      </c>
      <c r="DG291" s="96">
        <v>251.53509740690151</v>
      </c>
      <c r="DH291" s="96">
        <v>251.1966471820879</v>
      </c>
      <c r="DI291" s="96">
        <v>250.8591065292087</v>
      </c>
      <c r="DJ291" s="96">
        <v>624.00000000000057</v>
      </c>
      <c r="DK291" s="96">
        <v>624.00000000000057</v>
      </c>
      <c r="DL291" s="96">
        <v>624.00000000000057</v>
      </c>
      <c r="DM291" s="96">
        <v>624.00000000000057</v>
      </c>
      <c r="DN291" s="96">
        <v>624.00000000000057</v>
      </c>
      <c r="DO291" s="96">
        <v>624.00000000000057</v>
      </c>
      <c r="DP291" s="96">
        <v>624.00000000000057</v>
      </c>
      <c r="DQ291" s="96">
        <v>0</v>
      </c>
      <c r="DR291" s="96">
        <v>0</v>
      </c>
      <c r="DS291" s="96">
        <v>0</v>
      </c>
      <c r="DT291" s="96">
        <v>0</v>
      </c>
      <c r="DU291" s="96">
        <v>0</v>
      </c>
      <c r="DV291" s="96">
        <v>873.47371199788529</v>
      </c>
      <c r="DW291" s="96">
        <v>852.12048245710616</v>
      </c>
      <c r="DX291" s="96">
        <v>830.82253817798914</v>
      </c>
      <c r="DY291" s="96">
        <v>808.8605298332493</v>
      </c>
      <c r="DZ291" s="96">
        <v>786.95715348592853</v>
      </c>
      <c r="EA291" s="96">
        <v>765.11217465416917</v>
      </c>
      <c r="EB291" s="96">
        <v>743.32536010475781</v>
      </c>
      <c r="EC291" s="96">
        <v>93.500719236301947</v>
      </c>
      <c r="ED291" s="96">
        <v>72.663953159351721</v>
      </c>
      <c r="EE291" s="96">
        <v>51.882445004780649</v>
      </c>
      <c r="EF291" s="96">
        <v>31.155975252360602</v>
      </c>
      <c r="EG291" s="96">
        <v>10.484325543075631</v>
      </c>
      <c r="EH291" s="101">
        <v>46054</v>
      </c>
      <c r="EI291" s="99">
        <v>0.04</v>
      </c>
      <c r="EJ291" t="s">
        <v>376</v>
      </c>
      <c r="EK291" s="101">
        <v>46600</v>
      </c>
      <c r="EL291" s="99">
        <v>0.04</v>
      </c>
      <c r="EM291" t="s">
        <v>377</v>
      </c>
      <c r="EN291" s="101"/>
      <c r="EO291" s="99"/>
      <c r="EQ291" s="101"/>
      <c r="ER291" s="99"/>
    </row>
    <row r="292" spans="1:148" x14ac:dyDescent="0.3">
      <c r="A292" t="s">
        <v>41</v>
      </c>
      <c r="B292" t="s">
        <v>56</v>
      </c>
      <c r="C292" t="s">
        <v>103</v>
      </c>
      <c r="D292" t="s">
        <v>452</v>
      </c>
      <c r="E292" t="s">
        <v>730</v>
      </c>
      <c r="F292" s="94">
        <v>10800</v>
      </c>
      <c r="G292" s="95">
        <v>12</v>
      </c>
      <c r="H292" s="96">
        <v>1</v>
      </c>
      <c r="I292" s="96">
        <v>1</v>
      </c>
      <c r="J292" s="97">
        <v>0.9900000000000001</v>
      </c>
      <c r="K292" s="96">
        <v>1</v>
      </c>
      <c r="L292" s="96">
        <v>1.0101010101010099</v>
      </c>
      <c r="M292" s="96">
        <v>1</v>
      </c>
      <c r="N292" s="98">
        <v>0.53800000000000003</v>
      </c>
      <c r="O292" s="98">
        <v>0.54343434343434338</v>
      </c>
      <c r="P292" s="98">
        <v>0.54343434343434338</v>
      </c>
      <c r="Q292" s="99">
        <v>0</v>
      </c>
      <c r="R292" s="96">
        <v>1</v>
      </c>
      <c r="S292" s="96">
        <v>1.0101010101010099</v>
      </c>
      <c r="T292" s="99">
        <v>0</v>
      </c>
      <c r="U292" s="99">
        <v>0</v>
      </c>
      <c r="V292" s="95">
        <v>0</v>
      </c>
      <c r="W292" s="99">
        <v>0</v>
      </c>
      <c r="X292" s="99">
        <v>0</v>
      </c>
      <c r="Y292" s="95">
        <v>0</v>
      </c>
      <c r="Z292" s="95">
        <v>1</v>
      </c>
      <c r="AA292" s="98">
        <v>0.54343434343434338</v>
      </c>
      <c r="AB292" s="98">
        <v>0.54343434343434338</v>
      </c>
      <c r="AC292" s="100">
        <v>0</v>
      </c>
      <c r="AD292" s="96">
        <v>0</v>
      </c>
      <c r="AE292" s="95">
        <v>0</v>
      </c>
      <c r="AF292" s="95">
        <v>0</v>
      </c>
      <c r="AG292" s="96">
        <v>1</v>
      </c>
      <c r="AH292" s="96">
        <v>1</v>
      </c>
      <c r="AI292" s="96">
        <v>1</v>
      </c>
      <c r="AJ292" s="96">
        <v>10800</v>
      </c>
      <c r="AK292" s="96">
        <v>10800</v>
      </c>
      <c r="AL292" s="96">
        <v>10692</v>
      </c>
      <c r="AM292" s="96">
        <v>10800</v>
      </c>
      <c r="AN292" s="96">
        <v>10909.09090909091</v>
      </c>
      <c r="AO292" s="96">
        <v>10800</v>
      </c>
      <c r="AP292" s="96">
        <v>5810.4000000000005</v>
      </c>
      <c r="AQ292" s="96">
        <v>5869.0909090909081</v>
      </c>
      <c r="AR292" s="96">
        <v>5869.0909090909081</v>
      </c>
      <c r="AS292" s="96">
        <v>0</v>
      </c>
      <c r="AT292" s="96">
        <v>10800</v>
      </c>
      <c r="AU292" s="96">
        <v>10909.09090909091</v>
      </c>
      <c r="AV292" s="96">
        <v>5869.0909090909081</v>
      </c>
      <c r="AW292" s="96">
        <v>5869.0909090909081</v>
      </c>
      <c r="AX292" s="96">
        <v>10800</v>
      </c>
      <c r="AY292" s="96">
        <v>10692</v>
      </c>
      <c r="AZ292" s="96">
        <v>10692</v>
      </c>
      <c r="BA292" s="96">
        <v>6750</v>
      </c>
      <c r="BB292" s="96">
        <v>10800</v>
      </c>
      <c r="BC292" s="96">
        <v>10800</v>
      </c>
      <c r="BD292" s="96">
        <v>10800</v>
      </c>
      <c r="BE292" s="96">
        <v>10800</v>
      </c>
      <c r="BF292" s="96">
        <v>10800</v>
      </c>
      <c r="BG292" s="96">
        <v>10800</v>
      </c>
      <c r="BH292" s="96">
        <v>10800</v>
      </c>
      <c r="BI292" s="96">
        <v>10800</v>
      </c>
      <c r="BJ292" s="96">
        <v>10800</v>
      </c>
      <c r="BK292" s="96">
        <v>10800</v>
      </c>
      <c r="BL292" s="96">
        <v>10800</v>
      </c>
      <c r="BM292" s="96">
        <v>10800</v>
      </c>
      <c r="BN292" s="96">
        <v>0</v>
      </c>
      <c r="BO292" s="96">
        <v>0</v>
      </c>
      <c r="BP292" s="96">
        <v>0</v>
      </c>
      <c r="BQ292" s="96">
        <v>0</v>
      </c>
      <c r="BR292" s="96">
        <v>0</v>
      </c>
      <c r="BS292" s="96">
        <v>0</v>
      </c>
      <c r="BT292" s="96">
        <v>0</v>
      </c>
      <c r="BU292" s="96">
        <v>0</v>
      </c>
      <c r="BV292" s="96">
        <v>0</v>
      </c>
      <c r="BW292" s="96">
        <v>0</v>
      </c>
      <c r="BX292" s="96">
        <v>0</v>
      </c>
      <c r="BY292" s="96">
        <v>0</v>
      </c>
      <c r="BZ292" s="96">
        <v>0</v>
      </c>
      <c r="CA292" s="96">
        <v>0</v>
      </c>
      <c r="CB292" s="96">
        <v>0</v>
      </c>
      <c r="CC292" s="96">
        <v>0</v>
      </c>
      <c r="CD292" s="96">
        <v>0</v>
      </c>
      <c r="CE292" s="96">
        <v>0</v>
      </c>
      <c r="CF292" s="96">
        <v>0</v>
      </c>
      <c r="CG292" s="96">
        <v>0</v>
      </c>
      <c r="CH292" s="96">
        <v>0</v>
      </c>
      <c r="CI292" s="96">
        <v>0</v>
      </c>
      <c r="CJ292" s="96">
        <v>0</v>
      </c>
      <c r="CK292" s="96">
        <v>0</v>
      </c>
      <c r="CL292" s="96">
        <v>10800</v>
      </c>
      <c r="CM292" s="96">
        <v>10800</v>
      </c>
      <c r="CN292" s="96">
        <v>10800</v>
      </c>
      <c r="CO292" s="96">
        <v>10800</v>
      </c>
      <c r="CP292" s="96">
        <v>10800</v>
      </c>
      <c r="CQ292" s="96">
        <v>10800</v>
      </c>
      <c r="CR292" s="96">
        <v>10800</v>
      </c>
      <c r="CS292" s="96">
        <v>10800</v>
      </c>
      <c r="CT292" s="96">
        <v>10800</v>
      </c>
      <c r="CU292" s="96">
        <v>10800</v>
      </c>
      <c r="CV292" s="96">
        <v>10800</v>
      </c>
      <c r="CW292" s="96">
        <v>10800</v>
      </c>
      <c r="CX292" s="96">
        <v>0</v>
      </c>
      <c r="CY292" s="96">
        <v>0</v>
      </c>
      <c r="CZ292" s="96">
        <v>0</v>
      </c>
      <c r="DA292" s="96">
        <v>0</v>
      </c>
      <c r="DB292" s="96">
        <v>0</v>
      </c>
      <c r="DC292" s="96">
        <v>0</v>
      </c>
      <c r="DD292" s="96">
        <v>0</v>
      </c>
      <c r="DE292" s="96">
        <v>0</v>
      </c>
      <c r="DF292" s="96">
        <v>0</v>
      </c>
      <c r="DG292" s="96">
        <v>0</v>
      </c>
      <c r="DH292" s="96">
        <v>0</v>
      </c>
      <c r="DI292" s="96">
        <v>0</v>
      </c>
      <c r="DJ292" s="96">
        <v>0</v>
      </c>
      <c r="DK292" s="96">
        <v>0</v>
      </c>
      <c r="DL292" s="96">
        <v>0</v>
      </c>
      <c r="DM292" s="96">
        <v>0</v>
      </c>
      <c r="DN292" s="96">
        <v>0</v>
      </c>
      <c r="DO292" s="96">
        <v>0</v>
      </c>
      <c r="DP292" s="96">
        <v>0</v>
      </c>
      <c r="DQ292" s="96">
        <v>0</v>
      </c>
      <c r="DR292" s="96">
        <v>0</v>
      </c>
      <c r="DS292" s="96">
        <v>0</v>
      </c>
      <c r="DT292" s="96">
        <v>0</v>
      </c>
      <c r="DU292" s="96">
        <v>0</v>
      </c>
      <c r="DV292" s="96">
        <v>0</v>
      </c>
      <c r="DW292" s="96">
        <v>0</v>
      </c>
      <c r="DX292" s="96">
        <v>0</v>
      </c>
      <c r="DY292" s="96">
        <v>0</v>
      </c>
      <c r="DZ292" s="96">
        <v>0</v>
      </c>
      <c r="EA292" s="96">
        <v>0</v>
      </c>
      <c r="EB292" s="96">
        <v>0</v>
      </c>
      <c r="EC292" s="96">
        <v>0</v>
      </c>
      <c r="ED292" s="96">
        <v>0</v>
      </c>
      <c r="EE292" s="96">
        <v>0</v>
      </c>
      <c r="EF292" s="96">
        <v>0</v>
      </c>
      <c r="EG292" s="96">
        <v>0</v>
      </c>
      <c r="EH292" s="101"/>
      <c r="EI292" s="99"/>
      <c r="EK292" s="101"/>
      <c r="EL292" s="99"/>
      <c r="EN292" s="101"/>
      <c r="EO292" s="99"/>
      <c r="EQ292" s="101"/>
      <c r="ER292" s="99"/>
    </row>
    <row r="293" spans="1:148" x14ac:dyDescent="0.3">
      <c r="A293" t="s">
        <v>41</v>
      </c>
      <c r="B293" t="s">
        <v>56</v>
      </c>
      <c r="C293" t="s">
        <v>105</v>
      </c>
      <c r="D293" t="s">
        <v>454</v>
      </c>
      <c r="E293" t="s">
        <v>731</v>
      </c>
      <c r="F293" s="94">
        <v>26400</v>
      </c>
      <c r="G293" s="95">
        <v>12</v>
      </c>
      <c r="H293" s="96">
        <v>1.06</v>
      </c>
      <c r="I293" s="96">
        <v>1.058125</v>
      </c>
      <c r="J293" s="97">
        <v>0.99299370897155337</v>
      </c>
      <c r="K293" s="96">
        <v>1.0017720023626699</v>
      </c>
      <c r="L293" s="96">
        <v>1.007055725494679</v>
      </c>
      <c r="M293" s="96">
        <v>1</v>
      </c>
      <c r="N293" s="98">
        <v>0.56599999999999995</v>
      </c>
      <c r="O293" s="98">
        <v>0.57100357053069128</v>
      </c>
      <c r="P293" s="98">
        <v>0.56431578005445659</v>
      </c>
      <c r="Q293" s="99">
        <v>0</v>
      </c>
      <c r="R293" s="96">
        <v>0.99999999999999978</v>
      </c>
      <c r="S293" s="96">
        <v>0.99702434638596604</v>
      </c>
      <c r="T293" s="99">
        <v>-1.768867924528128E-3</v>
      </c>
      <c r="U293" s="99">
        <v>1.7720023626699439E-3</v>
      </c>
      <c r="V293" s="95">
        <v>0</v>
      </c>
      <c r="W293" s="99">
        <v>0</v>
      </c>
      <c r="X293" s="99">
        <v>0</v>
      </c>
      <c r="Y293" s="95">
        <v>0</v>
      </c>
      <c r="Z293" s="95">
        <v>1</v>
      </c>
      <c r="AA293" s="98">
        <v>0.57100357053069128</v>
      </c>
      <c r="AB293" s="98">
        <v>0.56431578005445659</v>
      </c>
      <c r="AC293" s="100">
        <v>0</v>
      </c>
      <c r="AD293" s="96">
        <v>0</v>
      </c>
      <c r="AE293" s="95">
        <v>1</v>
      </c>
      <c r="AF293" s="95">
        <v>0</v>
      </c>
      <c r="AG293" s="96">
        <v>1.0149999999999999</v>
      </c>
      <c r="AH293" s="96">
        <v>1.012138206284618</v>
      </c>
      <c r="AI293" s="96">
        <v>1.027321108788291</v>
      </c>
      <c r="AJ293" s="96">
        <v>27984</v>
      </c>
      <c r="AK293" s="96">
        <v>27934.5</v>
      </c>
      <c r="AL293" s="96">
        <v>26215.03391684901</v>
      </c>
      <c r="AM293" s="96">
        <v>26446.780862374479</v>
      </c>
      <c r="AN293" s="96">
        <v>26586.27115305953</v>
      </c>
      <c r="AO293" s="96">
        <v>26400</v>
      </c>
      <c r="AP293" s="96">
        <v>14942.4</v>
      </c>
      <c r="AQ293" s="96">
        <v>15074.49426201025</v>
      </c>
      <c r="AR293" s="96">
        <v>14897.936593437649</v>
      </c>
      <c r="AS293" s="96">
        <v>0</v>
      </c>
      <c r="AT293" s="96">
        <v>26399.999999999989</v>
      </c>
      <c r="AU293" s="96">
        <v>26321.442744589509</v>
      </c>
      <c r="AV293" s="96">
        <v>15074.49426201025</v>
      </c>
      <c r="AW293" s="96">
        <v>14897.936593437649</v>
      </c>
      <c r="AX293" s="96">
        <v>26400</v>
      </c>
      <c r="AY293" s="96">
        <v>26136</v>
      </c>
      <c r="AZ293" s="96">
        <v>26532</v>
      </c>
      <c r="BA293" s="96">
        <v>17028</v>
      </c>
      <c r="BB293" s="96">
        <v>26400</v>
      </c>
      <c r="BC293" s="96">
        <v>26400</v>
      </c>
      <c r="BD293" s="96">
        <v>26400</v>
      </c>
      <c r="BE293" s="96">
        <v>26400</v>
      </c>
      <c r="BF293" s="96">
        <v>26400</v>
      </c>
      <c r="BG293" s="96">
        <v>26400</v>
      </c>
      <c r="BH293" s="96">
        <v>26400</v>
      </c>
      <c r="BI293" s="96">
        <v>26400</v>
      </c>
      <c r="BJ293" s="96">
        <v>26400</v>
      </c>
      <c r="BK293" s="96">
        <v>26400</v>
      </c>
      <c r="BL293" s="96">
        <v>26400</v>
      </c>
      <c r="BM293" s="96">
        <v>26400</v>
      </c>
      <c r="BN293" s="96">
        <v>1925.55929709576</v>
      </c>
      <c r="BO293" s="96">
        <v>1925.222689917822</v>
      </c>
      <c r="BP293" s="96">
        <v>1924.8867455404029</v>
      </c>
      <c r="BQ293" s="96">
        <v>321.26425285056678</v>
      </c>
      <c r="BR293" s="96">
        <v>320.93790071441799</v>
      </c>
      <c r="BS293" s="96">
        <v>320.612210946598</v>
      </c>
      <c r="BT293" s="96">
        <v>320.28718153262628</v>
      </c>
      <c r="BU293" s="96">
        <v>319.95749838128432</v>
      </c>
      <c r="BV293" s="96">
        <v>319.63379440740152</v>
      </c>
      <c r="BW293" s="96">
        <v>319.31074476016983</v>
      </c>
      <c r="BX293" s="96">
        <v>318.98834745762503</v>
      </c>
      <c r="BY293" s="96">
        <v>318.66660052582267</v>
      </c>
      <c r="BZ293" s="96">
        <v>1584.0000000000009</v>
      </c>
      <c r="CA293" s="96">
        <v>1584.0000000000009</v>
      </c>
      <c r="CB293" s="96">
        <v>1584.0000000000009</v>
      </c>
      <c r="CC293" s="96">
        <v>0</v>
      </c>
      <c r="CD293" s="96">
        <v>0</v>
      </c>
      <c r="CE293" s="96">
        <v>0</v>
      </c>
      <c r="CF293" s="96">
        <v>0</v>
      </c>
      <c r="CG293" s="96">
        <v>0</v>
      </c>
      <c r="CH293" s="96">
        <v>0</v>
      </c>
      <c r="CI293" s="96">
        <v>0</v>
      </c>
      <c r="CJ293" s="96">
        <v>0</v>
      </c>
      <c r="CK293" s="96">
        <v>0</v>
      </c>
      <c r="CL293" s="96">
        <v>26400</v>
      </c>
      <c r="CM293" s="96">
        <v>26400</v>
      </c>
      <c r="CN293" s="96">
        <v>26400</v>
      </c>
      <c r="CO293" s="96">
        <v>26400</v>
      </c>
      <c r="CP293" s="96">
        <v>26400</v>
      </c>
      <c r="CQ293" s="96">
        <v>26400</v>
      </c>
      <c r="CR293" s="96">
        <v>26400</v>
      </c>
      <c r="CS293" s="96">
        <v>26400</v>
      </c>
      <c r="CT293" s="96">
        <v>26400</v>
      </c>
      <c r="CU293" s="96">
        <v>26400</v>
      </c>
      <c r="CV293" s="96">
        <v>26400</v>
      </c>
      <c r="CW293" s="96">
        <v>26400</v>
      </c>
      <c r="CX293" s="96">
        <v>322.22575197712882</v>
      </c>
      <c r="CY293" s="96">
        <v>321.90819803567979</v>
      </c>
      <c r="CZ293" s="96">
        <v>321.59126937773732</v>
      </c>
      <c r="DA293" s="96">
        <v>321.26425285056678</v>
      </c>
      <c r="DB293" s="96">
        <v>320.93790071441799</v>
      </c>
      <c r="DC293" s="96">
        <v>320.612210946598</v>
      </c>
      <c r="DD293" s="96">
        <v>320.28718153262628</v>
      </c>
      <c r="DE293" s="96">
        <v>319.95749838128432</v>
      </c>
      <c r="DF293" s="96">
        <v>319.63379440740152</v>
      </c>
      <c r="DG293" s="96">
        <v>319.31074476016983</v>
      </c>
      <c r="DH293" s="96">
        <v>318.98834745762503</v>
      </c>
      <c r="DI293" s="96">
        <v>318.66660052582267</v>
      </c>
      <c r="DJ293" s="96">
        <v>0</v>
      </c>
      <c r="DK293" s="96">
        <v>0</v>
      </c>
      <c r="DL293" s="96">
        <v>0</v>
      </c>
      <c r="DM293" s="96">
        <v>0</v>
      </c>
      <c r="DN293" s="96">
        <v>0</v>
      </c>
      <c r="DO293" s="96">
        <v>0</v>
      </c>
      <c r="DP293" s="96">
        <v>0</v>
      </c>
      <c r="DQ293" s="96">
        <v>0</v>
      </c>
      <c r="DR293" s="96">
        <v>0</v>
      </c>
      <c r="DS293" s="96">
        <v>0</v>
      </c>
      <c r="DT293" s="96">
        <v>0</v>
      </c>
      <c r="DU293" s="96">
        <v>0</v>
      </c>
      <c r="DV293" s="96">
        <v>304.8216851946666</v>
      </c>
      <c r="DW293" s="96">
        <v>278.82108320406218</v>
      </c>
      <c r="DX293" s="96">
        <v>252.87106187249719</v>
      </c>
      <c r="DY293" s="96">
        <v>226.09440363648471</v>
      </c>
      <c r="DZ293" s="96">
        <v>199.3714934434571</v>
      </c>
      <c r="EA293" s="96">
        <v>172.70216962524319</v>
      </c>
      <c r="EB293" s="96">
        <v>146.08627116139121</v>
      </c>
      <c r="EC293" s="96">
        <v>119.08862752817291</v>
      </c>
      <c r="ED293" s="96">
        <v>92.579968536970014</v>
      </c>
      <c r="EE293" s="96">
        <v>66.124253089953726</v>
      </c>
      <c r="EF293" s="96">
        <v>39.721322735748288</v>
      </c>
      <c r="EG293" s="96">
        <v>13.371019654611869</v>
      </c>
      <c r="EH293" s="101">
        <v>46113</v>
      </c>
      <c r="EI293" s="99">
        <v>0.06</v>
      </c>
      <c r="EJ293" t="s">
        <v>376</v>
      </c>
      <c r="EK293" s="101"/>
      <c r="EL293" s="99"/>
      <c r="EN293" s="101"/>
      <c r="EO293" s="99"/>
      <c r="EQ293" s="101"/>
      <c r="ER293" s="99"/>
    </row>
    <row r="294" spans="1:148" x14ac:dyDescent="0.3">
      <c r="A294" t="s">
        <v>41</v>
      </c>
      <c r="B294" t="s">
        <v>56</v>
      </c>
      <c r="C294" t="s">
        <v>106</v>
      </c>
      <c r="D294" t="s">
        <v>456</v>
      </c>
      <c r="E294" t="s">
        <v>732</v>
      </c>
      <c r="F294" s="94">
        <v>21600</v>
      </c>
      <c r="G294" s="95">
        <v>12</v>
      </c>
      <c r="H294" s="96">
        <v>1.02</v>
      </c>
      <c r="I294" s="96">
        <v>1.018888888888889</v>
      </c>
      <c r="J294" s="97">
        <v>0.98900209700948194</v>
      </c>
      <c r="K294" s="96">
        <v>1.001090512540894</v>
      </c>
      <c r="L294" s="96">
        <v>1.011120201892163</v>
      </c>
      <c r="M294" s="96">
        <v>1</v>
      </c>
      <c r="N294" s="98">
        <v>0.55000000000000004</v>
      </c>
      <c r="O294" s="98">
        <v>0.5567225626339728</v>
      </c>
      <c r="P294" s="98">
        <v>0.55799505253914239</v>
      </c>
      <c r="Q294" s="99">
        <v>0</v>
      </c>
      <c r="R294" s="96">
        <v>1</v>
      </c>
      <c r="S294" s="96">
        <v>1.0145364591620769</v>
      </c>
      <c r="T294" s="99">
        <v>-1.089324618736343E-3</v>
      </c>
      <c r="U294" s="99">
        <v>1.090512540893984E-3</v>
      </c>
      <c r="V294" s="95">
        <v>0</v>
      </c>
      <c r="W294" s="99">
        <v>0</v>
      </c>
      <c r="X294" s="99">
        <v>0</v>
      </c>
      <c r="Y294" s="95">
        <v>0</v>
      </c>
      <c r="Z294" s="95">
        <v>1</v>
      </c>
      <c r="AA294" s="98">
        <v>0.5567225626339728</v>
      </c>
      <c r="AB294" s="98">
        <v>0.55799505253914239</v>
      </c>
      <c r="AC294" s="100">
        <v>0</v>
      </c>
      <c r="AD294" s="96">
        <v>0</v>
      </c>
      <c r="AE294" s="95">
        <v>1</v>
      </c>
      <c r="AF294" s="95">
        <v>0</v>
      </c>
      <c r="AG294" s="96">
        <v>1.006666666666667</v>
      </c>
      <c r="AH294" s="96">
        <v>0.99597028697853884</v>
      </c>
      <c r="AI294" s="96">
        <v>1.002610124973867</v>
      </c>
      <c r="AJ294" s="96">
        <v>22032</v>
      </c>
      <c r="AK294" s="96">
        <v>22008</v>
      </c>
      <c r="AL294" s="96">
        <v>21362.44529540481</v>
      </c>
      <c r="AM294" s="96">
        <v>21623.555070883311</v>
      </c>
      <c r="AN294" s="96">
        <v>21840.196360870719</v>
      </c>
      <c r="AO294" s="96">
        <v>21600</v>
      </c>
      <c r="AP294" s="96">
        <v>11880</v>
      </c>
      <c r="AQ294" s="96">
        <v>12025.207352893811</v>
      </c>
      <c r="AR294" s="96">
        <v>12052.69313484548</v>
      </c>
      <c r="AS294" s="96">
        <v>0</v>
      </c>
      <c r="AT294" s="96">
        <v>21600</v>
      </c>
      <c r="AU294" s="96">
        <v>21913.98751790086</v>
      </c>
      <c r="AV294" s="96">
        <v>12025.207352893811</v>
      </c>
      <c r="AW294" s="96">
        <v>12052.69313484548</v>
      </c>
      <c r="AX294" s="96">
        <v>21600</v>
      </c>
      <c r="AY294" s="96">
        <v>21384</v>
      </c>
      <c r="AZ294" s="96">
        <v>21276</v>
      </c>
      <c r="BA294" s="96">
        <v>13284</v>
      </c>
      <c r="BB294" s="96">
        <v>21600</v>
      </c>
      <c r="BC294" s="96">
        <v>21600</v>
      </c>
      <c r="BD294" s="96">
        <v>21600</v>
      </c>
      <c r="BE294" s="96">
        <v>21600</v>
      </c>
      <c r="BF294" s="96">
        <v>21600</v>
      </c>
      <c r="BG294" s="96">
        <v>21600</v>
      </c>
      <c r="BH294" s="96">
        <v>21600</v>
      </c>
      <c r="BI294" s="96">
        <v>21600</v>
      </c>
      <c r="BJ294" s="96">
        <v>21600</v>
      </c>
      <c r="BK294" s="96">
        <v>21600</v>
      </c>
      <c r="BL294" s="96">
        <v>21600</v>
      </c>
      <c r="BM294" s="96">
        <v>21600</v>
      </c>
      <c r="BN294" s="96">
        <v>343.3800988500563</v>
      </c>
      <c r="BO294" s="96">
        <v>343.35127984654952</v>
      </c>
      <c r="BP294" s="96">
        <v>343.32244209318981</v>
      </c>
      <c r="BQ294" s="96">
        <v>343.29260705539753</v>
      </c>
      <c r="BR294" s="96">
        <v>-86.997302024308354</v>
      </c>
      <c r="BS294" s="96">
        <v>-87.026591458501557</v>
      </c>
      <c r="BT294" s="96">
        <v>-87.055900621118454</v>
      </c>
      <c r="BU294" s="96">
        <v>-87.085710498556153</v>
      </c>
      <c r="BV294" s="96">
        <v>-87.115059502106803</v>
      </c>
      <c r="BW294" s="96">
        <v>-87.144428294306579</v>
      </c>
      <c r="BX294" s="96">
        <v>-87.173816895179442</v>
      </c>
      <c r="BY294" s="96">
        <v>-87.203225324770983</v>
      </c>
      <c r="BZ294" s="96">
        <v>432.0000000000004</v>
      </c>
      <c r="CA294" s="96">
        <v>432.0000000000004</v>
      </c>
      <c r="CB294" s="96">
        <v>432.0000000000004</v>
      </c>
      <c r="CC294" s="96">
        <v>432.0000000000004</v>
      </c>
      <c r="CD294" s="96">
        <v>0</v>
      </c>
      <c r="CE294" s="96">
        <v>0</v>
      </c>
      <c r="CF294" s="96">
        <v>0</v>
      </c>
      <c r="CG294" s="96">
        <v>0</v>
      </c>
      <c r="CH294" s="96">
        <v>0</v>
      </c>
      <c r="CI294" s="96">
        <v>0</v>
      </c>
      <c r="CJ294" s="96">
        <v>0</v>
      </c>
      <c r="CK294" s="96">
        <v>0</v>
      </c>
      <c r="CL294" s="96">
        <v>21600</v>
      </c>
      <c r="CM294" s="96">
        <v>21600</v>
      </c>
      <c r="CN294" s="96">
        <v>21600</v>
      </c>
      <c r="CO294" s="96">
        <v>21600</v>
      </c>
      <c r="CP294" s="96">
        <v>21600</v>
      </c>
      <c r="CQ294" s="96">
        <v>21600</v>
      </c>
      <c r="CR294" s="96">
        <v>21600</v>
      </c>
      <c r="CS294" s="96">
        <v>21600</v>
      </c>
      <c r="CT294" s="96">
        <v>21600</v>
      </c>
      <c r="CU294" s="96">
        <v>21600</v>
      </c>
      <c r="CV294" s="96">
        <v>21600</v>
      </c>
      <c r="CW294" s="96">
        <v>21600</v>
      </c>
      <c r="CX294" s="96">
        <v>-86.882256029357748</v>
      </c>
      <c r="CY294" s="96">
        <v>-86.910509954362155</v>
      </c>
      <c r="CZ294" s="96">
        <v>-86.938782261576719</v>
      </c>
      <c r="DA294" s="96">
        <v>-86.968032298629964</v>
      </c>
      <c r="DB294" s="96">
        <v>-86.997302024308354</v>
      </c>
      <c r="DC294" s="96">
        <v>-87.026591458501557</v>
      </c>
      <c r="DD294" s="96">
        <v>-87.055900621118454</v>
      </c>
      <c r="DE294" s="96">
        <v>-87.085710498556153</v>
      </c>
      <c r="DF294" s="96">
        <v>-87.115059502106803</v>
      </c>
      <c r="DG294" s="96">
        <v>-87.144428294306579</v>
      </c>
      <c r="DH294" s="96">
        <v>-87.173816895179442</v>
      </c>
      <c r="DI294" s="96">
        <v>-87.203225324770983</v>
      </c>
      <c r="DJ294" s="96">
        <v>0</v>
      </c>
      <c r="DK294" s="96">
        <v>0</v>
      </c>
      <c r="DL294" s="96">
        <v>0</v>
      </c>
      <c r="DM294" s="96">
        <v>0</v>
      </c>
      <c r="DN294" s="96">
        <v>0</v>
      </c>
      <c r="DO294" s="96">
        <v>0</v>
      </c>
      <c r="DP294" s="96">
        <v>0</v>
      </c>
      <c r="DQ294" s="96">
        <v>0</v>
      </c>
      <c r="DR294" s="96">
        <v>0</v>
      </c>
      <c r="DS294" s="96">
        <v>0</v>
      </c>
      <c r="DT294" s="96">
        <v>0</v>
      </c>
      <c r="DU294" s="96">
        <v>0</v>
      </c>
      <c r="DV294" s="96">
        <v>-83.528715347124376</v>
      </c>
      <c r="DW294" s="96">
        <v>-76.503337059623803</v>
      </c>
      <c r="DX294" s="96">
        <v>-69.473369538139181</v>
      </c>
      <c r="DY294" s="96">
        <v>-62.200268028221032</v>
      </c>
      <c r="DZ294" s="96">
        <v>-54.922251089927343</v>
      </c>
      <c r="EA294" s="96">
        <v>-47.639313738528699</v>
      </c>
      <c r="EB294" s="96">
        <v>-40.351450982566647</v>
      </c>
      <c r="EC294" s="96">
        <v>-32.939062733943999</v>
      </c>
      <c r="ED294" s="96">
        <v>-25.64125321736039</v>
      </c>
      <c r="EE294" s="96">
        <v>-18.338503199027478</v>
      </c>
      <c r="EF294" s="96">
        <v>-11.030807660282971</v>
      </c>
      <c r="EG294" s="96">
        <v>-3.718161575666024</v>
      </c>
      <c r="EH294" s="101">
        <v>46143</v>
      </c>
      <c r="EI294" s="99">
        <v>0.02</v>
      </c>
      <c r="EJ294" t="s">
        <v>376</v>
      </c>
      <c r="EK294" s="101"/>
      <c r="EL294" s="99"/>
      <c r="EN294" s="101"/>
      <c r="EO294" s="99"/>
      <c r="EQ294" s="101"/>
      <c r="ER294" s="99"/>
    </row>
    <row r="295" spans="1:148" x14ac:dyDescent="0.3">
      <c r="A295" t="s">
        <v>41</v>
      </c>
      <c r="B295" t="s">
        <v>56</v>
      </c>
      <c r="C295" t="s">
        <v>107</v>
      </c>
      <c r="D295" t="s">
        <v>458</v>
      </c>
      <c r="E295" t="s">
        <v>733</v>
      </c>
      <c r="F295" s="94">
        <v>16800</v>
      </c>
      <c r="G295" s="95">
        <v>12</v>
      </c>
      <c r="H295" s="96">
        <v>1</v>
      </c>
      <c r="I295" s="96">
        <v>1.016805555555556</v>
      </c>
      <c r="J295" s="97">
        <v>0.99199580598103554</v>
      </c>
      <c r="K295" s="96">
        <v>0.98347220325092199</v>
      </c>
      <c r="L295" s="96">
        <v>1.008068778084247</v>
      </c>
      <c r="M295" s="96">
        <v>1</v>
      </c>
      <c r="N295" s="98">
        <v>0.53400000000000003</v>
      </c>
      <c r="O295" s="98">
        <v>0.52941167026066283</v>
      </c>
      <c r="P295" s="98">
        <v>0.51422104870919894</v>
      </c>
      <c r="Q295" s="99">
        <v>0</v>
      </c>
      <c r="R295" s="96">
        <v>0.96166688927474264</v>
      </c>
      <c r="S295" s="96">
        <v>1.0013454514372071</v>
      </c>
      <c r="T295" s="99">
        <v>1.6805555555555522E-2</v>
      </c>
      <c r="U295" s="99">
        <v>2.2674498019396468E-2</v>
      </c>
      <c r="V295" s="95">
        <v>0</v>
      </c>
      <c r="W295" s="99">
        <v>0</v>
      </c>
      <c r="X295" s="99">
        <v>0</v>
      </c>
      <c r="Y295" s="95">
        <v>0</v>
      </c>
      <c r="Z295" s="95">
        <v>1</v>
      </c>
      <c r="AA295" s="98">
        <v>0.52941167026066283</v>
      </c>
      <c r="AB295" s="98">
        <v>0.51422104870919894</v>
      </c>
      <c r="AC295" s="100">
        <v>0</v>
      </c>
      <c r="AD295" s="96">
        <v>0</v>
      </c>
      <c r="AE295" s="95">
        <v>0</v>
      </c>
      <c r="AF295" s="95">
        <v>1</v>
      </c>
      <c r="AG295" s="96">
        <v>1.036666666666666</v>
      </c>
      <c r="AH295" s="96">
        <v>1.0080839018517109</v>
      </c>
      <c r="AI295" s="96">
        <v>1.045046878840667</v>
      </c>
      <c r="AJ295" s="96">
        <v>16800</v>
      </c>
      <c r="AK295" s="96">
        <v>17082.333333333328</v>
      </c>
      <c r="AL295" s="96">
        <v>16665.529540481399</v>
      </c>
      <c r="AM295" s="96">
        <v>16522.333014615491</v>
      </c>
      <c r="AN295" s="96">
        <v>16935.555471815351</v>
      </c>
      <c r="AO295" s="96">
        <v>16800</v>
      </c>
      <c r="AP295" s="96">
        <v>8971.2000000000007</v>
      </c>
      <c r="AQ295" s="96">
        <v>8894.1160603791359</v>
      </c>
      <c r="AR295" s="96">
        <v>8638.913618314542</v>
      </c>
      <c r="AS295" s="96">
        <v>0</v>
      </c>
      <c r="AT295" s="96">
        <v>16156.00373981568</v>
      </c>
      <c r="AU295" s="96">
        <v>16822.603584145079</v>
      </c>
      <c r="AV295" s="96">
        <v>8894.1160603791359</v>
      </c>
      <c r="AW295" s="96">
        <v>8638.913618314542</v>
      </c>
      <c r="AX295" s="96">
        <v>16800</v>
      </c>
      <c r="AY295" s="96">
        <v>16632</v>
      </c>
      <c r="AZ295" s="96">
        <v>16800</v>
      </c>
      <c r="BA295" s="96">
        <v>10668</v>
      </c>
      <c r="BB295" s="96">
        <v>16800</v>
      </c>
      <c r="BC295" s="96">
        <v>16800</v>
      </c>
      <c r="BD295" s="96">
        <v>16800</v>
      </c>
      <c r="BE295" s="96">
        <v>16800</v>
      </c>
      <c r="BF295" s="96">
        <v>16800</v>
      </c>
      <c r="BG295" s="96">
        <v>16800</v>
      </c>
      <c r="BH295" s="96">
        <v>16800</v>
      </c>
      <c r="BI295" s="96">
        <v>16800</v>
      </c>
      <c r="BJ295" s="96">
        <v>16800</v>
      </c>
      <c r="BK295" s="96">
        <v>16800</v>
      </c>
      <c r="BL295" s="96">
        <v>16800</v>
      </c>
      <c r="BM295" s="96">
        <v>16800</v>
      </c>
      <c r="BN295" s="96">
        <v>136.3105889675559</v>
      </c>
      <c r="BO295" s="96">
        <v>813.67010996334625</v>
      </c>
      <c r="BP295" s="96">
        <v>813.57732908568073</v>
      </c>
      <c r="BQ295" s="96">
        <v>813.48153078202824</v>
      </c>
      <c r="BR295" s="96">
        <v>813.3858620345618</v>
      </c>
      <c r="BS295" s="96">
        <v>813.29032258064251</v>
      </c>
      <c r="BT295" s="96">
        <v>813.19491215834751</v>
      </c>
      <c r="BU295" s="96">
        <v>813.09806958349589</v>
      </c>
      <c r="BV295" s="96">
        <v>813.00291854603392</v>
      </c>
      <c r="BW295" s="96">
        <v>812.90789575439067</v>
      </c>
      <c r="BX295" s="96">
        <v>812.81300094945618</v>
      </c>
      <c r="BY295" s="96">
        <v>812.71823387283655</v>
      </c>
      <c r="BZ295" s="96">
        <v>0</v>
      </c>
      <c r="CA295" s="96">
        <v>672.00000000000057</v>
      </c>
      <c r="CB295" s="96">
        <v>672.00000000000057</v>
      </c>
      <c r="CC295" s="96">
        <v>672.00000000000057</v>
      </c>
      <c r="CD295" s="96">
        <v>672.00000000000057</v>
      </c>
      <c r="CE295" s="96">
        <v>672.00000000000057</v>
      </c>
      <c r="CF295" s="96">
        <v>672.00000000000057</v>
      </c>
      <c r="CG295" s="96">
        <v>672.00000000000057</v>
      </c>
      <c r="CH295" s="96">
        <v>672.00000000000057</v>
      </c>
      <c r="CI295" s="96">
        <v>672.00000000000057</v>
      </c>
      <c r="CJ295" s="96">
        <v>672.00000000000057</v>
      </c>
      <c r="CK295" s="96">
        <v>672.00000000000057</v>
      </c>
      <c r="CL295" s="96">
        <v>16800</v>
      </c>
      <c r="CM295" s="96">
        <v>16800</v>
      </c>
      <c r="CN295" s="96">
        <v>16800</v>
      </c>
      <c r="CO295" s="96">
        <v>16800</v>
      </c>
      <c r="CP295" s="96">
        <v>16800</v>
      </c>
      <c r="CQ295" s="96">
        <v>16800</v>
      </c>
      <c r="CR295" s="96">
        <v>16800</v>
      </c>
      <c r="CS295" s="96">
        <v>16800</v>
      </c>
      <c r="CT295" s="96">
        <v>16800</v>
      </c>
      <c r="CU295" s="96">
        <v>16800</v>
      </c>
      <c r="CV295" s="96">
        <v>16800</v>
      </c>
      <c r="CW295" s="96">
        <v>16800</v>
      </c>
      <c r="CX295" s="96">
        <v>136.3105889675559</v>
      </c>
      <c r="CY295" s="96">
        <v>136.22125958013859</v>
      </c>
      <c r="CZ295" s="96">
        <v>136.13204719777019</v>
      </c>
      <c r="DA295" s="96">
        <v>136.03993344425791</v>
      </c>
      <c r="DB295" s="96">
        <v>135.9479442640019</v>
      </c>
      <c r="DC295" s="96">
        <v>135.85607940446491</v>
      </c>
      <c r="DD295" s="96">
        <v>135.76433861379621</v>
      </c>
      <c r="DE295" s="96">
        <v>135.67122075336101</v>
      </c>
      <c r="DF295" s="96">
        <v>135.5797293711872</v>
      </c>
      <c r="DG295" s="96">
        <v>135.4883613022993</v>
      </c>
      <c r="DH295" s="96">
        <v>135.3971162975549</v>
      </c>
      <c r="DI295" s="96">
        <v>135.30599410849771</v>
      </c>
      <c r="DJ295" s="96">
        <v>672.00000000000057</v>
      </c>
      <c r="DK295" s="96">
        <v>0</v>
      </c>
      <c r="DL295" s="96">
        <v>0</v>
      </c>
      <c r="DM295" s="96">
        <v>0</v>
      </c>
      <c r="DN295" s="96">
        <v>0</v>
      </c>
      <c r="DO295" s="96">
        <v>0</v>
      </c>
      <c r="DP295" s="96">
        <v>0</v>
      </c>
      <c r="DQ295" s="96">
        <v>0</v>
      </c>
      <c r="DR295" s="96">
        <v>0</v>
      </c>
      <c r="DS295" s="96">
        <v>0</v>
      </c>
      <c r="DT295" s="96">
        <v>0</v>
      </c>
      <c r="DU295" s="96">
        <v>0</v>
      </c>
      <c r="DV295" s="96">
        <v>806.6504228178303</v>
      </c>
      <c r="DW295" s="96">
        <v>118.4662847069214</v>
      </c>
      <c r="DX295" s="96">
        <v>107.47530803025781</v>
      </c>
      <c r="DY295" s="96">
        <v>96.126760563380387</v>
      </c>
      <c r="DZ295" s="96">
        <v>84.793437503435953</v>
      </c>
      <c r="EA295" s="96">
        <v>73.475308234984738</v>
      </c>
      <c r="EB295" s="96">
        <v>62.172342224613608</v>
      </c>
      <c r="EC295" s="96">
        <v>50.69958847736391</v>
      </c>
      <c r="ED295" s="96">
        <v>39.427105038054748</v>
      </c>
      <c r="EE295" s="96">
        <v>28.16969325018874</v>
      </c>
      <c r="EF295" s="96">
        <v>16.92732290708285</v>
      </c>
      <c r="EG295" s="96">
        <v>5.6999638827154087</v>
      </c>
      <c r="EH295" s="101">
        <v>46419</v>
      </c>
      <c r="EI295" s="99">
        <v>0.04</v>
      </c>
      <c r="EJ295" t="s">
        <v>377</v>
      </c>
      <c r="EK295" s="101"/>
      <c r="EL295" s="99"/>
      <c r="EN295" s="101"/>
      <c r="EO295" s="99"/>
      <c r="EQ295" s="101"/>
      <c r="ER295" s="99"/>
    </row>
    <row r="296" spans="1:148" x14ac:dyDescent="0.3">
      <c r="A296" t="s">
        <v>41</v>
      </c>
      <c r="B296" t="s">
        <v>58</v>
      </c>
      <c r="C296" t="s">
        <v>54</v>
      </c>
      <c r="D296" t="s">
        <v>460</v>
      </c>
      <c r="E296" t="s">
        <v>734</v>
      </c>
      <c r="F296" s="94">
        <v>12000</v>
      </c>
      <c r="G296" s="95">
        <v>12</v>
      </c>
      <c r="H296" s="96">
        <v>1.04</v>
      </c>
      <c r="I296" s="96">
        <v>1.0349999999999999</v>
      </c>
      <c r="J296" s="97">
        <v>0.98800419401896411</v>
      </c>
      <c r="K296" s="96">
        <v>1.0048309178743959</v>
      </c>
      <c r="L296" s="96">
        <v>1.012141452489427</v>
      </c>
      <c r="M296" s="96">
        <v>1</v>
      </c>
      <c r="N296" s="98">
        <v>0.56200000000000006</v>
      </c>
      <c r="O296" s="98">
        <v>0.57157143589470549</v>
      </c>
      <c r="P296" s="98">
        <v>0.57268420053263169</v>
      </c>
      <c r="Q296" s="99">
        <v>0</v>
      </c>
      <c r="R296" s="96">
        <v>0.99999999999999978</v>
      </c>
      <c r="S296" s="96">
        <v>1.019011032976213</v>
      </c>
      <c r="T296" s="99">
        <v>-4.8076923076921796E-3</v>
      </c>
      <c r="U296" s="99">
        <v>4.8309178743961567E-3</v>
      </c>
      <c r="V296" s="95">
        <v>0</v>
      </c>
      <c r="W296" s="99">
        <v>0</v>
      </c>
      <c r="X296" s="99">
        <v>0</v>
      </c>
      <c r="Y296" s="95">
        <v>0</v>
      </c>
      <c r="Z296" s="95">
        <v>1</v>
      </c>
      <c r="AA296" s="98">
        <v>0.57157143589470549</v>
      </c>
      <c r="AB296" s="98">
        <v>0.57268420053263169</v>
      </c>
      <c r="AC296" s="100">
        <v>0</v>
      </c>
      <c r="AD296" s="96">
        <v>0</v>
      </c>
      <c r="AE296" s="95">
        <v>1</v>
      </c>
      <c r="AF296" s="95">
        <v>0</v>
      </c>
      <c r="AG296" s="96">
        <v>1.02</v>
      </c>
      <c r="AH296" s="96">
        <v>0.99194865631796525</v>
      </c>
      <c r="AI296" s="96">
        <v>1.0117879543071659</v>
      </c>
      <c r="AJ296" s="96">
        <v>12480</v>
      </c>
      <c r="AK296" s="96">
        <v>12420</v>
      </c>
      <c r="AL296" s="96">
        <v>11856.050328227569</v>
      </c>
      <c r="AM296" s="96">
        <v>12057.97101449275</v>
      </c>
      <c r="AN296" s="96">
        <v>12145.69742987312</v>
      </c>
      <c r="AO296" s="96">
        <v>12000</v>
      </c>
      <c r="AP296" s="96">
        <v>6744.0000000000009</v>
      </c>
      <c r="AQ296" s="96">
        <v>6858.8572307364657</v>
      </c>
      <c r="AR296" s="96">
        <v>6872.2104063915804</v>
      </c>
      <c r="AS296" s="96">
        <v>0</v>
      </c>
      <c r="AT296" s="96">
        <v>12000</v>
      </c>
      <c r="AU296" s="96">
        <v>12228.13239571456</v>
      </c>
      <c r="AV296" s="96">
        <v>6858.8572307364657</v>
      </c>
      <c r="AW296" s="96">
        <v>6872.2104063915804</v>
      </c>
      <c r="AX296" s="96">
        <v>12000</v>
      </c>
      <c r="AY296" s="96">
        <v>11880</v>
      </c>
      <c r="AZ296" s="96">
        <v>11760</v>
      </c>
      <c r="BA296" s="96">
        <v>7860</v>
      </c>
      <c r="BB296" s="96">
        <v>12000</v>
      </c>
      <c r="BC296" s="96">
        <v>12000</v>
      </c>
      <c r="BD296" s="96">
        <v>12000</v>
      </c>
      <c r="BE296" s="96">
        <v>12000</v>
      </c>
      <c r="BF296" s="96">
        <v>12000</v>
      </c>
      <c r="BG296" s="96">
        <v>12000</v>
      </c>
      <c r="BH296" s="96">
        <v>12000</v>
      </c>
      <c r="BI296" s="96">
        <v>12000</v>
      </c>
      <c r="BJ296" s="96">
        <v>12000</v>
      </c>
      <c r="BK296" s="96">
        <v>12000</v>
      </c>
      <c r="BL296" s="96">
        <v>12000</v>
      </c>
      <c r="BM296" s="96">
        <v>12000</v>
      </c>
      <c r="BN296" s="96">
        <v>379.88681443061182</v>
      </c>
      <c r="BO296" s="96">
        <v>379.82186448505661</v>
      </c>
      <c r="BP296" s="96">
        <v>379.75683021027248</v>
      </c>
      <c r="BQ296" s="96">
        <v>379.68950254343622</v>
      </c>
      <c r="BR296" s="96">
        <v>379.62208437544922</v>
      </c>
      <c r="BS296" s="96">
        <v>379.55457552370581</v>
      </c>
      <c r="BT296" s="96">
        <v>-96.647138648925605</v>
      </c>
      <c r="BU296" s="96">
        <v>-96.713293661746746</v>
      </c>
      <c r="BV296" s="96">
        <v>-96.778470104732065</v>
      </c>
      <c r="BW296" s="96">
        <v>-96.843734453597278</v>
      </c>
      <c r="BX296" s="96">
        <v>-96.909086886297402</v>
      </c>
      <c r="BY296" s="96">
        <v>-96.974527581282999</v>
      </c>
      <c r="BZ296" s="96">
        <v>480.00000000000051</v>
      </c>
      <c r="CA296" s="96">
        <v>480.00000000000051</v>
      </c>
      <c r="CB296" s="96">
        <v>480.00000000000051</v>
      </c>
      <c r="CC296" s="96">
        <v>480.00000000000051</v>
      </c>
      <c r="CD296" s="96">
        <v>480.00000000000051</v>
      </c>
      <c r="CE296" s="96">
        <v>480.00000000000051</v>
      </c>
      <c r="CF296" s="96">
        <v>0</v>
      </c>
      <c r="CG296" s="96">
        <v>0</v>
      </c>
      <c r="CH296" s="96">
        <v>0</v>
      </c>
      <c r="CI296" s="96">
        <v>0</v>
      </c>
      <c r="CJ296" s="96">
        <v>0</v>
      </c>
      <c r="CK296" s="96">
        <v>0</v>
      </c>
      <c r="CL296" s="96">
        <v>12000</v>
      </c>
      <c r="CM296" s="96">
        <v>12000</v>
      </c>
      <c r="CN296" s="96">
        <v>12000</v>
      </c>
      <c r="CO296" s="96">
        <v>12000</v>
      </c>
      <c r="CP296" s="96">
        <v>12000</v>
      </c>
      <c r="CQ296" s="96">
        <v>12000</v>
      </c>
      <c r="CR296" s="96">
        <v>12000</v>
      </c>
      <c r="CS296" s="96">
        <v>12000</v>
      </c>
      <c r="CT296" s="96">
        <v>12000</v>
      </c>
      <c r="CU296" s="96">
        <v>12000</v>
      </c>
      <c r="CV296" s="96">
        <v>12000</v>
      </c>
      <c r="CW296" s="96">
        <v>12000</v>
      </c>
      <c r="CX296" s="96">
        <v>-96.262678432104565</v>
      </c>
      <c r="CY296" s="96">
        <v>-96.325130302830075</v>
      </c>
      <c r="CZ296" s="96">
        <v>-96.387663259354994</v>
      </c>
      <c r="DA296" s="96">
        <v>-96.452401400541447</v>
      </c>
      <c r="DB296" s="96">
        <v>-96.51722656206951</v>
      </c>
      <c r="DC296" s="96">
        <v>-96.582138919514733</v>
      </c>
      <c r="DD296" s="96">
        <v>-96.647138648925605</v>
      </c>
      <c r="DE296" s="96">
        <v>-96.713293661746746</v>
      </c>
      <c r="DF296" s="96">
        <v>-96.778470104732065</v>
      </c>
      <c r="DG296" s="96">
        <v>-96.843734453597278</v>
      </c>
      <c r="DH296" s="96">
        <v>-96.909086886297402</v>
      </c>
      <c r="DI296" s="96">
        <v>-96.974527581282999</v>
      </c>
      <c r="DJ296" s="96">
        <v>0</v>
      </c>
      <c r="DK296" s="96">
        <v>0</v>
      </c>
      <c r="DL296" s="96">
        <v>0</v>
      </c>
      <c r="DM296" s="96">
        <v>0</v>
      </c>
      <c r="DN296" s="96">
        <v>0</v>
      </c>
      <c r="DO296" s="96">
        <v>0</v>
      </c>
      <c r="DP296" s="96">
        <v>0</v>
      </c>
      <c r="DQ296" s="96">
        <v>0</v>
      </c>
      <c r="DR296" s="96">
        <v>0</v>
      </c>
      <c r="DS296" s="96">
        <v>0</v>
      </c>
      <c r="DT296" s="96">
        <v>0</v>
      </c>
      <c r="DU296" s="96">
        <v>0</v>
      </c>
      <c r="DV296" s="96">
        <v>-92.920206932459052</v>
      </c>
      <c r="DW296" s="96">
        <v>-85.132798297343996</v>
      </c>
      <c r="DX296" s="96">
        <v>-77.335196832051707</v>
      </c>
      <c r="DY296" s="96">
        <v>-69.262531634329605</v>
      </c>
      <c r="DZ296" s="96">
        <v>-61.178927258388249</v>
      </c>
      <c r="EA296" s="96">
        <v>-53.084361453818119</v>
      </c>
      <c r="EB296" s="96">
        <v>-44.978811909819342</v>
      </c>
      <c r="EC296" s="96">
        <v>-36.729106147115772</v>
      </c>
      <c r="ED296" s="96">
        <v>-28.601340966297521</v>
      </c>
      <c r="EE296" s="96">
        <v>-20.46252438004981</v>
      </c>
      <c r="EF296" s="96">
        <v>-12.312633832976431</v>
      </c>
      <c r="EG296" s="96">
        <v>-4.1516467082569619</v>
      </c>
      <c r="EH296" s="101">
        <v>46204</v>
      </c>
      <c r="EI296" s="99">
        <v>0.04</v>
      </c>
      <c r="EJ296" t="s">
        <v>376</v>
      </c>
      <c r="EK296" s="101"/>
      <c r="EL296" s="99"/>
      <c r="EN296" s="101"/>
      <c r="EO296" s="99"/>
      <c r="EQ296" s="101"/>
      <c r="ER296" s="99"/>
    </row>
    <row r="297" spans="1:148" x14ac:dyDescent="0.3">
      <c r="A297" t="s">
        <v>41</v>
      </c>
      <c r="B297" t="s">
        <v>58</v>
      </c>
      <c r="C297" t="s">
        <v>57</v>
      </c>
      <c r="D297" t="s">
        <v>462</v>
      </c>
      <c r="E297" t="s">
        <v>735</v>
      </c>
      <c r="F297" s="94">
        <v>27600</v>
      </c>
      <c r="G297" s="95">
        <v>12</v>
      </c>
      <c r="H297" s="96">
        <v>1.05</v>
      </c>
      <c r="I297" s="96">
        <v>1.041493055555555</v>
      </c>
      <c r="J297" s="97">
        <v>0.99099790299051793</v>
      </c>
      <c r="K297" s="96">
        <v>1.0081680280046681</v>
      </c>
      <c r="L297" s="96">
        <v>1.009083870896514</v>
      </c>
      <c r="M297" s="96">
        <v>1</v>
      </c>
      <c r="N297" s="98">
        <v>0.54600000000000004</v>
      </c>
      <c r="O297" s="98">
        <v>0.55546004853232822</v>
      </c>
      <c r="P297" s="98">
        <v>0.5491144794836551</v>
      </c>
      <c r="Q297" s="99">
        <v>0</v>
      </c>
      <c r="R297" s="96">
        <v>1</v>
      </c>
      <c r="S297" s="96">
        <v>1.005704174878489</v>
      </c>
      <c r="T297" s="99">
        <v>-8.1018518518519711E-3</v>
      </c>
      <c r="U297" s="99">
        <v>8.168028004667649E-3</v>
      </c>
      <c r="V297" s="95">
        <v>0</v>
      </c>
      <c r="W297" s="99">
        <v>0</v>
      </c>
      <c r="X297" s="99">
        <v>0</v>
      </c>
      <c r="Y297" s="95">
        <v>0</v>
      </c>
      <c r="Z297" s="95">
        <v>1</v>
      </c>
      <c r="AA297" s="98">
        <v>0.55546004853232822</v>
      </c>
      <c r="AB297" s="98">
        <v>0.5491144794836551</v>
      </c>
      <c r="AC297" s="100">
        <v>0</v>
      </c>
      <c r="AD297" s="96">
        <v>0</v>
      </c>
      <c r="AE297" s="95">
        <v>1</v>
      </c>
      <c r="AF297" s="95">
        <v>0</v>
      </c>
      <c r="AG297" s="96">
        <v>1.029166666666667</v>
      </c>
      <c r="AH297" s="96">
        <v>1.004037852440528</v>
      </c>
      <c r="AI297" s="96">
        <v>1.033322389161706</v>
      </c>
      <c r="AJ297" s="96">
        <v>28980</v>
      </c>
      <c r="AK297" s="96">
        <v>28745.208333333328</v>
      </c>
      <c r="AL297" s="96">
        <v>27351.5421225383</v>
      </c>
      <c r="AM297" s="96">
        <v>27825.437572928829</v>
      </c>
      <c r="AN297" s="96">
        <v>27850.714836743791</v>
      </c>
      <c r="AO297" s="96">
        <v>27600</v>
      </c>
      <c r="AP297" s="96">
        <v>15069.6</v>
      </c>
      <c r="AQ297" s="96">
        <v>15330.697339492261</v>
      </c>
      <c r="AR297" s="96">
        <v>15155.559633748881</v>
      </c>
      <c r="AS297" s="96">
        <v>0</v>
      </c>
      <c r="AT297" s="96">
        <v>27600</v>
      </c>
      <c r="AU297" s="96">
        <v>27757.435226646299</v>
      </c>
      <c r="AV297" s="96">
        <v>15330.697339492261</v>
      </c>
      <c r="AW297" s="96">
        <v>15155.559633748881</v>
      </c>
      <c r="AX297" s="96">
        <v>27600</v>
      </c>
      <c r="AY297" s="96">
        <v>27324</v>
      </c>
      <c r="AZ297" s="96">
        <v>27462</v>
      </c>
      <c r="BA297" s="96">
        <v>17250</v>
      </c>
      <c r="BB297" s="96">
        <v>27600</v>
      </c>
      <c r="BC297" s="96">
        <v>27600</v>
      </c>
      <c r="BD297" s="96">
        <v>27600</v>
      </c>
      <c r="BE297" s="96">
        <v>27600</v>
      </c>
      <c r="BF297" s="96">
        <v>27600</v>
      </c>
      <c r="BG297" s="96">
        <v>27600</v>
      </c>
      <c r="BH297" s="96">
        <v>27600</v>
      </c>
      <c r="BI297" s="96">
        <v>27600</v>
      </c>
      <c r="BJ297" s="96">
        <v>27600</v>
      </c>
      <c r="BK297" s="96">
        <v>27600</v>
      </c>
      <c r="BL297" s="96">
        <v>27600</v>
      </c>
      <c r="BM297" s="96">
        <v>27600</v>
      </c>
      <c r="BN297" s="96">
        <v>1497.2323600636171</v>
      </c>
      <c r="BO297" s="96">
        <v>1497.1940437412729</v>
      </c>
      <c r="BP297" s="96">
        <v>1497.155752457425</v>
      </c>
      <c r="BQ297" s="96">
        <v>1497.116189463894</v>
      </c>
      <c r="BR297" s="96">
        <v>1497.076653181847</v>
      </c>
      <c r="BS297" s="96">
        <v>1497.0371435842389</v>
      </c>
      <c r="BT297" s="96">
        <v>1496.9976606440689</v>
      </c>
      <c r="BU297" s="96">
        <v>111.3881502203121</v>
      </c>
      <c r="BV297" s="96">
        <v>111.3505985343367</v>
      </c>
      <c r="BW297" s="96">
        <v>111.3130721590268</v>
      </c>
      <c r="BX297" s="96">
        <v>111.2755710687902</v>
      </c>
      <c r="BY297" s="96">
        <v>111.2380952380958</v>
      </c>
      <c r="BZ297" s="96">
        <v>1380.0000000000009</v>
      </c>
      <c r="CA297" s="96">
        <v>1380.0000000000009</v>
      </c>
      <c r="CB297" s="96">
        <v>1380.0000000000009</v>
      </c>
      <c r="CC297" s="96">
        <v>1380.0000000000009</v>
      </c>
      <c r="CD297" s="96">
        <v>1380.0000000000009</v>
      </c>
      <c r="CE297" s="96">
        <v>1380.0000000000009</v>
      </c>
      <c r="CF297" s="96">
        <v>1380.0000000000009</v>
      </c>
      <c r="CG297" s="96">
        <v>0</v>
      </c>
      <c r="CH297" s="96">
        <v>0</v>
      </c>
      <c r="CI297" s="96">
        <v>0</v>
      </c>
      <c r="CJ297" s="96">
        <v>0</v>
      </c>
      <c r="CK297" s="96">
        <v>0</v>
      </c>
      <c r="CL297" s="96">
        <v>27600</v>
      </c>
      <c r="CM297" s="96">
        <v>27600</v>
      </c>
      <c r="CN297" s="96">
        <v>27600</v>
      </c>
      <c r="CO297" s="96">
        <v>27600</v>
      </c>
      <c r="CP297" s="96">
        <v>27600</v>
      </c>
      <c r="CQ297" s="96">
        <v>27600</v>
      </c>
      <c r="CR297" s="96">
        <v>27600</v>
      </c>
      <c r="CS297" s="96">
        <v>27600</v>
      </c>
      <c r="CT297" s="96">
        <v>27600</v>
      </c>
      <c r="CU297" s="96">
        <v>27600</v>
      </c>
      <c r="CV297" s="96">
        <v>27600</v>
      </c>
      <c r="CW297" s="96">
        <v>27600</v>
      </c>
      <c r="CX297" s="96">
        <v>111.649866727252</v>
      </c>
      <c r="CY297" s="96">
        <v>111.6133749916883</v>
      </c>
      <c r="CZ297" s="96">
        <v>111.5769071023096</v>
      </c>
      <c r="DA297" s="96">
        <v>111.53922806084989</v>
      </c>
      <c r="DB297" s="96">
        <v>111.5015744588999</v>
      </c>
      <c r="DC297" s="96">
        <v>111.4639462707018</v>
      </c>
      <c r="DD297" s="96">
        <v>111.4263434705407</v>
      </c>
      <c r="DE297" s="96">
        <v>111.3881502203121</v>
      </c>
      <c r="DF297" s="96">
        <v>111.3505985343367</v>
      </c>
      <c r="DG297" s="96">
        <v>111.3130721590268</v>
      </c>
      <c r="DH297" s="96">
        <v>111.2755710687902</v>
      </c>
      <c r="DI297" s="96">
        <v>111.2380952380958</v>
      </c>
      <c r="DJ297" s="96">
        <v>0</v>
      </c>
      <c r="DK297" s="96">
        <v>0</v>
      </c>
      <c r="DL297" s="96">
        <v>0</v>
      </c>
      <c r="DM297" s="96">
        <v>0</v>
      </c>
      <c r="DN297" s="96">
        <v>0</v>
      </c>
      <c r="DO297" s="96">
        <v>0</v>
      </c>
      <c r="DP297" s="96">
        <v>0</v>
      </c>
      <c r="DQ297" s="96">
        <v>0</v>
      </c>
      <c r="DR297" s="96">
        <v>0</v>
      </c>
      <c r="DS297" s="96">
        <v>0</v>
      </c>
      <c r="DT297" s="96">
        <v>0</v>
      </c>
      <c r="DU297" s="96">
        <v>0</v>
      </c>
      <c r="DV297" s="96">
        <v>106.4778378139719</v>
      </c>
      <c r="DW297" s="96">
        <v>97.458702536883649</v>
      </c>
      <c r="DX297" s="96">
        <v>88.445437246629581</v>
      </c>
      <c r="DY297" s="96">
        <v>79.132803281765263</v>
      </c>
      <c r="DZ297" s="96">
        <v>69.826431567517403</v>
      </c>
      <c r="EA297" s="96">
        <v>60.526315789475397</v>
      </c>
      <c r="EB297" s="96">
        <v>51.232449641692043</v>
      </c>
      <c r="EC297" s="96">
        <v>41.792622693561377</v>
      </c>
      <c r="ED297" s="96">
        <v>32.51133911664725</v>
      </c>
      <c r="EE297" s="96">
        <v>23.236286200082908</v>
      </c>
      <c r="EF297" s="96">
        <v>13.967457671872641</v>
      </c>
      <c r="EG297" s="96">
        <v>4.7048472684289244</v>
      </c>
      <c r="EH297" s="101">
        <v>46235</v>
      </c>
      <c r="EI297" s="99">
        <v>0.05</v>
      </c>
      <c r="EJ297" t="s">
        <v>376</v>
      </c>
      <c r="EK297" s="101"/>
      <c r="EL297" s="99"/>
      <c r="EN297" s="101"/>
      <c r="EO297" s="99"/>
      <c r="EQ297" s="101"/>
      <c r="ER297" s="99"/>
    </row>
    <row r="298" spans="1:148" x14ac:dyDescent="0.3">
      <c r="A298" t="s">
        <v>41</v>
      </c>
      <c r="B298" t="s">
        <v>58</v>
      </c>
      <c r="C298" t="s">
        <v>59</v>
      </c>
      <c r="D298" t="s">
        <v>464</v>
      </c>
      <c r="E298" t="s">
        <v>736</v>
      </c>
      <c r="F298" s="94">
        <v>22800</v>
      </c>
      <c r="G298" s="95">
        <v>12</v>
      </c>
      <c r="H298" s="96">
        <v>1</v>
      </c>
      <c r="I298" s="96">
        <v>1</v>
      </c>
      <c r="J298" s="97">
        <v>0.99399161196207142</v>
      </c>
      <c r="K298" s="96">
        <v>1</v>
      </c>
      <c r="L298" s="96">
        <v>1.006044706983058</v>
      </c>
      <c r="M298" s="96">
        <v>1</v>
      </c>
      <c r="N298" s="98">
        <v>0.53</v>
      </c>
      <c r="O298" s="98">
        <v>0.53320369470102102</v>
      </c>
      <c r="P298" s="98">
        <v>0.52615239865115349</v>
      </c>
      <c r="Q298" s="99">
        <v>0</v>
      </c>
      <c r="R298" s="96">
        <v>1</v>
      </c>
      <c r="S298" s="96">
        <v>0.9927403748134972</v>
      </c>
      <c r="T298" s="99">
        <v>0</v>
      </c>
      <c r="U298" s="99">
        <v>0</v>
      </c>
      <c r="V298" s="95">
        <v>0</v>
      </c>
      <c r="W298" s="99">
        <v>0</v>
      </c>
      <c r="X298" s="99">
        <v>0</v>
      </c>
      <c r="Y298" s="95">
        <v>0</v>
      </c>
      <c r="Z298" s="95">
        <v>1</v>
      </c>
      <c r="AA298" s="98">
        <v>0.53320369470102102</v>
      </c>
      <c r="AB298" s="98">
        <v>0.52615239865115349</v>
      </c>
      <c r="AC298" s="100">
        <v>0</v>
      </c>
      <c r="AD298" s="96">
        <v>0</v>
      </c>
      <c r="AE298" s="95">
        <v>0</v>
      </c>
      <c r="AF298" s="95">
        <v>0</v>
      </c>
      <c r="AG298" s="96">
        <v>1</v>
      </c>
      <c r="AH298" s="96">
        <v>1.016200824295963</v>
      </c>
      <c r="AI298" s="96">
        <v>1.016200824295963</v>
      </c>
      <c r="AJ298" s="96">
        <v>22800</v>
      </c>
      <c r="AK298" s="96">
        <v>22800</v>
      </c>
      <c r="AL298" s="96">
        <v>22663.00875273523</v>
      </c>
      <c r="AM298" s="96">
        <v>22800</v>
      </c>
      <c r="AN298" s="96">
        <v>22937.81931921373</v>
      </c>
      <c r="AO298" s="96">
        <v>22800</v>
      </c>
      <c r="AP298" s="96">
        <v>12084</v>
      </c>
      <c r="AQ298" s="96">
        <v>12157.04423918328</v>
      </c>
      <c r="AR298" s="96">
        <v>11996.2746892463</v>
      </c>
      <c r="AS298" s="96">
        <v>0</v>
      </c>
      <c r="AT298" s="96">
        <v>22800</v>
      </c>
      <c r="AU298" s="96">
        <v>22634.480545747741</v>
      </c>
      <c r="AV298" s="96">
        <v>12157.04423918328</v>
      </c>
      <c r="AW298" s="96">
        <v>11996.2746892463</v>
      </c>
      <c r="AX298" s="96">
        <v>22800</v>
      </c>
      <c r="AY298" s="96">
        <v>22572</v>
      </c>
      <c r="AZ298" s="96">
        <v>23028</v>
      </c>
      <c r="BA298" s="96">
        <v>14706</v>
      </c>
      <c r="BB298" s="96">
        <v>22800</v>
      </c>
      <c r="BC298" s="96">
        <v>22800</v>
      </c>
      <c r="BD298" s="96">
        <v>22800</v>
      </c>
      <c r="BE298" s="96">
        <v>22800</v>
      </c>
      <c r="BF298" s="96">
        <v>22800</v>
      </c>
      <c r="BG298" s="96">
        <v>22800</v>
      </c>
      <c r="BH298" s="96">
        <v>22800</v>
      </c>
      <c r="BI298" s="96">
        <v>22800</v>
      </c>
      <c r="BJ298" s="96">
        <v>22800</v>
      </c>
      <c r="BK298" s="96">
        <v>22800</v>
      </c>
      <c r="BL298" s="96">
        <v>22800</v>
      </c>
      <c r="BM298" s="96">
        <v>22800</v>
      </c>
      <c r="BN298" s="96">
        <v>372.11590055446561</v>
      </c>
      <c r="BO298" s="96">
        <v>371.62569495612479</v>
      </c>
      <c r="BP298" s="96">
        <v>371.13677919993017</v>
      </c>
      <c r="BQ298" s="96">
        <v>370.63264079096763</v>
      </c>
      <c r="BR298" s="96">
        <v>370.12987012987338</v>
      </c>
      <c r="BS298" s="96">
        <v>369.62846165804092</v>
      </c>
      <c r="BT298" s="96">
        <v>369.12840984697573</v>
      </c>
      <c r="BU298" s="96">
        <v>368.62154500354592</v>
      </c>
      <c r="BV298" s="96">
        <v>368.12421206290207</v>
      </c>
      <c r="BW298" s="96">
        <v>367.62821928700981</v>
      </c>
      <c r="BX298" s="96">
        <v>367.13356126612848</v>
      </c>
      <c r="BY298" s="96">
        <v>366.64023261961279</v>
      </c>
      <c r="BZ298" s="96">
        <v>0</v>
      </c>
      <c r="CA298" s="96">
        <v>0</v>
      </c>
      <c r="CB298" s="96">
        <v>0</v>
      </c>
      <c r="CC298" s="96">
        <v>0</v>
      </c>
      <c r="CD298" s="96">
        <v>0</v>
      </c>
      <c r="CE298" s="96">
        <v>0</v>
      </c>
      <c r="CF298" s="96">
        <v>0</v>
      </c>
      <c r="CG298" s="96">
        <v>0</v>
      </c>
      <c r="CH298" s="96">
        <v>0</v>
      </c>
      <c r="CI298" s="96">
        <v>0</v>
      </c>
      <c r="CJ298" s="96">
        <v>0</v>
      </c>
      <c r="CK298" s="96">
        <v>0</v>
      </c>
      <c r="CL298" s="96">
        <v>22800</v>
      </c>
      <c r="CM298" s="96">
        <v>22800</v>
      </c>
      <c r="CN298" s="96">
        <v>22800</v>
      </c>
      <c r="CO298" s="96">
        <v>22800</v>
      </c>
      <c r="CP298" s="96">
        <v>22800</v>
      </c>
      <c r="CQ298" s="96">
        <v>22800</v>
      </c>
      <c r="CR298" s="96">
        <v>22800</v>
      </c>
      <c r="CS298" s="96">
        <v>22800</v>
      </c>
      <c r="CT298" s="96">
        <v>22800</v>
      </c>
      <c r="CU298" s="96">
        <v>22800</v>
      </c>
      <c r="CV298" s="96">
        <v>22800</v>
      </c>
      <c r="CW298" s="96">
        <v>22800</v>
      </c>
      <c r="CX298" s="96">
        <v>372.11590055446561</v>
      </c>
      <c r="CY298" s="96">
        <v>371.62569495612479</v>
      </c>
      <c r="CZ298" s="96">
        <v>371.13677919993017</v>
      </c>
      <c r="DA298" s="96">
        <v>370.63264079096763</v>
      </c>
      <c r="DB298" s="96">
        <v>370.12987012987338</v>
      </c>
      <c r="DC298" s="96">
        <v>369.62846165804092</v>
      </c>
      <c r="DD298" s="96">
        <v>369.12840984697573</v>
      </c>
      <c r="DE298" s="96">
        <v>368.62154500354592</v>
      </c>
      <c r="DF298" s="96">
        <v>368.12421206290207</v>
      </c>
      <c r="DG298" s="96">
        <v>367.62821928700981</v>
      </c>
      <c r="DH298" s="96">
        <v>367.13356126612848</v>
      </c>
      <c r="DI298" s="96">
        <v>366.64023261961279</v>
      </c>
      <c r="DJ298" s="96">
        <v>0</v>
      </c>
      <c r="DK298" s="96">
        <v>0</v>
      </c>
      <c r="DL298" s="96">
        <v>0</v>
      </c>
      <c r="DM298" s="96">
        <v>0</v>
      </c>
      <c r="DN298" s="96">
        <v>0</v>
      </c>
      <c r="DO298" s="96">
        <v>0</v>
      </c>
      <c r="DP298" s="96">
        <v>0</v>
      </c>
      <c r="DQ298" s="96">
        <v>0</v>
      </c>
      <c r="DR298" s="96">
        <v>0</v>
      </c>
      <c r="DS298" s="96">
        <v>0</v>
      </c>
      <c r="DT298" s="96">
        <v>0</v>
      </c>
      <c r="DU298" s="96">
        <v>0</v>
      </c>
      <c r="DV298" s="96">
        <v>350.59175502661549</v>
      </c>
      <c r="DW298" s="96">
        <v>320.58351824593188</v>
      </c>
      <c r="DX298" s="96">
        <v>290.65297525013187</v>
      </c>
      <c r="DY298" s="96">
        <v>259.78920612660642</v>
      </c>
      <c r="DZ298" s="96">
        <v>229.00783404087611</v>
      </c>
      <c r="EA298" s="96">
        <v>198.30852946961579</v>
      </c>
      <c r="EB298" s="96">
        <v>167.69096464425911</v>
      </c>
      <c r="EC298" s="96">
        <v>136.65489734536439</v>
      </c>
      <c r="ED298" s="96">
        <v>106.2011623098218</v>
      </c>
      <c r="EE298" s="96">
        <v>75.828188853140958</v>
      </c>
      <c r="EF298" s="96">
        <v>45.535656138065491</v>
      </c>
      <c r="EG298" s="96">
        <v>15.32324502449516</v>
      </c>
      <c r="EH298" s="101"/>
      <c r="EI298" s="99"/>
      <c r="EK298" s="101"/>
      <c r="EL298" s="99"/>
      <c r="EN298" s="101"/>
      <c r="EO298" s="99"/>
      <c r="EQ298" s="101"/>
      <c r="ER298" s="99"/>
    </row>
    <row r="299" spans="1:148" x14ac:dyDescent="0.3">
      <c r="A299" t="s">
        <v>41</v>
      </c>
      <c r="B299" t="s">
        <v>58</v>
      </c>
      <c r="C299" t="s">
        <v>61</v>
      </c>
      <c r="D299" t="s">
        <v>466</v>
      </c>
      <c r="E299" t="s">
        <v>737</v>
      </c>
      <c r="F299" s="94">
        <v>18000</v>
      </c>
      <c r="G299" s="95">
        <v>12</v>
      </c>
      <c r="H299" s="96">
        <v>1.02</v>
      </c>
      <c r="I299" s="96">
        <v>1.0213166666666671</v>
      </c>
      <c r="J299" s="97">
        <v>0.9900000000000001</v>
      </c>
      <c r="K299" s="96">
        <v>0.99871081447151555</v>
      </c>
      <c r="L299" s="96">
        <v>1.0101010101010099</v>
      </c>
      <c r="M299" s="96">
        <v>1</v>
      </c>
      <c r="N299" s="98">
        <v>0.55800000000000005</v>
      </c>
      <c r="O299" s="98">
        <v>0.56290973179303594</v>
      </c>
      <c r="P299" s="98">
        <v>0.54377352514830712</v>
      </c>
      <c r="Q299" s="99">
        <v>0</v>
      </c>
      <c r="R299" s="96">
        <v>0.96475948010183543</v>
      </c>
      <c r="S299" s="96">
        <v>1.0101010101010099</v>
      </c>
      <c r="T299" s="99">
        <v>1.290849673202477E-3</v>
      </c>
      <c r="U299" s="99">
        <v>3.5191501166794703E-2</v>
      </c>
      <c r="V299" s="95">
        <v>0</v>
      </c>
      <c r="W299" s="99">
        <v>0</v>
      </c>
      <c r="X299" s="99">
        <v>0</v>
      </c>
      <c r="Y299" s="95">
        <v>0</v>
      </c>
      <c r="Z299" s="95">
        <v>1</v>
      </c>
      <c r="AA299" s="98">
        <v>0.56290973179303594</v>
      </c>
      <c r="AB299" s="98">
        <v>0.54377352514830712</v>
      </c>
      <c r="AC299" s="100">
        <v>0</v>
      </c>
      <c r="AD299" s="96">
        <v>0</v>
      </c>
      <c r="AE299" s="95">
        <v>1</v>
      </c>
      <c r="AF299" s="95">
        <v>1</v>
      </c>
      <c r="AG299" s="96">
        <v>1.0386</v>
      </c>
      <c r="AH299" s="96">
        <v>1</v>
      </c>
      <c r="AI299" s="96">
        <v>1.0386</v>
      </c>
      <c r="AJ299" s="96">
        <v>18360</v>
      </c>
      <c r="AK299" s="96">
        <v>18383.7</v>
      </c>
      <c r="AL299" s="96">
        <v>17820</v>
      </c>
      <c r="AM299" s="96">
        <v>17976.794660487281</v>
      </c>
      <c r="AN299" s="96">
        <v>18181.81818181818</v>
      </c>
      <c r="AO299" s="96">
        <v>18000</v>
      </c>
      <c r="AP299" s="96">
        <v>10044</v>
      </c>
      <c r="AQ299" s="96">
        <v>10132.375172274649</v>
      </c>
      <c r="AR299" s="96">
        <v>9787.9234526695291</v>
      </c>
      <c r="AS299" s="96">
        <v>0</v>
      </c>
      <c r="AT299" s="96">
        <v>17365.67064183304</v>
      </c>
      <c r="AU299" s="96">
        <v>18181.81818181818</v>
      </c>
      <c r="AV299" s="96">
        <v>10132.375172274649</v>
      </c>
      <c r="AW299" s="96">
        <v>9787.9234526695291</v>
      </c>
      <c r="AX299" s="96">
        <v>18000</v>
      </c>
      <c r="AY299" s="96">
        <v>17820</v>
      </c>
      <c r="AZ299" s="96">
        <v>17820</v>
      </c>
      <c r="BA299" s="96">
        <v>11070</v>
      </c>
      <c r="BB299" s="96">
        <v>18000</v>
      </c>
      <c r="BC299" s="96">
        <v>18000</v>
      </c>
      <c r="BD299" s="96">
        <v>18000</v>
      </c>
      <c r="BE299" s="96">
        <v>18000</v>
      </c>
      <c r="BF299" s="96">
        <v>18000</v>
      </c>
      <c r="BG299" s="96">
        <v>18000</v>
      </c>
      <c r="BH299" s="96">
        <v>18000</v>
      </c>
      <c r="BI299" s="96">
        <v>18000</v>
      </c>
      <c r="BJ299" s="96">
        <v>18000</v>
      </c>
      <c r="BK299" s="96">
        <v>18000</v>
      </c>
      <c r="BL299" s="96">
        <v>18000</v>
      </c>
      <c r="BM299" s="96">
        <v>18000</v>
      </c>
      <c r="BN299" s="96">
        <v>360.00000000000028</v>
      </c>
      <c r="BO299" s="96">
        <v>360.00000000000028</v>
      </c>
      <c r="BP299" s="96">
        <v>360.00000000000028</v>
      </c>
      <c r="BQ299" s="96">
        <v>360.00000000000028</v>
      </c>
      <c r="BR299" s="96">
        <v>360.00000000000028</v>
      </c>
      <c r="BS299" s="96">
        <v>1094.399999999999</v>
      </c>
      <c r="BT299" s="96">
        <v>1094.399999999999</v>
      </c>
      <c r="BU299" s="96">
        <v>1094.399999999999</v>
      </c>
      <c r="BV299" s="96">
        <v>1094.399999999999</v>
      </c>
      <c r="BW299" s="96">
        <v>720.00000000000068</v>
      </c>
      <c r="BX299" s="96">
        <v>720.00000000000068</v>
      </c>
      <c r="BY299" s="96">
        <v>720.00000000000068</v>
      </c>
      <c r="BZ299" s="96">
        <v>360.00000000000028</v>
      </c>
      <c r="CA299" s="96">
        <v>360.00000000000028</v>
      </c>
      <c r="CB299" s="96">
        <v>360.00000000000028</v>
      </c>
      <c r="CC299" s="96">
        <v>360.00000000000028</v>
      </c>
      <c r="CD299" s="96">
        <v>360.00000000000028</v>
      </c>
      <c r="CE299" s="96">
        <v>1094.399999999999</v>
      </c>
      <c r="CF299" s="96">
        <v>1094.399999999999</v>
      </c>
      <c r="CG299" s="96">
        <v>1094.399999999999</v>
      </c>
      <c r="CH299" s="96">
        <v>1094.399999999999</v>
      </c>
      <c r="CI299" s="96">
        <v>720.00000000000068</v>
      </c>
      <c r="CJ299" s="96">
        <v>720.00000000000068</v>
      </c>
      <c r="CK299" s="96">
        <v>720.00000000000068</v>
      </c>
      <c r="CL299" s="96">
        <v>18000</v>
      </c>
      <c r="CM299" s="96">
        <v>18000</v>
      </c>
      <c r="CN299" s="96">
        <v>18000</v>
      </c>
      <c r="CO299" s="96">
        <v>18000</v>
      </c>
      <c r="CP299" s="96">
        <v>18000</v>
      </c>
      <c r="CQ299" s="96">
        <v>18000</v>
      </c>
      <c r="CR299" s="96">
        <v>18000</v>
      </c>
      <c r="CS299" s="96">
        <v>18000</v>
      </c>
      <c r="CT299" s="96">
        <v>18000</v>
      </c>
      <c r="CU299" s="96">
        <v>18000</v>
      </c>
      <c r="CV299" s="96">
        <v>18000</v>
      </c>
      <c r="CW299" s="96">
        <v>18000</v>
      </c>
      <c r="CX299" s="96">
        <v>0</v>
      </c>
      <c r="CY299" s="96">
        <v>0</v>
      </c>
      <c r="CZ299" s="96">
        <v>0</v>
      </c>
      <c r="DA299" s="96">
        <v>0</v>
      </c>
      <c r="DB299" s="96">
        <v>0</v>
      </c>
      <c r="DC299" s="96">
        <v>0</v>
      </c>
      <c r="DD299" s="96">
        <v>0</v>
      </c>
      <c r="DE299" s="96">
        <v>0</v>
      </c>
      <c r="DF299" s="96">
        <v>0</v>
      </c>
      <c r="DG299" s="96">
        <v>0</v>
      </c>
      <c r="DH299" s="96">
        <v>0</v>
      </c>
      <c r="DI299" s="96">
        <v>0</v>
      </c>
      <c r="DJ299" s="96">
        <v>720.00000000000068</v>
      </c>
      <c r="DK299" s="96">
        <v>720.00000000000068</v>
      </c>
      <c r="DL299" s="96">
        <v>720.00000000000068</v>
      </c>
      <c r="DM299" s="96">
        <v>720.00000000000068</v>
      </c>
      <c r="DN299" s="96">
        <v>720.00000000000068</v>
      </c>
      <c r="DO299" s="96">
        <v>0</v>
      </c>
      <c r="DP299" s="96">
        <v>0</v>
      </c>
      <c r="DQ299" s="96">
        <v>0</v>
      </c>
      <c r="DR299" s="96">
        <v>0</v>
      </c>
      <c r="DS299" s="96">
        <v>0</v>
      </c>
      <c r="DT299" s="96">
        <v>0</v>
      </c>
      <c r="DU299" s="96">
        <v>0</v>
      </c>
      <c r="DV299" s="96">
        <v>720.00000000000068</v>
      </c>
      <c r="DW299" s="96">
        <v>720.00000000000068</v>
      </c>
      <c r="DX299" s="96">
        <v>720.00000000000068</v>
      </c>
      <c r="DY299" s="96">
        <v>720.00000000000068</v>
      </c>
      <c r="DZ299" s="96">
        <v>720.00000000000068</v>
      </c>
      <c r="EA299" s="96">
        <v>0</v>
      </c>
      <c r="EB299" s="96">
        <v>0</v>
      </c>
      <c r="EC299" s="96">
        <v>0</v>
      </c>
      <c r="ED299" s="96">
        <v>0</v>
      </c>
      <c r="EE299" s="96">
        <v>0</v>
      </c>
      <c r="EF299" s="96">
        <v>0</v>
      </c>
      <c r="EG299" s="96">
        <v>0</v>
      </c>
      <c r="EH299" s="101">
        <v>46296</v>
      </c>
      <c r="EI299" s="99">
        <v>0.02</v>
      </c>
      <c r="EJ299" t="s">
        <v>376</v>
      </c>
      <c r="EK299" s="101">
        <v>46539</v>
      </c>
      <c r="EL299" s="99">
        <v>0.04</v>
      </c>
      <c r="EM299" t="s">
        <v>377</v>
      </c>
      <c r="EN299" s="101"/>
      <c r="EO299" s="99"/>
      <c r="EQ299" s="101"/>
      <c r="ER299" s="99"/>
    </row>
    <row r="300" spans="1:148" x14ac:dyDescent="0.3">
      <c r="A300" t="s">
        <v>41</v>
      </c>
      <c r="B300" t="s">
        <v>58</v>
      </c>
      <c r="C300" t="s">
        <v>68</v>
      </c>
      <c r="D300" t="s">
        <v>468</v>
      </c>
      <c r="E300" t="s">
        <v>738</v>
      </c>
      <c r="F300" s="94">
        <v>13200</v>
      </c>
      <c r="G300" s="95">
        <v>12</v>
      </c>
      <c r="H300" s="96">
        <v>1</v>
      </c>
      <c r="I300" s="96">
        <v>1</v>
      </c>
      <c r="J300" s="97">
        <v>0.99299370897155337</v>
      </c>
      <c r="K300" s="96">
        <v>1</v>
      </c>
      <c r="L300" s="96">
        <v>1.007055725494679</v>
      </c>
      <c r="M300" s="96">
        <v>1</v>
      </c>
      <c r="N300" s="98">
        <v>0.54200000000000004</v>
      </c>
      <c r="O300" s="98">
        <v>0.5458242032181162</v>
      </c>
      <c r="P300" s="98">
        <v>0.54038719574119365</v>
      </c>
      <c r="Q300" s="99">
        <v>0</v>
      </c>
      <c r="R300" s="96">
        <v>1</v>
      </c>
      <c r="S300" s="96">
        <v>0.99702434638596604</v>
      </c>
      <c r="T300" s="99">
        <v>0</v>
      </c>
      <c r="U300" s="99">
        <v>0</v>
      </c>
      <c r="V300" s="95">
        <v>0</v>
      </c>
      <c r="W300" s="99">
        <v>0</v>
      </c>
      <c r="X300" s="99">
        <v>0</v>
      </c>
      <c r="Y300" s="95">
        <v>0</v>
      </c>
      <c r="Z300" s="95">
        <v>1</v>
      </c>
      <c r="AA300" s="98">
        <v>0.5458242032181162</v>
      </c>
      <c r="AB300" s="98">
        <v>0.54038719574119365</v>
      </c>
      <c r="AC300" s="100">
        <v>0</v>
      </c>
      <c r="AD300" s="96">
        <v>0</v>
      </c>
      <c r="AE300" s="95">
        <v>0</v>
      </c>
      <c r="AF300" s="95">
        <v>0</v>
      </c>
      <c r="AG300" s="96">
        <v>1</v>
      </c>
      <c r="AH300" s="96">
        <v>1.012138206284618</v>
      </c>
      <c r="AI300" s="96">
        <v>1.012138206284618</v>
      </c>
      <c r="AJ300" s="96">
        <v>13200</v>
      </c>
      <c r="AK300" s="96">
        <v>13200</v>
      </c>
      <c r="AL300" s="96">
        <v>13107.5169584245</v>
      </c>
      <c r="AM300" s="96">
        <v>13200</v>
      </c>
      <c r="AN300" s="96">
        <v>13293.13557652977</v>
      </c>
      <c r="AO300" s="96">
        <v>13200</v>
      </c>
      <c r="AP300" s="96">
        <v>7154.4000000000005</v>
      </c>
      <c r="AQ300" s="96">
        <v>7204.8794824791339</v>
      </c>
      <c r="AR300" s="96">
        <v>7133.1109837837557</v>
      </c>
      <c r="AS300" s="96">
        <v>0</v>
      </c>
      <c r="AT300" s="96">
        <v>13200</v>
      </c>
      <c r="AU300" s="96">
        <v>13160.721372294751</v>
      </c>
      <c r="AV300" s="96">
        <v>7204.8794824791339</v>
      </c>
      <c r="AW300" s="96">
        <v>7133.1109837837557</v>
      </c>
      <c r="AX300" s="96">
        <v>13200</v>
      </c>
      <c r="AY300" s="96">
        <v>13068</v>
      </c>
      <c r="AZ300" s="96">
        <v>13266</v>
      </c>
      <c r="BA300" s="96">
        <v>8382</v>
      </c>
      <c r="BB300" s="96">
        <v>13200</v>
      </c>
      <c r="BC300" s="96">
        <v>13200</v>
      </c>
      <c r="BD300" s="96">
        <v>13200</v>
      </c>
      <c r="BE300" s="96">
        <v>13200</v>
      </c>
      <c r="BF300" s="96">
        <v>13200</v>
      </c>
      <c r="BG300" s="96">
        <v>13200</v>
      </c>
      <c r="BH300" s="96">
        <v>13200</v>
      </c>
      <c r="BI300" s="96">
        <v>13200</v>
      </c>
      <c r="BJ300" s="96">
        <v>13200</v>
      </c>
      <c r="BK300" s="96">
        <v>13200</v>
      </c>
      <c r="BL300" s="96">
        <v>13200</v>
      </c>
      <c r="BM300" s="96">
        <v>13200</v>
      </c>
      <c r="BN300" s="96">
        <v>161.11287598856441</v>
      </c>
      <c r="BO300" s="96">
        <v>160.95409901783989</v>
      </c>
      <c r="BP300" s="96">
        <v>160.7956346888686</v>
      </c>
      <c r="BQ300" s="96">
        <v>160.63212642528339</v>
      </c>
      <c r="BR300" s="96">
        <v>160.468950357209</v>
      </c>
      <c r="BS300" s="96">
        <v>160.306105473299</v>
      </c>
      <c r="BT300" s="96">
        <v>160.1435907663132</v>
      </c>
      <c r="BU300" s="96">
        <v>159.97874919064211</v>
      </c>
      <c r="BV300" s="96">
        <v>159.81689720370079</v>
      </c>
      <c r="BW300" s="96">
        <v>159.65537238008491</v>
      </c>
      <c r="BX300" s="96">
        <v>159.49417372881251</v>
      </c>
      <c r="BY300" s="96">
        <v>159.33330026291131</v>
      </c>
      <c r="BZ300" s="96">
        <v>0</v>
      </c>
      <c r="CA300" s="96">
        <v>0</v>
      </c>
      <c r="CB300" s="96">
        <v>0</v>
      </c>
      <c r="CC300" s="96">
        <v>0</v>
      </c>
      <c r="CD300" s="96">
        <v>0</v>
      </c>
      <c r="CE300" s="96">
        <v>0</v>
      </c>
      <c r="CF300" s="96">
        <v>0</v>
      </c>
      <c r="CG300" s="96">
        <v>0</v>
      </c>
      <c r="CH300" s="96">
        <v>0</v>
      </c>
      <c r="CI300" s="96">
        <v>0</v>
      </c>
      <c r="CJ300" s="96">
        <v>0</v>
      </c>
      <c r="CK300" s="96">
        <v>0</v>
      </c>
      <c r="CL300" s="96">
        <v>13200</v>
      </c>
      <c r="CM300" s="96">
        <v>13200</v>
      </c>
      <c r="CN300" s="96">
        <v>13200</v>
      </c>
      <c r="CO300" s="96">
        <v>13200</v>
      </c>
      <c r="CP300" s="96">
        <v>13200</v>
      </c>
      <c r="CQ300" s="96">
        <v>13200</v>
      </c>
      <c r="CR300" s="96">
        <v>13200</v>
      </c>
      <c r="CS300" s="96">
        <v>13200</v>
      </c>
      <c r="CT300" s="96">
        <v>13200</v>
      </c>
      <c r="CU300" s="96">
        <v>13200</v>
      </c>
      <c r="CV300" s="96">
        <v>13200</v>
      </c>
      <c r="CW300" s="96">
        <v>13200</v>
      </c>
      <c r="CX300" s="96">
        <v>161.11287598856441</v>
      </c>
      <c r="CY300" s="96">
        <v>160.95409901783989</v>
      </c>
      <c r="CZ300" s="96">
        <v>160.7956346888686</v>
      </c>
      <c r="DA300" s="96">
        <v>160.63212642528339</v>
      </c>
      <c r="DB300" s="96">
        <v>160.468950357209</v>
      </c>
      <c r="DC300" s="96">
        <v>160.306105473299</v>
      </c>
      <c r="DD300" s="96">
        <v>160.1435907663132</v>
      </c>
      <c r="DE300" s="96">
        <v>159.97874919064211</v>
      </c>
      <c r="DF300" s="96">
        <v>159.81689720370079</v>
      </c>
      <c r="DG300" s="96">
        <v>159.65537238008491</v>
      </c>
      <c r="DH300" s="96">
        <v>159.49417372881251</v>
      </c>
      <c r="DI300" s="96">
        <v>159.33330026291131</v>
      </c>
      <c r="DJ300" s="96">
        <v>0</v>
      </c>
      <c r="DK300" s="96">
        <v>0</v>
      </c>
      <c r="DL300" s="96">
        <v>0</v>
      </c>
      <c r="DM300" s="96">
        <v>0</v>
      </c>
      <c r="DN300" s="96">
        <v>0</v>
      </c>
      <c r="DO300" s="96">
        <v>0</v>
      </c>
      <c r="DP300" s="96">
        <v>0</v>
      </c>
      <c r="DQ300" s="96">
        <v>0</v>
      </c>
      <c r="DR300" s="96">
        <v>0</v>
      </c>
      <c r="DS300" s="96">
        <v>0</v>
      </c>
      <c r="DT300" s="96">
        <v>0</v>
      </c>
      <c r="DU300" s="96">
        <v>0</v>
      </c>
      <c r="DV300" s="96">
        <v>152.4108425973333</v>
      </c>
      <c r="DW300" s="96">
        <v>139.41054160203109</v>
      </c>
      <c r="DX300" s="96">
        <v>126.4355309362486</v>
      </c>
      <c r="DY300" s="96">
        <v>113.0472018182424</v>
      </c>
      <c r="DZ300" s="96">
        <v>99.685746721728563</v>
      </c>
      <c r="EA300" s="96">
        <v>86.351084812621622</v>
      </c>
      <c r="EB300" s="96">
        <v>73.043135580695576</v>
      </c>
      <c r="EC300" s="96">
        <v>59.544313764086439</v>
      </c>
      <c r="ED300" s="96">
        <v>46.289984268485007</v>
      </c>
      <c r="EE300" s="96">
        <v>33.062126544976863</v>
      </c>
      <c r="EF300" s="96">
        <v>19.86066136787414</v>
      </c>
      <c r="EG300" s="96">
        <v>6.6855098273059346</v>
      </c>
      <c r="EH300" s="101"/>
      <c r="EI300" s="99"/>
      <c r="EK300" s="101"/>
      <c r="EL300" s="99"/>
      <c r="EN300" s="101"/>
      <c r="EO300" s="99"/>
      <c r="EQ300" s="101"/>
      <c r="ER300" s="99"/>
    </row>
    <row r="301" spans="1:148" x14ac:dyDescent="0.3">
      <c r="A301" t="s">
        <v>41</v>
      </c>
      <c r="B301" t="s">
        <v>58</v>
      </c>
      <c r="C301" t="s">
        <v>69</v>
      </c>
      <c r="D301" t="s">
        <v>470</v>
      </c>
      <c r="E301" t="s">
        <v>739</v>
      </c>
      <c r="F301" s="94">
        <v>28800</v>
      </c>
      <c r="G301" s="95">
        <v>12</v>
      </c>
      <c r="H301" s="96">
        <v>1</v>
      </c>
      <c r="I301" s="96">
        <v>1</v>
      </c>
      <c r="J301" s="97">
        <v>0.98900209700948194</v>
      </c>
      <c r="K301" s="96">
        <v>1</v>
      </c>
      <c r="L301" s="96">
        <v>1.011120201892163</v>
      </c>
      <c r="M301" s="96">
        <v>1</v>
      </c>
      <c r="N301" s="98">
        <v>0.56999999999999995</v>
      </c>
      <c r="O301" s="98">
        <v>0.57633851507853284</v>
      </c>
      <c r="P301" s="98">
        <v>0.57828578172238365</v>
      </c>
      <c r="Q301" s="99">
        <v>0</v>
      </c>
      <c r="R301" s="96">
        <v>1</v>
      </c>
      <c r="S301" s="96">
        <v>1.0145364591620769</v>
      </c>
      <c r="T301" s="99">
        <v>0</v>
      </c>
      <c r="U301" s="99">
        <v>0</v>
      </c>
      <c r="V301" s="95">
        <v>0</v>
      </c>
      <c r="W301" s="99">
        <v>0</v>
      </c>
      <c r="X301" s="99">
        <v>0</v>
      </c>
      <c r="Y301" s="95">
        <v>0</v>
      </c>
      <c r="Z301" s="95">
        <v>1</v>
      </c>
      <c r="AA301" s="98">
        <v>0.57633851507853284</v>
      </c>
      <c r="AB301" s="98">
        <v>0.57828578172238365</v>
      </c>
      <c r="AC301" s="100">
        <v>0</v>
      </c>
      <c r="AD301" s="96">
        <v>0</v>
      </c>
      <c r="AE301" s="95">
        <v>0</v>
      </c>
      <c r="AF301" s="95">
        <v>0</v>
      </c>
      <c r="AG301" s="96">
        <v>1</v>
      </c>
      <c r="AH301" s="96">
        <v>0.99597028697853884</v>
      </c>
      <c r="AI301" s="96">
        <v>0.99597028697853884</v>
      </c>
      <c r="AJ301" s="96">
        <v>28800</v>
      </c>
      <c r="AK301" s="96">
        <v>28800</v>
      </c>
      <c r="AL301" s="96">
        <v>28483.260393873079</v>
      </c>
      <c r="AM301" s="96">
        <v>28800</v>
      </c>
      <c r="AN301" s="96">
        <v>29120.26181449429</v>
      </c>
      <c r="AO301" s="96">
        <v>28800</v>
      </c>
      <c r="AP301" s="96">
        <v>16416</v>
      </c>
      <c r="AQ301" s="96">
        <v>16598.549234261751</v>
      </c>
      <c r="AR301" s="96">
        <v>16654.63051360465</v>
      </c>
      <c r="AS301" s="96">
        <v>0</v>
      </c>
      <c r="AT301" s="96">
        <v>28800</v>
      </c>
      <c r="AU301" s="96">
        <v>29218.650023867809</v>
      </c>
      <c r="AV301" s="96">
        <v>16598.549234261751</v>
      </c>
      <c r="AW301" s="96">
        <v>16654.63051360465</v>
      </c>
      <c r="AX301" s="96">
        <v>28800</v>
      </c>
      <c r="AY301" s="96">
        <v>28512</v>
      </c>
      <c r="AZ301" s="96">
        <v>28368</v>
      </c>
      <c r="BA301" s="96">
        <v>18864</v>
      </c>
      <c r="BB301" s="96">
        <v>28800</v>
      </c>
      <c r="BC301" s="96">
        <v>28800</v>
      </c>
      <c r="BD301" s="96">
        <v>28800</v>
      </c>
      <c r="BE301" s="96">
        <v>28800</v>
      </c>
      <c r="BF301" s="96">
        <v>28800</v>
      </c>
      <c r="BG301" s="96">
        <v>28800</v>
      </c>
      <c r="BH301" s="96">
        <v>28800</v>
      </c>
      <c r="BI301" s="96">
        <v>28800</v>
      </c>
      <c r="BJ301" s="96">
        <v>28800</v>
      </c>
      <c r="BK301" s="96">
        <v>28800</v>
      </c>
      <c r="BL301" s="96">
        <v>28800</v>
      </c>
      <c r="BM301" s="96">
        <v>28800</v>
      </c>
      <c r="BN301" s="96">
        <v>-115.8430080391437</v>
      </c>
      <c r="BO301" s="96">
        <v>-115.8806799391495</v>
      </c>
      <c r="BP301" s="96">
        <v>-115.918376348769</v>
      </c>
      <c r="BQ301" s="96">
        <v>-115.9573763981733</v>
      </c>
      <c r="BR301" s="96">
        <v>-115.99640269907781</v>
      </c>
      <c r="BS301" s="96">
        <v>-116.0354552780021</v>
      </c>
      <c r="BT301" s="96">
        <v>-116.0745341614913</v>
      </c>
      <c r="BU301" s="96">
        <v>-116.1142806647415</v>
      </c>
      <c r="BV301" s="96">
        <v>-116.1534126694757</v>
      </c>
      <c r="BW301" s="96">
        <v>-116.19257105907541</v>
      </c>
      <c r="BX301" s="96">
        <v>-116.2317558602393</v>
      </c>
      <c r="BY301" s="96">
        <v>-116.2709670996946</v>
      </c>
      <c r="BZ301" s="96">
        <v>0</v>
      </c>
      <c r="CA301" s="96">
        <v>0</v>
      </c>
      <c r="CB301" s="96">
        <v>0</v>
      </c>
      <c r="CC301" s="96">
        <v>0</v>
      </c>
      <c r="CD301" s="96">
        <v>0</v>
      </c>
      <c r="CE301" s="96">
        <v>0</v>
      </c>
      <c r="CF301" s="96">
        <v>0</v>
      </c>
      <c r="CG301" s="96">
        <v>0</v>
      </c>
      <c r="CH301" s="96">
        <v>0</v>
      </c>
      <c r="CI301" s="96">
        <v>0</v>
      </c>
      <c r="CJ301" s="96">
        <v>0</v>
      </c>
      <c r="CK301" s="96">
        <v>0</v>
      </c>
      <c r="CL301" s="96">
        <v>28800</v>
      </c>
      <c r="CM301" s="96">
        <v>28800</v>
      </c>
      <c r="CN301" s="96">
        <v>28800</v>
      </c>
      <c r="CO301" s="96">
        <v>28800</v>
      </c>
      <c r="CP301" s="96">
        <v>28800</v>
      </c>
      <c r="CQ301" s="96">
        <v>28800</v>
      </c>
      <c r="CR301" s="96">
        <v>28800</v>
      </c>
      <c r="CS301" s="96">
        <v>28800</v>
      </c>
      <c r="CT301" s="96">
        <v>28800</v>
      </c>
      <c r="CU301" s="96">
        <v>28800</v>
      </c>
      <c r="CV301" s="96">
        <v>28800</v>
      </c>
      <c r="CW301" s="96">
        <v>28800</v>
      </c>
      <c r="CX301" s="96">
        <v>-115.8430080391437</v>
      </c>
      <c r="CY301" s="96">
        <v>-115.8806799391495</v>
      </c>
      <c r="CZ301" s="96">
        <v>-115.918376348769</v>
      </c>
      <c r="DA301" s="96">
        <v>-115.9573763981733</v>
      </c>
      <c r="DB301" s="96">
        <v>-115.99640269907781</v>
      </c>
      <c r="DC301" s="96">
        <v>-116.0354552780021</v>
      </c>
      <c r="DD301" s="96">
        <v>-116.0745341614913</v>
      </c>
      <c r="DE301" s="96">
        <v>-116.1142806647415</v>
      </c>
      <c r="DF301" s="96">
        <v>-116.1534126694757</v>
      </c>
      <c r="DG301" s="96">
        <v>-116.19257105907541</v>
      </c>
      <c r="DH301" s="96">
        <v>-116.2317558602393</v>
      </c>
      <c r="DI301" s="96">
        <v>-116.2709670996946</v>
      </c>
      <c r="DJ301" s="96">
        <v>0</v>
      </c>
      <c r="DK301" s="96">
        <v>0</v>
      </c>
      <c r="DL301" s="96">
        <v>0</v>
      </c>
      <c r="DM301" s="96">
        <v>0</v>
      </c>
      <c r="DN301" s="96">
        <v>0</v>
      </c>
      <c r="DO301" s="96">
        <v>0</v>
      </c>
      <c r="DP301" s="96">
        <v>0</v>
      </c>
      <c r="DQ301" s="96">
        <v>0</v>
      </c>
      <c r="DR301" s="96">
        <v>0</v>
      </c>
      <c r="DS301" s="96">
        <v>0</v>
      </c>
      <c r="DT301" s="96">
        <v>0</v>
      </c>
      <c r="DU301" s="96">
        <v>0</v>
      </c>
      <c r="DV301" s="96">
        <v>-111.3716204628325</v>
      </c>
      <c r="DW301" s="96">
        <v>-102.0044494128317</v>
      </c>
      <c r="DX301" s="96">
        <v>-92.63115938418558</v>
      </c>
      <c r="DY301" s="96">
        <v>-82.933690704294705</v>
      </c>
      <c r="DZ301" s="96">
        <v>-73.229668119903124</v>
      </c>
      <c r="EA301" s="96">
        <v>-63.519084984704932</v>
      </c>
      <c r="EB301" s="96">
        <v>-53.8019346434222</v>
      </c>
      <c r="EC301" s="96">
        <v>-43.918750311925344</v>
      </c>
      <c r="ED301" s="96">
        <v>-34.188337623147191</v>
      </c>
      <c r="EE301" s="96">
        <v>-24.451337598703301</v>
      </c>
      <c r="EF301" s="96">
        <v>-14.707743547043959</v>
      </c>
      <c r="EG301" s="96">
        <v>-4.9575487675546981</v>
      </c>
      <c r="EH301" s="101"/>
      <c r="EI301" s="99"/>
      <c r="EK301" s="101"/>
      <c r="EL301" s="99"/>
      <c r="EN301" s="101"/>
      <c r="EO301" s="99"/>
      <c r="EQ301" s="101"/>
      <c r="ER301" s="99"/>
    </row>
    <row r="302" spans="1:148" x14ac:dyDescent="0.3">
      <c r="A302" t="s">
        <v>41</v>
      </c>
      <c r="B302" t="s">
        <v>58</v>
      </c>
      <c r="C302" t="s">
        <v>76</v>
      </c>
      <c r="D302" t="s">
        <v>472</v>
      </c>
      <c r="E302" t="s">
        <v>740</v>
      </c>
      <c r="F302" s="94">
        <v>24000</v>
      </c>
      <c r="G302" s="95">
        <v>12</v>
      </c>
      <c r="H302" s="96">
        <v>1</v>
      </c>
      <c r="I302" s="96">
        <v>1.056875</v>
      </c>
      <c r="J302" s="97">
        <v>0.99671150186191637</v>
      </c>
      <c r="K302" s="96">
        <v>0.94618568894145472</v>
      </c>
      <c r="L302" s="96">
        <v>1.0032993480379631</v>
      </c>
      <c r="M302" s="96">
        <v>1</v>
      </c>
      <c r="N302" s="98">
        <v>0.55400000000000005</v>
      </c>
      <c r="O302" s="98">
        <v>0.52591634660014819</v>
      </c>
      <c r="P302" s="98">
        <v>0.51297920070736391</v>
      </c>
      <c r="Q302" s="99">
        <v>0</v>
      </c>
      <c r="R302" s="96">
        <v>0.93896713615023475</v>
      </c>
      <c r="S302" s="96">
        <v>0.98614232626957132</v>
      </c>
      <c r="T302" s="99">
        <v>5.6875000000000009E-2</v>
      </c>
      <c r="U302" s="99">
        <v>7.6877587226491517E-3</v>
      </c>
      <c r="V302" s="95">
        <v>0</v>
      </c>
      <c r="W302" s="99">
        <v>0</v>
      </c>
      <c r="X302" s="99">
        <v>0</v>
      </c>
      <c r="Y302" s="95">
        <v>0</v>
      </c>
      <c r="Z302" s="95">
        <v>1</v>
      </c>
      <c r="AA302" s="98">
        <v>0.52591634660014819</v>
      </c>
      <c r="AB302" s="98">
        <v>0.51297920070736391</v>
      </c>
      <c r="AC302" s="100">
        <v>0</v>
      </c>
      <c r="AD302" s="96">
        <v>0</v>
      </c>
      <c r="AE302" s="95">
        <v>0</v>
      </c>
      <c r="AF302" s="95">
        <v>1</v>
      </c>
      <c r="AG302" s="96">
        <v>1.0325</v>
      </c>
      <c r="AH302" s="96">
        <v>1.0244717843847171</v>
      </c>
      <c r="AI302" s="96">
        <v>1.057745057252871</v>
      </c>
      <c r="AJ302" s="96">
        <v>24000</v>
      </c>
      <c r="AK302" s="96">
        <v>25365</v>
      </c>
      <c r="AL302" s="96">
        <v>23921.076044685989</v>
      </c>
      <c r="AM302" s="96">
        <v>22708.456534594909</v>
      </c>
      <c r="AN302" s="96">
        <v>24079.184352911121</v>
      </c>
      <c r="AO302" s="96">
        <v>24000</v>
      </c>
      <c r="AP302" s="96">
        <v>13296</v>
      </c>
      <c r="AQ302" s="96">
        <v>12621.99231840356</v>
      </c>
      <c r="AR302" s="96">
        <v>12311.50081697673</v>
      </c>
      <c r="AS302" s="96">
        <v>0</v>
      </c>
      <c r="AT302" s="96">
        <v>22535.211267605631</v>
      </c>
      <c r="AU302" s="96">
        <v>23667.415830469708</v>
      </c>
      <c r="AV302" s="96">
        <v>12621.99231840356</v>
      </c>
      <c r="AW302" s="96">
        <v>12311.50081697673</v>
      </c>
      <c r="AX302" s="96">
        <v>24000</v>
      </c>
      <c r="AY302" s="96">
        <v>23760</v>
      </c>
      <c r="AZ302" s="96">
        <v>24000</v>
      </c>
      <c r="BA302" s="96">
        <v>15000</v>
      </c>
      <c r="BB302" s="96">
        <v>24000</v>
      </c>
      <c r="BC302" s="96">
        <v>24000</v>
      </c>
      <c r="BD302" s="96">
        <v>24000</v>
      </c>
      <c r="BE302" s="96">
        <v>24000</v>
      </c>
      <c r="BF302" s="96">
        <v>24000</v>
      </c>
      <c r="BG302" s="96">
        <v>24000</v>
      </c>
      <c r="BH302" s="96">
        <v>24000</v>
      </c>
      <c r="BI302" s="96">
        <v>24000</v>
      </c>
      <c r="BJ302" s="96">
        <v>24000</v>
      </c>
      <c r="BK302" s="96">
        <v>24000</v>
      </c>
      <c r="BL302" s="96">
        <v>24000</v>
      </c>
      <c r="BM302" s="96">
        <v>24000</v>
      </c>
      <c r="BN302" s="96">
        <v>2057.436868335325</v>
      </c>
      <c r="BO302" s="96">
        <v>2014.7031354236181</v>
      </c>
      <c r="BP302" s="96">
        <v>1972.1093381434739</v>
      </c>
      <c r="BQ302" s="96">
        <v>2204.785744680853</v>
      </c>
      <c r="BR302" s="96">
        <v>2402.1644273584589</v>
      </c>
      <c r="BS302" s="96">
        <v>2357.6967032967</v>
      </c>
      <c r="BT302" s="96">
        <v>707.39766807243495</v>
      </c>
      <c r="BU302" s="96">
        <v>665.24531520871483</v>
      </c>
      <c r="BV302" s="96">
        <v>623.91297181473431</v>
      </c>
      <c r="BW302" s="96">
        <v>582.71892054959551</v>
      </c>
      <c r="BX302" s="96">
        <v>541.66246851385404</v>
      </c>
      <c r="BY302" s="96">
        <v>500.74292742927008</v>
      </c>
      <c r="BZ302" s="96">
        <v>1559.9999999999991</v>
      </c>
      <c r="CA302" s="96">
        <v>1559.9999999999991</v>
      </c>
      <c r="CB302" s="96">
        <v>1559.9999999999991</v>
      </c>
      <c r="CC302" s="96">
        <v>1559.9999999999991</v>
      </c>
      <c r="CD302" s="96">
        <v>1559.9999999999991</v>
      </c>
      <c r="CE302" s="96">
        <v>1559.9999999999991</v>
      </c>
      <c r="CF302" s="96">
        <v>0</v>
      </c>
      <c r="CG302" s="96">
        <v>0</v>
      </c>
      <c r="CH302" s="96">
        <v>0</v>
      </c>
      <c r="CI302" s="96">
        <v>0</v>
      </c>
      <c r="CJ302" s="96">
        <v>0</v>
      </c>
      <c r="CK302" s="96">
        <v>0</v>
      </c>
      <c r="CL302" s="96">
        <v>24000</v>
      </c>
      <c r="CM302" s="96">
        <v>24000</v>
      </c>
      <c r="CN302" s="96">
        <v>24000</v>
      </c>
      <c r="CO302" s="96">
        <v>24000</v>
      </c>
      <c r="CP302" s="96">
        <v>24000</v>
      </c>
      <c r="CQ302" s="96">
        <v>24000</v>
      </c>
      <c r="CR302" s="96">
        <v>24000</v>
      </c>
      <c r="CS302" s="96">
        <v>24000</v>
      </c>
      <c r="CT302" s="96">
        <v>24000</v>
      </c>
      <c r="CU302" s="96">
        <v>24000</v>
      </c>
      <c r="CV302" s="96">
        <v>24000</v>
      </c>
      <c r="CW302" s="96">
        <v>24000</v>
      </c>
      <c r="CX302" s="96">
        <v>467.07687167636362</v>
      </c>
      <c r="CY302" s="96">
        <v>426.95130086724652</v>
      </c>
      <c r="CZ302" s="96">
        <v>386.95712501734653</v>
      </c>
      <c r="DA302" s="96">
        <v>605.43262411347598</v>
      </c>
      <c r="DB302" s="96">
        <v>790.76472052437725</v>
      </c>
      <c r="DC302" s="96">
        <v>749.01098901098533</v>
      </c>
      <c r="DD302" s="96">
        <v>707.39766807243495</v>
      </c>
      <c r="DE302" s="96">
        <v>665.24531520871483</v>
      </c>
      <c r="DF302" s="96">
        <v>623.91297181473431</v>
      </c>
      <c r="DG302" s="96">
        <v>582.71892054959551</v>
      </c>
      <c r="DH302" s="96">
        <v>541.66246851385404</v>
      </c>
      <c r="DI302" s="96">
        <v>500.74292742927008</v>
      </c>
      <c r="DJ302" s="96">
        <v>0</v>
      </c>
      <c r="DK302" s="96">
        <v>0</v>
      </c>
      <c r="DL302" s="96">
        <v>0</v>
      </c>
      <c r="DM302" s="96">
        <v>0</v>
      </c>
      <c r="DN302" s="96">
        <v>0</v>
      </c>
      <c r="DO302" s="96">
        <v>0</v>
      </c>
      <c r="DP302" s="96">
        <v>0</v>
      </c>
      <c r="DQ302" s="96">
        <v>0</v>
      </c>
      <c r="DR302" s="96">
        <v>0</v>
      </c>
      <c r="DS302" s="96">
        <v>0</v>
      </c>
      <c r="DT302" s="96">
        <v>0</v>
      </c>
      <c r="DU302" s="96">
        <v>0</v>
      </c>
      <c r="DV302" s="96">
        <v>480.00000000000051</v>
      </c>
      <c r="DW302" s="96">
        <v>480.00000000000051</v>
      </c>
      <c r="DX302" s="96">
        <v>480.00000000000051</v>
      </c>
      <c r="DY302" s="96">
        <v>221.63588390500701</v>
      </c>
      <c r="DZ302" s="96">
        <v>0</v>
      </c>
      <c r="EA302" s="96">
        <v>0</v>
      </c>
      <c r="EB302" s="96">
        <v>0</v>
      </c>
      <c r="EC302" s="96">
        <v>0</v>
      </c>
      <c r="ED302" s="96">
        <v>0</v>
      </c>
      <c r="EE302" s="96">
        <v>0</v>
      </c>
      <c r="EF302" s="96">
        <v>0</v>
      </c>
      <c r="EG302" s="96">
        <v>0</v>
      </c>
      <c r="EH302" s="101">
        <v>46204</v>
      </c>
      <c r="EI302" s="99">
        <v>6.5000000000000002E-2</v>
      </c>
      <c r="EJ302" t="s">
        <v>377</v>
      </c>
      <c r="EK302" s="101"/>
      <c r="EL302" s="99"/>
      <c r="EN302" s="101"/>
      <c r="EO302" s="99"/>
      <c r="EQ302" s="101"/>
      <c r="ER302" s="99"/>
    </row>
    <row r="303" spans="1:148" x14ac:dyDescent="0.3">
      <c r="A303" t="s">
        <v>41</v>
      </c>
      <c r="B303" t="s">
        <v>58</v>
      </c>
      <c r="C303" t="s">
        <v>77</v>
      </c>
      <c r="D303" t="s">
        <v>474</v>
      </c>
      <c r="E303" t="s">
        <v>741</v>
      </c>
      <c r="F303" s="94">
        <v>19200</v>
      </c>
      <c r="G303" s="95">
        <v>12</v>
      </c>
      <c r="H303" s="96">
        <v>1.06</v>
      </c>
      <c r="I303" s="96">
        <v>1.0611166666666669</v>
      </c>
      <c r="J303" s="97">
        <v>0.98800419401896411</v>
      </c>
      <c r="K303" s="96">
        <v>0.99894764948874615</v>
      </c>
      <c r="L303" s="96">
        <v>1.012141452489427</v>
      </c>
      <c r="M303" s="96">
        <v>1</v>
      </c>
      <c r="N303" s="98">
        <v>0.53800000000000003</v>
      </c>
      <c r="O303" s="98">
        <v>0.543959062803968</v>
      </c>
      <c r="P303" s="98">
        <v>0.5329068634179368</v>
      </c>
      <c r="Q303" s="99">
        <v>0</v>
      </c>
      <c r="R303" s="96">
        <v>0.97205346294046147</v>
      </c>
      <c r="S303" s="96">
        <v>1.019011032976213</v>
      </c>
      <c r="T303" s="99">
        <v>1.0534591194968359E-3</v>
      </c>
      <c r="U303" s="99">
        <v>2.7667394411547749E-2</v>
      </c>
      <c r="V303" s="95">
        <v>0</v>
      </c>
      <c r="W303" s="99">
        <v>0</v>
      </c>
      <c r="X303" s="99">
        <v>0</v>
      </c>
      <c r="Y303" s="95">
        <v>0</v>
      </c>
      <c r="Z303" s="95">
        <v>1</v>
      </c>
      <c r="AA303" s="98">
        <v>0.543959062803968</v>
      </c>
      <c r="AB303" s="98">
        <v>0.5329068634179368</v>
      </c>
      <c r="AC303" s="100">
        <v>0</v>
      </c>
      <c r="AD303" s="96">
        <v>0</v>
      </c>
      <c r="AE303" s="95">
        <v>1</v>
      </c>
      <c r="AF303" s="95">
        <v>1</v>
      </c>
      <c r="AG303" s="96">
        <v>1.0149999999999999</v>
      </c>
      <c r="AH303" s="96">
        <v>0.99194865631796525</v>
      </c>
      <c r="AI303" s="96">
        <v>1.0068277892716959</v>
      </c>
      <c r="AJ303" s="96">
        <v>20352</v>
      </c>
      <c r="AK303" s="96">
        <v>20373.439999999999</v>
      </c>
      <c r="AL303" s="96">
        <v>18969.680525164109</v>
      </c>
      <c r="AM303" s="96">
        <v>19179.79487018393</v>
      </c>
      <c r="AN303" s="96">
        <v>19433.115887797001</v>
      </c>
      <c r="AO303" s="96">
        <v>19200</v>
      </c>
      <c r="AP303" s="96">
        <v>10329.6</v>
      </c>
      <c r="AQ303" s="96">
        <v>10444.014005836179</v>
      </c>
      <c r="AR303" s="96">
        <v>10231.811777624391</v>
      </c>
      <c r="AS303" s="96">
        <v>0</v>
      </c>
      <c r="AT303" s="96">
        <v>18663.426488456858</v>
      </c>
      <c r="AU303" s="96">
        <v>19565.01183314329</v>
      </c>
      <c r="AV303" s="96">
        <v>10444.014005836179</v>
      </c>
      <c r="AW303" s="96">
        <v>10231.811777624391</v>
      </c>
      <c r="AX303" s="96">
        <v>19200</v>
      </c>
      <c r="AY303" s="96">
        <v>19008</v>
      </c>
      <c r="AZ303" s="96">
        <v>18816</v>
      </c>
      <c r="BA303" s="96">
        <v>12384</v>
      </c>
      <c r="BB303" s="96">
        <v>19200</v>
      </c>
      <c r="BC303" s="96">
        <v>19200</v>
      </c>
      <c r="BD303" s="96">
        <v>19200</v>
      </c>
      <c r="BE303" s="96">
        <v>19200</v>
      </c>
      <c r="BF303" s="96">
        <v>19200</v>
      </c>
      <c r="BG303" s="96">
        <v>19200</v>
      </c>
      <c r="BH303" s="96">
        <v>19200</v>
      </c>
      <c r="BI303" s="96">
        <v>19200</v>
      </c>
      <c r="BJ303" s="96">
        <v>19200</v>
      </c>
      <c r="BK303" s="96">
        <v>19200</v>
      </c>
      <c r="BL303" s="96">
        <v>19200</v>
      </c>
      <c r="BM303" s="96">
        <v>19200</v>
      </c>
      <c r="BN303" s="96">
        <v>988.73849737914975</v>
      </c>
      <c r="BO303" s="96">
        <v>-154.12020848452809</v>
      </c>
      <c r="BP303" s="96">
        <v>-154.22026121496799</v>
      </c>
      <c r="BQ303" s="96">
        <v>-154.3238422408663</v>
      </c>
      <c r="BR303" s="96">
        <v>-154.42756249931119</v>
      </c>
      <c r="BS303" s="96">
        <v>-154.53142227122359</v>
      </c>
      <c r="BT303" s="96">
        <v>-154.63542183828099</v>
      </c>
      <c r="BU303" s="96">
        <v>-154.74126985879479</v>
      </c>
      <c r="BV303" s="96">
        <v>-154.8455521675713</v>
      </c>
      <c r="BW303" s="96">
        <v>606.85202586921469</v>
      </c>
      <c r="BX303" s="96">
        <v>606.74327942120385</v>
      </c>
      <c r="BY303" s="96">
        <v>606.63438610474714</v>
      </c>
      <c r="BZ303" s="96">
        <v>1152.0000000000009</v>
      </c>
      <c r="CA303" s="96">
        <v>0</v>
      </c>
      <c r="CB303" s="96">
        <v>0</v>
      </c>
      <c r="CC303" s="96">
        <v>0</v>
      </c>
      <c r="CD303" s="96">
        <v>0</v>
      </c>
      <c r="CE303" s="96">
        <v>0</v>
      </c>
      <c r="CF303" s="96">
        <v>0</v>
      </c>
      <c r="CG303" s="96">
        <v>0</v>
      </c>
      <c r="CH303" s="96">
        <v>0</v>
      </c>
      <c r="CI303" s="96">
        <v>768.00000000000068</v>
      </c>
      <c r="CJ303" s="96">
        <v>768.00000000000068</v>
      </c>
      <c r="CK303" s="96">
        <v>768.00000000000068</v>
      </c>
      <c r="CL303" s="96">
        <v>19200</v>
      </c>
      <c r="CM303" s="96">
        <v>19200</v>
      </c>
      <c r="CN303" s="96">
        <v>19200</v>
      </c>
      <c r="CO303" s="96">
        <v>19200</v>
      </c>
      <c r="CP303" s="96">
        <v>19200</v>
      </c>
      <c r="CQ303" s="96">
        <v>19200</v>
      </c>
      <c r="CR303" s="96">
        <v>19200</v>
      </c>
      <c r="CS303" s="96">
        <v>19200</v>
      </c>
      <c r="CT303" s="96">
        <v>19200</v>
      </c>
      <c r="CU303" s="96">
        <v>19200</v>
      </c>
      <c r="CV303" s="96">
        <v>19200</v>
      </c>
      <c r="CW303" s="96">
        <v>19200</v>
      </c>
      <c r="CX303" s="96">
        <v>-154.0202854913673</v>
      </c>
      <c r="CY303" s="96">
        <v>-154.12020848452809</v>
      </c>
      <c r="CZ303" s="96">
        <v>-154.22026121496799</v>
      </c>
      <c r="DA303" s="96">
        <v>-154.3238422408663</v>
      </c>
      <c r="DB303" s="96">
        <v>-154.42756249931119</v>
      </c>
      <c r="DC303" s="96">
        <v>-154.53142227122359</v>
      </c>
      <c r="DD303" s="96">
        <v>-154.63542183828099</v>
      </c>
      <c r="DE303" s="96">
        <v>-154.74126985879479</v>
      </c>
      <c r="DF303" s="96">
        <v>-154.8455521675713</v>
      </c>
      <c r="DG303" s="96">
        <v>-154.94997512575571</v>
      </c>
      <c r="DH303" s="96">
        <v>-155.05453901807579</v>
      </c>
      <c r="DI303" s="96">
        <v>-155.1592441300528</v>
      </c>
      <c r="DJ303" s="96">
        <v>768.00000000000068</v>
      </c>
      <c r="DK303" s="96">
        <v>768.00000000000068</v>
      </c>
      <c r="DL303" s="96">
        <v>768.00000000000068</v>
      </c>
      <c r="DM303" s="96">
        <v>768.00000000000068</v>
      </c>
      <c r="DN303" s="96">
        <v>768.00000000000068</v>
      </c>
      <c r="DO303" s="96">
        <v>768.00000000000068</v>
      </c>
      <c r="DP303" s="96">
        <v>768.00000000000068</v>
      </c>
      <c r="DQ303" s="96">
        <v>768.00000000000068</v>
      </c>
      <c r="DR303" s="96">
        <v>768.00000000000068</v>
      </c>
      <c r="DS303" s="96">
        <v>0</v>
      </c>
      <c r="DT303" s="96">
        <v>0</v>
      </c>
      <c r="DU303" s="96">
        <v>0</v>
      </c>
      <c r="DV303" s="96">
        <v>613.38077566438892</v>
      </c>
      <c r="DW303" s="96">
        <v>626.33902363321999</v>
      </c>
      <c r="DX303" s="96">
        <v>639.31423247146597</v>
      </c>
      <c r="DY303" s="96">
        <v>652.74714736047486</v>
      </c>
      <c r="DZ303" s="96">
        <v>666.19826504204127</v>
      </c>
      <c r="EA303" s="96">
        <v>679.6676225408462</v>
      </c>
      <c r="EB303" s="96">
        <v>693.15525698205965</v>
      </c>
      <c r="EC303" s="96">
        <v>706.88276737119941</v>
      </c>
      <c r="ED303" s="96">
        <v>720.4073686320811</v>
      </c>
      <c r="EE303" s="96">
        <v>-32.740039008079691</v>
      </c>
      <c r="EF303" s="96">
        <v>-19.70021413276228</v>
      </c>
      <c r="EG303" s="96">
        <v>-6.6426347332111391</v>
      </c>
      <c r="EH303" s="101">
        <v>46054</v>
      </c>
      <c r="EI303" s="99">
        <v>0.06</v>
      </c>
      <c r="EJ303" t="s">
        <v>376</v>
      </c>
      <c r="EK303" s="101">
        <v>46661</v>
      </c>
      <c r="EL303" s="99">
        <v>0.04</v>
      </c>
      <c r="EM303" t="s">
        <v>377</v>
      </c>
      <c r="EN303" s="101"/>
      <c r="EO303" s="99"/>
      <c r="EQ303" s="101"/>
      <c r="ER303" s="99"/>
    </row>
    <row r="304" spans="1:148" x14ac:dyDescent="0.3">
      <c r="A304" t="s">
        <v>41</v>
      </c>
      <c r="B304" t="s">
        <v>58</v>
      </c>
      <c r="C304" t="s">
        <v>78</v>
      </c>
      <c r="D304" t="s">
        <v>476</v>
      </c>
      <c r="E304" t="s">
        <v>742</v>
      </c>
      <c r="F304" s="94">
        <v>14400</v>
      </c>
      <c r="G304" s="95">
        <v>12</v>
      </c>
      <c r="H304" s="96">
        <v>1</v>
      </c>
      <c r="I304" s="96">
        <v>1.0634902257324339</v>
      </c>
      <c r="J304" s="97">
        <v>0.99099790299051793</v>
      </c>
      <c r="K304" s="96">
        <v>0.94030013234140641</v>
      </c>
      <c r="L304" s="96">
        <v>1</v>
      </c>
      <c r="M304" s="96">
        <v>1</v>
      </c>
      <c r="N304" s="98">
        <v>0.56599999999999995</v>
      </c>
      <c r="O304" s="98">
        <v>0.53220987490523597</v>
      </c>
      <c r="P304" s="98">
        <v>0.48382715900475998</v>
      </c>
      <c r="Q304" s="99">
        <v>0</v>
      </c>
      <c r="R304" s="96">
        <v>0.85481830212855137</v>
      </c>
      <c r="S304" s="96">
        <v>1</v>
      </c>
      <c r="T304" s="99">
        <v>6.3490225732434125E-2</v>
      </c>
      <c r="U304" s="99">
        <v>9.9999999999999867E-2</v>
      </c>
      <c r="V304" s="95">
        <v>1</v>
      </c>
      <c r="W304" s="99">
        <v>0.1</v>
      </c>
      <c r="X304" s="99">
        <v>0.1</v>
      </c>
      <c r="Y304" s="95">
        <v>0</v>
      </c>
      <c r="Z304" s="95">
        <v>1</v>
      </c>
      <c r="AA304" s="98">
        <v>0.5267617901106082</v>
      </c>
      <c r="AB304" s="98">
        <v>0.49817618464607782</v>
      </c>
      <c r="AC304" s="100">
        <v>-0.54480847946277722</v>
      </c>
      <c r="AD304" s="96">
        <v>0</v>
      </c>
      <c r="AE304" s="95">
        <v>1</v>
      </c>
      <c r="AF304" s="95">
        <v>1</v>
      </c>
      <c r="AG304" s="96">
        <v>1.107</v>
      </c>
      <c r="AH304" s="96">
        <v>1.004037852440528</v>
      </c>
      <c r="AI304" s="96">
        <v>1.111469994776056</v>
      </c>
      <c r="AJ304" s="96">
        <v>14400</v>
      </c>
      <c r="AK304" s="96">
        <v>15314.259250547049</v>
      </c>
      <c r="AL304" s="96">
        <v>14270.36980306346</v>
      </c>
      <c r="AM304" s="96">
        <v>13540.32190571625</v>
      </c>
      <c r="AN304" s="96">
        <v>14400</v>
      </c>
      <c r="AO304" s="96">
        <v>14400</v>
      </c>
      <c r="AP304" s="96">
        <v>8150.4</v>
      </c>
      <c r="AQ304" s="96">
        <v>7663.8221986353983</v>
      </c>
      <c r="AR304" s="96">
        <v>6967.1110896685441</v>
      </c>
      <c r="AS304" s="96">
        <v>0</v>
      </c>
      <c r="AT304" s="96">
        <v>12309.38355065114</v>
      </c>
      <c r="AU304" s="96">
        <v>14400</v>
      </c>
      <c r="AV304" s="96">
        <v>7585.3697775927576</v>
      </c>
      <c r="AW304" s="96">
        <v>7173.7370589035208</v>
      </c>
      <c r="AX304" s="96">
        <v>14400</v>
      </c>
      <c r="AY304" s="96">
        <v>14256</v>
      </c>
      <c r="AZ304" s="96">
        <v>14328</v>
      </c>
      <c r="BA304" s="96">
        <v>8856</v>
      </c>
      <c r="BB304" s="96">
        <v>14400</v>
      </c>
      <c r="BC304" s="96">
        <v>14400</v>
      </c>
      <c r="BD304" s="96">
        <v>14400</v>
      </c>
      <c r="BE304" s="96">
        <v>14400</v>
      </c>
      <c r="BF304" s="96">
        <v>14400</v>
      </c>
      <c r="BG304" s="96">
        <v>14400</v>
      </c>
      <c r="BH304" s="96">
        <v>14400</v>
      </c>
      <c r="BI304" s="96">
        <v>14400</v>
      </c>
      <c r="BJ304" s="96">
        <v>14400</v>
      </c>
      <c r="BK304" s="96">
        <v>14400</v>
      </c>
      <c r="BL304" s="96">
        <v>14400</v>
      </c>
      <c r="BM304" s="96">
        <v>14400</v>
      </c>
      <c r="BN304" s="96">
        <v>1504.0773148173821</v>
      </c>
      <c r="BO304" s="96">
        <v>1504.05637173436</v>
      </c>
      <c r="BP304" s="96">
        <v>1504.0354423369811</v>
      </c>
      <c r="BQ304" s="96">
        <v>2140.1743705573649</v>
      </c>
      <c r="BR304" s="96">
        <v>2140.1518962683399</v>
      </c>
      <c r="BS304" s="96">
        <v>2140.1294371480099</v>
      </c>
      <c r="BT304" s="96">
        <v>2140.106993181028</v>
      </c>
      <c r="BU304" s="96">
        <v>2140.0841967923689</v>
      </c>
      <c r="BV304" s="96">
        <v>2140.0617833338879</v>
      </c>
      <c r="BW304" s="96">
        <v>636.39944089324524</v>
      </c>
      <c r="BX304" s="96">
        <v>636.37909247558719</v>
      </c>
      <c r="BY304" s="96">
        <v>636.35875776397666</v>
      </c>
      <c r="BZ304" s="96">
        <v>1440.0000000000009</v>
      </c>
      <c r="CA304" s="96">
        <v>1440.0000000000009</v>
      </c>
      <c r="CB304" s="96">
        <v>1440.0000000000009</v>
      </c>
      <c r="CC304" s="96">
        <v>2073.6000000000022</v>
      </c>
      <c r="CD304" s="96">
        <v>2073.6000000000022</v>
      </c>
      <c r="CE304" s="96">
        <v>2073.6000000000022</v>
      </c>
      <c r="CF304" s="96">
        <v>2073.6000000000022</v>
      </c>
      <c r="CG304" s="96">
        <v>2073.6000000000022</v>
      </c>
      <c r="CH304" s="96">
        <v>2073.6000000000022</v>
      </c>
      <c r="CI304" s="96">
        <v>576.00000000000045</v>
      </c>
      <c r="CJ304" s="96">
        <v>576.00000000000045</v>
      </c>
      <c r="CK304" s="96">
        <v>576.00000000000045</v>
      </c>
      <c r="CL304" s="96">
        <v>14400</v>
      </c>
      <c r="CM304" s="96">
        <v>14400</v>
      </c>
      <c r="CN304" s="96">
        <v>14400</v>
      </c>
      <c r="CO304" s="96">
        <v>14400</v>
      </c>
      <c r="CP304" s="96">
        <v>14400</v>
      </c>
      <c r="CQ304" s="96">
        <v>14400</v>
      </c>
      <c r="CR304" s="96">
        <v>14400</v>
      </c>
      <c r="CS304" s="96">
        <v>14400</v>
      </c>
      <c r="CT304" s="96">
        <v>14400</v>
      </c>
      <c r="CU304" s="96">
        <v>14400</v>
      </c>
      <c r="CV304" s="96">
        <v>14400</v>
      </c>
      <c r="CW304" s="96">
        <v>14400</v>
      </c>
      <c r="CX304" s="96">
        <v>58.252104379435821</v>
      </c>
      <c r="CY304" s="96">
        <v>58.233065213054758</v>
      </c>
      <c r="CZ304" s="96">
        <v>58.214038488161528</v>
      </c>
      <c r="DA304" s="96">
        <v>58.194379857834733</v>
      </c>
      <c r="DB304" s="96">
        <v>58.1747345002956</v>
      </c>
      <c r="DC304" s="96">
        <v>58.155102402105292</v>
      </c>
      <c r="DD304" s="96">
        <v>58.135483549847322</v>
      </c>
      <c r="DE304" s="96">
        <v>58.115556636684573</v>
      </c>
      <c r="DF304" s="96">
        <v>58.095964452697402</v>
      </c>
      <c r="DG304" s="96">
        <v>58.076385474274872</v>
      </c>
      <c r="DH304" s="96">
        <v>58.056819688064458</v>
      </c>
      <c r="DI304" s="96">
        <v>58.037267080745643</v>
      </c>
      <c r="DJ304" s="96">
        <v>576.00000000000045</v>
      </c>
      <c r="DK304" s="96">
        <v>576.00000000000045</v>
      </c>
      <c r="DL304" s="96">
        <v>576.00000000000045</v>
      </c>
      <c r="DM304" s="96">
        <v>0</v>
      </c>
      <c r="DN304" s="96">
        <v>0</v>
      </c>
      <c r="DO304" s="96">
        <v>0</v>
      </c>
      <c r="DP304" s="96">
        <v>0</v>
      </c>
      <c r="DQ304" s="96">
        <v>0</v>
      </c>
      <c r="DR304" s="96">
        <v>0</v>
      </c>
      <c r="DS304" s="96">
        <v>0</v>
      </c>
      <c r="DT304" s="96">
        <v>0</v>
      </c>
      <c r="DU304" s="96">
        <v>0</v>
      </c>
      <c r="DV304" s="96">
        <v>633.77580069210353</v>
      </c>
      <c r="DW304" s="96">
        <v>628.88193946349065</v>
      </c>
      <c r="DX304" s="96">
        <v>623.99126334078153</v>
      </c>
      <c r="DY304" s="96">
        <v>41.28667997309492</v>
      </c>
      <c r="DZ304" s="96">
        <v>36.431181687400382</v>
      </c>
      <c r="EA304" s="96">
        <v>31.57894736842195</v>
      </c>
      <c r="EB304" s="96">
        <v>26.729973726100202</v>
      </c>
      <c r="EC304" s="96">
        <v>21.80484662272768</v>
      </c>
      <c r="ED304" s="96">
        <v>16.962437799989871</v>
      </c>
      <c r="EE304" s="96">
        <v>12.123279756564999</v>
      </c>
      <c r="EF304" s="96">
        <v>7.2873692201074647</v>
      </c>
      <c r="EG304" s="96">
        <v>2.4547029226585688</v>
      </c>
      <c r="EH304" s="101">
        <v>46296</v>
      </c>
      <c r="EI304" s="99">
        <v>0.1</v>
      </c>
      <c r="EJ304" t="s">
        <v>478</v>
      </c>
      <c r="EK304" s="101">
        <v>46478</v>
      </c>
      <c r="EL304" s="99">
        <v>0.04</v>
      </c>
      <c r="EM304" t="s">
        <v>377</v>
      </c>
      <c r="EN304" s="101"/>
      <c r="EO304" s="99"/>
      <c r="EQ304" s="101"/>
      <c r="ER304" s="99"/>
    </row>
    <row r="305" spans="1:148" x14ac:dyDescent="0.3">
      <c r="A305" t="s">
        <v>41</v>
      </c>
      <c r="B305" t="s">
        <v>58</v>
      </c>
      <c r="C305" t="s">
        <v>84</v>
      </c>
      <c r="D305" t="s">
        <v>479</v>
      </c>
      <c r="E305" t="s">
        <v>743</v>
      </c>
      <c r="F305" s="94">
        <v>9600</v>
      </c>
      <c r="G305" s="95">
        <v>12</v>
      </c>
      <c r="H305" s="96">
        <v>1.03</v>
      </c>
      <c r="I305" s="96">
        <v>1.0290625</v>
      </c>
      <c r="J305" s="97">
        <v>0.99399161196207142</v>
      </c>
      <c r="K305" s="96">
        <v>1.000911023382933</v>
      </c>
      <c r="L305" s="96">
        <v>1.006044706983058</v>
      </c>
      <c r="M305" s="96">
        <v>1</v>
      </c>
      <c r="N305" s="98">
        <v>0.55000000000000004</v>
      </c>
      <c r="O305" s="98">
        <v>0.55382868047946798</v>
      </c>
      <c r="P305" s="98">
        <v>0.54600720614742337</v>
      </c>
      <c r="Q305" s="99">
        <v>0</v>
      </c>
      <c r="R305" s="96">
        <v>0.99999999999999978</v>
      </c>
      <c r="S305" s="96">
        <v>0.9927403748134972</v>
      </c>
      <c r="T305" s="99">
        <v>-9.1019417475712849E-4</v>
      </c>
      <c r="U305" s="99">
        <v>9.1102338293347351E-4</v>
      </c>
      <c r="V305" s="95">
        <v>0</v>
      </c>
      <c r="W305" s="99">
        <v>0</v>
      </c>
      <c r="X305" s="99">
        <v>0</v>
      </c>
      <c r="Y305" s="95">
        <v>0</v>
      </c>
      <c r="Z305" s="95">
        <v>1</v>
      </c>
      <c r="AA305" s="98">
        <v>0.55382868047946798</v>
      </c>
      <c r="AB305" s="98">
        <v>0.54600720614742337</v>
      </c>
      <c r="AC305" s="100">
        <v>0</v>
      </c>
      <c r="AD305" s="96">
        <v>0</v>
      </c>
      <c r="AE305" s="95">
        <v>1</v>
      </c>
      <c r="AF305" s="95">
        <v>0</v>
      </c>
      <c r="AG305" s="96">
        <v>1.0075000000000001</v>
      </c>
      <c r="AH305" s="96">
        <v>1.016200824295963</v>
      </c>
      <c r="AI305" s="96">
        <v>1.0238230697317869</v>
      </c>
      <c r="AJ305" s="96">
        <v>9888</v>
      </c>
      <c r="AK305" s="96">
        <v>9879.0000000000018</v>
      </c>
      <c r="AL305" s="96">
        <v>9542.3194748358856</v>
      </c>
      <c r="AM305" s="96">
        <v>9608.7458244761583</v>
      </c>
      <c r="AN305" s="96">
        <v>9658.0291870373621</v>
      </c>
      <c r="AO305" s="96">
        <v>9600</v>
      </c>
      <c r="AP305" s="96">
        <v>5280</v>
      </c>
      <c r="AQ305" s="96">
        <v>5316.7553326028928</v>
      </c>
      <c r="AR305" s="96">
        <v>5241.6691790152636</v>
      </c>
      <c r="AS305" s="96">
        <v>0</v>
      </c>
      <c r="AT305" s="96">
        <v>9599.9999999999982</v>
      </c>
      <c r="AU305" s="96">
        <v>9530.3075982095725</v>
      </c>
      <c r="AV305" s="96">
        <v>5316.7553326028928</v>
      </c>
      <c r="AW305" s="96">
        <v>5241.6691790152636</v>
      </c>
      <c r="AX305" s="96">
        <v>9600</v>
      </c>
      <c r="AY305" s="96">
        <v>9504</v>
      </c>
      <c r="AZ305" s="96">
        <v>9696</v>
      </c>
      <c r="BA305" s="96">
        <v>6096</v>
      </c>
      <c r="BB305" s="96">
        <v>9600</v>
      </c>
      <c r="BC305" s="96">
        <v>9600</v>
      </c>
      <c r="BD305" s="96">
        <v>9600</v>
      </c>
      <c r="BE305" s="96">
        <v>9600</v>
      </c>
      <c r="BF305" s="96">
        <v>9600</v>
      </c>
      <c r="BG305" s="96">
        <v>9600</v>
      </c>
      <c r="BH305" s="96">
        <v>9600</v>
      </c>
      <c r="BI305" s="96">
        <v>9600</v>
      </c>
      <c r="BJ305" s="96">
        <v>9600</v>
      </c>
      <c r="BK305" s="96">
        <v>9600</v>
      </c>
      <c r="BL305" s="96">
        <v>9600</v>
      </c>
      <c r="BM305" s="96">
        <v>9600</v>
      </c>
      <c r="BN305" s="96">
        <v>449.38079055625269</v>
      </c>
      <c r="BO305" s="96">
        <v>449.16819612834121</v>
      </c>
      <c r="BP305" s="96">
        <v>448.95616108460172</v>
      </c>
      <c r="BQ305" s="96">
        <v>156.05584875409161</v>
      </c>
      <c r="BR305" s="96">
        <v>155.8441558441572</v>
      </c>
      <c r="BS305" s="96">
        <v>155.63303648759609</v>
      </c>
      <c r="BT305" s="96">
        <v>155.42248835662139</v>
      </c>
      <c r="BU305" s="96">
        <v>155.20907158044039</v>
      </c>
      <c r="BV305" s="96">
        <v>154.99966823701141</v>
      </c>
      <c r="BW305" s="96">
        <v>154.79082917347779</v>
      </c>
      <c r="BX305" s="96">
        <v>154.58255211205409</v>
      </c>
      <c r="BY305" s="96">
        <v>154.3748347872054</v>
      </c>
      <c r="BZ305" s="96">
        <v>288.00000000000023</v>
      </c>
      <c r="CA305" s="96">
        <v>288.00000000000023</v>
      </c>
      <c r="CB305" s="96">
        <v>288.00000000000023</v>
      </c>
      <c r="CC305" s="96">
        <v>0</v>
      </c>
      <c r="CD305" s="96">
        <v>0</v>
      </c>
      <c r="CE305" s="96">
        <v>0</v>
      </c>
      <c r="CF305" s="96">
        <v>0</v>
      </c>
      <c r="CG305" s="96">
        <v>0</v>
      </c>
      <c r="CH305" s="96">
        <v>0</v>
      </c>
      <c r="CI305" s="96">
        <v>0</v>
      </c>
      <c r="CJ305" s="96">
        <v>0</v>
      </c>
      <c r="CK305" s="96">
        <v>0</v>
      </c>
      <c r="CL305" s="96">
        <v>9600</v>
      </c>
      <c r="CM305" s="96">
        <v>9600</v>
      </c>
      <c r="CN305" s="96">
        <v>9600</v>
      </c>
      <c r="CO305" s="96">
        <v>9600</v>
      </c>
      <c r="CP305" s="96">
        <v>9600</v>
      </c>
      <c r="CQ305" s="96">
        <v>9600</v>
      </c>
      <c r="CR305" s="96">
        <v>9600</v>
      </c>
      <c r="CS305" s="96">
        <v>9600</v>
      </c>
      <c r="CT305" s="96">
        <v>9600</v>
      </c>
      <c r="CU305" s="96">
        <v>9600</v>
      </c>
      <c r="CV305" s="96">
        <v>9600</v>
      </c>
      <c r="CW305" s="96">
        <v>9600</v>
      </c>
      <c r="CX305" s="96">
        <v>156.6803791808276</v>
      </c>
      <c r="CY305" s="96">
        <v>156.47397682363149</v>
      </c>
      <c r="CZ305" s="96">
        <v>156.26811755786531</v>
      </c>
      <c r="DA305" s="96">
        <v>156.05584875409161</v>
      </c>
      <c r="DB305" s="96">
        <v>155.8441558441572</v>
      </c>
      <c r="DC305" s="96">
        <v>155.63303648759609</v>
      </c>
      <c r="DD305" s="96">
        <v>155.42248835662139</v>
      </c>
      <c r="DE305" s="96">
        <v>155.20907158044039</v>
      </c>
      <c r="DF305" s="96">
        <v>154.99966823701141</v>
      </c>
      <c r="DG305" s="96">
        <v>154.79082917347779</v>
      </c>
      <c r="DH305" s="96">
        <v>154.58255211205409</v>
      </c>
      <c r="DI305" s="96">
        <v>154.3748347872054</v>
      </c>
      <c r="DJ305" s="96">
        <v>0</v>
      </c>
      <c r="DK305" s="96">
        <v>0</v>
      </c>
      <c r="DL305" s="96">
        <v>0</v>
      </c>
      <c r="DM305" s="96">
        <v>0</v>
      </c>
      <c r="DN305" s="96">
        <v>0</v>
      </c>
      <c r="DO305" s="96">
        <v>0</v>
      </c>
      <c r="DP305" s="96">
        <v>0</v>
      </c>
      <c r="DQ305" s="96">
        <v>0</v>
      </c>
      <c r="DR305" s="96">
        <v>0</v>
      </c>
      <c r="DS305" s="96">
        <v>0</v>
      </c>
      <c r="DT305" s="96">
        <v>0</v>
      </c>
      <c r="DU305" s="96">
        <v>0</v>
      </c>
      <c r="DV305" s="96">
        <v>147.61758106383809</v>
      </c>
      <c r="DW305" s="96">
        <v>134.9825339982871</v>
      </c>
      <c r="DX305" s="96">
        <v>122.38020010531871</v>
      </c>
      <c r="DY305" s="96">
        <v>109.3849288954132</v>
      </c>
      <c r="DZ305" s="96">
        <v>96.424351175105727</v>
      </c>
      <c r="EA305" s="96">
        <v>83.498328197732974</v>
      </c>
      <c r="EB305" s="96">
        <v>70.606721955477525</v>
      </c>
      <c r="EC305" s="96">
        <v>57.538904145416581</v>
      </c>
      <c r="ED305" s="96">
        <v>44.716278867293369</v>
      </c>
      <c r="EE305" s="96">
        <v>31.927658464480398</v>
      </c>
      <c r="EF305" s="96">
        <v>19.17290784760652</v>
      </c>
      <c r="EG305" s="96">
        <v>6.4518926418926981</v>
      </c>
      <c r="EH305" s="101">
        <v>46113</v>
      </c>
      <c r="EI305" s="99">
        <v>0.03</v>
      </c>
      <c r="EJ305" t="s">
        <v>376</v>
      </c>
      <c r="EK305" s="101"/>
      <c r="EL305" s="99"/>
      <c r="EN305" s="101"/>
      <c r="EO305" s="99"/>
      <c r="EQ305" s="101"/>
      <c r="ER305" s="99"/>
    </row>
    <row r="306" spans="1:148" x14ac:dyDescent="0.3">
      <c r="A306" t="s">
        <v>41</v>
      </c>
      <c r="B306" t="s">
        <v>58</v>
      </c>
      <c r="C306" t="s">
        <v>89</v>
      </c>
      <c r="D306" t="s">
        <v>481</v>
      </c>
      <c r="E306" t="s">
        <v>744</v>
      </c>
      <c r="F306" s="94">
        <v>25200</v>
      </c>
      <c r="G306" s="95">
        <v>12</v>
      </c>
      <c r="H306" s="96">
        <v>1.04</v>
      </c>
      <c r="I306" s="96">
        <v>1.0377777777777779</v>
      </c>
      <c r="J306" s="97">
        <v>0.9900000000000001</v>
      </c>
      <c r="K306" s="96">
        <v>1.0021413276231259</v>
      </c>
      <c r="L306" s="96">
        <v>1.0101010101010099</v>
      </c>
      <c r="M306" s="96">
        <v>1</v>
      </c>
      <c r="N306" s="98">
        <v>0.53400000000000003</v>
      </c>
      <c r="O306" s="98">
        <v>0.54054895853611051</v>
      </c>
      <c r="P306" s="98">
        <v>0.5393939393939392</v>
      </c>
      <c r="Q306" s="99">
        <v>0</v>
      </c>
      <c r="R306" s="96">
        <v>0.99999999999999978</v>
      </c>
      <c r="S306" s="96">
        <v>1.0101010101010099</v>
      </c>
      <c r="T306" s="99">
        <v>-2.1367521367520181E-3</v>
      </c>
      <c r="U306" s="99">
        <v>2.1413276231263541E-3</v>
      </c>
      <c r="V306" s="95">
        <v>0</v>
      </c>
      <c r="W306" s="99">
        <v>0</v>
      </c>
      <c r="X306" s="99">
        <v>0</v>
      </c>
      <c r="Y306" s="95">
        <v>0</v>
      </c>
      <c r="Z306" s="95">
        <v>1</v>
      </c>
      <c r="AA306" s="98">
        <v>0.54054895853611051</v>
      </c>
      <c r="AB306" s="98">
        <v>0.5393939393939392</v>
      </c>
      <c r="AC306" s="100">
        <v>0</v>
      </c>
      <c r="AD306" s="96">
        <v>0</v>
      </c>
      <c r="AE306" s="95">
        <v>1</v>
      </c>
      <c r="AF306" s="95">
        <v>0</v>
      </c>
      <c r="AG306" s="96">
        <v>1.013333333333333</v>
      </c>
      <c r="AH306" s="96">
        <v>1</v>
      </c>
      <c r="AI306" s="96">
        <v>1.013333333333333</v>
      </c>
      <c r="AJ306" s="96">
        <v>26208</v>
      </c>
      <c r="AK306" s="96">
        <v>26152</v>
      </c>
      <c r="AL306" s="96">
        <v>24948</v>
      </c>
      <c r="AM306" s="96">
        <v>25253.961456102781</v>
      </c>
      <c r="AN306" s="96">
        <v>25454.545454545449</v>
      </c>
      <c r="AO306" s="96">
        <v>25200</v>
      </c>
      <c r="AP306" s="96">
        <v>13456.8</v>
      </c>
      <c r="AQ306" s="96">
        <v>13621.833755109979</v>
      </c>
      <c r="AR306" s="96">
        <v>13592.72727272727</v>
      </c>
      <c r="AS306" s="96">
        <v>0</v>
      </c>
      <c r="AT306" s="96">
        <v>25199.999999999989</v>
      </c>
      <c r="AU306" s="96">
        <v>25454.545454545449</v>
      </c>
      <c r="AV306" s="96">
        <v>13621.833755109979</v>
      </c>
      <c r="AW306" s="96">
        <v>13592.72727272727</v>
      </c>
      <c r="AX306" s="96">
        <v>25200</v>
      </c>
      <c r="AY306" s="96">
        <v>24948</v>
      </c>
      <c r="AZ306" s="96">
        <v>24948</v>
      </c>
      <c r="BA306" s="96">
        <v>16506</v>
      </c>
      <c r="BB306" s="96">
        <v>25200</v>
      </c>
      <c r="BC306" s="96">
        <v>25200</v>
      </c>
      <c r="BD306" s="96">
        <v>25200</v>
      </c>
      <c r="BE306" s="96">
        <v>25200</v>
      </c>
      <c r="BF306" s="96">
        <v>25200</v>
      </c>
      <c r="BG306" s="96">
        <v>25200</v>
      </c>
      <c r="BH306" s="96">
        <v>25200</v>
      </c>
      <c r="BI306" s="96">
        <v>25200</v>
      </c>
      <c r="BJ306" s="96">
        <v>25200</v>
      </c>
      <c r="BK306" s="96">
        <v>25200</v>
      </c>
      <c r="BL306" s="96">
        <v>25200</v>
      </c>
      <c r="BM306" s="96">
        <v>25200</v>
      </c>
      <c r="BN306" s="96">
        <v>1008.000000000001</v>
      </c>
      <c r="BO306" s="96">
        <v>1008.000000000001</v>
      </c>
      <c r="BP306" s="96">
        <v>1008.000000000001</v>
      </c>
      <c r="BQ306" s="96">
        <v>1008.000000000001</v>
      </c>
      <c r="BR306" s="96">
        <v>0</v>
      </c>
      <c r="BS306" s="96">
        <v>0</v>
      </c>
      <c r="BT306" s="96">
        <v>0</v>
      </c>
      <c r="BU306" s="96">
        <v>0</v>
      </c>
      <c r="BV306" s="96">
        <v>0</v>
      </c>
      <c r="BW306" s="96">
        <v>0</v>
      </c>
      <c r="BX306" s="96">
        <v>0</v>
      </c>
      <c r="BY306" s="96">
        <v>0</v>
      </c>
      <c r="BZ306" s="96">
        <v>1008.000000000001</v>
      </c>
      <c r="CA306" s="96">
        <v>1008.000000000001</v>
      </c>
      <c r="CB306" s="96">
        <v>1008.000000000001</v>
      </c>
      <c r="CC306" s="96">
        <v>1008.000000000001</v>
      </c>
      <c r="CD306" s="96">
        <v>0</v>
      </c>
      <c r="CE306" s="96">
        <v>0</v>
      </c>
      <c r="CF306" s="96">
        <v>0</v>
      </c>
      <c r="CG306" s="96">
        <v>0</v>
      </c>
      <c r="CH306" s="96">
        <v>0</v>
      </c>
      <c r="CI306" s="96">
        <v>0</v>
      </c>
      <c r="CJ306" s="96">
        <v>0</v>
      </c>
      <c r="CK306" s="96">
        <v>0</v>
      </c>
      <c r="CL306" s="96">
        <v>25200</v>
      </c>
      <c r="CM306" s="96">
        <v>25200</v>
      </c>
      <c r="CN306" s="96">
        <v>25200</v>
      </c>
      <c r="CO306" s="96">
        <v>25200</v>
      </c>
      <c r="CP306" s="96">
        <v>25200</v>
      </c>
      <c r="CQ306" s="96">
        <v>25200</v>
      </c>
      <c r="CR306" s="96">
        <v>25200</v>
      </c>
      <c r="CS306" s="96">
        <v>25200</v>
      </c>
      <c r="CT306" s="96">
        <v>25200</v>
      </c>
      <c r="CU306" s="96">
        <v>25200</v>
      </c>
      <c r="CV306" s="96">
        <v>25200</v>
      </c>
      <c r="CW306" s="96">
        <v>25200</v>
      </c>
      <c r="CX306" s="96">
        <v>0</v>
      </c>
      <c r="CY306" s="96">
        <v>0</v>
      </c>
      <c r="CZ306" s="96">
        <v>0</v>
      </c>
      <c r="DA306" s="96">
        <v>0</v>
      </c>
      <c r="DB306" s="96">
        <v>0</v>
      </c>
      <c r="DC306" s="96">
        <v>0</v>
      </c>
      <c r="DD306" s="96">
        <v>0</v>
      </c>
      <c r="DE306" s="96">
        <v>0</v>
      </c>
      <c r="DF306" s="96">
        <v>0</v>
      </c>
      <c r="DG306" s="96">
        <v>0</v>
      </c>
      <c r="DH306" s="96">
        <v>0</v>
      </c>
      <c r="DI306" s="96">
        <v>0</v>
      </c>
      <c r="DJ306" s="96">
        <v>0</v>
      </c>
      <c r="DK306" s="96">
        <v>0</v>
      </c>
      <c r="DL306" s="96">
        <v>0</v>
      </c>
      <c r="DM306" s="96">
        <v>0</v>
      </c>
      <c r="DN306" s="96">
        <v>0</v>
      </c>
      <c r="DO306" s="96">
        <v>0</v>
      </c>
      <c r="DP306" s="96">
        <v>0</v>
      </c>
      <c r="DQ306" s="96">
        <v>0</v>
      </c>
      <c r="DR306" s="96">
        <v>0</v>
      </c>
      <c r="DS306" s="96">
        <v>0</v>
      </c>
      <c r="DT306" s="96">
        <v>0</v>
      </c>
      <c r="DU306" s="96">
        <v>0</v>
      </c>
      <c r="DV306" s="96">
        <v>0</v>
      </c>
      <c r="DW306" s="96">
        <v>0</v>
      </c>
      <c r="DX306" s="96">
        <v>0</v>
      </c>
      <c r="DY306" s="96">
        <v>0</v>
      </c>
      <c r="DZ306" s="96">
        <v>0</v>
      </c>
      <c r="EA306" s="96">
        <v>0</v>
      </c>
      <c r="EB306" s="96">
        <v>0</v>
      </c>
      <c r="EC306" s="96">
        <v>0</v>
      </c>
      <c r="ED306" s="96">
        <v>0</v>
      </c>
      <c r="EE306" s="96">
        <v>0</v>
      </c>
      <c r="EF306" s="96">
        <v>0</v>
      </c>
      <c r="EG306" s="96">
        <v>0</v>
      </c>
      <c r="EH306" s="101">
        <v>46143</v>
      </c>
      <c r="EI306" s="99">
        <v>0.04</v>
      </c>
      <c r="EJ306" t="s">
        <v>376</v>
      </c>
      <c r="EK306" s="101"/>
      <c r="EL306" s="99"/>
      <c r="EN306" s="101"/>
      <c r="EO306" s="99"/>
      <c r="EQ306" s="101"/>
      <c r="ER306" s="99"/>
    </row>
    <row r="307" spans="1:148" x14ac:dyDescent="0.3">
      <c r="A307" t="s">
        <v>41</v>
      </c>
      <c r="B307" t="s">
        <v>58</v>
      </c>
      <c r="C307" t="s">
        <v>91</v>
      </c>
      <c r="D307" t="s">
        <v>483</v>
      </c>
      <c r="E307" t="s">
        <v>745</v>
      </c>
      <c r="F307" s="94">
        <v>20400</v>
      </c>
      <c r="G307" s="95">
        <v>12</v>
      </c>
      <c r="H307" s="96">
        <v>1</v>
      </c>
      <c r="I307" s="96">
        <v>1.01125</v>
      </c>
      <c r="J307" s="97">
        <v>0.99299370897155337</v>
      </c>
      <c r="K307" s="96">
        <v>0.9888751545117429</v>
      </c>
      <c r="L307" s="96">
        <v>1.007055725494679</v>
      </c>
      <c r="M307" s="96">
        <v>1</v>
      </c>
      <c r="N307" s="98">
        <v>0.56200000000000006</v>
      </c>
      <c r="O307" s="98">
        <v>0.55966904101657333</v>
      </c>
      <c r="P307" s="98">
        <v>0.53942496526489814</v>
      </c>
      <c r="Q307" s="99">
        <v>0</v>
      </c>
      <c r="R307" s="96">
        <v>0.96269554753309261</v>
      </c>
      <c r="S307" s="96">
        <v>0.99702434638596604</v>
      </c>
      <c r="T307" s="99">
        <v>1.1249999999999981E-2</v>
      </c>
      <c r="U307" s="99">
        <v>2.7194066749073102E-2</v>
      </c>
      <c r="V307" s="95">
        <v>0</v>
      </c>
      <c r="W307" s="99">
        <v>0</v>
      </c>
      <c r="X307" s="99">
        <v>0</v>
      </c>
      <c r="Y307" s="95">
        <v>0</v>
      </c>
      <c r="Z307" s="95">
        <v>1</v>
      </c>
      <c r="AA307" s="98">
        <v>0.55966904101657333</v>
      </c>
      <c r="AB307" s="98">
        <v>0.53942496526489814</v>
      </c>
      <c r="AC307" s="100">
        <v>0</v>
      </c>
      <c r="AD307" s="96">
        <v>0</v>
      </c>
      <c r="AE307" s="95">
        <v>0</v>
      </c>
      <c r="AF307" s="95">
        <v>1</v>
      </c>
      <c r="AG307" s="96">
        <v>1.03</v>
      </c>
      <c r="AH307" s="96">
        <v>1.012138206284618</v>
      </c>
      <c r="AI307" s="96">
        <v>1.042501799533555</v>
      </c>
      <c r="AJ307" s="96">
        <v>20400</v>
      </c>
      <c r="AK307" s="96">
        <v>20629.5</v>
      </c>
      <c r="AL307" s="96">
        <v>20257.071663019691</v>
      </c>
      <c r="AM307" s="96">
        <v>20173.05315203956</v>
      </c>
      <c r="AN307" s="96">
        <v>20543.936800091458</v>
      </c>
      <c r="AO307" s="96">
        <v>20400</v>
      </c>
      <c r="AP307" s="96">
        <v>11464.8</v>
      </c>
      <c r="AQ307" s="96">
        <v>11417.2484367381</v>
      </c>
      <c r="AR307" s="96">
        <v>11004.26929140392</v>
      </c>
      <c r="AS307" s="96">
        <v>0</v>
      </c>
      <c r="AT307" s="96">
        <v>19638.989169675089</v>
      </c>
      <c r="AU307" s="96">
        <v>20339.296666273709</v>
      </c>
      <c r="AV307" s="96">
        <v>11417.2484367381</v>
      </c>
      <c r="AW307" s="96">
        <v>11004.26929140392</v>
      </c>
      <c r="AX307" s="96">
        <v>20400</v>
      </c>
      <c r="AY307" s="96">
        <v>20196</v>
      </c>
      <c r="AZ307" s="96">
        <v>20502</v>
      </c>
      <c r="BA307" s="96">
        <v>12750</v>
      </c>
      <c r="BB307" s="96">
        <v>20400</v>
      </c>
      <c r="BC307" s="96">
        <v>20400</v>
      </c>
      <c r="BD307" s="96">
        <v>20400</v>
      </c>
      <c r="BE307" s="96">
        <v>20400</v>
      </c>
      <c r="BF307" s="96">
        <v>20400</v>
      </c>
      <c r="BG307" s="96">
        <v>20400</v>
      </c>
      <c r="BH307" s="96">
        <v>20400</v>
      </c>
      <c r="BI307" s="96">
        <v>20400</v>
      </c>
      <c r="BJ307" s="96">
        <v>20400</v>
      </c>
      <c r="BK307" s="96">
        <v>20400</v>
      </c>
      <c r="BL307" s="96">
        <v>20400</v>
      </c>
      <c r="BM307" s="96">
        <v>20400</v>
      </c>
      <c r="BN307" s="96">
        <v>248.9926265277814</v>
      </c>
      <c r="BO307" s="96">
        <v>248.74724393666159</v>
      </c>
      <c r="BP307" s="96">
        <v>248.5023445191606</v>
      </c>
      <c r="BQ307" s="96">
        <v>1074.1796359271841</v>
      </c>
      <c r="BR307" s="96">
        <v>1073.9173674832259</v>
      </c>
      <c r="BS307" s="96">
        <v>1073.655631342541</v>
      </c>
      <c r="BT307" s="96">
        <v>1073.3944258862221</v>
      </c>
      <c r="BU307" s="96">
        <v>1073.129480517325</v>
      </c>
      <c r="BV307" s="96">
        <v>1072.869340232857</v>
      </c>
      <c r="BW307" s="96">
        <v>1072.609725789084</v>
      </c>
      <c r="BX307" s="96">
        <v>1072.350635593217</v>
      </c>
      <c r="BY307" s="96">
        <v>1072.0920680589329</v>
      </c>
      <c r="BZ307" s="96">
        <v>0</v>
      </c>
      <c r="CA307" s="96">
        <v>0</v>
      </c>
      <c r="CB307" s="96">
        <v>0</v>
      </c>
      <c r="CC307" s="96">
        <v>816.00000000000068</v>
      </c>
      <c r="CD307" s="96">
        <v>816.00000000000068</v>
      </c>
      <c r="CE307" s="96">
        <v>816.00000000000068</v>
      </c>
      <c r="CF307" s="96">
        <v>816.00000000000068</v>
      </c>
      <c r="CG307" s="96">
        <v>816.00000000000068</v>
      </c>
      <c r="CH307" s="96">
        <v>816.00000000000068</v>
      </c>
      <c r="CI307" s="96">
        <v>816.00000000000068</v>
      </c>
      <c r="CJ307" s="96">
        <v>816.00000000000068</v>
      </c>
      <c r="CK307" s="96">
        <v>816.00000000000068</v>
      </c>
      <c r="CL307" s="96">
        <v>20400</v>
      </c>
      <c r="CM307" s="96">
        <v>20400</v>
      </c>
      <c r="CN307" s="96">
        <v>20400</v>
      </c>
      <c r="CO307" s="96">
        <v>20400</v>
      </c>
      <c r="CP307" s="96">
        <v>20400</v>
      </c>
      <c r="CQ307" s="96">
        <v>20400</v>
      </c>
      <c r="CR307" s="96">
        <v>20400</v>
      </c>
      <c r="CS307" s="96">
        <v>20400</v>
      </c>
      <c r="CT307" s="96">
        <v>20400</v>
      </c>
      <c r="CU307" s="96">
        <v>20400</v>
      </c>
      <c r="CV307" s="96">
        <v>20400</v>
      </c>
      <c r="CW307" s="96">
        <v>20400</v>
      </c>
      <c r="CX307" s="96">
        <v>248.9926265277814</v>
      </c>
      <c r="CY307" s="96">
        <v>248.74724393666159</v>
      </c>
      <c r="CZ307" s="96">
        <v>248.5023445191606</v>
      </c>
      <c r="DA307" s="96">
        <v>248.24964992998349</v>
      </c>
      <c r="DB307" s="96">
        <v>247.99746873386849</v>
      </c>
      <c r="DC307" s="96">
        <v>247.7457993678257</v>
      </c>
      <c r="DD307" s="96">
        <v>247.49464027521131</v>
      </c>
      <c r="DE307" s="96">
        <v>247.23988511281061</v>
      </c>
      <c r="DF307" s="96">
        <v>246.98975022390121</v>
      </c>
      <c r="DG307" s="96">
        <v>246.74012095104021</v>
      </c>
      <c r="DH307" s="96">
        <v>246.49099576271021</v>
      </c>
      <c r="DI307" s="96">
        <v>246.24237313359021</v>
      </c>
      <c r="DJ307" s="96">
        <v>816.00000000000068</v>
      </c>
      <c r="DK307" s="96">
        <v>816.00000000000068</v>
      </c>
      <c r="DL307" s="96">
        <v>816.00000000000068</v>
      </c>
      <c r="DM307" s="96">
        <v>0</v>
      </c>
      <c r="DN307" s="96">
        <v>0</v>
      </c>
      <c r="DO307" s="96">
        <v>0</v>
      </c>
      <c r="DP307" s="96">
        <v>0</v>
      </c>
      <c r="DQ307" s="96">
        <v>0</v>
      </c>
      <c r="DR307" s="96">
        <v>0</v>
      </c>
      <c r="DS307" s="96">
        <v>0</v>
      </c>
      <c r="DT307" s="96">
        <v>0</v>
      </c>
      <c r="DU307" s="96">
        <v>0</v>
      </c>
      <c r="DV307" s="96">
        <v>1060.965790647351</v>
      </c>
      <c r="DW307" s="96">
        <v>1040.070761411265</v>
      </c>
      <c r="DX307" s="96">
        <v>1019.21638063208</v>
      </c>
      <c r="DY307" s="96">
        <v>174.70931190092</v>
      </c>
      <c r="DZ307" s="96">
        <v>154.059790388126</v>
      </c>
      <c r="EA307" s="96">
        <v>133.45167652859701</v>
      </c>
      <c r="EB307" s="96">
        <v>112.88484589743859</v>
      </c>
      <c r="EC307" s="96">
        <v>92.023030362679052</v>
      </c>
      <c r="ED307" s="96">
        <v>71.539066596749564</v>
      </c>
      <c r="EE307" s="96">
        <v>51.096013751327888</v>
      </c>
      <c r="EF307" s="96">
        <v>30.69374938671459</v>
      </c>
      <c r="EG307" s="96">
        <v>10.332151551290989</v>
      </c>
      <c r="EH307" s="101">
        <v>46478</v>
      </c>
      <c r="EI307" s="99">
        <v>0.04</v>
      </c>
      <c r="EJ307" t="s">
        <v>377</v>
      </c>
      <c r="EK307" s="101"/>
      <c r="EL307" s="99"/>
      <c r="EN307" s="101"/>
      <c r="EO307" s="99"/>
      <c r="EQ307" s="101"/>
      <c r="ER307" s="99"/>
    </row>
    <row r="308" spans="1:148" x14ac:dyDescent="0.3">
      <c r="A308" t="s">
        <v>41</v>
      </c>
      <c r="B308" t="s">
        <v>58</v>
      </c>
      <c r="C308" t="s">
        <v>93</v>
      </c>
      <c r="D308" t="s">
        <v>485</v>
      </c>
      <c r="E308" t="s">
        <v>746</v>
      </c>
      <c r="F308" s="94">
        <v>15600</v>
      </c>
      <c r="G308" s="95">
        <v>12</v>
      </c>
      <c r="H308" s="96">
        <v>1.06</v>
      </c>
      <c r="I308" s="96">
        <v>1.0525</v>
      </c>
      <c r="J308" s="97">
        <v>0.98900209700948194</v>
      </c>
      <c r="K308" s="96">
        <v>1.0071258907363421</v>
      </c>
      <c r="L308" s="96">
        <v>1.011120201892163</v>
      </c>
      <c r="M308" s="96">
        <v>1</v>
      </c>
      <c r="N308" s="98">
        <v>0.54600000000000004</v>
      </c>
      <c r="O308" s="98">
        <v>0.55600563234879641</v>
      </c>
      <c r="P308" s="98">
        <v>0.55393690670249385</v>
      </c>
      <c r="Q308" s="99">
        <v>0</v>
      </c>
      <c r="R308" s="96">
        <v>0.99999999999999978</v>
      </c>
      <c r="S308" s="96">
        <v>1.0145364591620769</v>
      </c>
      <c r="T308" s="99">
        <v>-7.0754716981130672E-3</v>
      </c>
      <c r="U308" s="99">
        <v>7.1258907363420656E-3</v>
      </c>
      <c r="V308" s="95">
        <v>0</v>
      </c>
      <c r="W308" s="99">
        <v>0</v>
      </c>
      <c r="X308" s="99">
        <v>0</v>
      </c>
      <c r="Y308" s="95">
        <v>0</v>
      </c>
      <c r="Z308" s="95">
        <v>1</v>
      </c>
      <c r="AA308" s="98">
        <v>0.55600563234879641</v>
      </c>
      <c r="AB308" s="98">
        <v>0.55393690670249385</v>
      </c>
      <c r="AC308" s="100">
        <v>0</v>
      </c>
      <c r="AD308" s="96">
        <v>0</v>
      </c>
      <c r="AE308" s="95">
        <v>1</v>
      </c>
      <c r="AF308" s="95">
        <v>0</v>
      </c>
      <c r="AG308" s="96">
        <v>1.03</v>
      </c>
      <c r="AH308" s="96">
        <v>0.99597028697853884</v>
      </c>
      <c r="AI308" s="96">
        <v>1.0258495176558471</v>
      </c>
      <c r="AJ308" s="96">
        <v>16536</v>
      </c>
      <c r="AK308" s="96">
        <v>16419</v>
      </c>
      <c r="AL308" s="96">
        <v>15428.43271334792</v>
      </c>
      <c r="AM308" s="96">
        <v>15711.16389548693</v>
      </c>
      <c r="AN308" s="96">
        <v>15773.475149517741</v>
      </c>
      <c r="AO308" s="96">
        <v>15600</v>
      </c>
      <c r="AP308" s="96">
        <v>8517.6</v>
      </c>
      <c r="AQ308" s="96">
        <v>8673.6878646412242</v>
      </c>
      <c r="AR308" s="96">
        <v>8641.4157445589044</v>
      </c>
      <c r="AS308" s="96">
        <v>0</v>
      </c>
      <c r="AT308" s="96">
        <v>15600</v>
      </c>
      <c r="AU308" s="96">
        <v>15826.768762928399</v>
      </c>
      <c r="AV308" s="96">
        <v>8673.6878646412242</v>
      </c>
      <c r="AW308" s="96">
        <v>8641.4157445589044</v>
      </c>
      <c r="AX308" s="96">
        <v>15600</v>
      </c>
      <c r="AY308" s="96">
        <v>15444</v>
      </c>
      <c r="AZ308" s="96">
        <v>15366</v>
      </c>
      <c r="BA308" s="96">
        <v>10062</v>
      </c>
      <c r="BB308" s="96">
        <v>15600</v>
      </c>
      <c r="BC308" s="96">
        <v>15600</v>
      </c>
      <c r="BD308" s="96">
        <v>15600</v>
      </c>
      <c r="BE308" s="96">
        <v>15600</v>
      </c>
      <c r="BF308" s="96">
        <v>15600</v>
      </c>
      <c r="BG308" s="96">
        <v>15600</v>
      </c>
      <c r="BH308" s="96">
        <v>15600</v>
      </c>
      <c r="BI308" s="96">
        <v>15600</v>
      </c>
      <c r="BJ308" s="96">
        <v>15600</v>
      </c>
      <c r="BK308" s="96">
        <v>15600</v>
      </c>
      <c r="BL308" s="96">
        <v>15600</v>
      </c>
      <c r="BM308" s="96">
        <v>15600</v>
      </c>
      <c r="BN308" s="96">
        <v>869.48680621752419</v>
      </c>
      <c r="BO308" s="96">
        <v>869.46517626827267</v>
      </c>
      <c r="BP308" s="96">
        <v>869.44353224641441</v>
      </c>
      <c r="BQ308" s="96">
        <v>869.42113971804906</v>
      </c>
      <c r="BR308" s="96">
        <v>869.39873211694612</v>
      </c>
      <c r="BS308" s="96">
        <v>869.37630942788201</v>
      </c>
      <c r="BT308" s="96">
        <v>-62.873706004141113</v>
      </c>
      <c r="BU308" s="96">
        <v>-62.895235360068327</v>
      </c>
      <c r="BV308" s="96">
        <v>-62.916431862632692</v>
      </c>
      <c r="BW308" s="96">
        <v>-62.937642656999188</v>
      </c>
      <c r="BX308" s="96">
        <v>-62.958867757629598</v>
      </c>
      <c r="BY308" s="96">
        <v>-62.980107179001273</v>
      </c>
      <c r="BZ308" s="96">
        <v>936.0000000000008</v>
      </c>
      <c r="CA308" s="96">
        <v>936.0000000000008</v>
      </c>
      <c r="CB308" s="96">
        <v>936.0000000000008</v>
      </c>
      <c r="CC308" s="96">
        <v>936.0000000000008</v>
      </c>
      <c r="CD308" s="96">
        <v>936.0000000000008</v>
      </c>
      <c r="CE308" s="96">
        <v>936.0000000000008</v>
      </c>
      <c r="CF308" s="96">
        <v>0</v>
      </c>
      <c r="CG308" s="96">
        <v>0</v>
      </c>
      <c r="CH308" s="96">
        <v>0</v>
      </c>
      <c r="CI308" s="96">
        <v>0</v>
      </c>
      <c r="CJ308" s="96">
        <v>0</v>
      </c>
      <c r="CK308" s="96">
        <v>0</v>
      </c>
      <c r="CL308" s="96">
        <v>15600</v>
      </c>
      <c r="CM308" s="96">
        <v>15600</v>
      </c>
      <c r="CN308" s="96">
        <v>15600</v>
      </c>
      <c r="CO308" s="96">
        <v>15600</v>
      </c>
      <c r="CP308" s="96">
        <v>15600</v>
      </c>
      <c r="CQ308" s="96">
        <v>15600</v>
      </c>
      <c r="CR308" s="96">
        <v>15600</v>
      </c>
      <c r="CS308" s="96">
        <v>15600</v>
      </c>
      <c r="CT308" s="96">
        <v>15600</v>
      </c>
      <c r="CU308" s="96">
        <v>15600</v>
      </c>
      <c r="CV308" s="96">
        <v>15600</v>
      </c>
      <c r="CW308" s="96">
        <v>15600</v>
      </c>
      <c r="CX308" s="96">
        <v>-62.748296021202819</v>
      </c>
      <c r="CY308" s="96">
        <v>-62.768701633706002</v>
      </c>
      <c r="CZ308" s="96">
        <v>-62.789120522249853</v>
      </c>
      <c r="DA308" s="96">
        <v>-62.810245549010531</v>
      </c>
      <c r="DB308" s="96">
        <v>-62.831384795333811</v>
      </c>
      <c r="DC308" s="96">
        <v>-62.852538275584457</v>
      </c>
      <c r="DD308" s="96">
        <v>-62.873706004141113</v>
      </c>
      <c r="DE308" s="96">
        <v>-62.895235360068327</v>
      </c>
      <c r="DF308" s="96">
        <v>-62.916431862632692</v>
      </c>
      <c r="DG308" s="96">
        <v>-62.937642656999188</v>
      </c>
      <c r="DH308" s="96">
        <v>-62.958867757629598</v>
      </c>
      <c r="DI308" s="96">
        <v>-62.980107179001273</v>
      </c>
      <c r="DJ308" s="96">
        <v>0</v>
      </c>
      <c r="DK308" s="96">
        <v>0</v>
      </c>
      <c r="DL308" s="96">
        <v>0</v>
      </c>
      <c r="DM308" s="96">
        <v>0</v>
      </c>
      <c r="DN308" s="96">
        <v>0</v>
      </c>
      <c r="DO308" s="96">
        <v>0</v>
      </c>
      <c r="DP308" s="96">
        <v>0</v>
      </c>
      <c r="DQ308" s="96">
        <v>0</v>
      </c>
      <c r="DR308" s="96">
        <v>0</v>
      </c>
      <c r="DS308" s="96">
        <v>0</v>
      </c>
      <c r="DT308" s="96">
        <v>0</v>
      </c>
      <c r="DU308" s="96">
        <v>0</v>
      </c>
      <c r="DV308" s="96">
        <v>-60.326294417367613</v>
      </c>
      <c r="DW308" s="96">
        <v>-55.25241009861719</v>
      </c>
      <c r="DX308" s="96">
        <v>-50.175211333100521</v>
      </c>
      <c r="DY308" s="96">
        <v>-44.922415798159633</v>
      </c>
      <c r="DZ308" s="96">
        <v>-39.666070231614192</v>
      </c>
      <c r="EA308" s="96">
        <v>-34.406171033381838</v>
      </c>
      <c r="EB308" s="96">
        <v>-29.14271459852036</v>
      </c>
      <c r="EC308" s="96">
        <v>-23.789323085626219</v>
      </c>
      <c r="ED308" s="96">
        <v>-18.518682879204729</v>
      </c>
      <c r="EE308" s="96">
        <v>-13.24447453263096</v>
      </c>
      <c r="EF308" s="96">
        <v>-7.9666944213154789</v>
      </c>
      <c r="EG308" s="96">
        <v>-2.6853389157587948</v>
      </c>
      <c r="EH308" s="101">
        <v>46204</v>
      </c>
      <c r="EI308" s="99">
        <v>0.06</v>
      </c>
      <c r="EJ308" t="s">
        <v>376</v>
      </c>
      <c r="EK308" s="101"/>
      <c r="EL308" s="99"/>
      <c r="EN308" s="101"/>
      <c r="EO308" s="99"/>
      <c r="EQ308" s="101"/>
      <c r="ER308" s="99"/>
    </row>
    <row r="309" spans="1:148" x14ac:dyDescent="0.3">
      <c r="A309" t="s">
        <v>41</v>
      </c>
      <c r="B309" t="s">
        <v>58</v>
      </c>
      <c r="C309" t="s">
        <v>95</v>
      </c>
      <c r="D309" t="s">
        <v>487</v>
      </c>
      <c r="E309" t="s">
        <v>747</v>
      </c>
      <c r="F309" s="94">
        <v>10800</v>
      </c>
      <c r="G309" s="95">
        <v>12</v>
      </c>
      <c r="H309" s="96">
        <v>1.02</v>
      </c>
      <c r="I309" s="96">
        <v>1.0165972222222219</v>
      </c>
      <c r="J309" s="97">
        <v>0.99199580598103554</v>
      </c>
      <c r="K309" s="96">
        <v>1.0033472231709819</v>
      </c>
      <c r="L309" s="96">
        <v>1.008068778084247</v>
      </c>
      <c r="M309" s="96">
        <v>1</v>
      </c>
      <c r="N309" s="98">
        <v>0.53</v>
      </c>
      <c r="O309" s="98">
        <v>0.53606479490578263</v>
      </c>
      <c r="P309" s="98">
        <v>0.53071308926171978</v>
      </c>
      <c r="Q309" s="99">
        <v>0</v>
      </c>
      <c r="R309" s="96">
        <v>1</v>
      </c>
      <c r="S309" s="96">
        <v>1.0013454514372071</v>
      </c>
      <c r="T309" s="99">
        <v>-3.336056644880236E-3</v>
      </c>
      <c r="U309" s="99">
        <v>3.3472231709814611E-3</v>
      </c>
      <c r="V309" s="95">
        <v>0</v>
      </c>
      <c r="W309" s="99">
        <v>0</v>
      </c>
      <c r="X309" s="99">
        <v>0</v>
      </c>
      <c r="Y309" s="95">
        <v>0</v>
      </c>
      <c r="Z309" s="95">
        <v>1</v>
      </c>
      <c r="AA309" s="98">
        <v>0.53606479490578263</v>
      </c>
      <c r="AB309" s="98">
        <v>0.53071308926171978</v>
      </c>
      <c r="AC309" s="100">
        <v>0</v>
      </c>
      <c r="AD309" s="96">
        <v>0</v>
      </c>
      <c r="AE309" s="95">
        <v>1</v>
      </c>
      <c r="AF309" s="95">
        <v>0</v>
      </c>
      <c r="AG309" s="96">
        <v>1.011666666666666</v>
      </c>
      <c r="AH309" s="96">
        <v>1.0080839018517109</v>
      </c>
      <c r="AI309" s="96">
        <v>1.019845039965944</v>
      </c>
      <c r="AJ309" s="96">
        <v>11016</v>
      </c>
      <c r="AK309" s="96">
        <v>10979.25</v>
      </c>
      <c r="AL309" s="96">
        <v>10713.554704595181</v>
      </c>
      <c r="AM309" s="96">
        <v>10836.1500102466</v>
      </c>
      <c r="AN309" s="96">
        <v>10887.142803309869</v>
      </c>
      <c r="AO309" s="96">
        <v>10800</v>
      </c>
      <c r="AP309" s="96">
        <v>5724</v>
      </c>
      <c r="AQ309" s="96">
        <v>5789.4997849824522</v>
      </c>
      <c r="AR309" s="96">
        <v>5731.7013640265741</v>
      </c>
      <c r="AS309" s="96">
        <v>0</v>
      </c>
      <c r="AT309" s="96">
        <v>10800</v>
      </c>
      <c r="AU309" s="96">
        <v>10814.53087552183</v>
      </c>
      <c r="AV309" s="96">
        <v>5789.4997849824522</v>
      </c>
      <c r="AW309" s="96">
        <v>5731.7013640265741</v>
      </c>
      <c r="AX309" s="96">
        <v>10800</v>
      </c>
      <c r="AY309" s="96">
        <v>10692</v>
      </c>
      <c r="AZ309" s="96">
        <v>10800</v>
      </c>
      <c r="BA309" s="96">
        <v>6642</v>
      </c>
      <c r="BB309" s="96">
        <v>10800</v>
      </c>
      <c r="BC309" s="96">
        <v>10800</v>
      </c>
      <c r="BD309" s="96">
        <v>10800</v>
      </c>
      <c r="BE309" s="96">
        <v>10800</v>
      </c>
      <c r="BF309" s="96">
        <v>10800</v>
      </c>
      <c r="BG309" s="96">
        <v>10800</v>
      </c>
      <c r="BH309" s="96">
        <v>10800</v>
      </c>
      <c r="BI309" s="96">
        <v>10800</v>
      </c>
      <c r="BJ309" s="96">
        <v>10800</v>
      </c>
      <c r="BK309" s="96">
        <v>10800</v>
      </c>
      <c r="BL309" s="96">
        <v>10800</v>
      </c>
      <c r="BM309" s="96">
        <v>10800</v>
      </c>
      <c r="BN309" s="96">
        <v>305.38080048015559</v>
      </c>
      <c r="BO309" s="96">
        <v>305.32222592469037</v>
      </c>
      <c r="BP309" s="96">
        <v>305.26372809110921</v>
      </c>
      <c r="BQ309" s="96">
        <v>305.20332778702061</v>
      </c>
      <c r="BR309" s="96">
        <v>305.14300916739671</v>
      </c>
      <c r="BS309" s="96">
        <v>305.08277206664292</v>
      </c>
      <c r="BT309" s="96">
        <v>305.02261631961761</v>
      </c>
      <c r="BU309" s="96">
        <v>87.217213341446339</v>
      </c>
      <c r="BV309" s="96">
        <v>87.15839745290603</v>
      </c>
      <c r="BW309" s="96">
        <v>87.099660837192431</v>
      </c>
      <c r="BX309" s="96">
        <v>87.041003334142445</v>
      </c>
      <c r="BY309" s="96">
        <v>86.982424784034237</v>
      </c>
      <c r="BZ309" s="96">
        <v>216.0000000000002</v>
      </c>
      <c r="CA309" s="96">
        <v>216.0000000000002</v>
      </c>
      <c r="CB309" s="96">
        <v>216.0000000000002</v>
      </c>
      <c r="CC309" s="96">
        <v>216.0000000000002</v>
      </c>
      <c r="CD309" s="96">
        <v>216.0000000000002</v>
      </c>
      <c r="CE309" s="96">
        <v>216.0000000000002</v>
      </c>
      <c r="CF309" s="96">
        <v>216.0000000000002</v>
      </c>
      <c r="CG309" s="96">
        <v>0</v>
      </c>
      <c r="CH309" s="96">
        <v>0</v>
      </c>
      <c r="CI309" s="96">
        <v>0</v>
      </c>
      <c r="CJ309" s="96">
        <v>0</v>
      </c>
      <c r="CK309" s="96">
        <v>0</v>
      </c>
      <c r="CL309" s="96">
        <v>10800</v>
      </c>
      <c r="CM309" s="96">
        <v>10800</v>
      </c>
      <c r="CN309" s="96">
        <v>10800</v>
      </c>
      <c r="CO309" s="96">
        <v>10800</v>
      </c>
      <c r="CP309" s="96">
        <v>10800</v>
      </c>
      <c r="CQ309" s="96">
        <v>10800</v>
      </c>
      <c r="CR309" s="96">
        <v>10800</v>
      </c>
      <c r="CS309" s="96">
        <v>10800</v>
      </c>
      <c r="CT309" s="96">
        <v>10800</v>
      </c>
      <c r="CU309" s="96">
        <v>10800</v>
      </c>
      <c r="CV309" s="96">
        <v>10800</v>
      </c>
      <c r="CW309" s="96">
        <v>10800</v>
      </c>
      <c r="CX309" s="96">
        <v>87.628235764857365</v>
      </c>
      <c r="CY309" s="96">
        <v>87.570809730089124</v>
      </c>
      <c r="CZ309" s="96">
        <v>87.513458912852286</v>
      </c>
      <c r="DA309" s="96">
        <v>87.454242928451549</v>
      </c>
      <c r="DB309" s="96">
        <v>87.395107026858369</v>
      </c>
      <c r="DC309" s="96">
        <v>87.336051045727459</v>
      </c>
      <c r="DD309" s="96">
        <v>87.277074823154692</v>
      </c>
      <c r="DE309" s="96">
        <v>87.217213341446339</v>
      </c>
      <c r="DF309" s="96">
        <v>87.15839745290603</v>
      </c>
      <c r="DG309" s="96">
        <v>87.099660837192431</v>
      </c>
      <c r="DH309" s="96">
        <v>87.041003334142445</v>
      </c>
      <c r="DI309" s="96">
        <v>86.982424784034237</v>
      </c>
      <c r="DJ309" s="96">
        <v>0</v>
      </c>
      <c r="DK309" s="96">
        <v>0</v>
      </c>
      <c r="DL309" s="96">
        <v>0</v>
      </c>
      <c r="DM309" s="96">
        <v>0</v>
      </c>
      <c r="DN309" s="96">
        <v>0</v>
      </c>
      <c r="DO309" s="96">
        <v>0</v>
      </c>
      <c r="DP309" s="96">
        <v>0</v>
      </c>
      <c r="DQ309" s="96">
        <v>0</v>
      </c>
      <c r="DR309" s="96">
        <v>0</v>
      </c>
      <c r="DS309" s="96">
        <v>0</v>
      </c>
      <c r="DT309" s="96">
        <v>0</v>
      </c>
      <c r="DU309" s="96">
        <v>0</v>
      </c>
      <c r="DV309" s="96">
        <v>83.231717401130993</v>
      </c>
      <c r="DW309" s="96">
        <v>76.156897311592346</v>
      </c>
      <c r="DX309" s="96">
        <v>69.091269448022885</v>
      </c>
      <c r="DY309" s="96">
        <v>61.795774647887391</v>
      </c>
      <c r="DZ309" s="96">
        <v>54.510066966494541</v>
      </c>
      <c r="EA309" s="96">
        <v>47.234126722490188</v>
      </c>
      <c r="EB309" s="96">
        <v>39.967934287251609</v>
      </c>
      <c r="EC309" s="96">
        <v>32.592592592591089</v>
      </c>
      <c r="ED309" s="96">
        <v>25.345996095892339</v>
      </c>
      <c r="EE309" s="96">
        <v>18.109088517978481</v>
      </c>
      <c r="EF309" s="96">
        <v>10.88185044026755</v>
      </c>
      <c r="EG309" s="96">
        <v>3.6642624960313341</v>
      </c>
      <c r="EH309" s="101">
        <v>46235</v>
      </c>
      <c r="EI309" s="99">
        <v>0.02</v>
      </c>
      <c r="EJ309" t="s">
        <v>376</v>
      </c>
      <c r="EK309" s="101"/>
      <c r="EL309" s="99"/>
      <c r="EN309" s="101"/>
      <c r="EO309" s="99"/>
      <c r="EQ309" s="101"/>
      <c r="ER309" s="99"/>
    </row>
    <row r="310" spans="1:148" x14ac:dyDescent="0.3">
      <c r="A310" t="s">
        <v>41</v>
      </c>
      <c r="B310" t="s">
        <v>58</v>
      </c>
      <c r="C310" t="s">
        <v>98</v>
      </c>
      <c r="D310" t="s">
        <v>489</v>
      </c>
      <c r="E310" t="s">
        <v>748</v>
      </c>
      <c r="F310" s="94">
        <v>26400</v>
      </c>
      <c r="G310" s="95">
        <v>12</v>
      </c>
      <c r="H310" s="96">
        <v>1</v>
      </c>
      <c r="I310" s="96">
        <v>1</v>
      </c>
      <c r="J310" s="97">
        <v>0.98800419401896411</v>
      </c>
      <c r="K310" s="96">
        <v>1</v>
      </c>
      <c r="L310" s="96">
        <v>1.012141452489427</v>
      </c>
      <c r="M310" s="96">
        <v>1</v>
      </c>
      <c r="N310" s="98">
        <v>0.55800000000000005</v>
      </c>
      <c r="O310" s="98">
        <v>0.56477493048910032</v>
      </c>
      <c r="P310" s="98">
        <v>0.56860815640072693</v>
      </c>
      <c r="Q310" s="99">
        <v>0</v>
      </c>
      <c r="R310" s="96">
        <v>1</v>
      </c>
      <c r="S310" s="96">
        <v>1.019011032976213</v>
      </c>
      <c r="T310" s="99">
        <v>0</v>
      </c>
      <c r="U310" s="99">
        <v>0</v>
      </c>
      <c r="V310" s="95">
        <v>0</v>
      </c>
      <c r="W310" s="99">
        <v>0</v>
      </c>
      <c r="X310" s="99">
        <v>0</v>
      </c>
      <c r="Y310" s="95">
        <v>0</v>
      </c>
      <c r="Z310" s="95">
        <v>1</v>
      </c>
      <c r="AA310" s="98">
        <v>0.56477493048910032</v>
      </c>
      <c r="AB310" s="98">
        <v>0.56860815640072693</v>
      </c>
      <c r="AC310" s="100">
        <v>0</v>
      </c>
      <c r="AD310" s="96">
        <v>0</v>
      </c>
      <c r="AE310" s="95">
        <v>0</v>
      </c>
      <c r="AF310" s="95">
        <v>0</v>
      </c>
      <c r="AG310" s="96">
        <v>1</v>
      </c>
      <c r="AH310" s="96">
        <v>0.99194865631796525</v>
      </c>
      <c r="AI310" s="96">
        <v>0.99194865631796525</v>
      </c>
      <c r="AJ310" s="96">
        <v>26400</v>
      </c>
      <c r="AK310" s="96">
        <v>26400</v>
      </c>
      <c r="AL310" s="96">
        <v>26083.31072210065</v>
      </c>
      <c r="AM310" s="96">
        <v>26400</v>
      </c>
      <c r="AN310" s="96">
        <v>26720.534345720869</v>
      </c>
      <c r="AO310" s="96">
        <v>26400</v>
      </c>
      <c r="AP310" s="96">
        <v>14731.2</v>
      </c>
      <c r="AQ310" s="96">
        <v>14910.058164912251</v>
      </c>
      <c r="AR310" s="96">
        <v>15011.25532897919</v>
      </c>
      <c r="AS310" s="96">
        <v>0</v>
      </c>
      <c r="AT310" s="96">
        <v>26400</v>
      </c>
      <c r="AU310" s="96">
        <v>26901.891270572021</v>
      </c>
      <c r="AV310" s="96">
        <v>14910.058164912251</v>
      </c>
      <c r="AW310" s="96">
        <v>15011.25532897919</v>
      </c>
      <c r="AX310" s="96">
        <v>26400</v>
      </c>
      <c r="AY310" s="96">
        <v>26136</v>
      </c>
      <c r="AZ310" s="96">
        <v>25872</v>
      </c>
      <c r="BA310" s="96">
        <v>16764</v>
      </c>
      <c r="BB310" s="96">
        <v>26400</v>
      </c>
      <c r="BC310" s="96">
        <v>26400</v>
      </c>
      <c r="BD310" s="96">
        <v>26400</v>
      </c>
      <c r="BE310" s="96">
        <v>26400</v>
      </c>
      <c r="BF310" s="96">
        <v>26400</v>
      </c>
      <c r="BG310" s="96">
        <v>26400</v>
      </c>
      <c r="BH310" s="96">
        <v>26400</v>
      </c>
      <c r="BI310" s="96">
        <v>26400</v>
      </c>
      <c r="BJ310" s="96">
        <v>26400</v>
      </c>
      <c r="BK310" s="96">
        <v>26400</v>
      </c>
      <c r="BL310" s="96">
        <v>26400</v>
      </c>
      <c r="BM310" s="96">
        <v>26400</v>
      </c>
      <c r="BN310" s="96">
        <v>-211.77789255063001</v>
      </c>
      <c r="BO310" s="96">
        <v>-211.91528666622619</v>
      </c>
      <c r="BP310" s="96">
        <v>-212.052859170581</v>
      </c>
      <c r="BQ310" s="96">
        <v>-212.19528308119121</v>
      </c>
      <c r="BR310" s="96">
        <v>-212.3378984365529</v>
      </c>
      <c r="BS310" s="96">
        <v>-212.48070562293239</v>
      </c>
      <c r="BT310" s="96">
        <v>-212.6237050276363</v>
      </c>
      <c r="BU310" s="96">
        <v>-212.76924605584281</v>
      </c>
      <c r="BV310" s="96">
        <v>-212.9126342304105</v>
      </c>
      <c r="BW310" s="96">
        <v>-213.05621579791401</v>
      </c>
      <c r="BX310" s="96">
        <v>-213.1999911498543</v>
      </c>
      <c r="BY310" s="96">
        <v>-213.34396067882261</v>
      </c>
      <c r="BZ310" s="96">
        <v>0</v>
      </c>
      <c r="CA310" s="96">
        <v>0</v>
      </c>
      <c r="CB310" s="96">
        <v>0</v>
      </c>
      <c r="CC310" s="96">
        <v>0</v>
      </c>
      <c r="CD310" s="96">
        <v>0</v>
      </c>
      <c r="CE310" s="96">
        <v>0</v>
      </c>
      <c r="CF310" s="96">
        <v>0</v>
      </c>
      <c r="CG310" s="96">
        <v>0</v>
      </c>
      <c r="CH310" s="96">
        <v>0</v>
      </c>
      <c r="CI310" s="96">
        <v>0</v>
      </c>
      <c r="CJ310" s="96">
        <v>0</v>
      </c>
      <c r="CK310" s="96">
        <v>0</v>
      </c>
      <c r="CL310" s="96">
        <v>26400</v>
      </c>
      <c r="CM310" s="96">
        <v>26400</v>
      </c>
      <c r="CN310" s="96">
        <v>26400</v>
      </c>
      <c r="CO310" s="96">
        <v>26400</v>
      </c>
      <c r="CP310" s="96">
        <v>26400</v>
      </c>
      <c r="CQ310" s="96">
        <v>26400</v>
      </c>
      <c r="CR310" s="96">
        <v>26400</v>
      </c>
      <c r="CS310" s="96">
        <v>26400</v>
      </c>
      <c r="CT310" s="96">
        <v>26400</v>
      </c>
      <c r="CU310" s="96">
        <v>26400</v>
      </c>
      <c r="CV310" s="96">
        <v>26400</v>
      </c>
      <c r="CW310" s="96">
        <v>26400</v>
      </c>
      <c r="CX310" s="96">
        <v>-211.77789255063001</v>
      </c>
      <c r="CY310" s="96">
        <v>-211.91528666622619</v>
      </c>
      <c r="CZ310" s="96">
        <v>-212.052859170581</v>
      </c>
      <c r="DA310" s="96">
        <v>-212.19528308119121</v>
      </c>
      <c r="DB310" s="96">
        <v>-212.3378984365529</v>
      </c>
      <c r="DC310" s="96">
        <v>-212.48070562293239</v>
      </c>
      <c r="DD310" s="96">
        <v>-212.6237050276363</v>
      </c>
      <c r="DE310" s="96">
        <v>-212.76924605584281</v>
      </c>
      <c r="DF310" s="96">
        <v>-212.9126342304105</v>
      </c>
      <c r="DG310" s="96">
        <v>-213.05621579791401</v>
      </c>
      <c r="DH310" s="96">
        <v>-213.1999911498543</v>
      </c>
      <c r="DI310" s="96">
        <v>-213.34396067882261</v>
      </c>
      <c r="DJ310" s="96">
        <v>0</v>
      </c>
      <c r="DK310" s="96">
        <v>0</v>
      </c>
      <c r="DL310" s="96">
        <v>0</v>
      </c>
      <c r="DM310" s="96">
        <v>0</v>
      </c>
      <c r="DN310" s="96">
        <v>0</v>
      </c>
      <c r="DO310" s="96">
        <v>0</v>
      </c>
      <c r="DP310" s="96">
        <v>0</v>
      </c>
      <c r="DQ310" s="96">
        <v>0</v>
      </c>
      <c r="DR310" s="96">
        <v>0</v>
      </c>
      <c r="DS310" s="96">
        <v>0</v>
      </c>
      <c r="DT310" s="96">
        <v>0</v>
      </c>
      <c r="DU310" s="96">
        <v>0</v>
      </c>
      <c r="DV310" s="96">
        <v>-204.42445525140991</v>
      </c>
      <c r="DW310" s="96">
        <v>-187.29215625415679</v>
      </c>
      <c r="DX310" s="96">
        <v>-170.13743303051371</v>
      </c>
      <c r="DY310" s="96">
        <v>-152.3775695955251</v>
      </c>
      <c r="DZ310" s="96">
        <v>-134.59363996845411</v>
      </c>
      <c r="EA310" s="96">
        <v>-116.7855951983999</v>
      </c>
      <c r="EB310" s="96">
        <v>-98.953386201602541</v>
      </c>
      <c r="EC310" s="96">
        <v>-80.804033523654709</v>
      </c>
      <c r="ED310" s="96">
        <v>-62.922950125854541</v>
      </c>
      <c r="EE310" s="96">
        <v>-45.017553636109582</v>
      </c>
      <c r="EF310" s="96">
        <v>-27.08779443254814</v>
      </c>
      <c r="EG310" s="96">
        <v>-9.1336227581653162</v>
      </c>
      <c r="EH310" s="101"/>
      <c r="EI310" s="99"/>
      <c r="EK310" s="101"/>
      <c r="EL310" s="99"/>
      <c r="EN310" s="101"/>
      <c r="EO310" s="99"/>
      <c r="EQ310" s="101"/>
      <c r="ER310" s="99"/>
    </row>
    <row r="311" spans="1:148" x14ac:dyDescent="0.3">
      <c r="A311" t="s">
        <v>41</v>
      </c>
      <c r="B311" t="s">
        <v>58</v>
      </c>
      <c r="C311" t="s">
        <v>100</v>
      </c>
      <c r="D311" t="s">
        <v>491</v>
      </c>
      <c r="E311" t="s">
        <v>749</v>
      </c>
      <c r="F311" s="94">
        <v>21600</v>
      </c>
      <c r="G311" s="95">
        <v>12</v>
      </c>
      <c r="H311" s="96">
        <v>1.04</v>
      </c>
      <c r="I311" s="96">
        <v>1.0323611111111111</v>
      </c>
      <c r="J311" s="97">
        <v>0.99099790299051793</v>
      </c>
      <c r="K311" s="96">
        <v>1.0073994349522399</v>
      </c>
      <c r="L311" s="96">
        <v>1.009083870896514</v>
      </c>
      <c r="M311" s="96">
        <v>1</v>
      </c>
      <c r="N311" s="98">
        <v>0.54200000000000004</v>
      </c>
      <c r="O311" s="98">
        <v>0.55097038257742781</v>
      </c>
      <c r="P311" s="98">
        <v>0.52757897191098468</v>
      </c>
      <c r="Q311" s="99">
        <v>0</v>
      </c>
      <c r="R311" s="96">
        <v>0.96787202580992038</v>
      </c>
      <c r="S311" s="96">
        <v>1.005704174878489</v>
      </c>
      <c r="T311" s="99">
        <v>-7.3450854700855004E-3</v>
      </c>
      <c r="U311" s="99">
        <v>4.0839499529127243E-2</v>
      </c>
      <c r="V311" s="95">
        <v>0</v>
      </c>
      <c r="W311" s="99">
        <v>0</v>
      </c>
      <c r="X311" s="99">
        <v>0</v>
      </c>
      <c r="Y311" s="95">
        <v>0</v>
      </c>
      <c r="Z311" s="95">
        <v>1</v>
      </c>
      <c r="AA311" s="98">
        <v>0.55097038257742781</v>
      </c>
      <c r="AB311" s="98">
        <v>0.52757897191098468</v>
      </c>
      <c r="AC311" s="100">
        <v>0</v>
      </c>
      <c r="AD311" s="96">
        <v>0</v>
      </c>
      <c r="AE311" s="95">
        <v>1</v>
      </c>
      <c r="AF311" s="95">
        <v>1</v>
      </c>
      <c r="AG311" s="96">
        <v>1.046933333333333</v>
      </c>
      <c r="AH311" s="96">
        <v>1.004037852440528</v>
      </c>
      <c r="AI311" s="96">
        <v>1.0511606767191519</v>
      </c>
      <c r="AJ311" s="96">
        <v>22464</v>
      </c>
      <c r="AK311" s="96">
        <v>22299</v>
      </c>
      <c r="AL311" s="96">
        <v>21405.55470459519</v>
      </c>
      <c r="AM311" s="96">
        <v>21759.827794968391</v>
      </c>
      <c r="AN311" s="96">
        <v>21796.21161136471</v>
      </c>
      <c r="AO311" s="96">
        <v>21600</v>
      </c>
      <c r="AP311" s="96">
        <v>11707.2</v>
      </c>
      <c r="AQ311" s="96">
        <v>11900.960263672439</v>
      </c>
      <c r="AR311" s="96">
        <v>11395.70579327727</v>
      </c>
      <c r="AS311" s="96">
        <v>0</v>
      </c>
      <c r="AT311" s="96">
        <v>20906.035757494279</v>
      </c>
      <c r="AU311" s="96">
        <v>21723.210177375371</v>
      </c>
      <c r="AV311" s="96">
        <v>11900.960263672439</v>
      </c>
      <c r="AW311" s="96">
        <v>11395.70579327727</v>
      </c>
      <c r="AX311" s="96">
        <v>21600</v>
      </c>
      <c r="AY311" s="96">
        <v>21384</v>
      </c>
      <c r="AZ311" s="96">
        <v>21492</v>
      </c>
      <c r="BA311" s="96">
        <v>14148</v>
      </c>
      <c r="BB311" s="96">
        <v>21600</v>
      </c>
      <c r="BC311" s="96">
        <v>21600</v>
      </c>
      <c r="BD311" s="96">
        <v>21600</v>
      </c>
      <c r="BE311" s="96">
        <v>21600</v>
      </c>
      <c r="BF311" s="96">
        <v>21600</v>
      </c>
      <c r="BG311" s="96">
        <v>21600</v>
      </c>
      <c r="BH311" s="96">
        <v>21600</v>
      </c>
      <c r="BI311" s="96">
        <v>21600</v>
      </c>
      <c r="BJ311" s="96">
        <v>21600</v>
      </c>
      <c r="BK311" s="96">
        <v>21600</v>
      </c>
      <c r="BL311" s="96">
        <v>21600</v>
      </c>
      <c r="BM311" s="96">
        <v>21600</v>
      </c>
      <c r="BN311" s="96">
        <v>954.87328283192051</v>
      </c>
      <c r="BO311" s="96">
        <v>954.84358173236467</v>
      </c>
      <c r="BP311" s="96">
        <v>954.81390004153468</v>
      </c>
      <c r="BQ311" s="96">
        <v>954.78323257822501</v>
      </c>
      <c r="BR311" s="96">
        <v>954.75258582046149</v>
      </c>
      <c r="BS311" s="96">
        <v>954.72195974728481</v>
      </c>
      <c r="BT311" s="96">
        <v>954.69135433776455</v>
      </c>
      <c r="BU311" s="96">
        <v>1856.8466790873599</v>
      </c>
      <c r="BV311" s="96">
        <v>1856.8148927280581</v>
      </c>
      <c r="BW311" s="96">
        <v>954.59916133986781</v>
      </c>
      <c r="BX311" s="96">
        <v>954.56863871338078</v>
      </c>
      <c r="BY311" s="96">
        <v>954.53813664596487</v>
      </c>
      <c r="BZ311" s="96">
        <v>864.0000000000008</v>
      </c>
      <c r="CA311" s="96">
        <v>864.0000000000008</v>
      </c>
      <c r="CB311" s="96">
        <v>864.0000000000008</v>
      </c>
      <c r="CC311" s="96">
        <v>864.0000000000008</v>
      </c>
      <c r="CD311" s="96">
        <v>864.0000000000008</v>
      </c>
      <c r="CE311" s="96">
        <v>864.0000000000008</v>
      </c>
      <c r="CF311" s="96">
        <v>864.0000000000008</v>
      </c>
      <c r="CG311" s="96">
        <v>1762.560000000002</v>
      </c>
      <c r="CH311" s="96">
        <v>1762.560000000002</v>
      </c>
      <c r="CI311" s="96">
        <v>864.0000000000008</v>
      </c>
      <c r="CJ311" s="96">
        <v>864.0000000000008</v>
      </c>
      <c r="CK311" s="96">
        <v>864.0000000000008</v>
      </c>
      <c r="CL311" s="96">
        <v>21600</v>
      </c>
      <c r="CM311" s="96">
        <v>21600</v>
      </c>
      <c r="CN311" s="96">
        <v>21600</v>
      </c>
      <c r="CO311" s="96">
        <v>21600</v>
      </c>
      <c r="CP311" s="96">
        <v>21600</v>
      </c>
      <c r="CQ311" s="96">
        <v>21600</v>
      </c>
      <c r="CR311" s="96">
        <v>21600</v>
      </c>
      <c r="CS311" s="96">
        <v>21600</v>
      </c>
      <c r="CT311" s="96">
        <v>21600</v>
      </c>
      <c r="CU311" s="96">
        <v>21600</v>
      </c>
      <c r="CV311" s="96">
        <v>21600</v>
      </c>
      <c r="CW311" s="96">
        <v>21600</v>
      </c>
      <c r="CX311" s="96">
        <v>87.378156569153731</v>
      </c>
      <c r="CY311" s="96">
        <v>87.349597819582129</v>
      </c>
      <c r="CZ311" s="96">
        <v>87.321057732242309</v>
      </c>
      <c r="DA311" s="96">
        <v>87.291569786752092</v>
      </c>
      <c r="DB311" s="96">
        <v>87.262101750443406</v>
      </c>
      <c r="DC311" s="96">
        <v>87.232653603157928</v>
      </c>
      <c r="DD311" s="96">
        <v>87.203225324770983</v>
      </c>
      <c r="DE311" s="96">
        <v>87.17333495502686</v>
      </c>
      <c r="DF311" s="96">
        <v>87.14394667904611</v>
      </c>
      <c r="DG311" s="96">
        <v>87.114578211412308</v>
      </c>
      <c r="DH311" s="96">
        <v>87.08522953209669</v>
      </c>
      <c r="DI311" s="96">
        <v>87.055900621118454</v>
      </c>
      <c r="DJ311" s="96">
        <v>864.0000000000008</v>
      </c>
      <c r="DK311" s="96">
        <v>864.0000000000008</v>
      </c>
      <c r="DL311" s="96">
        <v>864.0000000000008</v>
      </c>
      <c r="DM311" s="96">
        <v>864.0000000000008</v>
      </c>
      <c r="DN311" s="96">
        <v>864.0000000000008</v>
      </c>
      <c r="DO311" s="96">
        <v>864.0000000000008</v>
      </c>
      <c r="DP311" s="96">
        <v>864.0000000000008</v>
      </c>
      <c r="DQ311" s="96">
        <v>0</v>
      </c>
      <c r="DR311" s="96">
        <v>0</v>
      </c>
      <c r="DS311" s="96">
        <v>0</v>
      </c>
      <c r="DT311" s="96">
        <v>0</v>
      </c>
      <c r="DU311" s="96">
        <v>0</v>
      </c>
      <c r="DV311" s="96">
        <v>950.6637010381553</v>
      </c>
      <c r="DW311" s="96">
        <v>943.32290919523598</v>
      </c>
      <c r="DX311" s="96">
        <v>935.98689501117235</v>
      </c>
      <c r="DY311" s="96">
        <v>928.40722075802728</v>
      </c>
      <c r="DZ311" s="96">
        <v>920.83264343234475</v>
      </c>
      <c r="EA311" s="96">
        <v>913.26315789473824</v>
      </c>
      <c r="EB311" s="96">
        <v>905.69875901271803</v>
      </c>
      <c r="EC311" s="96">
        <v>32.707269934091521</v>
      </c>
      <c r="ED311" s="96">
        <v>25.44365669998481</v>
      </c>
      <c r="EE311" s="96">
        <v>18.1849196348475</v>
      </c>
      <c r="EF311" s="96">
        <v>10.931053830161201</v>
      </c>
      <c r="EG311" s="96">
        <v>3.6820543839878539</v>
      </c>
      <c r="EH311" s="101">
        <v>46296</v>
      </c>
      <c r="EI311" s="99">
        <v>0.04</v>
      </c>
      <c r="EJ311" t="s">
        <v>376</v>
      </c>
      <c r="EK311" s="101">
        <v>46600</v>
      </c>
      <c r="EL311" s="99">
        <v>0.04</v>
      </c>
      <c r="EM311" t="s">
        <v>377</v>
      </c>
      <c r="EN311" s="101"/>
      <c r="EO311" s="99"/>
      <c r="EQ311" s="101"/>
      <c r="ER311" s="99"/>
    </row>
    <row r="312" spans="1:148" x14ac:dyDescent="0.3">
      <c r="A312" t="s">
        <v>41</v>
      </c>
      <c r="B312" t="s">
        <v>58</v>
      </c>
      <c r="C312" t="s">
        <v>102</v>
      </c>
      <c r="D312" t="s">
        <v>493</v>
      </c>
      <c r="E312" t="s">
        <v>750</v>
      </c>
      <c r="F312" s="94">
        <v>16800</v>
      </c>
      <c r="G312" s="95">
        <v>12</v>
      </c>
      <c r="H312" s="96">
        <v>1.05</v>
      </c>
      <c r="I312" s="96">
        <v>1.0326388888888891</v>
      </c>
      <c r="J312" s="97">
        <v>0.99399161196207142</v>
      </c>
      <c r="K312" s="96">
        <v>1.0168123739071959</v>
      </c>
      <c r="L312" s="96">
        <v>1.006044706983058</v>
      </c>
      <c r="M312" s="96">
        <v>1</v>
      </c>
      <c r="N312" s="98">
        <v>0.56999999999999995</v>
      </c>
      <c r="O312" s="98">
        <v>0.58308646285560117</v>
      </c>
      <c r="P312" s="98">
        <v>0.56586201364369337</v>
      </c>
      <c r="Q312" s="99">
        <v>0</v>
      </c>
      <c r="R312" s="96">
        <v>1</v>
      </c>
      <c r="S312" s="96">
        <v>0.9927403748134972</v>
      </c>
      <c r="T312" s="99">
        <v>-1.653439153439162E-2</v>
      </c>
      <c r="U312" s="99">
        <v>1.6812373907195699E-2</v>
      </c>
      <c r="V312" s="95">
        <v>0</v>
      </c>
      <c r="W312" s="99">
        <v>0</v>
      </c>
      <c r="X312" s="99">
        <v>0</v>
      </c>
      <c r="Y312" s="95">
        <v>0</v>
      </c>
      <c r="Z312" s="95">
        <v>1</v>
      </c>
      <c r="AA312" s="98">
        <v>0.58308646285560117</v>
      </c>
      <c r="AB312" s="98">
        <v>0.56586201364369337</v>
      </c>
      <c r="AC312" s="100">
        <v>0</v>
      </c>
      <c r="AD312" s="96">
        <v>0</v>
      </c>
      <c r="AE312" s="95">
        <v>1</v>
      </c>
      <c r="AF312" s="95">
        <v>0</v>
      </c>
      <c r="AG312" s="96">
        <v>1.041666666666667</v>
      </c>
      <c r="AH312" s="96">
        <v>1.016200824295963</v>
      </c>
      <c r="AI312" s="96">
        <v>1.058543436089364</v>
      </c>
      <c r="AJ312" s="96">
        <v>17640</v>
      </c>
      <c r="AK312" s="96">
        <v>17348.333333333328</v>
      </c>
      <c r="AL312" s="96">
        <v>16699.059080962801</v>
      </c>
      <c r="AM312" s="96">
        <v>17082.447881640888</v>
      </c>
      <c r="AN312" s="96">
        <v>16901.55107731538</v>
      </c>
      <c r="AO312" s="96">
        <v>16800</v>
      </c>
      <c r="AP312" s="96">
        <v>9576</v>
      </c>
      <c r="AQ312" s="96">
        <v>9795.8525759741005</v>
      </c>
      <c r="AR312" s="96">
        <v>9506.481829214048</v>
      </c>
      <c r="AS312" s="96">
        <v>0</v>
      </c>
      <c r="AT312" s="96">
        <v>16800</v>
      </c>
      <c r="AU312" s="96">
        <v>16678.038296866751</v>
      </c>
      <c r="AV312" s="96">
        <v>9795.8525759741005</v>
      </c>
      <c r="AW312" s="96">
        <v>9506.481829214048</v>
      </c>
      <c r="AX312" s="96">
        <v>16800</v>
      </c>
      <c r="AY312" s="96">
        <v>16632</v>
      </c>
      <c r="AZ312" s="96">
        <v>16968</v>
      </c>
      <c r="BA312" s="96">
        <v>10500</v>
      </c>
      <c r="BB312" s="96">
        <v>16800</v>
      </c>
      <c r="BC312" s="96">
        <v>16800</v>
      </c>
      <c r="BD312" s="96">
        <v>16800</v>
      </c>
      <c r="BE312" s="96">
        <v>16800</v>
      </c>
      <c r="BF312" s="96">
        <v>16800</v>
      </c>
      <c r="BG312" s="96">
        <v>16800</v>
      </c>
      <c r="BH312" s="96">
        <v>16800</v>
      </c>
      <c r="BI312" s="96">
        <v>16800</v>
      </c>
      <c r="BJ312" s="96">
        <v>16800</v>
      </c>
      <c r="BK312" s="96">
        <v>16800</v>
      </c>
      <c r="BL312" s="96">
        <v>16800</v>
      </c>
      <c r="BM312" s="96">
        <v>16800</v>
      </c>
      <c r="BN312" s="96">
        <v>1127.90019674477</v>
      </c>
      <c r="BO312" s="96">
        <v>1127.5209324134239</v>
      </c>
      <c r="BP312" s="96">
        <v>1127.142666012579</v>
      </c>
      <c r="BQ312" s="96">
        <v>1126.752622085643</v>
      </c>
      <c r="BR312" s="96">
        <v>1126.363636363641</v>
      </c>
      <c r="BS312" s="96">
        <v>1125.9757045459589</v>
      </c>
      <c r="BT312" s="96">
        <v>1125.5888223552911</v>
      </c>
      <c r="BU312" s="96">
        <v>1125.196669029059</v>
      </c>
      <c r="BV312" s="96">
        <v>1124.8118903855079</v>
      </c>
      <c r="BW312" s="96">
        <v>1124.428148606268</v>
      </c>
      <c r="BX312" s="96">
        <v>270.5194661960947</v>
      </c>
      <c r="BY312" s="96">
        <v>270.1559608776094</v>
      </c>
      <c r="BZ312" s="96">
        <v>840.0000000000008</v>
      </c>
      <c r="CA312" s="96">
        <v>840.0000000000008</v>
      </c>
      <c r="CB312" s="96">
        <v>840.0000000000008</v>
      </c>
      <c r="CC312" s="96">
        <v>840.0000000000008</v>
      </c>
      <c r="CD312" s="96">
        <v>840.0000000000008</v>
      </c>
      <c r="CE312" s="96">
        <v>840.0000000000008</v>
      </c>
      <c r="CF312" s="96">
        <v>840.0000000000008</v>
      </c>
      <c r="CG312" s="96">
        <v>840.0000000000008</v>
      </c>
      <c r="CH312" s="96">
        <v>840.0000000000008</v>
      </c>
      <c r="CI312" s="96">
        <v>840.0000000000008</v>
      </c>
      <c r="CJ312" s="96">
        <v>0</v>
      </c>
      <c r="CK312" s="96">
        <v>0</v>
      </c>
      <c r="CL312" s="96">
        <v>16800</v>
      </c>
      <c r="CM312" s="96">
        <v>16800</v>
      </c>
      <c r="CN312" s="96">
        <v>16800</v>
      </c>
      <c r="CO312" s="96">
        <v>16800</v>
      </c>
      <c r="CP312" s="96">
        <v>16800</v>
      </c>
      <c r="CQ312" s="96">
        <v>16800</v>
      </c>
      <c r="CR312" s="96">
        <v>16800</v>
      </c>
      <c r="CS312" s="96">
        <v>16800</v>
      </c>
      <c r="CT312" s="96">
        <v>16800</v>
      </c>
      <c r="CU312" s="96">
        <v>16800</v>
      </c>
      <c r="CV312" s="96">
        <v>16800</v>
      </c>
      <c r="CW312" s="96">
        <v>16800</v>
      </c>
      <c r="CX312" s="96">
        <v>274.19066356644828</v>
      </c>
      <c r="CY312" s="96">
        <v>273.82945944135508</v>
      </c>
      <c r="CZ312" s="96">
        <v>273.46920572626442</v>
      </c>
      <c r="DA312" s="96">
        <v>273.09773531966039</v>
      </c>
      <c r="DB312" s="96">
        <v>272.72727272727508</v>
      </c>
      <c r="DC312" s="96">
        <v>272.35781385329318</v>
      </c>
      <c r="DD312" s="96">
        <v>271.98935462408741</v>
      </c>
      <c r="DE312" s="96">
        <v>271.61587526577068</v>
      </c>
      <c r="DF312" s="96">
        <v>271.24941941476999</v>
      </c>
      <c r="DG312" s="96">
        <v>270.8839510535862</v>
      </c>
      <c r="DH312" s="96">
        <v>270.5194661960947</v>
      </c>
      <c r="DI312" s="96">
        <v>270.1559608776094</v>
      </c>
      <c r="DJ312" s="96">
        <v>0</v>
      </c>
      <c r="DK312" s="96">
        <v>0</v>
      </c>
      <c r="DL312" s="96">
        <v>0</v>
      </c>
      <c r="DM312" s="96">
        <v>0</v>
      </c>
      <c r="DN312" s="96">
        <v>0</v>
      </c>
      <c r="DO312" s="96">
        <v>0</v>
      </c>
      <c r="DP312" s="96">
        <v>0</v>
      </c>
      <c r="DQ312" s="96">
        <v>0</v>
      </c>
      <c r="DR312" s="96">
        <v>0</v>
      </c>
      <c r="DS312" s="96">
        <v>0</v>
      </c>
      <c r="DT312" s="96">
        <v>0</v>
      </c>
      <c r="DU312" s="96">
        <v>0</v>
      </c>
      <c r="DV312" s="96">
        <v>258.33076686171671</v>
      </c>
      <c r="DW312" s="96">
        <v>236.21943449700251</v>
      </c>
      <c r="DX312" s="96">
        <v>214.1653501843077</v>
      </c>
      <c r="DY312" s="96">
        <v>191.42362556697319</v>
      </c>
      <c r="DZ312" s="96">
        <v>168.742614556435</v>
      </c>
      <c r="EA312" s="96">
        <v>146.12207434603269</v>
      </c>
      <c r="EB312" s="96">
        <v>123.5617634220857</v>
      </c>
      <c r="EC312" s="96">
        <v>100.69308225447899</v>
      </c>
      <c r="ED312" s="96">
        <v>78.253488017763402</v>
      </c>
      <c r="EE312" s="96">
        <v>55.873402312840703</v>
      </c>
      <c r="EF312" s="96">
        <v>33.552588733311417</v>
      </c>
      <c r="EG312" s="96">
        <v>11.29081212331222</v>
      </c>
      <c r="EH312" s="101">
        <v>46327</v>
      </c>
      <c r="EI312" s="99">
        <v>0.05</v>
      </c>
      <c r="EJ312" t="s">
        <v>376</v>
      </c>
      <c r="EK312" s="101"/>
      <c r="EL312" s="99"/>
      <c r="EN312" s="101"/>
      <c r="EO312" s="99"/>
      <c r="EQ312" s="101"/>
      <c r="ER312" s="99"/>
    </row>
    <row r="313" spans="1:148" x14ac:dyDescent="0.3">
      <c r="A313" t="s">
        <v>41</v>
      </c>
      <c r="B313" t="s">
        <v>58</v>
      </c>
      <c r="C313" t="s">
        <v>103</v>
      </c>
      <c r="D313" t="s">
        <v>495</v>
      </c>
      <c r="E313" t="s">
        <v>751</v>
      </c>
      <c r="F313" s="94">
        <v>12000</v>
      </c>
      <c r="G313" s="95">
        <v>12</v>
      </c>
      <c r="H313" s="96">
        <v>1</v>
      </c>
      <c r="I313" s="96">
        <v>1</v>
      </c>
      <c r="J313" s="97">
        <v>0.9900000000000001</v>
      </c>
      <c r="K313" s="96">
        <v>1</v>
      </c>
      <c r="L313" s="96">
        <v>1.0101010101010099</v>
      </c>
      <c r="M313" s="96">
        <v>1</v>
      </c>
      <c r="N313" s="98">
        <v>0.55400000000000005</v>
      </c>
      <c r="O313" s="98">
        <v>0.55959595959595954</v>
      </c>
      <c r="P313" s="98">
        <v>0.55959595959595954</v>
      </c>
      <c r="Q313" s="99">
        <v>0</v>
      </c>
      <c r="R313" s="96">
        <v>1</v>
      </c>
      <c r="S313" s="96">
        <v>1.0101010101010099</v>
      </c>
      <c r="T313" s="99">
        <v>0</v>
      </c>
      <c r="U313" s="99">
        <v>0</v>
      </c>
      <c r="V313" s="95">
        <v>0</v>
      </c>
      <c r="W313" s="99">
        <v>0</v>
      </c>
      <c r="X313" s="99">
        <v>0</v>
      </c>
      <c r="Y313" s="95">
        <v>0</v>
      </c>
      <c r="Z313" s="95">
        <v>1</v>
      </c>
      <c r="AA313" s="98">
        <v>0.55959595959595954</v>
      </c>
      <c r="AB313" s="98">
        <v>0.55959595959595954</v>
      </c>
      <c r="AC313" s="100">
        <v>0</v>
      </c>
      <c r="AD313" s="96">
        <v>0</v>
      </c>
      <c r="AE313" s="95">
        <v>0</v>
      </c>
      <c r="AF313" s="95">
        <v>0</v>
      </c>
      <c r="AG313" s="96">
        <v>1</v>
      </c>
      <c r="AH313" s="96">
        <v>1</v>
      </c>
      <c r="AI313" s="96">
        <v>1</v>
      </c>
      <c r="AJ313" s="96">
        <v>12000</v>
      </c>
      <c r="AK313" s="96">
        <v>12000</v>
      </c>
      <c r="AL313" s="96">
        <v>11880</v>
      </c>
      <c r="AM313" s="96">
        <v>12000</v>
      </c>
      <c r="AN313" s="96">
        <v>12121.21212121212</v>
      </c>
      <c r="AO313" s="96">
        <v>12000</v>
      </c>
      <c r="AP313" s="96">
        <v>6648.0000000000009</v>
      </c>
      <c r="AQ313" s="96">
        <v>6715.1515151515141</v>
      </c>
      <c r="AR313" s="96">
        <v>6715.1515151515141</v>
      </c>
      <c r="AS313" s="96">
        <v>0</v>
      </c>
      <c r="AT313" s="96">
        <v>12000</v>
      </c>
      <c r="AU313" s="96">
        <v>12121.21212121212</v>
      </c>
      <c r="AV313" s="96">
        <v>6715.1515151515141</v>
      </c>
      <c r="AW313" s="96">
        <v>6715.1515151515141</v>
      </c>
      <c r="AX313" s="96">
        <v>12000</v>
      </c>
      <c r="AY313" s="96">
        <v>11880</v>
      </c>
      <c r="AZ313" s="96">
        <v>11880</v>
      </c>
      <c r="BA313" s="96">
        <v>7740</v>
      </c>
      <c r="BB313" s="96">
        <v>12000</v>
      </c>
      <c r="BC313" s="96">
        <v>12000</v>
      </c>
      <c r="BD313" s="96">
        <v>12000</v>
      </c>
      <c r="BE313" s="96">
        <v>12000</v>
      </c>
      <c r="BF313" s="96">
        <v>12000</v>
      </c>
      <c r="BG313" s="96">
        <v>12000</v>
      </c>
      <c r="BH313" s="96">
        <v>12000</v>
      </c>
      <c r="BI313" s="96">
        <v>12000</v>
      </c>
      <c r="BJ313" s="96">
        <v>12000</v>
      </c>
      <c r="BK313" s="96">
        <v>12000</v>
      </c>
      <c r="BL313" s="96">
        <v>12000</v>
      </c>
      <c r="BM313" s="96">
        <v>12000</v>
      </c>
      <c r="BN313" s="96">
        <v>0</v>
      </c>
      <c r="BO313" s="96">
        <v>0</v>
      </c>
      <c r="BP313" s="96">
        <v>0</v>
      </c>
      <c r="BQ313" s="96">
        <v>0</v>
      </c>
      <c r="BR313" s="96">
        <v>0</v>
      </c>
      <c r="BS313" s="96">
        <v>0</v>
      </c>
      <c r="BT313" s="96">
        <v>0</v>
      </c>
      <c r="BU313" s="96">
        <v>0</v>
      </c>
      <c r="BV313" s="96">
        <v>0</v>
      </c>
      <c r="BW313" s="96">
        <v>0</v>
      </c>
      <c r="BX313" s="96">
        <v>0</v>
      </c>
      <c r="BY313" s="96">
        <v>0</v>
      </c>
      <c r="BZ313" s="96">
        <v>0</v>
      </c>
      <c r="CA313" s="96">
        <v>0</v>
      </c>
      <c r="CB313" s="96">
        <v>0</v>
      </c>
      <c r="CC313" s="96">
        <v>0</v>
      </c>
      <c r="CD313" s="96">
        <v>0</v>
      </c>
      <c r="CE313" s="96">
        <v>0</v>
      </c>
      <c r="CF313" s="96">
        <v>0</v>
      </c>
      <c r="CG313" s="96">
        <v>0</v>
      </c>
      <c r="CH313" s="96">
        <v>0</v>
      </c>
      <c r="CI313" s="96">
        <v>0</v>
      </c>
      <c r="CJ313" s="96">
        <v>0</v>
      </c>
      <c r="CK313" s="96">
        <v>0</v>
      </c>
      <c r="CL313" s="96">
        <v>12000</v>
      </c>
      <c r="CM313" s="96">
        <v>12000</v>
      </c>
      <c r="CN313" s="96">
        <v>12000</v>
      </c>
      <c r="CO313" s="96">
        <v>12000</v>
      </c>
      <c r="CP313" s="96">
        <v>12000</v>
      </c>
      <c r="CQ313" s="96">
        <v>12000</v>
      </c>
      <c r="CR313" s="96">
        <v>12000</v>
      </c>
      <c r="CS313" s="96">
        <v>12000</v>
      </c>
      <c r="CT313" s="96">
        <v>12000</v>
      </c>
      <c r="CU313" s="96">
        <v>12000</v>
      </c>
      <c r="CV313" s="96">
        <v>12000</v>
      </c>
      <c r="CW313" s="96">
        <v>12000</v>
      </c>
      <c r="CX313" s="96">
        <v>0</v>
      </c>
      <c r="CY313" s="96">
        <v>0</v>
      </c>
      <c r="CZ313" s="96">
        <v>0</v>
      </c>
      <c r="DA313" s="96">
        <v>0</v>
      </c>
      <c r="DB313" s="96">
        <v>0</v>
      </c>
      <c r="DC313" s="96">
        <v>0</v>
      </c>
      <c r="DD313" s="96">
        <v>0</v>
      </c>
      <c r="DE313" s="96">
        <v>0</v>
      </c>
      <c r="DF313" s="96">
        <v>0</v>
      </c>
      <c r="DG313" s="96">
        <v>0</v>
      </c>
      <c r="DH313" s="96">
        <v>0</v>
      </c>
      <c r="DI313" s="96">
        <v>0</v>
      </c>
      <c r="DJ313" s="96">
        <v>0</v>
      </c>
      <c r="DK313" s="96">
        <v>0</v>
      </c>
      <c r="DL313" s="96">
        <v>0</v>
      </c>
      <c r="DM313" s="96">
        <v>0</v>
      </c>
      <c r="DN313" s="96">
        <v>0</v>
      </c>
      <c r="DO313" s="96">
        <v>0</v>
      </c>
      <c r="DP313" s="96">
        <v>0</v>
      </c>
      <c r="DQ313" s="96">
        <v>0</v>
      </c>
      <c r="DR313" s="96">
        <v>0</v>
      </c>
      <c r="DS313" s="96">
        <v>0</v>
      </c>
      <c r="DT313" s="96">
        <v>0</v>
      </c>
      <c r="DU313" s="96">
        <v>0</v>
      </c>
      <c r="DV313" s="96">
        <v>0</v>
      </c>
      <c r="DW313" s="96">
        <v>0</v>
      </c>
      <c r="DX313" s="96">
        <v>0</v>
      </c>
      <c r="DY313" s="96">
        <v>0</v>
      </c>
      <c r="DZ313" s="96">
        <v>0</v>
      </c>
      <c r="EA313" s="96">
        <v>0</v>
      </c>
      <c r="EB313" s="96">
        <v>0</v>
      </c>
      <c r="EC313" s="96">
        <v>0</v>
      </c>
      <c r="ED313" s="96">
        <v>0</v>
      </c>
      <c r="EE313" s="96">
        <v>0</v>
      </c>
      <c r="EF313" s="96">
        <v>0</v>
      </c>
      <c r="EG313" s="96">
        <v>0</v>
      </c>
      <c r="EH313" s="101"/>
      <c r="EI313" s="99"/>
      <c r="EK313" s="101"/>
      <c r="EL313" s="99"/>
      <c r="EN313" s="101"/>
      <c r="EO313" s="99"/>
      <c r="EQ313" s="101"/>
      <c r="ER313" s="99"/>
    </row>
    <row r="314" spans="1:148" x14ac:dyDescent="0.3">
      <c r="A314" t="s">
        <v>41</v>
      </c>
      <c r="B314" t="s">
        <v>58</v>
      </c>
      <c r="C314" t="s">
        <v>105</v>
      </c>
      <c r="D314" t="s">
        <v>497</v>
      </c>
      <c r="E314" t="s">
        <v>752</v>
      </c>
      <c r="F314" s="94">
        <v>27600</v>
      </c>
      <c r="G314" s="95">
        <v>12</v>
      </c>
      <c r="H314" s="96">
        <v>1.02</v>
      </c>
      <c r="I314" s="96">
        <v>1.02</v>
      </c>
      <c r="J314" s="97">
        <v>0.99299370897155337</v>
      </c>
      <c r="K314" s="96">
        <v>1</v>
      </c>
      <c r="L314" s="96">
        <v>1.007055725494679</v>
      </c>
      <c r="M314" s="96">
        <v>1</v>
      </c>
      <c r="N314" s="98">
        <v>0.53800000000000003</v>
      </c>
      <c r="O314" s="98">
        <v>0.54179598031613763</v>
      </c>
      <c r="P314" s="98">
        <v>0.53639909835564992</v>
      </c>
      <c r="Q314" s="99">
        <v>0</v>
      </c>
      <c r="R314" s="96">
        <v>1</v>
      </c>
      <c r="S314" s="96">
        <v>0.99702434638596604</v>
      </c>
      <c r="T314" s="99">
        <v>0</v>
      </c>
      <c r="U314" s="99">
        <v>0</v>
      </c>
      <c r="V314" s="95">
        <v>0</v>
      </c>
      <c r="W314" s="99">
        <v>0</v>
      </c>
      <c r="X314" s="99">
        <v>0</v>
      </c>
      <c r="Y314" s="95">
        <v>0</v>
      </c>
      <c r="Z314" s="95">
        <v>1</v>
      </c>
      <c r="AA314" s="98">
        <v>0.54179598031613763</v>
      </c>
      <c r="AB314" s="98">
        <v>0.53639909835564992</v>
      </c>
      <c r="AC314" s="100">
        <v>0</v>
      </c>
      <c r="AD314" s="96">
        <v>0</v>
      </c>
      <c r="AE314" s="95">
        <v>1</v>
      </c>
      <c r="AF314" s="95">
        <v>0</v>
      </c>
      <c r="AG314" s="96">
        <v>1</v>
      </c>
      <c r="AH314" s="96">
        <v>1.012138206284618</v>
      </c>
      <c r="AI314" s="96">
        <v>1.012138206284618</v>
      </c>
      <c r="AJ314" s="96">
        <v>28152</v>
      </c>
      <c r="AK314" s="96">
        <v>28151.999999999989</v>
      </c>
      <c r="AL314" s="96">
        <v>27406.62636761487</v>
      </c>
      <c r="AM314" s="96">
        <v>27600.000000000011</v>
      </c>
      <c r="AN314" s="96">
        <v>27794.73802365315</v>
      </c>
      <c r="AO314" s="96">
        <v>27600</v>
      </c>
      <c r="AP314" s="96">
        <v>14848.8</v>
      </c>
      <c r="AQ314" s="96">
        <v>14953.569056725401</v>
      </c>
      <c r="AR314" s="96">
        <v>14804.615114615939</v>
      </c>
      <c r="AS314" s="96">
        <v>0</v>
      </c>
      <c r="AT314" s="96">
        <v>27600.000000000011</v>
      </c>
      <c r="AU314" s="96">
        <v>27517.871960252662</v>
      </c>
      <c r="AV314" s="96">
        <v>14953.569056725401</v>
      </c>
      <c r="AW314" s="96">
        <v>14804.615114615939</v>
      </c>
      <c r="AX314" s="96">
        <v>27600</v>
      </c>
      <c r="AY314" s="96">
        <v>27324</v>
      </c>
      <c r="AZ314" s="96">
        <v>27738</v>
      </c>
      <c r="BA314" s="96">
        <v>16974</v>
      </c>
      <c r="BB314" s="96">
        <v>27600</v>
      </c>
      <c r="BC314" s="96">
        <v>27600</v>
      </c>
      <c r="BD314" s="96">
        <v>27600</v>
      </c>
      <c r="BE314" s="96">
        <v>27600</v>
      </c>
      <c r="BF314" s="96">
        <v>27600</v>
      </c>
      <c r="BG314" s="96">
        <v>27600</v>
      </c>
      <c r="BH314" s="96">
        <v>27600</v>
      </c>
      <c r="BI314" s="96">
        <v>27600</v>
      </c>
      <c r="BJ314" s="96">
        <v>27600</v>
      </c>
      <c r="BK314" s="96">
        <v>27600</v>
      </c>
      <c r="BL314" s="96">
        <v>27600</v>
      </c>
      <c r="BM314" s="96">
        <v>27600</v>
      </c>
      <c r="BN314" s="96">
        <v>336.8723770669983</v>
      </c>
      <c r="BO314" s="96">
        <v>336.5403888554834</v>
      </c>
      <c r="BP314" s="96">
        <v>336.20905434945257</v>
      </c>
      <c r="BQ314" s="96">
        <v>335.86717343468348</v>
      </c>
      <c r="BR314" s="96">
        <v>335.52598711052798</v>
      </c>
      <c r="BS314" s="96">
        <v>335.18549326235251</v>
      </c>
      <c r="BT314" s="96">
        <v>334.84568978410942</v>
      </c>
      <c r="BU314" s="96">
        <v>334.50102103497898</v>
      </c>
      <c r="BV314" s="96">
        <v>334.1626032441016</v>
      </c>
      <c r="BW314" s="96">
        <v>333.82486952199571</v>
      </c>
      <c r="BX314" s="96">
        <v>333.487817796608</v>
      </c>
      <c r="BY314" s="96">
        <v>333.15144600426908</v>
      </c>
      <c r="BZ314" s="96">
        <v>0</v>
      </c>
      <c r="CA314" s="96">
        <v>0</v>
      </c>
      <c r="CB314" s="96">
        <v>0</v>
      </c>
      <c r="CC314" s="96">
        <v>0</v>
      </c>
      <c r="CD314" s="96">
        <v>0</v>
      </c>
      <c r="CE314" s="96">
        <v>0</v>
      </c>
      <c r="CF314" s="96">
        <v>0</v>
      </c>
      <c r="CG314" s="96">
        <v>0</v>
      </c>
      <c r="CH314" s="96">
        <v>0</v>
      </c>
      <c r="CI314" s="96">
        <v>0</v>
      </c>
      <c r="CJ314" s="96">
        <v>0</v>
      </c>
      <c r="CK314" s="96">
        <v>0</v>
      </c>
      <c r="CL314" s="96">
        <v>27600</v>
      </c>
      <c r="CM314" s="96">
        <v>27600</v>
      </c>
      <c r="CN314" s="96">
        <v>27600</v>
      </c>
      <c r="CO314" s="96">
        <v>27600</v>
      </c>
      <c r="CP314" s="96">
        <v>27600</v>
      </c>
      <c r="CQ314" s="96">
        <v>27600</v>
      </c>
      <c r="CR314" s="96">
        <v>27600</v>
      </c>
      <c r="CS314" s="96">
        <v>27600</v>
      </c>
      <c r="CT314" s="96">
        <v>27600</v>
      </c>
      <c r="CU314" s="96">
        <v>27600</v>
      </c>
      <c r="CV314" s="96">
        <v>27600</v>
      </c>
      <c r="CW314" s="96">
        <v>27600</v>
      </c>
      <c r="CX314" s="96">
        <v>336.8723770669983</v>
      </c>
      <c r="CY314" s="96">
        <v>336.5403888554834</v>
      </c>
      <c r="CZ314" s="96">
        <v>336.20905434945257</v>
      </c>
      <c r="DA314" s="96">
        <v>335.86717343468348</v>
      </c>
      <c r="DB314" s="96">
        <v>335.52598711052798</v>
      </c>
      <c r="DC314" s="96">
        <v>335.18549326235251</v>
      </c>
      <c r="DD314" s="96">
        <v>334.84568978410942</v>
      </c>
      <c r="DE314" s="96">
        <v>334.50102103497898</v>
      </c>
      <c r="DF314" s="96">
        <v>334.1626032441016</v>
      </c>
      <c r="DG314" s="96">
        <v>333.82486952199571</v>
      </c>
      <c r="DH314" s="96">
        <v>333.487817796608</v>
      </c>
      <c r="DI314" s="96">
        <v>333.15144600426908</v>
      </c>
      <c r="DJ314" s="96">
        <v>0</v>
      </c>
      <c r="DK314" s="96">
        <v>0</v>
      </c>
      <c r="DL314" s="96">
        <v>0</v>
      </c>
      <c r="DM314" s="96">
        <v>0</v>
      </c>
      <c r="DN314" s="96">
        <v>0</v>
      </c>
      <c r="DO314" s="96">
        <v>0</v>
      </c>
      <c r="DP314" s="96">
        <v>0</v>
      </c>
      <c r="DQ314" s="96">
        <v>0</v>
      </c>
      <c r="DR314" s="96">
        <v>0</v>
      </c>
      <c r="DS314" s="96">
        <v>0</v>
      </c>
      <c r="DT314" s="96">
        <v>0</v>
      </c>
      <c r="DU314" s="96">
        <v>0</v>
      </c>
      <c r="DV314" s="96">
        <v>318.67721633987873</v>
      </c>
      <c r="DW314" s="96">
        <v>291.49476880424692</v>
      </c>
      <c r="DX314" s="96">
        <v>264.36520104851979</v>
      </c>
      <c r="DY314" s="96">
        <v>236.37142198359771</v>
      </c>
      <c r="DZ314" s="96">
        <v>208.43383405452329</v>
      </c>
      <c r="EA314" s="96">
        <v>180.5522682445725</v>
      </c>
      <c r="EB314" s="96">
        <v>152.72655621418161</v>
      </c>
      <c r="EC314" s="96">
        <v>124.50174696127161</v>
      </c>
      <c r="ED314" s="96">
        <v>96.788148925014099</v>
      </c>
      <c r="EE314" s="96">
        <v>69.129900957678899</v>
      </c>
      <c r="EF314" s="96">
        <v>41.526837405555028</v>
      </c>
      <c r="EG314" s="96">
        <v>13.97879327527605</v>
      </c>
      <c r="EH314" s="101">
        <v>46023</v>
      </c>
      <c r="EI314" s="99">
        <v>0.02</v>
      </c>
      <c r="EJ314" t="s">
        <v>376</v>
      </c>
      <c r="EK314" s="101"/>
      <c r="EL314" s="99"/>
      <c r="EN314" s="101"/>
      <c r="EO314" s="99"/>
      <c r="EQ314" s="101"/>
      <c r="ER314" s="99"/>
    </row>
    <row r="315" spans="1:148" x14ac:dyDescent="0.3">
      <c r="A315" t="s">
        <v>41</v>
      </c>
      <c r="B315" t="s">
        <v>58</v>
      </c>
      <c r="C315" t="s">
        <v>106</v>
      </c>
      <c r="D315" t="s">
        <v>499</v>
      </c>
      <c r="E315" t="s">
        <v>753</v>
      </c>
      <c r="F315" s="94">
        <v>22800</v>
      </c>
      <c r="G315" s="95">
        <v>12</v>
      </c>
      <c r="H315" s="96">
        <v>1.03</v>
      </c>
      <c r="I315" s="96">
        <v>1.0472055555555559</v>
      </c>
      <c r="J315" s="97">
        <v>0.98900209700948194</v>
      </c>
      <c r="K315" s="96">
        <v>0.98357003029225942</v>
      </c>
      <c r="L315" s="96">
        <v>1.011120201892163</v>
      </c>
      <c r="M315" s="96">
        <v>1</v>
      </c>
      <c r="N315" s="98">
        <v>0.56599999999999995</v>
      </c>
      <c r="O315" s="98">
        <v>0.56289126062397155</v>
      </c>
      <c r="P315" s="98">
        <v>0.55221570433782474</v>
      </c>
      <c r="Q315" s="99">
        <v>0</v>
      </c>
      <c r="R315" s="96">
        <v>0.96166688927474275</v>
      </c>
      <c r="S315" s="96">
        <v>1.0145364591620769</v>
      </c>
      <c r="T315" s="99">
        <v>1.6704422869471269E-2</v>
      </c>
      <c r="U315" s="99">
        <v>2.277622455529826E-2</v>
      </c>
      <c r="V315" s="95">
        <v>0</v>
      </c>
      <c r="W315" s="99">
        <v>0</v>
      </c>
      <c r="X315" s="99">
        <v>0</v>
      </c>
      <c r="Y315" s="95">
        <v>0</v>
      </c>
      <c r="Z315" s="95">
        <v>1</v>
      </c>
      <c r="AA315" s="98">
        <v>0.56289126062397155</v>
      </c>
      <c r="AB315" s="98">
        <v>0.55221570433782474</v>
      </c>
      <c r="AC315" s="100">
        <v>0</v>
      </c>
      <c r="AD315" s="96">
        <v>0</v>
      </c>
      <c r="AE315" s="95">
        <v>1</v>
      </c>
      <c r="AF315" s="95">
        <v>1</v>
      </c>
      <c r="AG315" s="96">
        <v>1.039166666666667</v>
      </c>
      <c r="AH315" s="96">
        <v>0.99597028697853884</v>
      </c>
      <c r="AI315" s="96">
        <v>1.034979117063237</v>
      </c>
      <c r="AJ315" s="96">
        <v>23484</v>
      </c>
      <c r="AK315" s="96">
        <v>23876.28666666667</v>
      </c>
      <c r="AL315" s="96">
        <v>22549.247811816189</v>
      </c>
      <c r="AM315" s="96">
        <v>22425.396690663511</v>
      </c>
      <c r="AN315" s="96">
        <v>23053.540603141311</v>
      </c>
      <c r="AO315" s="96">
        <v>22800</v>
      </c>
      <c r="AP315" s="96">
        <v>12904.8</v>
      </c>
      <c r="AQ315" s="96">
        <v>12833.92074222655</v>
      </c>
      <c r="AR315" s="96">
        <v>12590.5180589024</v>
      </c>
      <c r="AS315" s="96">
        <v>0</v>
      </c>
      <c r="AT315" s="96">
        <v>21926.005075464131</v>
      </c>
      <c r="AU315" s="96">
        <v>23131.431268895351</v>
      </c>
      <c r="AV315" s="96">
        <v>12833.92074222655</v>
      </c>
      <c r="AW315" s="96">
        <v>12590.5180589024</v>
      </c>
      <c r="AX315" s="96">
        <v>22800</v>
      </c>
      <c r="AY315" s="96">
        <v>22572</v>
      </c>
      <c r="AZ315" s="96">
        <v>22458</v>
      </c>
      <c r="BA315" s="96">
        <v>14478</v>
      </c>
      <c r="BB315" s="96">
        <v>22800</v>
      </c>
      <c r="BC315" s="96">
        <v>22800</v>
      </c>
      <c r="BD315" s="96">
        <v>22800</v>
      </c>
      <c r="BE315" s="96">
        <v>22800</v>
      </c>
      <c r="BF315" s="96">
        <v>22800</v>
      </c>
      <c r="BG315" s="96">
        <v>22800</v>
      </c>
      <c r="BH315" s="96">
        <v>22800</v>
      </c>
      <c r="BI315" s="96">
        <v>22800</v>
      </c>
      <c r="BJ315" s="96">
        <v>22800</v>
      </c>
      <c r="BK315" s="96">
        <v>22800</v>
      </c>
      <c r="BL315" s="96">
        <v>22800</v>
      </c>
      <c r="BM315" s="96">
        <v>22800</v>
      </c>
      <c r="BN315" s="96">
        <v>589.53968052808227</v>
      </c>
      <c r="BO315" s="96">
        <v>816.59157351676708</v>
      </c>
      <c r="BP315" s="96">
        <v>816.56053680618129</v>
      </c>
      <c r="BQ315" s="96">
        <v>816.52842676550415</v>
      </c>
      <c r="BR315" s="96">
        <v>816.49629511109265</v>
      </c>
      <c r="BS315" s="96">
        <v>816.46414182111141</v>
      </c>
      <c r="BT315" s="96">
        <v>816.43196687370528</v>
      </c>
      <c r="BU315" s="96">
        <v>816.39924225269476</v>
      </c>
      <c r="BV315" s="96">
        <v>816.36702356879869</v>
      </c>
      <c r="BW315" s="96">
        <v>816.33478316136006</v>
      </c>
      <c r="BX315" s="96">
        <v>816.30252100840175</v>
      </c>
      <c r="BY315" s="96">
        <v>816.27023708791683</v>
      </c>
      <c r="BZ315" s="96">
        <v>684.00000000000057</v>
      </c>
      <c r="CA315" s="96">
        <v>912.0000000000008</v>
      </c>
      <c r="CB315" s="96">
        <v>912.0000000000008</v>
      </c>
      <c r="CC315" s="96">
        <v>912.0000000000008</v>
      </c>
      <c r="CD315" s="96">
        <v>912.0000000000008</v>
      </c>
      <c r="CE315" s="96">
        <v>912.0000000000008</v>
      </c>
      <c r="CF315" s="96">
        <v>912.0000000000008</v>
      </c>
      <c r="CG315" s="96">
        <v>912.0000000000008</v>
      </c>
      <c r="CH315" s="96">
        <v>912.0000000000008</v>
      </c>
      <c r="CI315" s="96">
        <v>912.0000000000008</v>
      </c>
      <c r="CJ315" s="96">
        <v>912.0000000000008</v>
      </c>
      <c r="CK315" s="96">
        <v>912.0000000000008</v>
      </c>
      <c r="CL315" s="96">
        <v>22800</v>
      </c>
      <c r="CM315" s="96">
        <v>22800</v>
      </c>
      <c r="CN315" s="96">
        <v>22800</v>
      </c>
      <c r="CO315" s="96">
        <v>22800</v>
      </c>
      <c r="CP315" s="96">
        <v>22800</v>
      </c>
      <c r="CQ315" s="96">
        <v>22800</v>
      </c>
      <c r="CR315" s="96">
        <v>22800</v>
      </c>
      <c r="CS315" s="96">
        <v>22800</v>
      </c>
      <c r="CT315" s="96">
        <v>22800</v>
      </c>
      <c r="CU315" s="96">
        <v>22800</v>
      </c>
      <c r="CV315" s="96">
        <v>22800</v>
      </c>
      <c r="CW315" s="96">
        <v>22800</v>
      </c>
      <c r="CX315" s="96">
        <v>-91.70904803098874</v>
      </c>
      <c r="CY315" s="96">
        <v>-91.738871618493391</v>
      </c>
      <c r="CZ315" s="96">
        <v>-91.7687146094421</v>
      </c>
      <c r="DA315" s="96">
        <v>-91.799589648553862</v>
      </c>
      <c r="DB315" s="96">
        <v>-91.83048547010327</v>
      </c>
      <c r="DC315" s="96">
        <v>-91.861402095084969</v>
      </c>
      <c r="DD315" s="96">
        <v>-91.892339544513931</v>
      </c>
      <c r="DE315" s="96">
        <v>-91.923805526253716</v>
      </c>
      <c r="DF315" s="96">
        <v>-91.954785030001631</v>
      </c>
      <c r="DG315" s="96">
        <v>-91.985785421768057</v>
      </c>
      <c r="DH315" s="96">
        <v>-92.01680672268941</v>
      </c>
      <c r="DI315" s="96">
        <v>-92.047848953924927</v>
      </c>
      <c r="DJ315" s="96">
        <v>912.0000000000008</v>
      </c>
      <c r="DK315" s="96">
        <v>0</v>
      </c>
      <c r="DL315" s="96">
        <v>0</v>
      </c>
      <c r="DM315" s="96">
        <v>0</v>
      </c>
      <c r="DN315" s="96">
        <v>0</v>
      </c>
      <c r="DO315" s="96">
        <v>0</v>
      </c>
      <c r="DP315" s="96">
        <v>0</v>
      </c>
      <c r="DQ315" s="96">
        <v>0</v>
      </c>
      <c r="DR315" s="96">
        <v>0</v>
      </c>
      <c r="DS315" s="96">
        <v>0</v>
      </c>
      <c r="DT315" s="96">
        <v>0</v>
      </c>
      <c r="DU315" s="96">
        <v>0</v>
      </c>
      <c r="DV315" s="96">
        <v>820.30403248560026</v>
      </c>
      <c r="DW315" s="96">
        <v>-80.75352245182512</v>
      </c>
      <c r="DX315" s="96">
        <v>-73.333001179146919</v>
      </c>
      <c r="DY315" s="96">
        <v>-65.655838474233306</v>
      </c>
      <c r="DZ315" s="96">
        <v>-57.973487261589973</v>
      </c>
      <c r="EA315" s="96">
        <v>-50.285942279558071</v>
      </c>
      <c r="EB315" s="96">
        <v>-42.59319825937591</v>
      </c>
      <c r="EC315" s="96">
        <v>-34.76901066360756</v>
      </c>
      <c r="ED315" s="96">
        <v>-27.06576728499153</v>
      </c>
      <c r="EE315" s="96">
        <v>-19.357308932306779</v>
      </c>
      <c r="EF315" s="96">
        <v>-11.643630308076469</v>
      </c>
      <c r="EG315" s="96">
        <v>-3.9247261076474689</v>
      </c>
      <c r="EH315" s="101">
        <v>46054</v>
      </c>
      <c r="EI315" s="99">
        <v>0.03</v>
      </c>
      <c r="EJ315" t="s">
        <v>376</v>
      </c>
      <c r="EK315" s="101">
        <v>46419</v>
      </c>
      <c r="EL315" s="99">
        <v>0.04</v>
      </c>
      <c r="EM315" t="s">
        <v>377</v>
      </c>
      <c r="EN315" s="101"/>
      <c r="EO315" s="99"/>
      <c r="EQ315" s="101"/>
      <c r="ER315" s="99"/>
    </row>
    <row r="316" spans="1:148" x14ac:dyDescent="0.3">
      <c r="A316" t="s">
        <v>41</v>
      </c>
      <c r="B316" t="s">
        <v>58</v>
      </c>
      <c r="C316" t="s">
        <v>107</v>
      </c>
      <c r="D316" t="s">
        <v>501</v>
      </c>
      <c r="E316" t="s">
        <v>754</v>
      </c>
      <c r="F316" s="94">
        <v>18000</v>
      </c>
      <c r="G316" s="95">
        <v>12</v>
      </c>
      <c r="H316" s="96">
        <v>1</v>
      </c>
      <c r="I316" s="96">
        <v>1</v>
      </c>
      <c r="J316" s="97">
        <v>0.99199580598103554</v>
      </c>
      <c r="K316" s="96">
        <v>1</v>
      </c>
      <c r="L316" s="96">
        <v>1.008068778084247</v>
      </c>
      <c r="M316" s="96">
        <v>1</v>
      </c>
      <c r="N316" s="98">
        <v>0.55000000000000004</v>
      </c>
      <c r="O316" s="98">
        <v>0.55443782794633578</v>
      </c>
      <c r="P316" s="98">
        <v>0.55073999829046383</v>
      </c>
      <c r="Q316" s="99">
        <v>0</v>
      </c>
      <c r="R316" s="96">
        <v>1</v>
      </c>
      <c r="S316" s="96">
        <v>1.0013454514372071</v>
      </c>
      <c r="T316" s="99">
        <v>0</v>
      </c>
      <c r="U316" s="99">
        <v>0</v>
      </c>
      <c r="V316" s="95">
        <v>0</v>
      </c>
      <c r="W316" s="99">
        <v>0</v>
      </c>
      <c r="X316" s="99">
        <v>0</v>
      </c>
      <c r="Y316" s="95">
        <v>0</v>
      </c>
      <c r="Z316" s="95">
        <v>1</v>
      </c>
      <c r="AA316" s="98">
        <v>0.55443782794633578</v>
      </c>
      <c r="AB316" s="98">
        <v>0.55073999829046383</v>
      </c>
      <c r="AC316" s="100">
        <v>0</v>
      </c>
      <c r="AD316" s="96">
        <v>0</v>
      </c>
      <c r="AE316" s="95">
        <v>0</v>
      </c>
      <c r="AF316" s="95">
        <v>0</v>
      </c>
      <c r="AG316" s="96">
        <v>1</v>
      </c>
      <c r="AH316" s="96">
        <v>1.0080839018517109</v>
      </c>
      <c r="AI316" s="96">
        <v>1.0080839018517109</v>
      </c>
      <c r="AJ316" s="96">
        <v>18000</v>
      </c>
      <c r="AK316" s="96">
        <v>18000</v>
      </c>
      <c r="AL316" s="96">
        <v>17855.924507658641</v>
      </c>
      <c r="AM316" s="96">
        <v>18000</v>
      </c>
      <c r="AN316" s="96">
        <v>18145.238005516439</v>
      </c>
      <c r="AO316" s="96">
        <v>18000</v>
      </c>
      <c r="AP316" s="96">
        <v>9900</v>
      </c>
      <c r="AQ316" s="96">
        <v>9979.8809030340435</v>
      </c>
      <c r="AR316" s="96">
        <v>9913.3199692283488</v>
      </c>
      <c r="AS316" s="96">
        <v>0</v>
      </c>
      <c r="AT316" s="96">
        <v>18000</v>
      </c>
      <c r="AU316" s="96">
        <v>18024.21812586972</v>
      </c>
      <c r="AV316" s="96">
        <v>9979.8809030340435</v>
      </c>
      <c r="AW316" s="96">
        <v>9913.3199692283488</v>
      </c>
      <c r="AX316" s="96">
        <v>18000</v>
      </c>
      <c r="AY316" s="96">
        <v>17820</v>
      </c>
      <c r="AZ316" s="96">
        <v>18000</v>
      </c>
      <c r="BA316" s="96">
        <v>11790</v>
      </c>
      <c r="BB316" s="96">
        <v>18000</v>
      </c>
      <c r="BC316" s="96">
        <v>18000</v>
      </c>
      <c r="BD316" s="96">
        <v>18000</v>
      </c>
      <c r="BE316" s="96">
        <v>18000</v>
      </c>
      <c r="BF316" s="96">
        <v>18000</v>
      </c>
      <c r="BG316" s="96">
        <v>18000</v>
      </c>
      <c r="BH316" s="96">
        <v>18000</v>
      </c>
      <c r="BI316" s="96">
        <v>18000</v>
      </c>
      <c r="BJ316" s="96">
        <v>18000</v>
      </c>
      <c r="BK316" s="96">
        <v>18000</v>
      </c>
      <c r="BL316" s="96">
        <v>18000</v>
      </c>
      <c r="BM316" s="96">
        <v>18000</v>
      </c>
      <c r="BN316" s="96">
        <v>146.04705960809559</v>
      </c>
      <c r="BO316" s="96">
        <v>145.95134955014851</v>
      </c>
      <c r="BP316" s="96">
        <v>145.8557648547538</v>
      </c>
      <c r="BQ316" s="96">
        <v>145.7570715474192</v>
      </c>
      <c r="BR316" s="96">
        <v>145.65851171143061</v>
      </c>
      <c r="BS316" s="96">
        <v>145.5600850762124</v>
      </c>
      <c r="BT316" s="96">
        <v>145.46179137192451</v>
      </c>
      <c r="BU316" s="96">
        <v>145.36202223574389</v>
      </c>
      <c r="BV316" s="96">
        <v>145.26399575484339</v>
      </c>
      <c r="BW316" s="96">
        <v>145.16610139532071</v>
      </c>
      <c r="BX316" s="96">
        <v>145.06833889023741</v>
      </c>
      <c r="BY316" s="96">
        <v>144.9707079733904</v>
      </c>
      <c r="BZ316" s="96">
        <v>0</v>
      </c>
      <c r="CA316" s="96">
        <v>0</v>
      </c>
      <c r="CB316" s="96">
        <v>0</v>
      </c>
      <c r="CC316" s="96">
        <v>0</v>
      </c>
      <c r="CD316" s="96">
        <v>0</v>
      </c>
      <c r="CE316" s="96">
        <v>0</v>
      </c>
      <c r="CF316" s="96">
        <v>0</v>
      </c>
      <c r="CG316" s="96">
        <v>0</v>
      </c>
      <c r="CH316" s="96">
        <v>0</v>
      </c>
      <c r="CI316" s="96">
        <v>0</v>
      </c>
      <c r="CJ316" s="96">
        <v>0</v>
      </c>
      <c r="CK316" s="96">
        <v>0</v>
      </c>
      <c r="CL316" s="96">
        <v>18000</v>
      </c>
      <c r="CM316" s="96">
        <v>18000</v>
      </c>
      <c r="CN316" s="96">
        <v>18000</v>
      </c>
      <c r="CO316" s="96">
        <v>18000</v>
      </c>
      <c r="CP316" s="96">
        <v>18000</v>
      </c>
      <c r="CQ316" s="96">
        <v>18000</v>
      </c>
      <c r="CR316" s="96">
        <v>18000</v>
      </c>
      <c r="CS316" s="96">
        <v>18000</v>
      </c>
      <c r="CT316" s="96">
        <v>18000</v>
      </c>
      <c r="CU316" s="96">
        <v>18000</v>
      </c>
      <c r="CV316" s="96">
        <v>18000</v>
      </c>
      <c r="CW316" s="96">
        <v>18000</v>
      </c>
      <c r="CX316" s="96">
        <v>146.04705960809559</v>
      </c>
      <c r="CY316" s="96">
        <v>145.95134955014851</v>
      </c>
      <c r="CZ316" s="96">
        <v>145.8557648547538</v>
      </c>
      <c r="DA316" s="96">
        <v>145.7570715474192</v>
      </c>
      <c r="DB316" s="96">
        <v>145.65851171143061</v>
      </c>
      <c r="DC316" s="96">
        <v>145.5600850762124</v>
      </c>
      <c r="DD316" s="96">
        <v>145.46179137192451</v>
      </c>
      <c r="DE316" s="96">
        <v>145.36202223574389</v>
      </c>
      <c r="DF316" s="96">
        <v>145.26399575484339</v>
      </c>
      <c r="DG316" s="96">
        <v>145.16610139532071</v>
      </c>
      <c r="DH316" s="96">
        <v>145.06833889023741</v>
      </c>
      <c r="DI316" s="96">
        <v>144.9707079733904</v>
      </c>
      <c r="DJ316" s="96">
        <v>0</v>
      </c>
      <c r="DK316" s="96">
        <v>0</v>
      </c>
      <c r="DL316" s="96">
        <v>0</v>
      </c>
      <c r="DM316" s="96">
        <v>0</v>
      </c>
      <c r="DN316" s="96">
        <v>0</v>
      </c>
      <c r="DO316" s="96">
        <v>0</v>
      </c>
      <c r="DP316" s="96">
        <v>0</v>
      </c>
      <c r="DQ316" s="96">
        <v>0</v>
      </c>
      <c r="DR316" s="96">
        <v>0</v>
      </c>
      <c r="DS316" s="96">
        <v>0</v>
      </c>
      <c r="DT316" s="96">
        <v>0</v>
      </c>
      <c r="DU316" s="96">
        <v>0</v>
      </c>
      <c r="DV316" s="96">
        <v>138.71952900188501</v>
      </c>
      <c r="DW316" s="96">
        <v>126.9281621859872</v>
      </c>
      <c r="DX316" s="96">
        <v>115.15211574670479</v>
      </c>
      <c r="DY316" s="96">
        <v>102.99295774647899</v>
      </c>
      <c r="DZ316" s="96">
        <v>90.850111610824229</v>
      </c>
      <c r="EA316" s="96">
        <v>78.723544537483647</v>
      </c>
      <c r="EB316" s="96">
        <v>66.613223812086005</v>
      </c>
      <c r="EC316" s="96">
        <v>54.320987654318472</v>
      </c>
      <c r="ED316" s="96">
        <v>42.243326826487227</v>
      </c>
      <c r="EE316" s="96">
        <v>30.1818141966308</v>
      </c>
      <c r="EF316" s="96">
        <v>18.136417400445911</v>
      </c>
      <c r="EG316" s="96">
        <v>6.1071041600522236</v>
      </c>
      <c r="EH316" s="101"/>
      <c r="EI316" s="99"/>
      <c r="EK316" s="101"/>
      <c r="EL316" s="99"/>
      <c r="EN316" s="101"/>
      <c r="EO316" s="99"/>
      <c r="EQ316" s="101"/>
      <c r="ER316" s="99"/>
    </row>
    <row r="317" spans="1:148" x14ac:dyDescent="0.3">
      <c r="A317" t="s">
        <v>43</v>
      </c>
      <c r="B317" t="s">
        <v>53</v>
      </c>
      <c r="C317" t="s">
        <v>54</v>
      </c>
      <c r="D317" t="s">
        <v>374</v>
      </c>
      <c r="E317" t="s">
        <v>755</v>
      </c>
      <c r="F317" s="94">
        <v>6400</v>
      </c>
      <c r="G317" s="95">
        <v>6</v>
      </c>
      <c r="H317" s="96">
        <v>1.1024</v>
      </c>
      <c r="I317" s="96">
        <v>1.1299600000000001</v>
      </c>
      <c r="J317" s="97">
        <v>0.87197757111597374</v>
      </c>
      <c r="K317" s="96">
        <v>0.97560975609756095</v>
      </c>
      <c r="L317" s="96">
        <v>0.97479571511472884</v>
      </c>
      <c r="M317" s="96">
        <v>1</v>
      </c>
      <c r="N317" s="98">
        <v>0.65</v>
      </c>
      <c r="O317" s="98">
        <v>0.61816313641421827</v>
      </c>
      <c r="P317" s="98">
        <v>0.59190316879792326</v>
      </c>
      <c r="Q317" s="99">
        <v>0</v>
      </c>
      <c r="R317" s="96">
        <v>0.95238095238095233</v>
      </c>
      <c r="S317" s="96">
        <v>0.95615127267356836</v>
      </c>
      <c r="T317" s="99">
        <v>2.500000000000013E-2</v>
      </c>
      <c r="U317" s="99">
        <v>2.439024390243905E-2</v>
      </c>
      <c r="V317" s="95">
        <v>0</v>
      </c>
      <c r="W317" s="99">
        <v>0</v>
      </c>
      <c r="X317" s="99">
        <v>0</v>
      </c>
      <c r="Y317" s="95">
        <v>0</v>
      </c>
      <c r="Z317" s="95">
        <v>1</v>
      </c>
      <c r="AA317" s="98">
        <v>0.61816313641421827</v>
      </c>
      <c r="AB317" s="98">
        <v>0.59190316879792326</v>
      </c>
      <c r="AC317" s="100">
        <v>0</v>
      </c>
      <c r="AD317" s="96">
        <v>0</v>
      </c>
      <c r="AE317" s="95">
        <v>2</v>
      </c>
      <c r="AF317" s="95">
        <v>1</v>
      </c>
      <c r="AG317" s="96">
        <v>1.0682499999999999</v>
      </c>
      <c r="AH317" s="96">
        <v>1.028058522028005</v>
      </c>
      <c r="AI317" s="96">
        <v>1.098225804678618</v>
      </c>
      <c r="AJ317" s="96">
        <v>7055.3600000000006</v>
      </c>
      <c r="AK317" s="96">
        <v>7231.7440000000006</v>
      </c>
      <c r="AL317" s="96">
        <v>5580.6564551422316</v>
      </c>
      <c r="AM317" s="96">
        <v>6243.9024390243903</v>
      </c>
      <c r="AN317" s="96">
        <v>6238.6925767342645</v>
      </c>
      <c r="AO317" s="96">
        <v>6400</v>
      </c>
      <c r="AP317" s="96">
        <v>4160</v>
      </c>
      <c r="AQ317" s="96">
        <v>3956.244073050997</v>
      </c>
      <c r="AR317" s="96">
        <v>3788.1802803067089</v>
      </c>
      <c r="AS317" s="96">
        <v>0</v>
      </c>
      <c r="AT317" s="96">
        <v>6095.2380952380954</v>
      </c>
      <c r="AU317" s="96">
        <v>6119.3681451108378</v>
      </c>
      <c r="AV317" s="96">
        <v>3956.244073050997</v>
      </c>
      <c r="AW317" s="96">
        <v>3788.1802803067089</v>
      </c>
      <c r="AX317" s="96">
        <v>5440</v>
      </c>
      <c r="AY317" s="96">
        <v>5504</v>
      </c>
      <c r="AZ317" s="96">
        <v>5696</v>
      </c>
      <c r="BA317" s="96">
        <v>3936</v>
      </c>
      <c r="BB317" s="96">
        <v>6400</v>
      </c>
      <c r="BC317" s="96">
        <v>6400</v>
      </c>
      <c r="BD317" s="96">
        <v>6400</v>
      </c>
      <c r="BE317" s="96">
        <v>6400</v>
      </c>
      <c r="BF317" s="96">
        <v>6400</v>
      </c>
      <c r="BG317" s="96">
        <v>6400</v>
      </c>
      <c r="BH317" s="96">
        <v>6400</v>
      </c>
      <c r="BI317" s="96">
        <v>6400</v>
      </c>
      <c r="BJ317" s="96">
        <v>6400</v>
      </c>
      <c r="BK317" s="96">
        <v>6400</v>
      </c>
      <c r="BL317" s="96">
        <v>6400</v>
      </c>
      <c r="BM317" s="96">
        <v>6400</v>
      </c>
      <c r="BN317" s="96">
        <v>576.79980274854472</v>
      </c>
      <c r="BO317" s="96">
        <v>576.35796778704253</v>
      </c>
      <c r="BP317" s="96">
        <v>575.91815328174926</v>
      </c>
      <c r="BQ317" s="96">
        <v>924.23881643383652</v>
      </c>
      <c r="BR317" s="96">
        <v>923.76580825158499</v>
      </c>
      <c r="BS317" s="96">
        <v>923.29502065108636</v>
      </c>
      <c r="BT317" s="96">
        <v>508.32682833194701</v>
      </c>
      <c r="BU317" s="96">
        <v>507.87963896797089</v>
      </c>
      <c r="BV317" s="96">
        <v>507.44173013730028</v>
      </c>
      <c r="BW317" s="96">
        <v>507.00585791072109</v>
      </c>
      <c r="BX317" s="96">
        <v>506.57200811359218</v>
      </c>
      <c r="BY317" s="96">
        <v>506.14016670250379</v>
      </c>
      <c r="BZ317" s="96">
        <v>384.00000000000028</v>
      </c>
      <c r="CA317" s="96">
        <v>384.00000000000028</v>
      </c>
      <c r="CB317" s="96">
        <v>384.00000000000028</v>
      </c>
      <c r="CC317" s="96">
        <v>723.19999999999993</v>
      </c>
      <c r="CD317" s="96">
        <v>723.19999999999993</v>
      </c>
      <c r="CE317" s="96">
        <v>723.19999999999993</v>
      </c>
      <c r="CF317" s="96">
        <v>320.00000000000028</v>
      </c>
      <c r="CG317" s="96">
        <v>320.00000000000028</v>
      </c>
      <c r="CH317" s="96">
        <v>320.00000000000028</v>
      </c>
      <c r="CI317" s="96">
        <v>320.00000000000028</v>
      </c>
      <c r="CJ317" s="96">
        <v>320.00000000000028</v>
      </c>
      <c r="CK317" s="96">
        <v>320.00000000000028</v>
      </c>
      <c r="CL317" s="96">
        <v>6400</v>
      </c>
      <c r="CM317" s="96">
        <v>6400</v>
      </c>
      <c r="CN317" s="96">
        <v>6400</v>
      </c>
      <c r="CO317" s="96">
        <v>6400</v>
      </c>
      <c r="CP317" s="96">
        <v>6400</v>
      </c>
      <c r="CQ317" s="96">
        <v>6400</v>
      </c>
      <c r="CR317" s="96">
        <v>6400</v>
      </c>
      <c r="CS317" s="96">
        <v>6400</v>
      </c>
      <c r="CT317" s="96">
        <v>6400</v>
      </c>
      <c r="CU317" s="96">
        <v>6400</v>
      </c>
      <c r="CV317" s="96">
        <v>6400</v>
      </c>
      <c r="CW317" s="96">
        <v>6400</v>
      </c>
      <c r="CX317" s="96">
        <v>181.88660636655101</v>
      </c>
      <c r="CY317" s="96">
        <v>181.46978093117241</v>
      </c>
      <c r="CZ317" s="96">
        <v>181.05486158655569</v>
      </c>
      <c r="DA317" s="96">
        <v>180.62786741584631</v>
      </c>
      <c r="DB317" s="96">
        <v>180.2028825261317</v>
      </c>
      <c r="DC317" s="96">
        <v>179.77989276827199</v>
      </c>
      <c r="DD317" s="96">
        <v>179.35888412566359</v>
      </c>
      <c r="DE317" s="96">
        <v>178.93298949330469</v>
      </c>
      <c r="DF317" s="96">
        <v>178.51593346409521</v>
      </c>
      <c r="DG317" s="96">
        <v>178.10081705782889</v>
      </c>
      <c r="DH317" s="96">
        <v>177.68762677484921</v>
      </c>
      <c r="DI317" s="96">
        <v>177.27634924047919</v>
      </c>
      <c r="DJ317" s="96">
        <v>320.00000000000028</v>
      </c>
      <c r="DK317" s="96">
        <v>320.00000000000028</v>
      </c>
      <c r="DL317" s="96">
        <v>320.00000000000028</v>
      </c>
      <c r="DM317" s="96">
        <v>0</v>
      </c>
      <c r="DN317" s="96">
        <v>0</v>
      </c>
      <c r="DO317" s="96">
        <v>0</v>
      </c>
      <c r="DP317" s="96">
        <v>0</v>
      </c>
      <c r="DQ317" s="96">
        <v>0</v>
      </c>
      <c r="DR317" s="96">
        <v>0</v>
      </c>
      <c r="DS317" s="96">
        <v>0</v>
      </c>
      <c r="DT317" s="96">
        <v>0</v>
      </c>
      <c r="DU317" s="96">
        <v>0</v>
      </c>
      <c r="DV317" s="96">
        <v>497.8172595237794</v>
      </c>
      <c r="DW317" s="96">
        <v>482.44554679827729</v>
      </c>
      <c r="DX317" s="96">
        <v>467.14219313342511</v>
      </c>
      <c r="DY317" s="96">
        <v>125.134735417241</v>
      </c>
      <c r="DZ317" s="96">
        <v>110.202703547624</v>
      </c>
      <c r="EA317" s="96">
        <v>95.338856173270869</v>
      </c>
      <c r="EB317" s="96">
        <v>80.542727329309116</v>
      </c>
      <c r="EC317" s="96">
        <v>65.57295612324765</v>
      </c>
      <c r="ED317" s="96">
        <v>50.911974623315359</v>
      </c>
      <c r="EE317" s="96">
        <v>36.317331586039359</v>
      </c>
      <c r="EF317" s="96">
        <v>21.788577772295529</v>
      </c>
      <c r="EG317" s="96">
        <v>7.3252679901045781</v>
      </c>
      <c r="EH317" s="101">
        <v>45839</v>
      </c>
      <c r="EI317" s="99">
        <v>0.04</v>
      </c>
      <c r="EJ317" t="s">
        <v>376</v>
      </c>
      <c r="EK317" s="101">
        <v>46204</v>
      </c>
      <c r="EL317" s="99">
        <v>0.06</v>
      </c>
      <c r="EM317" t="s">
        <v>376</v>
      </c>
      <c r="EN317" s="101">
        <v>46478</v>
      </c>
      <c r="EO317" s="99">
        <v>0.05</v>
      </c>
      <c r="EP317" t="s">
        <v>377</v>
      </c>
      <c r="EQ317" s="101"/>
      <c r="ER317" s="99"/>
    </row>
    <row r="318" spans="1:148" x14ac:dyDescent="0.3">
      <c r="A318" t="s">
        <v>43</v>
      </c>
      <c r="B318" t="s">
        <v>53</v>
      </c>
      <c r="C318" t="s">
        <v>57</v>
      </c>
      <c r="D318" t="s">
        <v>378</v>
      </c>
      <c r="E318" t="s">
        <v>756</v>
      </c>
      <c r="F318" s="94">
        <v>16800</v>
      </c>
      <c r="G318" s="95">
        <v>6</v>
      </c>
      <c r="H318" s="96">
        <v>1.03</v>
      </c>
      <c r="I318" s="96">
        <v>1.057466666666667</v>
      </c>
      <c r="J318" s="97">
        <v>0.91199626185266247</v>
      </c>
      <c r="K318" s="96">
        <v>0.9740259740259738</v>
      </c>
      <c r="L318" s="96">
        <v>1.008776064642062</v>
      </c>
      <c r="M318" s="96">
        <v>1</v>
      </c>
      <c r="N318" s="98">
        <v>0.58799999999999997</v>
      </c>
      <c r="O318" s="98">
        <v>0.57775356429499869</v>
      </c>
      <c r="P318" s="98">
        <v>0.56857971706612476</v>
      </c>
      <c r="Q318" s="99">
        <v>0</v>
      </c>
      <c r="R318" s="96">
        <v>0.96153846153846123</v>
      </c>
      <c r="S318" s="96">
        <v>1.00565120025301</v>
      </c>
      <c r="T318" s="99">
        <v>2.666666666666706E-2</v>
      </c>
      <c r="U318" s="99">
        <v>1.2987012987013101E-2</v>
      </c>
      <c r="V318" s="95">
        <v>0</v>
      </c>
      <c r="W318" s="99">
        <v>0</v>
      </c>
      <c r="X318" s="99">
        <v>0</v>
      </c>
      <c r="Y318" s="95">
        <v>0</v>
      </c>
      <c r="Z318" s="95">
        <v>1</v>
      </c>
      <c r="AA318" s="98">
        <v>0.57775356429499869</v>
      </c>
      <c r="AB318" s="98">
        <v>0.56857971706612476</v>
      </c>
      <c r="AC318" s="100">
        <v>0</v>
      </c>
      <c r="AD318" s="96">
        <v>0</v>
      </c>
      <c r="AE318" s="95">
        <v>1</v>
      </c>
      <c r="AF318" s="95">
        <v>1</v>
      </c>
      <c r="AG318" s="96">
        <v>1.039166666666667</v>
      </c>
      <c r="AH318" s="96">
        <v>1.0043932196204439</v>
      </c>
      <c r="AI318" s="96">
        <v>1.0437319467228461</v>
      </c>
      <c r="AJ318" s="96">
        <v>17304</v>
      </c>
      <c r="AK318" s="96">
        <v>17765.44000000001</v>
      </c>
      <c r="AL318" s="96">
        <v>15321.53719912473</v>
      </c>
      <c r="AM318" s="96">
        <v>16363.63636363636</v>
      </c>
      <c r="AN318" s="96">
        <v>16947.43788598663</v>
      </c>
      <c r="AO318" s="96">
        <v>16800</v>
      </c>
      <c r="AP318" s="96">
        <v>9878.4</v>
      </c>
      <c r="AQ318" s="96">
        <v>9706.259880155978</v>
      </c>
      <c r="AR318" s="96">
        <v>9552.1392467108963</v>
      </c>
      <c r="AS318" s="96">
        <v>0</v>
      </c>
      <c r="AT318" s="96">
        <v>16153.846153846151</v>
      </c>
      <c r="AU318" s="96">
        <v>16894.940164250569</v>
      </c>
      <c r="AV318" s="96">
        <v>9706.259880155978</v>
      </c>
      <c r="AW318" s="96">
        <v>9552.1392467108963</v>
      </c>
      <c r="AX318" s="96">
        <v>15456</v>
      </c>
      <c r="AY318" s="96">
        <v>15288</v>
      </c>
      <c r="AZ318" s="96">
        <v>15372</v>
      </c>
      <c r="BA318" s="96">
        <v>10668</v>
      </c>
      <c r="BB318" s="96">
        <v>16800</v>
      </c>
      <c r="BC318" s="96">
        <v>16800</v>
      </c>
      <c r="BD318" s="96">
        <v>16800</v>
      </c>
      <c r="BE318" s="96">
        <v>16800</v>
      </c>
      <c r="BF318" s="96">
        <v>16800</v>
      </c>
      <c r="BG318" s="96">
        <v>16800</v>
      </c>
      <c r="BH318" s="96">
        <v>16800</v>
      </c>
      <c r="BI318" s="96">
        <v>16800</v>
      </c>
      <c r="BJ318" s="96">
        <v>16800</v>
      </c>
      <c r="BK318" s="96">
        <v>16800</v>
      </c>
      <c r="BL318" s="96">
        <v>16800</v>
      </c>
      <c r="BM318" s="96">
        <v>16800</v>
      </c>
      <c r="BN318" s="96">
        <v>580.17253502017286</v>
      </c>
      <c r="BO318" s="96">
        <v>748.88472017939307</v>
      </c>
      <c r="BP318" s="96">
        <v>748.85738561382846</v>
      </c>
      <c r="BQ318" s="96">
        <v>748.82914488109634</v>
      </c>
      <c r="BR318" s="96">
        <v>748.80092489447475</v>
      </c>
      <c r="BS318" s="96">
        <v>748.77272563111887</v>
      </c>
      <c r="BT318" s="96">
        <v>748.74454706820279</v>
      </c>
      <c r="BU318" s="96">
        <v>748.7159277504087</v>
      </c>
      <c r="BV318" s="96">
        <v>748.68779085847552</v>
      </c>
      <c r="BW318" s="96">
        <v>748.65967459835861</v>
      </c>
      <c r="BX318" s="96">
        <v>748.63157894736628</v>
      </c>
      <c r="BY318" s="96">
        <v>748.60350388285894</v>
      </c>
      <c r="BZ318" s="96">
        <v>504.00000000000051</v>
      </c>
      <c r="CA318" s="96">
        <v>672.00000000000057</v>
      </c>
      <c r="CB318" s="96">
        <v>672.00000000000057</v>
      </c>
      <c r="CC318" s="96">
        <v>672.00000000000057</v>
      </c>
      <c r="CD318" s="96">
        <v>672.00000000000057</v>
      </c>
      <c r="CE318" s="96">
        <v>672.00000000000057</v>
      </c>
      <c r="CF318" s="96">
        <v>672.00000000000057</v>
      </c>
      <c r="CG318" s="96">
        <v>672.00000000000057</v>
      </c>
      <c r="CH318" s="96">
        <v>672.00000000000057</v>
      </c>
      <c r="CI318" s="96">
        <v>672.00000000000057</v>
      </c>
      <c r="CJ318" s="96">
        <v>672.00000000000057</v>
      </c>
      <c r="CK318" s="96">
        <v>672.00000000000057</v>
      </c>
      <c r="CL318" s="96">
        <v>16800</v>
      </c>
      <c r="CM318" s="96">
        <v>16800</v>
      </c>
      <c r="CN318" s="96">
        <v>16800</v>
      </c>
      <c r="CO318" s="96">
        <v>16800</v>
      </c>
      <c r="CP318" s="96">
        <v>16800</v>
      </c>
      <c r="CQ318" s="96">
        <v>16800</v>
      </c>
      <c r="CR318" s="96">
        <v>16800</v>
      </c>
      <c r="CS318" s="96">
        <v>16800</v>
      </c>
      <c r="CT318" s="96">
        <v>16800</v>
      </c>
      <c r="CU318" s="96">
        <v>16800</v>
      </c>
      <c r="CV318" s="96">
        <v>16800</v>
      </c>
      <c r="CW318" s="96">
        <v>16800</v>
      </c>
      <c r="CX318" s="96">
        <v>73.953917495312993</v>
      </c>
      <c r="CY318" s="96">
        <v>73.92761555710959</v>
      </c>
      <c r="CZ318" s="96">
        <v>73.901332320986597</v>
      </c>
      <c r="DA318" s="96">
        <v>73.874177770283111</v>
      </c>
      <c r="DB318" s="96">
        <v>73.84704316776461</v>
      </c>
      <c r="DC318" s="96">
        <v>73.819928491459308</v>
      </c>
      <c r="DD318" s="96">
        <v>73.792833719425317</v>
      </c>
      <c r="DE318" s="96">
        <v>73.7653151446235</v>
      </c>
      <c r="DF318" s="96">
        <v>73.738260440842751</v>
      </c>
      <c r="DG318" s="96">
        <v>73.71122557534342</v>
      </c>
      <c r="DH318" s="96">
        <v>73.68421052631416</v>
      </c>
      <c r="DI318" s="96">
        <v>73.657215271980903</v>
      </c>
      <c r="DJ318" s="96">
        <v>672.00000000000057</v>
      </c>
      <c r="DK318" s="96">
        <v>0</v>
      </c>
      <c r="DL318" s="96">
        <v>0</v>
      </c>
      <c r="DM318" s="96">
        <v>0</v>
      </c>
      <c r="DN318" s="96">
        <v>0</v>
      </c>
      <c r="DO318" s="96">
        <v>0</v>
      </c>
      <c r="DP318" s="96">
        <v>0</v>
      </c>
      <c r="DQ318" s="96">
        <v>0</v>
      </c>
      <c r="DR318" s="96">
        <v>0</v>
      </c>
      <c r="DS318" s="96">
        <v>0</v>
      </c>
      <c r="DT318" s="96">
        <v>0</v>
      </c>
      <c r="DU318" s="96">
        <v>0</v>
      </c>
      <c r="DV318" s="96">
        <v>745.32317501485932</v>
      </c>
      <c r="DW318" s="96">
        <v>64.529293850753078</v>
      </c>
      <c r="DX318" s="96">
        <v>58.559763860309737</v>
      </c>
      <c r="DY318" s="96">
        <v>52.392318671959792</v>
      </c>
      <c r="DZ318" s="96">
        <v>46.229384363592452</v>
      </c>
      <c r="EA318" s="96">
        <v>40.070955988107933</v>
      </c>
      <c r="EB318" s="96">
        <v>33.917028605661947</v>
      </c>
      <c r="EC318" s="96">
        <v>27.666824363574531</v>
      </c>
      <c r="ED318" s="96">
        <v>21.52195776064136</v>
      </c>
      <c r="EE318" s="96">
        <v>15.381577293861961</v>
      </c>
      <c r="EF318" s="96">
        <v>9.2456780522836013</v>
      </c>
      <c r="EG318" s="96">
        <v>3.114255132123311</v>
      </c>
      <c r="EH318" s="101">
        <v>46054</v>
      </c>
      <c r="EI318" s="99">
        <v>0.03</v>
      </c>
      <c r="EJ318" t="s">
        <v>376</v>
      </c>
      <c r="EK318" s="101">
        <v>46419</v>
      </c>
      <c r="EL318" s="99">
        <v>0.04</v>
      </c>
      <c r="EM318" t="s">
        <v>377</v>
      </c>
      <c r="EN318" s="101"/>
      <c r="EO318" s="99"/>
      <c r="EQ318" s="101"/>
      <c r="ER318" s="99"/>
    </row>
    <row r="319" spans="1:148" x14ac:dyDescent="0.3">
      <c r="A319" t="s">
        <v>43</v>
      </c>
      <c r="B319" t="s">
        <v>53</v>
      </c>
      <c r="C319" t="s">
        <v>59</v>
      </c>
      <c r="D319" t="s">
        <v>380</v>
      </c>
      <c r="E319" t="s">
        <v>757</v>
      </c>
      <c r="F319" s="94">
        <v>13600</v>
      </c>
      <c r="G319" s="95">
        <v>6</v>
      </c>
      <c r="H319" s="96">
        <v>1</v>
      </c>
      <c r="I319" s="96">
        <v>1</v>
      </c>
      <c r="J319" s="97">
        <v>0.91798504741064912</v>
      </c>
      <c r="K319" s="96">
        <v>1</v>
      </c>
      <c r="L319" s="96">
        <v>1.002194973213381</v>
      </c>
      <c r="M319" s="96">
        <v>1</v>
      </c>
      <c r="N319" s="98">
        <v>0.57199999999999995</v>
      </c>
      <c r="O319" s="98">
        <v>0.57325552467805407</v>
      </c>
      <c r="P319" s="98">
        <v>0.56626323190648564</v>
      </c>
      <c r="Q319" s="99">
        <v>0</v>
      </c>
      <c r="R319" s="96">
        <v>1</v>
      </c>
      <c r="S319" s="96">
        <v>0.98997068515119868</v>
      </c>
      <c r="T319" s="99">
        <v>0</v>
      </c>
      <c r="U319" s="99">
        <v>0</v>
      </c>
      <c r="V319" s="95">
        <v>0</v>
      </c>
      <c r="W319" s="99">
        <v>0</v>
      </c>
      <c r="X319" s="99">
        <v>0</v>
      </c>
      <c r="Y319" s="95">
        <v>0</v>
      </c>
      <c r="Z319" s="95">
        <v>1</v>
      </c>
      <c r="AA319" s="98">
        <v>0.57325552467805407</v>
      </c>
      <c r="AB319" s="98">
        <v>0.56626323190648564</v>
      </c>
      <c r="AC319" s="100">
        <v>0</v>
      </c>
      <c r="AD319" s="96">
        <v>0</v>
      </c>
      <c r="AE319" s="95">
        <v>0</v>
      </c>
      <c r="AF319" s="95">
        <v>0</v>
      </c>
      <c r="AG319" s="96">
        <v>1</v>
      </c>
      <c r="AH319" s="96">
        <v>1.0176314239537809</v>
      </c>
      <c r="AI319" s="96">
        <v>1.0176314239537809</v>
      </c>
      <c r="AJ319" s="96">
        <v>13600</v>
      </c>
      <c r="AK319" s="96">
        <v>13600</v>
      </c>
      <c r="AL319" s="96">
        <v>12484.59664478483</v>
      </c>
      <c r="AM319" s="96">
        <v>13600</v>
      </c>
      <c r="AN319" s="96">
        <v>13629.851635701991</v>
      </c>
      <c r="AO319" s="96">
        <v>13600</v>
      </c>
      <c r="AP319" s="96">
        <v>7779.1999999999989</v>
      </c>
      <c r="AQ319" s="96">
        <v>7796.2751356215358</v>
      </c>
      <c r="AR319" s="96">
        <v>7701.1799539282047</v>
      </c>
      <c r="AS319" s="96">
        <v>0</v>
      </c>
      <c r="AT319" s="96">
        <v>13600</v>
      </c>
      <c r="AU319" s="96">
        <v>13463.6013180563</v>
      </c>
      <c r="AV319" s="96">
        <v>7796.2751356215358</v>
      </c>
      <c r="AW319" s="96">
        <v>7701.1799539282047</v>
      </c>
      <c r="AX319" s="96">
        <v>12512</v>
      </c>
      <c r="AY319" s="96">
        <v>12376</v>
      </c>
      <c r="AZ319" s="96">
        <v>12648</v>
      </c>
      <c r="BA319" s="96">
        <v>8908</v>
      </c>
      <c r="BB319" s="96">
        <v>13600</v>
      </c>
      <c r="BC319" s="96">
        <v>13600</v>
      </c>
      <c r="BD319" s="96">
        <v>13600</v>
      </c>
      <c r="BE319" s="96">
        <v>13600</v>
      </c>
      <c r="BF319" s="96">
        <v>13600</v>
      </c>
      <c r="BG319" s="96">
        <v>13600</v>
      </c>
      <c r="BH319" s="96">
        <v>13600</v>
      </c>
      <c r="BI319" s="96">
        <v>13600</v>
      </c>
      <c r="BJ319" s="96">
        <v>13600</v>
      </c>
      <c r="BK319" s="96">
        <v>13600</v>
      </c>
      <c r="BL319" s="96">
        <v>13600</v>
      </c>
      <c r="BM319" s="96">
        <v>13600</v>
      </c>
      <c r="BN319" s="96">
        <v>241.72185430463711</v>
      </c>
      <c r="BO319" s="96">
        <v>241.37511852374189</v>
      </c>
      <c r="BP319" s="96">
        <v>241.0293760621515</v>
      </c>
      <c r="BQ319" s="96">
        <v>240.67295338294969</v>
      </c>
      <c r="BR319" s="96">
        <v>240.31758326878361</v>
      </c>
      <c r="BS319" s="96">
        <v>239.96326106397831</v>
      </c>
      <c r="BT319" s="96">
        <v>239.60998214027231</v>
      </c>
      <c r="BU319" s="96">
        <v>239.25197609408161</v>
      </c>
      <c r="BV319" s="96">
        <v>238.90078687104429</v>
      </c>
      <c r="BW319" s="96">
        <v>238.5506271324887</v>
      </c>
      <c r="BX319" s="96">
        <v>238.20149235825949</v>
      </c>
      <c r="BY319" s="96">
        <v>237.85337805462169</v>
      </c>
      <c r="BZ319" s="96">
        <v>0</v>
      </c>
      <c r="CA319" s="96">
        <v>0</v>
      </c>
      <c r="CB319" s="96">
        <v>0</v>
      </c>
      <c r="CC319" s="96">
        <v>0</v>
      </c>
      <c r="CD319" s="96">
        <v>0</v>
      </c>
      <c r="CE319" s="96">
        <v>0</v>
      </c>
      <c r="CF319" s="96">
        <v>0</v>
      </c>
      <c r="CG319" s="96">
        <v>0</v>
      </c>
      <c r="CH319" s="96">
        <v>0</v>
      </c>
      <c r="CI319" s="96">
        <v>0</v>
      </c>
      <c r="CJ319" s="96">
        <v>0</v>
      </c>
      <c r="CK319" s="96">
        <v>0</v>
      </c>
      <c r="CL319" s="96">
        <v>13600</v>
      </c>
      <c r="CM319" s="96">
        <v>13600</v>
      </c>
      <c r="CN319" s="96">
        <v>13600</v>
      </c>
      <c r="CO319" s="96">
        <v>13600</v>
      </c>
      <c r="CP319" s="96">
        <v>13600</v>
      </c>
      <c r="CQ319" s="96">
        <v>13600</v>
      </c>
      <c r="CR319" s="96">
        <v>13600</v>
      </c>
      <c r="CS319" s="96">
        <v>13600</v>
      </c>
      <c r="CT319" s="96">
        <v>13600</v>
      </c>
      <c r="CU319" s="96">
        <v>13600</v>
      </c>
      <c r="CV319" s="96">
        <v>13600</v>
      </c>
      <c r="CW319" s="96">
        <v>13600</v>
      </c>
      <c r="CX319" s="96">
        <v>241.72185430463711</v>
      </c>
      <c r="CY319" s="96">
        <v>241.37511852374189</v>
      </c>
      <c r="CZ319" s="96">
        <v>241.0293760621515</v>
      </c>
      <c r="DA319" s="96">
        <v>240.67295338294969</v>
      </c>
      <c r="DB319" s="96">
        <v>240.31758326878361</v>
      </c>
      <c r="DC319" s="96">
        <v>239.96326106397831</v>
      </c>
      <c r="DD319" s="96">
        <v>239.60998214027231</v>
      </c>
      <c r="DE319" s="96">
        <v>239.25197609408161</v>
      </c>
      <c r="DF319" s="96">
        <v>238.90078687104429</v>
      </c>
      <c r="DG319" s="96">
        <v>238.5506271324887</v>
      </c>
      <c r="DH319" s="96">
        <v>238.20149235825949</v>
      </c>
      <c r="DI319" s="96">
        <v>237.85337805462169</v>
      </c>
      <c r="DJ319" s="96">
        <v>0</v>
      </c>
      <c r="DK319" s="96">
        <v>0</v>
      </c>
      <c r="DL319" s="96">
        <v>0</v>
      </c>
      <c r="DM319" s="96">
        <v>0</v>
      </c>
      <c r="DN319" s="96">
        <v>0</v>
      </c>
      <c r="DO319" s="96">
        <v>0</v>
      </c>
      <c r="DP319" s="96">
        <v>0</v>
      </c>
      <c r="DQ319" s="96">
        <v>0</v>
      </c>
      <c r="DR319" s="96">
        <v>0</v>
      </c>
      <c r="DS319" s="96">
        <v>0</v>
      </c>
      <c r="DT319" s="96">
        <v>0</v>
      </c>
      <c r="DU319" s="96">
        <v>0</v>
      </c>
      <c r="DV319" s="96">
        <v>227.41495622219111</v>
      </c>
      <c r="DW319" s="96">
        <v>207.92623205370259</v>
      </c>
      <c r="DX319" s="96">
        <v>188.49236641221299</v>
      </c>
      <c r="DY319" s="96">
        <v>168.45715919106169</v>
      </c>
      <c r="DZ319" s="96">
        <v>148.4800913372336</v>
      </c>
      <c r="EA319" s="96">
        <v>128.5609101489195</v>
      </c>
      <c r="EB319" s="96">
        <v>108.69936438668159</v>
      </c>
      <c r="EC319" s="96">
        <v>88.571022592717156</v>
      </c>
      <c r="ED319" s="96">
        <v>68.824934376994307</v>
      </c>
      <c r="EE319" s="96">
        <v>49.135732502124263</v>
      </c>
      <c r="EF319" s="96">
        <v>29.503171496617679</v>
      </c>
      <c r="EG319" s="96">
        <v>9.9270072992711178</v>
      </c>
      <c r="EH319" s="101"/>
      <c r="EI319" s="99"/>
      <c r="EK319" s="101"/>
      <c r="EL319" s="99"/>
      <c r="EN319" s="101"/>
      <c r="EO319" s="99"/>
      <c r="EQ319" s="101"/>
      <c r="ER319" s="99"/>
    </row>
    <row r="320" spans="1:148" x14ac:dyDescent="0.3">
      <c r="A320" t="s">
        <v>43</v>
      </c>
      <c r="B320" t="s">
        <v>53</v>
      </c>
      <c r="C320" t="s">
        <v>61</v>
      </c>
      <c r="D320" t="s">
        <v>382</v>
      </c>
      <c r="E320" t="s">
        <v>758</v>
      </c>
      <c r="F320" s="94">
        <v>10400</v>
      </c>
      <c r="G320" s="95">
        <v>6</v>
      </c>
      <c r="H320" s="96">
        <v>1.05</v>
      </c>
      <c r="I320" s="96">
        <v>1.05</v>
      </c>
      <c r="J320" s="97">
        <v>0.91999999999999993</v>
      </c>
      <c r="K320" s="96">
        <v>1</v>
      </c>
      <c r="L320" s="96">
        <v>1</v>
      </c>
      <c r="M320" s="96">
        <v>1</v>
      </c>
      <c r="N320" s="98">
        <v>0.6</v>
      </c>
      <c r="O320" s="98">
        <v>0.6</v>
      </c>
      <c r="P320" s="98">
        <v>0.6</v>
      </c>
      <c r="Q320" s="99">
        <v>0</v>
      </c>
      <c r="R320" s="96">
        <v>1</v>
      </c>
      <c r="S320" s="96">
        <v>1</v>
      </c>
      <c r="T320" s="99">
        <v>0</v>
      </c>
      <c r="U320" s="99">
        <v>0</v>
      </c>
      <c r="V320" s="95">
        <v>0</v>
      </c>
      <c r="W320" s="99">
        <v>0</v>
      </c>
      <c r="X320" s="99">
        <v>0</v>
      </c>
      <c r="Y320" s="95">
        <v>0</v>
      </c>
      <c r="Z320" s="95">
        <v>0</v>
      </c>
      <c r="AA320" s="98">
        <v>0.6</v>
      </c>
      <c r="AB320" s="98">
        <v>0.6</v>
      </c>
      <c r="AC320" s="100">
        <v>0</v>
      </c>
      <c r="AD320" s="96">
        <v>0</v>
      </c>
      <c r="AE320" s="95">
        <v>1</v>
      </c>
      <c r="AF320" s="95">
        <v>0</v>
      </c>
      <c r="AG320" s="96">
        <v>1.0125</v>
      </c>
      <c r="AH320" s="96">
        <v>1</v>
      </c>
      <c r="AI320" s="96">
        <v>1.0125</v>
      </c>
      <c r="AJ320" s="96">
        <v>10920</v>
      </c>
      <c r="AK320" s="96">
        <v>10920</v>
      </c>
      <c r="AL320" s="96">
        <v>9568</v>
      </c>
      <c r="AM320" s="96">
        <v>10400</v>
      </c>
      <c r="AN320" s="96">
        <v>10400</v>
      </c>
      <c r="AO320" s="96">
        <v>10400</v>
      </c>
      <c r="AP320" s="96">
        <v>6240</v>
      </c>
      <c r="AQ320" s="96">
        <v>6240</v>
      </c>
      <c r="AR320" s="96">
        <v>6240</v>
      </c>
      <c r="AS320" s="96">
        <v>0</v>
      </c>
      <c r="AT320" s="96">
        <v>10400</v>
      </c>
      <c r="AU320" s="96">
        <v>10400</v>
      </c>
      <c r="AV320" s="96">
        <v>6240</v>
      </c>
      <c r="AW320" s="96">
        <v>6240</v>
      </c>
      <c r="AX320" s="96">
        <v>9568</v>
      </c>
      <c r="AY320" s="96">
        <v>9568</v>
      </c>
      <c r="AZ320" s="96">
        <v>9568</v>
      </c>
      <c r="BA320" s="96">
        <v>6500</v>
      </c>
      <c r="BB320" s="96">
        <v>10400</v>
      </c>
      <c r="BC320" s="96">
        <v>10400</v>
      </c>
      <c r="BD320" s="96">
        <v>10400</v>
      </c>
      <c r="BE320" s="96">
        <v>10400</v>
      </c>
      <c r="BF320" s="96">
        <v>10400</v>
      </c>
      <c r="BG320" s="96">
        <v>10400</v>
      </c>
      <c r="BH320" s="96">
        <v>10400</v>
      </c>
      <c r="BI320" s="96">
        <v>10400</v>
      </c>
      <c r="BJ320" s="96">
        <v>10400</v>
      </c>
      <c r="BK320" s="96">
        <v>10400</v>
      </c>
      <c r="BL320" s="96">
        <v>10400</v>
      </c>
      <c r="BM320" s="96">
        <v>10400</v>
      </c>
      <c r="BN320" s="96">
        <v>520.00000000000045</v>
      </c>
      <c r="BO320" s="96">
        <v>520.00000000000045</v>
      </c>
      <c r="BP320" s="96">
        <v>520.00000000000045</v>
      </c>
      <c r="BQ320" s="96">
        <v>0</v>
      </c>
      <c r="BR320" s="96">
        <v>0</v>
      </c>
      <c r="BS320" s="96">
        <v>0</v>
      </c>
      <c r="BT320" s="96">
        <v>0</v>
      </c>
      <c r="BU320" s="96">
        <v>0</v>
      </c>
      <c r="BV320" s="96">
        <v>0</v>
      </c>
      <c r="BW320" s="96">
        <v>0</v>
      </c>
      <c r="BX320" s="96">
        <v>0</v>
      </c>
      <c r="BY320" s="96">
        <v>0</v>
      </c>
      <c r="BZ320" s="96">
        <v>520.00000000000045</v>
      </c>
      <c r="CA320" s="96">
        <v>520.00000000000045</v>
      </c>
      <c r="CB320" s="96">
        <v>520.00000000000045</v>
      </c>
      <c r="CC320" s="96">
        <v>0</v>
      </c>
      <c r="CD320" s="96">
        <v>0</v>
      </c>
      <c r="CE320" s="96">
        <v>0</v>
      </c>
      <c r="CF320" s="96">
        <v>0</v>
      </c>
      <c r="CG320" s="96">
        <v>0</v>
      </c>
      <c r="CH320" s="96">
        <v>0</v>
      </c>
      <c r="CI320" s="96">
        <v>0</v>
      </c>
      <c r="CJ320" s="96">
        <v>0</v>
      </c>
      <c r="CK320" s="96">
        <v>0</v>
      </c>
      <c r="CL320" s="96">
        <v>0</v>
      </c>
      <c r="CM320" s="96">
        <v>0</v>
      </c>
      <c r="CN320" s="96">
        <v>0</v>
      </c>
      <c r="CO320" s="96">
        <v>0</v>
      </c>
      <c r="CP320" s="96">
        <v>0</v>
      </c>
      <c r="CQ320" s="96">
        <v>0</v>
      </c>
      <c r="CR320" s="96">
        <v>0</v>
      </c>
      <c r="CS320" s="96">
        <v>0</v>
      </c>
      <c r="CT320" s="96">
        <v>0</v>
      </c>
      <c r="CU320" s="96">
        <v>0</v>
      </c>
      <c r="CV320" s="96">
        <v>0</v>
      </c>
      <c r="CW320" s="96">
        <v>0</v>
      </c>
      <c r="CX320" s="96">
        <v>0</v>
      </c>
      <c r="CY320" s="96">
        <v>0</v>
      </c>
      <c r="CZ320" s="96">
        <v>0</v>
      </c>
      <c r="DA320" s="96">
        <v>0</v>
      </c>
      <c r="DB320" s="96">
        <v>0</v>
      </c>
      <c r="DC320" s="96">
        <v>0</v>
      </c>
      <c r="DD320" s="96">
        <v>0</v>
      </c>
      <c r="DE320" s="96">
        <v>0</v>
      </c>
      <c r="DF320" s="96">
        <v>0</v>
      </c>
      <c r="DG320" s="96">
        <v>0</v>
      </c>
      <c r="DH320" s="96">
        <v>0</v>
      </c>
      <c r="DI320" s="96">
        <v>0</v>
      </c>
      <c r="DJ320" s="96">
        <v>0</v>
      </c>
      <c r="DK320" s="96">
        <v>0</v>
      </c>
      <c r="DL320" s="96">
        <v>0</v>
      </c>
      <c r="DM320" s="96">
        <v>0</v>
      </c>
      <c r="DN320" s="96">
        <v>0</v>
      </c>
      <c r="DO320" s="96">
        <v>0</v>
      </c>
      <c r="DP320" s="96">
        <v>0</v>
      </c>
      <c r="DQ320" s="96">
        <v>0</v>
      </c>
      <c r="DR320" s="96">
        <v>0</v>
      </c>
      <c r="DS320" s="96">
        <v>0</v>
      </c>
      <c r="DT320" s="96">
        <v>0</v>
      </c>
      <c r="DU320" s="96">
        <v>0</v>
      </c>
      <c r="DV320" s="96">
        <v>0</v>
      </c>
      <c r="DW320" s="96">
        <v>0</v>
      </c>
      <c r="DX320" s="96">
        <v>0</v>
      </c>
      <c r="DY320" s="96">
        <v>0</v>
      </c>
      <c r="DZ320" s="96">
        <v>0</v>
      </c>
      <c r="EA320" s="96">
        <v>0</v>
      </c>
      <c r="EB320" s="96">
        <v>0</v>
      </c>
      <c r="EC320" s="96">
        <v>0</v>
      </c>
      <c r="ED320" s="96">
        <v>0</v>
      </c>
      <c r="EE320" s="96">
        <v>0</v>
      </c>
      <c r="EF320" s="96">
        <v>0</v>
      </c>
      <c r="EG320" s="96">
        <v>0</v>
      </c>
      <c r="EH320" s="101">
        <v>46113</v>
      </c>
      <c r="EI320" s="99">
        <v>0.05</v>
      </c>
      <c r="EJ320" t="s">
        <v>376</v>
      </c>
      <c r="EK320" s="101"/>
      <c r="EL320" s="99"/>
      <c r="EN320" s="101"/>
      <c r="EO320" s="99"/>
      <c r="EQ320" s="101"/>
      <c r="ER320" s="99"/>
    </row>
    <row r="321" spans="1:148" x14ac:dyDescent="0.3">
      <c r="A321" t="s">
        <v>43</v>
      </c>
      <c r="B321" t="s">
        <v>53</v>
      </c>
      <c r="C321" t="s">
        <v>68</v>
      </c>
      <c r="D321" t="s">
        <v>384</v>
      </c>
      <c r="E321" t="s">
        <v>759</v>
      </c>
      <c r="F321" s="94">
        <v>7200</v>
      </c>
      <c r="G321" s="95">
        <v>6</v>
      </c>
      <c r="H321" s="96">
        <v>1.06</v>
      </c>
      <c r="I321" s="96">
        <v>1.06</v>
      </c>
      <c r="J321" s="97">
        <v>0.91598878555798668</v>
      </c>
      <c r="K321" s="96">
        <v>0.99999999999999978</v>
      </c>
      <c r="L321" s="96">
        <v>1.0043791086804299</v>
      </c>
      <c r="M321" s="96">
        <v>1</v>
      </c>
      <c r="N321" s="98">
        <v>0.58399999999999996</v>
      </c>
      <c r="O321" s="98">
        <v>0.58655739946937091</v>
      </c>
      <c r="P321" s="98">
        <v>0.58116345769792543</v>
      </c>
      <c r="Q321" s="99">
        <v>0</v>
      </c>
      <c r="R321" s="96">
        <v>0.99999999999999978</v>
      </c>
      <c r="S321" s="96">
        <v>0.99514290701699581</v>
      </c>
      <c r="T321" s="99">
        <v>0</v>
      </c>
      <c r="U321" s="99">
        <v>0</v>
      </c>
      <c r="V321" s="95">
        <v>0</v>
      </c>
      <c r="W321" s="99">
        <v>0</v>
      </c>
      <c r="X321" s="99">
        <v>0</v>
      </c>
      <c r="Y321" s="95">
        <v>0</v>
      </c>
      <c r="Z321" s="95">
        <v>1</v>
      </c>
      <c r="AA321" s="98">
        <v>0.58655739946937091</v>
      </c>
      <c r="AB321" s="98">
        <v>0.58116345769792543</v>
      </c>
      <c r="AC321" s="100">
        <v>0</v>
      </c>
      <c r="AD321" s="96">
        <v>0</v>
      </c>
      <c r="AE321" s="95">
        <v>1</v>
      </c>
      <c r="AF321" s="95">
        <v>0</v>
      </c>
      <c r="AG321" s="96">
        <v>1.02</v>
      </c>
      <c r="AH321" s="96">
        <v>1.0132088564102011</v>
      </c>
      <c r="AI321" s="96">
        <v>1.033474198775499</v>
      </c>
      <c r="AJ321" s="96">
        <v>7632</v>
      </c>
      <c r="AK321" s="96">
        <v>7632.0000000000018</v>
      </c>
      <c r="AL321" s="96">
        <v>6595.1192560175041</v>
      </c>
      <c r="AM321" s="96">
        <v>7199.9999999999982</v>
      </c>
      <c r="AN321" s="96">
        <v>7231.5295824990953</v>
      </c>
      <c r="AO321" s="96">
        <v>7200</v>
      </c>
      <c r="AP321" s="96">
        <v>4204.8</v>
      </c>
      <c r="AQ321" s="96">
        <v>4223.213276179471</v>
      </c>
      <c r="AR321" s="96">
        <v>4184.3768954250627</v>
      </c>
      <c r="AS321" s="96">
        <v>0</v>
      </c>
      <c r="AT321" s="96">
        <v>7199.9999999999982</v>
      </c>
      <c r="AU321" s="96">
        <v>7165.0289305223696</v>
      </c>
      <c r="AV321" s="96">
        <v>4223.213276179471</v>
      </c>
      <c r="AW321" s="96">
        <v>4184.3768954250627</v>
      </c>
      <c r="AX321" s="96">
        <v>6624</v>
      </c>
      <c r="AY321" s="96">
        <v>6552</v>
      </c>
      <c r="AZ321" s="96">
        <v>6660</v>
      </c>
      <c r="BA321" s="96">
        <v>4644</v>
      </c>
      <c r="BB321" s="96">
        <v>7200</v>
      </c>
      <c r="BC321" s="96">
        <v>7200</v>
      </c>
      <c r="BD321" s="96">
        <v>7200</v>
      </c>
      <c r="BE321" s="96">
        <v>7200</v>
      </c>
      <c r="BF321" s="96">
        <v>7200</v>
      </c>
      <c r="BG321" s="96">
        <v>7200</v>
      </c>
      <c r="BH321" s="96">
        <v>7200</v>
      </c>
      <c r="BI321" s="96">
        <v>7200</v>
      </c>
      <c r="BJ321" s="96">
        <v>7200</v>
      </c>
      <c r="BK321" s="96">
        <v>7200</v>
      </c>
      <c r="BL321" s="96">
        <v>7200</v>
      </c>
      <c r="BM321" s="96">
        <v>7200</v>
      </c>
      <c r="BN321" s="96">
        <v>533.41854213818931</v>
      </c>
      <c r="BO321" s="96">
        <v>533.309734513276</v>
      </c>
      <c r="BP321" s="96">
        <v>533.20116010826052</v>
      </c>
      <c r="BQ321" s="96">
        <v>533.08914963106474</v>
      </c>
      <c r="BR321" s="96">
        <v>95.261685687185604</v>
      </c>
      <c r="BS321" s="96">
        <v>95.156481962028579</v>
      </c>
      <c r="BT321" s="96">
        <v>95.051510347280839</v>
      </c>
      <c r="BU321" s="96">
        <v>94.945054945056199</v>
      </c>
      <c r="BV321" s="96">
        <v>94.840549026212699</v>
      </c>
      <c r="BW321" s="96">
        <v>94.736272913524118</v>
      </c>
      <c r="BX321" s="96">
        <v>94.632225849816905</v>
      </c>
      <c r="BY321" s="96">
        <v>94.52840708123648</v>
      </c>
      <c r="BZ321" s="96">
        <v>432.0000000000004</v>
      </c>
      <c r="CA321" s="96">
        <v>432.0000000000004</v>
      </c>
      <c r="CB321" s="96">
        <v>432.0000000000004</v>
      </c>
      <c r="CC321" s="96">
        <v>432.0000000000004</v>
      </c>
      <c r="CD321" s="96">
        <v>0</v>
      </c>
      <c r="CE321" s="96">
        <v>0</v>
      </c>
      <c r="CF321" s="96">
        <v>0</v>
      </c>
      <c r="CG321" s="96">
        <v>0</v>
      </c>
      <c r="CH321" s="96">
        <v>0</v>
      </c>
      <c r="CI321" s="96">
        <v>0</v>
      </c>
      <c r="CJ321" s="96">
        <v>0</v>
      </c>
      <c r="CK321" s="96">
        <v>0</v>
      </c>
      <c r="CL321" s="96">
        <v>7200</v>
      </c>
      <c r="CM321" s="96">
        <v>7200</v>
      </c>
      <c r="CN321" s="96">
        <v>7200</v>
      </c>
      <c r="CO321" s="96">
        <v>7200</v>
      </c>
      <c r="CP321" s="96">
        <v>7200</v>
      </c>
      <c r="CQ321" s="96">
        <v>7200</v>
      </c>
      <c r="CR321" s="96">
        <v>7200</v>
      </c>
      <c r="CS321" s="96">
        <v>7200</v>
      </c>
      <c r="CT321" s="96">
        <v>7200</v>
      </c>
      <c r="CU321" s="96">
        <v>7200</v>
      </c>
      <c r="CV321" s="96">
        <v>7200</v>
      </c>
      <c r="CW321" s="96">
        <v>7200</v>
      </c>
      <c r="CX321" s="96">
        <v>95.677869941687987</v>
      </c>
      <c r="CY321" s="96">
        <v>95.575221238939008</v>
      </c>
      <c r="CZ321" s="96">
        <v>95.472792554962808</v>
      </c>
      <c r="DA321" s="96">
        <v>95.36712229345703</v>
      </c>
      <c r="DB321" s="96">
        <v>95.261685687185604</v>
      </c>
      <c r="DC321" s="96">
        <v>95.156481962028579</v>
      </c>
      <c r="DD321" s="96">
        <v>95.051510347280839</v>
      </c>
      <c r="DE321" s="96">
        <v>94.945054945056199</v>
      </c>
      <c r="DF321" s="96">
        <v>94.840549026212699</v>
      </c>
      <c r="DG321" s="96">
        <v>94.736272913524118</v>
      </c>
      <c r="DH321" s="96">
        <v>94.632225849816905</v>
      </c>
      <c r="DI321" s="96">
        <v>94.52840708123648</v>
      </c>
      <c r="DJ321" s="96">
        <v>0</v>
      </c>
      <c r="DK321" s="96">
        <v>0</v>
      </c>
      <c r="DL321" s="96">
        <v>0</v>
      </c>
      <c r="DM321" s="96">
        <v>0</v>
      </c>
      <c r="DN321" s="96">
        <v>0</v>
      </c>
      <c r="DO321" s="96">
        <v>0</v>
      </c>
      <c r="DP321" s="96">
        <v>0</v>
      </c>
      <c r="DQ321" s="96">
        <v>0</v>
      </c>
      <c r="DR321" s="96">
        <v>0</v>
      </c>
      <c r="DS321" s="96">
        <v>0</v>
      </c>
      <c r="DT321" s="96">
        <v>0</v>
      </c>
      <c r="DU321" s="96">
        <v>0</v>
      </c>
      <c r="DV321" s="96">
        <v>90.413370620325225</v>
      </c>
      <c r="DW321" s="96">
        <v>82.694263324759376</v>
      </c>
      <c r="DX321" s="96">
        <v>74.991484759212852</v>
      </c>
      <c r="DY321" s="96">
        <v>67.044708410433884</v>
      </c>
      <c r="DZ321" s="96">
        <v>59.115274307895582</v>
      </c>
      <c r="EA321" s="96">
        <v>51.203125744509308</v>
      </c>
      <c r="EB321" s="96">
        <v>43.308206260152097</v>
      </c>
      <c r="EC321" s="96">
        <v>35.301459008112168</v>
      </c>
      <c r="ED321" s="96">
        <v>27.441109422492179</v>
      </c>
      <c r="EE321" s="96">
        <v>19.597820092390879</v>
      </c>
      <c r="EF321" s="96">
        <v>11.7715355361522</v>
      </c>
      <c r="EG321" s="96">
        <v>3.9622005124350319</v>
      </c>
      <c r="EH321" s="101">
        <v>46143</v>
      </c>
      <c r="EI321" s="99">
        <v>0.06</v>
      </c>
      <c r="EJ321" t="s">
        <v>376</v>
      </c>
      <c r="EK321" s="101"/>
      <c r="EL321" s="99"/>
      <c r="EN321" s="101"/>
      <c r="EO321" s="99"/>
      <c r="EQ321" s="101"/>
      <c r="ER321" s="99"/>
    </row>
    <row r="322" spans="1:148" x14ac:dyDescent="0.3">
      <c r="A322" t="s">
        <v>43</v>
      </c>
      <c r="B322" t="s">
        <v>53</v>
      </c>
      <c r="C322" t="s">
        <v>69</v>
      </c>
      <c r="D322" t="s">
        <v>386</v>
      </c>
      <c r="E322" t="s">
        <v>760</v>
      </c>
      <c r="F322" s="94">
        <v>17600</v>
      </c>
      <c r="G322" s="95">
        <v>6</v>
      </c>
      <c r="H322" s="96">
        <v>1.0449999999999999</v>
      </c>
      <c r="I322" s="96">
        <v>1.0589333333333331</v>
      </c>
      <c r="J322" s="97">
        <v>0.90792706178871529</v>
      </c>
      <c r="K322" s="96">
        <v>0.9868421052631583</v>
      </c>
      <c r="L322" s="96">
        <v>1.013297255604982</v>
      </c>
      <c r="M322" s="96">
        <v>1</v>
      </c>
      <c r="N322" s="98">
        <v>0.56799999999999995</v>
      </c>
      <c r="O322" s="98">
        <v>0.56797977748384532</v>
      </c>
      <c r="P322" s="98">
        <v>0.55421018020661728</v>
      </c>
      <c r="Q322" s="99">
        <v>0</v>
      </c>
      <c r="R322" s="96">
        <v>0.9615384615384619</v>
      </c>
      <c r="S322" s="96">
        <v>1.0147510341811301</v>
      </c>
      <c r="T322" s="99">
        <v>1.333333333333298E-2</v>
      </c>
      <c r="U322" s="99">
        <v>2.6315789473684289E-2</v>
      </c>
      <c r="V322" s="95">
        <v>0</v>
      </c>
      <c r="W322" s="99">
        <v>0</v>
      </c>
      <c r="X322" s="99">
        <v>0</v>
      </c>
      <c r="Y322" s="95">
        <v>0</v>
      </c>
      <c r="Z322" s="95">
        <v>1</v>
      </c>
      <c r="AA322" s="98">
        <v>0.56797977748384532</v>
      </c>
      <c r="AB322" s="98">
        <v>0.55421018020661728</v>
      </c>
      <c r="AC322" s="100">
        <v>0</v>
      </c>
      <c r="AD322" s="96">
        <v>0</v>
      </c>
      <c r="AE322" s="95">
        <v>1</v>
      </c>
      <c r="AF322" s="95">
        <v>1</v>
      </c>
      <c r="AG322" s="96">
        <v>1.042083333333333</v>
      </c>
      <c r="AH322" s="96">
        <v>0.99995181371858044</v>
      </c>
      <c r="AI322" s="96">
        <v>1.042041501054473</v>
      </c>
      <c r="AJ322" s="96">
        <v>18392</v>
      </c>
      <c r="AK322" s="96">
        <v>18637.226666666658</v>
      </c>
      <c r="AL322" s="96">
        <v>15979.51628748139</v>
      </c>
      <c r="AM322" s="96">
        <v>17368.421052631591</v>
      </c>
      <c r="AN322" s="96">
        <v>17834.031698647679</v>
      </c>
      <c r="AO322" s="96">
        <v>17600</v>
      </c>
      <c r="AP322" s="96">
        <v>9996.7999999999993</v>
      </c>
      <c r="AQ322" s="96">
        <v>9996.4440837156781</v>
      </c>
      <c r="AR322" s="96">
        <v>9754.0991716364642</v>
      </c>
      <c r="AS322" s="96">
        <v>0</v>
      </c>
      <c r="AT322" s="96">
        <v>16923.076923076929</v>
      </c>
      <c r="AU322" s="96">
        <v>17859.618201587891</v>
      </c>
      <c r="AV322" s="96">
        <v>9996.4440837156781</v>
      </c>
      <c r="AW322" s="96">
        <v>9754.0991716364642</v>
      </c>
      <c r="AX322" s="96">
        <v>16192</v>
      </c>
      <c r="AY322" s="96">
        <v>16016</v>
      </c>
      <c r="AZ322" s="96">
        <v>15928</v>
      </c>
      <c r="BA322" s="96">
        <v>10824</v>
      </c>
      <c r="BB322" s="96">
        <v>17600</v>
      </c>
      <c r="BC322" s="96">
        <v>17600</v>
      </c>
      <c r="BD322" s="96">
        <v>17600</v>
      </c>
      <c r="BE322" s="96">
        <v>17600</v>
      </c>
      <c r="BF322" s="96">
        <v>17600</v>
      </c>
      <c r="BG322" s="96">
        <v>17600</v>
      </c>
      <c r="BH322" s="96">
        <v>17600</v>
      </c>
      <c r="BI322" s="96">
        <v>17600</v>
      </c>
      <c r="BJ322" s="96">
        <v>17600</v>
      </c>
      <c r="BK322" s="96">
        <v>17600</v>
      </c>
      <c r="BL322" s="96">
        <v>17600</v>
      </c>
      <c r="BM322" s="96">
        <v>17600</v>
      </c>
      <c r="BN322" s="96">
        <v>911.74154300902364</v>
      </c>
      <c r="BO322" s="96">
        <v>888.61831850873182</v>
      </c>
      <c r="BP322" s="96">
        <v>865.53641487060952</v>
      </c>
      <c r="BQ322" s="96">
        <v>841.71540182244337</v>
      </c>
      <c r="BR322" s="96">
        <v>817.93831838793596</v>
      </c>
      <c r="BS322" s="96">
        <v>706.19449271385656</v>
      </c>
      <c r="BT322" s="96">
        <v>682.61825204205024</v>
      </c>
      <c r="BU322" s="96">
        <v>658.69994524180561</v>
      </c>
      <c r="BV322" s="96">
        <v>635.21100946455465</v>
      </c>
      <c r="BW322" s="96">
        <v>623.65992652585055</v>
      </c>
      <c r="BX322" s="96">
        <v>623.63044942739202</v>
      </c>
      <c r="BY322" s="96">
        <v>623.60095069045553</v>
      </c>
      <c r="BZ322" s="96">
        <v>791.99999999999875</v>
      </c>
      <c r="CA322" s="96">
        <v>791.99999999999875</v>
      </c>
      <c r="CB322" s="96">
        <v>791.99999999999875</v>
      </c>
      <c r="CC322" s="96">
        <v>791.99999999999875</v>
      </c>
      <c r="CD322" s="96">
        <v>791.99999999999875</v>
      </c>
      <c r="CE322" s="96">
        <v>704.00000000000068</v>
      </c>
      <c r="CF322" s="96">
        <v>704.00000000000068</v>
      </c>
      <c r="CG322" s="96">
        <v>704.00000000000068</v>
      </c>
      <c r="CH322" s="96">
        <v>704.00000000000068</v>
      </c>
      <c r="CI322" s="96">
        <v>704.00000000000068</v>
      </c>
      <c r="CJ322" s="96">
        <v>704.00000000000068</v>
      </c>
      <c r="CK322" s="96">
        <v>704.00000000000068</v>
      </c>
      <c r="CL322" s="96">
        <v>17600</v>
      </c>
      <c r="CM322" s="96">
        <v>17600</v>
      </c>
      <c r="CN322" s="96">
        <v>17600</v>
      </c>
      <c r="CO322" s="96">
        <v>17600</v>
      </c>
      <c r="CP322" s="96">
        <v>17600</v>
      </c>
      <c r="CQ322" s="96">
        <v>17600</v>
      </c>
      <c r="CR322" s="96">
        <v>17600</v>
      </c>
      <c r="CS322" s="96">
        <v>17600</v>
      </c>
      <c r="CT322" s="96">
        <v>17600</v>
      </c>
      <c r="CU322" s="96">
        <v>17600</v>
      </c>
      <c r="CV322" s="96">
        <v>17600</v>
      </c>
      <c r="CW322" s="96">
        <v>17600</v>
      </c>
      <c r="CX322" s="96">
        <v>114.5852086210752</v>
      </c>
      <c r="CY322" s="96">
        <v>92.457721060990039</v>
      </c>
      <c r="CZ322" s="96">
        <v>70.369774995798906</v>
      </c>
      <c r="DA322" s="96">
        <v>47.574547198511041</v>
      </c>
      <c r="DB322" s="96">
        <v>24.821357309031811</v>
      </c>
      <c r="DC322" s="96">
        <v>2.110089147936733</v>
      </c>
      <c r="DD322" s="96">
        <v>-20.559373036491198</v>
      </c>
      <c r="DE322" s="96">
        <v>-43.557744959803557</v>
      </c>
      <c r="DF322" s="96">
        <v>-66.143260130238346</v>
      </c>
      <c r="DG322" s="96">
        <v>-77.250070648219634</v>
      </c>
      <c r="DH322" s="96">
        <v>-77.278414012125467</v>
      </c>
      <c r="DI322" s="96">
        <v>-77.306778182255087</v>
      </c>
      <c r="DJ322" s="96">
        <v>704.00000000000068</v>
      </c>
      <c r="DK322" s="96">
        <v>704.00000000000068</v>
      </c>
      <c r="DL322" s="96">
        <v>704.00000000000068</v>
      </c>
      <c r="DM322" s="96">
        <v>704.00000000000068</v>
      </c>
      <c r="DN322" s="96">
        <v>704.00000000000068</v>
      </c>
      <c r="DO322" s="96">
        <v>0</v>
      </c>
      <c r="DP322" s="96">
        <v>0</v>
      </c>
      <c r="DQ322" s="96">
        <v>0</v>
      </c>
      <c r="DR322" s="96">
        <v>0</v>
      </c>
      <c r="DS322" s="96">
        <v>0</v>
      </c>
      <c r="DT322" s="96">
        <v>0</v>
      </c>
      <c r="DU322" s="96">
        <v>0</v>
      </c>
      <c r="DV322" s="96">
        <v>631.25111104116127</v>
      </c>
      <c r="DW322" s="96">
        <v>645.98516626764138</v>
      </c>
      <c r="DX322" s="96">
        <v>660.72969415331931</v>
      </c>
      <c r="DY322" s="96">
        <v>675.84267231600313</v>
      </c>
      <c r="DZ322" s="96">
        <v>690.96676477124606</v>
      </c>
      <c r="EA322" s="96">
        <v>2.0211382538178668</v>
      </c>
      <c r="EB322" s="96">
        <v>16.584943881865041</v>
      </c>
      <c r="EC322" s="96">
        <v>31.398487842288962</v>
      </c>
      <c r="ED322" s="96">
        <v>45.983925886164563</v>
      </c>
      <c r="EE322" s="96">
        <v>60.580110084276129</v>
      </c>
      <c r="EF322" s="96">
        <v>75.187052317206948</v>
      </c>
      <c r="EG322" s="96">
        <v>89.804764483071509</v>
      </c>
      <c r="EH322" s="101">
        <v>46174</v>
      </c>
      <c r="EI322" s="99">
        <v>4.4999999999999998E-2</v>
      </c>
      <c r="EJ322" t="s">
        <v>376</v>
      </c>
      <c r="EK322" s="101">
        <v>46539</v>
      </c>
      <c r="EL322" s="99">
        <v>0.04</v>
      </c>
      <c r="EM322" t="s">
        <v>377</v>
      </c>
      <c r="EN322" s="101"/>
      <c r="EO322" s="99"/>
      <c r="EQ322" s="101"/>
      <c r="ER322" s="99"/>
    </row>
    <row r="323" spans="1:148" x14ac:dyDescent="0.3">
      <c r="A323" t="s">
        <v>43</v>
      </c>
      <c r="B323" t="s">
        <v>53</v>
      </c>
      <c r="C323" t="s">
        <v>76</v>
      </c>
      <c r="D323" t="s">
        <v>388</v>
      </c>
      <c r="E323" t="s">
        <v>761</v>
      </c>
      <c r="F323" s="94">
        <v>14400</v>
      </c>
      <c r="G323" s="95">
        <v>6</v>
      </c>
      <c r="H323" s="96">
        <v>1.03</v>
      </c>
      <c r="I323" s="96">
        <v>1.03</v>
      </c>
      <c r="J323" s="97">
        <v>0.91399252370532447</v>
      </c>
      <c r="K323" s="96">
        <v>1</v>
      </c>
      <c r="L323" s="96">
        <v>1.006572784939554</v>
      </c>
      <c r="M323" s="96">
        <v>1</v>
      </c>
      <c r="N323" s="98">
        <v>0.59599999999999997</v>
      </c>
      <c r="O323" s="98">
        <v>0.59991737982397431</v>
      </c>
      <c r="P323" s="98">
        <v>0.59622019728689213</v>
      </c>
      <c r="Q323" s="99">
        <v>0</v>
      </c>
      <c r="R323" s="96">
        <v>1</v>
      </c>
      <c r="S323" s="96">
        <v>1.000369458535054</v>
      </c>
      <c r="T323" s="99">
        <v>0</v>
      </c>
      <c r="U323" s="99">
        <v>0</v>
      </c>
      <c r="V323" s="95">
        <v>0</v>
      </c>
      <c r="W323" s="99">
        <v>0</v>
      </c>
      <c r="X323" s="99">
        <v>0</v>
      </c>
      <c r="Y323" s="95">
        <v>0</v>
      </c>
      <c r="Z323" s="95">
        <v>1</v>
      </c>
      <c r="AA323" s="98">
        <v>0.59991737982397431</v>
      </c>
      <c r="AB323" s="98">
        <v>0.59622019728689213</v>
      </c>
      <c r="AC323" s="100">
        <v>0</v>
      </c>
      <c r="AD323" s="96">
        <v>0</v>
      </c>
      <c r="AE323" s="95">
        <v>1</v>
      </c>
      <c r="AF323" s="95">
        <v>0</v>
      </c>
      <c r="AG323" s="96">
        <v>1.0149999999999999</v>
      </c>
      <c r="AH323" s="96">
        <v>1.0087961468131059</v>
      </c>
      <c r="AI323" s="96">
        <v>1.023928379819522</v>
      </c>
      <c r="AJ323" s="96">
        <v>14832</v>
      </c>
      <c r="AK323" s="96">
        <v>14832</v>
      </c>
      <c r="AL323" s="96">
        <v>13161.49234135667</v>
      </c>
      <c r="AM323" s="96">
        <v>14400</v>
      </c>
      <c r="AN323" s="96">
        <v>14494.648103129581</v>
      </c>
      <c r="AO323" s="96">
        <v>14400</v>
      </c>
      <c r="AP323" s="96">
        <v>8582.4</v>
      </c>
      <c r="AQ323" s="96">
        <v>8638.8102694652298</v>
      </c>
      <c r="AR323" s="96">
        <v>8585.5708409312465</v>
      </c>
      <c r="AS323" s="96">
        <v>0</v>
      </c>
      <c r="AT323" s="96">
        <v>14400</v>
      </c>
      <c r="AU323" s="96">
        <v>14405.320202904781</v>
      </c>
      <c r="AV323" s="96">
        <v>8638.8102694652298</v>
      </c>
      <c r="AW323" s="96">
        <v>8585.5708409312465</v>
      </c>
      <c r="AX323" s="96">
        <v>13248</v>
      </c>
      <c r="AY323" s="96">
        <v>13104</v>
      </c>
      <c r="AZ323" s="96">
        <v>13248</v>
      </c>
      <c r="BA323" s="96">
        <v>9144</v>
      </c>
      <c r="BB323" s="96">
        <v>14400</v>
      </c>
      <c r="BC323" s="96">
        <v>14400</v>
      </c>
      <c r="BD323" s="96">
        <v>14400</v>
      </c>
      <c r="BE323" s="96">
        <v>14400</v>
      </c>
      <c r="BF323" s="96">
        <v>14400</v>
      </c>
      <c r="BG323" s="96">
        <v>14400</v>
      </c>
      <c r="BH323" s="96">
        <v>14400</v>
      </c>
      <c r="BI323" s="96">
        <v>14400</v>
      </c>
      <c r="BJ323" s="96">
        <v>14400</v>
      </c>
      <c r="BK323" s="96">
        <v>14400</v>
      </c>
      <c r="BL323" s="96">
        <v>14400</v>
      </c>
      <c r="BM323" s="96">
        <v>14400</v>
      </c>
      <c r="BN323" s="96">
        <v>562.98827713860646</v>
      </c>
      <c r="BO323" s="96">
        <v>562.89484755434205</v>
      </c>
      <c r="BP323" s="96">
        <v>562.80155115551474</v>
      </c>
      <c r="BQ323" s="96">
        <v>562.70523189840378</v>
      </c>
      <c r="BR323" s="96">
        <v>562.60905439148837</v>
      </c>
      <c r="BS323" s="96">
        <v>562.51301832208435</v>
      </c>
      <c r="BT323" s="96">
        <v>126.6185663868164</v>
      </c>
      <c r="BU323" s="96">
        <v>126.5240783313086</v>
      </c>
      <c r="BV323" s="96">
        <v>126.4312518040981</v>
      </c>
      <c r="BW323" s="96">
        <v>126.3385613845344</v>
      </c>
      <c r="BX323" s="96">
        <v>126.24600677347109</v>
      </c>
      <c r="BY323" s="96">
        <v>126.1535876726636</v>
      </c>
      <c r="BZ323" s="96">
        <v>432.0000000000004</v>
      </c>
      <c r="CA323" s="96">
        <v>432.0000000000004</v>
      </c>
      <c r="CB323" s="96">
        <v>432.0000000000004</v>
      </c>
      <c r="CC323" s="96">
        <v>432.0000000000004</v>
      </c>
      <c r="CD323" s="96">
        <v>432.0000000000004</v>
      </c>
      <c r="CE323" s="96">
        <v>432.0000000000004</v>
      </c>
      <c r="CF323" s="96">
        <v>0</v>
      </c>
      <c r="CG323" s="96">
        <v>0</v>
      </c>
      <c r="CH323" s="96">
        <v>0</v>
      </c>
      <c r="CI323" s="96">
        <v>0</v>
      </c>
      <c r="CJ323" s="96">
        <v>0</v>
      </c>
      <c r="CK323" s="96">
        <v>0</v>
      </c>
      <c r="CL323" s="96">
        <v>14400</v>
      </c>
      <c r="CM323" s="96">
        <v>14400</v>
      </c>
      <c r="CN323" s="96">
        <v>14400</v>
      </c>
      <c r="CO323" s="96">
        <v>14400</v>
      </c>
      <c r="CP323" s="96">
        <v>14400</v>
      </c>
      <c r="CQ323" s="96">
        <v>14400</v>
      </c>
      <c r="CR323" s="96">
        <v>14400</v>
      </c>
      <c r="CS323" s="96">
        <v>14400</v>
      </c>
      <c r="CT323" s="96">
        <v>14400</v>
      </c>
      <c r="CU323" s="96">
        <v>14400</v>
      </c>
      <c r="CV323" s="96">
        <v>14400</v>
      </c>
      <c r="CW323" s="96">
        <v>14400</v>
      </c>
      <c r="CX323" s="96">
        <v>127.17308460058869</v>
      </c>
      <c r="CY323" s="96">
        <v>127.0823762663497</v>
      </c>
      <c r="CZ323" s="96">
        <v>126.99179723836269</v>
      </c>
      <c r="DA323" s="96">
        <v>126.8982833965087</v>
      </c>
      <c r="DB323" s="96">
        <v>126.8049071762007</v>
      </c>
      <c r="DC323" s="96">
        <v>126.7116682738674</v>
      </c>
      <c r="DD323" s="96">
        <v>126.6185663868164</v>
      </c>
      <c r="DE323" s="96">
        <v>126.5240783313086</v>
      </c>
      <c r="DF323" s="96">
        <v>126.4312518040981</v>
      </c>
      <c r="DG323" s="96">
        <v>126.3385613845344</v>
      </c>
      <c r="DH323" s="96">
        <v>126.24600677347109</v>
      </c>
      <c r="DI323" s="96">
        <v>126.1535876726636</v>
      </c>
      <c r="DJ323" s="96">
        <v>0</v>
      </c>
      <c r="DK323" s="96">
        <v>0</v>
      </c>
      <c r="DL323" s="96">
        <v>0</v>
      </c>
      <c r="DM323" s="96">
        <v>0</v>
      </c>
      <c r="DN323" s="96">
        <v>0</v>
      </c>
      <c r="DO323" s="96">
        <v>0</v>
      </c>
      <c r="DP323" s="96">
        <v>0</v>
      </c>
      <c r="DQ323" s="96">
        <v>0</v>
      </c>
      <c r="DR323" s="96">
        <v>0</v>
      </c>
      <c r="DS323" s="96">
        <v>0</v>
      </c>
      <c r="DT323" s="96">
        <v>0</v>
      </c>
      <c r="DU323" s="96">
        <v>0</v>
      </c>
      <c r="DV323" s="96">
        <v>120.7065680125684</v>
      </c>
      <c r="DW323" s="96">
        <v>110.4400345125121</v>
      </c>
      <c r="DX323" s="96">
        <v>100.1880081909288</v>
      </c>
      <c r="DY323" s="96">
        <v>89.60367604824846</v>
      </c>
      <c r="DZ323" s="96">
        <v>79.034784584294115</v>
      </c>
      <c r="EA323" s="96">
        <v>68.48130003584636</v>
      </c>
      <c r="EB323" s="96">
        <v>57.943188738045492</v>
      </c>
      <c r="EC323" s="96">
        <v>47.248040280146597</v>
      </c>
      <c r="ED323" s="96">
        <v>36.740825524000442</v>
      </c>
      <c r="EE323" s="96">
        <v>26.248883064273802</v>
      </c>
      <c r="EF323" s="96">
        <v>15.772179627601799</v>
      </c>
      <c r="EG323" s="96">
        <v>5.3106820371887409</v>
      </c>
      <c r="EH323" s="101">
        <v>46204</v>
      </c>
      <c r="EI323" s="99">
        <v>0.03</v>
      </c>
      <c r="EJ323" t="s">
        <v>376</v>
      </c>
      <c r="EK323" s="101"/>
      <c r="EL323" s="99"/>
      <c r="EN323" s="101"/>
      <c r="EO323" s="99"/>
      <c r="EQ323" s="101"/>
      <c r="ER323" s="99"/>
    </row>
    <row r="324" spans="1:148" x14ac:dyDescent="0.3">
      <c r="A324" t="s">
        <v>43</v>
      </c>
      <c r="B324" t="s">
        <v>53</v>
      </c>
      <c r="C324" t="s">
        <v>77</v>
      </c>
      <c r="D324" t="s">
        <v>390</v>
      </c>
      <c r="E324" t="s">
        <v>762</v>
      </c>
      <c r="F324" s="94">
        <v>11200</v>
      </c>
      <c r="G324" s="95">
        <v>6</v>
      </c>
      <c r="H324" s="96">
        <v>1.04</v>
      </c>
      <c r="I324" s="96">
        <v>1.039722222222222</v>
      </c>
      <c r="J324" s="97">
        <v>0.90600747629467537</v>
      </c>
      <c r="K324" s="96">
        <v>1.0002671653753681</v>
      </c>
      <c r="L324" s="96">
        <v>1.0154441592055621</v>
      </c>
      <c r="M324" s="96">
        <v>1</v>
      </c>
      <c r="N324" s="98">
        <v>0.57999999999999996</v>
      </c>
      <c r="O324" s="98">
        <v>0.58911496142080233</v>
      </c>
      <c r="P324" s="98">
        <v>0.59266514046686603</v>
      </c>
      <c r="Q324" s="99">
        <v>0</v>
      </c>
      <c r="R324" s="96">
        <v>1</v>
      </c>
      <c r="S324" s="96">
        <v>1.021836449080803</v>
      </c>
      <c r="T324" s="99">
        <v>-2.6709401709423819E-4</v>
      </c>
      <c r="U324" s="99">
        <v>2.6716537536741752E-4</v>
      </c>
      <c r="V324" s="95">
        <v>0</v>
      </c>
      <c r="W324" s="99">
        <v>0</v>
      </c>
      <c r="X324" s="99">
        <v>0</v>
      </c>
      <c r="Y324" s="95">
        <v>0</v>
      </c>
      <c r="Z324" s="95">
        <v>1</v>
      </c>
      <c r="AA324" s="98">
        <v>0.58911496142080233</v>
      </c>
      <c r="AB324" s="98">
        <v>0.59266514046686603</v>
      </c>
      <c r="AC324" s="100">
        <v>0</v>
      </c>
      <c r="AD324" s="96">
        <v>0</v>
      </c>
      <c r="AE324" s="95">
        <v>1</v>
      </c>
      <c r="AF324" s="95">
        <v>0</v>
      </c>
      <c r="AG324" s="96">
        <v>1.023333333333333</v>
      </c>
      <c r="AH324" s="96">
        <v>0.99124238763980388</v>
      </c>
      <c r="AI324" s="96">
        <v>1.014371750863643</v>
      </c>
      <c r="AJ324" s="96">
        <v>11648</v>
      </c>
      <c r="AK324" s="96">
        <v>11644.888888888891</v>
      </c>
      <c r="AL324" s="96">
        <v>10147.283734500361</v>
      </c>
      <c r="AM324" s="96">
        <v>11202.99225220412</v>
      </c>
      <c r="AN324" s="96">
        <v>11372.974583102299</v>
      </c>
      <c r="AO324" s="96">
        <v>11200</v>
      </c>
      <c r="AP324" s="96">
        <v>6496</v>
      </c>
      <c r="AQ324" s="96">
        <v>6598.0875679129858</v>
      </c>
      <c r="AR324" s="96">
        <v>6637.8495732288993</v>
      </c>
      <c r="AS324" s="96">
        <v>0</v>
      </c>
      <c r="AT324" s="96">
        <v>11200</v>
      </c>
      <c r="AU324" s="96">
        <v>11444.568229705001</v>
      </c>
      <c r="AV324" s="96">
        <v>6598.0875679129858</v>
      </c>
      <c r="AW324" s="96">
        <v>6637.8495732288993</v>
      </c>
      <c r="AX324" s="96">
        <v>10304</v>
      </c>
      <c r="AY324" s="96">
        <v>10192</v>
      </c>
      <c r="AZ324" s="96">
        <v>10080</v>
      </c>
      <c r="BA324" s="96">
        <v>7336</v>
      </c>
      <c r="BB324" s="96">
        <v>11200</v>
      </c>
      <c r="BC324" s="96">
        <v>11200</v>
      </c>
      <c r="BD324" s="96">
        <v>11200</v>
      </c>
      <c r="BE324" s="96">
        <v>11200</v>
      </c>
      <c r="BF324" s="96">
        <v>11200</v>
      </c>
      <c r="BG324" s="96">
        <v>11200</v>
      </c>
      <c r="BH324" s="96">
        <v>11200</v>
      </c>
      <c r="BI324" s="96">
        <v>11200</v>
      </c>
      <c r="BJ324" s="96">
        <v>11200</v>
      </c>
      <c r="BK324" s="96">
        <v>11200</v>
      </c>
      <c r="BL324" s="96">
        <v>11200</v>
      </c>
      <c r="BM324" s="96">
        <v>11200</v>
      </c>
      <c r="BN324" s="96">
        <v>346.39716091720629</v>
      </c>
      <c r="BO324" s="96">
        <v>346.32548128662069</v>
      </c>
      <c r="BP324" s="96">
        <v>346.25370044632751</v>
      </c>
      <c r="BQ324" s="96">
        <v>346.17937971500368</v>
      </c>
      <c r="BR324" s="96">
        <v>346.1049503289434</v>
      </c>
      <c r="BS324" s="96">
        <v>346.03041204969543</v>
      </c>
      <c r="BT324" s="96">
        <v>345.95576463811432</v>
      </c>
      <c r="BU324" s="96">
        <v>-98.192517864649886</v>
      </c>
      <c r="BV324" s="96">
        <v>-98.26450651411011</v>
      </c>
      <c r="BW324" s="96">
        <v>-98.336600796218931</v>
      </c>
      <c r="BX324" s="96">
        <v>-98.408800943645673</v>
      </c>
      <c r="BY324" s="96">
        <v>-98.481107189748585</v>
      </c>
      <c r="BZ324" s="96">
        <v>448.0000000000004</v>
      </c>
      <c r="CA324" s="96">
        <v>448.0000000000004</v>
      </c>
      <c r="CB324" s="96">
        <v>448.0000000000004</v>
      </c>
      <c r="CC324" s="96">
        <v>448.0000000000004</v>
      </c>
      <c r="CD324" s="96">
        <v>448.0000000000004</v>
      </c>
      <c r="CE324" s="96">
        <v>448.0000000000004</v>
      </c>
      <c r="CF324" s="96">
        <v>448.0000000000004</v>
      </c>
      <c r="CG324" s="96">
        <v>0</v>
      </c>
      <c r="CH324" s="96">
        <v>0</v>
      </c>
      <c r="CI324" s="96">
        <v>0</v>
      </c>
      <c r="CJ324" s="96">
        <v>0</v>
      </c>
      <c r="CK324" s="96">
        <v>0</v>
      </c>
      <c r="CL324" s="96">
        <v>11200</v>
      </c>
      <c r="CM324" s="96">
        <v>11200</v>
      </c>
      <c r="CN324" s="96">
        <v>11200</v>
      </c>
      <c r="CO324" s="96">
        <v>11200</v>
      </c>
      <c r="CP324" s="96">
        <v>11200</v>
      </c>
      <c r="CQ324" s="96">
        <v>11200</v>
      </c>
      <c r="CR324" s="96">
        <v>11200</v>
      </c>
      <c r="CS324" s="96">
        <v>11200</v>
      </c>
      <c r="CT324" s="96">
        <v>11200</v>
      </c>
      <c r="CU324" s="96">
        <v>11200</v>
      </c>
      <c r="CV324" s="96">
        <v>11200</v>
      </c>
      <c r="CW324" s="96">
        <v>11200</v>
      </c>
      <c r="CX324" s="96">
        <v>-97.695037579609334</v>
      </c>
      <c r="CY324" s="96">
        <v>-97.763960301326421</v>
      </c>
      <c r="CZ324" s="96">
        <v>-97.832980340069398</v>
      </c>
      <c r="DA324" s="96">
        <v>-97.904442581726954</v>
      </c>
      <c r="DB324" s="96">
        <v>-97.976009299092581</v>
      </c>
      <c r="DC324" s="96">
        <v>-98.047680721446</v>
      </c>
      <c r="DD324" s="96">
        <v>-98.119457078737156</v>
      </c>
      <c r="DE324" s="96">
        <v>-98.192517864649886</v>
      </c>
      <c r="DF324" s="96">
        <v>-98.26450651411011</v>
      </c>
      <c r="DG324" s="96">
        <v>-98.336600796218931</v>
      </c>
      <c r="DH324" s="96">
        <v>-98.408800943645673</v>
      </c>
      <c r="DI324" s="96">
        <v>-98.481107189748585</v>
      </c>
      <c r="DJ324" s="96">
        <v>0</v>
      </c>
      <c r="DK324" s="96">
        <v>0</v>
      </c>
      <c r="DL324" s="96">
        <v>0</v>
      </c>
      <c r="DM324" s="96">
        <v>0</v>
      </c>
      <c r="DN324" s="96">
        <v>0</v>
      </c>
      <c r="DO324" s="96">
        <v>0</v>
      </c>
      <c r="DP324" s="96">
        <v>0</v>
      </c>
      <c r="DQ324" s="96">
        <v>0</v>
      </c>
      <c r="DR324" s="96">
        <v>0</v>
      </c>
      <c r="DS324" s="96">
        <v>0</v>
      </c>
      <c r="DT324" s="96">
        <v>0</v>
      </c>
      <c r="DU324" s="96">
        <v>0</v>
      </c>
      <c r="DV324" s="96">
        <v>-94.369507829168953</v>
      </c>
      <c r="DW324" s="96">
        <v>-86.465621230399137</v>
      </c>
      <c r="DX324" s="96">
        <v>-78.550476213468912</v>
      </c>
      <c r="DY324" s="96">
        <v>-70.355158250785976</v>
      </c>
      <c r="DZ324" s="96">
        <v>-62.147753236861902</v>
      </c>
      <c r="EA324" s="96">
        <v>-53.928234411672449</v>
      </c>
      <c r="EB324" s="96">
        <v>-45.696574936136081</v>
      </c>
      <c r="EC324" s="96">
        <v>-37.317501665959441</v>
      </c>
      <c r="ED324" s="96">
        <v>-29.06127991851957</v>
      </c>
      <c r="EE324" s="96">
        <v>-20.79283608168527</v>
      </c>
      <c r="EF324" s="96">
        <v>-12.512142995920611</v>
      </c>
      <c r="EG324" s="96">
        <v>-4.2191734211513676</v>
      </c>
      <c r="EH324" s="101">
        <v>46235</v>
      </c>
      <c r="EI324" s="99">
        <v>0.04</v>
      </c>
      <c r="EJ324" t="s">
        <v>376</v>
      </c>
      <c r="EK324" s="101"/>
      <c r="EL324" s="99"/>
      <c r="EN324" s="101"/>
      <c r="EO324" s="99"/>
      <c r="EQ324" s="101"/>
      <c r="ER324" s="99"/>
    </row>
    <row r="325" spans="1:148" x14ac:dyDescent="0.3">
      <c r="A325" t="s">
        <v>43</v>
      </c>
      <c r="B325" t="s">
        <v>53</v>
      </c>
      <c r="C325" t="s">
        <v>78</v>
      </c>
      <c r="D325" t="s">
        <v>392</v>
      </c>
      <c r="E325" t="s">
        <v>763</v>
      </c>
      <c r="F325" s="94">
        <v>8000</v>
      </c>
      <c r="G325" s="95">
        <v>6</v>
      </c>
      <c r="H325" s="96">
        <v>1</v>
      </c>
      <c r="I325" s="96">
        <v>1</v>
      </c>
      <c r="J325" s="97">
        <v>0.91199626185266247</v>
      </c>
      <c r="K325" s="96">
        <v>1</v>
      </c>
      <c r="L325" s="96">
        <v>1.008776064642062</v>
      </c>
      <c r="M325" s="96">
        <v>1</v>
      </c>
      <c r="N325" s="98">
        <v>0.56399999999999995</v>
      </c>
      <c r="O325" s="98">
        <v>0.56894970045812265</v>
      </c>
      <c r="P325" s="98">
        <v>0.56718727694269777</v>
      </c>
      <c r="Q325" s="99">
        <v>0</v>
      </c>
      <c r="R325" s="96">
        <v>1</v>
      </c>
      <c r="S325" s="96">
        <v>1.00565120025301</v>
      </c>
      <c r="T325" s="99">
        <v>0</v>
      </c>
      <c r="U325" s="99">
        <v>0</v>
      </c>
      <c r="V325" s="95">
        <v>0</v>
      </c>
      <c r="W325" s="99">
        <v>0</v>
      </c>
      <c r="X325" s="99">
        <v>0</v>
      </c>
      <c r="Y325" s="95">
        <v>0</v>
      </c>
      <c r="Z325" s="95">
        <v>1</v>
      </c>
      <c r="AA325" s="98">
        <v>0.56894970045812265</v>
      </c>
      <c r="AB325" s="98">
        <v>0.56718727694269777</v>
      </c>
      <c r="AC325" s="100">
        <v>0</v>
      </c>
      <c r="AD325" s="96">
        <v>0</v>
      </c>
      <c r="AE325" s="95">
        <v>0</v>
      </c>
      <c r="AF325" s="95">
        <v>0</v>
      </c>
      <c r="AG325" s="96">
        <v>1</v>
      </c>
      <c r="AH325" s="96">
        <v>1.0043932196204439</v>
      </c>
      <c r="AI325" s="96">
        <v>1.0043932196204439</v>
      </c>
      <c r="AJ325" s="96">
        <v>8000</v>
      </c>
      <c r="AK325" s="96">
        <v>8000</v>
      </c>
      <c r="AL325" s="96">
        <v>7295.9700948212994</v>
      </c>
      <c r="AM325" s="96">
        <v>8000</v>
      </c>
      <c r="AN325" s="96">
        <v>8070.2085171364924</v>
      </c>
      <c r="AO325" s="96">
        <v>8000</v>
      </c>
      <c r="AP325" s="96">
        <v>4512</v>
      </c>
      <c r="AQ325" s="96">
        <v>4551.5976036649809</v>
      </c>
      <c r="AR325" s="96">
        <v>4537.4982155415819</v>
      </c>
      <c r="AS325" s="96">
        <v>0</v>
      </c>
      <c r="AT325" s="96">
        <v>8000</v>
      </c>
      <c r="AU325" s="96">
        <v>8045.2096020240824</v>
      </c>
      <c r="AV325" s="96">
        <v>4551.5976036649809</v>
      </c>
      <c r="AW325" s="96">
        <v>4537.4982155415819</v>
      </c>
      <c r="AX325" s="96">
        <v>7360</v>
      </c>
      <c r="AY325" s="96">
        <v>7280</v>
      </c>
      <c r="AZ325" s="96">
        <v>7320</v>
      </c>
      <c r="BA325" s="96">
        <v>5000</v>
      </c>
      <c r="BB325" s="96">
        <v>8000</v>
      </c>
      <c r="BC325" s="96">
        <v>8000</v>
      </c>
      <c r="BD325" s="96">
        <v>8000</v>
      </c>
      <c r="BE325" s="96">
        <v>8000</v>
      </c>
      <c r="BF325" s="96">
        <v>8000</v>
      </c>
      <c r="BG325" s="96">
        <v>8000</v>
      </c>
      <c r="BH325" s="96">
        <v>8000</v>
      </c>
      <c r="BI325" s="96">
        <v>8000</v>
      </c>
      <c r="BJ325" s="96">
        <v>8000</v>
      </c>
      <c r="BK325" s="96">
        <v>8000</v>
      </c>
      <c r="BL325" s="96">
        <v>8000</v>
      </c>
      <c r="BM325" s="96">
        <v>8000</v>
      </c>
      <c r="BN325" s="96">
        <v>35.216151188244282</v>
      </c>
      <c r="BO325" s="96">
        <v>35.203626455766468</v>
      </c>
      <c r="BP325" s="96">
        <v>35.191110629041233</v>
      </c>
      <c r="BQ325" s="96">
        <v>35.178179890611013</v>
      </c>
      <c r="BR325" s="96">
        <v>35.165258651316478</v>
      </c>
      <c r="BS325" s="96">
        <v>35.152346900694909</v>
      </c>
      <c r="BT325" s="96">
        <v>35.139444628297767</v>
      </c>
      <c r="BU325" s="96">
        <v>35.12634054505881</v>
      </c>
      <c r="BV325" s="96">
        <v>35.113457352782262</v>
      </c>
      <c r="BW325" s="96">
        <v>35.10058360730639</v>
      </c>
      <c r="BX325" s="96">
        <v>35.087719298244828</v>
      </c>
      <c r="BY325" s="96">
        <v>35.074864415229001</v>
      </c>
      <c r="BZ325" s="96">
        <v>0</v>
      </c>
      <c r="CA325" s="96">
        <v>0</v>
      </c>
      <c r="CB325" s="96">
        <v>0</v>
      </c>
      <c r="CC325" s="96">
        <v>0</v>
      </c>
      <c r="CD325" s="96">
        <v>0</v>
      </c>
      <c r="CE325" s="96">
        <v>0</v>
      </c>
      <c r="CF325" s="96">
        <v>0</v>
      </c>
      <c r="CG325" s="96">
        <v>0</v>
      </c>
      <c r="CH325" s="96">
        <v>0</v>
      </c>
      <c r="CI325" s="96">
        <v>0</v>
      </c>
      <c r="CJ325" s="96">
        <v>0</v>
      </c>
      <c r="CK325" s="96">
        <v>0</v>
      </c>
      <c r="CL325" s="96">
        <v>8000</v>
      </c>
      <c r="CM325" s="96">
        <v>8000</v>
      </c>
      <c r="CN325" s="96">
        <v>8000</v>
      </c>
      <c r="CO325" s="96">
        <v>8000</v>
      </c>
      <c r="CP325" s="96">
        <v>8000</v>
      </c>
      <c r="CQ325" s="96">
        <v>8000</v>
      </c>
      <c r="CR325" s="96">
        <v>8000</v>
      </c>
      <c r="CS325" s="96">
        <v>8000</v>
      </c>
      <c r="CT325" s="96">
        <v>8000</v>
      </c>
      <c r="CU325" s="96">
        <v>8000</v>
      </c>
      <c r="CV325" s="96">
        <v>8000</v>
      </c>
      <c r="CW325" s="96">
        <v>8000</v>
      </c>
      <c r="CX325" s="96">
        <v>35.216151188244282</v>
      </c>
      <c r="CY325" s="96">
        <v>35.203626455766468</v>
      </c>
      <c r="CZ325" s="96">
        <v>35.191110629041233</v>
      </c>
      <c r="DA325" s="96">
        <v>35.178179890611013</v>
      </c>
      <c r="DB325" s="96">
        <v>35.165258651316478</v>
      </c>
      <c r="DC325" s="96">
        <v>35.152346900694909</v>
      </c>
      <c r="DD325" s="96">
        <v>35.139444628297767</v>
      </c>
      <c r="DE325" s="96">
        <v>35.12634054505881</v>
      </c>
      <c r="DF325" s="96">
        <v>35.113457352782262</v>
      </c>
      <c r="DG325" s="96">
        <v>35.10058360730639</v>
      </c>
      <c r="DH325" s="96">
        <v>35.087719298244828</v>
      </c>
      <c r="DI325" s="96">
        <v>35.074864415229001</v>
      </c>
      <c r="DJ325" s="96">
        <v>0</v>
      </c>
      <c r="DK325" s="96">
        <v>0</v>
      </c>
      <c r="DL325" s="96">
        <v>0</v>
      </c>
      <c r="DM325" s="96">
        <v>0</v>
      </c>
      <c r="DN325" s="96">
        <v>0</v>
      </c>
      <c r="DO325" s="96">
        <v>0</v>
      </c>
      <c r="DP325" s="96">
        <v>0</v>
      </c>
      <c r="DQ325" s="96">
        <v>0</v>
      </c>
      <c r="DR325" s="96">
        <v>0</v>
      </c>
      <c r="DS325" s="96">
        <v>0</v>
      </c>
      <c r="DT325" s="96">
        <v>0</v>
      </c>
      <c r="DU325" s="96">
        <v>0</v>
      </c>
      <c r="DV325" s="96">
        <v>33.57288233281075</v>
      </c>
      <c r="DW325" s="96">
        <v>30.728235167025279</v>
      </c>
      <c r="DX325" s="96">
        <v>27.885601838242739</v>
      </c>
      <c r="DY325" s="96">
        <v>24.948723177123711</v>
      </c>
      <c r="DZ325" s="96">
        <v>22.01399255409164</v>
      </c>
      <c r="EA325" s="96">
        <v>19.08140761338473</v>
      </c>
      <c r="EB325" s="96">
        <v>16.150966002696169</v>
      </c>
      <c r="EC325" s="96">
        <v>13.174678268368821</v>
      </c>
      <c r="ED325" s="96">
        <v>10.248551314591129</v>
      </c>
      <c r="EE325" s="96">
        <v>7.3245606161247423</v>
      </c>
      <c r="EF325" s="96">
        <v>4.4027038344207634</v>
      </c>
      <c r="EG325" s="96">
        <v>1.482978634344434</v>
      </c>
      <c r="EH325" s="101"/>
      <c r="EI325" s="99"/>
      <c r="EK325" s="101"/>
      <c r="EL325" s="99"/>
      <c r="EN325" s="101"/>
      <c r="EO325" s="99"/>
      <c r="EQ325" s="101"/>
      <c r="ER325" s="99"/>
    </row>
    <row r="326" spans="1:148" x14ac:dyDescent="0.3">
      <c r="A326" t="s">
        <v>43</v>
      </c>
      <c r="B326" t="s">
        <v>53</v>
      </c>
      <c r="C326" t="s">
        <v>84</v>
      </c>
      <c r="D326" t="s">
        <v>394</v>
      </c>
      <c r="E326" t="s">
        <v>764</v>
      </c>
      <c r="F326" s="94">
        <v>18400</v>
      </c>
      <c r="G326" s="95">
        <v>6</v>
      </c>
      <c r="H326" s="96">
        <v>1.06</v>
      </c>
      <c r="I326" s="96">
        <v>1.0589</v>
      </c>
      <c r="J326" s="97">
        <v>0.91798504741064912</v>
      </c>
      <c r="K326" s="96">
        <v>1.001038813863443</v>
      </c>
      <c r="L326" s="96">
        <v>1.002194973213381</v>
      </c>
      <c r="M326" s="96">
        <v>1</v>
      </c>
      <c r="N326" s="98">
        <v>0.59199999999999997</v>
      </c>
      <c r="O326" s="98">
        <v>0.59391575180929357</v>
      </c>
      <c r="P326" s="98">
        <v>0.56487965841880439</v>
      </c>
      <c r="Q326" s="99">
        <v>0</v>
      </c>
      <c r="R326" s="96">
        <v>0.96385542168674698</v>
      </c>
      <c r="S326" s="96">
        <v>0.98997068515119868</v>
      </c>
      <c r="T326" s="99">
        <v>-1.0377358490565309E-3</v>
      </c>
      <c r="U326" s="99">
        <v>3.8577769383322247E-2</v>
      </c>
      <c r="V326" s="95">
        <v>0</v>
      </c>
      <c r="W326" s="99">
        <v>0</v>
      </c>
      <c r="X326" s="99">
        <v>0</v>
      </c>
      <c r="Y326" s="95">
        <v>0</v>
      </c>
      <c r="Z326" s="95">
        <v>1</v>
      </c>
      <c r="AA326" s="98">
        <v>0.59391575180929357</v>
      </c>
      <c r="AB326" s="98">
        <v>0.56487965841880439</v>
      </c>
      <c r="AC326" s="100">
        <v>0</v>
      </c>
      <c r="AD326" s="96">
        <v>0</v>
      </c>
      <c r="AE326" s="95">
        <v>1</v>
      </c>
      <c r="AF326" s="95">
        <v>1</v>
      </c>
      <c r="AG326" s="96">
        <v>1.0549999999999999</v>
      </c>
      <c r="AH326" s="96">
        <v>1.0176314239537809</v>
      </c>
      <c r="AI326" s="96">
        <v>1.073601735187877</v>
      </c>
      <c r="AJ326" s="96">
        <v>19504</v>
      </c>
      <c r="AK326" s="96">
        <v>19483.759999999998</v>
      </c>
      <c r="AL326" s="96">
        <v>16890.924872355939</v>
      </c>
      <c r="AM326" s="96">
        <v>18419.11417508735</v>
      </c>
      <c r="AN326" s="96">
        <v>18440.387507126219</v>
      </c>
      <c r="AO326" s="96">
        <v>18400</v>
      </c>
      <c r="AP326" s="96">
        <v>10892.8</v>
      </c>
      <c r="AQ326" s="96">
        <v>10928.049833290999</v>
      </c>
      <c r="AR326" s="96">
        <v>10393.785714906</v>
      </c>
      <c r="AS326" s="96">
        <v>0</v>
      </c>
      <c r="AT326" s="96">
        <v>17734.93975903614</v>
      </c>
      <c r="AU326" s="96">
        <v>18215.46060678206</v>
      </c>
      <c r="AV326" s="96">
        <v>10928.049833290999</v>
      </c>
      <c r="AW326" s="96">
        <v>10393.785714906</v>
      </c>
      <c r="AX326" s="96">
        <v>16928</v>
      </c>
      <c r="AY326" s="96">
        <v>16744</v>
      </c>
      <c r="AZ326" s="96">
        <v>17112</v>
      </c>
      <c r="BA326" s="96">
        <v>11868</v>
      </c>
      <c r="BB326" s="96">
        <v>18400</v>
      </c>
      <c r="BC326" s="96">
        <v>18400</v>
      </c>
      <c r="BD326" s="96">
        <v>18400</v>
      </c>
      <c r="BE326" s="96">
        <v>18400</v>
      </c>
      <c r="BF326" s="96">
        <v>18400</v>
      </c>
      <c r="BG326" s="96">
        <v>18400</v>
      </c>
      <c r="BH326" s="96">
        <v>18400</v>
      </c>
      <c r="BI326" s="96">
        <v>18400</v>
      </c>
      <c r="BJ326" s="96">
        <v>18400</v>
      </c>
      <c r="BK326" s="96">
        <v>18400</v>
      </c>
      <c r="BL326" s="96">
        <v>18400</v>
      </c>
      <c r="BM326" s="96">
        <v>18400</v>
      </c>
      <c r="BN326" s="96">
        <v>1450.6575769380611</v>
      </c>
      <c r="BO326" s="96">
        <v>1450.160317035816</v>
      </c>
      <c r="BP326" s="96">
        <v>1449.6644816703099</v>
      </c>
      <c r="BQ326" s="96">
        <v>1449.153329616255</v>
      </c>
      <c r="BR326" s="96">
        <v>1448.643687064291</v>
      </c>
      <c r="BS326" s="96">
        <v>1448.1355473376359</v>
      </c>
      <c r="BT326" s="96">
        <v>1447.6289037988161</v>
      </c>
      <c r="BU326" s="96">
        <v>1447.115481010218</v>
      </c>
      <c r="BV326" s="96">
        <v>1446.6118343480059</v>
      </c>
      <c r="BW326" s="96">
        <v>1071.654764765243</v>
      </c>
      <c r="BX326" s="96">
        <v>1071.163511600563</v>
      </c>
      <c r="BY326" s="96">
        <v>1070.6736942980319</v>
      </c>
      <c r="BZ326" s="96">
        <v>1104.0000000000009</v>
      </c>
      <c r="CA326" s="96">
        <v>1104.0000000000009</v>
      </c>
      <c r="CB326" s="96">
        <v>1104.0000000000009</v>
      </c>
      <c r="CC326" s="96">
        <v>1104.0000000000009</v>
      </c>
      <c r="CD326" s="96">
        <v>1104.0000000000009</v>
      </c>
      <c r="CE326" s="96">
        <v>1104.0000000000009</v>
      </c>
      <c r="CF326" s="96">
        <v>1104.0000000000009</v>
      </c>
      <c r="CG326" s="96">
        <v>1104.0000000000009</v>
      </c>
      <c r="CH326" s="96">
        <v>1104.0000000000009</v>
      </c>
      <c r="CI326" s="96">
        <v>736.00000000000068</v>
      </c>
      <c r="CJ326" s="96">
        <v>736.00000000000068</v>
      </c>
      <c r="CK326" s="96">
        <v>736.00000000000068</v>
      </c>
      <c r="CL326" s="96">
        <v>18400</v>
      </c>
      <c r="CM326" s="96">
        <v>18400</v>
      </c>
      <c r="CN326" s="96">
        <v>18400</v>
      </c>
      <c r="CO326" s="96">
        <v>18400</v>
      </c>
      <c r="CP326" s="96">
        <v>18400</v>
      </c>
      <c r="CQ326" s="96">
        <v>18400</v>
      </c>
      <c r="CR326" s="96">
        <v>18400</v>
      </c>
      <c r="CS326" s="96">
        <v>18400</v>
      </c>
      <c r="CT326" s="96">
        <v>18400</v>
      </c>
      <c r="CU326" s="96">
        <v>18400</v>
      </c>
      <c r="CV326" s="96">
        <v>18400</v>
      </c>
      <c r="CW326" s="96">
        <v>18400</v>
      </c>
      <c r="CX326" s="96">
        <v>327.03544994156778</v>
      </c>
      <c r="CY326" s="96">
        <v>326.56633682623908</v>
      </c>
      <c r="CZ326" s="96">
        <v>326.09856761349909</v>
      </c>
      <c r="DA326" s="96">
        <v>325.61634869457902</v>
      </c>
      <c r="DB326" s="96">
        <v>325.13555383423659</v>
      </c>
      <c r="DC326" s="96">
        <v>324.65617673361771</v>
      </c>
      <c r="DD326" s="96">
        <v>324.17821113095658</v>
      </c>
      <c r="DE326" s="96">
        <v>323.69385000963979</v>
      </c>
      <c r="DF326" s="96">
        <v>323.21871164906003</v>
      </c>
      <c r="DG326" s="96">
        <v>322.74496612042589</v>
      </c>
      <c r="DH326" s="96">
        <v>322.27260730823338</v>
      </c>
      <c r="DI326" s="96">
        <v>321.80162913272352</v>
      </c>
      <c r="DJ326" s="96">
        <v>736.00000000000068</v>
      </c>
      <c r="DK326" s="96">
        <v>736.00000000000068</v>
      </c>
      <c r="DL326" s="96">
        <v>736.00000000000068</v>
      </c>
      <c r="DM326" s="96">
        <v>736.00000000000068</v>
      </c>
      <c r="DN326" s="96">
        <v>736.00000000000068</v>
      </c>
      <c r="DO326" s="96">
        <v>736.00000000000068</v>
      </c>
      <c r="DP326" s="96">
        <v>736.00000000000068</v>
      </c>
      <c r="DQ326" s="96">
        <v>736.00000000000068</v>
      </c>
      <c r="DR326" s="96">
        <v>736.00000000000068</v>
      </c>
      <c r="DS326" s="96">
        <v>0</v>
      </c>
      <c r="DT326" s="96">
        <v>0</v>
      </c>
      <c r="DU326" s="96">
        <v>0</v>
      </c>
      <c r="DV326" s="96">
        <v>1055.9862207549911</v>
      </c>
      <c r="DW326" s="96">
        <v>1028.564439454387</v>
      </c>
      <c r="DX326" s="96">
        <v>1001.219847328245</v>
      </c>
      <c r="DY326" s="96">
        <v>973.02913222648419</v>
      </c>
      <c r="DZ326" s="96">
        <v>944.92022263450667</v>
      </c>
      <c r="EA326" s="96">
        <v>916.89276298601033</v>
      </c>
      <c r="EB326" s="96">
        <v>888.94639977231827</v>
      </c>
      <c r="EC326" s="96">
        <v>860.62463884810734</v>
      </c>
      <c r="ED326" s="96">
        <v>832.84073119398499</v>
      </c>
      <c r="EE326" s="96">
        <v>66.477755738168128</v>
      </c>
      <c r="EF326" s="96">
        <v>39.916055554247443</v>
      </c>
      <c r="EG326" s="96">
        <v>13.430656934307979</v>
      </c>
      <c r="EH326" s="101">
        <v>46296</v>
      </c>
      <c r="EI326" s="99">
        <v>0.06</v>
      </c>
      <c r="EJ326" t="s">
        <v>376</v>
      </c>
      <c r="EK326" s="101">
        <v>46661</v>
      </c>
      <c r="EL326" s="99">
        <v>0.04</v>
      </c>
      <c r="EM326" t="s">
        <v>377</v>
      </c>
      <c r="EN326" s="101"/>
      <c r="EO326" s="99"/>
      <c r="EQ326" s="101"/>
      <c r="ER326" s="99"/>
    </row>
    <row r="327" spans="1:148" x14ac:dyDescent="0.3">
      <c r="A327" t="s">
        <v>43</v>
      </c>
      <c r="B327" t="s">
        <v>53</v>
      </c>
      <c r="C327" t="s">
        <v>89</v>
      </c>
      <c r="D327" t="s">
        <v>396</v>
      </c>
      <c r="E327" t="s">
        <v>765</v>
      </c>
      <c r="F327" s="94">
        <v>15200</v>
      </c>
      <c r="G327" s="95">
        <v>6</v>
      </c>
      <c r="H327" s="96">
        <v>1.02</v>
      </c>
      <c r="I327" s="96">
        <v>1.0177777777777779</v>
      </c>
      <c r="J327" s="97">
        <v>0.90999999999999981</v>
      </c>
      <c r="K327" s="96">
        <v>1.0021834061135371</v>
      </c>
      <c r="L327" s="96">
        <v>1.0109890109890109</v>
      </c>
      <c r="M327" s="96">
        <v>1</v>
      </c>
      <c r="N327" s="98">
        <v>0.57599999999999996</v>
      </c>
      <c r="O327" s="98">
        <v>0.58360113249196222</v>
      </c>
      <c r="P327" s="98">
        <v>0.58232967032967031</v>
      </c>
      <c r="Q327" s="99">
        <v>0</v>
      </c>
      <c r="R327" s="96">
        <v>0.99999999999999978</v>
      </c>
      <c r="S327" s="96">
        <v>1.0109890109890109</v>
      </c>
      <c r="T327" s="99">
        <v>-2.1786492374726851E-3</v>
      </c>
      <c r="U327" s="99">
        <v>2.18340611353729E-3</v>
      </c>
      <c r="V327" s="95">
        <v>0</v>
      </c>
      <c r="W327" s="99">
        <v>0</v>
      </c>
      <c r="X327" s="99">
        <v>0</v>
      </c>
      <c r="Y327" s="95">
        <v>0</v>
      </c>
      <c r="Z327" s="95">
        <v>1</v>
      </c>
      <c r="AA327" s="98">
        <v>0.58360113249196222</v>
      </c>
      <c r="AB327" s="98">
        <v>0.58232967032967031</v>
      </c>
      <c r="AC327" s="100">
        <v>0</v>
      </c>
      <c r="AD327" s="96">
        <v>0</v>
      </c>
      <c r="AE327" s="95">
        <v>1</v>
      </c>
      <c r="AF327" s="95">
        <v>0</v>
      </c>
      <c r="AG327" s="96">
        <v>1.0166666666666659</v>
      </c>
      <c r="AH327" s="96">
        <v>1</v>
      </c>
      <c r="AI327" s="96">
        <v>1.0166666666666659</v>
      </c>
      <c r="AJ327" s="96">
        <v>15504</v>
      </c>
      <c r="AK327" s="96">
        <v>15470.222222222221</v>
      </c>
      <c r="AL327" s="96">
        <v>13832</v>
      </c>
      <c r="AM327" s="96">
        <v>15233.187772925759</v>
      </c>
      <c r="AN327" s="96">
        <v>15367.03296703297</v>
      </c>
      <c r="AO327" s="96">
        <v>15200</v>
      </c>
      <c r="AP327" s="96">
        <v>8755.1999999999989</v>
      </c>
      <c r="AQ327" s="96">
        <v>8870.7372138778264</v>
      </c>
      <c r="AR327" s="96">
        <v>8851.4109890109885</v>
      </c>
      <c r="AS327" s="96">
        <v>0</v>
      </c>
      <c r="AT327" s="96">
        <v>15200</v>
      </c>
      <c r="AU327" s="96">
        <v>15367.03296703297</v>
      </c>
      <c r="AV327" s="96">
        <v>8870.7372138778264</v>
      </c>
      <c r="AW327" s="96">
        <v>8851.4109890109885</v>
      </c>
      <c r="AX327" s="96">
        <v>13984</v>
      </c>
      <c r="AY327" s="96">
        <v>13832</v>
      </c>
      <c r="AZ327" s="96">
        <v>13832</v>
      </c>
      <c r="BA327" s="96">
        <v>9348</v>
      </c>
      <c r="BB327" s="96">
        <v>15200</v>
      </c>
      <c r="BC327" s="96">
        <v>15200</v>
      </c>
      <c r="BD327" s="96">
        <v>15200</v>
      </c>
      <c r="BE327" s="96">
        <v>15200</v>
      </c>
      <c r="BF327" s="96">
        <v>15200</v>
      </c>
      <c r="BG327" s="96">
        <v>15200</v>
      </c>
      <c r="BH327" s="96">
        <v>15200</v>
      </c>
      <c r="BI327" s="96">
        <v>15200</v>
      </c>
      <c r="BJ327" s="96">
        <v>15200</v>
      </c>
      <c r="BK327" s="96">
        <v>15200</v>
      </c>
      <c r="BL327" s="96">
        <v>15200</v>
      </c>
      <c r="BM327" s="96">
        <v>15200</v>
      </c>
      <c r="BN327" s="96">
        <v>304.00000000000028</v>
      </c>
      <c r="BO327" s="96">
        <v>304.00000000000028</v>
      </c>
      <c r="BP327" s="96">
        <v>304.00000000000028</v>
      </c>
      <c r="BQ327" s="96">
        <v>304.00000000000028</v>
      </c>
      <c r="BR327" s="96">
        <v>304.00000000000028</v>
      </c>
      <c r="BS327" s="96">
        <v>304.00000000000028</v>
      </c>
      <c r="BT327" s="96">
        <v>304.00000000000028</v>
      </c>
      <c r="BU327" s="96">
        <v>304.00000000000028</v>
      </c>
      <c r="BV327" s="96">
        <v>304.00000000000028</v>
      </c>
      <c r="BW327" s="96">
        <v>304.00000000000028</v>
      </c>
      <c r="BX327" s="96">
        <v>0</v>
      </c>
      <c r="BY327" s="96">
        <v>0</v>
      </c>
      <c r="BZ327" s="96">
        <v>304.00000000000028</v>
      </c>
      <c r="CA327" s="96">
        <v>304.00000000000028</v>
      </c>
      <c r="CB327" s="96">
        <v>304.00000000000028</v>
      </c>
      <c r="CC327" s="96">
        <v>304.00000000000028</v>
      </c>
      <c r="CD327" s="96">
        <v>304.00000000000028</v>
      </c>
      <c r="CE327" s="96">
        <v>304.00000000000028</v>
      </c>
      <c r="CF327" s="96">
        <v>304.00000000000028</v>
      </c>
      <c r="CG327" s="96">
        <v>304.00000000000028</v>
      </c>
      <c r="CH327" s="96">
        <v>304.00000000000028</v>
      </c>
      <c r="CI327" s="96">
        <v>304.00000000000028</v>
      </c>
      <c r="CJ327" s="96">
        <v>0</v>
      </c>
      <c r="CK327" s="96">
        <v>0</v>
      </c>
      <c r="CL327" s="96">
        <v>15200</v>
      </c>
      <c r="CM327" s="96">
        <v>15200</v>
      </c>
      <c r="CN327" s="96">
        <v>15200</v>
      </c>
      <c r="CO327" s="96">
        <v>15200</v>
      </c>
      <c r="CP327" s="96">
        <v>15200</v>
      </c>
      <c r="CQ327" s="96">
        <v>15200</v>
      </c>
      <c r="CR327" s="96">
        <v>15200</v>
      </c>
      <c r="CS327" s="96">
        <v>15200</v>
      </c>
      <c r="CT327" s="96">
        <v>15200</v>
      </c>
      <c r="CU327" s="96">
        <v>15200</v>
      </c>
      <c r="CV327" s="96">
        <v>15200</v>
      </c>
      <c r="CW327" s="96">
        <v>15200</v>
      </c>
      <c r="CX327" s="96">
        <v>0</v>
      </c>
      <c r="CY327" s="96">
        <v>0</v>
      </c>
      <c r="CZ327" s="96">
        <v>0</v>
      </c>
      <c r="DA327" s="96">
        <v>0</v>
      </c>
      <c r="DB327" s="96">
        <v>0</v>
      </c>
      <c r="DC327" s="96">
        <v>0</v>
      </c>
      <c r="DD327" s="96">
        <v>0</v>
      </c>
      <c r="DE327" s="96">
        <v>0</v>
      </c>
      <c r="DF327" s="96">
        <v>0</v>
      </c>
      <c r="DG327" s="96">
        <v>0</v>
      </c>
      <c r="DH327" s="96">
        <v>0</v>
      </c>
      <c r="DI327" s="96">
        <v>0</v>
      </c>
      <c r="DJ327" s="96">
        <v>0</v>
      </c>
      <c r="DK327" s="96">
        <v>0</v>
      </c>
      <c r="DL327" s="96">
        <v>0</v>
      </c>
      <c r="DM327" s="96">
        <v>0</v>
      </c>
      <c r="DN327" s="96">
        <v>0</v>
      </c>
      <c r="DO327" s="96">
        <v>0</v>
      </c>
      <c r="DP327" s="96">
        <v>0</v>
      </c>
      <c r="DQ327" s="96">
        <v>0</v>
      </c>
      <c r="DR327" s="96">
        <v>0</v>
      </c>
      <c r="DS327" s="96">
        <v>0</v>
      </c>
      <c r="DT327" s="96">
        <v>0</v>
      </c>
      <c r="DU327" s="96">
        <v>0</v>
      </c>
      <c r="DV327" s="96">
        <v>0</v>
      </c>
      <c r="DW327" s="96">
        <v>0</v>
      </c>
      <c r="DX327" s="96">
        <v>0</v>
      </c>
      <c r="DY327" s="96">
        <v>0</v>
      </c>
      <c r="DZ327" s="96">
        <v>0</v>
      </c>
      <c r="EA327" s="96">
        <v>0</v>
      </c>
      <c r="EB327" s="96">
        <v>0</v>
      </c>
      <c r="EC327" s="96">
        <v>0</v>
      </c>
      <c r="ED327" s="96">
        <v>0</v>
      </c>
      <c r="EE327" s="96">
        <v>0</v>
      </c>
      <c r="EF327" s="96">
        <v>0</v>
      </c>
      <c r="EG327" s="96">
        <v>0</v>
      </c>
      <c r="EH327" s="101">
        <v>46327</v>
      </c>
      <c r="EI327" s="99">
        <v>0.02</v>
      </c>
      <c r="EJ327" t="s">
        <v>376</v>
      </c>
      <c r="EK327" s="101"/>
      <c r="EL327" s="99"/>
      <c r="EN327" s="101"/>
      <c r="EO327" s="99"/>
      <c r="EQ327" s="101"/>
      <c r="ER327" s="99"/>
    </row>
    <row r="328" spans="1:148" x14ac:dyDescent="0.3">
      <c r="A328" t="s">
        <v>43</v>
      </c>
      <c r="B328" t="s">
        <v>53</v>
      </c>
      <c r="C328" t="s">
        <v>91</v>
      </c>
      <c r="D328" t="s">
        <v>398</v>
      </c>
      <c r="E328" t="s">
        <v>766</v>
      </c>
      <c r="F328" s="94">
        <v>12000</v>
      </c>
      <c r="G328" s="95">
        <v>6</v>
      </c>
      <c r="H328" s="96">
        <v>1</v>
      </c>
      <c r="I328" s="96">
        <v>1</v>
      </c>
      <c r="J328" s="97">
        <v>0.91598878555798668</v>
      </c>
      <c r="K328" s="96">
        <v>1</v>
      </c>
      <c r="L328" s="96">
        <v>1.0043791086804299</v>
      </c>
      <c r="M328" s="96">
        <v>1</v>
      </c>
      <c r="N328" s="98">
        <v>0.56000000000000005</v>
      </c>
      <c r="O328" s="98">
        <v>0.56245230086104081</v>
      </c>
      <c r="P328" s="98">
        <v>0.5572800279295177</v>
      </c>
      <c r="Q328" s="99">
        <v>0</v>
      </c>
      <c r="R328" s="96">
        <v>1</v>
      </c>
      <c r="S328" s="96">
        <v>0.99514290701699581</v>
      </c>
      <c r="T328" s="99">
        <v>0</v>
      </c>
      <c r="U328" s="99">
        <v>0</v>
      </c>
      <c r="V328" s="95">
        <v>0</v>
      </c>
      <c r="W328" s="99">
        <v>0</v>
      </c>
      <c r="X328" s="99">
        <v>0</v>
      </c>
      <c r="Y328" s="95">
        <v>0</v>
      </c>
      <c r="Z328" s="95">
        <v>1</v>
      </c>
      <c r="AA328" s="98">
        <v>0.56245230086104081</v>
      </c>
      <c r="AB328" s="98">
        <v>0.5572800279295177</v>
      </c>
      <c r="AC328" s="100">
        <v>0</v>
      </c>
      <c r="AD328" s="96">
        <v>0</v>
      </c>
      <c r="AE328" s="95">
        <v>0</v>
      </c>
      <c r="AF328" s="95">
        <v>0</v>
      </c>
      <c r="AG328" s="96">
        <v>1</v>
      </c>
      <c r="AH328" s="96">
        <v>1.0132088564102011</v>
      </c>
      <c r="AI328" s="96">
        <v>1.0132088564102011</v>
      </c>
      <c r="AJ328" s="96">
        <v>12000</v>
      </c>
      <c r="AK328" s="96">
        <v>12000</v>
      </c>
      <c r="AL328" s="96">
        <v>10991.86542669584</v>
      </c>
      <c r="AM328" s="96">
        <v>12000</v>
      </c>
      <c r="AN328" s="96">
        <v>12052.549304165161</v>
      </c>
      <c r="AO328" s="96">
        <v>12000</v>
      </c>
      <c r="AP328" s="96">
        <v>6720.0000000000009</v>
      </c>
      <c r="AQ328" s="96">
        <v>6749.4276103324901</v>
      </c>
      <c r="AR328" s="96">
        <v>6687.3603351542124</v>
      </c>
      <c r="AS328" s="96">
        <v>0</v>
      </c>
      <c r="AT328" s="96">
        <v>12000</v>
      </c>
      <c r="AU328" s="96">
        <v>11941.71488420395</v>
      </c>
      <c r="AV328" s="96">
        <v>6749.4276103324901</v>
      </c>
      <c r="AW328" s="96">
        <v>6687.3603351542124</v>
      </c>
      <c r="AX328" s="96">
        <v>11040</v>
      </c>
      <c r="AY328" s="96">
        <v>10920</v>
      </c>
      <c r="AZ328" s="96">
        <v>11100</v>
      </c>
      <c r="BA328" s="96">
        <v>7620</v>
      </c>
      <c r="BB328" s="96">
        <v>12000</v>
      </c>
      <c r="BC328" s="96">
        <v>12000</v>
      </c>
      <c r="BD328" s="96">
        <v>12000</v>
      </c>
      <c r="BE328" s="96">
        <v>12000</v>
      </c>
      <c r="BF328" s="96">
        <v>12000</v>
      </c>
      <c r="BG328" s="96">
        <v>12000</v>
      </c>
      <c r="BH328" s="96">
        <v>12000</v>
      </c>
      <c r="BI328" s="96">
        <v>12000</v>
      </c>
      <c r="BJ328" s="96">
        <v>12000</v>
      </c>
      <c r="BK328" s="96">
        <v>12000</v>
      </c>
      <c r="BL328" s="96">
        <v>12000</v>
      </c>
      <c r="BM328" s="96">
        <v>12000</v>
      </c>
      <c r="BN328" s="96">
        <v>159.46311656948001</v>
      </c>
      <c r="BO328" s="96">
        <v>159.29203539823169</v>
      </c>
      <c r="BP328" s="96">
        <v>159.121320924938</v>
      </c>
      <c r="BQ328" s="96">
        <v>158.9452038224284</v>
      </c>
      <c r="BR328" s="96">
        <v>158.76947614530931</v>
      </c>
      <c r="BS328" s="96">
        <v>158.59413660338089</v>
      </c>
      <c r="BT328" s="96">
        <v>158.41918391213471</v>
      </c>
      <c r="BU328" s="96">
        <v>158.24175824176041</v>
      </c>
      <c r="BV328" s="96">
        <v>158.06758171035449</v>
      </c>
      <c r="BW328" s="96">
        <v>157.89378818920679</v>
      </c>
      <c r="BX328" s="96">
        <v>157.72037641636149</v>
      </c>
      <c r="BY328" s="96">
        <v>157.54734513539421</v>
      </c>
      <c r="BZ328" s="96">
        <v>0</v>
      </c>
      <c r="CA328" s="96">
        <v>0</v>
      </c>
      <c r="CB328" s="96">
        <v>0</v>
      </c>
      <c r="CC328" s="96">
        <v>0</v>
      </c>
      <c r="CD328" s="96">
        <v>0</v>
      </c>
      <c r="CE328" s="96">
        <v>0</v>
      </c>
      <c r="CF328" s="96">
        <v>0</v>
      </c>
      <c r="CG328" s="96">
        <v>0</v>
      </c>
      <c r="CH328" s="96">
        <v>0</v>
      </c>
      <c r="CI328" s="96">
        <v>0</v>
      </c>
      <c r="CJ328" s="96">
        <v>0</v>
      </c>
      <c r="CK328" s="96">
        <v>0</v>
      </c>
      <c r="CL328" s="96">
        <v>12000</v>
      </c>
      <c r="CM328" s="96">
        <v>12000</v>
      </c>
      <c r="CN328" s="96">
        <v>12000</v>
      </c>
      <c r="CO328" s="96">
        <v>12000</v>
      </c>
      <c r="CP328" s="96">
        <v>12000</v>
      </c>
      <c r="CQ328" s="96">
        <v>12000</v>
      </c>
      <c r="CR328" s="96">
        <v>12000</v>
      </c>
      <c r="CS328" s="96">
        <v>12000</v>
      </c>
      <c r="CT328" s="96">
        <v>12000</v>
      </c>
      <c r="CU328" s="96">
        <v>12000</v>
      </c>
      <c r="CV328" s="96">
        <v>12000</v>
      </c>
      <c r="CW328" s="96">
        <v>12000</v>
      </c>
      <c r="CX328" s="96">
        <v>159.46311656948001</v>
      </c>
      <c r="CY328" s="96">
        <v>159.29203539823169</v>
      </c>
      <c r="CZ328" s="96">
        <v>159.121320924938</v>
      </c>
      <c r="DA328" s="96">
        <v>158.9452038224284</v>
      </c>
      <c r="DB328" s="96">
        <v>158.76947614530931</v>
      </c>
      <c r="DC328" s="96">
        <v>158.59413660338089</v>
      </c>
      <c r="DD328" s="96">
        <v>158.41918391213471</v>
      </c>
      <c r="DE328" s="96">
        <v>158.24175824176041</v>
      </c>
      <c r="DF328" s="96">
        <v>158.06758171035449</v>
      </c>
      <c r="DG328" s="96">
        <v>157.89378818920679</v>
      </c>
      <c r="DH328" s="96">
        <v>157.72037641636149</v>
      </c>
      <c r="DI328" s="96">
        <v>157.54734513539421</v>
      </c>
      <c r="DJ328" s="96">
        <v>0</v>
      </c>
      <c r="DK328" s="96">
        <v>0</v>
      </c>
      <c r="DL328" s="96">
        <v>0</v>
      </c>
      <c r="DM328" s="96">
        <v>0</v>
      </c>
      <c r="DN328" s="96">
        <v>0</v>
      </c>
      <c r="DO328" s="96">
        <v>0</v>
      </c>
      <c r="DP328" s="96">
        <v>0</v>
      </c>
      <c r="DQ328" s="96">
        <v>0</v>
      </c>
      <c r="DR328" s="96">
        <v>0</v>
      </c>
      <c r="DS328" s="96">
        <v>0</v>
      </c>
      <c r="DT328" s="96">
        <v>0</v>
      </c>
      <c r="DU328" s="96">
        <v>0</v>
      </c>
      <c r="DV328" s="96">
        <v>150.68895103387541</v>
      </c>
      <c r="DW328" s="96">
        <v>137.82377220793231</v>
      </c>
      <c r="DX328" s="96">
        <v>124.9858079320214</v>
      </c>
      <c r="DY328" s="96">
        <v>111.7411806840565</v>
      </c>
      <c r="DZ328" s="96">
        <v>98.525457179825963</v>
      </c>
      <c r="EA328" s="96">
        <v>85.338542907515517</v>
      </c>
      <c r="EB328" s="96">
        <v>72.180343766920174</v>
      </c>
      <c r="EC328" s="96">
        <v>58.83576501352028</v>
      </c>
      <c r="ED328" s="96">
        <v>45.735182370820297</v>
      </c>
      <c r="EE328" s="96">
        <v>32.663033487318138</v>
      </c>
      <c r="EF328" s="96">
        <v>19.619225893587</v>
      </c>
      <c r="EG328" s="96">
        <v>6.6036675207250539</v>
      </c>
      <c r="EH328" s="101"/>
      <c r="EI328" s="99"/>
      <c r="EK328" s="101"/>
      <c r="EL328" s="99"/>
      <c r="EN328" s="101"/>
      <c r="EO328" s="99"/>
      <c r="EQ328" s="101"/>
      <c r="ER328" s="99"/>
    </row>
    <row r="329" spans="1:148" x14ac:dyDescent="0.3">
      <c r="A329" t="s">
        <v>43</v>
      </c>
      <c r="B329" t="s">
        <v>53</v>
      </c>
      <c r="C329" t="s">
        <v>93</v>
      </c>
      <c r="D329" t="s">
        <v>400</v>
      </c>
      <c r="E329" t="s">
        <v>767</v>
      </c>
      <c r="F329" s="94">
        <v>8800</v>
      </c>
      <c r="G329" s="95">
        <v>6</v>
      </c>
      <c r="H329" s="96">
        <v>1.04</v>
      </c>
      <c r="I329" s="96">
        <v>1.04</v>
      </c>
      <c r="J329" s="97">
        <v>0.9080037381473377</v>
      </c>
      <c r="K329" s="96">
        <v>1</v>
      </c>
      <c r="L329" s="96">
        <v>1.0132116877372539</v>
      </c>
      <c r="M329" s="96">
        <v>1</v>
      </c>
      <c r="N329" s="98">
        <v>0.58799999999999997</v>
      </c>
      <c r="O329" s="98">
        <v>0.59576847238950559</v>
      </c>
      <c r="P329" s="98">
        <v>0.59763366753168101</v>
      </c>
      <c r="Q329" s="99">
        <v>0</v>
      </c>
      <c r="R329" s="96">
        <v>1</v>
      </c>
      <c r="S329" s="96">
        <v>1.0163837883191851</v>
      </c>
      <c r="T329" s="99">
        <v>0</v>
      </c>
      <c r="U329" s="99">
        <v>0</v>
      </c>
      <c r="V329" s="95">
        <v>0</v>
      </c>
      <c r="W329" s="99">
        <v>0</v>
      </c>
      <c r="X329" s="99">
        <v>0</v>
      </c>
      <c r="Y329" s="95">
        <v>0</v>
      </c>
      <c r="Z329" s="95">
        <v>1</v>
      </c>
      <c r="AA329" s="98">
        <v>0.59576847238950559</v>
      </c>
      <c r="AB329" s="98">
        <v>0.59763366753168101</v>
      </c>
      <c r="AC329" s="100">
        <v>0</v>
      </c>
      <c r="AD329" s="96">
        <v>0</v>
      </c>
      <c r="AE329" s="95">
        <v>1</v>
      </c>
      <c r="AF329" s="95">
        <v>0</v>
      </c>
      <c r="AG329" s="96">
        <v>1</v>
      </c>
      <c r="AH329" s="96">
        <v>0.99561641381999111</v>
      </c>
      <c r="AI329" s="96">
        <v>0.99561641381999111</v>
      </c>
      <c r="AJ329" s="96">
        <v>9152</v>
      </c>
      <c r="AK329" s="96">
        <v>9151.9999999999982</v>
      </c>
      <c r="AL329" s="96">
        <v>7990.4328956965719</v>
      </c>
      <c r="AM329" s="96">
        <v>8800.0000000000018</v>
      </c>
      <c r="AN329" s="96">
        <v>8916.2628520878388</v>
      </c>
      <c r="AO329" s="96">
        <v>8800</v>
      </c>
      <c r="AP329" s="96">
        <v>5174.3999999999996</v>
      </c>
      <c r="AQ329" s="96">
        <v>5242.7625570276496</v>
      </c>
      <c r="AR329" s="96">
        <v>5259.1762742787932</v>
      </c>
      <c r="AS329" s="96">
        <v>0</v>
      </c>
      <c r="AT329" s="96">
        <v>8800.0000000000018</v>
      </c>
      <c r="AU329" s="96">
        <v>8944.1773372088301</v>
      </c>
      <c r="AV329" s="96">
        <v>5242.7625570276496</v>
      </c>
      <c r="AW329" s="96">
        <v>5259.1762742787932</v>
      </c>
      <c r="AX329" s="96">
        <v>8096</v>
      </c>
      <c r="AY329" s="96">
        <v>8008</v>
      </c>
      <c r="AZ329" s="96">
        <v>7964</v>
      </c>
      <c r="BA329" s="96">
        <v>5764</v>
      </c>
      <c r="BB329" s="96">
        <v>8800</v>
      </c>
      <c r="BC329" s="96">
        <v>8800</v>
      </c>
      <c r="BD329" s="96">
        <v>8800</v>
      </c>
      <c r="BE329" s="96">
        <v>8800</v>
      </c>
      <c r="BF329" s="96">
        <v>8800</v>
      </c>
      <c r="BG329" s="96">
        <v>8800</v>
      </c>
      <c r="BH329" s="96">
        <v>8800</v>
      </c>
      <c r="BI329" s="96">
        <v>8800</v>
      </c>
      <c r="BJ329" s="96">
        <v>8800</v>
      </c>
      <c r="BK329" s="96">
        <v>8800</v>
      </c>
      <c r="BL329" s="96">
        <v>8800</v>
      </c>
      <c r="BM329" s="96">
        <v>8800</v>
      </c>
      <c r="BN329" s="96">
        <v>-38.498648591958329</v>
      </c>
      <c r="BO329" s="96">
        <v>-38.512265892904111</v>
      </c>
      <c r="BP329" s="96">
        <v>-38.525892830369472</v>
      </c>
      <c r="BQ329" s="96">
        <v>-38.539991840848131</v>
      </c>
      <c r="BR329" s="96">
        <v>-38.554101174507679</v>
      </c>
      <c r="BS329" s="96">
        <v>-38.568220842689087</v>
      </c>
      <c r="BT329" s="96">
        <v>-38.582350856751901</v>
      </c>
      <c r="BU329" s="96">
        <v>-38.59672312378688</v>
      </c>
      <c r="BV329" s="96">
        <v>-38.610874033827173</v>
      </c>
      <c r="BW329" s="96">
        <v>-38.625035324109817</v>
      </c>
      <c r="BX329" s="96">
        <v>-38.639207006062733</v>
      </c>
      <c r="BY329" s="96">
        <v>-38.653389091127544</v>
      </c>
      <c r="BZ329" s="96">
        <v>0</v>
      </c>
      <c r="CA329" s="96">
        <v>0</v>
      </c>
      <c r="CB329" s="96">
        <v>0</v>
      </c>
      <c r="CC329" s="96">
        <v>0</v>
      </c>
      <c r="CD329" s="96">
        <v>0</v>
      </c>
      <c r="CE329" s="96">
        <v>0</v>
      </c>
      <c r="CF329" s="96">
        <v>0</v>
      </c>
      <c r="CG329" s="96">
        <v>0</v>
      </c>
      <c r="CH329" s="96">
        <v>0</v>
      </c>
      <c r="CI329" s="96">
        <v>0</v>
      </c>
      <c r="CJ329" s="96">
        <v>0</v>
      </c>
      <c r="CK329" s="96">
        <v>0</v>
      </c>
      <c r="CL329" s="96">
        <v>8800</v>
      </c>
      <c r="CM329" s="96">
        <v>8800</v>
      </c>
      <c r="CN329" s="96">
        <v>8800</v>
      </c>
      <c r="CO329" s="96">
        <v>8800</v>
      </c>
      <c r="CP329" s="96">
        <v>8800</v>
      </c>
      <c r="CQ329" s="96">
        <v>8800</v>
      </c>
      <c r="CR329" s="96">
        <v>8800</v>
      </c>
      <c r="CS329" s="96">
        <v>8800</v>
      </c>
      <c r="CT329" s="96">
        <v>8800</v>
      </c>
      <c r="CU329" s="96">
        <v>8800</v>
      </c>
      <c r="CV329" s="96">
        <v>8800</v>
      </c>
      <c r="CW329" s="96">
        <v>8800</v>
      </c>
      <c r="CX329" s="96">
        <v>-38.498648591958329</v>
      </c>
      <c r="CY329" s="96">
        <v>-38.512265892904111</v>
      </c>
      <c r="CZ329" s="96">
        <v>-38.525892830369472</v>
      </c>
      <c r="DA329" s="96">
        <v>-38.539991840848131</v>
      </c>
      <c r="DB329" s="96">
        <v>-38.554101174507679</v>
      </c>
      <c r="DC329" s="96">
        <v>-38.568220842689087</v>
      </c>
      <c r="DD329" s="96">
        <v>-38.582350856751901</v>
      </c>
      <c r="DE329" s="96">
        <v>-38.59672312378688</v>
      </c>
      <c r="DF329" s="96">
        <v>-38.610874033827173</v>
      </c>
      <c r="DG329" s="96">
        <v>-38.625035324109817</v>
      </c>
      <c r="DH329" s="96">
        <v>-38.639207006062733</v>
      </c>
      <c r="DI329" s="96">
        <v>-38.653389091127544</v>
      </c>
      <c r="DJ329" s="96">
        <v>0</v>
      </c>
      <c r="DK329" s="96">
        <v>0</v>
      </c>
      <c r="DL329" s="96">
        <v>0</v>
      </c>
      <c r="DM329" s="96">
        <v>0</v>
      </c>
      <c r="DN329" s="96">
        <v>0</v>
      </c>
      <c r="DO329" s="96">
        <v>0</v>
      </c>
      <c r="DP329" s="96">
        <v>0</v>
      </c>
      <c r="DQ329" s="96">
        <v>0</v>
      </c>
      <c r="DR329" s="96">
        <v>0</v>
      </c>
      <c r="DS329" s="96">
        <v>0</v>
      </c>
      <c r="DT329" s="96">
        <v>0</v>
      </c>
      <c r="DU329" s="96">
        <v>0</v>
      </c>
      <c r="DV329" s="96">
        <v>-37.025756472224813</v>
      </c>
      <c r="DW329" s="96">
        <v>-33.91259318135242</v>
      </c>
      <c r="DX329" s="96">
        <v>-30.79721711893546</v>
      </c>
      <c r="DY329" s="96">
        <v>-27.573906022151199</v>
      </c>
      <c r="DZ329" s="96">
        <v>-24.348224457934361</v>
      </c>
      <c r="EA329" s="96">
        <v>-21.12016981041069</v>
      </c>
      <c r="EB329" s="96">
        <v>-17.88973945985752</v>
      </c>
      <c r="EC329" s="96">
        <v>-14.603914090363549</v>
      </c>
      <c r="ED329" s="96">
        <v>-11.368685405196549</v>
      </c>
      <c r="EE329" s="96">
        <v>-8.1310730914862184</v>
      </c>
      <c r="EF329" s="96">
        <v>-4.8910745139736811</v>
      </c>
      <c r="EG329" s="96">
        <v>-1.6486870335116419</v>
      </c>
      <c r="EH329" s="101">
        <v>46023</v>
      </c>
      <c r="EI329" s="99">
        <v>0.04</v>
      </c>
      <c r="EJ329" t="s">
        <v>376</v>
      </c>
      <c r="EK329" s="101"/>
      <c r="EL329" s="99"/>
      <c r="EN329" s="101"/>
      <c r="EO329" s="99"/>
      <c r="EQ329" s="101"/>
      <c r="ER329" s="99"/>
    </row>
    <row r="330" spans="1:148" x14ac:dyDescent="0.3">
      <c r="A330" t="s">
        <v>43</v>
      </c>
      <c r="B330" t="s">
        <v>53</v>
      </c>
      <c r="C330" t="s">
        <v>95</v>
      </c>
      <c r="D330" t="s">
        <v>402</v>
      </c>
      <c r="E330" t="s">
        <v>768</v>
      </c>
      <c r="F330" s="94">
        <v>19200</v>
      </c>
      <c r="G330" s="95">
        <v>6</v>
      </c>
      <c r="H330" s="96">
        <v>1.05</v>
      </c>
      <c r="I330" s="96">
        <v>1.071</v>
      </c>
      <c r="J330" s="97">
        <v>0.91399252370532447</v>
      </c>
      <c r="K330" s="96">
        <v>0.98039215686274517</v>
      </c>
      <c r="L330" s="96">
        <v>1.006572784939554</v>
      </c>
      <c r="M330" s="96">
        <v>1</v>
      </c>
      <c r="N330" s="98">
        <v>0.57199999999999995</v>
      </c>
      <c r="O330" s="98">
        <v>0.56447022841708339</v>
      </c>
      <c r="P330" s="98">
        <v>0.55020320219427954</v>
      </c>
      <c r="Q330" s="99">
        <v>0</v>
      </c>
      <c r="R330" s="96">
        <v>0.96153846153846134</v>
      </c>
      <c r="S330" s="96">
        <v>1.000369458535054</v>
      </c>
      <c r="T330" s="99">
        <v>2.0000000000000021E-2</v>
      </c>
      <c r="U330" s="99">
        <v>1.960784313725528E-2</v>
      </c>
      <c r="V330" s="95">
        <v>0</v>
      </c>
      <c r="W330" s="99">
        <v>0</v>
      </c>
      <c r="X330" s="99">
        <v>0</v>
      </c>
      <c r="Y330" s="95">
        <v>0</v>
      </c>
      <c r="Z330" s="95">
        <v>1</v>
      </c>
      <c r="AA330" s="98">
        <v>0.56447022841708339</v>
      </c>
      <c r="AB330" s="98">
        <v>0.55020320219427954</v>
      </c>
      <c r="AC330" s="100">
        <v>0</v>
      </c>
      <c r="AD330" s="96">
        <v>0</v>
      </c>
      <c r="AE330" s="95">
        <v>1</v>
      </c>
      <c r="AF330" s="95">
        <v>1</v>
      </c>
      <c r="AG330" s="96">
        <v>1.034166666666666</v>
      </c>
      <c r="AH330" s="96">
        <v>1.0087961468131059</v>
      </c>
      <c r="AI330" s="96">
        <v>1.0432632054397151</v>
      </c>
      <c r="AJ330" s="96">
        <v>20160</v>
      </c>
      <c r="AK330" s="96">
        <v>20563.2</v>
      </c>
      <c r="AL330" s="96">
        <v>17548.656455142231</v>
      </c>
      <c r="AM330" s="96">
        <v>18823.52941176471</v>
      </c>
      <c r="AN330" s="96">
        <v>19326.197470839441</v>
      </c>
      <c r="AO330" s="96">
        <v>19200</v>
      </c>
      <c r="AP330" s="96">
        <v>10982.4</v>
      </c>
      <c r="AQ330" s="96">
        <v>10837.828385608</v>
      </c>
      <c r="AR330" s="96">
        <v>10563.90148213017</v>
      </c>
      <c r="AS330" s="96">
        <v>0</v>
      </c>
      <c r="AT330" s="96">
        <v>18461.538461538461</v>
      </c>
      <c r="AU330" s="96">
        <v>19207.09360387304</v>
      </c>
      <c r="AV330" s="96">
        <v>10837.828385608</v>
      </c>
      <c r="AW330" s="96">
        <v>10563.90148213017</v>
      </c>
      <c r="AX330" s="96">
        <v>17664</v>
      </c>
      <c r="AY330" s="96">
        <v>17472</v>
      </c>
      <c r="AZ330" s="96">
        <v>17664</v>
      </c>
      <c r="BA330" s="96">
        <v>12000</v>
      </c>
      <c r="BB330" s="96">
        <v>19200</v>
      </c>
      <c r="BC330" s="96">
        <v>19200</v>
      </c>
      <c r="BD330" s="96">
        <v>19200</v>
      </c>
      <c r="BE330" s="96">
        <v>19200</v>
      </c>
      <c r="BF330" s="96">
        <v>19200</v>
      </c>
      <c r="BG330" s="96">
        <v>19200</v>
      </c>
      <c r="BH330" s="96">
        <v>19200</v>
      </c>
      <c r="BI330" s="96">
        <v>19200</v>
      </c>
      <c r="BJ330" s="96">
        <v>19200</v>
      </c>
      <c r="BK330" s="96">
        <v>19200</v>
      </c>
      <c r="BL330" s="96">
        <v>19200</v>
      </c>
      <c r="BM330" s="96">
        <v>19200</v>
      </c>
      <c r="BN330" s="96">
        <v>1138.0423184408271</v>
      </c>
      <c r="BO330" s="96">
        <v>169.44316835513291</v>
      </c>
      <c r="BP330" s="96">
        <v>169.32239631781701</v>
      </c>
      <c r="BQ330" s="96">
        <v>943.96561964315856</v>
      </c>
      <c r="BR330" s="96">
        <v>943.83613795099996</v>
      </c>
      <c r="BS330" s="96">
        <v>943.70684667309638</v>
      </c>
      <c r="BT330" s="96">
        <v>943.57774538971739</v>
      </c>
      <c r="BU330" s="96">
        <v>943.44672195274916</v>
      </c>
      <c r="BV330" s="96">
        <v>943.31800250168521</v>
      </c>
      <c r="BW330" s="96">
        <v>943.18947178655606</v>
      </c>
      <c r="BX330" s="96">
        <v>943.0611293925466</v>
      </c>
      <c r="BY330" s="96">
        <v>942.93297490609552</v>
      </c>
      <c r="BZ330" s="96">
        <v>960.00000000000091</v>
      </c>
      <c r="CA330" s="96">
        <v>0</v>
      </c>
      <c r="CB330" s="96">
        <v>0</v>
      </c>
      <c r="CC330" s="96">
        <v>768.00000000000068</v>
      </c>
      <c r="CD330" s="96">
        <v>768.00000000000068</v>
      </c>
      <c r="CE330" s="96">
        <v>768.00000000000068</v>
      </c>
      <c r="CF330" s="96">
        <v>768.00000000000068</v>
      </c>
      <c r="CG330" s="96">
        <v>768.00000000000068</v>
      </c>
      <c r="CH330" s="96">
        <v>768.00000000000068</v>
      </c>
      <c r="CI330" s="96">
        <v>768.00000000000068</v>
      </c>
      <c r="CJ330" s="96">
        <v>768.00000000000068</v>
      </c>
      <c r="CK330" s="96">
        <v>768.00000000000068</v>
      </c>
      <c r="CL330" s="96">
        <v>19200</v>
      </c>
      <c r="CM330" s="96">
        <v>19200</v>
      </c>
      <c r="CN330" s="96">
        <v>19200</v>
      </c>
      <c r="CO330" s="96">
        <v>19200</v>
      </c>
      <c r="CP330" s="96">
        <v>19200</v>
      </c>
      <c r="CQ330" s="96">
        <v>19200</v>
      </c>
      <c r="CR330" s="96">
        <v>19200</v>
      </c>
      <c r="CS330" s="96">
        <v>19200</v>
      </c>
      <c r="CT330" s="96">
        <v>19200</v>
      </c>
      <c r="CU330" s="96">
        <v>19200</v>
      </c>
      <c r="CV330" s="96">
        <v>19200</v>
      </c>
      <c r="CW330" s="96">
        <v>19200</v>
      </c>
      <c r="CX330" s="96">
        <v>169.56411280078501</v>
      </c>
      <c r="CY330" s="96">
        <v>169.44316835513291</v>
      </c>
      <c r="CZ330" s="96">
        <v>169.32239631781701</v>
      </c>
      <c r="DA330" s="96">
        <v>169.19771119534491</v>
      </c>
      <c r="DB330" s="96">
        <v>169.07320956826771</v>
      </c>
      <c r="DC330" s="96">
        <v>168.94889103182319</v>
      </c>
      <c r="DD330" s="96">
        <v>168.82475518242191</v>
      </c>
      <c r="DE330" s="96">
        <v>168.69877110841139</v>
      </c>
      <c r="DF330" s="96">
        <v>168.57500240546409</v>
      </c>
      <c r="DG330" s="96">
        <v>168.45141517937921</v>
      </c>
      <c r="DH330" s="96">
        <v>168.32800903129481</v>
      </c>
      <c r="DI330" s="96">
        <v>168.2047835635515</v>
      </c>
      <c r="DJ330" s="96">
        <v>768.00000000000068</v>
      </c>
      <c r="DK330" s="96">
        <v>768.00000000000068</v>
      </c>
      <c r="DL330" s="96">
        <v>768.00000000000068</v>
      </c>
      <c r="DM330" s="96">
        <v>0</v>
      </c>
      <c r="DN330" s="96">
        <v>0</v>
      </c>
      <c r="DO330" s="96">
        <v>0</v>
      </c>
      <c r="DP330" s="96">
        <v>0</v>
      </c>
      <c r="DQ330" s="96">
        <v>0</v>
      </c>
      <c r="DR330" s="96">
        <v>0</v>
      </c>
      <c r="DS330" s="96">
        <v>0</v>
      </c>
      <c r="DT330" s="96">
        <v>0</v>
      </c>
      <c r="DU330" s="96">
        <v>0</v>
      </c>
      <c r="DV330" s="96">
        <v>935.37977431076206</v>
      </c>
      <c r="DW330" s="96">
        <v>921.14351452401729</v>
      </c>
      <c r="DX330" s="96">
        <v>906.92737135808989</v>
      </c>
      <c r="DY330" s="96">
        <v>119.47156806433129</v>
      </c>
      <c r="DZ330" s="96">
        <v>105.37971277905881</v>
      </c>
      <c r="EA330" s="96">
        <v>91.308400047795146</v>
      </c>
      <c r="EB330" s="96">
        <v>77.257584984060657</v>
      </c>
      <c r="EC330" s="96">
        <v>62.997387040195463</v>
      </c>
      <c r="ED330" s="96">
        <v>48.987767365333923</v>
      </c>
      <c r="EE330" s="96">
        <v>34.998510752365057</v>
      </c>
      <c r="EF330" s="96">
        <v>21.029572836802402</v>
      </c>
      <c r="EG330" s="96">
        <v>7.0809093829183212</v>
      </c>
      <c r="EH330" s="101">
        <v>46054</v>
      </c>
      <c r="EI330" s="99">
        <v>0.05</v>
      </c>
      <c r="EJ330" t="s">
        <v>376</v>
      </c>
      <c r="EK330" s="101">
        <v>46478</v>
      </c>
      <c r="EL330" s="99">
        <v>0.04</v>
      </c>
      <c r="EM330" t="s">
        <v>377</v>
      </c>
      <c r="EN330" s="101"/>
      <c r="EO330" s="99"/>
      <c r="EQ330" s="101"/>
      <c r="ER330" s="99"/>
    </row>
    <row r="331" spans="1:148" x14ac:dyDescent="0.3">
      <c r="A331" t="s">
        <v>43</v>
      </c>
      <c r="B331" t="s">
        <v>53</v>
      </c>
      <c r="C331" t="s">
        <v>98</v>
      </c>
      <c r="D331" t="s">
        <v>404</v>
      </c>
      <c r="E331" t="s">
        <v>769</v>
      </c>
      <c r="F331" s="94">
        <v>16000</v>
      </c>
      <c r="G331" s="95">
        <v>6</v>
      </c>
      <c r="H331" s="96">
        <v>1</v>
      </c>
      <c r="I331" s="96">
        <v>1</v>
      </c>
      <c r="J331" s="97">
        <v>0.90600747629467537</v>
      </c>
      <c r="K331" s="96">
        <v>1</v>
      </c>
      <c r="L331" s="96">
        <v>1.0154441592055621</v>
      </c>
      <c r="M331" s="96">
        <v>1</v>
      </c>
      <c r="N331" s="98">
        <v>0.6</v>
      </c>
      <c r="O331" s="98">
        <v>0.60926649552333734</v>
      </c>
      <c r="P331" s="98">
        <v>0.613101869448482</v>
      </c>
      <c r="Q331" s="99">
        <v>0</v>
      </c>
      <c r="R331" s="96">
        <v>1</v>
      </c>
      <c r="S331" s="96">
        <v>1.021836449080803</v>
      </c>
      <c r="T331" s="99">
        <v>0</v>
      </c>
      <c r="U331" s="99">
        <v>0</v>
      </c>
      <c r="V331" s="95">
        <v>0</v>
      </c>
      <c r="W331" s="99">
        <v>0</v>
      </c>
      <c r="X331" s="99">
        <v>0</v>
      </c>
      <c r="Y331" s="95">
        <v>0</v>
      </c>
      <c r="Z331" s="95">
        <v>1</v>
      </c>
      <c r="AA331" s="98">
        <v>0.60926649552333734</v>
      </c>
      <c r="AB331" s="98">
        <v>0.613101869448482</v>
      </c>
      <c r="AC331" s="100">
        <v>0</v>
      </c>
      <c r="AD331" s="96">
        <v>0</v>
      </c>
      <c r="AE331" s="95">
        <v>0</v>
      </c>
      <c r="AF331" s="95">
        <v>0</v>
      </c>
      <c r="AG331" s="96">
        <v>1</v>
      </c>
      <c r="AH331" s="96">
        <v>0.99124238763980388</v>
      </c>
      <c r="AI331" s="96">
        <v>0.99124238763980388</v>
      </c>
      <c r="AJ331" s="96">
        <v>16000</v>
      </c>
      <c r="AK331" s="96">
        <v>16000</v>
      </c>
      <c r="AL331" s="96">
        <v>14496.11962071481</v>
      </c>
      <c r="AM331" s="96">
        <v>16000</v>
      </c>
      <c r="AN331" s="96">
        <v>16247.106547289</v>
      </c>
      <c r="AO331" s="96">
        <v>16000</v>
      </c>
      <c r="AP331" s="96">
        <v>9600</v>
      </c>
      <c r="AQ331" s="96">
        <v>9748.263928373397</v>
      </c>
      <c r="AR331" s="96">
        <v>9809.6299111757126</v>
      </c>
      <c r="AS331" s="96">
        <v>0</v>
      </c>
      <c r="AT331" s="96">
        <v>16000</v>
      </c>
      <c r="AU331" s="96">
        <v>16349.383185292851</v>
      </c>
      <c r="AV331" s="96">
        <v>9748.263928373397</v>
      </c>
      <c r="AW331" s="96">
        <v>9809.6299111757126</v>
      </c>
      <c r="AX331" s="96">
        <v>14720</v>
      </c>
      <c r="AY331" s="96">
        <v>14560</v>
      </c>
      <c r="AZ331" s="96">
        <v>14400</v>
      </c>
      <c r="BA331" s="96">
        <v>10320</v>
      </c>
      <c r="BB331" s="96">
        <v>16000</v>
      </c>
      <c r="BC331" s="96">
        <v>16000</v>
      </c>
      <c r="BD331" s="96">
        <v>16000</v>
      </c>
      <c r="BE331" s="96">
        <v>16000</v>
      </c>
      <c r="BF331" s="96">
        <v>16000</v>
      </c>
      <c r="BG331" s="96">
        <v>16000</v>
      </c>
      <c r="BH331" s="96">
        <v>16000</v>
      </c>
      <c r="BI331" s="96">
        <v>16000</v>
      </c>
      <c r="BJ331" s="96">
        <v>16000</v>
      </c>
      <c r="BK331" s="96">
        <v>16000</v>
      </c>
      <c r="BL331" s="96">
        <v>16000</v>
      </c>
      <c r="BM331" s="96">
        <v>16000</v>
      </c>
      <c r="BN331" s="96">
        <v>-139.56433939944191</v>
      </c>
      <c r="BO331" s="96">
        <v>-139.66280043046629</v>
      </c>
      <c r="BP331" s="96">
        <v>-139.7614004858134</v>
      </c>
      <c r="BQ331" s="96">
        <v>-139.86348940246711</v>
      </c>
      <c r="BR331" s="96">
        <v>-139.96572757013229</v>
      </c>
      <c r="BS331" s="96">
        <v>-140.06811531635151</v>
      </c>
      <c r="BT331" s="96">
        <v>-140.17065296962451</v>
      </c>
      <c r="BU331" s="96">
        <v>-140.27502552092841</v>
      </c>
      <c r="BV331" s="96">
        <v>-140.37786644872881</v>
      </c>
      <c r="BW331" s="96">
        <v>-140.48085828031279</v>
      </c>
      <c r="BX331" s="96">
        <v>-140.5840013480653</v>
      </c>
      <c r="BY331" s="96">
        <v>-140.68729598535509</v>
      </c>
      <c r="BZ331" s="96">
        <v>0</v>
      </c>
      <c r="CA331" s="96">
        <v>0</v>
      </c>
      <c r="CB331" s="96">
        <v>0</v>
      </c>
      <c r="CC331" s="96">
        <v>0</v>
      </c>
      <c r="CD331" s="96">
        <v>0</v>
      </c>
      <c r="CE331" s="96">
        <v>0</v>
      </c>
      <c r="CF331" s="96">
        <v>0</v>
      </c>
      <c r="CG331" s="96">
        <v>0</v>
      </c>
      <c r="CH331" s="96">
        <v>0</v>
      </c>
      <c r="CI331" s="96">
        <v>0</v>
      </c>
      <c r="CJ331" s="96">
        <v>0</v>
      </c>
      <c r="CK331" s="96">
        <v>0</v>
      </c>
      <c r="CL331" s="96">
        <v>16000</v>
      </c>
      <c r="CM331" s="96">
        <v>16000</v>
      </c>
      <c r="CN331" s="96">
        <v>16000</v>
      </c>
      <c r="CO331" s="96">
        <v>16000</v>
      </c>
      <c r="CP331" s="96">
        <v>16000</v>
      </c>
      <c r="CQ331" s="96">
        <v>16000</v>
      </c>
      <c r="CR331" s="96">
        <v>16000</v>
      </c>
      <c r="CS331" s="96">
        <v>16000</v>
      </c>
      <c r="CT331" s="96">
        <v>16000</v>
      </c>
      <c r="CU331" s="96">
        <v>16000</v>
      </c>
      <c r="CV331" s="96">
        <v>16000</v>
      </c>
      <c r="CW331" s="96">
        <v>16000</v>
      </c>
      <c r="CX331" s="96">
        <v>-139.56433939944191</v>
      </c>
      <c r="CY331" s="96">
        <v>-139.66280043046629</v>
      </c>
      <c r="CZ331" s="96">
        <v>-139.7614004858134</v>
      </c>
      <c r="DA331" s="96">
        <v>-139.86348940246711</v>
      </c>
      <c r="DB331" s="96">
        <v>-139.96572757013229</v>
      </c>
      <c r="DC331" s="96">
        <v>-140.06811531635151</v>
      </c>
      <c r="DD331" s="96">
        <v>-140.17065296962451</v>
      </c>
      <c r="DE331" s="96">
        <v>-140.27502552092841</v>
      </c>
      <c r="DF331" s="96">
        <v>-140.37786644872881</v>
      </c>
      <c r="DG331" s="96">
        <v>-140.48085828031279</v>
      </c>
      <c r="DH331" s="96">
        <v>-140.5840013480653</v>
      </c>
      <c r="DI331" s="96">
        <v>-140.68729598535509</v>
      </c>
      <c r="DJ331" s="96">
        <v>0</v>
      </c>
      <c r="DK331" s="96">
        <v>0</v>
      </c>
      <c r="DL331" s="96">
        <v>0</v>
      </c>
      <c r="DM331" s="96">
        <v>0</v>
      </c>
      <c r="DN331" s="96">
        <v>0</v>
      </c>
      <c r="DO331" s="96">
        <v>0</v>
      </c>
      <c r="DP331" s="96">
        <v>0</v>
      </c>
      <c r="DQ331" s="96">
        <v>0</v>
      </c>
      <c r="DR331" s="96">
        <v>0</v>
      </c>
      <c r="DS331" s="96">
        <v>0</v>
      </c>
      <c r="DT331" s="96">
        <v>0</v>
      </c>
      <c r="DU331" s="96">
        <v>0</v>
      </c>
      <c r="DV331" s="96">
        <v>-134.8135826130985</v>
      </c>
      <c r="DW331" s="96">
        <v>-123.5223160434273</v>
      </c>
      <c r="DX331" s="96">
        <v>-112.2149660192413</v>
      </c>
      <c r="DY331" s="96">
        <v>-100.50736892969429</v>
      </c>
      <c r="DZ331" s="96">
        <v>-88.782504624088432</v>
      </c>
      <c r="EA331" s="96">
        <v>-77.040334873817784</v>
      </c>
      <c r="EB331" s="96">
        <v>-65.280821337337258</v>
      </c>
      <c r="EC331" s="96">
        <v>-53.310716665656336</v>
      </c>
      <c r="ED331" s="96">
        <v>-41.516114169313667</v>
      </c>
      <c r="EE331" s="96">
        <v>-29.704051545264679</v>
      </c>
      <c r="EF331" s="96">
        <v>-17.87448999417229</v>
      </c>
      <c r="EG331" s="96">
        <v>-6.0273906016448109</v>
      </c>
      <c r="EH331" s="101"/>
      <c r="EI331" s="99"/>
      <c r="EK331" s="101"/>
      <c r="EL331" s="99"/>
      <c r="EN331" s="101"/>
      <c r="EO331" s="99"/>
      <c r="EQ331" s="101"/>
      <c r="ER331" s="99"/>
    </row>
    <row r="332" spans="1:148" x14ac:dyDescent="0.3">
      <c r="A332" t="s">
        <v>43</v>
      </c>
      <c r="B332" t="s">
        <v>53</v>
      </c>
      <c r="C332" t="s">
        <v>100</v>
      </c>
      <c r="D332" t="s">
        <v>406</v>
      </c>
      <c r="E332" t="s">
        <v>770</v>
      </c>
      <c r="F332" s="94">
        <v>12800</v>
      </c>
      <c r="G332" s="95">
        <v>6</v>
      </c>
      <c r="H332" s="96">
        <v>1.02</v>
      </c>
      <c r="I332" s="96">
        <v>1.02</v>
      </c>
      <c r="J332" s="97">
        <v>0.91199626185266247</v>
      </c>
      <c r="K332" s="96">
        <v>0.99999999999999978</v>
      </c>
      <c r="L332" s="96">
        <v>1.008776064642062</v>
      </c>
      <c r="M332" s="96">
        <v>1</v>
      </c>
      <c r="N332" s="98">
        <v>0.58399999999999996</v>
      </c>
      <c r="O332" s="98">
        <v>0.58912522175096382</v>
      </c>
      <c r="P332" s="98">
        <v>0.58730030094775787</v>
      </c>
      <c r="Q332" s="99">
        <v>0</v>
      </c>
      <c r="R332" s="96">
        <v>0.99999999999999978</v>
      </c>
      <c r="S332" s="96">
        <v>1.00565120025301</v>
      </c>
      <c r="T332" s="99">
        <v>0</v>
      </c>
      <c r="U332" s="99">
        <v>0</v>
      </c>
      <c r="V332" s="95">
        <v>0</v>
      </c>
      <c r="W332" s="99">
        <v>0</v>
      </c>
      <c r="X332" s="99">
        <v>0</v>
      </c>
      <c r="Y332" s="95">
        <v>0</v>
      </c>
      <c r="Z332" s="95">
        <v>1</v>
      </c>
      <c r="AA332" s="98">
        <v>0.58912522175096382</v>
      </c>
      <c r="AB332" s="98">
        <v>0.58730030094775787</v>
      </c>
      <c r="AC332" s="100">
        <v>0</v>
      </c>
      <c r="AD332" s="96">
        <v>0</v>
      </c>
      <c r="AE332" s="95">
        <v>1</v>
      </c>
      <c r="AF332" s="95">
        <v>0</v>
      </c>
      <c r="AG332" s="96">
        <v>1.0049999999999999</v>
      </c>
      <c r="AH332" s="96">
        <v>1.0043932196204439</v>
      </c>
      <c r="AI332" s="96">
        <v>1.0094152218888339</v>
      </c>
      <c r="AJ332" s="96">
        <v>13056</v>
      </c>
      <c r="AK332" s="96">
        <v>13056</v>
      </c>
      <c r="AL332" s="96">
        <v>11673.552151714081</v>
      </c>
      <c r="AM332" s="96">
        <v>12800</v>
      </c>
      <c r="AN332" s="96">
        <v>12912.333627418389</v>
      </c>
      <c r="AO332" s="96">
        <v>12800</v>
      </c>
      <c r="AP332" s="96">
        <v>7475.2</v>
      </c>
      <c r="AQ332" s="96">
        <v>7540.8028384123372</v>
      </c>
      <c r="AR332" s="96">
        <v>7517.4438521313004</v>
      </c>
      <c r="AS332" s="96">
        <v>0</v>
      </c>
      <c r="AT332" s="96">
        <v>12800</v>
      </c>
      <c r="AU332" s="96">
        <v>12872.33536323853</v>
      </c>
      <c r="AV332" s="96">
        <v>7540.8028384123372</v>
      </c>
      <c r="AW332" s="96">
        <v>7517.4438521313004</v>
      </c>
      <c r="AX332" s="96">
        <v>11776</v>
      </c>
      <c r="AY332" s="96">
        <v>11648</v>
      </c>
      <c r="AZ332" s="96">
        <v>11712</v>
      </c>
      <c r="BA332" s="96">
        <v>7872</v>
      </c>
      <c r="BB332" s="96">
        <v>12800</v>
      </c>
      <c r="BC332" s="96">
        <v>12800</v>
      </c>
      <c r="BD332" s="96">
        <v>12800</v>
      </c>
      <c r="BE332" s="96">
        <v>12800</v>
      </c>
      <c r="BF332" s="96">
        <v>12800</v>
      </c>
      <c r="BG332" s="96">
        <v>12800</v>
      </c>
      <c r="BH332" s="96">
        <v>12800</v>
      </c>
      <c r="BI332" s="96">
        <v>12800</v>
      </c>
      <c r="BJ332" s="96">
        <v>12800</v>
      </c>
      <c r="BK332" s="96">
        <v>12800</v>
      </c>
      <c r="BL332" s="96">
        <v>12800</v>
      </c>
      <c r="BM332" s="96">
        <v>12800</v>
      </c>
      <c r="BN332" s="96">
        <v>313.4727587392149</v>
      </c>
      <c r="BO332" s="96">
        <v>313.45231837581201</v>
      </c>
      <c r="BP332" s="96">
        <v>313.43189254659478</v>
      </c>
      <c r="BQ332" s="96">
        <v>56.285087824977609</v>
      </c>
      <c r="BR332" s="96">
        <v>56.264413842106357</v>
      </c>
      <c r="BS332" s="96">
        <v>56.243755041111847</v>
      </c>
      <c r="BT332" s="96">
        <v>56.223111405276427</v>
      </c>
      <c r="BU332" s="96">
        <v>56.202144872094102</v>
      </c>
      <c r="BV332" s="96">
        <v>56.18153176445162</v>
      </c>
      <c r="BW332" s="96">
        <v>56.160933771690217</v>
      </c>
      <c r="BX332" s="96">
        <v>56.140350877191743</v>
      </c>
      <c r="BY332" s="96">
        <v>56.119783064366402</v>
      </c>
      <c r="BZ332" s="96">
        <v>256.00000000000023</v>
      </c>
      <c r="CA332" s="96">
        <v>256.00000000000023</v>
      </c>
      <c r="CB332" s="96">
        <v>256.00000000000023</v>
      </c>
      <c r="CC332" s="96">
        <v>0</v>
      </c>
      <c r="CD332" s="96">
        <v>0</v>
      </c>
      <c r="CE332" s="96">
        <v>0</v>
      </c>
      <c r="CF332" s="96">
        <v>0</v>
      </c>
      <c r="CG332" s="96">
        <v>0</v>
      </c>
      <c r="CH332" s="96">
        <v>0</v>
      </c>
      <c r="CI332" s="96">
        <v>0</v>
      </c>
      <c r="CJ332" s="96">
        <v>0</v>
      </c>
      <c r="CK332" s="96">
        <v>0</v>
      </c>
      <c r="CL332" s="96">
        <v>12800</v>
      </c>
      <c r="CM332" s="96">
        <v>12800</v>
      </c>
      <c r="CN332" s="96">
        <v>12800</v>
      </c>
      <c r="CO332" s="96">
        <v>12800</v>
      </c>
      <c r="CP332" s="96">
        <v>12800</v>
      </c>
      <c r="CQ332" s="96">
        <v>12800</v>
      </c>
      <c r="CR332" s="96">
        <v>12800</v>
      </c>
      <c r="CS332" s="96">
        <v>12800</v>
      </c>
      <c r="CT332" s="96">
        <v>12800</v>
      </c>
      <c r="CU332" s="96">
        <v>12800</v>
      </c>
      <c r="CV332" s="96">
        <v>12800</v>
      </c>
      <c r="CW332" s="96">
        <v>12800</v>
      </c>
      <c r="CX332" s="96">
        <v>56.345841901190852</v>
      </c>
      <c r="CY332" s="96">
        <v>56.325802329226349</v>
      </c>
      <c r="CZ332" s="96">
        <v>56.305777006465973</v>
      </c>
      <c r="DA332" s="96">
        <v>56.285087824977609</v>
      </c>
      <c r="DB332" s="96">
        <v>56.264413842106357</v>
      </c>
      <c r="DC332" s="96">
        <v>56.243755041111847</v>
      </c>
      <c r="DD332" s="96">
        <v>56.223111405276427</v>
      </c>
      <c r="DE332" s="96">
        <v>56.202144872094102</v>
      </c>
      <c r="DF332" s="96">
        <v>56.18153176445162</v>
      </c>
      <c r="DG332" s="96">
        <v>56.160933771690217</v>
      </c>
      <c r="DH332" s="96">
        <v>56.140350877191743</v>
      </c>
      <c r="DI332" s="96">
        <v>56.119783064366402</v>
      </c>
      <c r="DJ332" s="96">
        <v>0</v>
      </c>
      <c r="DK332" s="96">
        <v>0</v>
      </c>
      <c r="DL332" s="96">
        <v>0</v>
      </c>
      <c r="DM332" s="96">
        <v>0</v>
      </c>
      <c r="DN332" s="96">
        <v>0</v>
      </c>
      <c r="DO332" s="96">
        <v>0</v>
      </c>
      <c r="DP332" s="96">
        <v>0</v>
      </c>
      <c r="DQ332" s="96">
        <v>0</v>
      </c>
      <c r="DR332" s="96">
        <v>0</v>
      </c>
      <c r="DS332" s="96">
        <v>0</v>
      </c>
      <c r="DT332" s="96">
        <v>0</v>
      </c>
      <c r="DU332" s="96">
        <v>0</v>
      </c>
      <c r="DV332" s="96">
        <v>53.716611732497199</v>
      </c>
      <c r="DW332" s="96">
        <v>49.16517626724044</v>
      </c>
      <c r="DX332" s="96">
        <v>44.616962941188383</v>
      </c>
      <c r="DY332" s="96">
        <v>39.917957083397937</v>
      </c>
      <c r="DZ332" s="96">
        <v>35.22238808654663</v>
      </c>
      <c r="EA332" s="96">
        <v>30.530252181415559</v>
      </c>
      <c r="EB332" s="96">
        <v>25.841545604313861</v>
      </c>
      <c r="EC332" s="96">
        <v>21.079485229390119</v>
      </c>
      <c r="ED332" s="96">
        <v>16.397682103345801</v>
      </c>
      <c r="EE332" s="96">
        <v>11.719296985799589</v>
      </c>
      <c r="EF332" s="96">
        <v>7.04432613507322</v>
      </c>
      <c r="EG332" s="96">
        <v>2.372765814951094</v>
      </c>
      <c r="EH332" s="101">
        <v>46113</v>
      </c>
      <c r="EI332" s="99">
        <v>0.02</v>
      </c>
      <c r="EJ332" t="s">
        <v>376</v>
      </c>
      <c r="EK332" s="101"/>
      <c r="EL332" s="99"/>
      <c r="EN332" s="101"/>
      <c r="EO332" s="99"/>
      <c r="EQ332" s="101"/>
      <c r="ER332" s="99"/>
    </row>
    <row r="333" spans="1:148" x14ac:dyDescent="0.3">
      <c r="A333" t="s">
        <v>43</v>
      </c>
      <c r="B333" t="s">
        <v>53</v>
      </c>
      <c r="C333" t="s">
        <v>102</v>
      </c>
      <c r="D333" t="s">
        <v>408</v>
      </c>
      <c r="E333" t="s">
        <v>771</v>
      </c>
      <c r="F333" s="94">
        <v>9600</v>
      </c>
      <c r="G333" s="95">
        <v>6</v>
      </c>
      <c r="H333" s="96">
        <v>1.03</v>
      </c>
      <c r="I333" s="96">
        <v>1.03</v>
      </c>
      <c r="J333" s="97">
        <v>0.91798504741064912</v>
      </c>
      <c r="K333" s="96">
        <v>1</v>
      </c>
      <c r="L333" s="96">
        <v>1.002194973213381</v>
      </c>
      <c r="M333" s="96">
        <v>1</v>
      </c>
      <c r="N333" s="98">
        <v>0.56799999999999995</v>
      </c>
      <c r="O333" s="98">
        <v>0.56924674478520054</v>
      </c>
      <c r="P333" s="98">
        <v>0.56230334916588076</v>
      </c>
      <c r="Q333" s="99">
        <v>0</v>
      </c>
      <c r="R333" s="96">
        <v>1</v>
      </c>
      <c r="S333" s="96">
        <v>0.98997068515119868</v>
      </c>
      <c r="T333" s="99">
        <v>0</v>
      </c>
      <c r="U333" s="99">
        <v>0</v>
      </c>
      <c r="V333" s="95">
        <v>0</v>
      </c>
      <c r="W333" s="99">
        <v>0</v>
      </c>
      <c r="X333" s="99">
        <v>0</v>
      </c>
      <c r="Y333" s="95">
        <v>0</v>
      </c>
      <c r="Z333" s="95">
        <v>1</v>
      </c>
      <c r="AA333" s="98">
        <v>0.56924674478520054</v>
      </c>
      <c r="AB333" s="98">
        <v>0.56230334916588076</v>
      </c>
      <c r="AC333" s="100">
        <v>0</v>
      </c>
      <c r="AD333" s="96">
        <v>0</v>
      </c>
      <c r="AE333" s="95">
        <v>1</v>
      </c>
      <c r="AF333" s="95">
        <v>0</v>
      </c>
      <c r="AG333" s="96">
        <v>1.01</v>
      </c>
      <c r="AH333" s="96">
        <v>1.0176314239537809</v>
      </c>
      <c r="AI333" s="96">
        <v>1.027808776766699</v>
      </c>
      <c r="AJ333" s="96">
        <v>9888</v>
      </c>
      <c r="AK333" s="96">
        <v>9888</v>
      </c>
      <c r="AL333" s="96">
        <v>8812.6564551422307</v>
      </c>
      <c r="AM333" s="96">
        <v>9600</v>
      </c>
      <c r="AN333" s="96">
        <v>9621.0717428484604</v>
      </c>
      <c r="AO333" s="96">
        <v>9600</v>
      </c>
      <c r="AP333" s="96">
        <v>5452.7999999999993</v>
      </c>
      <c r="AQ333" s="96">
        <v>5464.7687499379253</v>
      </c>
      <c r="AR333" s="96">
        <v>5398.1121519924554</v>
      </c>
      <c r="AS333" s="96">
        <v>0</v>
      </c>
      <c r="AT333" s="96">
        <v>9600</v>
      </c>
      <c r="AU333" s="96">
        <v>9503.7185774515074</v>
      </c>
      <c r="AV333" s="96">
        <v>5464.7687499379253</v>
      </c>
      <c r="AW333" s="96">
        <v>5398.1121519924554</v>
      </c>
      <c r="AX333" s="96">
        <v>8832</v>
      </c>
      <c r="AY333" s="96">
        <v>8736</v>
      </c>
      <c r="AZ333" s="96">
        <v>8928</v>
      </c>
      <c r="BA333" s="96">
        <v>6096</v>
      </c>
      <c r="BB333" s="96">
        <v>9600</v>
      </c>
      <c r="BC333" s="96">
        <v>9600</v>
      </c>
      <c r="BD333" s="96">
        <v>9600</v>
      </c>
      <c r="BE333" s="96">
        <v>9600</v>
      </c>
      <c r="BF333" s="96">
        <v>9600</v>
      </c>
      <c r="BG333" s="96">
        <v>9600</v>
      </c>
      <c r="BH333" s="96">
        <v>9600</v>
      </c>
      <c r="BI333" s="96">
        <v>9600</v>
      </c>
      <c r="BJ333" s="96">
        <v>9600</v>
      </c>
      <c r="BK333" s="96">
        <v>9600</v>
      </c>
      <c r="BL333" s="96">
        <v>9600</v>
      </c>
      <c r="BM333" s="96">
        <v>9600</v>
      </c>
      <c r="BN333" s="96">
        <v>463.74600701207811</v>
      </c>
      <c r="BO333" s="96">
        <v>463.49390970314488</v>
      </c>
      <c r="BP333" s="96">
        <v>463.24253459577631</v>
      </c>
      <c r="BQ333" s="96">
        <v>462.98339434195549</v>
      </c>
      <c r="BR333" s="96">
        <v>169.6359411309061</v>
      </c>
      <c r="BS333" s="96">
        <v>169.38583133927881</v>
      </c>
      <c r="BT333" s="96">
        <v>169.13645798136869</v>
      </c>
      <c r="BU333" s="96">
        <v>168.88374783111641</v>
      </c>
      <c r="BV333" s="96">
        <v>168.6358495560313</v>
      </c>
      <c r="BW333" s="96">
        <v>168.3886779758744</v>
      </c>
      <c r="BX333" s="96">
        <v>168.14222989994789</v>
      </c>
      <c r="BY333" s="96">
        <v>167.89650215620361</v>
      </c>
      <c r="BZ333" s="96">
        <v>288.00000000000023</v>
      </c>
      <c r="CA333" s="96">
        <v>288.00000000000023</v>
      </c>
      <c r="CB333" s="96">
        <v>288.00000000000023</v>
      </c>
      <c r="CC333" s="96">
        <v>288.00000000000023</v>
      </c>
      <c r="CD333" s="96">
        <v>0</v>
      </c>
      <c r="CE333" s="96">
        <v>0</v>
      </c>
      <c r="CF333" s="96">
        <v>0</v>
      </c>
      <c r="CG333" s="96">
        <v>0</v>
      </c>
      <c r="CH333" s="96">
        <v>0</v>
      </c>
      <c r="CI333" s="96">
        <v>0</v>
      </c>
      <c r="CJ333" s="96">
        <v>0</v>
      </c>
      <c r="CK333" s="96">
        <v>0</v>
      </c>
      <c r="CL333" s="96">
        <v>9600</v>
      </c>
      <c r="CM333" s="96">
        <v>9600</v>
      </c>
      <c r="CN333" s="96">
        <v>9600</v>
      </c>
      <c r="CO333" s="96">
        <v>9600</v>
      </c>
      <c r="CP333" s="96">
        <v>9600</v>
      </c>
      <c r="CQ333" s="96">
        <v>9600</v>
      </c>
      <c r="CR333" s="96">
        <v>9600</v>
      </c>
      <c r="CS333" s="96">
        <v>9600</v>
      </c>
      <c r="CT333" s="96">
        <v>9600</v>
      </c>
      <c r="CU333" s="96">
        <v>9600</v>
      </c>
      <c r="CV333" s="96">
        <v>9600</v>
      </c>
      <c r="CW333" s="96">
        <v>9600</v>
      </c>
      <c r="CX333" s="96">
        <v>170.62719127386151</v>
      </c>
      <c r="CY333" s="96">
        <v>170.3824366049943</v>
      </c>
      <c r="CZ333" s="96">
        <v>170.1383831026952</v>
      </c>
      <c r="DA333" s="96">
        <v>169.88679062325861</v>
      </c>
      <c r="DB333" s="96">
        <v>169.6359411309061</v>
      </c>
      <c r="DC333" s="96">
        <v>169.38583133927881</v>
      </c>
      <c r="DD333" s="96">
        <v>169.13645798136869</v>
      </c>
      <c r="DE333" s="96">
        <v>168.88374783111641</v>
      </c>
      <c r="DF333" s="96">
        <v>168.6358495560313</v>
      </c>
      <c r="DG333" s="96">
        <v>168.3886779758744</v>
      </c>
      <c r="DH333" s="96">
        <v>168.14222989994789</v>
      </c>
      <c r="DI333" s="96">
        <v>167.89650215620361</v>
      </c>
      <c r="DJ333" s="96">
        <v>0</v>
      </c>
      <c r="DK333" s="96">
        <v>0</v>
      </c>
      <c r="DL333" s="96">
        <v>0</v>
      </c>
      <c r="DM333" s="96">
        <v>0</v>
      </c>
      <c r="DN333" s="96">
        <v>0</v>
      </c>
      <c r="DO333" s="96">
        <v>0</v>
      </c>
      <c r="DP333" s="96">
        <v>0</v>
      </c>
      <c r="DQ333" s="96">
        <v>0</v>
      </c>
      <c r="DR333" s="96">
        <v>0</v>
      </c>
      <c r="DS333" s="96">
        <v>0</v>
      </c>
      <c r="DT333" s="96">
        <v>0</v>
      </c>
      <c r="DU333" s="96">
        <v>0</v>
      </c>
      <c r="DV333" s="96">
        <v>160.52820439213491</v>
      </c>
      <c r="DW333" s="96">
        <v>146.7714579202607</v>
      </c>
      <c r="DX333" s="96">
        <v>133.05343511450329</v>
      </c>
      <c r="DY333" s="96">
        <v>118.91093589957291</v>
      </c>
      <c r="DZ333" s="96">
        <v>104.8094762380472</v>
      </c>
      <c r="EA333" s="96">
        <v>90.748877752178458</v>
      </c>
      <c r="EB333" s="96">
        <v>76.728963096481095</v>
      </c>
      <c r="EC333" s="96">
        <v>62.520721830153292</v>
      </c>
      <c r="ED333" s="96">
        <v>48.582306619054798</v>
      </c>
      <c r="EE333" s="96">
        <v>34.684046472087722</v>
      </c>
      <c r="EF333" s="96">
        <v>20.825768115259539</v>
      </c>
      <c r="EG333" s="96">
        <v>7.0072992700737302</v>
      </c>
      <c r="EH333" s="101">
        <v>46143</v>
      </c>
      <c r="EI333" s="99">
        <v>0.03</v>
      </c>
      <c r="EJ333" t="s">
        <v>376</v>
      </c>
      <c r="EK333" s="101"/>
      <c r="EL333" s="99"/>
      <c r="EN333" s="101"/>
      <c r="EO333" s="99"/>
      <c r="EQ333" s="101"/>
      <c r="ER333" s="99"/>
    </row>
    <row r="334" spans="1:148" x14ac:dyDescent="0.3">
      <c r="A334" t="s">
        <v>43</v>
      </c>
      <c r="B334" t="s">
        <v>53</v>
      </c>
      <c r="C334" t="s">
        <v>103</v>
      </c>
      <c r="D334" t="s">
        <v>410</v>
      </c>
      <c r="E334" t="s">
        <v>772</v>
      </c>
      <c r="F334" s="94">
        <v>6400</v>
      </c>
      <c r="G334" s="95">
        <v>6</v>
      </c>
      <c r="H334" s="96">
        <v>1</v>
      </c>
      <c r="I334" s="96">
        <v>1.006944444444444</v>
      </c>
      <c r="J334" s="97">
        <v>0.90999999999999981</v>
      </c>
      <c r="K334" s="96">
        <v>0.99310344827586206</v>
      </c>
      <c r="L334" s="96">
        <v>1.0109890109890109</v>
      </c>
      <c r="M334" s="96">
        <v>1</v>
      </c>
      <c r="N334" s="98">
        <v>0.59599999999999997</v>
      </c>
      <c r="O334" s="98">
        <v>0.59839393709738542</v>
      </c>
      <c r="P334" s="98">
        <v>0.57952926048036946</v>
      </c>
      <c r="Q334" s="99">
        <v>0</v>
      </c>
      <c r="R334" s="96">
        <v>0.96179535132246885</v>
      </c>
      <c r="S334" s="96">
        <v>1.0109890109890109</v>
      </c>
      <c r="T334" s="99">
        <v>6.9444444444444198E-3</v>
      </c>
      <c r="U334" s="99">
        <v>3.2551724137930733E-2</v>
      </c>
      <c r="V334" s="95">
        <v>0</v>
      </c>
      <c r="W334" s="99">
        <v>0</v>
      </c>
      <c r="X334" s="99">
        <v>0</v>
      </c>
      <c r="Y334" s="95">
        <v>0</v>
      </c>
      <c r="Z334" s="95">
        <v>1</v>
      </c>
      <c r="AA334" s="98">
        <v>0.59839393709738542</v>
      </c>
      <c r="AB334" s="98">
        <v>0.57952926048036946</v>
      </c>
      <c r="AC334" s="100">
        <v>0</v>
      </c>
      <c r="AD334" s="96">
        <v>0</v>
      </c>
      <c r="AE334" s="95">
        <v>0</v>
      </c>
      <c r="AF334" s="95">
        <v>1</v>
      </c>
      <c r="AG334" s="96">
        <v>1.0166666666666659</v>
      </c>
      <c r="AH334" s="96">
        <v>1</v>
      </c>
      <c r="AI334" s="96">
        <v>1.0166666666666659</v>
      </c>
      <c r="AJ334" s="96">
        <v>6400</v>
      </c>
      <c r="AK334" s="96">
        <v>6444.4444444444443</v>
      </c>
      <c r="AL334" s="96">
        <v>5823.9999999999991</v>
      </c>
      <c r="AM334" s="96">
        <v>6355.8620689655172</v>
      </c>
      <c r="AN334" s="96">
        <v>6470.3296703296719</v>
      </c>
      <c r="AO334" s="96">
        <v>6400</v>
      </c>
      <c r="AP334" s="96">
        <v>3814.4</v>
      </c>
      <c r="AQ334" s="96">
        <v>3829.7211974232669</v>
      </c>
      <c r="AR334" s="96">
        <v>3708.9872670743639</v>
      </c>
      <c r="AS334" s="96">
        <v>0</v>
      </c>
      <c r="AT334" s="96">
        <v>6155.4902484638014</v>
      </c>
      <c r="AU334" s="96">
        <v>6470.3296703296719</v>
      </c>
      <c r="AV334" s="96">
        <v>3829.7211974232669</v>
      </c>
      <c r="AW334" s="96">
        <v>3708.9872670743639</v>
      </c>
      <c r="AX334" s="96">
        <v>5888</v>
      </c>
      <c r="AY334" s="96">
        <v>5824</v>
      </c>
      <c r="AZ334" s="96">
        <v>5824</v>
      </c>
      <c r="BA334" s="96">
        <v>4192</v>
      </c>
      <c r="BB334" s="96">
        <v>6400</v>
      </c>
      <c r="BC334" s="96">
        <v>6400</v>
      </c>
      <c r="BD334" s="96">
        <v>6400</v>
      </c>
      <c r="BE334" s="96">
        <v>6400</v>
      </c>
      <c r="BF334" s="96">
        <v>6400</v>
      </c>
      <c r="BG334" s="96">
        <v>6400</v>
      </c>
      <c r="BH334" s="96">
        <v>6400</v>
      </c>
      <c r="BI334" s="96">
        <v>6400</v>
      </c>
      <c r="BJ334" s="96">
        <v>6400</v>
      </c>
      <c r="BK334" s="96">
        <v>6400</v>
      </c>
      <c r="BL334" s="96">
        <v>6400</v>
      </c>
      <c r="BM334" s="96">
        <v>6400</v>
      </c>
      <c r="BN334" s="96">
        <v>0</v>
      </c>
      <c r="BO334" s="96">
        <v>0</v>
      </c>
      <c r="BP334" s="96">
        <v>0</v>
      </c>
      <c r="BQ334" s="96">
        <v>0</v>
      </c>
      <c r="BR334" s="96">
        <v>0</v>
      </c>
      <c r="BS334" s="96">
        <v>0</v>
      </c>
      <c r="BT334" s="96">
        <v>0</v>
      </c>
      <c r="BU334" s="96">
        <v>256.00000000000023</v>
      </c>
      <c r="BV334" s="96">
        <v>256.00000000000023</v>
      </c>
      <c r="BW334" s="96">
        <v>256.00000000000023</v>
      </c>
      <c r="BX334" s="96">
        <v>256.00000000000023</v>
      </c>
      <c r="BY334" s="96">
        <v>256.00000000000023</v>
      </c>
      <c r="BZ334" s="96">
        <v>0</v>
      </c>
      <c r="CA334" s="96">
        <v>0</v>
      </c>
      <c r="CB334" s="96">
        <v>0</v>
      </c>
      <c r="CC334" s="96">
        <v>0</v>
      </c>
      <c r="CD334" s="96">
        <v>0</v>
      </c>
      <c r="CE334" s="96">
        <v>0</v>
      </c>
      <c r="CF334" s="96">
        <v>0</v>
      </c>
      <c r="CG334" s="96">
        <v>256.00000000000023</v>
      </c>
      <c r="CH334" s="96">
        <v>256.00000000000023</v>
      </c>
      <c r="CI334" s="96">
        <v>256.00000000000023</v>
      </c>
      <c r="CJ334" s="96">
        <v>256.00000000000023</v>
      </c>
      <c r="CK334" s="96">
        <v>256.00000000000023</v>
      </c>
      <c r="CL334" s="96">
        <v>6400</v>
      </c>
      <c r="CM334" s="96">
        <v>6400</v>
      </c>
      <c r="CN334" s="96">
        <v>6400</v>
      </c>
      <c r="CO334" s="96">
        <v>6400</v>
      </c>
      <c r="CP334" s="96">
        <v>6400</v>
      </c>
      <c r="CQ334" s="96">
        <v>6400</v>
      </c>
      <c r="CR334" s="96">
        <v>6400</v>
      </c>
      <c r="CS334" s="96">
        <v>6400</v>
      </c>
      <c r="CT334" s="96">
        <v>6400</v>
      </c>
      <c r="CU334" s="96">
        <v>6400</v>
      </c>
      <c r="CV334" s="96">
        <v>6400</v>
      </c>
      <c r="CW334" s="96">
        <v>6400</v>
      </c>
      <c r="CX334" s="96">
        <v>0</v>
      </c>
      <c r="CY334" s="96">
        <v>0</v>
      </c>
      <c r="CZ334" s="96">
        <v>0</v>
      </c>
      <c r="DA334" s="96">
        <v>0</v>
      </c>
      <c r="DB334" s="96">
        <v>0</v>
      </c>
      <c r="DC334" s="96">
        <v>0</v>
      </c>
      <c r="DD334" s="96">
        <v>0</v>
      </c>
      <c r="DE334" s="96">
        <v>0</v>
      </c>
      <c r="DF334" s="96">
        <v>0</v>
      </c>
      <c r="DG334" s="96">
        <v>0</v>
      </c>
      <c r="DH334" s="96">
        <v>0</v>
      </c>
      <c r="DI334" s="96">
        <v>0</v>
      </c>
      <c r="DJ334" s="96">
        <v>256.00000000000023</v>
      </c>
      <c r="DK334" s="96">
        <v>256.00000000000023</v>
      </c>
      <c r="DL334" s="96">
        <v>256.00000000000023</v>
      </c>
      <c r="DM334" s="96">
        <v>256.00000000000023</v>
      </c>
      <c r="DN334" s="96">
        <v>256.00000000000023</v>
      </c>
      <c r="DO334" s="96">
        <v>256.00000000000023</v>
      </c>
      <c r="DP334" s="96">
        <v>256.00000000000023</v>
      </c>
      <c r="DQ334" s="96">
        <v>0</v>
      </c>
      <c r="DR334" s="96">
        <v>0</v>
      </c>
      <c r="DS334" s="96">
        <v>0</v>
      </c>
      <c r="DT334" s="96">
        <v>0</v>
      </c>
      <c r="DU334" s="96">
        <v>0</v>
      </c>
      <c r="DV334" s="96">
        <v>256.00000000000023</v>
      </c>
      <c r="DW334" s="96">
        <v>256.00000000000023</v>
      </c>
      <c r="DX334" s="96">
        <v>256.00000000000023</v>
      </c>
      <c r="DY334" s="96">
        <v>256.00000000000023</v>
      </c>
      <c r="DZ334" s="96">
        <v>256.00000000000023</v>
      </c>
      <c r="EA334" s="96">
        <v>256.00000000000023</v>
      </c>
      <c r="EB334" s="96">
        <v>256.00000000000023</v>
      </c>
      <c r="EC334" s="96">
        <v>0</v>
      </c>
      <c r="ED334" s="96">
        <v>0</v>
      </c>
      <c r="EE334" s="96">
        <v>0</v>
      </c>
      <c r="EF334" s="96">
        <v>0</v>
      </c>
      <c r="EG334" s="96">
        <v>0</v>
      </c>
      <c r="EH334" s="101">
        <v>46600</v>
      </c>
      <c r="EI334" s="99">
        <v>0.04</v>
      </c>
      <c r="EJ334" t="s">
        <v>377</v>
      </c>
      <c r="EK334" s="101"/>
      <c r="EL334" s="99"/>
      <c r="EN334" s="101"/>
      <c r="EO334" s="99"/>
      <c r="EQ334" s="101"/>
      <c r="ER334" s="99"/>
    </row>
    <row r="335" spans="1:148" x14ac:dyDescent="0.3">
      <c r="A335" t="s">
        <v>43</v>
      </c>
      <c r="B335" t="s">
        <v>53</v>
      </c>
      <c r="C335" t="s">
        <v>105</v>
      </c>
      <c r="D335" t="s">
        <v>412</v>
      </c>
      <c r="E335" t="s">
        <v>773</v>
      </c>
      <c r="F335" s="94">
        <v>16800</v>
      </c>
      <c r="G335" s="95">
        <v>6</v>
      </c>
      <c r="H335" s="96">
        <v>1.05</v>
      </c>
      <c r="I335" s="96">
        <v>1.05</v>
      </c>
      <c r="J335" s="97">
        <v>0.91598878555798668</v>
      </c>
      <c r="K335" s="96">
        <v>1</v>
      </c>
      <c r="L335" s="96">
        <v>1.0043791086804299</v>
      </c>
      <c r="M335" s="96">
        <v>1</v>
      </c>
      <c r="N335" s="98">
        <v>0.57999999999999996</v>
      </c>
      <c r="O335" s="98">
        <v>0.58253988303464932</v>
      </c>
      <c r="P335" s="98">
        <v>0.57718288606985757</v>
      </c>
      <c r="Q335" s="99">
        <v>0</v>
      </c>
      <c r="R335" s="96">
        <v>1</v>
      </c>
      <c r="S335" s="96">
        <v>0.99514290701699581</v>
      </c>
      <c r="T335" s="99">
        <v>0</v>
      </c>
      <c r="U335" s="99">
        <v>0</v>
      </c>
      <c r="V335" s="95">
        <v>0</v>
      </c>
      <c r="W335" s="99">
        <v>0</v>
      </c>
      <c r="X335" s="99">
        <v>0</v>
      </c>
      <c r="Y335" s="95">
        <v>0</v>
      </c>
      <c r="Z335" s="95">
        <v>1</v>
      </c>
      <c r="AA335" s="98">
        <v>0.58253988303464932</v>
      </c>
      <c r="AB335" s="98">
        <v>0.57718288606985757</v>
      </c>
      <c r="AC335" s="100">
        <v>0</v>
      </c>
      <c r="AD335" s="96">
        <v>0</v>
      </c>
      <c r="AE335" s="95">
        <v>1</v>
      </c>
      <c r="AF335" s="95">
        <v>0</v>
      </c>
      <c r="AG335" s="96">
        <v>1.0249999999999999</v>
      </c>
      <c r="AH335" s="96">
        <v>1.0132088564102011</v>
      </c>
      <c r="AI335" s="96">
        <v>1.0385401707468209</v>
      </c>
      <c r="AJ335" s="96">
        <v>17640</v>
      </c>
      <c r="AK335" s="96">
        <v>17640</v>
      </c>
      <c r="AL335" s="96">
        <v>15388.61159737418</v>
      </c>
      <c r="AM335" s="96">
        <v>16800</v>
      </c>
      <c r="AN335" s="96">
        <v>16873.569025831221</v>
      </c>
      <c r="AO335" s="96">
        <v>16800</v>
      </c>
      <c r="AP335" s="96">
        <v>9744</v>
      </c>
      <c r="AQ335" s="96">
        <v>9786.6700349821094</v>
      </c>
      <c r="AR335" s="96">
        <v>9696.6724859736078</v>
      </c>
      <c r="AS335" s="96">
        <v>0</v>
      </c>
      <c r="AT335" s="96">
        <v>16800</v>
      </c>
      <c r="AU335" s="96">
        <v>16718.400837885529</v>
      </c>
      <c r="AV335" s="96">
        <v>9786.6700349821094</v>
      </c>
      <c r="AW335" s="96">
        <v>9696.6724859736078</v>
      </c>
      <c r="AX335" s="96">
        <v>15456</v>
      </c>
      <c r="AY335" s="96">
        <v>15288</v>
      </c>
      <c r="AZ335" s="96">
        <v>15540</v>
      </c>
      <c r="BA335" s="96">
        <v>10500</v>
      </c>
      <c r="BB335" s="96">
        <v>16800</v>
      </c>
      <c r="BC335" s="96">
        <v>16800</v>
      </c>
      <c r="BD335" s="96">
        <v>16800</v>
      </c>
      <c r="BE335" s="96">
        <v>16800</v>
      </c>
      <c r="BF335" s="96">
        <v>16800</v>
      </c>
      <c r="BG335" s="96">
        <v>16800</v>
      </c>
      <c r="BH335" s="96">
        <v>16800</v>
      </c>
      <c r="BI335" s="96">
        <v>16800</v>
      </c>
      <c r="BJ335" s="96">
        <v>16800</v>
      </c>
      <c r="BK335" s="96">
        <v>16800</v>
      </c>
      <c r="BL335" s="96">
        <v>16800</v>
      </c>
      <c r="BM335" s="96">
        <v>16800</v>
      </c>
      <c r="BN335" s="96">
        <v>1074.4107813571361</v>
      </c>
      <c r="BO335" s="96">
        <v>1074.1592920354001</v>
      </c>
      <c r="BP335" s="96">
        <v>1073.9083417596589</v>
      </c>
      <c r="BQ335" s="96">
        <v>1073.6494496189709</v>
      </c>
      <c r="BR335" s="96">
        <v>1073.3911299336071</v>
      </c>
      <c r="BS335" s="96">
        <v>1073.1333808069719</v>
      </c>
      <c r="BT335" s="96">
        <v>221.78685747698859</v>
      </c>
      <c r="BU335" s="96">
        <v>221.5384615384645</v>
      </c>
      <c r="BV335" s="96">
        <v>221.29461439449631</v>
      </c>
      <c r="BW335" s="96">
        <v>221.0513034648896</v>
      </c>
      <c r="BX335" s="96">
        <v>220.8085269829061</v>
      </c>
      <c r="BY335" s="96">
        <v>220.5662831895518</v>
      </c>
      <c r="BZ335" s="96">
        <v>840.0000000000008</v>
      </c>
      <c r="CA335" s="96">
        <v>840.0000000000008</v>
      </c>
      <c r="CB335" s="96">
        <v>840.0000000000008</v>
      </c>
      <c r="CC335" s="96">
        <v>840.0000000000008</v>
      </c>
      <c r="CD335" s="96">
        <v>840.0000000000008</v>
      </c>
      <c r="CE335" s="96">
        <v>840.0000000000008</v>
      </c>
      <c r="CF335" s="96">
        <v>0</v>
      </c>
      <c r="CG335" s="96">
        <v>0</v>
      </c>
      <c r="CH335" s="96">
        <v>0</v>
      </c>
      <c r="CI335" s="96">
        <v>0</v>
      </c>
      <c r="CJ335" s="96">
        <v>0</v>
      </c>
      <c r="CK335" s="96">
        <v>0</v>
      </c>
      <c r="CL335" s="96">
        <v>16800</v>
      </c>
      <c r="CM335" s="96">
        <v>16800</v>
      </c>
      <c r="CN335" s="96">
        <v>16800</v>
      </c>
      <c r="CO335" s="96">
        <v>16800</v>
      </c>
      <c r="CP335" s="96">
        <v>16800</v>
      </c>
      <c r="CQ335" s="96">
        <v>16800</v>
      </c>
      <c r="CR335" s="96">
        <v>16800</v>
      </c>
      <c r="CS335" s="96">
        <v>16800</v>
      </c>
      <c r="CT335" s="96">
        <v>16800</v>
      </c>
      <c r="CU335" s="96">
        <v>16800</v>
      </c>
      <c r="CV335" s="96">
        <v>16800</v>
      </c>
      <c r="CW335" s="96">
        <v>16800</v>
      </c>
      <c r="CX335" s="96">
        <v>223.248363197272</v>
      </c>
      <c r="CY335" s="96">
        <v>223.00884955752429</v>
      </c>
      <c r="CZ335" s="96">
        <v>222.7698492949132</v>
      </c>
      <c r="DA335" s="96">
        <v>222.52328535139969</v>
      </c>
      <c r="DB335" s="96">
        <v>222.27726660343311</v>
      </c>
      <c r="DC335" s="96">
        <v>222.03179124473331</v>
      </c>
      <c r="DD335" s="96">
        <v>221.78685747698859</v>
      </c>
      <c r="DE335" s="96">
        <v>221.5384615384645</v>
      </c>
      <c r="DF335" s="96">
        <v>221.29461439449631</v>
      </c>
      <c r="DG335" s="96">
        <v>221.0513034648896</v>
      </c>
      <c r="DH335" s="96">
        <v>220.8085269829061</v>
      </c>
      <c r="DI335" s="96">
        <v>220.5662831895518</v>
      </c>
      <c r="DJ335" s="96">
        <v>0</v>
      </c>
      <c r="DK335" s="96">
        <v>0</v>
      </c>
      <c r="DL335" s="96">
        <v>0</v>
      </c>
      <c r="DM335" s="96">
        <v>0</v>
      </c>
      <c r="DN335" s="96">
        <v>0</v>
      </c>
      <c r="DO335" s="96">
        <v>0</v>
      </c>
      <c r="DP335" s="96">
        <v>0</v>
      </c>
      <c r="DQ335" s="96">
        <v>0</v>
      </c>
      <c r="DR335" s="96">
        <v>0</v>
      </c>
      <c r="DS335" s="96">
        <v>0</v>
      </c>
      <c r="DT335" s="96">
        <v>0</v>
      </c>
      <c r="DU335" s="96">
        <v>0</v>
      </c>
      <c r="DV335" s="96">
        <v>210.96453144742549</v>
      </c>
      <c r="DW335" s="96">
        <v>192.9532810911052</v>
      </c>
      <c r="DX335" s="96">
        <v>174.98013110483001</v>
      </c>
      <c r="DY335" s="96">
        <v>156.43765295767909</v>
      </c>
      <c r="DZ335" s="96">
        <v>137.93564005175639</v>
      </c>
      <c r="EA335" s="96">
        <v>119.4739600705217</v>
      </c>
      <c r="EB335" s="96">
        <v>101.0524812736882</v>
      </c>
      <c r="EC335" s="96">
        <v>82.3700710189284</v>
      </c>
      <c r="ED335" s="96">
        <v>64.029255319148433</v>
      </c>
      <c r="EE335" s="96">
        <v>45.728246882245386</v>
      </c>
      <c r="EF335" s="96">
        <v>27.4669162510218</v>
      </c>
      <c r="EG335" s="96">
        <v>9.2451345290150755</v>
      </c>
      <c r="EH335" s="101">
        <v>46204</v>
      </c>
      <c r="EI335" s="99">
        <v>0.05</v>
      </c>
      <c r="EJ335" t="s">
        <v>376</v>
      </c>
      <c r="EK335" s="101"/>
      <c r="EL335" s="99"/>
      <c r="EN335" s="101"/>
      <c r="EO335" s="99"/>
      <c r="EQ335" s="101"/>
      <c r="ER335" s="99"/>
    </row>
    <row r="336" spans="1:148" x14ac:dyDescent="0.3">
      <c r="A336" t="s">
        <v>43</v>
      </c>
      <c r="B336" t="s">
        <v>53</v>
      </c>
      <c r="C336" t="s">
        <v>106</v>
      </c>
      <c r="D336" t="s">
        <v>414</v>
      </c>
      <c r="E336" t="s">
        <v>774</v>
      </c>
      <c r="F336" s="94">
        <v>13600</v>
      </c>
      <c r="G336" s="95">
        <v>6</v>
      </c>
      <c r="H336" s="96">
        <v>1.06</v>
      </c>
      <c r="I336" s="96">
        <v>1.059583333333334</v>
      </c>
      <c r="J336" s="97">
        <v>0.9080037381473377</v>
      </c>
      <c r="K336" s="96">
        <v>1.000393236335037</v>
      </c>
      <c r="L336" s="96">
        <v>1.0132116877372539</v>
      </c>
      <c r="M336" s="96">
        <v>1</v>
      </c>
      <c r="N336" s="98">
        <v>0.56399999999999995</v>
      </c>
      <c r="O336" s="98">
        <v>0.57167610733480778</v>
      </c>
      <c r="P336" s="98">
        <v>0.57324045661202039</v>
      </c>
      <c r="Q336" s="99">
        <v>0</v>
      </c>
      <c r="R336" s="96">
        <v>0.99999999999999978</v>
      </c>
      <c r="S336" s="96">
        <v>1.0163837883191851</v>
      </c>
      <c r="T336" s="99">
        <v>-3.9308176100616432E-4</v>
      </c>
      <c r="U336" s="99">
        <v>3.9323633503740568E-4</v>
      </c>
      <c r="V336" s="95">
        <v>0</v>
      </c>
      <c r="W336" s="99">
        <v>0</v>
      </c>
      <c r="X336" s="99">
        <v>0</v>
      </c>
      <c r="Y336" s="95">
        <v>0</v>
      </c>
      <c r="Z336" s="95">
        <v>1</v>
      </c>
      <c r="AA336" s="98">
        <v>0.57167610733480778</v>
      </c>
      <c r="AB336" s="98">
        <v>0.57324045661202039</v>
      </c>
      <c r="AC336" s="100">
        <v>0</v>
      </c>
      <c r="AD336" s="96">
        <v>0</v>
      </c>
      <c r="AE336" s="95">
        <v>1</v>
      </c>
      <c r="AF336" s="95">
        <v>0</v>
      </c>
      <c r="AG336" s="96">
        <v>1.0349999999999999</v>
      </c>
      <c r="AH336" s="96">
        <v>0.99561641381999111</v>
      </c>
      <c r="AI336" s="96">
        <v>1.0304631288927011</v>
      </c>
      <c r="AJ336" s="96">
        <v>14416</v>
      </c>
      <c r="AK336" s="96">
        <v>14410.333333333339</v>
      </c>
      <c r="AL336" s="96">
        <v>12348.85083880379</v>
      </c>
      <c r="AM336" s="96">
        <v>13605.348014156511</v>
      </c>
      <c r="AN336" s="96">
        <v>13779.678953226659</v>
      </c>
      <c r="AO336" s="96">
        <v>13600</v>
      </c>
      <c r="AP336" s="96">
        <v>7670.4</v>
      </c>
      <c r="AQ336" s="96">
        <v>7774.7950597533854</v>
      </c>
      <c r="AR336" s="96">
        <v>7796.0702099234777</v>
      </c>
      <c r="AS336" s="96">
        <v>0</v>
      </c>
      <c r="AT336" s="96">
        <v>13600</v>
      </c>
      <c r="AU336" s="96">
        <v>13822.81952114092</v>
      </c>
      <c r="AV336" s="96">
        <v>7774.7950597533854</v>
      </c>
      <c r="AW336" s="96">
        <v>7796.0702099234777</v>
      </c>
      <c r="AX336" s="96">
        <v>12512</v>
      </c>
      <c r="AY336" s="96">
        <v>12376</v>
      </c>
      <c r="AZ336" s="96">
        <v>12308</v>
      </c>
      <c r="BA336" s="96">
        <v>8772</v>
      </c>
      <c r="BB336" s="96">
        <v>13600</v>
      </c>
      <c r="BC336" s="96">
        <v>13600</v>
      </c>
      <c r="BD336" s="96">
        <v>13600</v>
      </c>
      <c r="BE336" s="96">
        <v>13600</v>
      </c>
      <c r="BF336" s="96">
        <v>13600</v>
      </c>
      <c r="BG336" s="96">
        <v>13600</v>
      </c>
      <c r="BH336" s="96">
        <v>13600</v>
      </c>
      <c r="BI336" s="96">
        <v>13600</v>
      </c>
      <c r="BJ336" s="96">
        <v>13600</v>
      </c>
      <c r="BK336" s="96">
        <v>13600</v>
      </c>
      <c r="BL336" s="96">
        <v>13600</v>
      </c>
      <c r="BM336" s="96">
        <v>13600</v>
      </c>
      <c r="BN336" s="96">
        <v>752.93221385208483</v>
      </c>
      <c r="BO336" s="96">
        <v>752.90990623726123</v>
      </c>
      <c r="BP336" s="96">
        <v>752.88758283606933</v>
      </c>
      <c r="BQ336" s="96">
        <v>752.86448609344689</v>
      </c>
      <c r="BR336" s="96">
        <v>752.84137243958116</v>
      </c>
      <c r="BS336" s="96">
        <v>752.81824185588528</v>
      </c>
      <c r="BT336" s="96">
        <v>752.79509432375721</v>
      </c>
      <c r="BU336" s="96">
        <v>-59.649481191306997</v>
      </c>
      <c r="BV336" s="96">
        <v>-59.671350779551076</v>
      </c>
      <c r="BW336" s="96">
        <v>-59.69323640998789</v>
      </c>
      <c r="BX336" s="96">
        <v>-59.715138100278779</v>
      </c>
      <c r="BY336" s="96">
        <v>-59.737055868106196</v>
      </c>
      <c r="BZ336" s="96">
        <v>816.00000000000068</v>
      </c>
      <c r="CA336" s="96">
        <v>816.00000000000068</v>
      </c>
      <c r="CB336" s="96">
        <v>816.00000000000068</v>
      </c>
      <c r="CC336" s="96">
        <v>816.00000000000068</v>
      </c>
      <c r="CD336" s="96">
        <v>816.00000000000068</v>
      </c>
      <c r="CE336" s="96">
        <v>816.00000000000068</v>
      </c>
      <c r="CF336" s="96">
        <v>816.00000000000068</v>
      </c>
      <c r="CG336" s="96">
        <v>0</v>
      </c>
      <c r="CH336" s="96">
        <v>0</v>
      </c>
      <c r="CI336" s="96">
        <v>0</v>
      </c>
      <c r="CJ336" s="96">
        <v>0</v>
      </c>
      <c r="CK336" s="96">
        <v>0</v>
      </c>
      <c r="CL336" s="96">
        <v>13600</v>
      </c>
      <c r="CM336" s="96">
        <v>13600</v>
      </c>
      <c r="CN336" s="96">
        <v>13600</v>
      </c>
      <c r="CO336" s="96">
        <v>13600</v>
      </c>
      <c r="CP336" s="96">
        <v>13600</v>
      </c>
      <c r="CQ336" s="96">
        <v>13600</v>
      </c>
      <c r="CR336" s="96">
        <v>13600</v>
      </c>
      <c r="CS336" s="96">
        <v>13600</v>
      </c>
      <c r="CT336" s="96">
        <v>13600</v>
      </c>
      <c r="CU336" s="96">
        <v>13600</v>
      </c>
      <c r="CV336" s="96">
        <v>13600</v>
      </c>
      <c r="CW336" s="96">
        <v>13600</v>
      </c>
      <c r="CX336" s="96">
        <v>-59.497911460299242</v>
      </c>
      <c r="CY336" s="96">
        <v>-59.518956379942708</v>
      </c>
      <c r="CZ336" s="96">
        <v>-59.540016192389167</v>
      </c>
      <c r="DA336" s="96">
        <v>-59.561805572219839</v>
      </c>
      <c r="DB336" s="96">
        <v>-59.583610906057331</v>
      </c>
      <c r="DC336" s="96">
        <v>-59.605432211428599</v>
      </c>
      <c r="DD336" s="96">
        <v>-59.627269505889302</v>
      </c>
      <c r="DE336" s="96">
        <v>-59.649481191306997</v>
      </c>
      <c r="DF336" s="96">
        <v>-59.671350779551076</v>
      </c>
      <c r="DG336" s="96">
        <v>-59.69323640998789</v>
      </c>
      <c r="DH336" s="96">
        <v>-59.715138100278779</v>
      </c>
      <c r="DI336" s="96">
        <v>-59.737055868106196</v>
      </c>
      <c r="DJ336" s="96">
        <v>0</v>
      </c>
      <c r="DK336" s="96">
        <v>0</v>
      </c>
      <c r="DL336" s="96">
        <v>0</v>
      </c>
      <c r="DM336" s="96">
        <v>0</v>
      </c>
      <c r="DN336" s="96">
        <v>0</v>
      </c>
      <c r="DO336" s="96">
        <v>0</v>
      </c>
      <c r="DP336" s="96">
        <v>0</v>
      </c>
      <c r="DQ336" s="96">
        <v>0</v>
      </c>
      <c r="DR336" s="96">
        <v>0</v>
      </c>
      <c r="DS336" s="96">
        <v>0</v>
      </c>
      <c r="DT336" s="96">
        <v>0</v>
      </c>
      <c r="DU336" s="96">
        <v>0</v>
      </c>
      <c r="DV336" s="96">
        <v>-57.221623638892893</v>
      </c>
      <c r="DW336" s="96">
        <v>-52.410371280271931</v>
      </c>
      <c r="DX336" s="96">
        <v>-47.595699183809337</v>
      </c>
      <c r="DY336" s="96">
        <v>-42.614218397870033</v>
      </c>
      <c r="DZ336" s="96">
        <v>-37.629074162262199</v>
      </c>
      <c r="EA336" s="96">
        <v>-32.640262434271072</v>
      </c>
      <c r="EB336" s="96">
        <v>-27.647779165234351</v>
      </c>
      <c r="EC336" s="96">
        <v>-22.569685412380029</v>
      </c>
      <c r="ED336" s="96">
        <v>-17.56978653530377</v>
      </c>
      <c r="EE336" s="96">
        <v>-12.566203868660519</v>
      </c>
      <c r="EF336" s="96">
        <v>-7.5589333397775071</v>
      </c>
      <c r="EG336" s="96">
        <v>-2.5479708699725379</v>
      </c>
      <c r="EH336" s="101">
        <v>46235</v>
      </c>
      <c r="EI336" s="99">
        <v>0.06</v>
      </c>
      <c r="EJ336" t="s">
        <v>376</v>
      </c>
      <c r="EK336" s="101"/>
      <c r="EL336" s="99"/>
      <c r="EN336" s="101"/>
      <c r="EO336" s="99"/>
      <c r="EQ336" s="101"/>
      <c r="ER336" s="99"/>
    </row>
    <row r="337" spans="1:148" x14ac:dyDescent="0.3">
      <c r="A337" t="s">
        <v>43</v>
      </c>
      <c r="B337" t="s">
        <v>53</v>
      </c>
      <c r="C337" t="s">
        <v>107</v>
      </c>
      <c r="D337" t="s">
        <v>416</v>
      </c>
      <c r="E337" t="s">
        <v>775</v>
      </c>
      <c r="F337" s="94">
        <v>10400</v>
      </c>
      <c r="G337" s="95">
        <v>6</v>
      </c>
      <c r="H337" s="96">
        <v>1</v>
      </c>
      <c r="I337" s="96">
        <v>1</v>
      </c>
      <c r="J337" s="97">
        <v>0.91399252370532447</v>
      </c>
      <c r="K337" s="96">
        <v>1</v>
      </c>
      <c r="L337" s="96">
        <v>1.006572784939554</v>
      </c>
      <c r="M337" s="96">
        <v>1</v>
      </c>
      <c r="N337" s="98">
        <v>0.59199999999999997</v>
      </c>
      <c r="O337" s="98">
        <v>0.59589108868421614</v>
      </c>
      <c r="P337" s="98">
        <v>0.59221871945275195</v>
      </c>
      <c r="Q337" s="99">
        <v>0</v>
      </c>
      <c r="R337" s="96">
        <v>1</v>
      </c>
      <c r="S337" s="96">
        <v>1.000369458535054</v>
      </c>
      <c r="T337" s="99">
        <v>0</v>
      </c>
      <c r="U337" s="99">
        <v>0</v>
      </c>
      <c r="V337" s="95">
        <v>0</v>
      </c>
      <c r="W337" s="99">
        <v>0</v>
      </c>
      <c r="X337" s="99">
        <v>0</v>
      </c>
      <c r="Y337" s="95">
        <v>0</v>
      </c>
      <c r="Z337" s="95">
        <v>1</v>
      </c>
      <c r="AA337" s="98">
        <v>0.59589108868421614</v>
      </c>
      <c r="AB337" s="98">
        <v>0.59221871945275195</v>
      </c>
      <c r="AC337" s="100">
        <v>0</v>
      </c>
      <c r="AD337" s="96">
        <v>0</v>
      </c>
      <c r="AE337" s="95">
        <v>0</v>
      </c>
      <c r="AF337" s="95">
        <v>0</v>
      </c>
      <c r="AG337" s="96">
        <v>1</v>
      </c>
      <c r="AH337" s="96">
        <v>1.0087961468131059</v>
      </c>
      <c r="AI337" s="96">
        <v>1.0087961468131059</v>
      </c>
      <c r="AJ337" s="96">
        <v>10400</v>
      </c>
      <c r="AK337" s="96">
        <v>10400</v>
      </c>
      <c r="AL337" s="96">
        <v>9505.5222465353745</v>
      </c>
      <c r="AM337" s="96">
        <v>10400</v>
      </c>
      <c r="AN337" s="96">
        <v>10468.356963371371</v>
      </c>
      <c r="AO337" s="96">
        <v>10400</v>
      </c>
      <c r="AP337" s="96">
        <v>6156.7999999999993</v>
      </c>
      <c r="AQ337" s="96">
        <v>6197.2673223158481</v>
      </c>
      <c r="AR337" s="96">
        <v>6159.0746823086201</v>
      </c>
      <c r="AS337" s="96">
        <v>0</v>
      </c>
      <c r="AT337" s="96">
        <v>10400</v>
      </c>
      <c r="AU337" s="96">
        <v>10403.842368764561</v>
      </c>
      <c r="AV337" s="96">
        <v>6197.2673223158481</v>
      </c>
      <c r="AW337" s="96">
        <v>6159.0746823086201</v>
      </c>
      <c r="AX337" s="96">
        <v>9568</v>
      </c>
      <c r="AY337" s="96">
        <v>9464</v>
      </c>
      <c r="AZ337" s="96">
        <v>9568</v>
      </c>
      <c r="BA337" s="96">
        <v>6396</v>
      </c>
      <c r="BB337" s="96">
        <v>10400</v>
      </c>
      <c r="BC337" s="96">
        <v>10400</v>
      </c>
      <c r="BD337" s="96">
        <v>10400</v>
      </c>
      <c r="BE337" s="96">
        <v>10400</v>
      </c>
      <c r="BF337" s="96">
        <v>10400</v>
      </c>
      <c r="BG337" s="96">
        <v>10400</v>
      </c>
      <c r="BH337" s="96">
        <v>10400</v>
      </c>
      <c r="BI337" s="96">
        <v>10400</v>
      </c>
      <c r="BJ337" s="96">
        <v>10400</v>
      </c>
      <c r="BK337" s="96">
        <v>10400</v>
      </c>
      <c r="BL337" s="96">
        <v>10400</v>
      </c>
      <c r="BM337" s="96">
        <v>10400</v>
      </c>
      <c r="BN337" s="96">
        <v>91.847227767091866</v>
      </c>
      <c r="BO337" s="96">
        <v>91.78171619236366</v>
      </c>
      <c r="BP337" s="96">
        <v>91.716298005484191</v>
      </c>
      <c r="BQ337" s="96">
        <v>91.648760230811803</v>
      </c>
      <c r="BR337" s="96">
        <v>91.581321849478314</v>
      </c>
      <c r="BS337" s="96">
        <v>91.513982642237579</v>
      </c>
      <c r="BT337" s="96">
        <v>91.446742390478519</v>
      </c>
      <c r="BU337" s="96">
        <v>91.378501017056209</v>
      </c>
      <c r="BV337" s="96">
        <v>91.31145963629308</v>
      </c>
      <c r="BW337" s="96">
        <v>91.244516555497057</v>
      </c>
      <c r="BX337" s="96">
        <v>91.177671558618016</v>
      </c>
      <c r="BY337" s="96">
        <v>91.110924430257086</v>
      </c>
      <c r="BZ337" s="96">
        <v>0</v>
      </c>
      <c r="CA337" s="96">
        <v>0</v>
      </c>
      <c r="CB337" s="96">
        <v>0</v>
      </c>
      <c r="CC337" s="96">
        <v>0</v>
      </c>
      <c r="CD337" s="96">
        <v>0</v>
      </c>
      <c r="CE337" s="96">
        <v>0</v>
      </c>
      <c r="CF337" s="96">
        <v>0</v>
      </c>
      <c r="CG337" s="96">
        <v>0</v>
      </c>
      <c r="CH337" s="96">
        <v>0</v>
      </c>
      <c r="CI337" s="96">
        <v>0</v>
      </c>
      <c r="CJ337" s="96">
        <v>0</v>
      </c>
      <c r="CK337" s="96">
        <v>0</v>
      </c>
      <c r="CL337" s="96">
        <v>10400</v>
      </c>
      <c r="CM337" s="96">
        <v>10400</v>
      </c>
      <c r="CN337" s="96">
        <v>10400</v>
      </c>
      <c r="CO337" s="96">
        <v>10400</v>
      </c>
      <c r="CP337" s="96">
        <v>10400</v>
      </c>
      <c r="CQ337" s="96">
        <v>10400</v>
      </c>
      <c r="CR337" s="96">
        <v>10400</v>
      </c>
      <c r="CS337" s="96">
        <v>10400</v>
      </c>
      <c r="CT337" s="96">
        <v>10400</v>
      </c>
      <c r="CU337" s="96">
        <v>10400</v>
      </c>
      <c r="CV337" s="96">
        <v>10400</v>
      </c>
      <c r="CW337" s="96">
        <v>10400</v>
      </c>
      <c r="CX337" s="96">
        <v>91.847227767091866</v>
      </c>
      <c r="CY337" s="96">
        <v>91.78171619236366</v>
      </c>
      <c r="CZ337" s="96">
        <v>91.716298005484191</v>
      </c>
      <c r="DA337" s="96">
        <v>91.648760230811803</v>
      </c>
      <c r="DB337" s="96">
        <v>91.581321849478314</v>
      </c>
      <c r="DC337" s="96">
        <v>91.513982642237579</v>
      </c>
      <c r="DD337" s="96">
        <v>91.446742390478519</v>
      </c>
      <c r="DE337" s="96">
        <v>91.378501017056209</v>
      </c>
      <c r="DF337" s="96">
        <v>91.31145963629308</v>
      </c>
      <c r="DG337" s="96">
        <v>91.244516555497057</v>
      </c>
      <c r="DH337" s="96">
        <v>91.177671558618016</v>
      </c>
      <c r="DI337" s="96">
        <v>91.110924430257086</v>
      </c>
      <c r="DJ337" s="96">
        <v>0</v>
      </c>
      <c r="DK337" s="96">
        <v>0</v>
      </c>
      <c r="DL337" s="96">
        <v>0</v>
      </c>
      <c r="DM337" s="96">
        <v>0</v>
      </c>
      <c r="DN337" s="96">
        <v>0</v>
      </c>
      <c r="DO337" s="96">
        <v>0</v>
      </c>
      <c r="DP337" s="96">
        <v>0</v>
      </c>
      <c r="DQ337" s="96">
        <v>0</v>
      </c>
      <c r="DR337" s="96">
        <v>0</v>
      </c>
      <c r="DS337" s="96">
        <v>0</v>
      </c>
      <c r="DT337" s="96">
        <v>0</v>
      </c>
      <c r="DU337" s="96">
        <v>0</v>
      </c>
      <c r="DV337" s="96">
        <v>87.176965786854936</v>
      </c>
      <c r="DW337" s="96">
        <v>79.762247147925436</v>
      </c>
      <c r="DX337" s="96">
        <v>72.358005915670816</v>
      </c>
      <c r="DY337" s="96">
        <v>64.713766034846117</v>
      </c>
      <c r="DZ337" s="96">
        <v>57.080677755323528</v>
      </c>
      <c r="EA337" s="96">
        <v>49.458716692555697</v>
      </c>
      <c r="EB337" s="96">
        <v>41.847858533032863</v>
      </c>
      <c r="EC337" s="96">
        <v>34.123584646772542</v>
      </c>
      <c r="ED337" s="96">
        <v>26.535040656222542</v>
      </c>
      <c r="EE337" s="96">
        <v>18.95752665753108</v>
      </c>
      <c r="EF337" s="96">
        <v>11.391018619934631</v>
      </c>
      <c r="EG337" s="96">
        <v>3.8354925824140911</v>
      </c>
      <c r="EH337" s="101"/>
      <c r="EI337" s="99"/>
      <c r="EK337" s="101"/>
      <c r="EL337" s="99"/>
      <c r="EN337" s="101"/>
      <c r="EO337" s="99"/>
      <c r="EQ337" s="101"/>
      <c r="ER337" s="99"/>
    </row>
    <row r="338" spans="1:148" x14ac:dyDescent="0.3">
      <c r="A338" t="s">
        <v>43</v>
      </c>
      <c r="B338" t="s">
        <v>56</v>
      </c>
      <c r="C338" t="s">
        <v>54</v>
      </c>
      <c r="D338" t="s">
        <v>418</v>
      </c>
      <c r="E338" t="s">
        <v>776</v>
      </c>
      <c r="F338" s="94">
        <v>7200</v>
      </c>
      <c r="G338" s="95">
        <v>6</v>
      </c>
      <c r="H338" s="96">
        <v>1.03</v>
      </c>
      <c r="I338" s="96">
        <v>1.0555916666666669</v>
      </c>
      <c r="J338" s="97">
        <v>0.90600747629467537</v>
      </c>
      <c r="K338" s="96">
        <v>0.97575609255472817</v>
      </c>
      <c r="L338" s="96">
        <v>1.0154441592055621</v>
      </c>
      <c r="M338" s="96">
        <v>1</v>
      </c>
      <c r="N338" s="98">
        <v>0.57599999999999996</v>
      </c>
      <c r="O338" s="98">
        <v>0.57071567519650979</v>
      </c>
      <c r="P338" s="98">
        <v>0.56594018718321404</v>
      </c>
      <c r="Q338" s="99">
        <v>0</v>
      </c>
      <c r="R338" s="96">
        <v>0.96153846153846123</v>
      </c>
      <c r="S338" s="96">
        <v>1.021836449080803</v>
      </c>
      <c r="T338" s="99">
        <v>2.4846278317152359E-2</v>
      </c>
      <c r="U338" s="99">
        <v>1.4786336256917609E-2</v>
      </c>
      <c r="V338" s="95">
        <v>0</v>
      </c>
      <c r="W338" s="99">
        <v>0</v>
      </c>
      <c r="X338" s="99">
        <v>0</v>
      </c>
      <c r="Y338" s="95">
        <v>0</v>
      </c>
      <c r="Z338" s="95">
        <v>1</v>
      </c>
      <c r="AA338" s="98">
        <v>0.57071567519650979</v>
      </c>
      <c r="AB338" s="98">
        <v>0.56594018718321404</v>
      </c>
      <c r="AC338" s="100">
        <v>0</v>
      </c>
      <c r="AD338" s="96">
        <v>0</v>
      </c>
      <c r="AE338" s="95">
        <v>1</v>
      </c>
      <c r="AF338" s="95">
        <v>1</v>
      </c>
      <c r="AG338" s="96">
        <v>1.0599666666666669</v>
      </c>
      <c r="AH338" s="96">
        <v>0.99124238763980388</v>
      </c>
      <c r="AI338" s="96">
        <v>1.050683995212875</v>
      </c>
      <c r="AJ338" s="96">
        <v>7416</v>
      </c>
      <c r="AK338" s="96">
        <v>7600.260000000002</v>
      </c>
      <c r="AL338" s="96">
        <v>6523.253829321663</v>
      </c>
      <c r="AM338" s="96">
        <v>7025.4438663940427</v>
      </c>
      <c r="AN338" s="96">
        <v>7311.1979462800482</v>
      </c>
      <c r="AO338" s="96">
        <v>7200</v>
      </c>
      <c r="AP338" s="96">
        <v>4147.2</v>
      </c>
      <c r="AQ338" s="96">
        <v>4109.1528614148701</v>
      </c>
      <c r="AR338" s="96">
        <v>4074.769347719141</v>
      </c>
      <c r="AS338" s="96">
        <v>0</v>
      </c>
      <c r="AT338" s="96">
        <v>6923.076923076921</v>
      </c>
      <c r="AU338" s="96">
        <v>7357.2224333817849</v>
      </c>
      <c r="AV338" s="96">
        <v>4109.1528614148701</v>
      </c>
      <c r="AW338" s="96">
        <v>4074.769347719141</v>
      </c>
      <c r="AX338" s="96">
        <v>6624</v>
      </c>
      <c r="AY338" s="96">
        <v>6552</v>
      </c>
      <c r="AZ338" s="96">
        <v>6480</v>
      </c>
      <c r="BA338" s="96">
        <v>4572</v>
      </c>
      <c r="BB338" s="96">
        <v>7200</v>
      </c>
      <c r="BC338" s="96">
        <v>7200</v>
      </c>
      <c r="BD338" s="96">
        <v>7200</v>
      </c>
      <c r="BE338" s="96">
        <v>7200</v>
      </c>
      <c r="BF338" s="96">
        <v>7200</v>
      </c>
      <c r="BG338" s="96">
        <v>7200</v>
      </c>
      <c r="BH338" s="96">
        <v>7200</v>
      </c>
      <c r="BI338" s="96">
        <v>7200</v>
      </c>
      <c r="BJ338" s="96">
        <v>7200</v>
      </c>
      <c r="BK338" s="96">
        <v>7200</v>
      </c>
      <c r="BL338" s="96">
        <v>7200</v>
      </c>
      <c r="BM338" s="96">
        <v>7200</v>
      </c>
      <c r="BN338" s="96">
        <v>151.31192868835871</v>
      </c>
      <c r="BO338" s="96">
        <v>445.31694368049978</v>
      </c>
      <c r="BP338" s="96">
        <v>445.26941450981911</v>
      </c>
      <c r="BQ338" s="96">
        <v>445.22020356843638</v>
      </c>
      <c r="BR338" s="96">
        <v>445.1709206820949</v>
      </c>
      <c r="BS338" s="96">
        <v>445.12156569290647</v>
      </c>
      <c r="BT338" s="96">
        <v>445.07213844252271</v>
      </c>
      <c r="BU338" s="96">
        <v>445.02182669789312</v>
      </c>
      <c r="BV338" s="96">
        <v>444.97225325705602</v>
      </c>
      <c r="BW338" s="96">
        <v>222.25495832481349</v>
      </c>
      <c r="BX338" s="96">
        <v>222.20668736910571</v>
      </c>
      <c r="BY338" s="96">
        <v>222.15834547885331</v>
      </c>
      <c r="BZ338" s="96">
        <v>216.0000000000002</v>
      </c>
      <c r="CA338" s="96">
        <v>512.64000000000112</v>
      </c>
      <c r="CB338" s="96">
        <v>512.64000000000112</v>
      </c>
      <c r="CC338" s="96">
        <v>512.64000000000112</v>
      </c>
      <c r="CD338" s="96">
        <v>512.64000000000112</v>
      </c>
      <c r="CE338" s="96">
        <v>512.64000000000112</v>
      </c>
      <c r="CF338" s="96">
        <v>512.64000000000112</v>
      </c>
      <c r="CG338" s="96">
        <v>512.64000000000112</v>
      </c>
      <c r="CH338" s="96">
        <v>512.64000000000112</v>
      </c>
      <c r="CI338" s="96">
        <v>288.00000000000023</v>
      </c>
      <c r="CJ338" s="96">
        <v>288.00000000000023</v>
      </c>
      <c r="CK338" s="96">
        <v>288.00000000000023</v>
      </c>
      <c r="CL338" s="96">
        <v>7200</v>
      </c>
      <c r="CM338" s="96">
        <v>7200</v>
      </c>
      <c r="CN338" s="96">
        <v>7200</v>
      </c>
      <c r="CO338" s="96">
        <v>7200</v>
      </c>
      <c r="CP338" s="96">
        <v>7200</v>
      </c>
      <c r="CQ338" s="96">
        <v>7200</v>
      </c>
      <c r="CR338" s="96">
        <v>7200</v>
      </c>
      <c r="CS338" s="96">
        <v>7200</v>
      </c>
      <c r="CT338" s="96">
        <v>7200</v>
      </c>
      <c r="CU338" s="96">
        <v>7200</v>
      </c>
      <c r="CV338" s="96">
        <v>7200</v>
      </c>
      <c r="CW338" s="96">
        <v>7200</v>
      </c>
      <c r="CX338" s="96">
        <v>-62.803952729748858</v>
      </c>
      <c r="CY338" s="96">
        <v>-62.848260193709827</v>
      </c>
      <c r="CZ338" s="96">
        <v>-62.892630218616041</v>
      </c>
      <c r="DA338" s="96">
        <v>-62.938570231110177</v>
      </c>
      <c r="DB338" s="96">
        <v>-62.984577406559517</v>
      </c>
      <c r="DC338" s="96">
        <v>-63.030651892358151</v>
      </c>
      <c r="DD338" s="96">
        <v>-63.076793836331021</v>
      </c>
      <c r="DE338" s="96">
        <v>-63.123761484417777</v>
      </c>
      <c r="DF338" s="96">
        <v>-63.170039901927943</v>
      </c>
      <c r="DG338" s="96">
        <v>-63.216386226140742</v>
      </c>
      <c r="DH338" s="96">
        <v>-63.262800606629369</v>
      </c>
      <c r="DI338" s="96">
        <v>-63.309283193409797</v>
      </c>
      <c r="DJ338" s="96">
        <v>288.00000000000023</v>
      </c>
      <c r="DK338" s="96">
        <v>0</v>
      </c>
      <c r="DL338" s="96">
        <v>0</v>
      </c>
      <c r="DM338" s="96">
        <v>0</v>
      </c>
      <c r="DN338" s="96">
        <v>0</v>
      </c>
      <c r="DO338" s="96">
        <v>0</v>
      </c>
      <c r="DP338" s="96">
        <v>0</v>
      </c>
      <c r="DQ338" s="96">
        <v>0</v>
      </c>
      <c r="DR338" s="96">
        <v>0</v>
      </c>
      <c r="DS338" s="96">
        <v>0</v>
      </c>
      <c r="DT338" s="96">
        <v>0</v>
      </c>
      <c r="DU338" s="96">
        <v>0</v>
      </c>
      <c r="DV338" s="96">
        <v>224.9072433370703</v>
      </c>
      <c r="DW338" s="96">
        <v>-55.585042219542302</v>
      </c>
      <c r="DX338" s="96">
        <v>-50.496734708658593</v>
      </c>
      <c r="DY338" s="96">
        <v>-45.228316018362413</v>
      </c>
      <c r="DZ338" s="96">
        <v>-39.952127080839787</v>
      </c>
      <c r="EA338" s="96">
        <v>-34.668150693218003</v>
      </c>
      <c r="EB338" s="96">
        <v>-29.37636960180177</v>
      </c>
      <c r="EC338" s="96">
        <v>-23.989822499545351</v>
      </c>
      <c r="ED338" s="96">
        <v>-18.68225137619115</v>
      </c>
      <c r="EE338" s="96">
        <v>-13.366823195369101</v>
      </c>
      <c r="EF338" s="96">
        <v>-8.0435204973775321</v>
      </c>
      <c r="EG338" s="96">
        <v>-2.7123257707401649</v>
      </c>
      <c r="EH338" s="101">
        <v>46296</v>
      </c>
      <c r="EI338" s="99">
        <v>0.03</v>
      </c>
      <c r="EJ338" t="s">
        <v>376</v>
      </c>
      <c r="EK338" s="101">
        <v>46419</v>
      </c>
      <c r="EL338" s="99">
        <v>0.04</v>
      </c>
      <c r="EM338" t="s">
        <v>377</v>
      </c>
      <c r="EN338" s="101"/>
      <c r="EO338" s="99"/>
      <c r="EQ338" s="101"/>
      <c r="ER338" s="99"/>
    </row>
    <row r="339" spans="1:148" x14ac:dyDescent="0.3">
      <c r="A339" t="s">
        <v>43</v>
      </c>
      <c r="B339" t="s">
        <v>56</v>
      </c>
      <c r="C339" t="s">
        <v>57</v>
      </c>
      <c r="D339" t="s">
        <v>420</v>
      </c>
      <c r="E339" t="s">
        <v>777</v>
      </c>
      <c r="F339" s="94">
        <v>17600</v>
      </c>
      <c r="G339" s="95">
        <v>6</v>
      </c>
      <c r="H339" s="96">
        <v>1.04</v>
      </c>
      <c r="I339" s="96">
        <v>1.0355555555555549</v>
      </c>
      <c r="J339" s="97">
        <v>0.91199626185266247</v>
      </c>
      <c r="K339" s="96">
        <v>1.004291845493563</v>
      </c>
      <c r="L339" s="96">
        <v>1.008776064642062</v>
      </c>
      <c r="M339" s="96">
        <v>1</v>
      </c>
      <c r="N339" s="98">
        <v>0.56000000000000005</v>
      </c>
      <c r="O339" s="98">
        <v>0.56733912236350137</v>
      </c>
      <c r="P339" s="98">
        <v>0.56879631886310278</v>
      </c>
      <c r="Q339" s="99">
        <v>0.01</v>
      </c>
      <c r="R339" s="96">
        <v>1</v>
      </c>
      <c r="S339" s="96">
        <v>1.00565120025301</v>
      </c>
      <c r="T339" s="99">
        <v>-4.2735042735044804E-3</v>
      </c>
      <c r="U339" s="99">
        <v>4.2918454935623176E-3</v>
      </c>
      <c r="V339" s="95">
        <v>0</v>
      </c>
      <c r="W339" s="99">
        <v>0</v>
      </c>
      <c r="X339" s="99">
        <v>0</v>
      </c>
      <c r="Y339" s="95">
        <v>0</v>
      </c>
      <c r="Z339" s="95">
        <v>1</v>
      </c>
      <c r="AA339" s="98">
        <v>0.56733912236350137</v>
      </c>
      <c r="AB339" s="98">
        <v>0.56879631886310278</v>
      </c>
      <c r="AC339" s="100">
        <v>0</v>
      </c>
      <c r="AD339" s="96">
        <v>0</v>
      </c>
      <c r="AE339" s="95">
        <v>1</v>
      </c>
      <c r="AF339" s="95">
        <v>0</v>
      </c>
      <c r="AG339" s="96">
        <v>1.033333333333333</v>
      </c>
      <c r="AH339" s="96">
        <v>1.0043932196204439</v>
      </c>
      <c r="AI339" s="96">
        <v>1.0378730473287141</v>
      </c>
      <c r="AJ339" s="96">
        <v>18304</v>
      </c>
      <c r="AK339" s="96">
        <v>18225.77777777777</v>
      </c>
      <c r="AL339" s="96">
        <v>16051.13420860686</v>
      </c>
      <c r="AM339" s="96">
        <v>17675.5364806867</v>
      </c>
      <c r="AN339" s="96">
        <v>17754.458737700279</v>
      </c>
      <c r="AO339" s="96">
        <v>17600</v>
      </c>
      <c r="AP339" s="96">
        <v>9856.0000000000018</v>
      </c>
      <c r="AQ339" s="96">
        <v>9985.1685535976249</v>
      </c>
      <c r="AR339" s="96">
        <v>10010.81521199061</v>
      </c>
      <c r="AS339" s="96">
        <v>176</v>
      </c>
      <c r="AT339" s="96">
        <v>17600</v>
      </c>
      <c r="AU339" s="96">
        <v>17699.461124452981</v>
      </c>
      <c r="AV339" s="96">
        <v>9985.1685535976249</v>
      </c>
      <c r="AW339" s="96">
        <v>10010.81521199061</v>
      </c>
      <c r="AX339" s="96">
        <v>16192</v>
      </c>
      <c r="AY339" s="96">
        <v>16016</v>
      </c>
      <c r="AZ339" s="96">
        <v>16104</v>
      </c>
      <c r="BA339" s="96">
        <v>11528</v>
      </c>
      <c r="BB339" s="96">
        <v>17600</v>
      </c>
      <c r="BC339" s="96">
        <v>17600</v>
      </c>
      <c r="BD339" s="96">
        <v>17600</v>
      </c>
      <c r="BE339" s="96">
        <v>17600</v>
      </c>
      <c r="BF339" s="96">
        <v>17600</v>
      </c>
      <c r="BG339" s="96">
        <v>17600</v>
      </c>
      <c r="BH339" s="96">
        <v>17600</v>
      </c>
      <c r="BI339" s="96">
        <v>17600</v>
      </c>
      <c r="BJ339" s="96">
        <v>17600</v>
      </c>
      <c r="BK339" s="96">
        <v>17600</v>
      </c>
      <c r="BL339" s="96">
        <v>17600</v>
      </c>
      <c r="BM339" s="96">
        <v>17600</v>
      </c>
      <c r="BN339" s="96">
        <v>784.57455391870349</v>
      </c>
      <c r="BO339" s="96">
        <v>784.54589733079274</v>
      </c>
      <c r="BP339" s="96">
        <v>784.51726111924881</v>
      </c>
      <c r="BQ339" s="96">
        <v>784.48767558971997</v>
      </c>
      <c r="BR339" s="96">
        <v>784.45811179421162</v>
      </c>
      <c r="BS339" s="96">
        <v>784.4285697087912</v>
      </c>
      <c r="BT339" s="96">
        <v>784.39904930954572</v>
      </c>
      <c r="BU339" s="96">
        <v>784.36906716709484</v>
      </c>
      <c r="BV339" s="96">
        <v>784.33959042316485</v>
      </c>
      <c r="BW339" s="96">
        <v>784.31013529351856</v>
      </c>
      <c r="BX339" s="96">
        <v>77.192982456138637</v>
      </c>
      <c r="BY339" s="96">
        <v>77.164701713503803</v>
      </c>
      <c r="BZ339" s="96">
        <v>704.00000000000068</v>
      </c>
      <c r="CA339" s="96">
        <v>704.00000000000068</v>
      </c>
      <c r="CB339" s="96">
        <v>704.00000000000068</v>
      </c>
      <c r="CC339" s="96">
        <v>704.00000000000068</v>
      </c>
      <c r="CD339" s="96">
        <v>704.00000000000068</v>
      </c>
      <c r="CE339" s="96">
        <v>704.00000000000068</v>
      </c>
      <c r="CF339" s="96">
        <v>704.00000000000068</v>
      </c>
      <c r="CG339" s="96">
        <v>704.00000000000068</v>
      </c>
      <c r="CH339" s="96">
        <v>704.00000000000068</v>
      </c>
      <c r="CI339" s="96">
        <v>704.00000000000068</v>
      </c>
      <c r="CJ339" s="96">
        <v>0</v>
      </c>
      <c r="CK339" s="96">
        <v>0</v>
      </c>
      <c r="CL339" s="96">
        <v>17600</v>
      </c>
      <c r="CM339" s="96">
        <v>17600</v>
      </c>
      <c r="CN339" s="96">
        <v>17600</v>
      </c>
      <c r="CO339" s="96">
        <v>17600</v>
      </c>
      <c r="CP339" s="96">
        <v>17600</v>
      </c>
      <c r="CQ339" s="96">
        <v>17600</v>
      </c>
      <c r="CR339" s="96">
        <v>17600</v>
      </c>
      <c r="CS339" s="96">
        <v>17600</v>
      </c>
      <c r="CT339" s="96">
        <v>17600</v>
      </c>
      <c r="CU339" s="96">
        <v>17600</v>
      </c>
      <c r="CV339" s="96">
        <v>17600</v>
      </c>
      <c r="CW339" s="96">
        <v>17600</v>
      </c>
      <c r="CX339" s="96">
        <v>77.475532614137421</v>
      </c>
      <c r="CY339" s="96">
        <v>77.44797820268623</v>
      </c>
      <c r="CZ339" s="96">
        <v>77.420443383890714</v>
      </c>
      <c r="DA339" s="96">
        <v>77.391995759344212</v>
      </c>
      <c r="DB339" s="96">
        <v>77.363569032896251</v>
      </c>
      <c r="DC339" s="96">
        <v>77.335163181528799</v>
      </c>
      <c r="DD339" s="96">
        <v>77.306778182255087</v>
      </c>
      <c r="DE339" s="96">
        <v>77.277949199129381</v>
      </c>
      <c r="DF339" s="96">
        <v>77.249606176120977</v>
      </c>
      <c r="DG339" s="96">
        <v>77.221283936074059</v>
      </c>
      <c r="DH339" s="96">
        <v>77.192982456138637</v>
      </c>
      <c r="DI339" s="96">
        <v>77.164701713503803</v>
      </c>
      <c r="DJ339" s="96">
        <v>0</v>
      </c>
      <c r="DK339" s="96">
        <v>0</v>
      </c>
      <c r="DL339" s="96">
        <v>0</v>
      </c>
      <c r="DM339" s="96">
        <v>0</v>
      </c>
      <c r="DN339" s="96">
        <v>0</v>
      </c>
      <c r="DO339" s="96">
        <v>0</v>
      </c>
      <c r="DP339" s="96">
        <v>0</v>
      </c>
      <c r="DQ339" s="96">
        <v>0</v>
      </c>
      <c r="DR339" s="96">
        <v>0</v>
      </c>
      <c r="DS339" s="96">
        <v>0</v>
      </c>
      <c r="DT339" s="96">
        <v>0</v>
      </c>
      <c r="DU339" s="96">
        <v>0</v>
      </c>
      <c r="DV339" s="96">
        <v>73.860341132183649</v>
      </c>
      <c r="DW339" s="96">
        <v>67.602117367455605</v>
      </c>
      <c r="DX339" s="96">
        <v>61.348324044134017</v>
      </c>
      <c r="DY339" s="96">
        <v>54.887190989672163</v>
      </c>
      <c r="DZ339" s="96">
        <v>48.430783619001623</v>
      </c>
      <c r="EA339" s="96">
        <v>41.979096749446398</v>
      </c>
      <c r="EB339" s="96">
        <v>35.532125205931557</v>
      </c>
      <c r="EC339" s="96">
        <v>28.984292190411409</v>
      </c>
      <c r="ED339" s="96">
        <v>22.54681289210048</v>
      </c>
      <c r="EE339" s="96">
        <v>16.114033355474429</v>
      </c>
      <c r="EF339" s="96">
        <v>9.6859484357256775</v>
      </c>
      <c r="EG339" s="96">
        <v>3.2625529955577548</v>
      </c>
      <c r="EH339" s="101">
        <v>46327</v>
      </c>
      <c r="EI339" s="99">
        <v>0.04</v>
      </c>
      <c r="EJ339" t="s">
        <v>376</v>
      </c>
      <c r="EK339" s="101"/>
      <c r="EL339" s="99"/>
      <c r="EN339" s="101"/>
      <c r="EO339" s="99"/>
      <c r="EQ339" s="101"/>
      <c r="ER339" s="99"/>
    </row>
    <row r="340" spans="1:148" x14ac:dyDescent="0.3">
      <c r="A340" t="s">
        <v>43</v>
      </c>
      <c r="B340" t="s">
        <v>56</v>
      </c>
      <c r="C340" t="s">
        <v>59</v>
      </c>
      <c r="D340" t="s">
        <v>422</v>
      </c>
      <c r="E340" t="s">
        <v>778</v>
      </c>
      <c r="F340" s="94">
        <v>14400</v>
      </c>
      <c r="G340" s="95">
        <v>6</v>
      </c>
      <c r="H340" s="96">
        <v>1.05</v>
      </c>
      <c r="I340" s="96">
        <v>1.0619395161290319</v>
      </c>
      <c r="J340" s="97">
        <v>0.9301403314009663</v>
      </c>
      <c r="K340" s="96">
        <v>0.98875687744199026</v>
      </c>
      <c r="L340" s="96">
        <v>0.98909806288509927</v>
      </c>
      <c r="M340" s="96">
        <v>1.02</v>
      </c>
      <c r="N340" s="98">
        <v>0.58799999999999997</v>
      </c>
      <c r="O340" s="98">
        <v>0.58655179268240099</v>
      </c>
      <c r="P340" s="98">
        <v>0.56510500613678705</v>
      </c>
      <c r="Q340" s="99">
        <v>0</v>
      </c>
      <c r="R340" s="96">
        <v>0.97087378640776689</v>
      </c>
      <c r="S340" s="96">
        <v>0.97048512124998465</v>
      </c>
      <c r="T340" s="99">
        <v>1.137096774193558E-2</v>
      </c>
      <c r="U340" s="99">
        <v>1.8419583765250099E-2</v>
      </c>
      <c r="V340" s="95">
        <v>0</v>
      </c>
      <c r="W340" s="99">
        <v>0</v>
      </c>
      <c r="X340" s="99">
        <v>0</v>
      </c>
      <c r="Y340" s="95">
        <v>0</v>
      </c>
      <c r="Z340" s="95">
        <v>1</v>
      </c>
      <c r="AA340" s="98">
        <v>0.58655179268240099</v>
      </c>
      <c r="AB340" s="98">
        <v>0.56510500613678705</v>
      </c>
      <c r="AC340" s="100">
        <v>0</v>
      </c>
      <c r="AD340" s="96">
        <v>0</v>
      </c>
      <c r="AE340" s="95">
        <v>1</v>
      </c>
      <c r="AF340" s="95">
        <v>1</v>
      </c>
      <c r="AG340" s="96">
        <v>1.0313709677419349</v>
      </c>
      <c r="AH340" s="96">
        <v>1.0428710116489071</v>
      </c>
      <c r="AI340" s="96">
        <v>1.0755736459458449</v>
      </c>
      <c r="AJ340" s="96">
        <v>15120</v>
      </c>
      <c r="AK340" s="96">
        <v>15291.929032258069</v>
      </c>
      <c r="AL340" s="96">
        <v>13394.020772173921</v>
      </c>
      <c r="AM340" s="96">
        <v>14238.09903516466</v>
      </c>
      <c r="AN340" s="96">
        <v>14243.012105545429</v>
      </c>
      <c r="AO340" s="96">
        <v>14688</v>
      </c>
      <c r="AP340" s="96">
        <v>8467.1999999999989</v>
      </c>
      <c r="AQ340" s="96">
        <v>8446.3458146265748</v>
      </c>
      <c r="AR340" s="96">
        <v>8137.5120883697336</v>
      </c>
      <c r="AS340" s="96">
        <v>0</v>
      </c>
      <c r="AT340" s="96">
        <v>13980.58252427184</v>
      </c>
      <c r="AU340" s="96">
        <v>13974.98574599978</v>
      </c>
      <c r="AV340" s="96">
        <v>8446.3458146265748</v>
      </c>
      <c r="AW340" s="96">
        <v>8137.5120883697336</v>
      </c>
      <c r="AX340" s="96">
        <v>13248</v>
      </c>
      <c r="AY340" s="96">
        <v>13104</v>
      </c>
      <c r="AZ340" s="96">
        <v>13392</v>
      </c>
      <c r="BA340" s="96">
        <v>9000</v>
      </c>
      <c r="BB340" s="96">
        <v>14400</v>
      </c>
      <c r="BC340" s="96">
        <v>14400</v>
      </c>
      <c r="BD340" s="96">
        <v>14400</v>
      </c>
      <c r="BE340" s="96">
        <v>14400</v>
      </c>
      <c r="BF340" s="96">
        <v>14400</v>
      </c>
      <c r="BG340" s="96">
        <v>14400</v>
      </c>
      <c r="BH340" s="96">
        <v>14400</v>
      </c>
      <c r="BI340" s="96">
        <v>14400</v>
      </c>
      <c r="BJ340" s="96">
        <v>14400</v>
      </c>
      <c r="BK340" s="96">
        <v>14400</v>
      </c>
      <c r="BL340" s="96">
        <v>14400</v>
      </c>
      <c r="BM340" s="96">
        <v>14400</v>
      </c>
      <c r="BN340" s="96">
        <v>1371.2342103641649</v>
      </c>
      <c r="BO340" s="96">
        <v>1314.1060903732809</v>
      </c>
      <c r="BP340" s="96">
        <v>1570.5381537896869</v>
      </c>
      <c r="BQ340" s="96">
        <v>753.49000487566968</v>
      </c>
      <c r="BR340" s="96">
        <v>945.73852465727271</v>
      </c>
      <c r="BS340" s="96">
        <v>1092.898845735031</v>
      </c>
      <c r="BT340" s="96">
        <v>1035.936225664519</v>
      </c>
      <c r="BU340" s="96">
        <v>978.46741848315662</v>
      </c>
      <c r="BV340" s="96">
        <v>1083.2262120473879</v>
      </c>
      <c r="BW340" s="96">
        <v>1026.923571276305</v>
      </c>
      <c r="BX340" s="96">
        <v>971.02892065573735</v>
      </c>
      <c r="BY340" s="96">
        <v>915.53784151979687</v>
      </c>
      <c r="BZ340" s="96">
        <v>720.00000000000068</v>
      </c>
      <c r="CA340" s="96">
        <v>720.00000000000068</v>
      </c>
      <c r="CB340" s="96">
        <v>720.00000000000068</v>
      </c>
      <c r="CC340" s="96">
        <v>0</v>
      </c>
      <c r="CD340" s="96">
        <v>236.90322580645039</v>
      </c>
      <c r="CE340" s="96">
        <v>432.0000000000004</v>
      </c>
      <c r="CF340" s="96">
        <v>432.0000000000004</v>
      </c>
      <c r="CG340" s="96">
        <v>432.0000000000004</v>
      </c>
      <c r="CH340" s="96">
        <v>432.0000000000004</v>
      </c>
      <c r="CI340" s="96">
        <v>432.0000000000004</v>
      </c>
      <c r="CJ340" s="96">
        <v>432.0000000000004</v>
      </c>
      <c r="CK340" s="96">
        <v>432.0000000000004</v>
      </c>
      <c r="CL340" s="96">
        <v>14400</v>
      </c>
      <c r="CM340" s="96">
        <v>14400</v>
      </c>
      <c r="CN340" s="96">
        <v>14400</v>
      </c>
      <c r="CO340" s="96">
        <v>14400</v>
      </c>
      <c r="CP340" s="96">
        <v>14400</v>
      </c>
      <c r="CQ340" s="96">
        <v>14400</v>
      </c>
      <c r="CR340" s="96">
        <v>14400</v>
      </c>
      <c r="CS340" s="96">
        <v>14400</v>
      </c>
      <c r="CT340" s="96">
        <v>14400</v>
      </c>
      <c r="CU340" s="96">
        <v>14400</v>
      </c>
      <c r="CV340" s="96">
        <v>14400</v>
      </c>
      <c r="CW340" s="96">
        <v>14400</v>
      </c>
      <c r="CX340" s="96">
        <v>620.22305748967983</v>
      </c>
      <c r="CY340" s="96">
        <v>565.81532416502898</v>
      </c>
      <c r="CZ340" s="96">
        <v>810.03633694255757</v>
      </c>
      <c r="DA340" s="96">
        <v>753.49000487566968</v>
      </c>
      <c r="DB340" s="96">
        <v>697.36255996113846</v>
      </c>
      <c r="DC340" s="96">
        <v>641.64936479129005</v>
      </c>
      <c r="DD340" s="96">
        <v>586.34585015972573</v>
      </c>
      <c r="DE340" s="96">
        <v>530.55089173122099</v>
      </c>
      <c r="DF340" s="96">
        <v>632.25845829843342</v>
      </c>
      <c r="DG340" s="96">
        <v>577.59570026825634</v>
      </c>
      <c r="DH340" s="96">
        <v>523.32904918032739</v>
      </c>
      <c r="DI340" s="96">
        <v>469.45421506776228</v>
      </c>
      <c r="DJ340" s="96">
        <v>432.0000000000004</v>
      </c>
      <c r="DK340" s="96">
        <v>432.0000000000004</v>
      </c>
      <c r="DL340" s="96">
        <v>432.0000000000004</v>
      </c>
      <c r="DM340" s="96">
        <v>432.0000000000004</v>
      </c>
      <c r="DN340" s="96">
        <v>191.9390669628701</v>
      </c>
      <c r="DO340" s="96">
        <v>0</v>
      </c>
      <c r="DP340" s="96">
        <v>0</v>
      </c>
      <c r="DQ340" s="96">
        <v>0</v>
      </c>
      <c r="DR340" s="96">
        <v>0</v>
      </c>
      <c r="DS340" s="96">
        <v>0</v>
      </c>
      <c r="DT340" s="96">
        <v>0</v>
      </c>
      <c r="DU340" s="96">
        <v>0</v>
      </c>
      <c r="DV340" s="96">
        <v>887.49071999999921</v>
      </c>
      <c r="DW340" s="96">
        <v>887.49071999999921</v>
      </c>
      <c r="DX340" s="96">
        <v>587.73600000000067</v>
      </c>
      <c r="DY340" s="96">
        <v>587.73600000000067</v>
      </c>
      <c r="DZ340" s="96">
        <v>345.1544271659792</v>
      </c>
      <c r="EA340" s="96">
        <v>151.19999999999931</v>
      </c>
      <c r="EB340" s="96">
        <v>151.19999999999931</v>
      </c>
      <c r="EC340" s="96">
        <v>151.19999999999931</v>
      </c>
      <c r="ED340" s="96">
        <v>0</v>
      </c>
      <c r="EE340" s="96">
        <v>0</v>
      </c>
      <c r="EF340" s="96">
        <v>0</v>
      </c>
      <c r="EG340" s="96">
        <v>0</v>
      </c>
      <c r="EH340" s="101">
        <v>46113</v>
      </c>
      <c r="EI340" s="99">
        <v>0.05</v>
      </c>
      <c r="EJ340" t="s">
        <v>376</v>
      </c>
      <c r="EK340" s="101">
        <v>46522</v>
      </c>
      <c r="EL340" s="99">
        <v>0.03</v>
      </c>
      <c r="EM340" t="s">
        <v>377</v>
      </c>
      <c r="EN340" s="101"/>
      <c r="EO340" s="99"/>
      <c r="EQ340" s="101"/>
      <c r="ER340" s="99"/>
    </row>
    <row r="341" spans="1:148" x14ac:dyDescent="0.3">
      <c r="A341" t="s">
        <v>43</v>
      </c>
      <c r="B341" t="s">
        <v>56</v>
      </c>
      <c r="C341" t="s">
        <v>61</v>
      </c>
      <c r="D341" t="s">
        <v>424</v>
      </c>
      <c r="E341" t="s">
        <v>779</v>
      </c>
      <c r="F341" s="94">
        <v>11200</v>
      </c>
      <c r="G341" s="95">
        <v>6</v>
      </c>
      <c r="H341" s="96">
        <v>1.08</v>
      </c>
      <c r="I341" s="96">
        <v>1.10524</v>
      </c>
      <c r="J341" s="97">
        <v>0.90999999999999981</v>
      </c>
      <c r="K341" s="96">
        <v>0.97716333104122188</v>
      </c>
      <c r="L341" s="96">
        <v>1.0109890109890109</v>
      </c>
      <c r="M341" s="96">
        <v>1</v>
      </c>
      <c r="N341" s="98">
        <v>0.57199999999999995</v>
      </c>
      <c r="O341" s="98">
        <v>0.56507959486498094</v>
      </c>
      <c r="P341" s="98">
        <v>0.55179934569247557</v>
      </c>
      <c r="Q341" s="99">
        <v>0</v>
      </c>
      <c r="R341" s="96">
        <v>0.95419847328244267</v>
      </c>
      <c r="S341" s="96">
        <v>1.0109890109890109</v>
      </c>
      <c r="T341" s="99">
        <v>2.337037037037026E-2</v>
      </c>
      <c r="U341" s="99">
        <v>2.4067170931200591E-2</v>
      </c>
      <c r="V341" s="95">
        <v>0</v>
      </c>
      <c r="W341" s="99">
        <v>0</v>
      </c>
      <c r="X341" s="99">
        <v>0</v>
      </c>
      <c r="Y341" s="95">
        <v>0</v>
      </c>
      <c r="Z341" s="95">
        <v>1</v>
      </c>
      <c r="AA341" s="98">
        <v>0.56507959486498094</v>
      </c>
      <c r="AB341" s="98">
        <v>0.55179934569247557</v>
      </c>
      <c r="AC341" s="100">
        <v>0</v>
      </c>
      <c r="AD341" s="96">
        <v>0</v>
      </c>
      <c r="AE341" s="95">
        <v>1</v>
      </c>
      <c r="AF341" s="95">
        <v>1</v>
      </c>
      <c r="AG341" s="96">
        <v>1.1022400000000001</v>
      </c>
      <c r="AH341" s="96">
        <v>1</v>
      </c>
      <c r="AI341" s="96">
        <v>1.1022400000000001</v>
      </c>
      <c r="AJ341" s="96">
        <v>12096</v>
      </c>
      <c r="AK341" s="96">
        <v>12378.688</v>
      </c>
      <c r="AL341" s="96">
        <v>10192</v>
      </c>
      <c r="AM341" s="96">
        <v>10944.229307661681</v>
      </c>
      <c r="AN341" s="96">
        <v>11323.076923076929</v>
      </c>
      <c r="AO341" s="96">
        <v>11200</v>
      </c>
      <c r="AP341" s="96">
        <v>6406.4</v>
      </c>
      <c r="AQ341" s="96">
        <v>6328.8914624877862</v>
      </c>
      <c r="AR341" s="96">
        <v>6180.1526717557263</v>
      </c>
      <c r="AS341" s="96">
        <v>0</v>
      </c>
      <c r="AT341" s="96">
        <v>10687.022900763361</v>
      </c>
      <c r="AU341" s="96">
        <v>11323.076923076929</v>
      </c>
      <c r="AV341" s="96">
        <v>6328.8914624877862</v>
      </c>
      <c r="AW341" s="96">
        <v>6180.1526717557263</v>
      </c>
      <c r="AX341" s="96">
        <v>10304</v>
      </c>
      <c r="AY341" s="96">
        <v>10192</v>
      </c>
      <c r="AZ341" s="96">
        <v>10192</v>
      </c>
      <c r="BA341" s="96">
        <v>7224</v>
      </c>
      <c r="BB341" s="96">
        <v>11200</v>
      </c>
      <c r="BC341" s="96">
        <v>11200</v>
      </c>
      <c r="BD341" s="96">
        <v>11200</v>
      </c>
      <c r="BE341" s="96">
        <v>11200</v>
      </c>
      <c r="BF341" s="96">
        <v>11200</v>
      </c>
      <c r="BG341" s="96">
        <v>11200</v>
      </c>
      <c r="BH341" s="96">
        <v>11200</v>
      </c>
      <c r="BI341" s="96">
        <v>11200</v>
      </c>
      <c r="BJ341" s="96">
        <v>11200</v>
      </c>
      <c r="BK341" s="96">
        <v>11200</v>
      </c>
      <c r="BL341" s="96">
        <v>11200</v>
      </c>
      <c r="BM341" s="96">
        <v>11200</v>
      </c>
      <c r="BN341" s="96">
        <v>896.0000000000008</v>
      </c>
      <c r="BO341" s="96">
        <v>896.0000000000008</v>
      </c>
      <c r="BP341" s="96">
        <v>1476.608000000002</v>
      </c>
      <c r="BQ341" s="96">
        <v>1476.608000000002</v>
      </c>
      <c r="BR341" s="96">
        <v>1476.608000000002</v>
      </c>
      <c r="BS341" s="96">
        <v>1476.608000000002</v>
      </c>
      <c r="BT341" s="96">
        <v>1476.608000000002</v>
      </c>
      <c r="BU341" s="96">
        <v>1476.608000000002</v>
      </c>
      <c r="BV341" s="96">
        <v>1476.608000000002</v>
      </c>
      <c r="BW341" s="96">
        <v>537.60000000000048</v>
      </c>
      <c r="BX341" s="96">
        <v>537.60000000000048</v>
      </c>
      <c r="BY341" s="96">
        <v>537.60000000000048</v>
      </c>
      <c r="BZ341" s="96">
        <v>896.0000000000008</v>
      </c>
      <c r="CA341" s="96">
        <v>896.0000000000008</v>
      </c>
      <c r="CB341" s="96">
        <v>1476.608000000002</v>
      </c>
      <c r="CC341" s="96">
        <v>1476.608000000002</v>
      </c>
      <c r="CD341" s="96">
        <v>1476.608000000002</v>
      </c>
      <c r="CE341" s="96">
        <v>1476.608000000002</v>
      </c>
      <c r="CF341" s="96">
        <v>1476.608000000002</v>
      </c>
      <c r="CG341" s="96">
        <v>1476.608000000002</v>
      </c>
      <c r="CH341" s="96">
        <v>1476.608000000002</v>
      </c>
      <c r="CI341" s="96">
        <v>537.60000000000048</v>
      </c>
      <c r="CJ341" s="96">
        <v>537.60000000000048</v>
      </c>
      <c r="CK341" s="96">
        <v>537.60000000000048</v>
      </c>
      <c r="CL341" s="96">
        <v>11200</v>
      </c>
      <c r="CM341" s="96">
        <v>11200</v>
      </c>
      <c r="CN341" s="96">
        <v>11200</v>
      </c>
      <c r="CO341" s="96">
        <v>11200</v>
      </c>
      <c r="CP341" s="96">
        <v>11200</v>
      </c>
      <c r="CQ341" s="96">
        <v>11200</v>
      </c>
      <c r="CR341" s="96">
        <v>11200</v>
      </c>
      <c r="CS341" s="96">
        <v>11200</v>
      </c>
      <c r="CT341" s="96">
        <v>11200</v>
      </c>
      <c r="CU341" s="96">
        <v>11200</v>
      </c>
      <c r="CV341" s="96">
        <v>11200</v>
      </c>
      <c r="CW341" s="96">
        <v>11200</v>
      </c>
      <c r="CX341" s="96">
        <v>0</v>
      </c>
      <c r="CY341" s="96">
        <v>0</v>
      </c>
      <c r="CZ341" s="96">
        <v>0</v>
      </c>
      <c r="DA341" s="96">
        <v>0</v>
      </c>
      <c r="DB341" s="96">
        <v>0</v>
      </c>
      <c r="DC341" s="96">
        <v>0</v>
      </c>
      <c r="DD341" s="96">
        <v>0</v>
      </c>
      <c r="DE341" s="96">
        <v>0</v>
      </c>
      <c r="DF341" s="96">
        <v>0</v>
      </c>
      <c r="DG341" s="96">
        <v>0</v>
      </c>
      <c r="DH341" s="96">
        <v>0</v>
      </c>
      <c r="DI341" s="96">
        <v>0</v>
      </c>
      <c r="DJ341" s="96">
        <v>537.60000000000048</v>
      </c>
      <c r="DK341" s="96">
        <v>537.60000000000048</v>
      </c>
      <c r="DL341" s="96">
        <v>0</v>
      </c>
      <c r="DM341" s="96">
        <v>0</v>
      </c>
      <c r="DN341" s="96">
        <v>0</v>
      </c>
      <c r="DO341" s="96">
        <v>0</v>
      </c>
      <c r="DP341" s="96">
        <v>0</v>
      </c>
      <c r="DQ341" s="96">
        <v>0</v>
      </c>
      <c r="DR341" s="96">
        <v>0</v>
      </c>
      <c r="DS341" s="96">
        <v>0</v>
      </c>
      <c r="DT341" s="96">
        <v>0</v>
      </c>
      <c r="DU341" s="96">
        <v>0</v>
      </c>
      <c r="DV341" s="96">
        <v>537.60000000000048</v>
      </c>
      <c r="DW341" s="96">
        <v>537.60000000000048</v>
      </c>
      <c r="DX341" s="96">
        <v>0</v>
      </c>
      <c r="DY341" s="96">
        <v>0</v>
      </c>
      <c r="DZ341" s="96">
        <v>0</v>
      </c>
      <c r="EA341" s="96">
        <v>0</v>
      </c>
      <c r="EB341" s="96">
        <v>0</v>
      </c>
      <c r="EC341" s="96">
        <v>0</v>
      </c>
      <c r="ED341" s="96">
        <v>0</v>
      </c>
      <c r="EE341" s="96">
        <v>0</v>
      </c>
      <c r="EF341" s="96">
        <v>0</v>
      </c>
      <c r="EG341" s="96">
        <v>0</v>
      </c>
      <c r="EH341" s="101">
        <v>46296</v>
      </c>
      <c r="EI341" s="99">
        <v>0.08</v>
      </c>
      <c r="EJ341" t="s">
        <v>376</v>
      </c>
      <c r="EK341" s="101">
        <v>46447</v>
      </c>
      <c r="EL341" s="99">
        <v>4.8000000000000001E-2</v>
      </c>
      <c r="EM341" t="s">
        <v>377</v>
      </c>
      <c r="EN341" s="101"/>
      <c r="EO341" s="99"/>
      <c r="EQ341" s="101"/>
      <c r="ER341" s="99"/>
    </row>
    <row r="342" spans="1:148" x14ac:dyDescent="0.3">
      <c r="A342" t="s">
        <v>43</v>
      </c>
      <c r="B342" t="s">
        <v>56</v>
      </c>
      <c r="C342" t="s">
        <v>68</v>
      </c>
      <c r="D342" t="s">
        <v>426</v>
      </c>
      <c r="E342" t="s">
        <v>780</v>
      </c>
      <c r="F342" s="94">
        <v>8000</v>
      </c>
      <c r="G342" s="95">
        <v>6</v>
      </c>
      <c r="H342" s="96">
        <v>1.02</v>
      </c>
      <c r="I342" s="96">
        <v>1.0336000000000001</v>
      </c>
      <c r="J342" s="97">
        <v>0.91598878555798668</v>
      </c>
      <c r="K342" s="96">
        <v>0.98684210526315785</v>
      </c>
      <c r="L342" s="96">
        <v>1.0043791086804299</v>
      </c>
      <c r="M342" s="96">
        <v>1</v>
      </c>
      <c r="N342" s="98">
        <v>0.6</v>
      </c>
      <c r="O342" s="98">
        <v>0.5946981564555176</v>
      </c>
      <c r="P342" s="98">
        <v>0.5741209078944205</v>
      </c>
      <c r="Q342" s="99">
        <v>0</v>
      </c>
      <c r="R342" s="96">
        <v>0.96153846153846134</v>
      </c>
      <c r="S342" s="96">
        <v>0.99514290701699581</v>
      </c>
      <c r="T342" s="99">
        <v>1.3333333333333419E-2</v>
      </c>
      <c r="U342" s="99">
        <v>2.6315789473684289E-2</v>
      </c>
      <c r="V342" s="95">
        <v>0</v>
      </c>
      <c r="W342" s="99">
        <v>0</v>
      </c>
      <c r="X342" s="99">
        <v>0</v>
      </c>
      <c r="Y342" s="95">
        <v>0</v>
      </c>
      <c r="Z342" s="95">
        <v>1</v>
      </c>
      <c r="AA342" s="98">
        <v>0.5946981564555176</v>
      </c>
      <c r="AB342" s="98">
        <v>0.5741209078944205</v>
      </c>
      <c r="AC342" s="100">
        <v>0</v>
      </c>
      <c r="AD342" s="96">
        <v>0</v>
      </c>
      <c r="AE342" s="95">
        <v>1</v>
      </c>
      <c r="AF342" s="95">
        <v>1</v>
      </c>
      <c r="AG342" s="96">
        <v>1.0249999999999999</v>
      </c>
      <c r="AH342" s="96">
        <v>1.0132088564102011</v>
      </c>
      <c r="AI342" s="96">
        <v>1.0385383607792269</v>
      </c>
      <c r="AJ342" s="96">
        <v>8160</v>
      </c>
      <c r="AK342" s="96">
        <v>8268.8000000000011</v>
      </c>
      <c r="AL342" s="96">
        <v>7327.9102844638937</v>
      </c>
      <c r="AM342" s="96">
        <v>7894.7368421052624</v>
      </c>
      <c r="AN342" s="96">
        <v>8035.0328694434393</v>
      </c>
      <c r="AO342" s="96">
        <v>8000</v>
      </c>
      <c r="AP342" s="96">
        <v>4800</v>
      </c>
      <c r="AQ342" s="96">
        <v>4757.585251644141</v>
      </c>
      <c r="AR342" s="96">
        <v>4592.967263155364</v>
      </c>
      <c r="AS342" s="96">
        <v>0</v>
      </c>
      <c r="AT342" s="96">
        <v>7692.3076923076906</v>
      </c>
      <c r="AU342" s="96">
        <v>7961.1432561359661</v>
      </c>
      <c r="AV342" s="96">
        <v>4757.585251644141</v>
      </c>
      <c r="AW342" s="96">
        <v>4592.967263155364</v>
      </c>
      <c r="AX342" s="96">
        <v>7360</v>
      </c>
      <c r="AY342" s="96">
        <v>7280</v>
      </c>
      <c r="AZ342" s="96">
        <v>7400</v>
      </c>
      <c r="BA342" s="96">
        <v>4920</v>
      </c>
      <c r="BB342" s="96">
        <v>8000</v>
      </c>
      <c r="BC342" s="96">
        <v>8000</v>
      </c>
      <c r="BD342" s="96">
        <v>8000</v>
      </c>
      <c r="BE342" s="96">
        <v>8000</v>
      </c>
      <c r="BF342" s="96">
        <v>8000</v>
      </c>
      <c r="BG342" s="96">
        <v>8000</v>
      </c>
      <c r="BH342" s="96">
        <v>8000</v>
      </c>
      <c r="BI342" s="96">
        <v>8000</v>
      </c>
      <c r="BJ342" s="96">
        <v>8000</v>
      </c>
      <c r="BK342" s="96">
        <v>8000</v>
      </c>
      <c r="BL342" s="96">
        <v>8000</v>
      </c>
      <c r="BM342" s="96">
        <v>8000</v>
      </c>
      <c r="BN342" s="96">
        <v>268.43491926724641</v>
      </c>
      <c r="BO342" s="96">
        <v>106.19469026548779</v>
      </c>
      <c r="BP342" s="96">
        <v>106.08088061662539</v>
      </c>
      <c r="BQ342" s="96">
        <v>105.9634692149523</v>
      </c>
      <c r="BR342" s="96">
        <v>105.8463174302062</v>
      </c>
      <c r="BS342" s="96">
        <v>429.95860137834359</v>
      </c>
      <c r="BT342" s="96">
        <v>429.83730084574739</v>
      </c>
      <c r="BU342" s="96">
        <v>429.71428571428658</v>
      </c>
      <c r="BV342" s="96">
        <v>429.59352331917881</v>
      </c>
      <c r="BW342" s="96">
        <v>429.47302647785079</v>
      </c>
      <c r="BX342" s="96">
        <v>429.35279431534389</v>
      </c>
      <c r="BY342" s="96">
        <v>429.2328259605398</v>
      </c>
      <c r="BZ342" s="96">
        <v>160.00000000000011</v>
      </c>
      <c r="CA342" s="96">
        <v>0</v>
      </c>
      <c r="CB342" s="96">
        <v>0</v>
      </c>
      <c r="CC342" s="96">
        <v>0</v>
      </c>
      <c r="CD342" s="96">
        <v>0</v>
      </c>
      <c r="CE342" s="96">
        <v>320.00000000000028</v>
      </c>
      <c r="CF342" s="96">
        <v>320.00000000000028</v>
      </c>
      <c r="CG342" s="96">
        <v>320.00000000000028</v>
      </c>
      <c r="CH342" s="96">
        <v>320.00000000000028</v>
      </c>
      <c r="CI342" s="96">
        <v>320.00000000000028</v>
      </c>
      <c r="CJ342" s="96">
        <v>320.00000000000028</v>
      </c>
      <c r="CK342" s="96">
        <v>320.00000000000028</v>
      </c>
      <c r="CL342" s="96">
        <v>8000</v>
      </c>
      <c r="CM342" s="96">
        <v>8000</v>
      </c>
      <c r="CN342" s="96">
        <v>8000</v>
      </c>
      <c r="CO342" s="96">
        <v>8000</v>
      </c>
      <c r="CP342" s="96">
        <v>8000</v>
      </c>
      <c r="CQ342" s="96">
        <v>8000</v>
      </c>
      <c r="CR342" s="96">
        <v>8000</v>
      </c>
      <c r="CS342" s="96">
        <v>8000</v>
      </c>
      <c r="CT342" s="96">
        <v>8000</v>
      </c>
      <c r="CU342" s="96">
        <v>8000</v>
      </c>
      <c r="CV342" s="96">
        <v>8000</v>
      </c>
      <c r="CW342" s="96">
        <v>8000</v>
      </c>
      <c r="CX342" s="96">
        <v>106.30874437965331</v>
      </c>
      <c r="CY342" s="96">
        <v>106.19469026548779</v>
      </c>
      <c r="CZ342" s="96">
        <v>106.08088061662539</v>
      </c>
      <c r="DA342" s="96">
        <v>105.9634692149523</v>
      </c>
      <c r="DB342" s="96">
        <v>105.8463174302062</v>
      </c>
      <c r="DC342" s="96">
        <v>105.729424402254</v>
      </c>
      <c r="DD342" s="96">
        <v>105.61278927475649</v>
      </c>
      <c r="DE342" s="96">
        <v>105.4945054945069</v>
      </c>
      <c r="DF342" s="96">
        <v>105.37838780690301</v>
      </c>
      <c r="DG342" s="96">
        <v>105.26252545947121</v>
      </c>
      <c r="DH342" s="96">
        <v>105.14691761090771</v>
      </c>
      <c r="DI342" s="96">
        <v>105.0315634235961</v>
      </c>
      <c r="DJ342" s="96">
        <v>320.00000000000028</v>
      </c>
      <c r="DK342" s="96">
        <v>320.00000000000028</v>
      </c>
      <c r="DL342" s="96">
        <v>320.00000000000028</v>
      </c>
      <c r="DM342" s="96">
        <v>320.00000000000028</v>
      </c>
      <c r="DN342" s="96">
        <v>320.00000000000028</v>
      </c>
      <c r="DO342" s="96">
        <v>0</v>
      </c>
      <c r="DP342" s="96">
        <v>0</v>
      </c>
      <c r="DQ342" s="96">
        <v>0</v>
      </c>
      <c r="DR342" s="96">
        <v>0</v>
      </c>
      <c r="DS342" s="96">
        <v>0</v>
      </c>
      <c r="DT342" s="96">
        <v>0</v>
      </c>
      <c r="DU342" s="96">
        <v>0</v>
      </c>
      <c r="DV342" s="96">
        <v>424.47767271682051</v>
      </c>
      <c r="DW342" s="96">
        <v>415.55781539750029</v>
      </c>
      <c r="DX342" s="96">
        <v>406.65682683286877</v>
      </c>
      <c r="DY342" s="96">
        <v>397.47388527428029</v>
      </c>
      <c r="DZ342" s="96">
        <v>388.3109836446792</v>
      </c>
      <c r="EA342" s="96">
        <v>56.892361938343683</v>
      </c>
      <c r="EB342" s="96">
        <v>48.120229177946783</v>
      </c>
      <c r="EC342" s="96">
        <v>39.223843342346854</v>
      </c>
      <c r="ED342" s="96">
        <v>30.490121580546869</v>
      </c>
      <c r="EE342" s="96">
        <v>21.775355658212089</v>
      </c>
      <c r="EF342" s="96">
        <v>13.079483929058</v>
      </c>
      <c r="EG342" s="96">
        <v>4.4024450138167026</v>
      </c>
      <c r="EH342" s="101">
        <v>46054</v>
      </c>
      <c r="EI342" s="99">
        <v>0.02</v>
      </c>
      <c r="EJ342" t="s">
        <v>376</v>
      </c>
      <c r="EK342" s="101">
        <v>46539</v>
      </c>
      <c r="EL342" s="99">
        <v>0.04</v>
      </c>
      <c r="EM342" t="s">
        <v>377</v>
      </c>
      <c r="EN342" s="101"/>
      <c r="EO342" s="99"/>
      <c r="EQ342" s="101"/>
      <c r="ER342" s="99"/>
    </row>
    <row r="343" spans="1:148" x14ac:dyDescent="0.3">
      <c r="A343" t="s">
        <v>43</v>
      </c>
      <c r="B343" t="s">
        <v>56</v>
      </c>
      <c r="C343" t="s">
        <v>69</v>
      </c>
      <c r="D343" t="s">
        <v>428</v>
      </c>
      <c r="E343" t="s">
        <v>781</v>
      </c>
      <c r="F343" s="94">
        <v>18400</v>
      </c>
      <c r="G343" s="95">
        <v>6</v>
      </c>
      <c r="H343" s="96">
        <v>1</v>
      </c>
      <c r="I343" s="96">
        <v>1</v>
      </c>
      <c r="J343" s="97">
        <v>0.9080037381473377</v>
      </c>
      <c r="K343" s="96">
        <v>1</v>
      </c>
      <c r="L343" s="96">
        <v>1.0132116877372539</v>
      </c>
      <c r="M343" s="96">
        <v>1</v>
      </c>
      <c r="N343" s="98">
        <v>0.58399999999999996</v>
      </c>
      <c r="O343" s="98">
        <v>0.59171562563855651</v>
      </c>
      <c r="P343" s="98">
        <v>0.59356813237840422</v>
      </c>
      <c r="Q343" s="99">
        <v>0</v>
      </c>
      <c r="R343" s="96">
        <v>1</v>
      </c>
      <c r="S343" s="96">
        <v>1.0163837883191851</v>
      </c>
      <c r="T343" s="99">
        <v>0</v>
      </c>
      <c r="U343" s="99">
        <v>0</v>
      </c>
      <c r="V343" s="95">
        <v>0</v>
      </c>
      <c r="W343" s="99">
        <v>0</v>
      </c>
      <c r="X343" s="99">
        <v>0</v>
      </c>
      <c r="Y343" s="95">
        <v>0</v>
      </c>
      <c r="Z343" s="95">
        <v>1</v>
      </c>
      <c r="AA343" s="98">
        <v>0.59171562563855651</v>
      </c>
      <c r="AB343" s="98">
        <v>0.59356813237840422</v>
      </c>
      <c r="AC343" s="100">
        <v>0</v>
      </c>
      <c r="AD343" s="96">
        <v>0</v>
      </c>
      <c r="AE343" s="95">
        <v>0</v>
      </c>
      <c r="AF343" s="95">
        <v>0</v>
      </c>
      <c r="AG343" s="96">
        <v>1</v>
      </c>
      <c r="AH343" s="96">
        <v>0.99561641381999111</v>
      </c>
      <c r="AI343" s="96">
        <v>0.99561641381999111</v>
      </c>
      <c r="AJ343" s="96">
        <v>18400</v>
      </c>
      <c r="AK343" s="96">
        <v>18400</v>
      </c>
      <c r="AL343" s="96">
        <v>16707.268781911011</v>
      </c>
      <c r="AM343" s="96">
        <v>18400</v>
      </c>
      <c r="AN343" s="96">
        <v>18643.09505436548</v>
      </c>
      <c r="AO343" s="96">
        <v>18400</v>
      </c>
      <c r="AP343" s="96">
        <v>10745.6</v>
      </c>
      <c r="AQ343" s="96">
        <v>10887.567511749439</v>
      </c>
      <c r="AR343" s="96">
        <v>10921.653635762639</v>
      </c>
      <c r="AS343" s="96">
        <v>0</v>
      </c>
      <c r="AT343" s="96">
        <v>18400</v>
      </c>
      <c r="AU343" s="96">
        <v>18701.461705073008</v>
      </c>
      <c r="AV343" s="96">
        <v>10887.567511749439</v>
      </c>
      <c r="AW343" s="96">
        <v>10921.653635762639</v>
      </c>
      <c r="AX343" s="96">
        <v>16928</v>
      </c>
      <c r="AY343" s="96">
        <v>16744</v>
      </c>
      <c r="AZ343" s="96">
        <v>16652</v>
      </c>
      <c r="BA343" s="96">
        <v>11684</v>
      </c>
      <c r="BB343" s="96">
        <v>18400</v>
      </c>
      <c r="BC343" s="96">
        <v>18400</v>
      </c>
      <c r="BD343" s="96">
        <v>18400</v>
      </c>
      <c r="BE343" s="96">
        <v>18400</v>
      </c>
      <c r="BF343" s="96">
        <v>18400</v>
      </c>
      <c r="BG343" s="96">
        <v>18400</v>
      </c>
      <c r="BH343" s="96">
        <v>18400</v>
      </c>
      <c r="BI343" s="96">
        <v>18400</v>
      </c>
      <c r="BJ343" s="96">
        <v>18400</v>
      </c>
      <c r="BK343" s="96">
        <v>18400</v>
      </c>
      <c r="BL343" s="96">
        <v>18400</v>
      </c>
      <c r="BM343" s="96">
        <v>18400</v>
      </c>
      <c r="BN343" s="96">
        <v>-80.497174328640142</v>
      </c>
      <c r="BO343" s="96">
        <v>-80.525646866981319</v>
      </c>
      <c r="BP343" s="96">
        <v>-80.554139554408891</v>
      </c>
      <c r="BQ343" s="96">
        <v>-80.583619303591547</v>
      </c>
      <c r="BR343" s="96">
        <v>-80.613120637606968</v>
      </c>
      <c r="BS343" s="96">
        <v>-80.642643580168112</v>
      </c>
      <c r="BT343" s="96">
        <v>-80.672188155026703</v>
      </c>
      <c r="BU343" s="96">
        <v>-80.70223925882712</v>
      </c>
      <c r="BV343" s="96">
        <v>-80.731827525274994</v>
      </c>
      <c r="BW343" s="96">
        <v>-80.761437495865977</v>
      </c>
      <c r="BX343" s="96">
        <v>-80.79106919449481</v>
      </c>
      <c r="BY343" s="96">
        <v>-80.820722645084857</v>
      </c>
      <c r="BZ343" s="96">
        <v>0</v>
      </c>
      <c r="CA343" s="96">
        <v>0</v>
      </c>
      <c r="CB343" s="96">
        <v>0</v>
      </c>
      <c r="CC343" s="96">
        <v>0</v>
      </c>
      <c r="CD343" s="96">
        <v>0</v>
      </c>
      <c r="CE343" s="96">
        <v>0</v>
      </c>
      <c r="CF343" s="96">
        <v>0</v>
      </c>
      <c r="CG343" s="96">
        <v>0</v>
      </c>
      <c r="CH343" s="96">
        <v>0</v>
      </c>
      <c r="CI343" s="96">
        <v>0</v>
      </c>
      <c r="CJ343" s="96">
        <v>0</v>
      </c>
      <c r="CK343" s="96">
        <v>0</v>
      </c>
      <c r="CL343" s="96">
        <v>18400</v>
      </c>
      <c r="CM343" s="96">
        <v>18400</v>
      </c>
      <c r="CN343" s="96">
        <v>18400</v>
      </c>
      <c r="CO343" s="96">
        <v>18400</v>
      </c>
      <c r="CP343" s="96">
        <v>18400</v>
      </c>
      <c r="CQ343" s="96">
        <v>18400</v>
      </c>
      <c r="CR343" s="96">
        <v>18400</v>
      </c>
      <c r="CS343" s="96">
        <v>18400</v>
      </c>
      <c r="CT343" s="96">
        <v>18400</v>
      </c>
      <c r="CU343" s="96">
        <v>18400</v>
      </c>
      <c r="CV343" s="96">
        <v>18400</v>
      </c>
      <c r="CW343" s="96">
        <v>18400</v>
      </c>
      <c r="CX343" s="96">
        <v>-80.497174328640142</v>
      </c>
      <c r="CY343" s="96">
        <v>-80.525646866981319</v>
      </c>
      <c r="CZ343" s="96">
        <v>-80.554139554408891</v>
      </c>
      <c r="DA343" s="96">
        <v>-80.583619303591547</v>
      </c>
      <c r="DB343" s="96">
        <v>-80.613120637606968</v>
      </c>
      <c r="DC343" s="96">
        <v>-80.642643580168112</v>
      </c>
      <c r="DD343" s="96">
        <v>-80.672188155026703</v>
      </c>
      <c r="DE343" s="96">
        <v>-80.70223925882712</v>
      </c>
      <c r="DF343" s="96">
        <v>-80.731827525274994</v>
      </c>
      <c r="DG343" s="96">
        <v>-80.761437495865977</v>
      </c>
      <c r="DH343" s="96">
        <v>-80.79106919449481</v>
      </c>
      <c r="DI343" s="96">
        <v>-80.820722645084857</v>
      </c>
      <c r="DJ343" s="96">
        <v>0</v>
      </c>
      <c r="DK343" s="96">
        <v>0</v>
      </c>
      <c r="DL343" s="96">
        <v>0</v>
      </c>
      <c r="DM343" s="96">
        <v>0</v>
      </c>
      <c r="DN343" s="96">
        <v>0</v>
      </c>
      <c r="DO343" s="96">
        <v>0</v>
      </c>
      <c r="DP343" s="96">
        <v>0</v>
      </c>
      <c r="DQ343" s="96">
        <v>0</v>
      </c>
      <c r="DR343" s="96">
        <v>0</v>
      </c>
      <c r="DS343" s="96">
        <v>0</v>
      </c>
      <c r="DT343" s="96">
        <v>0</v>
      </c>
      <c r="DU343" s="96">
        <v>0</v>
      </c>
      <c r="DV343" s="96">
        <v>-77.417490805560973</v>
      </c>
      <c r="DW343" s="96">
        <v>-70.908149379191428</v>
      </c>
      <c r="DX343" s="96">
        <v>-64.394181248683239</v>
      </c>
      <c r="DY343" s="96">
        <v>-57.65453077358886</v>
      </c>
      <c r="DZ343" s="96">
        <v>-50.909923866590027</v>
      </c>
      <c r="EA343" s="96">
        <v>-44.160355058131451</v>
      </c>
      <c r="EB343" s="96">
        <v>-37.405818870611178</v>
      </c>
      <c r="EC343" s="96">
        <v>-30.535456734396501</v>
      </c>
      <c r="ED343" s="96">
        <v>-23.770887665410982</v>
      </c>
      <c r="EE343" s="96">
        <v>-17.00133464583482</v>
      </c>
      <c r="EF343" s="96">
        <v>-10.22679216558133</v>
      </c>
      <c r="EG343" s="96">
        <v>-3.447254706433434</v>
      </c>
      <c r="EH343" s="101"/>
      <c r="EI343" s="99"/>
      <c r="EK343" s="101"/>
      <c r="EL343" s="99"/>
      <c r="EN343" s="101"/>
      <c r="EO343" s="99"/>
      <c r="EQ343" s="101"/>
      <c r="ER343" s="99"/>
    </row>
    <row r="344" spans="1:148" x14ac:dyDescent="0.3">
      <c r="A344" t="s">
        <v>43</v>
      </c>
      <c r="B344" t="s">
        <v>56</v>
      </c>
      <c r="C344" t="s">
        <v>76</v>
      </c>
      <c r="D344" t="s">
        <v>430</v>
      </c>
      <c r="E344" t="s">
        <v>782</v>
      </c>
      <c r="F344" s="94">
        <v>15200</v>
      </c>
      <c r="G344" s="95">
        <v>6</v>
      </c>
      <c r="H344" s="96">
        <v>1.04</v>
      </c>
      <c r="I344" s="96">
        <v>1.04</v>
      </c>
      <c r="J344" s="97">
        <v>0.91399252370532447</v>
      </c>
      <c r="K344" s="96">
        <v>1</v>
      </c>
      <c r="L344" s="96">
        <v>1.006572784939554</v>
      </c>
      <c r="M344" s="96">
        <v>1</v>
      </c>
      <c r="N344" s="98">
        <v>0.56799999999999995</v>
      </c>
      <c r="O344" s="98">
        <v>0.57173334184566693</v>
      </c>
      <c r="P344" s="98">
        <v>0.56820985244791078</v>
      </c>
      <c r="Q344" s="99">
        <v>0</v>
      </c>
      <c r="R344" s="96">
        <v>1</v>
      </c>
      <c r="S344" s="96">
        <v>1.000369458535054</v>
      </c>
      <c r="T344" s="99">
        <v>0</v>
      </c>
      <c r="U344" s="99">
        <v>0</v>
      </c>
      <c r="V344" s="95">
        <v>0</v>
      </c>
      <c r="W344" s="99">
        <v>0</v>
      </c>
      <c r="X344" s="99">
        <v>0</v>
      </c>
      <c r="Y344" s="95">
        <v>0</v>
      </c>
      <c r="Z344" s="95">
        <v>1</v>
      </c>
      <c r="AA344" s="98">
        <v>0.57173334184566693</v>
      </c>
      <c r="AB344" s="98">
        <v>0.56820985244791078</v>
      </c>
      <c r="AC344" s="100">
        <v>0</v>
      </c>
      <c r="AD344" s="96">
        <v>0</v>
      </c>
      <c r="AE344" s="95">
        <v>1</v>
      </c>
      <c r="AF344" s="95">
        <v>0</v>
      </c>
      <c r="AG344" s="96">
        <v>1.01</v>
      </c>
      <c r="AH344" s="96">
        <v>1.0087961468131059</v>
      </c>
      <c r="AI344" s="96">
        <v>1.018884398493223</v>
      </c>
      <c r="AJ344" s="96">
        <v>15808</v>
      </c>
      <c r="AK344" s="96">
        <v>15808</v>
      </c>
      <c r="AL344" s="96">
        <v>13892.686360320929</v>
      </c>
      <c r="AM344" s="96">
        <v>15200</v>
      </c>
      <c r="AN344" s="96">
        <v>15299.906331081231</v>
      </c>
      <c r="AO344" s="96">
        <v>15200</v>
      </c>
      <c r="AP344" s="96">
        <v>8633.5999999999985</v>
      </c>
      <c r="AQ344" s="96">
        <v>8690.3467960541366</v>
      </c>
      <c r="AR344" s="96">
        <v>8636.7897572082438</v>
      </c>
      <c r="AS344" s="96">
        <v>0</v>
      </c>
      <c r="AT344" s="96">
        <v>15200</v>
      </c>
      <c r="AU344" s="96">
        <v>15205.61576973282</v>
      </c>
      <c r="AV344" s="96">
        <v>8690.3467960541366</v>
      </c>
      <c r="AW344" s="96">
        <v>8636.7897572082438</v>
      </c>
      <c r="AX344" s="96">
        <v>13984</v>
      </c>
      <c r="AY344" s="96">
        <v>13832</v>
      </c>
      <c r="AZ344" s="96">
        <v>13984</v>
      </c>
      <c r="BA344" s="96">
        <v>9956</v>
      </c>
      <c r="BB344" s="96">
        <v>15200</v>
      </c>
      <c r="BC344" s="96">
        <v>15200</v>
      </c>
      <c r="BD344" s="96">
        <v>15200</v>
      </c>
      <c r="BE344" s="96">
        <v>15200</v>
      </c>
      <c r="BF344" s="96">
        <v>15200</v>
      </c>
      <c r="BG344" s="96">
        <v>15200</v>
      </c>
      <c r="BH344" s="96">
        <v>15200</v>
      </c>
      <c r="BI344" s="96">
        <v>15200</v>
      </c>
      <c r="BJ344" s="96">
        <v>15200</v>
      </c>
      <c r="BK344" s="96">
        <v>15200</v>
      </c>
      <c r="BL344" s="96">
        <v>15200</v>
      </c>
      <c r="BM344" s="96">
        <v>15200</v>
      </c>
      <c r="BN344" s="96">
        <v>747.6077862059808</v>
      </c>
      <c r="BO344" s="96">
        <v>747.50820861239208</v>
      </c>
      <c r="BP344" s="96">
        <v>747.40877296833651</v>
      </c>
      <c r="BQ344" s="96">
        <v>133.94818802964801</v>
      </c>
      <c r="BR344" s="96">
        <v>133.8496242415452</v>
      </c>
      <c r="BS344" s="96">
        <v>133.75120540019341</v>
      </c>
      <c r="BT344" s="96">
        <v>133.652931186084</v>
      </c>
      <c r="BU344" s="96">
        <v>133.55319379415911</v>
      </c>
      <c r="BV344" s="96">
        <v>133.45521023765909</v>
      </c>
      <c r="BW344" s="96">
        <v>133.35737035034191</v>
      </c>
      <c r="BX344" s="96">
        <v>133.2596738164417</v>
      </c>
      <c r="BY344" s="96">
        <v>133.16212032114501</v>
      </c>
      <c r="BZ344" s="96">
        <v>608.00000000000057</v>
      </c>
      <c r="CA344" s="96">
        <v>608.00000000000057</v>
      </c>
      <c r="CB344" s="96">
        <v>608.00000000000057</v>
      </c>
      <c r="CC344" s="96">
        <v>0</v>
      </c>
      <c r="CD344" s="96">
        <v>0</v>
      </c>
      <c r="CE344" s="96">
        <v>0</v>
      </c>
      <c r="CF344" s="96">
        <v>0</v>
      </c>
      <c r="CG344" s="96">
        <v>0</v>
      </c>
      <c r="CH344" s="96">
        <v>0</v>
      </c>
      <c r="CI344" s="96">
        <v>0</v>
      </c>
      <c r="CJ344" s="96">
        <v>0</v>
      </c>
      <c r="CK344" s="96">
        <v>0</v>
      </c>
      <c r="CL344" s="96">
        <v>15200</v>
      </c>
      <c r="CM344" s="96">
        <v>15200</v>
      </c>
      <c r="CN344" s="96">
        <v>15200</v>
      </c>
      <c r="CO344" s="96">
        <v>15200</v>
      </c>
      <c r="CP344" s="96">
        <v>15200</v>
      </c>
      <c r="CQ344" s="96">
        <v>15200</v>
      </c>
      <c r="CR344" s="96">
        <v>15200</v>
      </c>
      <c r="CS344" s="96">
        <v>15200</v>
      </c>
      <c r="CT344" s="96">
        <v>15200</v>
      </c>
      <c r="CU344" s="96">
        <v>15200</v>
      </c>
      <c r="CV344" s="96">
        <v>15200</v>
      </c>
      <c r="CW344" s="96">
        <v>15200</v>
      </c>
      <c r="CX344" s="96">
        <v>134.2382559672881</v>
      </c>
      <c r="CY344" s="96">
        <v>134.14250828114689</v>
      </c>
      <c r="CZ344" s="96">
        <v>134.04689708493851</v>
      </c>
      <c r="DA344" s="96">
        <v>133.94818802964801</v>
      </c>
      <c r="DB344" s="96">
        <v>133.8496242415452</v>
      </c>
      <c r="DC344" s="96">
        <v>133.75120540019341</v>
      </c>
      <c r="DD344" s="96">
        <v>133.652931186084</v>
      </c>
      <c r="DE344" s="96">
        <v>133.55319379415911</v>
      </c>
      <c r="DF344" s="96">
        <v>133.45521023765909</v>
      </c>
      <c r="DG344" s="96">
        <v>133.35737035034191</v>
      </c>
      <c r="DH344" s="96">
        <v>133.2596738164417</v>
      </c>
      <c r="DI344" s="96">
        <v>133.16212032114501</v>
      </c>
      <c r="DJ344" s="96">
        <v>0</v>
      </c>
      <c r="DK344" s="96">
        <v>0</v>
      </c>
      <c r="DL344" s="96">
        <v>0</v>
      </c>
      <c r="DM344" s="96">
        <v>0</v>
      </c>
      <c r="DN344" s="96">
        <v>0</v>
      </c>
      <c r="DO344" s="96">
        <v>0</v>
      </c>
      <c r="DP344" s="96">
        <v>0</v>
      </c>
      <c r="DQ344" s="96">
        <v>0</v>
      </c>
      <c r="DR344" s="96">
        <v>0</v>
      </c>
      <c r="DS344" s="96">
        <v>0</v>
      </c>
      <c r="DT344" s="96">
        <v>0</v>
      </c>
      <c r="DU344" s="96">
        <v>0</v>
      </c>
      <c r="DV344" s="96">
        <v>127.41248845771111</v>
      </c>
      <c r="DW344" s="96">
        <v>116.5755919854295</v>
      </c>
      <c r="DX344" s="96">
        <v>105.75400864598041</v>
      </c>
      <c r="DY344" s="96">
        <v>94.581658050928922</v>
      </c>
      <c r="DZ344" s="96">
        <v>83.425605950088226</v>
      </c>
      <c r="EA344" s="96">
        <v>72.285816704504498</v>
      </c>
      <c r="EB344" s="96">
        <v>61.16225477904802</v>
      </c>
      <c r="EC344" s="96">
        <v>49.872931406821408</v>
      </c>
      <c r="ED344" s="96">
        <v>38.781982497556022</v>
      </c>
      <c r="EE344" s="96">
        <v>27.707154345622339</v>
      </c>
      <c r="EF344" s="96">
        <v>16.648411829135231</v>
      </c>
      <c r="EG344" s="96">
        <v>5.6057199281436709</v>
      </c>
      <c r="EH344" s="101">
        <v>46113</v>
      </c>
      <c r="EI344" s="99">
        <v>0.04</v>
      </c>
      <c r="EJ344" t="s">
        <v>376</v>
      </c>
      <c r="EK344" s="101"/>
      <c r="EL344" s="99"/>
      <c r="EN344" s="101"/>
      <c r="EO344" s="99"/>
      <c r="EQ344" s="101"/>
      <c r="ER344" s="99"/>
    </row>
    <row r="345" spans="1:148" x14ac:dyDescent="0.3">
      <c r="A345" t="s">
        <v>43</v>
      </c>
      <c r="B345" t="s">
        <v>56</v>
      </c>
      <c r="C345" t="s">
        <v>77</v>
      </c>
      <c r="D345" t="s">
        <v>432</v>
      </c>
      <c r="E345" t="s">
        <v>783</v>
      </c>
      <c r="F345" s="94">
        <v>12000</v>
      </c>
      <c r="G345" s="95">
        <v>6</v>
      </c>
      <c r="H345" s="96">
        <v>1.05</v>
      </c>
      <c r="I345" s="96">
        <v>1.05</v>
      </c>
      <c r="J345" s="97">
        <v>0.90600747629467537</v>
      </c>
      <c r="K345" s="96">
        <v>1</v>
      </c>
      <c r="L345" s="96">
        <v>1.0154441592055621</v>
      </c>
      <c r="M345" s="96">
        <v>1</v>
      </c>
      <c r="N345" s="98">
        <v>0.59599999999999997</v>
      </c>
      <c r="O345" s="98">
        <v>0.60520471888651506</v>
      </c>
      <c r="P345" s="98">
        <v>0.6090145236521588</v>
      </c>
      <c r="Q345" s="99">
        <v>0</v>
      </c>
      <c r="R345" s="96">
        <v>1</v>
      </c>
      <c r="S345" s="96">
        <v>1.021836449080803</v>
      </c>
      <c r="T345" s="99">
        <v>0</v>
      </c>
      <c r="U345" s="99">
        <v>0</v>
      </c>
      <c r="V345" s="95">
        <v>0</v>
      </c>
      <c r="W345" s="99">
        <v>0</v>
      </c>
      <c r="X345" s="99">
        <v>0</v>
      </c>
      <c r="Y345" s="95">
        <v>0</v>
      </c>
      <c r="Z345" s="95">
        <v>1</v>
      </c>
      <c r="AA345" s="98">
        <v>0.60520471888651506</v>
      </c>
      <c r="AB345" s="98">
        <v>0.6090145236521588</v>
      </c>
      <c r="AC345" s="100">
        <v>0</v>
      </c>
      <c r="AD345" s="96">
        <v>0</v>
      </c>
      <c r="AE345" s="95">
        <v>1</v>
      </c>
      <c r="AF345" s="95">
        <v>0</v>
      </c>
      <c r="AG345" s="96">
        <v>1.0166666666666671</v>
      </c>
      <c r="AH345" s="96">
        <v>0.99124238763980388</v>
      </c>
      <c r="AI345" s="96">
        <v>1.0077635199237309</v>
      </c>
      <c r="AJ345" s="96">
        <v>12600</v>
      </c>
      <c r="AK345" s="96">
        <v>12600</v>
      </c>
      <c r="AL345" s="96">
        <v>10872.089715536111</v>
      </c>
      <c r="AM345" s="96">
        <v>12000</v>
      </c>
      <c r="AN345" s="96">
        <v>12185.329910466749</v>
      </c>
      <c r="AO345" s="96">
        <v>12000</v>
      </c>
      <c r="AP345" s="96">
        <v>7152</v>
      </c>
      <c r="AQ345" s="96">
        <v>7262.4566266381808</v>
      </c>
      <c r="AR345" s="96">
        <v>7308.1742838259061</v>
      </c>
      <c r="AS345" s="96">
        <v>0</v>
      </c>
      <c r="AT345" s="96">
        <v>12000</v>
      </c>
      <c r="AU345" s="96">
        <v>12262.03738896964</v>
      </c>
      <c r="AV345" s="96">
        <v>7262.4566266381808</v>
      </c>
      <c r="AW345" s="96">
        <v>7308.1742838259061</v>
      </c>
      <c r="AX345" s="96">
        <v>11040</v>
      </c>
      <c r="AY345" s="96">
        <v>10920</v>
      </c>
      <c r="AZ345" s="96">
        <v>10800</v>
      </c>
      <c r="BA345" s="96">
        <v>7500</v>
      </c>
      <c r="BB345" s="96">
        <v>12000</v>
      </c>
      <c r="BC345" s="96">
        <v>12000</v>
      </c>
      <c r="BD345" s="96">
        <v>12000</v>
      </c>
      <c r="BE345" s="96">
        <v>12000</v>
      </c>
      <c r="BF345" s="96">
        <v>12000</v>
      </c>
      <c r="BG345" s="96">
        <v>12000</v>
      </c>
      <c r="BH345" s="96">
        <v>12000</v>
      </c>
      <c r="BI345" s="96">
        <v>12000</v>
      </c>
      <c r="BJ345" s="96">
        <v>12000</v>
      </c>
      <c r="BK345" s="96">
        <v>12000</v>
      </c>
      <c r="BL345" s="96">
        <v>12000</v>
      </c>
      <c r="BM345" s="96">
        <v>12000</v>
      </c>
      <c r="BN345" s="96">
        <v>490.09308272293953</v>
      </c>
      <c r="BO345" s="96">
        <v>490.01554466100839</v>
      </c>
      <c r="BP345" s="96">
        <v>489.93789711742153</v>
      </c>
      <c r="BQ345" s="96">
        <v>489.85750209555778</v>
      </c>
      <c r="BR345" s="96">
        <v>-104.9742956775992</v>
      </c>
      <c r="BS345" s="96">
        <v>-105.0510864872636</v>
      </c>
      <c r="BT345" s="96">
        <v>-105.12798972721841</v>
      </c>
      <c r="BU345" s="96">
        <v>-105.20626914069631</v>
      </c>
      <c r="BV345" s="96">
        <v>-105.28339983654659</v>
      </c>
      <c r="BW345" s="96">
        <v>-105.3606437102346</v>
      </c>
      <c r="BX345" s="96">
        <v>-105.4380010110489</v>
      </c>
      <c r="BY345" s="96">
        <v>-105.51547198901631</v>
      </c>
      <c r="BZ345" s="96">
        <v>600.00000000000057</v>
      </c>
      <c r="CA345" s="96">
        <v>600.00000000000057</v>
      </c>
      <c r="CB345" s="96">
        <v>600.00000000000057</v>
      </c>
      <c r="CC345" s="96">
        <v>600.00000000000057</v>
      </c>
      <c r="CD345" s="96">
        <v>0</v>
      </c>
      <c r="CE345" s="96">
        <v>0</v>
      </c>
      <c r="CF345" s="96">
        <v>0</v>
      </c>
      <c r="CG345" s="96">
        <v>0</v>
      </c>
      <c r="CH345" s="96">
        <v>0</v>
      </c>
      <c r="CI345" s="96">
        <v>0</v>
      </c>
      <c r="CJ345" s="96">
        <v>0</v>
      </c>
      <c r="CK345" s="96">
        <v>0</v>
      </c>
      <c r="CL345" s="96">
        <v>12000</v>
      </c>
      <c r="CM345" s="96">
        <v>12000</v>
      </c>
      <c r="CN345" s="96">
        <v>12000</v>
      </c>
      <c r="CO345" s="96">
        <v>12000</v>
      </c>
      <c r="CP345" s="96">
        <v>12000</v>
      </c>
      <c r="CQ345" s="96">
        <v>12000</v>
      </c>
      <c r="CR345" s="96">
        <v>12000</v>
      </c>
      <c r="CS345" s="96">
        <v>12000</v>
      </c>
      <c r="CT345" s="96">
        <v>12000</v>
      </c>
      <c r="CU345" s="96">
        <v>12000</v>
      </c>
      <c r="CV345" s="96">
        <v>12000</v>
      </c>
      <c r="CW345" s="96">
        <v>12000</v>
      </c>
      <c r="CX345" s="96">
        <v>-104.6732545495814</v>
      </c>
      <c r="CY345" s="96">
        <v>-104.7471003228497</v>
      </c>
      <c r="CZ345" s="96">
        <v>-104.8210503643601</v>
      </c>
      <c r="DA345" s="96">
        <v>-104.8976170518503</v>
      </c>
      <c r="DB345" s="96">
        <v>-104.9742956775992</v>
      </c>
      <c r="DC345" s="96">
        <v>-105.0510864872636</v>
      </c>
      <c r="DD345" s="96">
        <v>-105.12798972721841</v>
      </c>
      <c r="DE345" s="96">
        <v>-105.20626914069631</v>
      </c>
      <c r="DF345" s="96">
        <v>-105.28339983654659</v>
      </c>
      <c r="DG345" s="96">
        <v>-105.3606437102346</v>
      </c>
      <c r="DH345" s="96">
        <v>-105.4380010110489</v>
      </c>
      <c r="DI345" s="96">
        <v>-105.51547198901631</v>
      </c>
      <c r="DJ345" s="96">
        <v>0</v>
      </c>
      <c r="DK345" s="96">
        <v>0</v>
      </c>
      <c r="DL345" s="96">
        <v>0</v>
      </c>
      <c r="DM345" s="96">
        <v>0</v>
      </c>
      <c r="DN345" s="96">
        <v>0</v>
      </c>
      <c r="DO345" s="96">
        <v>0</v>
      </c>
      <c r="DP345" s="96">
        <v>0</v>
      </c>
      <c r="DQ345" s="96">
        <v>0</v>
      </c>
      <c r="DR345" s="96">
        <v>0</v>
      </c>
      <c r="DS345" s="96">
        <v>0</v>
      </c>
      <c r="DT345" s="96">
        <v>0</v>
      </c>
      <c r="DU345" s="96">
        <v>0</v>
      </c>
      <c r="DV345" s="96">
        <v>-101.11018695982391</v>
      </c>
      <c r="DW345" s="96">
        <v>-92.641737032570504</v>
      </c>
      <c r="DX345" s="96">
        <v>-84.161224514430984</v>
      </c>
      <c r="DY345" s="96">
        <v>-75.380526697270682</v>
      </c>
      <c r="DZ345" s="96">
        <v>-66.586878468066317</v>
      </c>
      <c r="EA345" s="96">
        <v>-57.780251155363338</v>
      </c>
      <c r="EB345" s="96">
        <v>-48.96061600300294</v>
      </c>
      <c r="EC345" s="96">
        <v>-39.983037499242258</v>
      </c>
      <c r="ED345" s="96">
        <v>-31.13708562698525</v>
      </c>
      <c r="EE345" s="96">
        <v>-22.27803865894851</v>
      </c>
      <c r="EF345" s="96">
        <v>-13.40586749562922</v>
      </c>
      <c r="EG345" s="96">
        <v>-4.5205429512336082</v>
      </c>
      <c r="EH345" s="101">
        <v>46143</v>
      </c>
      <c r="EI345" s="99">
        <v>0.05</v>
      </c>
      <c r="EJ345" t="s">
        <v>376</v>
      </c>
      <c r="EK345" s="101"/>
      <c r="EL345" s="99"/>
      <c r="EN345" s="101"/>
      <c r="EO345" s="99"/>
      <c r="EQ345" s="101"/>
      <c r="ER345" s="99"/>
    </row>
    <row r="346" spans="1:148" x14ac:dyDescent="0.3">
      <c r="A346" t="s">
        <v>43</v>
      </c>
      <c r="B346" t="s">
        <v>56</v>
      </c>
      <c r="C346" t="s">
        <v>78</v>
      </c>
      <c r="D346" t="s">
        <v>434</v>
      </c>
      <c r="E346" t="s">
        <v>784</v>
      </c>
      <c r="F346" s="94">
        <v>8800</v>
      </c>
      <c r="G346" s="95">
        <v>6</v>
      </c>
      <c r="H346" s="96">
        <v>1</v>
      </c>
      <c r="I346" s="96">
        <v>1.0024999999999999</v>
      </c>
      <c r="J346" s="97">
        <v>0.91199626185266247</v>
      </c>
      <c r="K346" s="96">
        <v>0.99750623441396513</v>
      </c>
      <c r="L346" s="96">
        <v>1.008776064642062</v>
      </c>
      <c r="M346" s="96">
        <v>1</v>
      </c>
      <c r="N346" s="98">
        <v>0.57999999999999996</v>
      </c>
      <c r="O346" s="98">
        <v>0.58363103989266396</v>
      </c>
      <c r="P346" s="98">
        <v>0.56219536977999618</v>
      </c>
      <c r="Q346" s="99">
        <v>0</v>
      </c>
      <c r="R346" s="96">
        <v>0.96385542168674709</v>
      </c>
      <c r="S346" s="96">
        <v>1.00565120025301</v>
      </c>
      <c r="T346" s="99">
        <v>2.4999999999999471E-3</v>
      </c>
      <c r="U346" s="99">
        <v>3.4912718204488602E-2</v>
      </c>
      <c r="V346" s="95">
        <v>0</v>
      </c>
      <c r="W346" s="99">
        <v>0</v>
      </c>
      <c r="X346" s="99">
        <v>0</v>
      </c>
      <c r="Y346" s="95">
        <v>0</v>
      </c>
      <c r="Z346" s="95">
        <v>1</v>
      </c>
      <c r="AA346" s="98">
        <v>0.58363103989266396</v>
      </c>
      <c r="AB346" s="98">
        <v>0.56219536977999618</v>
      </c>
      <c r="AC346" s="100">
        <v>0</v>
      </c>
      <c r="AD346" s="96">
        <v>0</v>
      </c>
      <c r="AE346" s="95">
        <v>0</v>
      </c>
      <c r="AF346" s="95">
        <v>1</v>
      </c>
      <c r="AG346" s="96">
        <v>1.01</v>
      </c>
      <c r="AH346" s="96">
        <v>1.0043932196204439</v>
      </c>
      <c r="AI346" s="96">
        <v>1.014437079273494</v>
      </c>
      <c r="AJ346" s="96">
        <v>8800</v>
      </c>
      <c r="AK346" s="96">
        <v>8822</v>
      </c>
      <c r="AL346" s="96">
        <v>8025.5671043034299</v>
      </c>
      <c r="AM346" s="96">
        <v>8778.0548628428933</v>
      </c>
      <c r="AN346" s="96">
        <v>8877.2293688501413</v>
      </c>
      <c r="AO346" s="96">
        <v>8800</v>
      </c>
      <c r="AP346" s="96">
        <v>5104</v>
      </c>
      <c r="AQ346" s="96">
        <v>5135.9531510554434</v>
      </c>
      <c r="AR346" s="96">
        <v>4947.3192540639666</v>
      </c>
      <c r="AS346" s="96">
        <v>0</v>
      </c>
      <c r="AT346" s="96">
        <v>8481.9277108433744</v>
      </c>
      <c r="AU346" s="96">
        <v>8849.7305622264903</v>
      </c>
      <c r="AV346" s="96">
        <v>5135.9531510554434</v>
      </c>
      <c r="AW346" s="96">
        <v>4947.3192540639666</v>
      </c>
      <c r="AX346" s="96">
        <v>8096</v>
      </c>
      <c r="AY346" s="96">
        <v>8008</v>
      </c>
      <c r="AZ346" s="96">
        <v>8052</v>
      </c>
      <c r="BA346" s="96">
        <v>5676</v>
      </c>
      <c r="BB346" s="96">
        <v>8800</v>
      </c>
      <c r="BC346" s="96">
        <v>8800</v>
      </c>
      <c r="BD346" s="96">
        <v>8800</v>
      </c>
      <c r="BE346" s="96">
        <v>8800</v>
      </c>
      <c r="BF346" s="96">
        <v>8800</v>
      </c>
      <c r="BG346" s="96">
        <v>8800</v>
      </c>
      <c r="BH346" s="96">
        <v>8800</v>
      </c>
      <c r="BI346" s="96">
        <v>8800</v>
      </c>
      <c r="BJ346" s="96">
        <v>8800</v>
      </c>
      <c r="BK346" s="96">
        <v>8800</v>
      </c>
      <c r="BL346" s="96">
        <v>8800</v>
      </c>
      <c r="BM346" s="96">
        <v>8800</v>
      </c>
      <c r="BN346" s="96">
        <v>38.737766307068711</v>
      </c>
      <c r="BO346" s="96">
        <v>38.723989101343108</v>
      </c>
      <c r="BP346" s="96">
        <v>38.710221691945357</v>
      </c>
      <c r="BQ346" s="96">
        <v>38.695997879672113</v>
      </c>
      <c r="BR346" s="96">
        <v>38.681784516448133</v>
      </c>
      <c r="BS346" s="96">
        <v>38.667581590764399</v>
      </c>
      <c r="BT346" s="96">
        <v>38.653389091127544</v>
      </c>
      <c r="BU346" s="96">
        <v>38.63897459956469</v>
      </c>
      <c r="BV346" s="96">
        <v>38.624803088060489</v>
      </c>
      <c r="BW346" s="96">
        <v>392.15506764675928</v>
      </c>
      <c r="BX346" s="96">
        <v>392.14035087719179</v>
      </c>
      <c r="BY346" s="96">
        <v>392.12564489102141</v>
      </c>
      <c r="BZ346" s="96">
        <v>0</v>
      </c>
      <c r="CA346" s="96">
        <v>0</v>
      </c>
      <c r="CB346" s="96">
        <v>0</v>
      </c>
      <c r="CC346" s="96">
        <v>0</v>
      </c>
      <c r="CD346" s="96">
        <v>0</v>
      </c>
      <c r="CE346" s="96">
        <v>0</v>
      </c>
      <c r="CF346" s="96">
        <v>0</v>
      </c>
      <c r="CG346" s="96">
        <v>0</v>
      </c>
      <c r="CH346" s="96">
        <v>0</v>
      </c>
      <c r="CI346" s="96">
        <v>352.00000000000028</v>
      </c>
      <c r="CJ346" s="96">
        <v>352.00000000000028</v>
      </c>
      <c r="CK346" s="96">
        <v>352.00000000000028</v>
      </c>
      <c r="CL346" s="96">
        <v>8800</v>
      </c>
      <c r="CM346" s="96">
        <v>8800</v>
      </c>
      <c r="CN346" s="96">
        <v>8800</v>
      </c>
      <c r="CO346" s="96">
        <v>8800</v>
      </c>
      <c r="CP346" s="96">
        <v>8800</v>
      </c>
      <c r="CQ346" s="96">
        <v>8800</v>
      </c>
      <c r="CR346" s="96">
        <v>8800</v>
      </c>
      <c r="CS346" s="96">
        <v>8800</v>
      </c>
      <c r="CT346" s="96">
        <v>8800</v>
      </c>
      <c r="CU346" s="96">
        <v>8800</v>
      </c>
      <c r="CV346" s="96">
        <v>8800</v>
      </c>
      <c r="CW346" s="96">
        <v>8800</v>
      </c>
      <c r="CX346" s="96">
        <v>38.737766307068711</v>
      </c>
      <c r="CY346" s="96">
        <v>38.723989101343108</v>
      </c>
      <c r="CZ346" s="96">
        <v>38.710221691945357</v>
      </c>
      <c r="DA346" s="96">
        <v>38.695997879672113</v>
      </c>
      <c r="DB346" s="96">
        <v>38.681784516448133</v>
      </c>
      <c r="DC346" s="96">
        <v>38.667581590764399</v>
      </c>
      <c r="DD346" s="96">
        <v>38.653389091127544</v>
      </c>
      <c r="DE346" s="96">
        <v>38.63897459956469</v>
      </c>
      <c r="DF346" s="96">
        <v>38.624803088060489</v>
      </c>
      <c r="DG346" s="96">
        <v>38.610641968037029</v>
      </c>
      <c r="DH346" s="96">
        <v>38.596491228069318</v>
      </c>
      <c r="DI346" s="96">
        <v>38.582350856751901</v>
      </c>
      <c r="DJ346" s="96">
        <v>352.00000000000028</v>
      </c>
      <c r="DK346" s="96">
        <v>352.00000000000028</v>
      </c>
      <c r="DL346" s="96">
        <v>352.00000000000028</v>
      </c>
      <c r="DM346" s="96">
        <v>352.00000000000028</v>
      </c>
      <c r="DN346" s="96">
        <v>352.00000000000028</v>
      </c>
      <c r="DO346" s="96">
        <v>352.00000000000028</v>
      </c>
      <c r="DP346" s="96">
        <v>352.00000000000028</v>
      </c>
      <c r="DQ346" s="96">
        <v>352.00000000000028</v>
      </c>
      <c r="DR346" s="96">
        <v>352.00000000000028</v>
      </c>
      <c r="DS346" s="96">
        <v>0</v>
      </c>
      <c r="DT346" s="96">
        <v>0</v>
      </c>
      <c r="DU346" s="96">
        <v>0</v>
      </c>
      <c r="DV346" s="96">
        <v>390.40737738873582</v>
      </c>
      <c r="DW346" s="96">
        <v>387.15310103107748</v>
      </c>
      <c r="DX346" s="96">
        <v>383.90112850295088</v>
      </c>
      <c r="DY346" s="96">
        <v>380.54133931462923</v>
      </c>
      <c r="DZ346" s="96">
        <v>377.18400748188168</v>
      </c>
      <c r="EA346" s="96">
        <v>373.82913030971298</v>
      </c>
      <c r="EB346" s="96">
        <v>370.47670510708463</v>
      </c>
      <c r="EC346" s="96">
        <v>367.07183193901471</v>
      </c>
      <c r="ED346" s="96">
        <v>363.72434270389181</v>
      </c>
      <c r="EE346" s="96">
        <v>8.0570166777372165</v>
      </c>
      <c r="EF346" s="96">
        <v>4.8429742178628388</v>
      </c>
      <c r="EG346" s="96">
        <v>1.631276497778877</v>
      </c>
      <c r="EH346" s="101">
        <v>46661</v>
      </c>
      <c r="EI346" s="99">
        <v>0.04</v>
      </c>
      <c r="EJ346" t="s">
        <v>377</v>
      </c>
      <c r="EK346" s="101"/>
      <c r="EL346" s="99"/>
      <c r="EN346" s="101"/>
      <c r="EO346" s="99"/>
      <c r="EQ346" s="101"/>
      <c r="ER346" s="99"/>
    </row>
    <row r="347" spans="1:148" x14ac:dyDescent="0.3">
      <c r="A347" t="s">
        <v>43</v>
      </c>
      <c r="B347" t="s">
        <v>56</v>
      </c>
      <c r="C347" t="s">
        <v>84</v>
      </c>
      <c r="D347" t="s">
        <v>436</v>
      </c>
      <c r="E347" t="s">
        <v>785</v>
      </c>
      <c r="F347" s="94">
        <v>19200</v>
      </c>
      <c r="G347" s="95">
        <v>6</v>
      </c>
      <c r="H347" s="96">
        <v>1.02</v>
      </c>
      <c r="I347" s="96">
        <v>1.02</v>
      </c>
      <c r="J347" s="97">
        <v>0.91798504741064912</v>
      </c>
      <c r="K347" s="96">
        <v>0.99999999999999978</v>
      </c>
      <c r="L347" s="96">
        <v>1.002194973213381</v>
      </c>
      <c r="M347" s="96">
        <v>1</v>
      </c>
      <c r="N347" s="98">
        <v>0.56399999999999995</v>
      </c>
      <c r="O347" s="98">
        <v>0.5652379648923469</v>
      </c>
      <c r="P347" s="98">
        <v>0.55834346642527588</v>
      </c>
      <c r="Q347" s="99">
        <v>0</v>
      </c>
      <c r="R347" s="96">
        <v>0.99999999999999978</v>
      </c>
      <c r="S347" s="96">
        <v>0.98997068515119868</v>
      </c>
      <c r="T347" s="99">
        <v>0</v>
      </c>
      <c r="U347" s="99">
        <v>0</v>
      </c>
      <c r="V347" s="95">
        <v>0</v>
      </c>
      <c r="W347" s="99">
        <v>0</v>
      </c>
      <c r="X347" s="99">
        <v>0</v>
      </c>
      <c r="Y347" s="95">
        <v>0</v>
      </c>
      <c r="Z347" s="95">
        <v>1</v>
      </c>
      <c r="AA347" s="98">
        <v>0.5652379648923469</v>
      </c>
      <c r="AB347" s="98">
        <v>0.55834346642527588</v>
      </c>
      <c r="AC347" s="100">
        <v>0</v>
      </c>
      <c r="AD347" s="96">
        <v>0</v>
      </c>
      <c r="AE347" s="95">
        <v>1</v>
      </c>
      <c r="AF347" s="95">
        <v>0</v>
      </c>
      <c r="AG347" s="96">
        <v>1.01</v>
      </c>
      <c r="AH347" s="96">
        <v>1.0176314239537809</v>
      </c>
      <c r="AI347" s="96">
        <v>1.0278085171090019</v>
      </c>
      <c r="AJ347" s="96">
        <v>19584</v>
      </c>
      <c r="AK347" s="96">
        <v>19584</v>
      </c>
      <c r="AL347" s="96">
        <v>17625.312910284461</v>
      </c>
      <c r="AM347" s="96">
        <v>19200</v>
      </c>
      <c r="AN347" s="96">
        <v>19242.143485696921</v>
      </c>
      <c r="AO347" s="96">
        <v>19200</v>
      </c>
      <c r="AP347" s="96">
        <v>10828.8</v>
      </c>
      <c r="AQ347" s="96">
        <v>10852.568925933059</v>
      </c>
      <c r="AR347" s="96">
        <v>10720.1945553653</v>
      </c>
      <c r="AS347" s="96">
        <v>0</v>
      </c>
      <c r="AT347" s="96">
        <v>19200</v>
      </c>
      <c r="AU347" s="96">
        <v>19007.437154903011</v>
      </c>
      <c r="AV347" s="96">
        <v>10852.568925933059</v>
      </c>
      <c r="AW347" s="96">
        <v>10720.1945553653</v>
      </c>
      <c r="AX347" s="96">
        <v>17664</v>
      </c>
      <c r="AY347" s="96">
        <v>17472</v>
      </c>
      <c r="AZ347" s="96">
        <v>17856</v>
      </c>
      <c r="BA347" s="96">
        <v>11808</v>
      </c>
      <c r="BB347" s="96">
        <v>19200</v>
      </c>
      <c r="BC347" s="96">
        <v>19200</v>
      </c>
      <c r="BD347" s="96">
        <v>19200</v>
      </c>
      <c r="BE347" s="96">
        <v>19200</v>
      </c>
      <c r="BF347" s="96">
        <v>19200</v>
      </c>
      <c r="BG347" s="96">
        <v>19200</v>
      </c>
      <c r="BH347" s="96">
        <v>19200</v>
      </c>
      <c r="BI347" s="96">
        <v>19200</v>
      </c>
      <c r="BJ347" s="96">
        <v>19200</v>
      </c>
      <c r="BK347" s="96">
        <v>19200</v>
      </c>
      <c r="BL347" s="96">
        <v>19200</v>
      </c>
      <c r="BM347" s="96">
        <v>19200</v>
      </c>
      <c r="BN347" s="96">
        <v>732.07947019867697</v>
      </c>
      <c r="BO347" s="96">
        <v>731.58017067419087</v>
      </c>
      <c r="BP347" s="96">
        <v>731.0823015295</v>
      </c>
      <c r="BQ347" s="96">
        <v>730.56905287144923</v>
      </c>
      <c r="BR347" s="96">
        <v>730.05731990704703</v>
      </c>
      <c r="BS347" s="96">
        <v>729.54709593213067</v>
      </c>
      <c r="BT347" s="96">
        <v>338.27291596273739</v>
      </c>
      <c r="BU347" s="96">
        <v>337.76749566223288</v>
      </c>
      <c r="BV347" s="96">
        <v>337.27169911206261</v>
      </c>
      <c r="BW347" s="96">
        <v>336.7773559517488</v>
      </c>
      <c r="BX347" s="96">
        <v>336.28445979989579</v>
      </c>
      <c r="BY347" s="96">
        <v>335.79300431240711</v>
      </c>
      <c r="BZ347" s="96">
        <v>384.00000000000028</v>
      </c>
      <c r="CA347" s="96">
        <v>384.00000000000028</v>
      </c>
      <c r="CB347" s="96">
        <v>384.00000000000028</v>
      </c>
      <c r="CC347" s="96">
        <v>384.00000000000028</v>
      </c>
      <c r="CD347" s="96">
        <v>384.00000000000028</v>
      </c>
      <c r="CE347" s="96">
        <v>384.00000000000028</v>
      </c>
      <c r="CF347" s="96">
        <v>0</v>
      </c>
      <c r="CG347" s="96">
        <v>0</v>
      </c>
      <c r="CH347" s="96">
        <v>0</v>
      </c>
      <c r="CI347" s="96">
        <v>0</v>
      </c>
      <c r="CJ347" s="96">
        <v>0</v>
      </c>
      <c r="CK347" s="96">
        <v>0</v>
      </c>
      <c r="CL347" s="96">
        <v>19200</v>
      </c>
      <c r="CM347" s="96">
        <v>19200</v>
      </c>
      <c r="CN347" s="96">
        <v>19200</v>
      </c>
      <c r="CO347" s="96">
        <v>19200</v>
      </c>
      <c r="CP347" s="96">
        <v>19200</v>
      </c>
      <c r="CQ347" s="96">
        <v>19200</v>
      </c>
      <c r="CR347" s="96">
        <v>19200</v>
      </c>
      <c r="CS347" s="96">
        <v>19200</v>
      </c>
      <c r="CT347" s="96">
        <v>19200</v>
      </c>
      <c r="CU347" s="96">
        <v>19200</v>
      </c>
      <c r="CV347" s="96">
        <v>19200</v>
      </c>
      <c r="CW347" s="96">
        <v>19200</v>
      </c>
      <c r="CX347" s="96">
        <v>341.25438254772291</v>
      </c>
      <c r="CY347" s="96">
        <v>340.76487320998871</v>
      </c>
      <c r="CZ347" s="96">
        <v>340.2767662053904</v>
      </c>
      <c r="DA347" s="96">
        <v>339.77358124651721</v>
      </c>
      <c r="DB347" s="96">
        <v>339.27188226181221</v>
      </c>
      <c r="DC347" s="96">
        <v>338.77166267855762</v>
      </c>
      <c r="DD347" s="96">
        <v>338.27291596273739</v>
      </c>
      <c r="DE347" s="96">
        <v>337.76749566223288</v>
      </c>
      <c r="DF347" s="96">
        <v>337.27169911206261</v>
      </c>
      <c r="DG347" s="96">
        <v>336.7773559517488</v>
      </c>
      <c r="DH347" s="96">
        <v>336.28445979989579</v>
      </c>
      <c r="DI347" s="96">
        <v>335.79300431240711</v>
      </c>
      <c r="DJ347" s="96">
        <v>0</v>
      </c>
      <c r="DK347" s="96">
        <v>0</v>
      </c>
      <c r="DL347" s="96">
        <v>0</v>
      </c>
      <c r="DM347" s="96">
        <v>0</v>
      </c>
      <c r="DN347" s="96">
        <v>0</v>
      </c>
      <c r="DO347" s="96">
        <v>0</v>
      </c>
      <c r="DP347" s="96">
        <v>0</v>
      </c>
      <c r="DQ347" s="96">
        <v>0</v>
      </c>
      <c r="DR347" s="96">
        <v>0</v>
      </c>
      <c r="DS347" s="96">
        <v>0</v>
      </c>
      <c r="DT347" s="96">
        <v>0</v>
      </c>
      <c r="DU347" s="96">
        <v>0</v>
      </c>
      <c r="DV347" s="96">
        <v>321.05640878426982</v>
      </c>
      <c r="DW347" s="96">
        <v>293.54291584052129</v>
      </c>
      <c r="DX347" s="96">
        <v>266.10687022900657</v>
      </c>
      <c r="DY347" s="96">
        <v>237.8218717991459</v>
      </c>
      <c r="DZ347" s="96">
        <v>209.61895247609451</v>
      </c>
      <c r="EA347" s="96">
        <v>181.49775550435689</v>
      </c>
      <c r="EB347" s="96">
        <v>153.45792619296219</v>
      </c>
      <c r="EC347" s="96">
        <v>125.0414436603066</v>
      </c>
      <c r="ED347" s="96">
        <v>97.164613238109609</v>
      </c>
      <c r="EE347" s="96">
        <v>69.36809294417543</v>
      </c>
      <c r="EF347" s="96">
        <v>41.651536230519071</v>
      </c>
      <c r="EG347" s="96">
        <v>14.01459854014746</v>
      </c>
      <c r="EH347" s="101">
        <v>46204</v>
      </c>
      <c r="EI347" s="99">
        <v>0.02</v>
      </c>
      <c r="EJ347" t="s">
        <v>376</v>
      </c>
      <c r="EK347" s="101"/>
      <c r="EL347" s="99"/>
      <c r="EN347" s="101"/>
      <c r="EO347" s="99"/>
      <c r="EQ347" s="101"/>
      <c r="ER347" s="99"/>
    </row>
    <row r="348" spans="1:148" x14ac:dyDescent="0.3">
      <c r="A348" t="s">
        <v>43</v>
      </c>
      <c r="B348" t="s">
        <v>56</v>
      </c>
      <c r="C348" t="s">
        <v>89</v>
      </c>
      <c r="D348" t="s">
        <v>438</v>
      </c>
      <c r="E348" t="s">
        <v>786</v>
      </c>
      <c r="F348" s="94">
        <v>16000</v>
      </c>
      <c r="G348" s="95">
        <v>6</v>
      </c>
      <c r="H348" s="96">
        <v>1.03</v>
      </c>
      <c r="I348" s="96">
        <v>1.0297916666666671</v>
      </c>
      <c r="J348" s="97">
        <v>0.90999999999999981</v>
      </c>
      <c r="K348" s="96">
        <v>1.000202306291726</v>
      </c>
      <c r="L348" s="96">
        <v>1.0109890109890109</v>
      </c>
      <c r="M348" s="96">
        <v>1</v>
      </c>
      <c r="N348" s="98">
        <v>0.59199999999999997</v>
      </c>
      <c r="O348" s="98">
        <v>0.59862657593266544</v>
      </c>
      <c r="P348" s="98">
        <v>0.59850549450549462</v>
      </c>
      <c r="Q348" s="99">
        <v>0</v>
      </c>
      <c r="R348" s="96">
        <v>1</v>
      </c>
      <c r="S348" s="96">
        <v>1.0109890109890109</v>
      </c>
      <c r="T348" s="99">
        <v>-2.022653721680534E-4</v>
      </c>
      <c r="U348" s="99">
        <v>2.023062917255736E-4</v>
      </c>
      <c r="V348" s="95">
        <v>0</v>
      </c>
      <c r="W348" s="99">
        <v>0</v>
      </c>
      <c r="X348" s="99">
        <v>0</v>
      </c>
      <c r="Y348" s="95">
        <v>0</v>
      </c>
      <c r="Z348" s="95">
        <v>1</v>
      </c>
      <c r="AA348" s="98">
        <v>0.59862657593266544</v>
      </c>
      <c r="AB348" s="98">
        <v>0.59850549450549462</v>
      </c>
      <c r="AC348" s="100">
        <v>0</v>
      </c>
      <c r="AD348" s="96">
        <v>0</v>
      </c>
      <c r="AE348" s="95">
        <v>1</v>
      </c>
      <c r="AF348" s="95">
        <v>0</v>
      </c>
      <c r="AG348" s="96">
        <v>1.0175000000000001</v>
      </c>
      <c r="AH348" s="96">
        <v>1</v>
      </c>
      <c r="AI348" s="96">
        <v>1.0175000000000001</v>
      </c>
      <c r="AJ348" s="96">
        <v>16480</v>
      </c>
      <c r="AK348" s="96">
        <v>16476.666666666672</v>
      </c>
      <c r="AL348" s="96">
        <v>14560</v>
      </c>
      <c r="AM348" s="96">
        <v>16003.236900667611</v>
      </c>
      <c r="AN348" s="96">
        <v>16175.82417582418</v>
      </c>
      <c r="AO348" s="96">
        <v>16000</v>
      </c>
      <c r="AP348" s="96">
        <v>9472</v>
      </c>
      <c r="AQ348" s="96">
        <v>9578.0252149226471</v>
      </c>
      <c r="AR348" s="96">
        <v>9576.0879120879144</v>
      </c>
      <c r="AS348" s="96">
        <v>0</v>
      </c>
      <c r="AT348" s="96">
        <v>16000</v>
      </c>
      <c r="AU348" s="96">
        <v>16175.82417582418</v>
      </c>
      <c r="AV348" s="96">
        <v>9578.0252149226471</v>
      </c>
      <c r="AW348" s="96">
        <v>9576.0879120879144</v>
      </c>
      <c r="AX348" s="96">
        <v>14720</v>
      </c>
      <c r="AY348" s="96">
        <v>14560</v>
      </c>
      <c r="AZ348" s="96">
        <v>14560</v>
      </c>
      <c r="BA348" s="96">
        <v>10160</v>
      </c>
      <c r="BB348" s="96">
        <v>16000</v>
      </c>
      <c r="BC348" s="96">
        <v>16000</v>
      </c>
      <c r="BD348" s="96">
        <v>16000</v>
      </c>
      <c r="BE348" s="96">
        <v>16000</v>
      </c>
      <c r="BF348" s="96">
        <v>16000</v>
      </c>
      <c r="BG348" s="96">
        <v>16000</v>
      </c>
      <c r="BH348" s="96">
        <v>16000</v>
      </c>
      <c r="BI348" s="96">
        <v>16000</v>
      </c>
      <c r="BJ348" s="96">
        <v>16000</v>
      </c>
      <c r="BK348" s="96">
        <v>16000</v>
      </c>
      <c r="BL348" s="96">
        <v>16000</v>
      </c>
      <c r="BM348" s="96">
        <v>16000</v>
      </c>
      <c r="BN348" s="96">
        <v>480.00000000000051</v>
      </c>
      <c r="BO348" s="96">
        <v>480.00000000000051</v>
      </c>
      <c r="BP348" s="96">
        <v>480.00000000000051</v>
      </c>
      <c r="BQ348" s="96">
        <v>480.00000000000051</v>
      </c>
      <c r="BR348" s="96">
        <v>480.00000000000051</v>
      </c>
      <c r="BS348" s="96">
        <v>480.00000000000051</v>
      </c>
      <c r="BT348" s="96">
        <v>480.00000000000051</v>
      </c>
      <c r="BU348" s="96">
        <v>0</v>
      </c>
      <c r="BV348" s="96">
        <v>0</v>
      </c>
      <c r="BW348" s="96">
        <v>0</v>
      </c>
      <c r="BX348" s="96">
        <v>0</v>
      </c>
      <c r="BY348" s="96">
        <v>0</v>
      </c>
      <c r="BZ348" s="96">
        <v>480.00000000000051</v>
      </c>
      <c r="CA348" s="96">
        <v>480.00000000000051</v>
      </c>
      <c r="CB348" s="96">
        <v>480.00000000000051</v>
      </c>
      <c r="CC348" s="96">
        <v>480.00000000000051</v>
      </c>
      <c r="CD348" s="96">
        <v>480.00000000000051</v>
      </c>
      <c r="CE348" s="96">
        <v>480.00000000000051</v>
      </c>
      <c r="CF348" s="96">
        <v>480.00000000000051</v>
      </c>
      <c r="CG348" s="96">
        <v>0</v>
      </c>
      <c r="CH348" s="96">
        <v>0</v>
      </c>
      <c r="CI348" s="96">
        <v>0</v>
      </c>
      <c r="CJ348" s="96">
        <v>0</v>
      </c>
      <c r="CK348" s="96">
        <v>0</v>
      </c>
      <c r="CL348" s="96">
        <v>16000</v>
      </c>
      <c r="CM348" s="96">
        <v>16000</v>
      </c>
      <c r="CN348" s="96">
        <v>16000</v>
      </c>
      <c r="CO348" s="96">
        <v>16000</v>
      </c>
      <c r="CP348" s="96">
        <v>16000</v>
      </c>
      <c r="CQ348" s="96">
        <v>16000</v>
      </c>
      <c r="CR348" s="96">
        <v>16000</v>
      </c>
      <c r="CS348" s="96">
        <v>16000</v>
      </c>
      <c r="CT348" s="96">
        <v>16000</v>
      </c>
      <c r="CU348" s="96">
        <v>16000</v>
      </c>
      <c r="CV348" s="96">
        <v>16000</v>
      </c>
      <c r="CW348" s="96">
        <v>16000</v>
      </c>
      <c r="CX348" s="96">
        <v>0</v>
      </c>
      <c r="CY348" s="96">
        <v>0</v>
      </c>
      <c r="CZ348" s="96">
        <v>0</v>
      </c>
      <c r="DA348" s="96">
        <v>0</v>
      </c>
      <c r="DB348" s="96">
        <v>0</v>
      </c>
      <c r="DC348" s="96">
        <v>0</v>
      </c>
      <c r="DD348" s="96">
        <v>0</v>
      </c>
      <c r="DE348" s="96">
        <v>0</v>
      </c>
      <c r="DF348" s="96">
        <v>0</v>
      </c>
      <c r="DG348" s="96">
        <v>0</v>
      </c>
      <c r="DH348" s="96">
        <v>0</v>
      </c>
      <c r="DI348" s="96">
        <v>0</v>
      </c>
      <c r="DJ348" s="96">
        <v>0</v>
      </c>
      <c r="DK348" s="96">
        <v>0</v>
      </c>
      <c r="DL348" s="96">
        <v>0</v>
      </c>
      <c r="DM348" s="96">
        <v>0</v>
      </c>
      <c r="DN348" s="96">
        <v>0</v>
      </c>
      <c r="DO348" s="96">
        <v>0</v>
      </c>
      <c r="DP348" s="96">
        <v>0</v>
      </c>
      <c r="DQ348" s="96">
        <v>0</v>
      </c>
      <c r="DR348" s="96">
        <v>0</v>
      </c>
      <c r="DS348" s="96">
        <v>0</v>
      </c>
      <c r="DT348" s="96">
        <v>0</v>
      </c>
      <c r="DU348" s="96">
        <v>0</v>
      </c>
      <c r="DV348" s="96">
        <v>0</v>
      </c>
      <c r="DW348" s="96">
        <v>0</v>
      </c>
      <c r="DX348" s="96">
        <v>0</v>
      </c>
      <c r="DY348" s="96">
        <v>0</v>
      </c>
      <c r="DZ348" s="96">
        <v>0</v>
      </c>
      <c r="EA348" s="96">
        <v>0</v>
      </c>
      <c r="EB348" s="96">
        <v>0</v>
      </c>
      <c r="EC348" s="96">
        <v>0</v>
      </c>
      <c r="ED348" s="96">
        <v>0</v>
      </c>
      <c r="EE348" s="96">
        <v>0</v>
      </c>
      <c r="EF348" s="96">
        <v>0</v>
      </c>
      <c r="EG348" s="96">
        <v>0</v>
      </c>
      <c r="EH348" s="101">
        <v>46235</v>
      </c>
      <c r="EI348" s="99">
        <v>0.03</v>
      </c>
      <c r="EJ348" t="s">
        <v>376</v>
      </c>
      <c r="EK348" s="101"/>
      <c r="EL348" s="99"/>
      <c r="EN348" s="101"/>
      <c r="EO348" s="99"/>
      <c r="EQ348" s="101"/>
      <c r="ER348" s="99"/>
    </row>
    <row r="349" spans="1:148" x14ac:dyDescent="0.3">
      <c r="A349" t="s">
        <v>43</v>
      </c>
      <c r="B349" t="s">
        <v>56</v>
      </c>
      <c r="C349" t="s">
        <v>91</v>
      </c>
      <c r="D349" t="s">
        <v>440</v>
      </c>
      <c r="E349" t="s">
        <v>787</v>
      </c>
      <c r="F349" s="94">
        <v>12800</v>
      </c>
      <c r="G349" s="95">
        <v>6</v>
      </c>
      <c r="H349" s="96">
        <v>1</v>
      </c>
      <c r="I349" s="96">
        <v>1</v>
      </c>
      <c r="J349" s="97">
        <v>0.91598878555798668</v>
      </c>
      <c r="K349" s="96">
        <v>1</v>
      </c>
      <c r="L349" s="96">
        <v>1.0043791086804299</v>
      </c>
      <c r="M349" s="96">
        <v>1</v>
      </c>
      <c r="N349" s="98">
        <v>0.57599999999999996</v>
      </c>
      <c r="O349" s="98">
        <v>0.57852236659992762</v>
      </c>
      <c r="P349" s="98">
        <v>0.5732023144417896</v>
      </c>
      <c r="Q349" s="99">
        <v>0</v>
      </c>
      <c r="R349" s="96">
        <v>1</v>
      </c>
      <c r="S349" s="96">
        <v>0.99514290701699581</v>
      </c>
      <c r="T349" s="99">
        <v>0</v>
      </c>
      <c r="U349" s="99">
        <v>0</v>
      </c>
      <c r="V349" s="95">
        <v>0</v>
      </c>
      <c r="W349" s="99">
        <v>0</v>
      </c>
      <c r="X349" s="99">
        <v>0</v>
      </c>
      <c r="Y349" s="95">
        <v>0</v>
      </c>
      <c r="Z349" s="95">
        <v>1</v>
      </c>
      <c r="AA349" s="98">
        <v>0.57852236659992762</v>
      </c>
      <c r="AB349" s="98">
        <v>0.5732023144417896</v>
      </c>
      <c r="AC349" s="100">
        <v>0</v>
      </c>
      <c r="AD349" s="96">
        <v>0</v>
      </c>
      <c r="AE349" s="95">
        <v>0</v>
      </c>
      <c r="AF349" s="95">
        <v>0</v>
      </c>
      <c r="AG349" s="96">
        <v>1</v>
      </c>
      <c r="AH349" s="96">
        <v>1.0132088564102011</v>
      </c>
      <c r="AI349" s="96">
        <v>1.0132088564102011</v>
      </c>
      <c r="AJ349" s="96">
        <v>12800</v>
      </c>
      <c r="AK349" s="96">
        <v>12800</v>
      </c>
      <c r="AL349" s="96">
        <v>11724.656455142231</v>
      </c>
      <c r="AM349" s="96">
        <v>12800</v>
      </c>
      <c r="AN349" s="96">
        <v>12856.052591109499</v>
      </c>
      <c r="AO349" s="96">
        <v>12800</v>
      </c>
      <c r="AP349" s="96">
        <v>7372.7999999999993</v>
      </c>
      <c r="AQ349" s="96">
        <v>7405.0862924790736</v>
      </c>
      <c r="AR349" s="96">
        <v>7336.9896248549067</v>
      </c>
      <c r="AS349" s="96">
        <v>0</v>
      </c>
      <c r="AT349" s="96">
        <v>12800</v>
      </c>
      <c r="AU349" s="96">
        <v>12737.82920981755</v>
      </c>
      <c r="AV349" s="96">
        <v>7405.0862924790736</v>
      </c>
      <c r="AW349" s="96">
        <v>7336.9896248549067</v>
      </c>
      <c r="AX349" s="96">
        <v>11776</v>
      </c>
      <c r="AY349" s="96">
        <v>11648</v>
      </c>
      <c r="AZ349" s="96">
        <v>11840</v>
      </c>
      <c r="BA349" s="96">
        <v>8384</v>
      </c>
      <c r="BB349" s="96">
        <v>12800</v>
      </c>
      <c r="BC349" s="96">
        <v>12800</v>
      </c>
      <c r="BD349" s="96">
        <v>12800</v>
      </c>
      <c r="BE349" s="96">
        <v>12800</v>
      </c>
      <c r="BF349" s="96">
        <v>12800</v>
      </c>
      <c r="BG349" s="96">
        <v>12800</v>
      </c>
      <c r="BH349" s="96">
        <v>12800</v>
      </c>
      <c r="BI349" s="96">
        <v>12800</v>
      </c>
      <c r="BJ349" s="96">
        <v>12800</v>
      </c>
      <c r="BK349" s="96">
        <v>12800</v>
      </c>
      <c r="BL349" s="96">
        <v>12800</v>
      </c>
      <c r="BM349" s="96">
        <v>12800</v>
      </c>
      <c r="BN349" s="96">
        <v>170.09399100744531</v>
      </c>
      <c r="BO349" s="96">
        <v>169.91150442478039</v>
      </c>
      <c r="BP349" s="96">
        <v>169.72940898660059</v>
      </c>
      <c r="BQ349" s="96">
        <v>169.54155074392361</v>
      </c>
      <c r="BR349" s="96">
        <v>169.35410788832999</v>
      </c>
      <c r="BS349" s="96">
        <v>169.16707904360629</v>
      </c>
      <c r="BT349" s="96">
        <v>168.9804628396104</v>
      </c>
      <c r="BU349" s="96">
        <v>168.79120879121101</v>
      </c>
      <c r="BV349" s="96">
        <v>168.60542049104481</v>
      </c>
      <c r="BW349" s="96">
        <v>168.420040735154</v>
      </c>
      <c r="BX349" s="96">
        <v>168.23506817745229</v>
      </c>
      <c r="BY349" s="96">
        <v>168.05050147775381</v>
      </c>
      <c r="BZ349" s="96">
        <v>0</v>
      </c>
      <c r="CA349" s="96">
        <v>0</v>
      </c>
      <c r="CB349" s="96">
        <v>0</v>
      </c>
      <c r="CC349" s="96">
        <v>0</v>
      </c>
      <c r="CD349" s="96">
        <v>0</v>
      </c>
      <c r="CE349" s="96">
        <v>0</v>
      </c>
      <c r="CF349" s="96">
        <v>0</v>
      </c>
      <c r="CG349" s="96">
        <v>0</v>
      </c>
      <c r="CH349" s="96">
        <v>0</v>
      </c>
      <c r="CI349" s="96">
        <v>0</v>
      </c>
      <c r="CJ349" s="96">
        <v>0</v>
      </c>
      <c r="CK349" s="96">
        <v>0</v>
      </c>
      <c r="CL349" s="96">
        <v>12800</v>
      </c>
      <c r="CM349" s="96">
        <v>12800</v>
      </c>
      <c r="CN349" s="96">
        <v>12800</v>
      </c>
      <c r="CO349" s="96">
        <v>12800</v>
      </c>
      <c r="CP349" s="96">
        <v>12800</v>
      </c>
      <c r="CQ349" s="96">
        <v>12800</v>
      </c>
      <c r="CR349" s="96">
        <v>12800</v>
      </c>
      <c r="CS349" s="96">
        <v>12800</v>
      </c>
      <c r="CT349" s="96">
        <v>12800</v>
      </c>
      <c r="CU349" s="96">
        <v>12800</v>
      </c>
      <c r="CV349" s="96">
        <v>12800</v>
      </c>
      <c r="CW349" s="96">
        <v>12800</v>
      </c>
      <c r="CX349" s="96">
        <v>170.09399100744531</v>
      </c>
      <c r="CY349" s="96">
        <v>169.91150442478039</v>
      </c>
      <c r="CZ349" s="96">
        <v>169.72940898660059</v>
      </c>
      <c r="DA349" s="96">
        <v>169.54155074392361</v>
      </c>
      <c r="DB349" s="96">
        <v>169.35410788832999</v>
      </c>
      <c r="DC349" s="96">
        <v>169.16707904360629</v>
      </c>
      <c r="DD349" s="96">
        <v>168.9804628396104</v>
      </c>
      <c r="DE349" s="96">
        <v>168.79120879121101</v>
      </c>
      <c r="DF349" s="96">
        <v>168.60542049104481</v>
      </c>
      <c r="DG349" s="96">
        <v>168.420040735154</v>
      </c>
      <c r="DH349" s="96">
        <v>168.23506817745229</v>
      </c>
      <c r="DI349" s="96">
        <v>168.05050147775381</v>
      </c>
      <c r="DJ349" s="96">
        <v>0</v>
      </c>
      <c r="DK349" s="96">
        <v>0</v>
      </c>
      <c r="DL349" s="96">
        <v>0</v>
      </c>
      <c r="DM349" s="96">
        <v>0</v>
      </c>
      <c r="DN349" s="96">
        <v>0</v>
      </c>
      <c r="DO349" s="96">
        <v>0</v>
      </c>
      <c r="DP349" s="96">
        <v>0</v>
      </c>
      <c r="DQ349" s="96">
        <v>0</v>
      </c>
      <c r="DR349" s="96">
        <v>0</v>
      </c>
      <c r="DS349" s="96">
        <v>0</v>
      </c>
      <c r="DT349" s="96">
        <v>0</v>
      </c>
      <c r="DU349" s="96">
        <v>0</v>
      </c>
      <c r="DV349" s="96">
        <v>160.73488110280039</v>
      </c>
      <c r="DW349" s="96">
        <v>147.01202368846111</v>
      </c>
      <c r="DX349" s="96">
        <v>133.3181951274895</v>
      </c>
      <c r="DY349" s="96">
        <v>119.1905927296602</v>
      </c>
      <c r="DZ349" s="96">
        <v>105.0938209918144</v>
      </c>
      <c r="EA349" s="96">
        <v>91.027779101349893</v>
      </c>
      <c r="EB349" s="96">
        <v>76.992366684714852</v>
      </c>
      <c r="EC349" s="96">
        <v>62.758149347754973</v>
      </c>
      <c r="ED349" s="96">
        <v>48.784194528874991</v>
      </c>
      <c r="EE349" s="96">
        <v>34.840569053139347</v>
      </c>
      <c r="EF349" s="96">
        <v>20.9271742864928</v>
      </c>
      <c r="EG349" s="96">
        <v>7.0439120221067242</v>
      </c>
      <c r="EH349" s="101"/>
      <c r="EI349" s="99"/>
      <c r="EK349" s="101"/>
      <c r="EL349" s="99"/>
      <c r="EN349" s="101"/>
      <c r="EO349" s="99"/>
      <c r="EQ349" s="101"/>
      <c r="ER349" s="99"/>
    </row>
    <row r="350" spans="1:148" x14ac:dyDescent="0.3">
      <c r="A350" t="s">
        <v>43</v>
      </c>
      <c r="B350" t="s">
        <v>56</v>
      </c>
      <c r="C350" t="s">
        <v>93</v>
      </c>
      <c r="D350" t="s">
        <v>442</v>
      </c>
      <c r="E350" t="s">
        <v>788</v>
      </c>
      <c r="F350" s="94">
        <v>9600</v>
      </c>
      <c r="G350" s="95">
        <v>6</v>
      </c>
      <c r="H350" s="96">
        <v>1.05</v>
      </c>
      <c r="I350" s="96">
        <v>1.0678749999999999</v>
      </c>
      <c r="J350" s="97">
        <v>0.9080037381473377</v>
      </c>
      <c r="K350" s="96">
        <v>0.98326114947910559</v>
      </c>
      <c r="L350" s="96">
        <v>1.0132116877372539</v>
      </c>
      <c r="M350" s="96">
        <v>1</v>
      </c>
      <c r="N350" s="98">
        <v>0.56000000000000005</v>
      </c>
      <c r="O350" s="98">
        <v>0.55790094570011051</v>
      </c>
      <c r="P350" s="98">
        <v>0.54728357832571517</v>
      </c>
      <c r="Q350" s="99">
        <v>0</v>
      </c>
      <c r="R350" s="96">
        <v>0.96153846153846134</v>
      </c>
      <c r="S350" s="96">
        <v>1.0163837883191851</v>
      </c>
      <c r="T350" s="99">
        <v>1.7023809523809549E-2</v>
      </c>
      <c r="U350" s="99">
        <v>2.2591595458270049E-2</v>
      </c>
      <c r="V350" s="95">
        <v>0</v>
      </c>
      <c r="W350" s="99">
        <v>0</v>
      </c>
      <c r="X350" s="99">
        <v>0</v>
      </c>
      <c r="Y350" s="95">
        <v>0</v>
      </c>
      <c r="Z350" s="95">
        <v>1</v>
      </c>
      <c r="AA350" s="98">
        <v>0.55790094570011051</v>
      </c>
      <c r="AB350" s="98">
        <v>0.54728357832571517</v>
      </c>
      <c r="AC350" s="100">
        <v>0</v>
      </c>
      <c r="AD350" s="96">
        <v>0</v>
      </c>
      <c r="AE350" s="95">
        <v>1</v>
      </c>
      <c r="AF350" s="95">
        <v>1</v>
      </c>
      <c r="AG350" s="96">
        <v>1.0685</v>
      </c>
      <c r="AH350" s="96">
        <v>0.99561641381999111</v>
      </c>
      <c r="AI350" s="96">
        <v>1.0638161566825399</v>
      </c>
      <c r="AJ350" s="96">
        <v>10080</v>
      </c>
      <c r="AK350" s="96">
        <v>10251.6</v>
      </c>
      <c r="AL350" s="96">
        <v>8716.8358862144414</v>
      </c>
      <c r="AM350" s="96">
        <v>9439.3070349994141</v>
      </c>
      <c r="AN350" s="96">
        <v>9726.832202277641</v>
      </c>
      <c r="AO350" s="96">
        <v>9600</v>
      </c>
      <c r="AP350" s="96">
        <v>5376.0000000000009</v>
      </c>
      <c r="AQ350" s="96">
        <v>5355.8490787210612</v>
      </c>
      <c r="AR350" s="96">
        <v>5253.9223519268653</v>
      </c>
      <c r="AS350" s="96">
        <v>0</v>
      </c>
      <c r="AT350" s="96">
        <v>9230.7692307692287</v>
      </c>
      <c r="AU350" s="96">
        <v>9757.2843678641784</v>
      </c>
      <c r="AV350" s="96">
        <v>5355.8490787210612</v>
      </c>
      <c r="AW350" s="96">
        <v>5253.9223519268653</v>
      </c>
      <c r="AX350" s="96">
        <v>8832</v>
      </c>
      <c r="AY350" s="96">
        <v>8736</v>
      </c>
      <c r="AZ350" s="96">
        <v>8688</v>
      </c>
      <c r="BA350" s="96">
        <v>6000</v>
      </c>
      <c r="BB350" s="96">
        <v>9600</v>
      </c>
      <c r="BC350" s="96">
        <v>9600</v>
      </c>
      <c r="BD350" s="96">
        <v>9600</v>
      </c>
      <c r="BE350" s="96">
        <v>9600</v>
      </c>
      <c r="BF350" s="96">
        <v>9600</v>
      </c>
      <c r="BG350" s="96">
        <v>9600</v>
      </c>
      <c r="BH350" s="96">
        <v>9600</v>
      </c>
      <c r="BI350" s="96">
        <v>9600</v>
      </c>
      <c r="BJ350" s="96">
        <v>9600</v>
      </c>
      <c r="BK350" s="96">
        <v>9600</v>
      </c>
      <c r="BL350" s="96">
        <v>9600</v>
      </c>
      <c r="BM350" s="96">
        <v>9600</v>
      </c>
      <c r="BN350" s="96">
        <v>435.90154797648489</v>
      </c>
      <c r="BO350" s="96">
        <v>435.88594997721941</v>
      </c>
      <c r="BP350" s="96">
        <v>435.87034093975842</v>
      </c>
      <c r="BQ350" s="96">
        <v>837.28835881068517</v>
      </c>
      <c r="BR350" s="96">
        <v>837.27155074629638</v>
      </c>
      <c r="BS350" s="96">
        <v>837.25473037067388</v>
      </c>
      <c r="BT350" s="96">
        <v>837.23789767028404</v>
      </c>
      <c r="BU350" s="96">
        <v>837.22077638053702</v>
      </c>
      <c r="BV350" s="96">
        <v>837.20391878734051</v>
      </c>
      <c r="BW350" s="96">
        <v>340.178141741373</v>
      </c>
      <c r="BX350" s="96">
        <v>340.16206332403198</v>
      </c>
      <c r="BY350" s="96">
        <v>340.14597310388478</v>
      </c>
      <c r="BZ350" s="96">
        <v>480.00000000000051</v>
      </c>
      <c r="CA350" s="96">
        <v>480.00000000000051</v>
      </c>
      <c r="CB350" s="96">
        <v>480.00000000000051</v>
      </c>
      <c r="CC350" s="96">
        <v>883.20000000000073</v>
      </c>
      <c r="CD350" s="96">
        <v>883.20000000000073</v>
      </c>
      <c r="CE350" s="96">
        <v>883.20000000000073</v>
      </c>
      <c r="CF350" s="96">
        <v>883.20000000000073</v>
      </c>
      <c r="CG350" s="96">
        <v>883.20000000000073</v>
      </c>
      <c r="CH350" s="96">
        <v>883.20000000000073</v>
      </c>
      <c r="CI350" s="96">
        <v>384.00000000000028</v>
      </c>
      <c r="CJ350" s="96">
        <v>384.00000000000028</v>
      </c>
      <c r="CK350" s="96">
        <v>384.00000000000028</v>
      </c>
      <c r="CL350" s="96">
        <v>9600</v>
      </c>
      <c r="CM350" s="96">
        <v>9600</v>
      </c>
      <c r="CN350" s="96">
        <v>9600</v>
      </c>
      <c r="CO350" s="96">
        <v>9600</v>
      </c>
      <c r="CP350" s="96">
        <v>9600</v>
      </c>
      <c r="CQ350" s="96">
        <v>9600</v>
      </c>
      <c r="CR350" s="96">
        <v>9600</v>
      </c>
      <c r="CS350" s="96">
        <v>9600</v>
      </c>
      <c r="CT350" s="96">
        <v>9600</v>
      </c>
      <c r="CU350" s="96">
        <v>9600</v>
      </c>
      <c r="CV350" s="96">
        <v>9600</v>
      </c>
      <c r="CW350" s="96">
        <v>9600</v>
      </c>
      <c r="CX350" s="96">
        <v>-41.998525736681813</v>
      </c>
      <c r="CY350" s="96">
        <v>-42.013380974077208</v>
      </c>
      <c r="CZ350" s="96">
        <v>-42.02824672403942</v>
      </c>
      <c r="DA350" s="96">
        <v>-42.043627462743423</v>
      </c>
      <c r="DB350" s="96">
        <v>-42.05901946309929</v>
      </c>
      <c r="DC350" s="96">
        <v>-42.074422737479011</v>
      </c>
      <c r="DD350" s="96">
        <v>-42.089837298274801</v>
      </c>
      <c r="DE350" s="96">
        <v>-42.105516135040233</v>
      </c>
      <c r="DF350" s="96">
        <v>-42.120953491447821</v>
      </c>
      <c r="DG350" s="96">
        <v>-42.13640217175616</v>
      </c>
      <c r="DH350" s="96">
        <v>-42.151862188432077</v>
      </c>
      <c r="DI350" s="96">
        <v>-42.16733355395732</v>
      </c>
      <c r="DJ350" s="96">
        <v>384.00000000000028</v>
      </c>
      <c r="DK350" s="96">
        <v>384.00000000000028</v>
      </c>
      <c r="DL350" s="96">
        <v>384.00000000000028</v>
      </c>
      <c r="DM350" s="96">
        <v>0</v>
      </c>
      <c r="DN350" s="96">
        <v>0</v>
      </c>
      <c r="DO350" s="96">
        <v>0</v>
      </c>
      <c r="DP350" s="96">
        <v>0</v>
      </c>
      <c r="DQ350" s="96">
        <v>0</v>
      </c>
      <c r="DR350" s="96">
        <v>0</v>
      </c>
      <c r="DS350" s="96">
        <v>0</v>
      </c>
      <c r="DT350" s="96">
        <v>0</v>
      </c>
      <c r="DU350" s="96">
        <v>0</v>
      </c>
      <c r="DV350" s="96">
        <v>341.99259629333062</v>
      </c>
      <c r="DW350" s="96">
        <v>345.52462155424729</v>
      </c>
      <c r="DX350" s="96">
        <v>349.05915730506217</v>
      </c>
      <c r="DY350" s="96">
        <v>-30.080624751437671</v>
      </c>
      <c r="DZ350" s="96">
        <v>-26.56169940865567</v>
      </c>
      <c r="EA350" s="96">
        <v>-23.04018524772076</v>
      </c>
      <c r="EB350" s="96">
        <v>-19.516079410753662</v>
      </c>
      <c r="EC350" s="96">
        <v>-15.931542644032961</v>
      </c>
      <c r="ED350" s="96">
        <v>-12.40220226021442</v>
      </c>
      <c r="EE350" s="96">
        <v>-8.8702615543486019</v>
      </c>
      <c r="EF350" s="96">
        <v>-5.3357176516076521</v>
      </c>
      <c r="EG350" s="96">
        <v>-1.798567672921791</v>
      </c>
      <c r="EH350" s="101">
        <v>46296</v>
      </c>
      <c r="EI350" s="99">
        <v>0.05</v>
      </c>
      <c r="EJ350" t="s">
        <v>376</v>
      </c>
      <c r="EK350" s="101">
        <v>46478</v>
      </c>
      <c r="EL350" s="99">
        <v>0.04</v>
      </c>
      <c r="EM350" t="s">
        <v>377</v>
      </c>
      <c r="EN350" s="101"/>
      <c r="EO350" s="99"/>
      <c r="EQ350" s="101"/>
      <c r="ER350" s="99"/>
    </row>
    <row r="351" spans="1:148" x14ac:dyDescent="0.3">
      <c r="A351" t="s">
        <v>43</v>
      </c>
      <c r="B351" t="s">
        <v>56</v>
      </c>
      <c r="C351" t="s">
        <v>95</v>
      </c>
      <c r="D351" t="s">
        <v>444</v>
      </c>
      <c r="E351" t="s">
        <v>789</v>
      </c>
      <c r="F351" s="94">
        <v>6400</v>
      </c>
      <c r="G351" s="95">
        <v>6</v>
      </c>
      <c r="H351" s="96">
        <v>1.06</v>
      </c>
      <c r="I351" s="96">
        <v>1.053333333333333</v>
      </c>
      <c r="J351" s="97">
        <v>0.91399252370532447</v>
      </c>
      <c r="K351" s="96">
        <v>1.0063291139240511</v>
      </c>
      <c r="L351" s="96">
        <v>1.006572784939554</v>
      </c>
      <c r="M351" s="96">
        <v>1</v>
      </c>
      <c r="N351" s="98">
        <v>0.58799999999999997</v>
      </c>
      <c r="O351" s="98">
        <v>0.59561077727575185</v>
      </c>
      <c r="P351" s="98">
        <v>0.58821724161861155</v>
      </c>
      <c r="Q351" s="99">
        <v>0</v>
      </c>
      <c r="R351" s="96">
        <v>0.99999999999999978</v>
      </c>
      <c r="S351" s="96">
        <v>1.000369458535054</v>
      </c>
      <c r="T351" s="99">
        <v>-6.2893081761005174E-3</v>
      </c>
      <c r="U351" s="99">
        <v>6.3291139240508887E-3</v>
      </c>
      <c r="V351" s="95">
        <v>0</v>
      </c>
      <c r="W351" s="99">
        <v>0</v>
      </c>
      <c r="X351" s="99">
        <v>0</v>
      </c>
      <c r="Y351" s="95">
        <v>0</v>
      </c>
      <c r="Z351" s="95">
        <v>1</v>
      </c>
      <c r="AA351" s="98">
        <v>0.59561077727575185</v>
      </c>
      <c r="AB351" s="98">
        <v>0.58821724161861155</v>
      </c>
      <c r="AC351" s="100">
        <v>0</v>
      </c>
      <c r="AD351" s="96">
        <v>0</v>
      </c>
      <c r="AE351" s="95">
        <v>1</v>
      </c>
      <c r="AF351" s="95">
        <v>0</v>
      </c>
      <c r="AG351" s="96">
        <v>1.05</v>
      </c>
      <c r="AH351" s="96">
        <v>1.0087961468131059</v>
      </c>
      <c r="AI351" s="96">
        <v>1.059236276873821</v>
      </c>
      <c r="AJ351" s="96">
        <v>6784</v>
      </c>
      <c r="AK351" s="96">
        <v>6741.3333333333339</v>
      </c>
      <c r="AL351" s="96">
        <v>5849.5521517140769</v>
      </c>
      <c r="AM351" s="96">
        <v>6440.506329113924</v>
      </c>
      <c r="AN351" s="96">
        <v>6442.0658236131476</v>
      </c>
      <c r="AO351" s="96">
        <v>6400</v>
      </c>
      <c r="AP351" s="96">
        <v>3763.2</v>
      </c>
      <c r="AQ351" s="96">
        <v>3811.9089745648121</v>
      </c>
      <c r="AR351" s="96">
        <v>3764.5903463591139</v>
      </c>
      <c r="AS351" s="96">
        <v>0</v>
      </c>
      <c r="AT351" s="96">
        <v>6399.9999999999982</v>
      </c>
      <c r="AU351" s="96">
        <v>6402.3645346243457</v>
      </c>
      <c r="AV351" s="96">
        <v>3811.9089745648121</v>
      </c>
      <c r="AW351" s="96">
        <v>3764.5903463591139</v>
      </c>
      <c r="AX351" s="96">
        <v>5888</v>
      </c>
      <c r="AY351" s="96">
        <v>5824</v>
      </c>
      <c r="AZ351" s="96">
        <v>5888</v>
      </c>
      <c r="BA351" s="96">
        <v>4128</v>
      </c>
      <c r="BB351" s="96">
        <v>6400</v>
      </c>
      <c r="BC351" s="96">
        <v>6400</v>
      </c>
      <c r="BD351" s="96">
        <v>6400</v>
      </c>
      <c r="BE351" s="96">
        <v>6400</v>
      </c>
      <c r="BF351" s="96">
        <v>6400</v>
      </c>
      <c r="BG351" s="96">
        <v>6400</v>
      </c>
      <c r="BH351" s="96">
        <v>6400</v>
      </c>
      <c r="BI351" s="96">
        <v>6400</v>
      </c>
      <c r="BJ351" s="96">
        <v>6400</v>
      </c>
      <c r="BK351" s="96">
        <v>6400</v>
      </c>
      <c r="BL351" s="96">
        <v>6400</v>
      </c>
      <c r="BM351" s="96">
        <v>6400</v>
      </c>
      <c r="BN351" s="96">
        <v>443.91265318961081</v>
      </c>
      <c r="BO351" s="96">
        <v>443.86991948548058</v>
      </c>
      <c r="BP351" s="96">
        <v>443.82724669896311</v>
      </c>
      <c r="BQ351" s="96">
        <v>443.78319128902177</v>
      </c>
      <c r="BR351" s="96">
        <v>443.7392007141213</v>
      </c>
      <c r="BS351" s="96">
        <v>443.695274831245</v>
      </c>
      <c r="BT351" s="96">
        <v>443.6514134977898</v>
      </c>
      <c r="BU351" s="96">
        <v>443.60689912497259</v>
      </c>
      <c r="BV351" s="96">
        <v>443.5631675165979</v>
      </c>
      <c r="BW351" s="96">
        <v>443.51950003004822</v>
      </c>
      <c r="BX351" s="96">
        <v>56.109336343764937</v>
      </c>
      <c r="BY351" s="96">
        <v>56.06826118785051</v>
      </c>
      <c r="BZ351" s="96">
        <v>384.00000000000028</v>
      </c>
      <c r="CA351" s="96">
        <v>384.00000000000028</v>
      </c>
      <c r="CB351" s="96">
        <v>384.00000000000028</v>
      </c>
      <c r="CC351" s="96">
        <v>384.00000000000028</v>
      </c>
      <c r="CD351" s="96">
        <v>384.00000000000028</v>
      </c>
      <c r="CE351" s="96">
        <v>384.00000000000028</v>
      </c>
      <c r="CF351" s="96">
        <v>384.00000000000028</v>
      </c>
      <c r="CG351" s="96">
        <v>384.00000000000028</v>
      </c>
      <c r="CH351" s="96">
        <v>384.00000000000028</v>
      </c>
      <c r="CI351" s="96">
        <v>384.00000000000028</v>
      </c>
      <c r="CJ351" s="96">
        <v>0</v>
      </c>
      <c r="CK351" s="96">
        <v>0</v>
      </c>
      <c r="CL351" s="96">
        <v>6400</v>
      </c>
      <c r="CM351" s="96">
        <v>6400</v>
      </c>
      <c r="CN351" s="96">
        <v>6400</v>
      </c>
      <c r="CO351" s="96">
        <v>6400</v>
      </c>
      <c r="CP351" s="96">
        <v>6400</v>
      </c>
      <c r="CQ351" s="96">
        <v>6400</v>
      </c>
      <c r="CR351" s="96">
        <v>6400</v>
      </c>
      <c r="CS351" s="96">
        <v>6400</v>
      </c>
      <c r="CT351" s="96">
        <v>6400</v>
      </c>
      <c r="CU351" s="96">
        <v>6400</v>
      </c>
      <c r="CV351" s="96">
        <v>6400</v>
      </c>
      <c r="CW351" s="96">
        <v>6400</v>
      </c>
      <c r="CX351" s="96">
        <v>56.521370933594987</v>
      </c>
      <c r="CY351" s="96">
        <v>56.481056118377637</v>
      </c>
      <c r="CZ351" s="96">
        <v>56.44079877260566</v>
      </c>
      <c r="DA351" s="96">
        <v>56.39923706511496</v>
      </c>
      <c r="DB351" s="96">
        <v>56.357736522755893</v>
      </c>
      <c r="DC351" s="96">
        <v>56.316297010607741</v>
      </c>
      <c r="DD351" s="96">
        <v>56.274918394140627</v>
      </c>
      <c r="DE351" s="96">
        <v>56.232923702803816</v>
      </c>
      <c r="DF351" s="96">
        <v>56.191667468488049</v>
      </c>
      <c r="DG351" s="96">
        <v>56.150471726459728</v>
      </c>
      <c r="DH351" s="96">
        <v>56.109336343764937</v>
      </c>
      <c r="DI351" s="96">
        <v>56.06826118785051</v>
      </c>
      <c r="DJ351" s="96">
        <v>0</v>
      </c>
      <c r="DK351" s="96">
        <v>0</v>
      </c>
      <c r="DL351" s="96">
        <v>0</v>
      </c>
      <c r="DM351" s="96">
        <v>0</v>
      </c>
      <c r="DN351" s="96">
        <v>0</v>
      </c>
      <c r="DO351" s="96">
        <v>0</v>
      </c>
      <c r="DP351" s="96">
        <v>0</v>
      </c>
      <c r="DQ351" s="96">
        <v>0</v>
      </c>
      <c r="DR351" s="96">
        <v>0</v>
      </c>
      <c r="DS351" s="96">
        <v>0</v>
      </c>
      <c r="DT351" s="96">
        <v>0</v>
      </c>
      <c r="DU351" s="96">
        <v>0</v>
      </c>
      <c r="DV351" s="96">
        <v>53.647363561141503</v>
      </c>
      <c r="DW351" s="96">
        <v>49.08445978333873</v>
      </c>
      <c r="DX351" s="96">
        <v>44.528003640412813</v>
      </c>
      <c r="DY351" s="96">
        <v>39.82385602144376</v>
      </c>
      <c r="DZ351" s="96">
        <v>35.12657092635294</v>
      </c>
      <c r="EA351" s="96">
        <v>30.436133349265049</v>
      </c>
      <c r="EB351" s="96">
        <v>25.752528328020219</v>
      </c>
      <c r="EC351" s="96">
        <v>20.999129013398491</v>
      </c>
      <c r="ED351" s="96">
        <v>16.329255788444641</v>
      </c>
      <c r="EE351" s="96">
        <v>11.666170250788349</v>
      </c>
      <c r="EF351" s="96">
        <v>7.0098576122674672</v>
      </c>
      <c r="EG351" s="96">
        <v>2.3603031276394399</v>
      </c>
      <c r="EH351" s="101">
        <v>46327</v>
      </c>
      <c r="EI351" s="99">
        <v>0.06</v>
      </c>
      <c r="EJ351" t="s">
        <v>376</v>
      </c>
      <c r="EK351" s="101"/>
      <c r="EL351" s="99"/>
      <c r="EN351" s="101"/>
      <c r="EO351" s="99"/>
      <c r="EQ351" s="101"/>
      <c r="ER351" s="99"/>
    </row>
    <row r="352" spans="1:148" x14ac:dyDescent="0.3">
      <c r="A352" t="s">
        <v>43</v>
      </c>
      <c r="B352" t="s">
        <v>56</v>
      </c>
      <c r="C352" t="s">
        <v>98</v>
      </c>
      <c r="D352" t="s">
        <v>446</v>
      </c>
      <c r="E352" t="s">
        <v>790</v>
      </c>
      <c r="F352" s="94">
        <v>16800</v>
      </c>
      <c r="G352" s="95">
        <v>6</v>
      </c>
      <c r="H352" s="96">
        <v>1</v>
      </c>
      <c r="I352" s="96">
        <v>1</v>
      </c>
      <c r="J352" s="97">
        <v>0.90600747629467537</v>
      </c>
      <c r="K352" s="96">
        <v>1</v>
      </c>
      <c r="L352" s="96">
        <v>1.0154441592055621</v>
      </c>
      <c r="M352" s="96">
        <v>1</v>
      </c>
      <c r="N352" s="98">
        <v>0.57199999999999995</v>
      </c>
      <c r="O352" s="98">
        <v>0.58083405906558161</v>
      </c>
      <c r="P352" s="98">
        <v>0.58449044887421953</v>
      </c>
      <c r="Q352" s="99">
        <v>0</v>
      </c>
      <c r="R352" s="96">
        <v>1</v>
      </c>
      <c r="S352" s="96">
        <v>1.021836449080803</v>
      </c>
      <c r="T352" s="99">
        <v>0</v>
      </c>
      <c r="U352" s="99">
        <v>0</v>
      </c>
      <c r="V352" s="95">
        <v>0</v>
      </c>
      <c r="W352" s="99">
        <v>0</v>
      </c>
      <c r="X352" s="99">
        <v>0</v>
      </c>
      <c r="Y352" s="95">
        <v>0</v>
      </c>
      <c r="Z352" s="95">
        <v>1</v>
      </c>
      <c r="AA352" s="98">
        <v>0.58083405906558161</v>
      </c>
      <c r="AB352" s="98">
        <v>0.58449044887421953</v>
      </c>
      <c r="AC352" s="100">
        <v>0</v>
      </c>
      <c r="AD352" s="96">
        <v>0</v>
      </c>
      <c r="AE352" s="95">
        <v>0</v>
      </c>
      <c r="AF352" s="95">
        <v>0</v>
      </c>
      <c r="AG352" s="96">
        <v>1</v>
      </c>
      <c r="AH352" s="96">
        <v>0.99124238763980388</v>
      </c>
      <c r="AI352" s="96">
        <v>0.99124238763980388</v>
      </c>
      <c r="AJ352" s="96">
        <v>16800</v>
      </c>
      <c r="AK352" s="96">
        <v>16800</v>
      </c>
      <c r="AL352" s="96">
        <v>15220.92560175055</v>
      </c>
      <c r="AM352" s="96">
        <v>16800</v>
      </c>
      <c r="AN352" s="96">
        <v>17059.461874653451</v>
      </c>
      <c r="AO352" s="96">
        <v>16800</v>
      </c>
      <c r="AP352" s="96">
        <v>9609.5999999999985</v>
      </c>
      <c r="AQ352" s="96">
        <v>9758.0121923017705</v>
      </c>
      <c r="AR352" s="96">
        <v>9819.4395410868874</v>
      </c>
      <c r="AS352" s="96">
        <v>0</v>
      </c>
      <c r="AT352" s="96">
        <v>16800</v>
      </c>
      <c r="AU352" s="96">
        <v>17166.852344557501</v>
      </c>
      <c r="AV352" s="96">
        <v>9758.0121923017705</v>
      </c>
      <c r="AW352" s="96">
        <v>9819.4395410868874</v>
      </c>
      <c r="AX352" s="96">
        <v>15456</v>
      </c>
      <c r="AY352" s="96">
        <v>15288</v>
      </c>
      <c r="AZ352" s="96">
        <v>15120</v>
      </c>
      <c r="BA352" s="96">
        <v>10332</v>
      </c>
      <c r="BB352" s="96">
        <v>16800</v>
      </c>
      <c r="BC352" s="96">
        <v>16800</v>
      </c>
      <c r="BD352" s="96">
        <v>16800</v>
      </c>
      <c r="BE352" s="96">
        <v>16800</v>
      </c>
      <c r="BF352" s="96">
        <v>16800</v>
      </c>
      <c r="BG352" s="96">
        <v>16800</v>
      </c>
      <c r="BH352" s="96">
        <v>16800</v>
      </c>
      <c r="BI352" s="96">
        <v>16800</v>
      </c>
      <c r="BJ352" s="96">
        <v>16800</v>
      </c>
      <c r="BK352" s="96">
        <v>16800</v>
      </c>
      <c r="BL352" s="96">
        <v>16800</v>
      </c>
      <c r="BM352" s="96">
        <v>16800</v>
      </c>
      <c r="BN352" s="96">
        <v>-146.542556369414</v>
      </c>
      <c r="BO352" s="96">
        <v>-146.64594045198959</v>
      </c>
      <c r="BP352" s="96">
        <v>-146.74947051010409</v>
      </c>
      <c r="BQ352" s="96">
        <v>-146.85666387259039</v>
      </c>
      <c r="BR352" s="96">
        <v>-146.96401394863889</v>
      </c>
      <c r="BS352" s="96">
        <v>-147.071521082169</v>
      </c>
      <c r="BT352" s="96">
        <v>-147.17918561810569</v>
      </c>
      <c r="BU352" s="96">
        <v>-147.28877679697479</v>
      </c>
      <c r="BV352" s="96">
        <v>-147.39675977116519</v>
      </c>
      <c r="BW352" s="96">
        <v>-147.5049011943284</v>
      </c>
      <c r="BX352" s="96">
        <v>-147.6132014154685</v>
      </c>
      <c r="BY352" s="96">
        <v>-147.72166078462291</v>
      </c>
      <c r="BZ352" s="96">
        <v>0</v>
      </c>
      <c r="CA352" s="96">
        <v>0</v>
      </c>
      <c r="CB352" s="96">
        <v>0</v>
      </c>
      <c r="CC352" s="96">
        <v>0</v>
      </c>
      <c r="CD352" s="96">
        <v>0</v>
      </c>
      <c r="CE352" s="96">
        <v>0</v>
      </c>
      <c r="CF352" s="96">
        <v>0</v>
      </c>
      <c r="CG352" s="96">
        <v>0</v>
      </c>
      <c r="CH352" s="96">
        <v>0</v>
      </c>
      <c r="CI352" s="96">
        <v>0</v>
      </c>
      <c r="CJ352" s="96">
        <v>0</v>
      </c>
      <c r="CK352" s="96">
        <v>0</v>
      </c>
      <c r="CL352" s="96">
        <v>16800</v>
      </c>
      <c r="CM352" s="96">
        <v>16800</v>
      </c>
      <c r="CN352" s="96">
        <v>16800</v>
      </c>
      <c r="CO352" s="96">
        <v>16800</v>
      </c>
      <c r="CP352" s="96">
        <v>16800</v>
      </c>
      <c r="CQ352" s="96">
        <v>16800</v>
      </c>
      <c r="CR352" s="96">
        <v>16800</v>
      </c>
      <c r="CS352" s="96">
        <v>16800</v>
      </c>
      <c r="CT352" s="96">
        <v>16800</v>
      </c>
      <c r="CU352" s="96">
        <v>16800</v>
      </c>
      <c r="CV352" s="96">
        <v>16800</v>
      </c>
      <c r="CW352" s="96">
        <v>16800</v>
      </c>
      <c r="CX352" s="96">
        <v>-146.542556369414</v>
      </c>
      <c r="CY352" s="96">
        <v>-146.64594045198959</v>
      </c>
      <c r="CZ352" s="96">
        <v>-146.74947051010409</v>
      </c>
      <c r="DA352" s="96">
        <v>-146.85666387259039</v>
      </c>
      <c r="DB352" s="96">
        <v>-146.96401394863889</v>
      </c>
      <c r="DC352" s="96">
        <v>-147.071521082169</v>
      </c>
      <c r="DD352" s="96">
        <v>-147.17918561810569</v>
      </c>
      <c r="DE352" s="96">
        <v>-147.28877679697479</v>
      </c>
      <c r="DF352" s="96">
        <v>-147.39675977116519</v>
      </c>
      <c r="DG352" s="96">
        <v>-147.5049011943284</v>
      </c>
      <c r="DH352" s="96">
        <v>-147.6132014154685</v>
      </c>
      <c r="DI352" s="96">
        <v>-147.72166078462291</v>
      </c>
      <c r="DJ352" s="96">
        <v>0</v>
      </c>
      <c r="DK352" s="96">
        <v>0</v>
      </c>
      <c r="DL352" s="96">
        <v>0</v>
      </c>
      <c r="DM352" s="96">
        <v>0</v>
      </c>
      <c r="DN352" s="96">
        <v>0</v>
      </c>
      <c r="DO352" s="96">
        <v>0</v>
      </c>
      <c r="DP352" s="96">
        <v>0</v>
      </c>
      <c r="DQ352" s="96">
        <v>0</v>
      </c>
      <c r="DR352" s="96">
        <v>0</v>
      </c>
      <c r="DS352" s="96">
        <v>0</v>
      </c>
      <c r="DT352" s="96">
        <v>0</v>
      </c>
      <c r="DU352" s="96">
        <v>0</v>
      </c>
      <c r="DV352" s="96">
        <v>-141.55426174375339</v>
      </c>
      <c r="DW352" s="96">
        <v>-129.69843184559869</v>
      </c>
      <c r="DX352" s="96">
        <v>-117.8257143202034</v>
      </c>
      <c r="DY352" s="96">
        <v>-105.532737376179</v>
      </c>
      <c r="DZ352" s="96">
        <v>-93.221629855292861</v>
      </c>
      <c r="EA352" s="96">
        <v>-80.892351617508666</v>
      </c>
      <c r="EB352" s="96">
        <v>-68.544862404204125</v>
      </c>
      <c r="EC352" s="96">
        <v>-55.976252498939161</v>
      </c>
      <c r="ED352" s="96">
        <v>-43.591919877779347</v>
      </c>
      <c r="EE352" s="96">
        <v>-31.18925412252791</v>
      </c>
      <c r="EF352" s="96">
        <v>-18.768214493880912</v>
      </c>
      <c r="EG352" s="96">
        <v>-6.3287601317270514</v>
      </c>
      <c r="EH352" s="101"/>
      <c r="EI352" s="99"/>
      <c r="EK352" s="101"/>
      <c r="EL352" s="99"/>
      <c r="EN352" s="101"/>
      <c r="EO352" s="99"/>
      <c r="EQ352" s="101"/>
      <c r="ER352" s="99"/>
    </row>
    <row r="353" spans="1:148" x14ac:dyDescent="0.3">
      <c r="A353" t="s">
        <v>43</v>
      </c>
      <c r="B353" t="s">
        <v>56</v>
      </c>
      <c r="C353" t="s">
        <v>100</v>
      </c>
      <c r="D353" t="s">
        <v>448</v>
      </c>
      <c r="E353" t="s">
        <v>791</v>
      </c>
      <c r="F353" s="94">
        <v>13600</v>
      </c>
      <c r="G353" s="95">
        <v>6</v>
      </c>
      <c r="H353" s="96">
        <v>1.03</v>
      </c>
      <c r="I353" s="96">
        <v>1.03</v>
      </c>
      <c r="J353" s="97">
        <v>0.91199626185266247</v>
      </c>
      <c r="K353" s="96">
        <v>1</v>
      </c>
      <c r="L353" s="96">
        <v>1.008776064642062</v>
      </c>
      <c r="M353" s="96">
        <v>1</v>
      </c>
      <c r="N353" s="98">
        <v>0.6</v>
      </c>
      <c r="O353" s="98">
        <v>0.60526563878523698</v>
      </c>
      <c r="P353" s="98">
        <v>0.60339072015180617</v>
      </c>
      <c r="Q353" s="99">
        <v>0</v>
      </c>
      <c r="R353" s="96">
        <v>1</v>
      </c>
      <c r="S353" s="96">
        <v>1.00565120025301</v>
      </c>
      <c r="T353" s="99">
        <v>0</v>
      </c>
      <c r="U353" s="99">
        <v>0</v>
      </c>
      <c r="V353" s="95">
        <v>0</v>
      </c>
      <c r="W353" s="99">
        <v>0</v>
      </c>
      <c r="X353" s="99">
        <v>0</v>
      </c>
      <c r="Y353" s="95">
        <v>0</v>
      </c>
      <c r="Z353" s="95">
        <v>1</v>
      </c>
      <c r="AA353" s="98">
        <v>0.60526563878523698</v>
      </c>
      <c r="AB353" s="98">
        <v>0.60339072015180617</v>
      </c>
      <c r="AC353" s="100">
        <v>0</v>
      </c>
      <c r="AD353" s="96">
        <v>0</v>
      </c>
      <c r="AE353" s="95">
        <v>1</v>
      </c>
      <c r="AF353" s="95">
        <v>0</v>
      </c>
      <c r="AG353" s="96">
        <v>1</v>
      </c>
      <c r="AH353" s="96">
        <v>1.0043932196204439</v>
      </c>
      <c r="AI353" s="96">
        <v>1.0043932196204439</v>
      </c>
      <c r="AJ353" s="96">
        <v>14008</v>
      </c>
      <c r="AK353" s="96">
        <v>14008</v>
      </c>
      <c r="AL353" s="96">
        <v>12403.14916119621</v>
      </c>
      <c r="AM353" s="96">
        <v>13600</v>
      </c>
      <c r="AN353" s="96">
        <v>13719.35447913204</v>
      </c>
      <c r="AO353" s="96">
        <v>13600</v>
      </c>
      <c r="AP353" s="96">
        <v>8160</v>
      </c>
      <c r="AQ353" s="96">
        <v>8231.6126874792226</v>
      </c>
      <c r="AR353" s="96">
        <v>8206.113794064564</v>
      </c>
      <c r="AS353" s="96">
        <v>0</v>
      </c>
      <c r="AT353" s="96">
        <v>13600</v>
      </c>
      <c r="AU353" s="96">
        <v>13676.856323440939</v>
      </c>
      <c r="AV353" s="96">
        <v>8231.6126874792226</v>
      </c>
      <c r="AW353" s="96">
        <v>8206.113794064564</v>
      </c>
      <c r="AX353" s="96">
        <v>12512</v>
      </c>
      <c r="AY353" s="96">
        <v>12376</v>
      </c>
      <c r="AZ353" s="96">
        <v>12444</v>
      </c>
      <c r="BA353" s="96">
        <v>8636</v>
      </c>
      <c r="BB353" s="96">
        <v>13600</v>
      </c>
      <c r="BC353" s="96">
        <v>13600</v>
      </c>
      <c r="BD353" s="96">
        <v>13600</v>
      </c>
      <c r="BE353" s="96">
        <v>13600</v>
      </c>
      <c r="BF353" s="96">
        <v>13600</v>
      </c>
      <c r="BG353" s="96">
        <v>13600</v>
      </c>
      <c r="BH353" s="96">
        <v>13600</v>
      </c>
      <c r="BI353" s="96">
        <v>13600</v>
      </c>
      <c r="BJ353" s="96">
        <v>13600</v>
      </c>
      <c r="BK353" s="96">
        <v>13600</v>
      </c>
      <c r="BL353" s="96">
        <v>13600</v>
      </c>
      <c r="BM353" s="96">
        <v>13600</v>
      </c>
      <c r="BN353" s="96">
        <v>59.86745702001528</v>
      </c>
      <c r="BO353" s="96">
        <v>59.846164974803003</v>
      </c>
      <c r="BP353" s="96">
        <v>59.824888069370097</v>
      </c>
      <c r="BQ353" s="96">
        <v>59.802905814038709</v>
      </c>
      <c r="BR353" s="96">
        <v>59.780939707238012</v>
      </c>
      <c r="BS353" s="96">
        <v>59.758989731181337</v>
      </c>
      <c r="BT353" s="96">
        <v>59.737055868106196</v>
      </c>
      <c r="BU353" s="96">
        <v>59.714778926599983</v>
      </c>
      <c r="BV353" s="96">
        <v>59.692877499729853</v>
      </c>
      <c r="BW353" s="96">
        <v>59.670992132420857</v>
      </c>
      <c r="BX353" s="96">
        <v>59.649122807016219</v>
      </c>
      <c r="BY353" s="96">
        <v>59.627269505889302</v>
      </c>
      <c r="BZ353" s="96">
        <v>0</v>
      </c>
      <c r="CA353" s="96">
        <v>0</v>
      </c>
      <c r="CB353" s="96">
        <v>0</v>
      </c>
      <c r="CC353" s="96">
        <v>0</v>
      </c>
      <c r="CD353" s="96">
        <v>0</v>
      </c>
      <c r="CE353" s="96">
        <v>0</v>
      </c>
      <c r="CF353" s="96">
        <v>0</v>
      </c>
      <c r="CG353" s="96">
        <v>0</v>
      </c>
      <c r="CH353" s="96">
        <v>0</v>
      </c>
      <c r="CI353" s="96">
        <v>0</v>
      </c>
      <c r="CJ353" s="96">
        <v>0</v>
      </c>
      <c r="CK353" s="96">
        <v>0</v>
      </c>
      <c r="CL353" s="96">
        <v>13600</v>
      </c>
      <c r="CM353" s="96">
        <v>13600</v>
      </c>
      <c r="CN353" s="96">
        <v>13600</v>
      </c>
      <c r="CO353" s="96">
        <v>13600</v>
      </c>
      <c r="CP353" s="96">
        <v>13600</v>
      </c>
      <c r="CQ353" s="96">
        <v>13600</v>
      </c>
      <c r="CR353" s="96">
        <v>13600</v>
      </c>
      <c r="CS353" s="96">
        <v>13600</v>
      </c>
      <c r="CT353" s="96">
        <v>13600</v>
      </c>
      <c r="CU353" s="96">
        <v>13600</v>
      </c>
      <c r="CV353" s="96">
        <v>13600</v>
      </c>
      <c r="CW353" s="96">
        <v>13600</v>
      </c>
      <c r="CX353" s="96">
        <v>59.86745702001528</v>
      </c>
      <c r="CY353" s="96">
        <v>59.846164974803003</v>
      </c>
      <c r="CZ353" s="96">
        <v>59.824888069370097</v>
      </c>
      <c r="DA353" s="96">
        <v>59.802905814038709</v>
      </c>
      <c r="DB353" s="96">
        <v>59.780939707238012</v>
      </c>
      <c r="DC353" s="96">
        <v>59.758989731181337</v>
      </c>
      <c r="DD353" s="96">
        <v>59.737055868106196</v>
      </c>
      <c r="DE353" s="96">
        <v>59.714778926599983</v>
      </c>
      <c r="DF353" s="96">
        <v>59.692877499729853</v>
      </c>
      <c r="DG353" s="96">
        <v>59.670992132420857</v>
      </c>
      <c r="DH353" s="96">
        <v>59.649122807016219</v>
      </c>
      <c r="DI353" s="96">
        <v>59.627269505889302</v>
      </c>
      <c r="DJ353" s="96">
        <v>0</v>
      </c>
      <c r="DK353" s="96">
        <v>0</v>
      </c>
      <c r="DL353" s="96">
        <v>0</v>
      </c>
      <c r="DM353" s="96">
        <v>0</v>
      </c>
      <c r="DN353" s="96">
        <v>0</v>
      </c>
      <c r="DO353" s="96">
        <v>0</v>
      </c>
      <c r="DP353" s="96">
        <v>0</v>
      </c>
      <c r="DQ353" s="96">
        <v>0</v>
      </c>
      <c r="DR353" s="96">
        <v>0</v>
      </c>
      <c r="DS353" s="96">
        <v>0</v>
      </c>
      <c r="DT353" s="96">
        <v>0</v>
      </c>
      <c r="DU353" s="96">
        <v>0</v>
      </c>
      <c r="DV353" s="96">
        <v>57.073899965778267</v>
      </c>
      <c r="DW353" s="96">
        <v>52.237999783942968</v>
      </c>
      <c r="DX353" s="96">
        <v>47.40552312501265</v>
      </c>
      <c r="DY353" s="96">
        <v>42.412829401110308</v>
      </c>
      <c r="DZ353" s="96">
        <v>37.423787341955787</v>
      </c>
      <c r="EA353" s="96">
        <v>32.438392942754042</v>
      </c>
      <c r="EB353" s="96">
        <v>27.456642204583481</v>
      </c>
      <c r="EC353" s="96">
        <v>22.396953056227002</v>
      </c>
      <c r="ED353" s="96">
        <v>17.42253723480491</v>
      </c>
      <c r="EE353" s="96">
        <v>12.45175304741206</v>
      </c>
      <c r="EF353" s="96">
        <v>7.4845965185152963</v>
      </c>
      <c r="EG353" s="96">
        <v>2.5210636783855378</v>
      </c>
      <c r="EH353" s="101">
        <v>46023</v>
      </c>
      <c r="EI353" s="99">
        <v>0.03</v>
      </c>
      <c r="EJ353" t="s">
        <v>376</v>
      </c>
      <c r="EK353" s="101"/>
      <c r="EL353" s="99"/>
      <c r="EN353" s="101"/>
      <c r="EO353" s="99"/>
      <c r="EQ353" s="101"/>
      <c r="ER353" s="99"/>
    </row>
    <row r="354" spans="1:148" x14ac:dyDescent="0.3">
      <c r="A354" t="s">
        <v>43</v>
      </c>
      <c r="B354" t="s">
        <v>56</v>
      </c>
      <c r="C354" t="s">
        <v>102</v>
      </c>
      <c r="D354" t="s">
        <v>450</v>
      </c>
      <c r="E354" t="s">
        <v>792</v>
      </c>
      <c r="F354" s="94">
        <v>10400</v>
      </c>
      <c r="G354" s="95">
        <v>6</v>
      </c>
      <c r="H354" s="96">
        <v>1.04</v>
      </c>
      <c r="I354" s="96">
        <v>1.0472222222222221</v>
      </c>
      <c r="J354" s="97">
        <v>0.91798504741064912</v>
      </c>
      <c r="K354" s="96">
        <v>0.99310344827586206</v>
      </c>
      <c r="L354" s="96">
        <v>1.002194973213381</v>
      </c>
      <c r="M354" s="96">
        <v>1</v>
      </c>
      <c r="N354" s="98">
        <v>0.58399999999999996</v>
      </c>
      <c r="O354" s="98">
        <v>0.58124543770587933</v>
      </c>
      <c r="P354" s="98">
        <v>0.55605513450758215</v>
      </c>
      <c r="Q354" s="99">
        <v>0</v>
      </c>
      <c r="R354" s="96">
        <v>0.96179535132246863</v>
      </c>
      <c r="S354" s="96">
        <v>0.98997068515119868</v>
      </c>
      <c r="T354" s="99">
        <v>6.9444444444444198E-3</v>
      </c>
      <c r="U354" s="99">
        <v>3.2551724137930949E-2</v>
      </c>
      <c r="V354" s="95">
        <v>0</v>
      </c>
      <c r="W354" s="99">
        <v>0</v>
      </c>
      <c r="X354" s="99">
        <v>0</v>
      </c>
      <c r="Y354" s="95">
        <v>0</v>
      </c>
      <c r="Z354" s="95">
        <v>1</v>
      </c>
      <c r="AA354" s="98">
        <v>0.58124543770587933</v>
      </c>
      <c r="AB354" s="98">
        <v>0.55605513450758215</v>
      </c>
      <c r="AC354" s="100">
        <v>0</v>
      </c>
      <c r="AD354" s="96">
        <v>0</v>
      </c>
      <c r="AE354" s="95">
        <v>1</v>
      </c>
      <c r="AF354" s="95">
        <v>1</v>
      </c>
      <c r="AG354" s="96">
        <v>1.02</v>
      </c>
      <c r="AH354" s="96">
        <v>1.0176314239537809</v>
      </c>
      <c r="AI354" s="96">
        <v>1.037983012217216</v>
      </c>
      <c r="AJ354" s="96">
        <v>10816</v>
      </c>
      <c r="AK354" s="96">
        <v>10891.111111111109</v>
      </c>
      <c r="AL354" s="96">
        <v>9547.0444930707508</v>
      </c>
      <c r="AM354" s="96">
        <v>10328.275862068969</v>
      </c>
      <c r="AN354" s="96">
        <v>10422.827721419169</v>
      </c>
      <c r="AO354" s="96">
        <v>10400</v>
      </c>
      <c r="AP354" s="96">
        <v>6073.5999999999995</v>
      </c>
      <c r="AQ354" s="96">
        <v>6044.9525521411451</v>
      </c>
      <c r="AR354" s="96">
        <v>5782.9733988788539</v>
      </c>
      <c r="AS354" s="96">
        <v>0</v>
      </c>
      <c r="AT354" s="96">
        <v>10002.67165375367</v>
      </c>
      <c r="AU354" s="96">
        <v>10295.695125572471</v>
      </c>
      <c r="AV354" s="96">
        <v>6044.9525521411451</v>
      </c>
      <c r="AW354" s="96">
        <v>5782.9733988788539</v>
      </c>
      <c r="AX354" s="96">
        <v>9568</v>
      </c>
      <c r="AY354" s="96">
        <v>9464</v>
      </c>
      <c r="AZ354" s="96">
        <v>9672</v>
      </c>
      <c r="BA354" s="96">
        <v>6812</v>
      </c>
      <c r="BB354" s="96">
        <v>10400</v>
      </c>
      <c r="BC354" s="96">
        <v>10400</v>
      </c>
      <c r="BD354" s="96">
        <v>10400</v>
      </c>
      <c r="BE354" s="96">
        <v>10400</v>
      </c>
      <c r="BF354" s="96">
        <v>10400</v>
      </c>
      <c r="BG354" s="96">
        <v>10400</v>
      </c>
      <c r="BH354" s="96">
        <v>10400</v>
      </c>
      <c r="BI354" s="96">
        <v>10400</v>
      </c>
      <c r="BJ354" s="96">
        <v>10400</v>
      </c>
      <c r="BK354" s="96">
        <v>10400</v>
      </c>
      <c r="BL354" s="96">
        <v>10400</v>
      </c>
      <c r="BM354" s="96">
        <v>10400</v>
      </c>
      <c r="BN354" s="96">
        <v>608.23996883521681</v>
      </c>
      <c r="BO354" s="96">
        <v>184.58097298874381</v>
      </c>
      <c r="BP354" s="96">
        <v>184.31658169458649</v>
      </c>
      <c r="BQ354" s="96">
        <v>184.0440231751968</v>
      </c>
      <c r="BR354" s="96">
        <v>183.77226955848161</v>
      </c>
      <c r="BS354" s="96">
        <v>183.50131728421869</v>
      </c>
      <c r="BT354" s="96">
        <v>183.23116281314941</v>
      </c>
      <c r="BU354" s="96">
        <v>606.27568922305795</v>
      </c>
      <c r="BV354" s="96">
        <v>605.99639049979555</v>
      </c>
      <c r="BW354" s="96">
        <v>605.71791051948514</v>
      </c>
      <c r="BX354" s="96">
        <v>605.44024568727491</v>
      </c>
      <c r="BY354" s="96">
        <v>605.16339242932258</v>
      </c>
      <c r="BZ354" s="96">
        <v>416.00000000000028</v>
      </c>
      <c r="CA354" s="96">
        <v>0</v>
      </c>
      <c r="CB354" s="96">
        <v>0</v>
      </c>
      <c r="CC354" s="96">
        <v>0</v>
      </c>
      <c r="CD354" s="96">
        <v>0</v>
      </c>
      <c r="CE354" s="96">
        <v>0</v>
      </c>
      <c r="CF354" s="96">
        <v>0</v>
      </c>
      <c r="CG354" s="96">
        <v>416.00000000000028</v>
      </c>
      <c r="CH354" s="96">
        <v>416.00000000000028</v>
      </c>
      <c r="CI354" s="96">
        <v>416.00000000000028</v>
      </c>
      <c r="CJ354" s="96">
        <v>416.00000000000028</v>
      </c>
      <c r="CK354" s="96">
        <v>416.00000000000028</v>
      </c>
      <c r="CL354" s="96">
        <v>10400</v>
      </c>
      <c r="CM354" s="96">
        <v>10400</v>
      </c>
      <c r="CN354" s="96">
        <v>10400</v>
      </c>
      <c r="CO354" s="96">
        <v>10400</v>
      </c>
      <c r="CP354" s="96">
        <v>10400</v>
      </c>
      <c r="CQ354" s="96">
        <v>10400</v>
      </c>
      <c r="CR354" s="96">
        <v>10400</v>
      </c>
      <c r="CS354" s="96">
        <v>10400</v>
      </c>
      <c r="CT354" s="96">
        <v>10400</v>
      </c>
      <c r="CU354" s="96">
        <v>10400</v>
      </c>
      <c r="CV354" s="96">
        <v>10400</v>
      </c>
      <c r="CW354" s="96">
        <v>10400</v>
      </c>
      <c r="CX354" s="96">
        <v>184.84612388001659</v>
      </c>
      <c r="CY354" s="96">
        <v>184.58097298874381</v>
      </c>
      <c r="CZ354" s="96">
        <v>184.31658169458649</v>
      </c>
      <c r="DA354" s="96">
        <v>184.0440231751968</v>
      </c>
      <c r="DB354" s="96">
        <v>183.77226955848161</v>
      </c>
      <c r="DC354" s="96">
        <v>183.50131728421869</v>
      </c>
      <c r="DD354" s="96">
        <v>183.23116281314941</v>
      </c>
      <c r="DE354" s="96">
        <v>182.9573934837095</v>
      </c>
      <c r="DF354" s="96">
        <v>182.68883701903391</v>
      </c>
      <c r="DG354" s="96">
        <v>182.42106780719729</v>
      </c>
      <c r="DH354" s="96">
        <v>182.15408239161019</v>
      </c>
      <c r="DI354" s="96">
        <v>181.8878773358872</v>
      </c>
      <c r="DJ354" s="96">
        <v>416.00000000000028</v>
      </c>
      <c r="DK354" s="96">
        <v>416.00000000000028</v>
      </c>
      <c r="DL354" s="96">
        <v>416.00000000000028</v>
      </c>
      <c r="DM354" s="96">
        <v>416.00000000000028</v>
      </c>
      <c r="DN354" s="96">
        <v>416.00000000000028</v>
      </c>
      <c r="DO354" s="96">
        <v>416.00000000000028</v>
      </c>
      <c r="DP354" s="96">
        <v>416.00000000000028</v>
      </c>
      <c r="DQ354" s="96">
        <v>0</v>
      </c>
      <c r="DR354" s="96">
        <v>0</v>
      </c>
      <c r="DS354" s="96">
        <v>0</v>
      </c>
      <c r="DT354" s="96">
        <v>0</v>
      </c>
      <c r="DU354" s="96">
        <v>0</v>
      </c>
      <c r="DV354" s="96">
        <v>596.86177694847322</v>
      </c>
      <c r="DW354" s="96">
        <v>581.36250925682748</v>
      </c>
      <c r="DX354" s="96">
        <v>565.90687022900784</v>
      </c>
      <c r="DY354" s="96">
        <v>549.97298778018671</v>
      </c>
      <c r="DZ354" s="96">
        <v>534.08534322819946</v>
      </c>
      <c r="EA354" s="96">
        <v>518.24373560078845</v>
      </c>
      <c r="EB354" s="96">
        <v>502.44796508870172</v>
      </c>
      <c r="EC354" s="96">
        <v>67.730781982666059</v>
      </c>
      <c r="ED354" s="96">
        <v>52.630832170642712</v>
      </c>
      <c r="EE354" s="96">
        <v>37.574383678095018</v>
      </c>
      <c r="EF354" s="96">
        <v>22.56124879153116</v>
      </c>
      <c r="EG354" s="96">
        <v>7.5912408759132077</v>
      </c>
      <c r="EH354" s="101">
        <v>46054</v>
      </c>
      <c r="EI354" s="99">
        <v>0.04</v>
      </c>
      <c r="EJ354" t="s">
        <v>376</v>
      </c>
      <c r="EK354" s="101">
        <v>46600</v>
      </c>
      <c r="EL354" s="99">
        <v>0.04</v>
      </c>
      <c r="EM354" t="s">
        <v>377</v>
      </c>
      <c r="EN354" s="101"/>
      <c r="EO354" s="99"/>
      <c r="EQ354" s="101"/>
      <c r="ER354" s="99"/>
    </row>
    <row r="355" spans="1:148" x14ac:dyDescent="0.3">
      <c r="A355" t="s">
        <v>43</v>
      </c>
      <c r="B355" t="s">
        <v>56</v>
      </c>
      <c r="C355" t="s">
        <v>103</v>
      </c>
      <c r="D355" t="s">
        <v>452</v>
      </c>
      <c r="E355" t="s">
        <v>793</v>
      </c>
      <c r="F355" s="94">
        <v>7200</v>
      </c>
      <c r="G355" s="95">
        <v>6</v>
      </c>
      <c r="H355" s="96">
        <v>1</v>
      </c>
      <c r="I355" s="96">
        <v>1</v>
      </c>
      <c r="J355" s="97">
        <v>0.90999999999999981</v>
      </c>
      <c r="K355" s="96">
        <v>1</v>
      </c>
      <c r="L355" s="96">
        <v>1.0109890109890109</v>
      </c>
      <c r="M355" s="96">
        <v>1</v>
      </c>
      <c r="N355" s="98">
        <v>0.56799999999999995</v>
      </c>
      <c r="O355" s="98">
        <v>0.57424175824175827</v>
      </c>
      <c r="P355" s="98">
        <v>0.57424175824175827</v>
      </c>
      <c r="Q355" s="99">
        <v>0</v>
      </c>
      <c r="R355" s="96">
        <v>1</v>
      </c>
      <c r="S355" s="96">
        <v>1.0109890109890109</v>
      </c>
      <c r="T355" s="99">
        <v>0</v>
      </c>
      <c r="U355" s="99">
        <v>0</v>
      </c>
      <c r="V355" s="95">
        <v>0</v>
      </c>
      <c r="W355" s="99">
        <v>0</v>
      </c>
      <c r="X355" s="99">
        <v>0</v>
      </c>
      <c r="Y355" s="95">
        <v>0</v>
      </c>
      <c r="Z355" s="95">
        <v>1</v>
      </c>
      <c r="AA355" s="98">
        <v>0.57424175824175827</v>
      </c>
      <c r="AB355" s="98">
        <v>0.57424175824175827</v>
      </c>
      <c r="AC355" s="100">
        <v>0</v>
      </c>
      <c r="AD355" s="96">
        <v>0</v>
      </c>
      <c r="AE355" s="95">
        <v>0</v>
      </c>
      <c r="AF355" s="95">
        <v>0</v>
      </c>
      <c r="AG355" s="96">
        <v>1</v>
      </c>
      <c r="AH355" s="96">
        <v>1</v>
      </c>
      <c r="AI355" s="96">
        <v>1</v>
      </c>
      <c r="AJ355" s="96">
        <v>7200</v>
      </c>
      <c r="AK355" s="96">
        <v>7200</v>
      </c>
      <c r="AL355" s="96">
        <v>6551.9999999999982</v>
      </c>
      <c r="AM355" s="96">
        <v>7200</v>
      </c>
      <c r="AN355" s="96">
        <v>7279.1208791208801</v>
      </c>
      <c r="AO355" s="96">
        <v>7200</v>
      </c>
      <c r="AP355" s="96">
        <v>4089.599999999999</v>
      </c>
      <c r="AQ355" s="96">
        <v>4134.5406593406597</v>
      </c>
      <c r="AR355" s="96">
        <v>4134.5406593406597</v>
      </c>
      <c r="AS355" s="96">
        <v>0</v>
      </c>
      <c r="AT355" s="96">
        <v>7200</v>
      </c>
      <c r="AU355" s="96">
        <v>7279.1208791208801</v>
      </c>
      <c r="AV355" s="96">
        <v>4134.5406593406597</v>
      </c>
      <c r="AW355" s="96">
        <v>4134.5406593406597</v>
      </c>
      <c r="AX355" s="96">
        <v>6624</v>
      </c>
      <c r="AY355" s="96">
        <v>6552</v>
      </c>
      <c r="AZ355" s="96">
        <v>6552</v>
      </c>
      <c r="BA355" s="96">
        <v>4500</v>
      </c>
      <c r="BB355" s="96">
        <v>7200</v>
      </c>
      <c r="BC355" s="96">
        <v>7200</v>
      </c>
      <c r="BD355" s="96">
        <v>7200</v>
      </c>
      <c r="BE355" s="96">
        <v>7200</v>
      </c>
      <c r="BF355" s="96">
        <v>7200</v>
      </c>
      <c r="BG355" s="96">
        <v>7200</v>
      </c>
      <c r="BH355" s="96">
        <v>7200</v>
      </c>
      <c r="BI355" s="96">
        <v>7200</v>
      </c>
      <c r="BJ355" s="96">
        <v>7200</v>
      </c>
      <c r="BK355" s="96">
        <v>7200</v>
      </c>
      <c r="BL355" s="96">
        <v>7200</v>
      </c>
      <c r="BM355" s="96">
        <v>7200</v>
      </c>
      <c r="BN355" s="96">
        <v>0</v>
      </c>
      <c r="BO355" s="96">
        <v>0</v>
      </c>
      <c r="BP355" s="96">
        <v>0</v>
      </c>
      <c r="BQ355" s="96">
        <v>0</v>
      </c>
      <c r="BR355" s="96">
        <v>0</v>
      </c>
      <c r="BS355" s="96">
        <v>0</v>
      </c>
      <c r="BT355" s="96">
        <v>0</v>
      </c>
      <c r="BU355" s="96">
        <v>0</v>
      </c>
      <c r="BV355" s="96">
        <v>0</v>
      </c>
      <c r="BW355" s="96">
        <v>0</v>
      </c>
      <c r="BX355" s="96">
        <v>0</v>
      </c>
      <c r="BY355" s="96">
        <v>0</v>
      </c>
      <c r="BZ355" s="96">
        <v>0</v>
      </c>
      <c r="CA355" s="96">
        <v>0</v>
      </c>
      <c r="CB355" s="96">
        <v>0</v>
      </c>
      <c r="CC355" s="96">
        <v>0</v>
      </c>
      <c r="CD355" s="96">
        <v>0</v>
      </c>
      <c r="CE355" s="96">
        <v>0</v>
      </c>
      <c r="CF355" s="96">
        <v>0</v>
      </c>
      <c r="CG355" s="96">
        <v>0</v>
      </c>
      <c r="CH355" s="96">
        <v>0</v>
      </c>
      <c r="CI355" s="96">
        <v>0</v>
      </c>
      <c r="CJ355" s="96">
        <v>0</v>
      </c>
      <c r="CK355" s="96">
        <v>0</v>
      </c>
      <c r="CL355" s="96">
        <v>7200</v>
      </c>
      <c r="CM355" s="96">
        <v>7200</v>
      </c>
      <c r="CN355" s="96">
        <v>7200</v>
      </c>
      <c r="CO355" s="96">
        <v>7200</v>
      </c>
      <c r="CP355" s="96">
        <v>7200</v>
      </c>
      <c r="CQ355" s="96">
        <v>7200</v>
      </c>
      <c r="CR355" s="96">
        <v>7200</v>
      </c>
      <c r="CS355" s="96">
        <v>7200</v>
      </c>
      <c r="CT355" s="96">
        <v>7200</v>
      </c>
      <c r="CU355" s="96">
        <v>7200</v>
      </c>
      <c r="CV355" s="96">
        <v>7200</v>
      </c>
      <c r="CW355" s="96">
        <v>7200</v>
      </c>
      <c r="CX355" s="96">
        <v>0</v>
      </c>
      <c r="CY355" s="96">
        <v>0</v>
      </c>
      <c r="CZ355" s="96">
        <v>0</v>
      </c>
      <c r="DA355" s="96">
        <v>0</v>
      </c>
      <c r="DB355" s="96">
        <v>0</v>
      </c>
      <c r="DC355" s="96">
        <v>0</v>
      </c>
      <c r="DD355" s="96">
        <v>0</v>
      </c>
      <c r="DE355" s="96">
        <v>0</v>
      </c>
      <c r="DF355" s="96">
        <v>0</v>
      </c>
      <c r="DG355" s="96">
        <v>0</v>
      </c>
      <c r="DH355" s="96">
        <v>0</v>
      </c>
      <c r="DI355" s="96">
        <v>0</v>
      </c>
      <c r="DJ355" s="96">
        <v>0</v>
      </c>
      <c r="DK355" s="96">
        <v>0</v>
      </c>
      <c r="DL355" s="96">
        <v>0</v>
      </c>
      <c r="DM355" s="96">
        <v>0</v>
      </c>
      <c r="DN355" s="96">
        <v>0</v>
      </c>
      <c r="DO355" s="96">
        <v>0</v>
      </c>
      <c r="DP355" s="96">
        <v>0</v>
      </c>
      <c r="DQ355" s="96">
        <v>0</v>
      </c>
      <c r="DR355" s="96">
        <v>0</v>
      </c>
      <c r="DS355" s="96">
        <v>0</v>
      </c>
      <c r="DT355" s="96">
        <v>0</v>
      </c>
      <c r="DU355" s="96">
        <v>0</v>
      </c>
      <c r="DV355" s="96">
        <v>0</v>
      </c>
      <c r="DW355" s="96">
        <v>0</v>
      </c>
      <c r="DX355" s="96">
        <v>0</v>
      </c>
      <c r="DY355" s="96">
        <v>0</v>
      </c>
      <c r="DZ355" s="96">
        <v>0</v>
      </c>
      <c r="EA355" s="96">
        <v>0</v>
      </c>
      <c r="EB355" s="96">
        <v>0</v>
      </c>
      <c r="EC355" s="96">
        <v>0</v>
      </c>
      <c r="ED355" s="96">
        <v>0</v>
      </c>
      <c r="EE355" s="96">
        <v>0</v>
      </c>
      <c r="EF355" s="96">
        <v>0</v>
      </c>
      <c r="EG355" s="96">
        <v>0</v>
      </c>
      <c r="EH355" s="101"/>
      <c r="EI355" s="99"/>
      <c r="EK355" s="101"/>
      <c r="EL355" s="99"/>
      <c r="EN355" s="101"/>
      <c r="EO355" s="99"/>
      <c r="EQ355" s="101"/>
      <c r="ER355" s="99"/>
    </row>
    <row r="356" spans="1:148" x14ac:dyDescent="0.3">
      <c r="A356" t="s">
        <v>43</v>
      </c>
      <c r="B356" t="s">
        <v>56</v>
      </c>
      <c r="C356" t="s">
        <v>105</v>
      </c>
      <c r="D356" t="s">
        <v>454</v>
      </c>
      <c r="E356" t="s">
        <v>794</v>
      </c>
      <c r="F356" s="94">
        <v>17600</v>
      </c>
      <c r="G356" s="95">
        <v>6</v>
      </c>
      <c r="H356" s="96">
        <v>1.06</v>
      </c>
      <c r="I356" s="96">
        <v>1.06</v>
      </c>
      <c r="J356" s="97">
        <v>0.91598878555798668</v>
      </c>
      <c r="K356" s="96">
        <v>0.99999999999999978</v>
      </c>
      <c r="L356" s="96">
        <v>1.0043791086804299</v>
      </c>
      <c r="M356" s="96">
        <v>1</v>
      </c>
      <c r="N356" s="98">
        <v>0.59599999999999997</v>
      </c>
      <c r="O356" s="98">
        <v>0.59860994877353613</v>
      </c>
      <c r="P356" s="98">
        <v>0.59310517258212936</v>
      </c>
      <c r="Q356" s="99">
        <v>0</v>
      </c>
      <c r="R356" s="96">
        <v>0.99999999999999978</v>
      </c>
      <c r="S356" s="96">
        <v>0.99514290701699581</v>
      </c>
      <c r="T356" s="99">
        <v>0</v>
      </c>
      <c r="U356" s="99">
        <v>0</v>
      </c>
      <c r="V356" s="95">
        <v>0</v>
      </c>
      <c r="W356" s="99">
        <v>0</v>
      </c>
      <c r="X356" s="99">
        <v>0</v>
      </c>
      <c r="Y356" s="95">
        <v>0</v>
      </c>
      <c r="Z356" s="95">
        <v>1</v>
      </c>
      <c r="AA356" s="98">
        <v>0.59860994877353613</v>
      </c>
      <c r="AB356" s="98">
        <v>0.59310517258212936</v>
      </c>
      <c r="AC356" s="100">
        <v>0</v>
      </c>
      <c r="AD356" s="96">
        <v>0</v>
      </c>
      <c r="AE356" s="95">
        <v>1</v>
      </c>
      <c r="AF356" s="95">
        <v>0</v>
      </c>
      <c r="AG356" s="96">
        <v>1.0149999999999999</v>
      </c>
      <c r="AH356" s="96">
        <v>1.0132088564102011</v>
      </c>
      <c r="AI356" s="96">
        <v>1.0284079716072401</v>
      </c>
      <c r="AJ356" s="96">
        <v>18656</v>
      </c>
      <c r="AK356" s="96">
        <v>18656</v>
      </c>
      <c r="AL356" s="96">
        <v>16121.402625820559</v>
      </c>
      <c r="AM356" s="96">
        <v>17600</v>
      </c>
      <c r="AN356" s="96">
        <v>17677.07231277557</v>
      </c>
      <c r="AO356" s="96">
        <v>17600</v>
      </c>
      <c r="AP356" s="96">
        <v>10489.6</v>
      </c>
      <c r="AQ356" s="96">
        <v>10535.535098414241</v>
      </c>
      <c r="AR356" s="96">
        <v>10438.651037445479</v>
      </c>
      <c r="AS356" s="96">
        <v>0</v>
      </c>
      <c r="AT356" s="96">
        <v>17600</v>
      </c>
      <c r="AU356" s="96">
        <v>17514.515163499131</v>
      </c>
      <c r="AV356" s="96">
        <v>10535.535098414241</v>
      </c>
      <c r="AW356" s="96">
        <v>10438.651037445479</v>
      </c>
      <c r="AX356" s="96">
        <v>16192</v>
      </c>
      <c r="AY356" s="96">
        <v>16016</v>
      </c>
      <c r="AZ356" s="96">
        <v>16280</v>
      </c>
      <c r="BA356" s="96">
        <v>11352</v>
      </c>
      <c r="BB356" s="96">
        <v>17600</v>
      </c>
      <c r="BC356" s="96">
        <v>17600</v>
      </c>
      <c r="BD356" s="96">
        <v>17600</v>
      </c>
      <c r="BE356" s="96">
        <v>17600</v>
      </c>
      <c r="BF356" s="96">
        <v>17600</v>
      </c>
      <c r="BG356" s="96">
        <v>17600</v>
      </c>
      <c r="BH356" s="96">
        <v>17600</v>
      </c>
      <c r="BI356" s="96">
        <v>17600</v>
      </c>
      <c r="BJ356" s="96">
        <v>17600</v>
      </c>
      <c r="BK356" s="96">
        <v>17600</v>
      </c>
      <c r="BL356" s="96">
        <v>17600</v>
      </c>
      <c r="BM356" s="96">
        <v>17600</v>
      </c>
      <c r="BN356" s="96">
        <v>1303.911991893352</v>
      </c>
      <c r="BO356" s="96">
        <v>1303.6460176991191</v>
      </c>
      <c r="BP356" s="96">
        <v>1303.3806135979701</v>
      </c>
      <c r="BQ356" s="96">
        <v>233.11963227289499</v>
      </c>
      <c r="BR356" s="96">
        <v>232.8618983464537</v>
      </c>
      <c r="BS356" s="96">
        <v>232.60473368495869</v>
      </c>
      <c r="BT356" s="96">
        <v>232.34813640446421</v>
      </c>
      <c r="BU356" s="96">
        <v>232.08791208791521</v>
      </c>
      <c r="BV356" s="96">
        <v>231.8324531751866</v>
      </c>
      <c r="BW356" s="96">
        <v>231.5775560108367</v>
      </c>
      <c r="BX356" s="96">
        <v>231.32321874399679</v>
      </c>
      <c r="BY356" s="96">
        <v>231.0694395319114</v>
      </c>
      <c r="BZ356" s="96">
        <v>1056.0000000000009</v>
      </c>
      <c r="CA356" s="96">
        <v>1056.0000000000009</v>
      </c>
      <c r="CB356" s="96">
        <v>1056.0000000000009</v>
      </c>
      <c r="CC356" s="96">
        <v>0</v>
      </c>
      <c r="CD356" s="96">
        <v>0</v>
      </c>
      <c r="CE356" s="96">
        <v>0</v>
      </c>
      <c r="CF356" s="96">
        <v>0</v>
      </c>
      <c r="CG356" s="96">
        <v>0</v>
      </c>
      <c r="CH356" s="96">
        <v>0</v>
      </c>
      <c r="CI356" s="96">
        <v>0</v>
      </c>
      <c r="CJ356" s="96">
        <v>0</v>
      </c>
      <c r="CK356" s="96">
        <v>0</v>
      </c>
      <c r="CL356" s="96">
        <v>17600</v>
      </c>
      <c r="CM356" s="96">
        <v>17600</v>
      </c>
      <c r="CN356" s="96">
        <v>17600</v>
      </c>
      <c r="CO356" s="96">
        <v>17600</v>
      </c>
      <c r="CP356" s="96">
        <v>17600</v>
      </c>
      <c r="CQ356" s="96">
        <v>17600</v>
      </c>
      <c r="CR356" s="96">
        <v>17600</v>
      </c>
      <c r="CS356" s="96">
        <v>17600</v>
      </c>
      <c r="CT356" s="96">
        <v>17600</v>
      </c>
      <c r="CU356" s="96">
        <v>17600</v>
      </c>
      <c r="CV356" s="96">
        <v>17600</v>
      </c>
      <c r="CW356" s="96">
        <v>17600</v>
      </c>
      <c r="CX356" s="96">
        <v>233.8792376352373</v>
      </c>
      <c r="CY356" s="96">
        <v>233.6283185840731</v>
      </c>
      <c r="CZ356" s="96">
        <v>233.37793735657581</v>
      </c>
      <c r="DA356" s="96">
        <v>233.11963227289499</v>
      </c>
      <c r="DB356" s="96">
        <v>232.8618983464537</v>
      </c>
      <c r="DC356" s="96">
        <v>232.60473368495869</v>
      </c>
      <c r="DD356" s="96">
        <v>232.34813640446421</v>
      </c>
      <c r="DE356" s="96">
        <v>232.08791208791521</v>
      </c>
      <c r="DF356" s="96">
        <v>231.8324531751866</v>
      </c>
      <c r="DG356" s="96">
        <v>231.5775560108367</v>
      </c>
      <c r="DH356" s="96">
        <v>231.32321874399679</v>
      </c>
      <c r="DI356" s="96">
        <v>231.0694395319114</v>
      </c>
      <c r="DJ356" s="96">
        <v>0</v>
      </c>
      <c r="DK356" s="96">
        <v>0</v>
      </c>
      <c r="DL356" s="96">
        <v>0</v>
      </c>
      <c r="DM356" s="96">
        <v>0</v>
      </c>
      <c r="DN356" s="96">
        <v>0</v>
      </c>
      <c r="DO356" s="96">
        <v>0</v>
      </c>
      <c r="DP356" s="96">
        <v>0</v>
      </c>
      <c r="DQ356" s="96">
        <v>0</v>
      </c>
      <c r="DR356" s="96">
        <v>0</v>
      </c>
      <c r="DS356" s="96">
        <v>0</v>
      </c>
      <c r="DT356" s="96">
        <v>0</v>
      </c>
      <c r="DU356" s="96">
        <v>0</v>
      </c>
      <c r="DV356" s="96">
        <v>221.01046151635049</v>
      </c>
      <c r="DW356" s="96">
        <v>202.141532571634</v>
      </c>
      <c r="DX356" s="96">
        <v>183.31251830029811</v>
      </c>
      <c r="DY356" s="96">
        <v>163.8870650032828</v>
      </c>
      <c r="DZ356" s="96">
        <v>144.50400386374471</v>
      </c>
      <c r="EA356" s="96">
        <v>125.1631962643561</v>
      </c>
      <c r="EB356" s="96">
        <v>105.86450419148289</v>
      </c>
      <c r="EC356" s="96">
        <v>86.292455353163078</v>
      </c>
      <c r="ED356" s="96">
        <v>67.078267477203113</v>
      </c>
      <c r="EE356" s="96">
        <v>47.905782448066603</v>
      </c>
      <c r="EF356" s="96">
        <v>28.7748646439276</v>
      </c>
      <c r="EG356" s="96">
        <v>9.6853790303967457</v>
      </c>
      <c r="EH356" s="101">
        <v>46113</v>
      </c>
      <c r="EI356" s="99">
        <v>0.06</v>
      </c>
      <c r="EJ356" t="s">
        <v>376</v>
      </c>
      <c r="EK356" s="101"/>
      <c r="EL356" s="99"/>
      <c r="EN356" s="101"/>
      <c r="EO356" s="99"/>
      <c r="EQ356" s="101"/>
      <c r="ER356" s="99"/>
    </row>
    <row r="357" spans="1:148" x14ac:dyDescent="0.3">
      <c r="A357" t="s">
        <v>43</v>
      </c>
      <c r="B357" t="s">
        <v>56</v>
      </c>
      <c r="C357" t="s">
        <v>106</v>
      </c>
      <c r="D357" t="s">
        <v>456</v>
      </c>
      <c r="E357" t="s">
        <v>795</v>
      </c>
      <c r="F357" s="94">
        <v>14400</v>
      </c>
      <c r="G357" s="95">
        <v>6</v>
      </c>
      <c r="H357" s="96">
        <v>1.02</v>
      </c>
      <c r="I357" s="96">
        <v>1.02</v>
      </c>
      <c r="J357" s="97">
        <v>0.9080037381473377</v>
      </c>
      <c r="K357" s="96">
        <v>0.99999999999999978</v>
      </c>
      <c r="L357" s="96">
        <v>1.0132116877372539</v>
      </c>
      <c r="M357" s="96">
        <v>1</v>
      </c>
      <c r="N357" s="98">
        <v>0.57999999999999996</v>
      </c>
      <c r="O357" s="98">
        <v>0.58766277888760732</v>
      </c>
      <c r="P357" s="98">
        <v>0.58950259722512732</v>
      </c>
      <c r="Q357" s="99">
        <v>0</v>
      </c>
      <c r="R357" s="96">
        <v>0.99999999999999978</v>
      </c>
      <c r="S357" s="96">
        <v>1.0163837883191851</v>
      </c>
      <c r="T357" s="99">
        <v>0</v>
      </c>
      <c r="U357" s="99">
        <v>0</v>
      </c>
      <c r="V357" s="95">
        <v>0</v>
      </c>
      <c r="W357" s="99">
        <v>0</v>
      </c>
      <c r="X357" s="99">
        <v>0</v>
      </c>
      <c r="Y357" s="95">
        <v>0</v>
      </c>
      <c r="Z357" s="95">
        <v>1</v>
      </c>
      <c r="AA357" s="98">
        <v>0.58766277888760732</v>
      </c>
      <c r="AB357" s="98">
        <v>0.58950259722512732</v>
      </c>
      <c r="AC357" s="100">
        <v>0</v>
      </c>
      <c r="AD357" s="96">
        <v>0</v>
      </c>
      <c r="AE357" s="95">
        <v>1</v>
      </c>
      <c r="AF357" s="95">
        <v>0</v>
      </c>
      <c r="AG357" s="96">
        <v>1.006666666666667</v>
      </c>
      <c r="AH357" s="96">
        <v>0.99561641381999111</v>
      </c>
      <c r="AI357" s="96">
        <v>1.0022538992746961</v>
      </c>
      <c r="AJ357" s="96">
        <v>14688</v>
      </c>
      <c r="AK357" s="96">
        <v>14688</v>
      </c>
      <c r="AL357" s="96">
        <v>13075.25382932166</v>
      </c>
      <c r="AM357" s="96">
        <v>14400</v>
      </c>
      <c r="AN357" s="96">
        <v>14590.24830341646</v>
      </c>
      <c r="AO357" s="96">
        <v>14400</v>
      </c>
      <c r="AP357" s="96">
        <v>8352</v>
      </c>
      <c r="AQ357" s="96">
        <v>8462.3440159815455</v>
      </c>
      <c r="AR357" s="96">
        <v>8488.8374000418335</v>
      </c>
      <c r="AS357" s="96">
        <v>0</v>
      </c>
      <c r="AT357" s="96">
        <v>14400</v>
      </c>
      <c r="AU357" s="96">
        <v>14635.92655179627</v>
      </c>
      <c r="AV357" s="96">
        <v>8462.3440159815455</v>
      </c>
      <c r="AW357" s="96">
        <v>8488.8374000418335</v>
      </c>
      <c r="AX357" s="96">
        <v>13248</v>
      </c>
      <c r="AY357" s="96">
        <v>13104</v>
      </c>
      <c r="AZ357" s="96">
        <v>13032</v>
      </c>
      <c r="BA357" s="96">
        <v>8856</v>
      </c>
      <c r="BB357" s="96">
        <v>14400</v>
      </c>
      <c r="BC357" s="96">
        <v>14400</v>
      </c>
      <c r="BD357" s="96">
        <v>14400</v>
      </c>
      <c r="BE357" s="96">
        <v>14400</v>
      </c>
      <c r="BF357" s="96">
        <v>14400</v>
      </c>
      <c r="BG357" s="96">
        <v>14400</v>
      </c>
      <c r="BH357" s="96">
        <v>14400</v>
      </c>
      <c r="BI357" s="96">
        <v>14400</v>
      </c>
      <c r="BJ357" s="96">
        <v>14400</v>
      </c>
      <c r="BK357" s="96">
        <v>14400</v>
      </c>
      <c r="BL357" s="96">
        <v>14400</v>
      </c>
      <c r="BM357" s="96">
        <v>14400</v>
      </c>
      <c r="BN357" s="96">
        <v>223.74225562287859</v>
      </c>
      <c r="BO357" s="96">
        <v>223.71952710966309</v>
      </c>
      <c r="BP357" s="96">
        <v>223.6967825122193</v>
      </c>
      <c r="BQ357" s="96">
        <v>223.6732499820036</v>
      </c>
      <c r="BR357" s="96">
        <v>-63.088529194648928</v>
      </c>
      <c r="BS357" s="96">
        <v>-63.111634106218517</v>
      </c>
      <c r="BT357" s="96">
        <v>-63.134755947412202</v>
      </c>
      <c r="BU357" s="96">
        <v>-63.158274202560349</v>
      </c>
      <c r="BV357" s="96">
        <v>-63.181430237171732</v>
      </c>
      <c r="BW357" s="96">
        <v>-63.20460325763424</v>
      </c>
      <c r="BX357" s="96">
        <v>-63.227793282648108</v>
      </c>
      <c r="BY357" s="96">
        <v>-63.25100033093598</v>
      </c>
      <c r="BZ357" s="96">
        <v>288.00000000000023</v>
      </c>
      <c r="CA357" s="96">
        <v>288.00000000000023</v>
      </c>
      <c r="CB357" s="96">
        <v>288.00000000000023</v>
      </c>
      <c r="CC357" s="96">
        <v>288.00000000000023</v>
      </c>
      <c r="CD357" s="96">
        <v>0</v>
      </c>
      <c r="CE357" s="96">
        <v>0</v>
      </c>
      <c r="CF357" s="96">
        <v>0</v>
      </c>
      <c r="CG357" s="96">
        <v>0</v>
      </c>
      <c r="CH357" s="96">
        <v>0</v>
      </c>
      <c r="CI357" s="96">
        <v>0</v>
      </c>
      <c r="CJ357" s="96">
        <v>0</v>
      </c>
      <c r="CK357" s="96">
        <v>0</v>
      </c>
      <c r="CL357" s="96">
        <v>14400</v>
      </c>
      <c r="CM357" s="96">
        <v>14400</v>
      </c>
      <c r="CN357" s="96">
        <v>14400</v>
      </c>
      <c r="CO357" s="96">
        <v>14400</v>
      </c>
      <c r="CP357" s="96">
        <v>14400</v>
      </c>
      <c r="CQ357" s="96">
        <v>14400</v>
      </c>
      <c r="CR357" s="96">
        <v>14400</v>
      </c>
      <c r="CS357" s="96">
        <v>14400</v>
      </c>
      <c r="CT357" s="96">
        <v>14400</v>
      </c>
      <c r="CU357" s="96">
        <v>14400</v>
      </c>
      <c r="CV357" s="96">
        <v>14400</v>
      </c>
      <c r="CW357" s="96">
        <v>14400</v>
      </c>
      <c r="CX357" s="96">
        <v>-62.99778860502272</v>
      </c>
      <c r="CY357" s="96">
        <v>-63.020071461115812</v>
      </c>
      <c r="CZ357" s="96">
        <v>-63.04237008605913</v>
      </c>
      <c r="DA357" s="96">
        <v>-63.065441194115117</v>
      </c>
      <c r="DB357" s="96">
        <v>-63.088529194648928</v>
      </c>
      <c r="DC357" s="96">
        <v>-63.111634106218517</v>
      </c>
      <c r="DD357" s="96">
        <v>-63.134755947412202</v>
      </c>
      <c r="DE357" s="96">
        <v>-63.158274202560349</v>
      </c>
      <c r="DF357" s="96">
        <v>-63.181430237171732</v>
      </c>
      <c r="DG357" s="96">
        <v>-63.20460325763424</v>
      </c>
      <c r="DH357" s="96">
        <v>-63.227793282648108</v>
      </c>
      <c r="DI357" s="96">
        <v>-63.25100033093598</v>
      </c>
      <c r="DJ357" s="96">
        <v>0</v>
      </c>
      <c r="DK357" s="96">
        <v>0</v>
      </c>
      <c r="DL357" s="96">
        <v>0</v>
      </c>
      <c r="DM357" s="96">
        <v>0</v>
      </c>
      <c r="DN357" s="96">
        <v>0</v>
      </c>
      <c r="DO357" s="96">
        <v>0</v>
      </c>
      <c r="DP357" s="96">
        <v>0</v>
      </c>
      <c r="DQ357" s="96">
        <v>0</v>
      </c>
      <c r="DR357" s="96">
        <v>0</v>
      </c>
      <c r="DS357" s="96">
        <v>0</v>
      </c>
      <c r="DT357" s="96">
        <v>0</v>
      </c>
      <c r="DU357" s="96">
        <v>0</v>
      </c>
      <c r="DV357" s="96">
        <v>-60.58760150000424</v>
      </c>
      <c r="DW357" s="96">
        <v>-55.493334296758512</v>
      </c>
      <c r="DX357" s="96">
        <v>-50.395446194621663</v>
      </c>
      <c r="DY357" s="96">
        <v>-45.120937127156502</v>
      </c>
      <c r="DZ357" s="96">
        <v>-39.842549112983512</v>
      </c>
      <c r="EA357" s="96">
        <v>-34.560277871581143</v>
      </c>
      <c r="EB357" s="96">
        <v>-29.274119116130489</v>
      </c>
      <c r="EC357" s="96">
        <v>-23.897313966049438</v>
      </c>
      <c r="ED357" s="96">
        <v>-18.603303390321631</v>
      </c>
      <c r="EE357" s="96">
        <v>-13.305392331522899</v>
      </c>
      <c r="EF357" s="96">
        <v>-8.0035764774114782</v>
      </c>
      <c r="EG357" s="96">
        <v>-2.6978515093826871</v>
      </c>
      <c r="EH357" s="101">
        <v>46143</v>
      </c>
      <c r="EI357" s="99">
        <v>0.02</v>
      </c>
      <c r="EJ357" t="s">
        <v>376</v>
      </c>
      <c r="EK357" s="101"/>
      <c r="EL357" s="99"/>
      <c r="EN357" s="101"/>
      <c r="EO357" s="99"/>
      <c r="EQ357" s="101"/>
      <c r="ER357" s="99"/>
    </row>
    <row r="358" spans="1:148" x14ac:dyDescent="0.3">
      <c r="A358" t="s">
        <v>43</v>
      </c>
      <c r="B358" t="s">
        <v>56</v>
      </c>
      <c r="C358" t="s">
        <v>107</v>
      </c>
      <c r="D358" t="s">
        <v>458</v>
      </c>
      <c r="E358" t="s">
        <v>796</v>
      </c>
      <c r="F358" s="94">
        <v>11200</v>
      </c>
      <c r="G358" s="95">
        <v>6</v>
      </c>
      <c r="H358" s="96">
        <v>1</v>
      </c>
      <c r="I358" s="96">
        <v>1.0266666666666671</v>
      </c>
      <c r="J358" s="97">
        <v>0.91399252370532447</v>
      </c>
      <c r="K358" s="96">
        <v>0.97402597402597413</v>
      </c>
      <c r="L358" s="96">
        <v>1.006572784939554</v>
      </c>
      <c r="M358" s="96">
        <v>1</v>
      </c>
      <c r="N358" s="98">
        <v>0.56399999999999995</v>
      </c>
      <c r="O358" s="98">
        <v>0.55296141302523572</v>
      </c>
      <c r="P358" s="98">
        <v>0.54250805251324086</v>
      </c>
      <c r="Q358" s="99">
        <v>0</v>
      </c>
      <c r="R358" s="96">
        <v>0.96153846153846168</v>
      </c>
      <c r="S358" s="96">
        <v>1.000369458535054</v>
      </c>
      <c r="T358" s="99">
        <v>2.666666666666662E-2</v>
      </c>
      <c r="U358" s="99">
        <v>1.298701298701288E-2</v>
      </c>
      <c r="V358" s="95">
        <v>0</v>
      </c>
      <c r="W358" s="99">
        <v>0</v>
      </c>
      <c r="X358" s="99">
        <v>0</v>
      </c>
      <c r="Y358" s="95">
        <v>0</v>
      </c>
      <c r="Z358" s="95">
        <v>1</v>
      </c>
      <c r="AA358" s="98">
        <v>0.55296141302523572</v>
      </c>
      <c r="AB358" s="98">
        <v>0.54250805251324086</v>
      </c>
      <c r="AC358" s="100">
        <v>0</v>
      </c>
      <c r="AD358" s="96">
        <v>0</v>
      </c>
      <c r="AE358" s="95">
        <v>0</v>
      </c>
      <c r="AF358" s="95">
        <v>1</v>
      </c>
      <c r="AG358" s="96">
        <v>1.036666666666666</v>
      </c>
      <c r="AH358" s="96">
        <v>1.0087961468131059</v>
      </c>
      <c r="AI358" s="96">
        <v>1.045785221138269</v>
      </c>
      <c r="AJ358" s="96">
        <v>11200</v>
      </c>
      <c r="AK358" s="96">
        <v>11498.66666666667</v>
      </c>
      <c r="AL358" s="96">
        <v>10236.71626549963</v>
      </c>
      <c r="AM358" s="96">
        <v>10909.09090909091</v>
      </c>
      <c r="AN358" s="96">
        <v>11273.61519132301</v>
      </c>
      <c r="AO358" s="96">
        <v>11200</v>
      </c>
      <c r="AP358" s="96">
        <v>6316.7999999999993</v>
      </c>
      <c r="AQ358" s="96">
        <v>6193.1678258826396</v>
      </c>
      <c r="AR358" s="96">
        <v>6076.0901881482978</v>
      </c>
      <c r="AS358" s="96">
        <v>0</v>
      </c>
      <c r="AT358" s="96">
        <v>10769.23076923077</v>
      </c>
      <c r="AU358" s="96">
        <v>11204.137935592609</v>
      </c>
      <c r="AV358" s="96">
        <v>6193.1678258826396</v>
      </c>
      <c r="AW358" s="96">
        <v>6076.0901881482978</v>
      </c>
      <c r="AX358" s="96">
        <v>10304</v>
      </c>
      <c r="AY358" s="96">
        <v>10192</v>
      </c>
      <c r="AZ358" s="96">
        <v>10304</v>
      </c>
      <c r="BA358" s="96">
        <v>7112</v>
      </c>
      <c r="BB358" s="96">
        <v>11200</v>
      </c>
      <c r="BC358" s="96">
        <v>11200</v>
      </c>
      <c r="BD358" s="96">
        <v>11200</v>
      </c>
      <c r="BE358" s="96">
        <v>11200</v>
      </c>
      <c r="BF358" s="96">
        <v>11200</v>
      </c>
      <c r="BG358" s="96">
        <v>11200</v>
      </c>
      <c r="BH358" s="96">
        <v>11200</v>
      </c>
      <c r="BI358" s="96">
        <v>11200</v>
      </c>
      <c r="BJ358" s="96">
        <v>11200</v>
      </c>
      <c r="BK358" s="96">
        <v>11200</v>
      </c>
      <c r="BL358" s="96">
        <v>11200</v>
      </c>
      <c r="BM358" s="96">
        <v>11200</v>
      </c>
      <c r="BN358" s="96">
        <v>98.91239913379124</v>
      </c>
      <c r="BO358" s="96">
        <v>550.79552213544684</v>
      </c>
      <c r="BP358" s="96">
        <v>550.72225376614267</v>
      </c>
      <c r="BQ358" s="96">
        <v>550.64661145850914</v>
      </c>
      <c r="BR358" s="96">
        <v>550.57108047141662</v>
      </c>
      <c r="BS358" s="96">
        <v>550.4956605593062</v>
      </c>
      <c r="BT358" s="96">
        <v>550.42035147733509</v>
      </c>
      <c r="BU358" s="96">
        <v>550.3439211391036</v>
      </c>
      <c r="BV358" s="96">
        <v>550.26883479264973</v>
      </c>
      <c r="BW358" s="96">
        <v>550.19385854215773</v>
      </c>
      <c r="BX358" s="96">
        <v>550.11899214565221</v>
      </c>
      <c r="BY358" s="96">
        <v>550.04423536188904</v>
      </c>
      <c r="BZ358" s="96">
        <v>0</v>
      </c>
      <c r="CA358" s="96">
        <v>448.0000000000004</v>
      </c>
      <c r="CB358" s="96">
        <v>448.0000000000004</v>
      </c>
      <c r="CC358" s="96">
        <v>448.0000000000004</v>
      </c>
      <c r="CD358" s="96">
        <v>448.0000000000004</v>
      </c>
      <c r="CE358" s="96">
        <v>448.0000000000004</v>
      </c>
      <c r="CF358" s="96">
        <v>448.0000000000004</v>
      </c>
      <c r="CG358" s="96">
        <v>448.0000000000004</v>
      </c>
      <c r="CH358" s="96">
        <v>448.0000000000004</v>
      </c>
      <c r="CI358" s="96">
        <v>448.0000000000004</v>
      </c>
      <c r="CJ358" s="96">
        <v>448.0000000000004</v>
      </c>
      <c r="CK358" s="96">
        <v>448.0000000000004</v>
      </c>
      <c r="CL358" s="96">
        <v>11200</v>
      </c>
      <c r="CM358" s="96">
        <v>11200</v>
      </c>
      <c r="CN358" s="96">
        <v>11200</v>
      </c>
      <c r="CO358" s="96">
        <v>11200</v>
      </c>
      <c r="CP358" s="96">
        <v>11200</v>
      </c>
      <c r="CQ358" s="96">
        <v>11200</v>
      </c>
      <c r="CR358" s="96">
        <v>11200</v>
      </c>
      <c r="CS358" s="96">
        <v>11200</v>
      </c>
      <c r="CT358" s="96">
        <v>11200</v>
      </c>
      <c r="CU358" s="96">
        <v>11200</v>
      </c>
      <c r="CV358" s="96">
        <v>11200</v>
      </c>
      <c r="CW358" s="96">
        <v>11200</v>
      </c>
      <c r="CX358" s="96">
        <v>98.91239913379124</v>
      </c>
      <c r="CY358" s="96">
        <v>98.841848207160865</v>
      </c>
      <c r="CZ358" s="96">
        <v>98.771397852059906</v>
      </c>
      <c r="DA358" s="96">
        <v>98.69866486395118</v>
      </c>
      <c r="DB358" s="96">
        <v>98.6260389148228</v>
      </c>
      <c r="DC358" s="96">
        <v>98.553519768563547</v>
      </c>
      <c r="DD358" s="96">
        <v>98.481107189746098</v>
      </c>
      <c r="DE358" s="96">
        <v>98.407616479906679</v>
      </c>
      <c r="DF358" s="96">
        <v>98.335418069854086</v>
      </c>
      <c r="DG358" s="96">
        <v>98.263325521304523</v>
      </c>
      <c r="DH358" s="96">
        <v>98.19133860158864</v>
      </c>
      <c r="DI358" s="96">
        <v>98.119457078738392</v>
      </c>
      <c r="DJ358" s="96">
        <v>448.0000000000004</v>
      </c>
      <c r="DK358" s="96">
        <v>0</v>
      </c>
      <c r="DL358" s="96">
        <v>0</v>
      </c>
      <c r="DM358" s="96">
        <v>0</v>
      </c>
      <c r="DN358" s="96">
        <v>0</v>
      </c>
      <c r="DO358" s="96">
        <v>0</v>
      </c>
      <c r="DP358" s="96">
        <v>0</v>
      </c>
      <c r="DQ358" s="96">
        <v>0</v>
      </c>
      <c r="DR358" s="96">
        <v>0</v>
      </c>
      <c r="DS358" s="96">
        <v>0</v>
      </c>
      <c r="DT358" s="96">
        <v>0</v>
      </c>
      <c r="DU358" s="96">
        <v>0</v>
      </c>
      <c r="DV358" s="96">
        <v>545.63820168127779</v>
      </c>
      <c r="DW358" s="96">
        <v>85.897804620842777</v>
      </c>
      <c r="DX358" s="96">
        <v>77.92400637072241</v>
      </c>
      <c r="DY358" s="96">
        <v>69.69174803752658</v>
      </c>
      <c r="DZ358" s="96">
        <v>61.471499121117652</v>
      </c>
      <c r="EA358" s="96">
        <v>53.263233361213842</v>
      </c>
      <c r="EB358" s="96">
        <v>45.066924574035383</v>
      </c>
      <c r="EC358" s="96">
        <v>36.748475773447353</v>
      </c>
      <c r="ED358" s="96">
        <v>28.576197629778122</v>
      </c>
      <c r="EE358" s="96">
        <v>20.415797938879621</v>
      </c>
      <c r="EF358" s="96">
        <v>12.267250821468069</v>
      </c>
      <c r="EG358" s="96">
        <v>4.1305304733690207</v>
      </c>
      <c r="EH358" s="101">
        <v>46419</v>
      </c>
      <c r="EI358" s="99">
        <v>0.04</v>
      </c>
      <c r="EJ358" t="s">
        <v>377</v>
      </c>
      <c r="EK358" s="101"/>
      <c r="EL358" s="99"/>
      <c r="EN358" s="101"/>
      <c r="EO358" s="99"/>
      <c r="EQ358" s="101"/>
      <c r="ER358" s="99"/>
    </row>
    <row r="359" spans="1:148" x14ac:dyDescent="0.3">
      <c r="A359" t="s">
        <v>43</v>
      </c>
      <c r="B359" t="s">
        <v>58</v>
      </c>
      <c r="C359" t="s">
        <v>54</v>
      </c>
      <c r="D359" t="s">
        <v>460</v>
      </c>
      <c r="E359" t="s">
        <v>797</v>
      </c>
      <c r="F359" s="94">
        <v>8000</v>
      </c>
      <c r="G359" s="95">
        <v>6</v>
      </c>
      <c r="H359" s="96">
        <v>1.04</v>
      </c>
      <c r="I359" s="96">
        <v>1.04</v>
      </c>
      <c r="J359" s="97">
        <v>0.90600747629467537</v>
      </c>
      <c r="K359" s="96">
        <v>1</v>
      </c>
      <c r="L359" s="96">
        <v>1.0154441592055621</v>
      </c>
      <c r="M359" s="96">
        <v>1</v>
      </c>
      <c r="N359" s="98">
        <v>0.59199999999999997</v>
      </c>
      <c r="O359" s="98">
        <v>0.601142942249693</v>
      </c>
      <c r="P359" s="98">
        <v>0.60492717785583572</v>
      </c>
      <c r="Q359" s="99">
        <v>0</v>
      </c>
      <c r="R359" s="96">
        <v>1</v>
      </c>
      <c r="S359" s="96">
        <v>1.021836449080803</v>
      </c>
      <c r="T359" s="99">
        <v>0</v>
      </c>
      <c r="U359" s="99">
        <v>0</v>
      </c>
      <c r="V359" s="95">
        <v>0</v>
      </c>
      <c r="W359" s="99">
        <v>0</v>
      </c>
      <c r="X359" s="99">
        <v>0</v>
      </c>
      <c r="Y359" s="95">
        <v>0</v>
      </c>
      <c r="Z359" s="95">
        <v>1</v>
      </c>
      <c r="AA359" s="98">
        <v>0.601142942249693</v>
      </c>
      <c r="AB359" s="98">
        <v>0.60492717785583572</v>
      </c>
      <c r="AC359" s="100">
        <v>0</v>
      </c>
      <c r="AD359" s="96">
        <v>0</v>
      </c>
      <c r="AE359" s="95">
        <v>1</v>
      </c>
      <c r="AF359" s="95">
        <v>0</v>
      </c>
      <c r="AG359" s="96">
        <v>1.02</v>
      </c>
      <c r="AH359" s="96">
        <v>0.99124238763980388</v>
      </c>
      <c r="AI359" s="96">
        <v>1.011067619749678</v>
      </c>
      <c r="AJ359" s="96">
        <v>8320</v>
      </c>
      <c r="AK359" s="96">
        <v>8319.9999999999982</v>
      </c>
      <c r="AL359" s="96">
        <v>7248.059810357403</v>
      </c>
      <c r="AM359" s="96">
        <v>8000.0000000000018</v>
      </c>
      <c r="AN359" s="96">
        <v>8123.5532736444984</v>
      </c>
      <c r="AO359" s="96">
        <v>8000</v>
      </c>
      <c r="AP359" s="96">
        <v>4736</v>
      </c>
      <c r="AQ359" s="96">
        <v>4809.1435379975437</v>
      </c>
      <c r="AR359" s="96">
        <v>4839.4174228466854</v>
      </c>
      <c r="AS359" s="96">
        <v>0</v>
      </c>
      <c r="AT359" s="96">
        <v>8000.0000000000018</v>
      </c>
      <c r="AU359" s="96">
        <v>8174.6915926464271</v>
      </c>
      <c r="AV359" s="96">
        <v>4809.1435379975437</v>
      </c>
      <c r="AW359" s="96">
        <v>4839.4174228466854</v>
      </c>
      <c r="AX359" s="96">
        <v>7360</v>
      </c>
      <c r="AY359" s="96">
        <v>7280</v>
      </c>
      <c r="AZ359" s="96">
        <v>7200</v>
      </c>
      <c r="BA359" s="96">
        <v>5240</v>
      </c>
      <c r="BB359" s="96">
        <v>8000</v>
      </c>
      <c r="BC359" s="96">
        <v>8000</v>
      </c>
      <c r="BD359" s="96">
        <v>8000</v>
      </c>
      <c r="BE359" s="96">
        <v>8000</v>
      </c>
      <c r="BF359" s="96">
        <v>8000</v>
      </c>
      <c r="BG359" s="96">
        <v>8000</v>
      </c>
      <c r="BH359" s="96">
        <v>8000</v>
      </c>
      <c r="BI359" s="96">
        <v>8000</v>
      </c>
      <c r="BJ359" s="96">
        <v>8000</v>
      </c>
      <c r="BK359" s="96">
        <v>8000</v>
      </c>
      <c r="BL359" s="96">
        <v>8000</v>
      </c>
      <c r="BM359" s="96">
        <v>8000</v>
      </c>
      <c r="BN359" s="96">
        <v>247.42654351229021</v>
      </c>
      <c r="BO359" s="96">
        <v>247.37534377615759</v>
      </c>
      <c r="BP359" s="96">
        <v>247.32407174737679</v>
      </c>
      <c r="BQ359" s="96">
        <v>247.27098551071691</v>
      </c>
      <c r="BR359" s="96">
        <v>247.217821663531</v>
      </c>
      <c r="BS359" s="96">
        <v>247.1645800354967</v>
      </c>
      <c r="BT359" s="96">
        <v>-70.085326484812242</v>
      </c>
      <c r="BU359" s="96">
        <v>-70.137512760464205</v>
      </c>
      <c r="BV359" s="96">
        <v>-70.188933224364376</v>
      </c>
      <c r="BW359" s="96">
        <v>-70.24042914015638</v>
      </c>
      <c r="BX359" s="96">
        <v>-70.292000674032636</v>
      </c>
      <c r="BY359" s="96">
        <v>-70.34364799267756</v>
      </c>
      <c r="BZ359" s="96">
        <v>320.00000000000028</v>
      </c>
      <c r="CA359" s="96">
        <v>320.00000000000028</v>
      </c>
      <c r="CB359" s="96">
        <v>320.00000000000028</v>
      </c>
      <c r="CC359" s="96">
        <v>320.00000000000028</v>
      </c>
      <c r="CD359" s="96">
        <v>320.00000000000028</v>
      </c>
      <c r="CE359" s="96">
        <v>320.00000000000028</v>
      </c>
      <c r="CF359" s="96">
        <v>0</v>
      </c>
      <c r="CG359" s="96">
        <v>0</v>
      </c>
      <c r="CH359" s="96">
        <v>0</v>
      </c>
      <c r="CI359" s="96">
        <v>0</v>
      </c>
      <c r="CJ359" s="96">
        <v>0</v>
      </c>
      <c r="CK359" s="96">
        <v>0</v>
      </c>
      <c r="CL359" s="96">
        <v>8000</v>
      </c>
      <c r="CM359" s="96">
        <v>8000</v>
      </c>
      <c r="CN359" s="96">
        <v>8000</v>
      </c>
      <c r="CO359" s="96">
        <v>8000</v>
      </c>
      <c r="CP359" s="96">
        <v>8000</v>
      </c>
      <c r="CQ359" s="96">
        <v>8000</v>
      </c>
      <c r="CR359" s="96">
        <v>8000</v>
      </c>
      <c r="CS359" s="96">
        <v>8000</v>
      </c>
      <c r="CT359" s="96">
        <v>8000</v>
      </c>
      <c r="CU359" s="96">
        <v>8000</v>
      </c>
      <c r="CV359" s="96">
        <v>8000</v>
      </c>
      <c r="CW359" s="96">
        <v>8000</v>
      </c>
      <c r="CX359" s="96">
        <v>-69.782169699720953</v>
      </c>
      <c r="CY359" s="96">
        <v>-69.831400215233145</v>
      </c>
      <c r="CZ359" s="96">
        <v>-69.880700242906713</v>
      </c>
      <c r="DA359" s="96">
        <v>-69.931744701233526</v>
      </c>
      <c r="DB359" s="96">
        <v>-69.982863785066129</v>
      </c>
      <c r="DC359" s="96">
        <v>-70.034057658175726</v>
      </c>
      <c r="DD359" s="96">
        <v>-70.085326484812242</v>
      </c>
      <c r="DE359" s="96">
        <v>-70.137512760464205</v>
      </c>
      <c r="DF359" s="96">
        <v>-70.188933224364376</v>
      </c>
      <c r="DG359" s="96">
        <v>-70.24042914015638</v>
      </c>
      <c r="DH359" s="96">
        <v>-70.292000674032636</v>
      </c>
      <c r="DI359" s="96">
        <v>-70.34364799267756</v>
      </c>
      <c r="DJ359" s="96">
        <v>0</v>
      </c>
      <c r="DK359" s="96">
        <v>0</v>
      </c>
      <c r="DL359" s="96">
        <v>0</v>
      </c>
      <c r="DM359" s="96">
        <v>0</v>
      </c>
      <c r="DN359" s="96">
        <v>0</v>
      </c>
      <c r="DO359" s="96">
        <v>0</v>
      </c>
      <c r="DP359" s="96">
        <v>0</v>
      </c>
      <c r="DQ359" s="96">
        <v>0</v>
      </c>
      <c r="DR359" s="96">
        <v>0</v>
      </c>
      <c r="DS359" s="96">
        <v>0</v>
      </c>
      <c r="DT359" s="96">
        <v>0</v>
      </c>
      <c r="DU359" s="96">
        <v>0</v>
      </c>
      <c r="DV359" s="96">
        <v>-67.406791306549252</v>
      </c>
      <c r="DW359" s="96">
        <v>-61.761158021713669</v>
      </c>
      <c r="DX359" s="96">
        <v>-56.107483009620651</v>
      </c>
      <c r="DY359" s="96">
        <v>-50.253684464847133</v>
      </c>
      <c r="DZ359" s="96">
        <v>-44.391252312044223</v>
      </c>
      <c r="EA359" s="96">
        <v>-38.520167436908892</v>
      </c>
      <c r="EB359" s="96">
        <v>-32.640410668668629</v>
      </c>
      <c r="EC359" s="96">
        <v>-26.655358332828168</v>
      </c>
      <c r="ED359" s="96">
        <v>-20.75805708465683</v>
      </c>
      <c r="EE359" s="96">
        <v>-14.85202577263234</v>
      </c>
      <c r="EF359" s="96">
        <v>-8.9372449970861467</v>
      </c>
      <c r="EG359" s="96">
        <v>-3.013695300822405</v>
      </c>
      <c r="EH359" s="101">
        <v>46204</v>
      </c>
      <c r="EI359" s="99">
        <v>0.04</v>
      </c>
      <c r="EJ359" t="s">
        <v>376</v>
      </c>
      <c r="EK359" s="101"/>
      <c r="EL359" s="99"/>
      <c r="EN359" s="101"/>
      <c r="EO359" s="99"/>
      <c r="EQ359" s="101"/>
      <c r="ER359" s="99"/>
    </row>
    <row r="360" spans="1:148" x14ac:dyDescent="0.3">
      <c r="A360" t="s">
        <v>43</v>
      </c>
      <c r="B360" t="s">
        <v>58</v>
      </c>
      <c r="C360" t="s">
        <v>57</v>
      </c>
      <c r="D360" t="s">
        <v>462</v>
      </c>
      <c r="E360" t="s">
        <v>798</v>
      </c>
      <c r="F360" s="94">
        <v>18400</v>
      </c>
      <c r="G360" s="95">
        <v>6</v>
      </c>
      <c r="H360" s="96">
        <v>1.05</v>
      </c>
      <c r="I360" s="96">
        <v>1.049652777777778</v>
      </c>
      <c r="J360" s="97">
        <v>0.91199626185266247</v>
      </c>
      <c r="K360" s="96">
        <v>1.0003307972213029</v>
      </c>
      <c r="L360" s="96">
        <v>1.008776064642062</v>
      </c>
      <c r="M360" s="96">
        <v>1</v>
      </c>
      <c r="N360" s="98">
        <v>0.57599999999999996</v>
      </c>
      <c r="O360" s="98">
        <v>0.58124722461762945</v>
      </c>
      <c r="P360" s="98">
        <v>0.57925509134573383</v>
      </c>
      <c r="Q360" s="99">
        <v>0</v>
      </c>
      <c r="R360" s="96">
        <v>1</v>
      </c>
      <c r="S360" s="96">
        <v>1.00565120025301</v>
      </c>
      <c r="T360" s="99">
        <v>-3.3068783068768148E-4</v>
      </c>
      <c r="U360" s="99">
        <v>3.3079722130313632E-4</v>
      </c>
      <c r="V360" s="95">
        <v>0</v>
      </c>
      <c r="W360" s="99">
        <v>0</v>
      </c>
      <c r="X360" s="99">
        <v>0</v>
      </c>
      <c r="Y360" s="95">
        <v>0</v>
      </c>
      <c r="Z360" s="95">
        <v>1</v>
      </c>
      <c r="AA360" s="98">
        <v>0.58124722461762945</v>
      </c>
      <c r="AB360" s="98">
        <v>0.57925509134573383</v>
      </c>
      <c r="AC360" s="100">
        <v>0</v>
      </c>
      <c r="AD360" s="96">
        <v>0</v>
      </c>
      <c r="AE360" s="95">
        <v>1</v>
      </c>
      <c r="AF360" s="95">
        <v>0</v>
      </c>
      <c r="AG360" s="96">
        <v>1.029166666666667</v>
      </c>
      <c r="AH360" s="96">
        <v>1.0043932196204439</v>
      </c>
      <c r="AI360" s="96">
        <v>1.033688139473748</v>
      </c>
      <c r="AJ360" s="96">
        <v>19320</v>
      </c>
      <c r="AK360" s="96">
        <v>19313.61111111112</v>
      </c>
      <c r="AL360" s="96">
        <v>16780.731218088989</v>
      </c>
      <c r="AM360" s="96">
        <v>18406.08666887198</v>
      </c>
      <c r="AN360" s="96">
        <v>18561.479589413939</v>
      </c>
      <c r="AO360" s="96">
        <v>18400</v>
      </c>
      <c r="AP360" s="96">
        <v>10598.4</v>
      </c>
      <c r="AQ360" s="96">
        <v>10694.94893296438</v>
      </c>
      <c r="AR360" s="96">
        <v>10658.293680761501</v>
      </c>
      <c r="AS360" s="96">
        <v>0</v>
      </c>
      <c r="AT360" s="96">
        <v>18400</v>
      </c>
      <c r="AU360" s="96">
        <v>18503.982084655388</v>
      </c>
      <c r="AV360" s="96">
        <v>10694.94893296438</v>
      </c>
      <c r="AW360" s="96">
        <v>10658.293680761501</v>
      </c>
      <c r="AX360" s="96">
        <v>16928</v>
      </c>
      <c r="AY360" s="96">
        <v>16744</v>
      </c>
      <c r="AZ360" s="96">
        <v>16836</v>
      </c>
      <c r="BA360" s="96">
        <v>11500</v>
      </c>
      <c r="BB360" s="96">
        <v>18400</v>
      </c>
      <c r="BC360" s="96">
        <v>18400</v>
      </c>
      <c r="BD360" s="96">
        <v>18400</v>
      </c>
      <c r="BE360" s="96">
        <v>18400</v>
      </c>
      <c r="BF360" s="96">
        <v>18400</v>
      </c>
      <c r="BG360" s="96">
        <v>18400</v>
      </c>
      <c r="BH360" s="96">
        <v>18400</v>
      </c>
      <c r="BI360" s="96">
        <v>18400</v>
      </c>
      <c r="BJ360" s="96">
        <v>18400</v>
      </c>
      <c r="BK360" s="96">
        <v>18400</v>
      </c>
      <c r="BL360" s="96">
        <v>18400</v>
      </c>
      <c r="BM360" s="96">
        <v>18400</v>
      </c>
      <c r="BN360" s="96">
        <v>1005.047005119611</v>
      </c>
      <c r="BO360" s="96">
        <v>1005.016757890678</v>
      </c>
      <c r="BP360" s="96">
        <v>1004.986532169135</v>
      </c>
      <c r="BQ360" s="96">
        <v>1004.955304435825</v>
      </c>
      <c r="BR360" s="96">
        <v>1004.924099642929</v>
      </c>
      <c r="BS360" s="96">
        <v>1004.89291776518</v>
      </c>
      <c r="BT360" s="96">
        <v>1004.8617587773419</v>
      </c>
      <c r="BU360" s="96">
        <v>80.790583253635262</v>
      </c>
      <c r="BV360" s="96">
        <v>80.760951911399204</v>
      </c>
      <c r="BW360" s="96">
        <v>80.731342296804698</v>
      </c>
      <c r="BX360" s="96">
        <v>80.701754385963113</v>
      </c>
      <c r="BY360" s="96">
        <v>80.672188155026703</v>
      </c>
      <c r="BZ360" s="96">
        <v>920.0000000000008</v>
      </c>
      <c r="CA360" s="96">
        <v>920.0000000000008</v>
      </c>
      <c r="CB360" s="96">
        <v>920.0000000000008</v>
      </c>
      <c r="CC360" s="96">
        <v>920.0000000000008</v>
      </c>
      <c r="CD360" s="96">
        <v>920.0000000000008</v>
      </c>
      <c r="CE360" s="96">
        <v>920.0000000000008</v>
      </c>
      <c r="CF360" s="96">
        <v>920.0000000000008</v>
      </c>
      <c r="CG360" s="96">
        <v>0</v>
      </c>
      <c r="CH360" s="96">
        <v>0</v>
      </c>
      <c r="CI360" s="96">
        <v>0</v>
      </c>
      <c r="CJ360" s="96">
        <v>0</v>
      </c>
      <c r="CK360" s="96">
        <v>0</v>
      </c>
      <c r="CL360" s="96">
        <v>18400</v>
      </c>
      <c r="CM360" s="96">
        <v>18400</v>
      </c>
      <c r="CN360" s="96">
        <v>18400</v>
      </c>
      <c r="CO360" s="96">
        <v>18400</v>
      </c>
      <c r="CP360" s="96">
        <v>18400</v>
      </c>
      <c r="CQ360" s="96">
        <v>18400</v>
      </c>
      <c r="CR360" s="96">
        <v>18400</v>
      </c>
      <c r="CS360" s="96">
        <v>18400</v>
      </c>
      <c r="CT360" s="96">
        <v>18400</v>
      </c>
      <c r="CU360" s="96">
        <v>18400</v>
      </c>
      <c r="CV360" s="96">
        <v>18400</v>
      </c>
      <c r="CW360" s="96">
        <v>18400</v>
      </c>
      <c r="CX360" s="96">
        <v>80.997147732961849</v>
      </c>
      <c r="CY360" s="96">
        <v>80.968340848262869</v>
      </c>
      <c r="CZ360" s="96">
        <v>80.93955444679483</v>
      </c>
      <c r="DA360" s="96">
        <v>80.909813748405313</v>
      </c>
      <c r="DB360" s="96">
        <v>80.880094898027892</v>
      </c>
      <c r="DC360" s="96">
        <v>80.85039787159829</v>
      </c>
      <c r="DD360" s="96">
        <v>80.820722645084857</v>
      </c>
      <c r="DE360" s="96">
        <v>80.790583253635262</v>
      </c>
      <c r="DF360" s="96">
        <v>80.760951911399204</v>
      </c>
      <c r="DG360" s="96">
        <v>80.731342296804698</v>
      </c>
      <c r="DH360" s="96">
        <v>80.701754385963113</v>
      </c>
      <c r="DI360" s="96">
        <v>80.672188155026703</v>
      </c>
      <c r="DJ360" s="96">
        <v>0</v>
      </c>
      <c r="DK360" s="96">
        <v>0</v>
      </c>
      <c r="DL360" s="96">
        <v>0</v>
      </c>
      <c r="DM360" s="96">
        <v>0</v>
      </c>
      <c r="DN360" s="96">
        <v>0</v>
      </c>
      <c r="DO360" s="96">
        <v>0</v>
      </c>
      <c r="DP360" s="96">
        <v>0</v>
      </c>
      <c r="DQ360" s="96">
        <v>0</v>
      </c>
      <c r="DR360" s="96">
        <v>0</v>
      </c>
      <c r="DS360" s="96">
        <v>0</v>
      </c>
      <c r="DT360" s="96">
        <v>0</v>
      </c>
      <c r="DU360" s="96">
        <v>0</v>
      </c>
      <c r="DV360" s="96">
        <v>77.217629365464717</v>
      </c>
      <c r="DW360" s="96">
        <v>70.674940884158133</v>
      </c>
      <c r="DX360" s="96">
        <v>64.136884227958291</v>
      </c>
      <c r="DY360" s="96">
        <v>57.382063307384527</v>
      </c>
      <c r="DZ360" s="96">
        <v>50.63218287441078</v>
      </c>
      <c r="EA360" s="96">
        <v>43.887237510784871</v>
      </c>
      <c r="EB360" s="96">
        <v>37.147221806201181</v>
      </c>
      <c r="EC360" s="96">
        <v>30.301760017248291</v>
      </c>
      <c r="ED360" s="96">
        <v>23.571668023559589</v>
      </c>
      <c r="EE360" s="96">
        <v>16.846489417086911</v>
      </c>
      <c r="EF360" s="96">
        <v>10.12621881916775</v>
      </c>
      <c r="EG360" s="96">
        <v>3.4108508589921982</v>
      </c>
      <c r="EH360" s="101">
        <v>46235</v>
      </c>
      <c r="EI360" s="99">
        <v>0.05</v>
      </c>
      <c r="EJ360" t="s">
        <v>376</v>
      </c>
      <c r="EK360" s="101"/>
      <c r="EL360" s="99"/>
      <c r="EN360" s="101"/>
      <c r="EO360" s="99"/>
      <c r="EQ360" s="101"/>
      <c r="ER360" s="99"/>
    </row>
    <row r="361" spans="1:148" x14ac:dyDescent="0.3">
      <c r="A361" t="s">
        <v>43</v>
      </c>
      <c r="B361" t="s">
        <v>58</v>
      </c>
      <c r="C361" t="s">
        <v>59</v>
      </c>
      <c r="D361" t="s">
        <v>464</v>
      </c>
      <c r="E361" t="s">
        <v>799</v>
      </c>
      <c r="F361" s="94">
        <v>15200</v>
      </c>
      <c r="G361" s="95">
        <v>6</v>
      </c>
      <c r="H361" s="96">
        <v>1</v>
      </c>
      <c r="I361" s="96">
        <v>1</v>
      </c>
      <c r="J361" s="97">
        <v>0.91798504741064912</v>
      </c>
      <c r="K361" s="96">
        <v>1</v>
      </c>
      <c r="L361" s="96">
        <v>1.002194973213381</v>
      </c>
      <c r="M361" s="96">
        <v>1</v>
      </c>
      <c r="N361" s="98">
        <v>0.56000000000000005</v>
      </c>
      <c r="O361" s="98">
        <v>0.56122918499949359</v>
      </c>
      <c r="P361" s="98">
        <v>0.55438358368467133</v>
      </c>
      <c r="Q361" s="99">
        <v>0</v>
      </c>
      <c r="R361" s="96">
        <v>1</v>
      </c>
      <c r="S361" s="96">
        <v>0.98997068515119868</v>
      </c>
      <c r="T361" s="99">
        <v>0</v>
      </c>
      <c r="U361" s="99">
        <v>0</v>
      </c>
      <c r="V361" s="95">
        <v>0</v>
      </c>
      <c r="W361" s="99">
        <v>0</v>
      </c>
      <c r="X361" s="99">
        <v>0</v>
      </c>
      <c r="Y361" s="95">
        <v>0</v>
      </c>
      <c r="Z361" s="95">
        <v>1</v>
      </c>
      <c r="AA361" s="98">
        <v>0.56122918499949359</v>
      </c>
      <c r="AB361" s="98">
        <v>0.55438358368467133</v>
      </c>
      <c r="AC361" s="100">
        <v>0</v>
      </c>
      <c r="AD361" s="96">
        <v>0</v>
      </c>
      <c r="AE361" s="95">
        <v>0</v>
      </c>
      <c r="AF361" s="95">
        <v>0</v>
      </c>
      <c r="AG361" s="96">
        <v>1</v>
      </c>
      <c r="AH361" s="96">
        <v>1.0176314239537809</v>
      </c>
      <c r="AI361" s="96">
        <v>1.0176314239537809</v>
      </c>
      <c r="AJ361" s="96">
        <v>15200</v>
      </c>
      <c r="AK361" s="96">
        <v>15200</v>
      </c>
      <c r="AL361" s="96">
        <v>13953.37272064187</v>
      </c>
      <c r="AM361" s="96">
        <v>15200</v>
      </c>
      <c r="AN361" s="96">
        <v>15233.363592843391</v>
      </c>
      <c r="AO361" s="96">
        <v>15200</v>
      </c>
      <c r="AP361" s="96">
        <v>8512</v>
      </c>
      <c r="AQ361" s="96">
        <v>8530.6836119923028</v>
      </c>
      <c r="AR361" s="96">
        <v>8426.6304720070038</v>
      </c>
      <c r="AS361" s="96">
        <v>0</v>
      </c>
      <c r="AT361" s="96">
        <v>15200</v>
      </c>
      <c r="AU361" s="96">
        <v>15047.55441429822</v>
      </c>
      <c r="AV361" s="96">
        <v>8530.6836119923028</v>
      </c>
      <c r="AW361" s="96">
        <v>8426.6304720070038</v>
      </c>
      <c r="AX361" s="96">
        <v>13984</v>
      </c>
      <c r="AY361" s="96">
        <v>13832</v>
      </c>
      <c r="AZ361" s="96">
        <v>14136</v>
      </c>
      <c r="BA361" s="96">
        <v>9804</v>
      </c>
      <c r="BB361" s="96">
        <v>15200</v>
      </c>
      <c r="BC361" s="96">
        <v>15200</v>
      </c>
      <c r="BD361" s="96">
        <v>15200</v>
      </c>
      <c r="BE361" s="96">
        <v>15200</v>
      </c>
      <c r="BF361" s="96">
        <v>15200</v>
      </c>
      <c r="BG361" s="96">
        <v>15200</v>
      </c>
      <c r="BH361" s="96">
        <v>15200</v>
      </c>
      <c r="BI361" s="96">
        <v>15200</v>
      </c>
      <c r="BJ361" s="96">
        <v>15200</v>
      </c>
      <c r="BK361" s="96">
        <v>15200</v>
      </c>
      <c r="BL361" s="96">
        <v>15200</v>
      </c>
      <c r="BM361" s="96">
        <v>15200</v>
      </c>
      <c r="BN361" s="96">
        <v>270.15971951694729</v>
      </c>
      <c r="BO361" s="96">
        <v>269.77219129124097</v>
      </c>
      <c r="BP361" s="96">
        <v>269.38577324593399</v>
      </c>
      <c r="BQ361" s="96">
        <v>268.98741848682607</v>
      </c>
      <c r="BR361" s="96">
        <v>268.59024012393462</v>
      </c>
      <c r="BS361" s="96">
        <v>268.19423295385809</v>
      </c>
      <c r="BT361" s="96">
        <v>267.79939180383383</v>
      </c>
      <c r="BU361" s="96">
        <v>267.39926739926773</v>
      </c>
      <c r="BV361" s="96">
        <v>267.00676179704948</v>
      </c>
      <c r="BW361" s="96">
        <v>266.61540679513439</v>
      </c>
      <c r="BX361" s="96">
        <v>266.22519734158408</v>
      </c>
      <c r="BY361" s="96">
        <v>265.83612841398889</v>
      </c>
      <c r="BZ361" s="96">
        <v>0</v>
      </c>
      <c r="CA361" s="96">
        <v>0</v>
      </c>
      <c r="CB361" s="96">
        <v>0</v>
      </c>
      <c r="CC361" s="96">
        <v>0</v>
      </c>
      <c r="CD361" s="96">
        <v>0</v>
      </c>
      <c r="CE361" s="96">
        <v>0</v>
      </c>
      <c r="CF361" s="96">
        <v>0</v>
      </c>
      <c r="CG361" s="96">
        <v>0</v>
      </c>
      <c r="CH361" s="96">
        <v>0</v>
      </c>
      <c r="CI361" s="96">
        <v>0</v>
      </c>
      <c r="CJ361" s="96">
        <v>0</v>
      </c>
      <c r="CK361" s="96">
        <v>0</v>
      </c>
      <c r="CL361" s="96">
        <v>15200</v>
      </c>
      <c r="CM361" s="96">
        <v>15200</v>
      </c>
      <c r="CN361" s="96">
        <v>15200</v>
      </c>
      <c r="CO361" s="96">
        <v>15200</v>
      </c>
      <c r="CP361" s="96">
        <v>15200</v>
      </c>
      <c r="CQ361" s="96">
        <v>15200</v>
      </c>
      <c r="CR361" s="96">
        <v>15200</v>
      </c>
      <c r="CS361" s="96">
        <v>15200</v>
      </c>
      <c r="CT361" s="96">
        <v>15200</v>
      </c>
      <c r="CU361" s="96">
        <v>15200</v>
      </c>
      <c r="CV361" s="96">
        <v>15200</v>
      </c>
      <c r="CW361" s="96">
        <v>15200</v>
      </c>
      <c r="CX361" s="96">
        <v>270.15971951694729</v>
      </c>
      <c r="CY361" s="96">
        <v>269.77219129124097</v>
      </c>
      <c r="CZ361" s="96">
        <v>269.38577324593399</v>
      </c>
      <c r="DA361" s="96">
        <v>268.98741848682607</v>
      </c>
      <c r="DB361" s="96">
        <v>268.59024012393462</v>
      </c>
      <c r="DC361" s="96">
        <v>268.19423295385809</v>
      </c>
      <c r="DD361" s="96">
        <v>267.79939180383383</v>
      </c>
      <c r="DE361" s="96">
        <v>267.39926739926773</v>
      </c>
      <c r="DF361" s="96">
        <v>267.00676179704948</v>
      </c>
      <c r="DG361" s="96">
        <v>266.61540679513439</v>
      </c>
      <c r="DH361" s="96">
        <v>266.22519734158408</v>
      </c>
      <c r="DI361" s="96">
        <v>265.83612841398889</v>
      </c>
      <c r="DJ361" s="96">
        <v>0</v>
      </c>
      <c r="DK361" s="96">
        <v>0</v>
      </c>
      <c r="DL361" s="96">
        <v>0</v>
      </c>
      <c r="DM361" s="96">
        <v>0</v>
      </c>
      <c r="DN361" s="96">
        <v>0</v>
      </c>
      <c r="DO361" s="96">
        <v>0</v>
      </c>
      <c r="DP361" s="96">
        <v>0</v>
      </c>
      <c r="DQ361" s="96">
        <v>0</v>
      </c>
      <c r="DR361" s="96">
        <v>0</v>
      </c>
      <c r="DS361" s="96">
        <v>0</v>
      </c>
      <c r="DT361" s="96">
        <v>0</v>
      </c>
      <c r="DU361" s="96">
        <v>0</v>
      </c>
      <c r="DV361" s="96">
        <v>254.16965695421359</v>
      </c>
      <c r="DW361" s="96">
        <v>232.3881417070794</v>
      </c>
      <c r="DX361" s="96">
        <v>210.6679389312969</v>
      </c>
      <c r="DY361" s="96">
        <v>188.27564850765711</v>
      </c>
      <c r="DZ361" s="96">
        <v>165.94833737690811</v>
      </c>
      <c r="EA361" s="96">
        <v>143.6857231076159</v>
      </c>
      <c r="EB361" s="96">
        <v>121.48752490276171</v>
      </c>
      <c r="EC361" s="96">
        <v>98.991142897742719</v>
      </c>
      <c r="ED361" s="96">
        <v>76.921985480170108</v>
      </c>
      <c r="EE361" s="96">
        <v>54.916406914138882</v>
      </c>
      <c r="EF361" s="96">
        <v>32.974132849160931</v>
      </c>
      <c r="EG361" s="96">
        <v>11.094890510950069</v>
      </c>
      <c r="EH361" s="101"/>
      <c r="EI361" s="99"/>
      <c r="EK361" s="101"/>
      <c r="EL361" s="99"/>
      <c r="EN361" s="101"/>
      <c r="EO361" s="99"/>
      <c r="EQ361" s="101"/>
      <c r="ER361" s="99"/>
    </row>
    <row r="362" spans="1:148" x14ac:dyDescent="0.3">
      <c r="A362" t="s">
        <v>43</v>
      </c>
      <c r="B362" t="s">
        <v>58</v>
      </c>
      <c r="C362" t="s">
        <v>61</v>
      </c>
      <c r="D362" t="s">
        <v>466</v>
      </c>
      <c r="E362" t="s">
        <v>800</v>
      </c>
      <c r="F362" s="94">
        <v>12000</v>
      </c>
      <c r="G362" s="95">
        <v>6</v>
      </c>
      <c r="H362" s="96">
        <v>1.02</v>
      </c>
      <c r="I362" s="96">
        <v>1.0323500000000001</v>
      </c>
      <c r="J362" s="97">
        <v>0.90999999999999981</v>
      </c>
      <c r="K362" s="96">
        <v>0.98803700295442454</v>
      </c>
      <c r="L362" s="96">
        <v>1.0109890109890109</v>
      </c>
      <c r="M362" s="96">
        <v>1</v>
      </c>
      <c r="N362" s="98">
        <v>0.58799999999999997</v>
      </c>
      <c r="O362" s="98">
        <v>0.58734999683321487</v>
      </c>
      <c r="P362" s="98">
        <v>0.57159763313609468</v>
      </c>
      <c r="Q362" s="99">
        <v>0</v>
      </c>
      <c r="R362" s="96">
        <v>0.96153846153846134</v>
      </c>
      <c r="S362" s="96">
        <v>1.0109890109890109</v>
      </c>
      <c r="T362" s="99">
        <v>1.210784313725477E-2</v>
      </c>
      <c r="U362" s="99">
        <v>2.7558483072601669E-2</v>
      </c>
      <c r="V362" s="95">
        <v>0</v>
      </c>
      <c r="W362" s="99">
        <v>0</v>
      </c>
      <c r="X362" s="99">
        <v>0</v>
      </c>
      <c r="Y362" s="95">
        <v>0</v>
      </c>
      <c r="Z362" s="95">
        <v>1</v>
      </c>
      <c r="AA362" s="98">
        <v>0.58734999683321487</v>
      </c>
      <c r="AB362" s="98">
        <v>0.57159763313609468</v>
      </c>
      <c r="AC362" s="100">
        <v>0</v>
      </c>
      <c r="AD362" s="96">
        <v>0</v>
      </c>
      <c r="AE362" s="95">
        <v>1</v>
      </c>
      <c r="AF362" s="95">
        <v>1</v>
      </c>
      <c r="AG362" s="96">
        <v>1.0386</v>
      </c>
      <c r="AH362" s="96">
        <v>1</v>
      </c>
      <c r="AI362" s="96">
        <v>1.0386</v>
      </c>
      <c r="AJ362" s="96">
        <v>12240</v>
      </c>
      <c r="AK362" s="96">
        <v>12388.2</v>
      </c>
      <c r="AL362" s="96">
        <v>10920</v>
      </c>
      <c r="AM362" s="96">
        <v>11856.444035453091</v>
      </c>
      <c r="AN362" s="96">
        <v>12131.86813186813</v>
      </c>
      <c r="AO362" s="96">
        <v>12000</v>
      </c>
      <c r="AP362" s="96">
        <v>7056</v>
      </c>
      <c r="AQ362" s="96">
        <v>7048.1999619985781</v>
      </c>
      <c r="AR362" s="96">
        <v>6859.1715976331361</v>
      </c>
      <c r="AS362" s="96">
        <v>0</v>
      </c>
      <c r="AT362" s="96">
        <v>11538.461538461541</v>
      </c>
      <c r="AU362" s="96">
        <v>12131.86813186813</v>
      </c>
      <c r="AV362" s="96">
        <v>7048.1999619985781</v>
      </c>
      <c r="AW362" s="96">
        <v>6859.1715976331361</v>
      </c>
      <c r="AX362" s="96">
        <v>11040</v>
      </c>
      <c r="AY362" s="96">
        <v>10920</v>
      </c>
      <c r="AZ362" s="96">
        <v>10920</v>
      </c>
      <c r="BA362" s="96">
        <v>7380</v>
      </c>
      <c r="BB362" s="96">
        <v>12000</v>
      </c>
      <c r="BC362" s="96">
        <v>12000</v>
      </c>
      <c r="BD362" s="96">
        <v>12000</v>
      </c>
      <c r="BE362" s="96">
        <v>12000</v>
      </c>
      <c r="BF362" s="96">
        <v>12000</v>
      </c>
      <c r="BG362" s="96">
        <v>12000</v>
      </c>
      <c r="BH362" s="96">
        <v>12000</v>
      </c>
      <c r="BI362" s="96">
        <v>12000</v>
      </c>
      <c r="BJ362" s="96">
        <v>12000</v>
      </c>
      <c r="BK362" s="96">
        <v>12000</v>
      </c>
      <c r="BL362" s="96">
        <v>12000</v>
      </c>
      <c r="BM362" s="96">
        <v>12000</v>
      </c>
      <c r="BN362" s="96">
        <v>240.0000000000002</v>
      </c>
      <c r="BO362" s="96">
        <v>240.0000000000002</v>
      </c>
      <c r="BP362" s="96">
        <v>240.0000000000002</v>
      </c>
      <c r="BQ362" s="96">
        <v>240.0000000000002</v>
      </c>
      <c r="BR362" s="96">
        <v>240.0000000000002</v>
      </c>
      <c r="BS362" s="96">
        <v>729.59999999999957</v>
      </c>
      <c r="BT362" s="96">
        <v>729.59999999999957</v>
      </c>
      <c r="BU362" s="96">
        <v>729.59999999999957</v>
      </c>
      <c r="BV362" s="96">
        <v>729.59999999999957</v>
      </c>
      <c r="BW362" s="96">
        <v>480.00000000000051</v>
      </c>
      <c r="BX362" s="96">
        <v>480.00000000000051</v>
      </c>
      <c r="BY362" s="96">
        <v>480.00000000000051</v>
      </c>
      <c r="BZ362" s="96">
        <v>240.0000000000002</v>
      </c>
      <c r="CA362" s="96">
        <v>240.0000000000002</v>
      </c>
      <c r="CB362" s="96">
        <v>240.0000000000002</v>
      </c>
      <c r="CC362" s="96">
        <v>240.0000000000002</v>
      </c>
      <c r="CD362" s="96">
        <v>240.0000000000002</v>
      </c>
      <c r="CE362" s="96">
        <v>729.59999999999957</v>
      </c>
      <c r="CF362" s="96">
        <v>729.59999999999957</v>
      </c>
      <c r="CG362" s="96">
        <v>729.59999999999957</v>
      </c>
      <c r="CH362" s="96">
        <v>729.59999999999957</v>
      </c>
      <c r="CI362" s="96">
        <v>480.00000000000051</v>
      </c>
      <c r="CJ362" s="96">
        <v>480.00000000000051</v>
      </c>
      <c r="CK362" s="96">
        <v>480.00000000000051</v>
      </c>
      <c r="CL362" s="96">
        <v>12000</v>
      </c>
      <c r="CM362" s="96">
        <v>12000</v>
      </c>
      <c r="CN362" s="96">
        <v>12000</v>
      </c>
      <c r="CO362" s="96">
        <v>12000</v>
      </c>
      <c r="CP362" s="96">
        <v>12000</v>
      </c>
      <c r="CQ362" s="96">
        <v>12000</v>
      </c>
      <c r="CR362" s="96">
        <v>12000</v>
      </c>
      <c r="CS362" s="96">
        <v>12000</v>
      </c>
      <c r="CT362" s="96">
        <v>12000</v>
      </c>
      <c r="CU362" s="96">
        <v>12000</v>
      </c>
      <c r="CV362" s="96">
        <v>12000</v>
      </c>
      <c r="CW362" s="96">
        <v>12000</v>
      </c>
      <c r="CX362" s="96">
        <v>0</v>
      </c>
      <c r="CY362" s="96">
        <v>0</v>
      </c>
      <c r="CZ362" s="96">
        <v>0</v>
      </c>
      <c r="DA362" s="96">
        <v>0</v>
      </c>
      <c r="DB362" s="96">
        <v>0</v>
      </c>
      <c r="DC362" s="96">
        <v>0</v>
      </c>
      <c r="DD362" s="96">
        <v>0</v>
      </c>
      <c r="DE362" s="96">
        <v>0</v>
      </c>
      <c r="DF362" s="96">
        <v>0</v>
      </c>
      <c r="DG362" s="96">
        <v>0</v>
      </c>
      <c r="DH362" s="96">
        <v>0</v>
      </c>
      <c r="DI362" s="96">
        <v>0</v>
      </c>
      <c r="DJ362" s="96">
        <v>480.00000000000051</v>
      </c>
      <c r="DK362" s="96">
        <v>480.00000000000051</v>
      </c>
      <c r="DL362" s="96">
        <v>480.00000000000051</v>
      </c>
      <c r="DM362" s="96">
        <v>480.00000000000051</v>
      </c>
      <c r="DN362" s="96">
        <v>480.00000000000051</v>
      </c>
      <c r="DO362" s="96">
        <v>0</v>
      </c>
      <c r="DP362" s="96">
        <v>0</v>
      </c>
      <c r="DQ362" s="96">
        <v>0</v>
      </c>
      <c r="DR362" s="96">
        <v>0</v>
      </c>
      <c r="DS362" s="96">
        <v>0</v>
      </c>
      <c r="DT362" s="96">
        <v>0</v>
      </c>
      <c r="DU362" s="96">
        <v>0</v>
      </c>
      <c r="DV362" s="96">
        <v>480.00000000000051</v>
      </c>
      <c r="DW362" s="96">
        <v>480.00000000000051</v>
      </c>
      <c r="DX362" s="96">
        <v>480.00000000000051</v>
      </c>
      <c r="DY362" s="96">
        <v>480.00000000000051</v>
      </c>
      <c r="DZ362" s="96">
        <v>480.00000000000051</v>
      </c>
      <c r="EA362" s="96">
        <v>0</v>
      </c>
      <c r="EB362" s="96">
        <v>0</v>
      </c>
      <c r="EC362" s="96">
        <v>0</v>
      </c>
      <c r="ED362" s="96">
        <v>0</v>
      </c>
      <c r="EE362" s="96">
        <v>0</v>
      </c>
      <c r="EF362" s="96">
        <v>0</v>
      </c>
      <c r="EG362" s="96">
        <v>0</v>
      </c>
      <c r="EH362" s="101">
        <v>46296</v>
      </c>
      <c r="EI362" s="99">
        <v>0.02</v>
      </c>
      <c r="EJ362" t="s">
        <v>376</v>
      </c>
      <c r="EK362" s="101">
        <v>46539</v>
      </c>
      <c r="EL362" s="99">
        <v>0.04</v>
      </c>
      <c r="EM362" t="s">
        <v>377</v>
      </c>
      <c r="EN362" s="101"/>
      <c r="EO362" s="99"/>
      <c r="EQ362" s="101"/>
      <c r="ER362" s="99"/>
    </row>
    <row r="363" spans="1:148" x14ac:dyDescent="0.3">
      <c r="A363" t="s">
        <v>43</v>
      </c>
      <c r="B363" t="s">
        <v>58</v>
      </c>
      <c r="C363" t="s">
        <v>68</v>
      </c>
      <c r="D363" t="s">
        <v>468</v>
      </c>
      <c r="E363" t="s">
        <v>801</v>
      </c>
      <c r="F363" s="94">
        <v>8800</v>
      </c>
      <c r="G363" s="95">
        <v>6</v>
      </c>
      <c r="H363" s="96">
        <v>1</v>
      </c>
      <c r="I363" s="96">
        <v>1</v>
      </c>
      <c r="J363" s="97">
        <v>0.91598878555798668</v>
      </c>
      <c r="K363" s="96">
        <v>1</v>
      </c>
      <c r="L363" s="96">
        <v>1.0043791086804299</v>
      </c>
      <c r="M363" s="96">
        <v>1</v>
      </c>
      <c r="N363" s="98">
        <v>0.57199999999999995</v>
      </c>
      <c r="O363" s="98">
        <v>0.5745048501652058</v>
      </c>
      <c r="P363" s="98">
        <v>0.56922174281372151</v>
      </c>
      <c r="Q363" s="99">
        <v>0</v>
      </c>
      <c r="R363" s="96">
        <v>1</v>
      </c>
      <c r="S363" s="96">
        <v>0.99514290701699581</v>
      </c>
      <c r="T363" s="99">
        <v>0</v>
      </c>
      <c r="U363" s="99">
        <v>0</v>
      </c>
      <c r="V363" s="95">
        <v>0</v>
      </c>
      <c r="W363" s="99">
        <v>0</v>
      </c>
      <c r="X363" s="99">
        <v>0</v>
      </c>
      <c r="Y363" s="95">
        <v>0</v>
      </c>
      <c r="Z363" s="95">
        <v>1</v>
      </c>
      <c r="AA363" s="98">
        <v>0.5745048501652058</v>
      </c>
      <c r="AB363" s="98">
        <v>0.56922174281372151</v>
      </c>
      <c r="AC363" s="100">
        <v>0</v>
      </c>
      <c r="AD363" s="96">
        <v>0</v>
      </c>
      <c r="AE363" s="95">
        <v>0</v>
      </c>
      <c r="AF363" s="95">
        <v>0</v>
      </c>
      <c r="AG363" s="96">
        <v>1</v>
      </c>
      <c r="AH363" s="96">
        <v>1.0132088564102011</v>
      </c>
      <c r="AI363" s="96">
        <v>1.0132088564102011</v>
      </c>
      <c r="AJ363" s="96">
        <v>8800</v>
      </c>
      <c r="AK363" s="96">
        <v>8800</v>
      </c>
      <c r="AL363" s="96">
        <v>8060.7013129102816</v>
      </c>
      <c r="AM363" s="96">
        <v>8800</v>
      </c>
      <c r="AN363" s="96">
        <v>8838.5361563877832</v>
      </c>
      <c r="AO363" s="96">
        <v>8800</v>
      </c>
      <c r="AP363" s="96">
        <v>5033.5999999999995</v>
      </c>
      <c r="AQ363" s="96">
        <v>5055.6426814538108</v>
      </c>
      <c r="AR363" s="96">
        <v>5009.1513367607486</v>
      </c>
      <c r="AS363" s="96">
        <v>0</v>
      </c>
      <c r="AT363" s="96">
        <v>8800</v>
      </c>
      <c r="AU363" s="96">
        <v>8757.2575817495635</v>
      </c>
      <c r="AV363" s="96">
        <v>5055.6426814538108</v>
      </c>
      <c r="AW363" s="96">
        <v>5009.1513367607486</v>
      </c>
      <c r="AX363" s="96">
        <v>8096</v>
      </c>
      <c r="AY363" s="96">
        <v>8008</v>
      </c>
      <c r="AZ363" s="96">
        <v>8140</v>
      </c>
      <c r="BA363" s="96">
        <v>5588</v>
      </c>
      <c r="BB363" s="96">
        <v>8800</v>
      </c>
      <c r="BC363" s="96">
        <v>8800</v>
      </c>
      <c r="BD363" s="96">
        <v>8800</v>
      </c>
      <c r="BE363" s="96">
        <v>8800</v>
      </c>
      <c r="BF363" s="96">
        <v>8800</v>
      </c>
      <c r="BG363" s="96">
        <v>8800</v>
      </c>
      <c r="BH363" s="96">
        <v>8800</v>
      </c>
      <c r="BI363" s="96">
        <v>8800</v>
      </c>
      <c r="BJ363" s="96">
        <v>8800</v>
      </c>
      <c r="BK363" s="96">
        <v>8800</v>
      </c>
      <c r="BL363" s="96">
        <v>8800</v>
      </c>
      <c r="BM363" s="96">
        <v>8800</v>
      </c>
      <c r="BN363" s="96">
        <v>116.93961881761869</v>
      </c>
      <c r="BO363" s="96">
        <v>116.81415929203651</v>
      </c>
      <c r="BP363" s="96">
        <v>116.68896867828791</v>
      </c>
      <c r="BQ363" s="96">
        <v>116.55981613644749</v>
      </c>
      <c r="BR363" s="96">
        <v>116.43094917322679</v>
      </c>
      <c r="BS363" s="96">
        <v>116.3023668424794</v>
      </c>
      <c r="BT363" s="96">
        <v>116.17406820223211</v>
      </c>
      <c r="BU363" s="96">
        <v>116.04395604395761</v>
      </c>
      <c r="BV363" s="96">
        <v>115.9162265875933</v>
      </c>
      <c r="BW363" s="96">
        <v>115.78877800541839</v>
      </c>
      <c r="BX363" s="96">
        <v>115.6616093719984</v>
      </c>
      <c r="BY363" s="96">
        <v>115.5347197659557</v>
      </c>
      <c r="BZ363" s="96">
        <v>0</v>
      </c>
      <c r="CA363" s="96">
        <v>0</v>
      </c>
      <c r="CB363" s="96">
        <v>0</v>
      </c>
      <c r="CC363" s="96">
        <v>0</v>
      </c>
      <c r="CD363" s="96">
        <v>0</v>
      </c>
      <c r="CE363" s="96">
        <v>0</v>
      </c>
      <c r="CF363" s="96">
        <v>0</v>
      </c>
      <c r="CG363" s="96">
        <v>0</v>
      </c>
      <c r="CH363" s="96">
        <v>0</v>
      </c>
      <c r="CI363" s="96">
        <v>0</v>
      </c>
      <c r="CJ363" s="96">
        <v>0</v>
      </c>
      <c r="CK363" s="96">
        <v>0</v>
      </c>
      <c r="CL363" s="96">
        <v>8800</v>
      </c>
      <c r="CM363" s="96">
        <v>8800</v>
      </c>
      <c r="CN363" s="96">
        <v>8800</v>
      </c>
      <c r="CO363" s="96">
        <v>8800</v>
      </c>
      <c r="CP363" s="96">
        <v>8800</v>
      </c>
      <c r="CQ363" s="96">
        <v>8800</v>
      </c>
      <c r="CR363" s="96">
        <v>8800</v>
      </c>
      <c r="CS363" s="96">
        <v>8800</v>
      </c>
      <c r="CT363" s="96">
        <v>8800</v>
      </c>
      <c r="CU363" s="96">
        <v>8800</v>
      </c>
      <c r="CV363" s="96">
        <v>8800</v>
      </c>
      <c r="CW363" s="96">
        <v>8800</v>
      </c>
      <c r="CX363" s="96">
        <v>116.93961881761869</v>
      </c>
      <c r="CY363" s="96">
        <v>116.81415929203651</v>
      </c>
      <c r="CZ363" s="96">
        <v>116.68896867828791</v>
      </c>
      <c r="DA363" s="96">
        <v>116.55981613644749</v>
      </c>
      <c r="DB363" s="96">
        <v>116.43094917322679</v>
      </c>
      <c r="DC363" s="96">
        <v>116.3023668424794</v>
      </c>
      <c r="DD363" s="96">
        <v>116.17406820223211</v>
      </c>
      <c r="DE363" s="96">
        <v>116.04395604395761</v>
      </c>
      <c r="DF363" s="96">
        <v>115.9162265875933</v>
      </c>
      <c r="DG363" s="96">
        <v>115.78877800541839</v>
      </c>
      <c r="DH363" s="96">
        <v>115.6616093719984</v>
      </c>
      <c r="DI363" s="96">
        <v>115.5347197659557</v>
      </c>
      <c r="DJ363" s="96">
        <v>0</v>
      </c>
      <c r="DK363" s="96">
        <v>0</v>
      </c>
      <c r="DL363" s="96">
        <v>0</v>
      </c>
      <c r="DM363" s="96">
        <v>0</v>
      </c>
      <c r="DN363" s="96">
        <v>0</v>
      </c>
      <c r="DO363" s="96">
        <v>0</v>
      </c>
      <c r="DP363" s="96">
        <v>0</v>
      </c>
      <c r="DQ363" s="96">
        <v>0</v>
      </c>
      <c r="DR363" s="96">
        <v>0</v>
      </c>
      <c r="DS363" s="96">
        <v>0</v>
      </c>
      <c r="DT363" s="96">
        <v>0</v>
      </c>
      <c r="DU363" s="96">
        <v>0</v>
      </c>
      <c r="DV363" s="96">
        <v>110.5052307581753</v>
      </c>
      <c r="DW363" s="96">
        <v>101.070766285817</v>
      </c>
      <c r="DX363" s="96">
        <v>91.656259150149026</v>
      </c>
      <c r="DY363" s="96">
        <v>81.943532501641414</v>
      </c>
      <c r="DZ363" s="96">
        <v>72.252001931872371</v>
      </c>
      <c r="EA363" s="96">
        <v>62.581598132178051</v>
      </c>
      <c r="EB363" s="96">
        <v>52.932252095741461</v>
      </c>
      <c r="EC363" s="96">
        <v>43.146227676581539</v>
      </c>
      <c r="ED363" s="96">
        <v>33.539133738601564</v>
      </c>
      <c r="EE363" s="96">
        <v>23.952891224033301</v>
      </c>
      <c r="EF363" s="96">
        <v>14.3874323219638</v>
      </c>
      <c r="EG363" s="96">
        <v>4.8426895151983729</v>
      </c>
      <c r="EH363" s="101"/>
      <c r="EI363" s="99"/>
      <c r="EK363" s="101"/>
      <c r="EL363" s="99"/>
      <c r="EN363" s="101"/>
      <c r="EO363" s="99"/>
      <c r="EQ363" s="101"/>
      <c r="ER363" s="99"/>
    </row>
    <row r="364" spans="1:148" x14ac:dyDescent="0.3">
      <c r="A364" t="s">
        <v>43</v>
      </c>
      <c r="B364" t="s">
        <v>58</v>
      </c>
      <c r="C364" t="s">
        <v>69</v>
      </c>
      <c r="D364" t="s">
        <v>470</v>
      </c>
      <c r="E364" t="s">
        <v>802</v>
      </c>
      <c r="F364" s="94">
        <v>19200</v>
      </c>
      <c r="G364" s="95">
        <v>6</v>
      </c>
      <c r="H364" s="96">
        <v>1</v>
      </c>
      <c r="I364" s="96">
        <v>1</v>
      </c>
      <c r="J364" s="97">
        <v>0.9080037381473377</v>
      </c>
      <c r="K364" s="96">
        <v>1</v>
      </c>
      <c r="L364" s="96">
        <v>1.0132116877372539</v>
      </c>
      <c r="M364" s="96">
        <v>1</v>
      </c>
      <c r="N364" s="98">
        <v>0.6</v>
      </c>
      <c r="O364" s="98">
        <v>0.6079270126423526</v>
      </c>
      <c r="P364" s="98">
        <v>0.60983027299151116</v>
      </c>
      <c r="Q364" s="99">
        <v>0</v>
      </c>
      <c r="R364" s="96">
        <v>1</v>
      </c>
      <c r="S364" s="96">
        <v>1.0163837883191851</v>
      </c>
      <c r="T364" s="99">
        <v>0</v>
      </c>
      <c r="U364" s="99">
        <v>0</v>
      </c>
      <c r="V364" s="95">
        <v>0</v>
      </c>
      <c r="W364" s="99">
        <v>0</v>
      </c>
      <c r="X364" s="99">
        <v>0</v>
      </c>
      <c r="Y364" s="95">
        <v>0</v>
      </c>
      <c r="Z364" s="95">
        <v>1</v>
      </c>
      <c r="AA364" s="98">
        <v>0.6079270126423526</v>
      </c>
      <c r="AB364" s="98">
        <v>0.60983027299151116</v>
      </c>
      <c r="AC364" s="100">
        <v>0</v>
      </c>
      <c r="AD364" s="96">
        <v>0</v>
      </c>
      <c r="AE364" s="95">
        <v>0</v>
      </c>
      <c r="AF364" s="95">
        <v>0</v>
      </c>
      <c r="AG364" s="96">
        <v>1</v>
      </c>
      <c r="AH364" s="96">
        <v>0.99561641381999111</v>
      </c>
      <c r="AI364" s="96">
        <v>0.99561641381999111</v>
      </c>
      <c r="AJ364" s="96">
        <v>19200</v>
      </c>
      <c r="AK364" s="96">
        <v>19200</v>
      </c>
      <c r="AL364" s="96">
        <v>17433.671772428879</v>
      </c>
      <c r="AM364" s="96">
        <v>19200</v>
      </c>
      <c r="AN364" s="96">
        <v>19453.664404555278</v>
      </c>
      <c r="AO364" s="96">
        <v>19200</v>
      </c>
      <c r="AP364" s="96">
        <v>11520</v>
      </c>
      <c r="AQ364" s="96">
        <v>11672.19864273317</v>
      </c>
      <c r="AR364" s="96">
        <v>11708.74124143701</v>
      </c>
      <c r="AS364" s="96">
        <v>0</v>
      </c>
      <c r="AT364" s="96">
        <v>19200</v>
      </c>
      <c r="AU364" s="96">
        <v>19514.56873572836</v>
      </c>
      <c r="AV364" s="96">
        <v>11672.19864273317</v>
      </c>
      <c r="AW364" s="96">
        <v>11708.74124143701</v>
      </c>
      <c r="AX364" s="96">
        <v>17664</v>
      </c>
      <c r="AY364" s="96">
        <v>17472</v>
      </c>
      <c r="AZ364" s="96">
        <v>17376</v>
      </c>
      <c r="BA364" s="96">
        <v>12576</v>
      </c>
      <c r="BB364" s="96">
        <v>19200</v>
      </c>
      <c r="BC364" s="96">
        <v>19200</v>
      </c>
      <c r="BD364" s="96">
        <v>19200</v>
      </c>
      <c r="BE364" s="96">
        <v>19200</v>
      </c>
      <c r="BF364" s="96">
        <v>19200</v>
      </c>
      <c r="BG364" s="96">
        <v>19200</v>
      </c>
      <c r="BH364" s="96">
        <v>19200</v>
      </c>
      <c r="BI364" s="96">
        <v>19200</v>
      </c>
      <c r="BJ364" s="96">
        <v>19200</v>
      </c>
      <c r="BK364" s="96">
        <v>19200</v>
      </c>
      <c r="BL364" s="96">
        <v>19200</v>
      </c>
      <c r="BM364" s="96">
        <v>19200</v>
      </c>
      <c r="BN364" s="96">
        <v>-83.997051473363626</v>
      </c>
      <c r="BO364" s="96">
        <v>-84.026761948154416</v>
      </c>
      <c r="BP364" s="96">
        <v>-84.056493448078839</v>
      </c>
      <c r="BQ364" s="96">
        <v>-84.087254925486832</v>
      </c>
      <c r="BR364" s="96">
        <v>-84.118038926198579</v>
      </c>
      <c r="BS364" s="96">
        <v>-84.148845474958023</v>
      </c>
      <c r="BT364" s="96">
        <v>-84.179674596549603</v>
      </c>
      <c r="BU364" s="96">
        <v>-84.211032270080466</v>
      </c>
      <c r="BV364" s="96">
        <v>-84.241906982895642</v>
      </c>
      <c r="BW364" s="96">
        <v>-84.27280434351232</v>
      </c>
      <c r="BX364" s="96">
        <v>-84.303724376864153</v>
      </c>
      <c r="BY364" s="96">
        <v>-84.33466710791464</v>
      </c>
      <c r="BZ364" s="96">
        <v>0</v>
      </c>
      <c r="CA364" s="96">
        <v>0</v>
      </c>
      <c r="CB364" s="96">
        <v>0</v>
      </c>
      <c r="CC364" s="96">
        <v>0</v>
      </c>
      <c r="CD364" s="96">
        <v>0</v>
      </c>
      <c r="CE364" s="96">
        <v>0</v>
      </c>
      <c r="CF364" s="96">
        <v>0</v>
      </c>
      <c r="CG364" s="96">
        <v>0</v>
      </c>
      <c r="CH364" s="96">
        <v>0</v>
      </c>
      <c r="CI364" s="96">
        <v>0</v>
      </c>
      <c r="CJ364" s="96">
        <v>0</v>
      </c>
      <c r="CK364" s="96">
        <v>0</v>
      </c>
      <c r="CL364" s="96">
        <v>19200</v>
      </c>
      <c r="CM364" s="96">
        <v>19200</v>
      </c>
      <c r="CN364" s="96">
        <v>19200</v>
      </c>
      <c r="CO364" s="96">
        <v>19200</v>
      </c>
      <c r="CP364" s="96">
        <v>19200</v>
      </c>
      <c r="CQ364" s="96">
        <v>19200</v>
      </c>
      <c r="CR364" s="96">
        <v>19200</v>
      </c>
      <c r="CS364" s="96">
        <v>19200</v>
      </c>
      <c r="CT364" s="96">
        <v>19200</v>
      </c>
      <c r="CU364" s="96">
        <v>19200</v>
      </c>
      <c r="CV364" s="96">
        <v>19200</v>
      </c>
      <c r="CW364" s="96">
        <v>19200</v>
      </c>
      <c r="CX364" s="96">
        <v>-83.997051473363626</v>
      </c>
      <c r="CY364" s="96">
        <v>-84.026761948154416</v>
      </c>
      <c r="CZ364" s="96">
        <v>-84.056493448078839</v>
      </c>
      <c r="DA364" s="96">
        <v>-84.087254925486832</v>
      </c>
      <c r="DB364" s="96">
        <v>-84.118038926198579</v>
      </c>
      <c r="DC364" s="96">
        <v>-84.148845474958023</v>
      </c>
      <c r="DD364" s="96">
        <v>-84.179674596549603</v>
      </c>
      <c r="DE364" s="96">
        <v>-84.211032270080466</v>
      </c>
      <c r="DF364" s="96">
        <v>-84.241906982895642</v>
      </c>
      <c r="DG364" s="96">
        <v>-84.27280434351232</v>
      </c>
      <c r="DH364" s="96">
        <v>-84.303724376864153</v>
      </c>
      <c r="DI364" s="96">
        <v>-84.33466710791464</v>
      </c>
      <c r="DJ364" s="96">
        <v>0</v>
      </c>
      <c r="DK364" s="96">
        <v>0</v>
      </c>
      <c r="DL364" s="96">
        <v>0</v>
      </c>
      <c r="DM364" s="96">
        <v>0</v>
      </c>
      <c r="DN364" s="96">
        <v>0</v>
      </c>
      <c r="DO364" s="96">
        <v>0</v>
      </c>
      <c r="DP364" s="96">
        <v>0</v>
      </c>
      <c r="DQ364" s="96">
        <v>0</v>
      </c>
      <c r="DR364" s="96">
        <v>0</v>
      </c>
      <c r="DS364" s="96">
        <v>0</v>
      </c>
      <c r="DT364" s="96">
        <v>0</v>
      </c>
      <c r="DU364" s="96">
        <v>0</v>
      </c>
      <c r="DV364" s="96">
        <v>-80.78346866667232</v>
      </c>
      <c r="DW364" s="96">
        <v>-73.991112395678016</v>
      </c>
      <c r="DX364" s="96">
        <v>-67.19392825949555</v>
      </c>
      <c r="DY364" s="96">
        <v>-60.161249502875343</v>
      </c>
      <c r="DZ364" s="96">
        <v>-53.12339881731134</v>
      </c>
      <c r="EA364" s="96">
        <v>-46.080370495441507</v>
      </c>
      <c r="EB364" s="96">
        <v>-39.032158821507323</v>
      </c>
      <c r="EC364" s="96">
        <v>-31.863085288065921</v>
      </c>
      <c r="ED364" s="96">
        <v>-24.80440452042885</v>
      </c>
      <c r="EE364" s="96">
        <v>-17.7405231086972</v>
      </c>
      <c r="EF364" s="96">
        <v>-10.671435303215301</v>
      </c>
      <c r="EG364" s="96">
        <v>-3.5971353458435829</v>
      </c>
      <c r="EH364" s="101"/>
      <c r="EI364" s="99"/>
      <c r="EK364" s="101"/>
      <c r="EL364" s="99"/>
      <c r="EN364" s="101"/>
      <c r="EO364" s="99"/>
      <c r="EQ364" s="101"/>
      <c r="ER364" s="99"/>
    </row>
    <row r="365" spans="1:148" x14ac:dyDescent="0.3">
      <c r="A365" t="s">
        <v>43</v>
      </c>
      <c r="B365" t="s">
        <v>58</v>
      </c>
      <c r="C365" t="s">
        <v>76</v>
      </c>
      <c r="D365" t="s">
        <v>472</v>
      </c>
      <c r="E365" t="s">
        <v>803</v>
      </c>
      <c r="F365" s="94">
        <v>16000</v>
      </c>
      <c r="G365" s="95">
        <v>6</v>
      </c>
      <c r="H365" s="96">
        <v>1</v>
      </c>
      <c r="I365" s="96">
        <v>1.0649999999999999</v>
      </c>
      <c r="J365" s="97">
        <v>0.92259443236715011</v>
      </c>
      <c r="K365" s="96">
        <v>0.93896713615023497</v>
      </c>
      <c r="L365" s="96">
        <v>0.99718789505319971</v>
      </c>
      <c r="M365" s="96">
        <v>1</v>
      </c>
      <c r="N365" s="98">
        <v>0.58399999999999996</v>
      </c>
      <c r="O365" s="98">
        <v>0.54681477062072181</v>
      </c>
      <c r="P365" s="98">
        <v>0.54054244392028095</v>
      </c>
      <c r="Q365" s="99">
        <v>0</v>
      </c>
      <c r="R365" s="96">
        <v>0.93896713615023497</v>
      </c>
      <c r="S365" s="96">
        <v>0.98574949105325183</v>
      </c>
      <c r="T365" s="99">
        <v>6.4999999999999725E-2</v>
      </c>
      <c r="U365" s="99">
        <v>0</v>
      </c>
      <c r="V365" s="95">
        <v>0</v>
      </c>
      <c r="W365" s="99">
        <v>0</v>
      </c>
      <c r="X365" s="99">
        <v>0</v>
      </c>
      <c r="Y365" s="95">
        <v>0</v>
      </c>
      <c r="Z365" s="95">
        <v>1</v>
      </c>
      <c r="AA365" s="98">
        <v>0.54681477062072181</v>
      </c>
      <c r="AB365" s="98">
        <v>0.54054244392028095</v>
      </c>
      <c r="AC365" s="100">
        <v>0</v>
      </c>
      <c r="AD365" s="96">
        <v>0</v>
      </c>
      <c r="AE365" s="95">
        <v>0</v>
      </c>
      <c r="AF365" s="95">
        <v>1</v>
      </c>
      <c r="AG365" s="96">
        <v>1.0325</v>
      </c>
      <c r="AH365" s="96">
        <v>1.025381085203475</v>
      </c>
      <c r="AI365" s="96">
        <v>1.0586987205714291</v>
      </c>
      <c r="AJ365" s="96">
        <v>16000</v>
      </c>
      <c r="AK365" s="96">
        <v>17040</v>
      </c>
      <c r="AL365" s="96">
        <v>14761.510917874401</v>
      </c>
      <c r="AM365" s="96">
        <v>15023.47417840376</v>
      </c>
      <c r="AN365" s="96">
        <v>15955.006320851189</v>
      </c>
      <c r="AO365" s="96">
        <v>16000</v>
      </c>
      <c r="AP365" s="96">
        <v>9344</v>
      </c>
      <c r="AQ365" s="96">
        <v>8749.0363299315486</v>
      </c>
      <c r="AR365" s="96">
        <v>8648.6791027244944</v>
      </c>
      <c r="AS365" s="96">
        <v>0</v>
      </c>
      <c r="AT365" s="96">
        <v>15023.47417840376</v>
      </c>
      <c r="AU365" s="96">
        <v>15771.99185685203</v>
      </c>
      <c r="AV365" s="96">
        <v>8749.0363299315486</v>
      </c>
      <c r="AW365" s="96">
        <v>8648.6791027244944</v>
      </c>
      <c r="AX365" s="96">
        <v>14720</v>
      </c>
      <c r="AY365" s="96">
        <v>14560</v>
      </c>
      <c r="AZ365" s="96">
        <v>14720</v>
      </c>
      <c r="BA365" s="96">
        <v>10000</v>
      </c>
      <c r="BB365" s="96">
        <v>16000</v>
      </c>
      <c r="BC365" s="96">
        <v>16000</v>
      </c>
      <c r="BD365" s="96">
        <v>16000</v>
      </c>
      <c r="BE365" s="96">
        <v>16000</v>
      </c>
      <c r="BF365" s="96">
        <v>16000</v>
      </c>
      <c r="BG365" s="96">
        <v>16000</v>
      </c>
      <c r="BH365" s="96">
        <v>16000</v>
      </c>
      <c r="BI365" s="96">
        <v>16000</v>
      </c>
      <c r="BJ365" s="96">
        <v>16000</v>
      </c>
      <c r="BK365" s="96">
        <v>16000</v>
      </c>
      <c r="BL365" s="96">
        <v>16000</v>
      </c>
      <c r="BM365" s="96">
        <v>16000</v>
      </c>
      <c r="BN365" s="96">
        <v>1401.233736693659</v>
      </c>
      <c r="BO365" s="96">
        <v>1370.1525793170219</v>
      </c>
      <c r="BP365" s="96">
        <v>1339.1822549938049</v>
      </c>
      <c r="BQ365" s="96">
        <v>1491.888957528957</v>
      </c>
      <c r="BR365" s="96">
        <v>1621.0007406738321</v>
      </c>
      <c r="BS365" s="96">
        <v>1588.6968083188081</v>
      </c>
      <c r="BT365" s="96">
        <v>484.98695065246619</v>
      </c>
      <c r="BU365" s="96">
        <v>454.38332784381782</v>
      </c>
      <c r="BV365" s="96">
        <v>424.38400382568989</v>
      </c>
      <c r="BW365" s="96">
        <v>394.49386914884252</v>
      </c>
      <c r="BX365" s="96">
        <v>364.71232876712281</v>
      </c>
      <c r="BY365" s="96">
        <v>335.03879195029992</v>
      </c>
      <c r="BZ365" s="96">
        <v>1039.9999999999991</v>
      </c>
      <c r="CA365" s="96">
        <v>1039.9999999999991</v>
      </c>
      <c r="CB365" s="96">
        <v>1039.9999999999991</v>
      </c>
      <c r="CC365" s="96">
        <v>1039.9999999999991</v>
      </c>
      <c r="CD365" s="96">
        <v>1039.9999999999991</v>
      </c>
      <c r="CE365" s="96">
        <v>1039.9999999999991</v>
      </c>
      <c r="CF365" s="96">
        <v>0</v>
      </c>
      <c r="CG365" s="96">
        <v>0</v>
      </c>
      <c r="CH365" s="96">
        <v>0</v>
      </c>
      <c r="CI365" s="96">
        <v>0</v>
      </c>
      <c r="CJ365" s="96">
        <v>0</v>
      </c>
      <c r="CK365" s="96">
        <v>0</v>
      </c>
      <c r="CL365" s="96">
        <v>16000</v>
      </c>
      <c r="CM365" s="96">
        <v>16000</v>
      </c>
      <c r="CN365" s="96">
        <v>16000</v>
      </c>
      <c r="CO365" s="96">
        <v>16000</v>
      </c>
      <c r="CP365" s="96">
        <v>16000</v>
      </c>
      <c r="CQ365" s="96">
        <v>16000</v>
      </c>
      <c r="CR365" s="96">
        <v>16000</v>
      </c>
      <c r="CS365" s="96">
        <v>16000</v>
      </c>
      <c r="CT365" s="96">
        <v>16000</v>
      </c>
      <c r="CU365" s="96">
        <v>16000</v>
      </c>
      <c r="CV365" s="96">
        <v>16000</v>
      </c>
      <c r="CW365" s="96">
        <v>16000</v>
      </c>
      <c r="CX365" s="96">
        <v>339.186607224093</v>
      </c>
      <c r="CY365" s="96">
        <v>310.00242189391969</v>
      </c>
      <c r="CZ365" s="96">
        <v>280.92230515850139</v>
      </c>
      <c r="DA365" s="96">
        <v>424.30888030888173</v>
      </c>
      <c r="DB365" s="96">
        <v>545.54060157167328</v>
      </c>
      <c r="DC365" s="96">
        <v>515.20827072188524</v>
      </c>
      <c r="DD365" s="96">
        <v>484.98695065246619</v>
      </c>
      <c r="DE365" s="96">
        <v>454.38332784381782</v>
      </c>
      <c r="DF365" s="96">
        <v>424.38400382568989</v>
      </c>
      <c r="DG365" s="96">
        <v>394.49386914884252</v>
      </c>
      <c r="DH365" s="96">
        <v>364.71232876712281</v>
      </c>
      <c r="DI365" s="96">
        <v>335.03879195029992</v>
      </c>
      <c r="DJ365" s="96">
        <v>0</v>
      </c>
      <c r="DK365" s="96">
        <v>0</v>
      </c>
      <c r="DL365" s="96">
        <v>0</v>
      </c>
      <c r="DM365" s="96">
        <v>0</v>
      </c>
      <c r="DN365" s="96">
        <v>0</v>
      </c>
      <c r="DO365" s="96">
        <v>0</v>
      </c>
      <c r="DP365" s="96">
        <v>0</v>
      </c>
      <c r="DQ365" s="96">
        <v>0</v>
      </c>
      <c r="DR365" s="96">
        <v>0</v>
      </c>
      <c r="DS365" s="96">
        <v>0</v>
      </c>
      <c r="DT365" s="96">
        <v>0</v>
      </c>
      <c r="DU365" s="96">
        <v>0</v>
      </c>
      <c r="DV365" s="96">
        <v>320.00000000000028</v>
      </c>
      <c r="DW365" s="96">
        <v>320.00000000000028</v>
      </c>
      <c r="DX365" s="96">
        <v>320.00000000000028</v>
      </c>
      <c r="DY365" s="96">
        <v>147.75725593667491</v>
      </c>
      <c r="DZ365" s="96">
        <v>0</v>
      </c>
      <c r="EA365" s="96">
        <v>0</v>
      </c>
      <c r="EB365" s="96">
        <v>0</v>
      </c>
      <c r="EC365" s="96">
        <v>0</v>
      </c>
      <c r="ED365" s="96">
        <v>0</v>
      </c>
      <c r="EE365" s="96">
        <v>0</v>
      </c>
      <c r="EF365" s="96">
        <v>0</v>
      </c>
      <c r="EG365" s="96">
        <v>0</v>
      </c>
      <c r="EH365" s="101">
        <v>46204</v>
      </c>
      <c r="EI365" s="99">
        <v>6.5000000000000002E-2</v>
      </c>
      <c r="EJ365" t="s">
        <v>377</v>
      </c>
      <c r="EK365" s="101"/>
      <c r="EL365" s="99"/>
      <c r="EN365" s="101"/>
      <c r="EO365" s="99"/>
      <c r="EQ365" s="101"/>
      <c r="ER365" s="99"/>
    </row>
    <row r="366" spans="1:148" x14ac:dyDescent="0.3">
      <c r="A366" t="s">
        <v>43</v>
      </c>
      <c r="B366" t="s">
        <v>58</v>
      </c>
      <c r="C366" t="s">
        <v>77</v>
      </c>
      <c r="D366" t="s">
        <v>474</v>
      </c>
      <c r="E366" t="s">
        <v>804</v>
      </c>
      <c r="F366" s="94">
        <v>12800</v>
      </c>
      <c r="G366" s="95">
        <v>6</v>
      </c>
      <c r="H366" s="96">
        <v>1.06</v>
      </c>
      <c r="I366" s="96">
        <v>1.0626500000000001</v>
      </c>
      <c r="J366" s="97">
        <v>0.90600747629467537</v>
      </c>
      <c r="K366" s="96">
        <v>0.9975062344139648</v>
      </c>
      <c r="L366" s="96">
        <v>1.0154441592055621</v>
      </c>
      <c r="M366" s="96">
        <v>1</v>
      </c>
      <c r="N366" s="98">
        <v>0.56799999999999995</v>
      </c>
      <c r="O366" s="98">
        <v>0.57533394755985956</v>
      </c>
      <c r="P366" s="98">
        <v>0.55942467766544224</v>
      </c>
      <c r="Q366" s="99">
        <v>0</v>
      </c>
      <c r="R366" s="96">
        <v>0.96385542168674698</v>
      </c>
      <c r="S366" s="96">
        <v>1.021836449080803</v>
      </c>
      <c r="T366" s="99">
        <v>2.5000000000001692E-3</v>
      </c>
      <c r="U366" s="99">
        <v>3.491271820448838E-2</v>
      </c>
      <c r="V366" s="95">
        <v>0</v>
      </c>
      <c r="W366" s="99">
        <v>0</v>
      </c>
      <c r="X366" s="99">
        <v>0</v>
      </c>
      <c r="Y366" s="95">
        <v>0</v>
      </c>
      <c r="Z366" s="95">
        <v>1</v>
      </c>
      <c r="AA366" s="98">
        <v>0.57533394755985956</v>
      </c>
      <c r="AB366" s="98">
        <v>0.55942467766544224</v>
      </c>
      <c r="AC366" s="100">
        <v>0</v>
      </c>
      <c r="AD366" s="96">
        <v>0</v>
      </c>
      <c r="AE366" s="95">
        <v>1</v>
      </c>
      <c r="AF366" s="95">
        <v>1</v>
      </c>
      <c r="AG366" s="96">
        <v>1.0149999999999999</v>
      </c>
      <c r="AH366" s="96">
        <v>0.99124238763980388</v>
      </c>
      <c r="AI366" s="96">
        <v>1.006110908751322</v>
      </c>
      <c r="AJ366" s="96">
        <v>13568</v>
      </c>
      <c r="AK366" s="96">
        <v>13601.92</v>
      </c>
      <c r="AL366" s="96">
        <v>11596.895696571841</v>
      </c>
      <c r="AM366" s="96">
        <v>12768.07980049875</v>
      </c>
      <c r="AN366" s="96">
        <v>12997.6852378312</v>
      </c>
      <c r="AO366" s="96">
        <v>12800</v>
      </c>
      <c r="AP366" s="96">
        <v>7270.4</v>
      </c>
      <c r="AQ366" s="96">
        <v>7364.2745287662019</v>
      </c>
      <c r="AR366" s="96">
        <v>7160.6358741176609</v>
      </c>
      <c r="AS366" s="96">
        <v>0</v>
      </c>
      <c r="AT366" s="96">
        <v>12337.34939759036</v>
      </c>
      <c r="AU366" s="96">
        <v>13079.50654823428</v>
      </c>
      <c r="AV366" s="96">
        <v>7364.2745287662019</v>
      </c>
      <c r="AW366" s="96">
        <v>7160.6358741176609</v>
      </c>
      <c r="AX366" s="96">
        <v>11776</v>
      </c>
      <c r="AY366" s="96">
        <v>11648</v>
      </c>
      <c r="AZ366" s="96">
        <v>11520</v>
      </c>
      <c r="BA366" s="96">
        <v>8256</v>
      </c>
      <c r="BB366" s="96">
        <v>12800</v>
      </c>
      <c r="BC366" s="96">
        <v>12800</v>
      </c>
      <c r="BD366" s="96">
        <v>12800</v>
      </c>
      <c r="BE366" s="96">
        <v>12800</v>
      </c>
      <c r="BF366" s="96">
        <v>12800</v>
      </c>
      <c r="BG366" s="96">
        <v>12800</v>
      </c>
      <c r="BH366" s="96">
        <v>12800</v>
      </c>
      <c r="BI366" s="96">
        <v>12800</v>
      </c>
      <c r="BJ366" s="96">
        <v>12800</v>
      </c>
      <c r="BK366" s="96">
        <v>12800</v>
      </c>
      <c r="BL366" s="96">
        <v>12800</v>
      </c>
      <c r="BM366" s="96">
        <v>12800</v>
      </c>
      <c r="BN366" s="96">
        <v>649.64944018927326</v>
      </c>
      <c r="BO366" s="96">
        <v>-111.730240344373</v>
      </c>
      <c r="BP366" s="96">
        <v>-111.8091203886507</v>
      </c>
      <c r="BQ366" s="96">
        <v>-111.8907915219737</v>
      </c>
      <c r="BR366" s="96">
        <v>-111.97258205610579</v>
      </c>
      <c r="BS366" s="96">
        <v>-112.05449225308119</v>
      </c>
      <c r="BT366" s="96">
        <v>-112.1365223756996</v>
      </c>
      <c r="BU366" s="96">
        <v>-112.2200204167427</v>
      </c>
      <c r="BV366" s="96">
        <v>-112.30229315898301</v>
      </c>
      <c r="BW366" s="96">
        <v>395.11992591077961</v>
      </c>
      <c r="BX366" s="96">
        <v>395.03411087841022</v>
      </c>
      <c r="BY366" s="96">
        <v>394.94816974018357</v>
      </c>
      <c r="BZ366" s="96">
        <v>768.00000000000068</v>
      </c>
      <c r="CA366" s="96">
        <v>0</v>
      </c>
      <c r="CB366" s="96">
        <v>0</v>
      </c>
      <c r="CC366" s="96">
        <v>0</v>
      </c>
      <c r="CD366" s="96">
        <v>0</v>
      </c>
      <c r="CE366" s="96">
        <v>0</v>
      </c>
      <c r="CF366" s="96">
        <v>0</v>
      </c>
      <c r="CG366" s="96">
        <v>0</v>
      </c>
      <c r="CH366" s="96">
        <v>0</v>
      </c>
      <c r="CI366" s="96">
        <v>512.00000000000045</v>
      </c>
      <c r="CJ366" s="96">
        <v>512.00000000000045</v>
      </c>
      <c r="CK366" s="96">
        <v>512.00000000000045</v>
      </c>
      <c r="CL366" s="96">
        <v>12800</v>
      </c>
      <c r="CM366" s="96">
        <v>12800</v>
      </c>
      <c r="CN366" s="96">
        <v>12800</v>
      </c>
      <c r="CO366" s="96">
        <v>12800</v>
      </c>
      <c r="CP366" s="96">
        <v>12800</v>
      </c>
      <c r="CQ366" s="96">
        <v>12800</v>
      </c>
      <c r="CR366" s="96">
        <v>12800</v>
      </c>
      <c r="CS366" s="96">
        <v>12800</v>
      </c>
      <c r="CT366" s="96">
        <v>12800</v>
      </c>
      <c r="CU366" s="96">
        <v>12800</v>
      </c>
      <c r="CV366" s="96">
        <v>12800</v>
      </c>
      <c r="CW366" s="96">
        <v>12800</v>
      </c>
      <c r="CX366" s="96">
        <v>-111.6514715195535</v>
      </c>
      <c r="CY366" s="96">
        <v>-111.730240344373</v>
      </c>
      <c r="CZ366" s="96">
        <v>-111.8091203886507</v>
      </c>
      <c r="DA366" s="96">
        <v>-111.8907915219737</v>
      </c>
      <c r="DB366" s="96">
        <v>-111.97258205610579</v>
      </c>
      <c r="DC366" s="96">
        <v>-112.05449225308119</v>
      </c>
      <c r="DD366" s="96">
        <v>-112.1365223756996</v>
      </c>
      <c r="DE366" s="96">
        <v>-112.2200204167427</v>
      </c>
      <c r="DF366" s="96">
        <v>-112.30229315898301</v>
      </c>
      <c r="DG366" s="96">
        <v>-112.38468662425019</v>
      </c>
      <c r="DH366" s="96">
        <v>-112.46720107845221</v>
      </c>
      <c r="DI366" s="96">
        <v>-112.5498367882841</v>
      </c>
      <c r="DJ366" s="96">
        <v>512.00000000000045</v>
      </c>
      <c r="DK366" s="96">
        <v>512.00000000000045</v>
      </c>
      <c r="DL366" s="96">
        <v>512.00000000000045</v>
      </c>
      <c r="DM366" s="96">
        <v>512.00000000000045</v>
      </c>
      <c r="DN366" s="96">
        <v>512.00000000000045</v>
      </c>
      <c r="DO366" s="96">
        <v>512.00000000000045</v>
      </c>
      <c r="DP366" s="96">
        <v>512.00000000000045</v>
      </c>
      <c r="DQ366" s="96">
        <v>512.00000000000045</v>
      </c>
      <c r="DR366" s="96">
        <v>512.00000000000045</v>
      </c>
      <c r="DS366" s="96">
        <v>0</v>
      </c>
      <c r="DT366" s="96">
        <v>0</v>
      </c>
      <c r="DU366" s="96">
        <v>0</v>
      </c>
      <c r="DV366" s="96">
        <v>399.83509926590273</v>
      </c>
      <c r="DW366" s="96">
        <v>409.22943305186828</v>
      </c>
      <c r="DX366" s="96">
        <v>418.63714827199198</v>
      </c>
      <c r="DY366" s="96">
        <v>428.37786905049597</v>
      </c>
      <c r="DZ366" s="96">
        <v>438.13295615275928</v>
      </c>
      <c r="EA366" s="96">
        <v>447.90244138498281</v>
      </c>
      <c r="EB366" s="96">
        <v>457.68635664733489</v>
      </c>
      <c r="EC366" s="96">
        <v>467.64548373417369</v>
      </c>
      <c r="ED366" s="96">
        <v>477.45859301113279</v>
      </c>
      <c r="EE366" s="96">
        <v>-23.763241236211741</v>
      </c>
      <c r="EF366" s="96">
        <v>-14.299591995337829</v>
      </c>
      <c r="EG366" s="96">
        <v>-4.8219124813158487</v>
      </c>
      <c r="EH366" s="101">
        <v>46054</v>
      </c>
      <c r="EI366" s="99">
        <v>0.06</v>
      </c>
      <c r="EJ366" t="s">
        <v>376</v>
      </c>
      <c r="EK366" s="101">
        <v>46661</v>
      </c>
      <c r="EL366" s="99">
        <v>0.04</v>
      </c>
      <c r="EM366" t="s">
        <v>377</v>
      </c>
      <c r="EN366" s="101"/>
      <c r="EO366" s="99"/>
      <c r="EQ366" s="101"/>
      <c r="ER366" s="99"/>
    </row>
    <row r="367" spans="1:148" x14ac:dyDescent="0.3">
      <c r="A367" t="s">
        <v>43</v>
      </c>
      <c r="B367" t="s">
        <v>58</v>
      </c>
      <c r="C367" t="s">
        <v>78</v>
      </c>
      <c r="D367" t="s">
        <v>476</v>
      </c>
      <c r="E367" t="s">
        <v>805</v>
      </c>
      <c r="F367" s="94">
        <v>9600</v>
      </c>
      <c r="G367" s="95">
        <v>6</v>
      </c>
      <c r="H367" s="96">
        <v>1</v>
      </c>
      <c r="I367" s="96">
        <v>1.0874724808798191</v>
      </c>
      <c r="J367" s="97">
        <v>0.91199626185266247</v>
      </c>
      <c r="K367" s="96">
        <v>0.91956349938248583</v>
      </c>
      <c r="L367" s="96">
        <v>1</v>
      </c>
      <c r="M367" s="96">
        <v>1</v>
      </c>
      <c r="N367" s="98">
        <v>0.59599999999999997</v>
      </c>
      <c r="O367" s="98">
        <v>0.54805984563196153</v>
      </c>
      <c r="P367" s="98">
        <v>0.49823622330178319</v>
      </c>
      <c r="Q367" s="99">
        <v>0</v>
      </c>
      <c r="R367" s="96">
        <v>0.83596681762044167</v>
      </c>
      <c r="S367" s="96">
        <v>1</v>
      </c>
      <c r="T367" s="99">
        <v>8.7472480879819292E-2</v>
      </c>
      <c r="U367" s="99">
        <v>9.9999999999999867E-2</v>
      </c>
      <c r="V367" s="95">
        <v>1</v>
      </c>
      <c r="W367" s="99">
        <v>0.1</v>
      </c>
      <c r="X367" s="99">
        <v>0.1</v>
      </c>
      <c r="Y367" s="95">
        <v>0</v>
      </c>
      <c r="Z367" s="95">
        <v>1</v>
      </c>
      <c r="AA367" s="98">
        <v>0.53885774996788582</v>
      </c>
      <c r="AB367" s="98">
        <v>0.52392317775419062</v>
      </c>
      <c r="AC367" s="100">
        <v>-0.92020956640757046</v>
      </c>
      <c r="AD367" s="96">
        <v>0</v>
      </c>
      <c r="AE367" s="95">
        <v>1</v>
      </c>
      <c r="AF367" s="95">
        <v>1</v>
      </c>
      <c r="AG367" s="96">
        <v>1.107</v>
      </c>
      <c r="AH367" s="96">
        <v>1.0043932196204439</v>
      </c>
      <c r="AI367" s="96">
        <v>1.111863403157398</v>
      </c>
      <c r="AJ367" s="96">
        <v>9600</v>
      </c>
      <c r="AK367" s="96">
        <v>10439.735816446269</v>
      </c>
      <c r="AL367" s="96">
        <v>8755.1641137855604</v>
      </c>
      <c r="AM367" s="96">
        <v>8827.8095940718631</v>
      </c>
      <c r="AN367" s="96">
        <v>9600</v>
      </c>
      <c r="AO367" s="96">
        <v>9600</v>
      </c>
      <c r="AP367" s="96">
        <v>5721.5999999999995</v>
      </c>
      <c r="AQ367" s="96">
        <v>5261.3745180668311</v>
      </c>
      <c r="AR367" s="96">
        <v>4783.0677436971182</v>
      </c>
      <c r="AS367" s="96">
        <v>0</v>
      </c>
      <c r="AT367" s="96">
        <v>8025.2814491562403</v>
      </c>
      <c r="AU367" s="96">
        <v>9600</v>
      </c>
      <c r="AV367" s="96">
        <v>5173.0343996917036</v>
      </c>
      <c r="AW367" s="96">
        <v>5029.6625064402297</v>
      </c>
      <c r="AX367" s="96">
        <v>8832</v>
      </c>
      <c r="AY367" s="96">
        <v>8736</v>
      </c>
      <c r="AZ367" s="96">
        <v>8784</v>
      </c>
      <c r="BA367" s="96">
        <v>5904</v>
      </c>
      <c r="BB367" s="96">
        <v>9600</v>
      </c>
      <c r="BC367" s="96">
        <v>9600</v>
      </c>
      <c r="BD367" s="96">
        <v>9600</v>
      </c>
      <c r="BE367" s="96">
        <v>9600</v>
      </c>
      <c r="BF367" s="96">
        <v>9600</v>
      </c>
      <c r="BG367" s="96">
        <v>9600</v>
      </c>
      <c r="BH367" s="96">
        <v>9600</v>
      </c>
      <c r="BI367" s="96">
        <v>9600</v>
      </c>
      <c r="BJ367" s="96">
        <v>9600</v>
      </c>
      <c r="BK367" s="96">
        <v>9600</v>
      </c>
      <c r="BL367" s="96">
        <v>9600</v>
      </c>
      <c r="BM367" s="96">
        <v>9600</v>
      </c>
      <c r="BN367" s="96">
        <v>1006.485319568483</v>
      </c>
      <c r="BO367" s="96">
        <v>1006.468786921614</v>
      </c>
      <c r="BP367" s="96">
        <v>1006.452266030335</v>
      </c>
      <c r="BQ367" s="96">
        <v>1430.692605353833</v>
      </c>
      <c r="BR367" s="96">
        <v>1430.674867076528</v>
      </c>
      <c r="BS367" s="96">
        <v>1430.6571418252749</v>
      </c>
      <c r="BT367" s="96">
        <v>1430.6394295857281</v>
      </c>
      <c r="BU367" s="96">
        <v>1430.621440300258</v>
      </c>
      <c r="BV367" s="96">
        <v>1430.6037542539</v>
      </c>
      <c r="BW367" s="96">
        <v>427.80552834191923</v>
      </c>
      <c r="BX367" s="96">
        <v>427.78947368420933</v>
      </c>
      <c r="BY367" s="96">
        <v>427.77343079020511</v>
      </c>
      <c r="BZ367" s="96">
        <v>960.00000000000091</v>
      </c>
      <c r="CA367" s="96">
        <v>960.00000000000091</v>
      </c>
      <c r="CB367" s="96">
        <v>960.00000000000091</v>
      </c>
      <c r="CC367" s="96">
        <v>1382.400000000001</v>
      </c>
      <c r="CD367" s="96">
        <v>1382.400000000001</v>
      </c>
      <c r="CE367" s="96">
        <v>1382.400000000001</v>
      </c>
      <c r="CF367" s="96">
        <v>1382.400000000001</v>
      </c>
      <c r="CG367" s="96">
        <v>1382.400000000001</v>
      </c>
      <c r="CH367" s="96">
        <v>1382.400000000001</v>
      </c>
      <c r="CI367" s="96">
        <v>384.00000000000028</v>
      </c>
      <c r="CJ367" s="96">
        <v>384.00000000000028</v>
      </c>
      <c r="CK367" s="96">
        <v>384.00000000000028</v>
      </c>
      <c r="CL367" s="96">
        <v>9600</v>
      </c>
      <c r="CM367" s="96">
        <v>9600</v>
      </c>
      <c r="CN367" s="96">
        <v>9600</v>
      </c>
      <c r="CO367" s="96">
        <v>9600</v>
      </c>
      <c r="CP367" s="96">
        <v>9600</v>
      </c>
      <c r="CQ367" s="96">
        <v>9600</v>
      </c>
      <c r="CR367" s="96">
        <v>9600</v>
      </c>
      <c r="CS367" s="96">
        <v>9600</v>
      </c>
      <c r="CT367" s="96">
        <v>9600</v>
      </c>
      <c r="CU367" s="96">
        <v>9600</v>
      </c>
      <c r="CV367" s="96">
        <v>9600</v>
      </c>
      <c r="CW367" s="96">
        <v>9600</v>
      </c>
      <c r="CX367" s="96">
        <v>42.259381425893139</v>
      </c>
      <c r="CY367" s="96">
        <v>42.244351746919762</v>
      </c>
      <c r="CZ367" s="96">
        <v>42.22933275484948</v>
      </c>
      <c r="DA367" s="96">
        <v>42.213815868733207</v>
      </c>
      <c r="DB367" s="96">
        <v>42.198310381579773</v>
      </c>
      <c r="DC367" s="96">
        <v>42.18281628083389</v>
      </c>
      <c r="DD367" s="96">
        <v>42.16733355395732</v>
      </c>
      <c r="DE367" s="96">
        <v>42.151608654070571</v>
      </c>
      <c r="DF367" s="96">
        <v>42.136148823338708</v>
      </c>
      <c r="DG367" s="96">
        <v>42.120700328767668</v>
      </c>
      <c r="DH367" s="96">
        <v>42.105263157893802</v>
      </c>
      <c r="DI367" s="96">
        <v>42.089837298274801</v>
      </c>
      <c r="DJ367" s="96">
        <v>384.00000000000028</v>
      </c>
      <c r="DK367" s="96">
        <v>384.00000000000028</v>
      </c>
      <c r="DL367" s="96">
        <v>384.00000000000028</v>
      </c>
      <c r="DM367" s="96">
        <v>0</v>
      </c>
      <c r="DN367" s="96">
        <v>0</v>
      </c>
      <c r="DO367" s="96">
        <v>0</v>
      </c>
      <c r="DP367" s="96">
        <v>0</v>
      </c>
      <c r="DQ367" s="96">
        <v>0</v>
      </c>
      <c r="DR367" s="96">
        <v>0</v>
      </c>
      <c r="DS367" s="96">
        <v>0</v>
      </c>
      <c r="DT367" s="96">
        <v>0</v>
      </c>
      <c r="DU367" s="96">
        <v>0</v>
      </c>
      <c r="DV367" s="96">
        <v>425.89895715134821</v>
      </c>
      <c r="DW367" s="96">
        <v>422.34883748844823</v>
      </c>
      <c r="DX367" s="96">
        <v>418.80123109412818</v>
      </c>
      <c r="DY367" s="96">
        <v>29.938467812548449</v>
      </c>
      <c r="DZ367" s="96">
        <v>26.416791064909969</v>
      </c>
      <c r="EA367" s="96">
        <v>22.897689136061668</v>
      </c>
      <c r="EB367" s="96">
        <v>19.381159203235399</v>
      </c>
      <c r="EC367" s="96">
        <v>15.80961392204259</v>
      </c>
      <c r="ED367" s="96">
        <v>12.298261577509351</v>
      </c>
      <c r="EE367" s="96">
        <v>8.7894727393496908</v>
      </c>
      <c r="EF367" s="96">
        <v>5.283244601304915</v>
      </c>
      <c r="EG367" s="96">
        <v>1.779574361213321</v>
      </c>
      <c r="EH367" s="101">
        <v>46296</v>
      </c>
      <c r="EI367" s="99">
        <v>0.1</v>
      </c>
      <c r="EJ367" t="s">
        <v>478</v>
      </c>
      <c r="EK367" s="101">
        <v>46478</v>
      </c>
      <c r="EL367" s="99">
        <v>0.04</v>
      </c>
      <c r="EM367" t="s">
        <v>377</v>
      </c>
      <c r="EN367" s="101"/>
      <c r="EO367" s="99"/>
      <c r="EQ367" s="101"/>
      <c r="ER367" s="99"/>
    </row>
    <row r="368" spans="1:148" x14ac:dyDescent="0.3">
      <c r="A368" t="s">
        <v>43</v>
      </c>
      <c r="B368" t="s">
        <v>58</v>
      </c>
      <c r="C368" t="s">
        <v>84</v>
      </c>
      <c r="D368" t="s">
        <v>479</v>
      </c>
      <c r="E368" t="s">
        <v>806</v>
      </c>
      <c r="F368" s="94">
        <v>6400</v>
      </c>
      <c r="G368" s="95">
        <v>6</v>
      </c>
      <c r="H368" s="96">
        <v>1.03</v>
      </c>
      <c r="I368" s="96">
        <v>1.03</v>
      </c>
      <c r="J368" s="97">
        <v>0.91798504741064912</v>
      </c>
      <c r="K368" s="96">
        <v>1</v>
      </c>
      <c r="L368" s="96">
        <v>1.002194973213381</v>
      </c>
      <c r="M368" s="96">
        <v>1</v>
      </c>
      <c r="N368" s="98">
        <v>0.57999999999999996</v>
      </c>
      <c r="O368" s="98">
        <v>0.58127308446376114</v>
      </c>
      <c r="P368" s="98">
        <v>0.57418299738769518</v>
      </c>
      <c r="Q368" s="99">
        <v>0</v>
      </c>
      <c r="R368" s="96">
        <v>1</v>
      </c>
      <c r="S368" s="96">
        <v>0.98997068515119868</v>
      </c>
      <c r="T368" s="99">
        <v>0</v>
      </c>
      <c r="U368" s="99">
        <v>0</v>
      </c>
      <c r="V368" s="95">
        <v>0</v>
      </c>
      <c r="W368" s="99">
        <v>0</v>
      </c>
      <c r="X368" s="99">
        <v>0</v>
      </c>
      <c r="Y368" s="95">
        <v>0</v>
      </c>
      <c r="Z368" s="95">
        <v>1</v>
      </c>
      <c r="AA368" s="98">
        <v>0.58127308446376114</v>
      </c>
      <c r="AB368" s="98">
        <v>0.57418299738769518</v>
      </c>
      <c r="AC368" s="100">
        <v>0</v>
      </c>
      <c r="AD368" s="96">
        <v>0</v>
      </c>
      <c r="AE368" s="95">
        <v>1</v>
      </c>
      <c r="AF368" s="95">
        <v>0</v>
      </c>
      <c r="AG368" s="96">
        <v>1.0075000000000001</v>
      </c>
      <c r="AH368" s="96">
        <v>1.0176314239537809</v>
      </c>
      <c r="AI368" s="96">
        <v>1.0252645354149741</v>
      </c>
      <c r="AJ368" s="96">
        <v>6592</v>
      </c>
      <c r="AK368" s="96">
        <v>6592</v>
      </c>
      <c r="AL368" s="96">
        <v>5875.1043034281547</v>
      </c>
      <c r="AM368" s="96">
        <v>6400</v>
      </c>
      <c r="AN368" s="96">
        <v>6414.04782856564</v>
      </c>
      <c r="AO368" s="96">
        <v>6400</v>
      </c>
      <c r="AP368" s="96">
        <v>3712</v>
      </c>
      <c r="AQ368" s="96">
        <v>3720.1477405680712</v>
      </c>
      <c r="AR368" s="96">
        <v>3674.7711832812488</v>
      </c>
      <c r="AS368" s="96">
        <v>0</v>
      </c>
      <c r="AT368" s="96">
        <v>6400</v>
      </c>
      <c r="AU368" s="96">
        <v>6335.8123849676713</v>
      </c>
      <c r="AV368" s="96">
        <v>3720.1477405680712</v>
      </c>
      <c r="AW368" s="96">
        <v>3674.7711832812488</v>
      </c>
      <c r="AX368" s="96">
        <v>5888</v>
      </c>
      <c r="AY368" s="96">
        <v>5824</v>
      </c>
      <c r="AZ368" s="96">
        <v>5952</v>
      </c>
      <c r="BA368" s="96">
        <v>4064</v>
      </c>
      <c r="BB368" s="96">
        <v>6400</v>
      </c>
      <c r="BC368" s="96">
        <v>6400</v>
      </c>
      <c r="BD368" s="96">
        <v>6400</v>
      </c>
      <c r="BE368" s="96">
        <v>6400</v>
      </c>
      <c r="BF368" s="96">
        <v>6400</v>
      </c>
      <c r="BG368" s="96">
        <v>6400</v>
      </c>
      <c r="BH368" s="96">
        <v>6400</v>
      </c>
      <c r="BI368" s="96">
        <v>6400</v>
      </c>
      <c r="BJ368" s="96">
        <v>6400</v>
      </c>
      <c r="BK368" s="96">
        <v>6400</v>
      </c>
      <c r="BL368" s="96">
        <v>6400</v>
      </c>
      <c r="BM368" s="96">
        <v>6400</v>
      </c>
      <c r="BN368" s="96">
        <v>309.16400467471868</v>
      </c>
      <c r="BO368" s="96">
        <v>308.99593980209659</v>
      </c>
      <c r="BP368" s="96">
        <v>308.82835639718422</v>
      </c>
      <c r="BQ368" s="96">
        <v>113.2578604155057</v>
      </c>
      <c r="BR368" s="96">
        <v>113.09062742060409</v>
      </c>
      <c r="BS368" s="96">
        <v>112.9238875595192</v>
      </c>
      <c r="BT368" s="96">
        <v>112.7576386542458</v>
      </c>
      <c r="BU368" s="96">
        <v>112.58916522074431</v>
      </c>
      <c r="BV368" s="96">
        <v>112.4238997040209</v>
      </c>
      <c r="BW368" s="96">
        <v>112.25911865058291</v>
      </c>
      <c r="BX368" s="96">
        <v>112.0948199332986</v>
      </c>
      <c r="BY368" s="96">
        <v>111.93100143746901</v>
      </c>
      <c r="BZ368" s="96">
        <v>192.0000000000002</v>
      </c>
      <c r="CA368" s="96">
        <v>192.0000000000002</v>
      </c>
      <c r="CB368" s="96">
        <v>192.0000000000002</v>
      </c>
      <c r="CC368" s="96">
        <v>0</v>
      </c>
      <c r="CD368" s="96">
        <v>0</v>
      </c>
      <c r="CE368" s="96">
        <v>0</v>
      </c>
      <c r="CF368" s="96">
        <v>0</v>
      </c>
      <c r="CG368" s="96">
        <v>0</v>
      </c>
      <c r="CH368" s="96">
        <v>0</v>
      </c>
      <c r="CI368" s="96">
        <v>0</v>
      </c>
      <c r="CJ368" s="96">
        <v>0</v>
      </c>
      <c r="CK368" s="96">
        <v>0</v>
      </c>
      <c r="CL368" s="96">
        <v>6400</v>
      </c>
      <c r="CM368" s="96">
        <v>6400</v>
      </c>
      <c r="CN368" s="96">
        <v>6400</v>
      </c>
      <c r="CO368" s="96">
        <v>6400</v>
      </c>
      <c r="CP368" s="96">
        <v>6400</v>
      </c>
      <c r="CQ368" s="96">
        <v>6400</v>
      </c>
      <c r="CR368" s="96">
        <v>6400</v>
      </c>
      <c r="CS368" s="96">
        <v>6400</v>
      </c>
      <c r="CT368" s="96">
        <v>6400</v>
      </c>
      <c r="CU368" s="96">
        <v>6400</v>
      </c>
      <c r="CV368" s="96">
        <v>6400</v>
      </c>
      <c r="CW368" s="96">
        <v>6400</v>
      </c>
      <c r="CX368" s="96">
        <v>113.751460849241</v>
      </c>
      <c r="CY368" s="96">
        <v>113.5882910699962</v>
      </c>
      <c r="CZ368" s="96">
        <v>113.42558873513011</v>
      </c>
      <c r="DA368" s="96">
        <v>113.2578604155057</v>
      </c>
      <c r="DB368" s="96">
        <v>113.09062742060409</v>
      </c>
      <c r="DC368" s="96">
        <v>112.9238875595192</v>
      </c>
      <c r="DD368" s="96">
        <v>112.7576386542458</v>
      </c>
      <c r="DE368" s="96">
        <v>112.58916522074431</v>
      </c>
      <c r="DF368" s="96">
        <v>112.4238997040209</v>
      </c>
      <c r="DG368" s="96">
        <v>112.25911865058291</v>
      </c>
      <c r="DH368" s="96">
        <v>112.0948199332986</v>
      </c>
      <c r="DI368" s="96">
        <v>111.93100143746901</v>
      </c>
      <c r="DJ368" s="96">
        <v>0</v>
      </c>
      <c r="DK368" s="96">
        <v>0</v>
      </c>
      <c r="DL368" s="96">
        <v>0</v>
      </c>
      <c r="DM368" s="96">
        <v>0</v>
      </c>
      <c r="DN368" s="96">
        <v>0</v>
      </c>
      <c r="DO368" s="96">
        <v>0</v>
      </c>
      <c r="DP368" s="96">
        <v>0</v>
      </c>
      <c r="DQ368" s="96">
        <v>0</v>
      </c>
      <c r="DR368" s="96">
        <v>0</v>
      </c>
      <c r="DS368" s="96">
        <v>0</v>
      </c>
      <c r="DT368" s="96">
        <v>0</v>
      </c>
      <c r="DU368" s="96">
        <v>0</v>
      </c>
      <c r="DV368" s="96">
        <v>107.0188029280899</v>
      </c>
      <c r="DW368" s="96">
        <v>97.847638613507115</v>
      </c>
      <c r="DX368" s="96">
        <v>88.702290076335544</v>
      </c>
      <c r="DY368" s="96">
        <v>79.273957266381956</v>
      </c>
      <c r="DZ368" s="96">
        <v>69.872984158698159</v>
      </c>
      <c r="EA368" s="96">
        <v>60.499251834785639</v>
      </c>
      <c r="EB368" s="96">
        <v>51.15264206432073</v>
      </c>
      <c r="EC368" s="96">
        <v>41.680481220102187</v>
      </c>
      <c r="ED368" s="96">
        <v>32.388204412703203</v>
      </c>
      <c r="EE368" s="96">
        <v>23.12269764805848</v>
      </c>
      <c r="EF368" s="96">
        <v>13.88384541017302</v>
      </c>
      <c r="EG368" s="96">
        <v>4.6715328467158201</v>
      </c>
      <c r="EH368" s="101">
        <v>46113</v>
      </c>
      <c r="EI368" s="99">
        <v>0.03</v>
      </c>
      <c r="EJ368" t="s">
        <v>376</v>
      </c>
      <c r="EK368" s="101"/>
      <c r="EL368" s="99"/>
      <c r="EN368" s="101"/>
      <c r="EO368" s="99"/>
      <c r="EQ368" s="101"/>
      <c r="ER368" s="99"/>
    </row>
    <row r="369" spans="1:148" x14ac:dyDescent="0.3">
      <c r="A369" t="s">
        <v>43</v>
      </c>
      <c r="B369" t="s">
        <v>58</v>
      </c>
      <c r="C369" t="s">
        <v>89</v>
      </c>
      <c r="D369" t="s">
        <v>481</v>
      </c>
      <c r="E369" t="s">
        <v>807</v>
      </c>
      <c r="F369" s="94">
        <v>16800</v>
      </c>
      <c r="G369" s="95">
        <v>6</v>
      </c>
      <c r="H369" s="96">
        <v>1.04</v>
      </c>
      <c r="I369" s="96">
        <v>1.04</v>
      </c>
      <c r="J369" s="97">
        <v>0.90999999999999981</v>
      </c>
      <c r="K369" s="96">
        <v>1</v>
      </c>
      <c r="L369" s="96">
        <v>1.0109890109890109</v>
      </c>
      <c r="M369" s="96">
        <v>1</v>
      </c>
      <c r="N369" s="98">
        <v>0.56399999999999995</v>
      </c>
      <c r="O369" s="98">
        <v>0.57019780219780236</v>
      </c>
      <c r="P369" s="98">
        <v>0.57019780219780236</v>
      </c>
      <c r="Q369" s="99">
        <v>0</v>
      </c>
      <c r="R369" s="96">
        <v>1</v>
      </c>
      <c r="S369" s="96">
        <v>1.0109890109890109</v>
      </c>
      <c r="T369" s="99">
        <v>0</v>
      </c>
      <c r="U369" s="99">
        <v>0</v>
      </c>
      <c r="V369" s="95">
        <v>0</v>
      </c>
      <c r="W369" s="99">
        <v>0</v>
      </c>
      <c r="X369" s="99">
        <v>0</v>
      </c>
      <c r="Y369" s="95">
        <v>0</v>
      </c>
      <c r="Z369" s="95">
        <v>1</v>
      </c>
      <c r="AA369" s="98">
        <v>0.57019780219780236</v>
      </c>
      <c r="AB369" s="98">
        <v>0.57019780219780236</v>
      </c>
      <c r="AC369" s="100">
        <v>0</v>
      </c>
      <c r="AD369" s="96">
        <v>0</v>
      </c>
      <c r="AE369" s="95">
        <v>1</v>
      </c>
      <c r="AF369" s="95">
        <v>0</v>
      </c>
      <c r="AG369" s="96">
        <v>1.013333333333333</v>
      </c>
      <c r="AH369" s="96">
        <v>1</v>
      </c>
      <c r="AI369" s="96">
        <v>1.013333333333333</v>
      </c>
      <c r="AJ369" s="96">
        <v>17472</v>
      </c>
      <c r="AK369" s="96">
        <v>17472</v>
      </c>
      <c r="AL369" s="96">
        <v>15288</v>
      </c>
      <c r="AM369" s="96">
        <v>16800</v>
      </c>
      <c r="AN369" s="96">
        <v>16984.61538461539</v>
      </c>
      <c r="AO369" s="96">
        <v>16800</v>
      </c>
      <c r="AP369" s="96">
        <v>9475.1999999999989</v>
      </c>
      <c r="AQ369" s="96">
        <v>9579.3230769230795</v>
      </c>
      <c r="AR369" s="96">
        <v>9579.3230769230795</v>
      </c>
      <c r="AS369" s="96">
        <v>0</v>
      </c>
      <c r="AT369" s="96">
        <v>16800</v>
      </c>
      <c r="AU369" s="96">
        <v>16984.61538461539</v>
      </c>
      <c r="AV369" s="96">
        <v>9579.3230769230795</v>
      </c>
      <c r="AW369" s="96">
        <v>9579.3230769230795</v>
      </c>
      <c r="AX369" s="96">
        <v>15456</v>
      </c>
      <c r="AY369" s="96">
        <v>15288</v>
      </c>
      <c r="AZ369" s="96">
        <v>15288</v>
      </c>
      <c r="BA369" s="96">
        <v>11004</v>
      </c>
      <c r="BB369" s="96">
        <v>16800</v>
      </c>
      <c r="BC369" s="96">
        <v>16800</v>
      </c>
      <c r="BD369" s="96">
        <v>16800</v>
      </c>
      <c r="BE369" s="96">
        <v>16800</v>
      </c>
      <c r="BF369" s="96">
        <v>16800</v>
      </c>
      <c r="BG369" s="96">
        <v>16800</v>
      </c>
      <c r="BH369" s="96">
        <v>16800</v>
      </c>
      <c r="BI369" s="96">
        <v>16800</v>
      </c>
      <c r="BJ369" s="96">
        <v>16800</v>
      </c>
      <c r="BK369" s="96">
        <v>16800</v>
      </c>
      <c r="BL369" s="96">
        <v>16800</v>
      </c>
      <c r="BM369" s="96">
        <v>16800</v>
      </c>
      <c r="BN369" s="96">
        <v>672.00000000000057</v>
      </c>
      <c r="BO369" s="96">
        <v>672.00000000000057</v>
      </c>
      <c r="BP369" s="96">
        <v>672.00000000000057</v>
      </c>
      <c r="BQ369" s="96">
        <v>672.00000000000057</v>
      </c>
      <c r="BR369" s="96">
        <v>0</v>
      </c>
      <c r="BS369" s="96">
        <v>0</v>
      </c>
      <c r="BT369" s="96">
        <v>0</v>
      </c>
      <c r="BU369" s="96">
        <v>0</v>
      </c>
      <c r="BV369" s="96">
        <v>0</v>
      </c>
      <c r="BW369" s="96">
        <v>0</v>
      </c>
      <c r="BX369" s="96">
        <v>0</v>
      </c>
      <c r="BY369" s="96">
        <v>0</v>
      </c>
      <c r="BZ369" s="96">
        <v>672.00000000000057</v>
      </c>
      <c r="CA369" s="96">
        <v>672.00000000000057</v>
      </c>
      <c r="CB369" s="96">
        <v>672.00000000000057</v>
      </c>
      <c r="CC369" s="96">
        <v>672.00000000000057</v>
      </c>
      <c r="CD369" s="96">
        <v>0</v>
      </c>
      <c r="CE369" s="96">
        <v>0</v>
      </c>
      <c r="CF369" s="96">
        <v>0</v>
      </c>
      <c r="CG369" s="96">
        <v>0</v>
      </c>
      <c r="CH369" s="96">
        <v>0</v>
      </c>
      <c r="CI369" s="96">
        <v>0</v>
      </c>
      <c r="CJ369" s="96">
        <v>0</v>
      </c>
      <c r="CK369" s="96">
        <v>0</v>
      </c>
      <c r="CL369" s="96">
        <v>16800</v>
      </c>
      <c r="CM369" s="96">
        <v>16800</v>
      </c>
      <c r="CN369" s="96">
        <v>16800</v>
      </c>
      <c r="CO369" s="96">
        <v>16800</v>
      </c>
      <c r="CP369" s="96">
        <v>16800</v>
      </c>
      <c r="CQ369" s="96">
        <v>16800</v>
      </c>
      <c r="CR369" s="96">
        <v>16800</v>
      </c>
      <c r="CS369" s="96">
        <v>16800</v>
      </c>
      <c r="CT369" s="96">
        <v>16800</v>
      </c>
      <c r="CU369" s="96">
        <v>16800</v>
      </c>
      <c r="CV369" s="96">
        <v>16800</v>
      </c>
      <c r="CW369" s="96">
        <v>16800</v>
      </c>
      <c r="CX369" s="96">
        <v>0</v>
      </c>
      <c r="CY369" s="96">
        <v>0</v>
      </c>
      <c r="CZ369" s="96">
        <v>0</v>
      </c>
      <c r="DA369" s="96">
        <v>0</v>
      </c>
      <c r="DB369" s="96">
        <v>0</v>
      </c>
      <c r="DC369" s="96">
        <v>0</v>
      </c>
      <c r="DD369" s="96">
        <v>0</v>
      </c>
      <c r="DE369" s="96">
        <v>0</v>
      </c>
      <c r="DF369" s="96">
        <v>0</v>
      </c>
      <c r="DG369" s="96">
        <v>0</v>
      </c>
      <c r="DH369" s="96">
        <v>0</v>
      </c>
      <c r="DI369" s="96">
        <v>0</v>
      </c>
      <c r="DJ369" s="96">
        <v>0</v>
      </c>
      <c r="DK369" s="96">
        <v>0</v>
      </c>
      <c r="DL369" s="96">
        <v>0</v>
      </c>
      <c r="DM369" s="96">
        <v>0</v>
      </c>
      <c r="DN369" s="96">
        <v>0</v>
      </c>
      <c r="DO369" s="96">
        <v>0</v>
      </c>
      <c r="DP369" s="96">
        <v>0</v>
      </c>
      <c r="DQ369" s="96">
        <v>0</v>
      </c>
      <c r="DR369" s="96">
        <v>0</v>
      </c>
      <c r="DS369" s="96">
        <v>0</v>
      </c>
      <c r="DT369" s="96">
        <v>0</v>
      </c>
      <c r="DU369" s="96">
        <v>0</v>
      </c>
      <c r="DV369" s="96">
        <v>0</v>
      </c>
      <c r="DW369" s="96">
        <v>0</v>
      </c>
      <c r="DX369" s="96">
        <v>0</v>
      </c>
      <c r="DY369" s="96">
        <v>0</v>
      </c>
      <c r="DZ369" s="96">
        <v>0</v>
      </c>
      <c r="EA369" s="96">
        <v>0</v>
      </c>
      <c r="EB369" s="96">
        <v>0</v>
      </c>
      <c r="EC369" s="96">
        <v>0</v>
      </c>
      <c r="ED369" s="96">
        <v>0</v>
      </c>
      <c r="EE369" s="96">
        <v>0</v>
      </c>
      <c r="EF369" s="96">
        <v>0</v>
      </c>
      <c r="EG369" s="96">
        <v>0</v>
      </c>
      <c r="EH369" s="101">
        <v>46143</v>
      </c>
      <c r="EI369" s="99">
        <v>0.04</v>
      </c>
      <c r="EJ369" t="s">
        <v>376</v>
      </c>
      <c r="EK369" s="101"/>
      <c r="EL369" s="99"/>
      <c r="EN369" s="101"/>
      <c r="EO369" s="99"/>
      <c r="EQ369" s="101"/>
      <c r="ER369" s="99"/>
    </row>
    <row r="370" spans="1:148" x14ac:dyDescent="0.3">
      <c r="A370" t="s">
        <v>43</v>
      </c>
      <c r="B370" t="s">
        <v>58</v>
      </c>
      <c r="C370" t="s">
        <v>91</v>
      </c>
      <c r="D370" t="s">
        <v>483</v>
      </c>
      <c r="E370" t="s">
        <v>808</v>
      </c>
      <c r="F370" s="94">
        <v>13600</v>
      </c>
      <c r="G370" s="95">
        <v>6</v>
      </c>
      <c r="H370" s="96">
        <v>1</v>
      </c>
      <c r="I370" s="96">
        <v>1.02</v>
      </c>
      <c r="J370" s="97">
        <v>0.91598878555798668</v>
      </c>
      <c r="K370" s="96">
        <v>0.98039215686274506</v>
      </c>
      <c r="L370" s="96">
        <v>1.0043791086804299</v>
      </c>
      <c r="M370" s="96">
        <v>1</v>
      </c>
      <c r="N370" s="98">
        <v>0.59199999999999997</v>
      </c>
      <c r="O370" s="98">
        <v>0.58293375719491614</v>
      </c>
      <c r="P370" s="98">
        <v>0.56646596245582848</v>
      </c>
      <c r="Q370" s="99">
        <v>0</v>
      </c>
      <c r="R370" s="96">
        <v>0.96153846153846168</v>
      </c>
      <c r="S370" s="96">
        <v>0.99514290701699581</v>
      </c>
      <c r="T370" s="99">
        <v>2.0000000000000021E-2</v>
      </c>
      <c r="U370" s="99">
        <v>1.960784313725461E-2</v>
      </c>
      <c r="V370" s="95">
        <v>0</v>
      </c>
      <c r="W370" s="99">
        <v>0</v>
      </c>
      <c r="X370" s="99">
        <v>0</v>
      </c>
      <c r="Y370" s="95">
        <v>0</v>
      </c>
      <c r="Z370" s="95">
        <v>1</v>
      </c>
      <c r="AA370" s="98">
        <v>0.58293375719491614</v>
      </c>
      <c r="AB370" s="98">
        <v>0.56646596245582848</v>
      </c>
      <c r="AC370" s="100">
        <v>0</v>
      </c>
      <c r="AD370" s="96">
        <v>0</v>
      </c>
      <c r="AE370" s="95">
        <v>0</v>
      </c>
      <c r="AF370" s="95">
        <v>1</v>
      </c>
      <c r="AG370" s="96">
        <v>1.03</v>
      </c>
      <c r="AH370" s="96">
        <v>1.0132088564102011</v>
      </c>
      <c r="AI370" s="96">
        <v>1.0436044672019169</v>
      </c>
      <c r="AJ370" s="96">
        <v>13600</v>
      </c>
      <c r="AK370" s="96">
        <v>13872</v>
      </c>
      <c r="AL370" s="96">
        <v>12457.447483588619</v>
      </c>
      <c r="AM370" s="96">
        <v>13333.33333333333</v>
      </c>
      <c r="AN370" s="96">
        <v>13659.55587805385</v>
      </c>
      <c r="AO370" s="96">
        <v>13600</v>
      </c>
      <c r="AP370" s="96">
        <v>8051.2</v>
      </c>
      <c r="AQ370" s="96">
        <v>7927.8990978508591</v>
      </c>
      <c r="AR370" s="96">
        <v>7703.9370893992673</v>
      </c>
      <c r="AS370" s="96">
        <v>0</v>
      </c>
      <c r="AT370" s="96">
        <v>13076.92307692308</v>
      </c>
      <c r="AU370" s="96">
        <v>13533.943535431141</v>
      </c>
      <c r="AV370" s="96">
        <v>7927.8990978508591</v>
      </c>
      <c r="AW370" s="96">
        <v>7703.9370893992673</v>
      </c>
      <c r="AX370" s="96">
        <v>12512</v>
      </c>
      <c r="AY370" s="96">
        <v>12376</v>
      </c>
      <c r="AZ370" s="96">
        <v>12580</v>
      </c>
      <c r="BA370" s="96">
        <v>8500</v>
      </c>
      <c r="BB370" s="96">
        <v>13600</v>
      </c>
      <c r="BC370" s="96">
        <v>13600</v>
      </c>
      <c r="BD370" s="96">
        <v>13600</v>
      </c>
      <c r="BE370" s="96">
        <v>13600</v>
      </c>
      <c r="BF370" s="96">
        <v>13600</v>
      </c>
      <c r="BG370" s="96">
        <v>13600</v>
      </c>
      <c r="BH370" s="96">
        <v>13600</v>
      </c>
      <c r="BI370" s="96">
        <v>13600</v>
      </c>
      <c r="BJ370" s="96">
        <v>13600</v>
      </c>
      <c r="BK370" s="96">
        <v>13600</v>
      </c>
      <c r="BL370" s="96">
        <v>13600</v>
      </c>
      <c r="BM370" s="96">
        <v>13600</v>
      </c>
      <c r="BN370" s="96">
        <v>180.72486544541059</v>
      </c>
      <c r="BO370" s="96">
        <v>180.5309734513292</v>
      </c>
      <c r="BP370" s="96">
        <v>180.33749704826309</v>
      </c>
      <c r="BQ370" s="96">
        <v>731.34341357203687</v>
      </c>
      <c r="BR370" s="96">
        <v>731.13628921660484</v>
      </c>
      <c r="BS370" s="96">
        <v>730.92962234318418</v>
      </c>
      <c r="BT370" s="96">
        <v>730.72341143777066</v>
      </c>
      <c r="BU370" s="96">
        <v>730.51428571428721</v>
      </c>
      <c r="BV370" s="96">
        <v>730.30898964260393</v>
      </c>
      <c r="BW370" s="96">
        <v>730.10414501234641</v>
      </c>
      <c r="BX370" s="96">
        <v>729.89975033608459</v>
      </c>
      <c r="BY370" s="96">
        <v>729.6958041329176</v>
      </c>
      <c r="BZ370" s="96">
        <v>0</v>
      </c>
      <c r="CA370" s="96">
        <v>0</v>
      </c>
      <c r="CB370" s="96">
        <v>0</v>
      </c>
      <c r="CC370" s="96">
        <v>544.00000000000045</v>
      </c>
      <c r="CD370" s="96">
        <v>544.00000000000045</v>
      </c>
      <c r="CE370" s="96">
        <v>544.00000000000045</v>
      </c>
      <c r="CF370" s="96">
        <v>544.00000000000045</v>
      </c>
      <c r="CG370" s="96">
        <v>544.00000000000045</v>
      </c>
      <c r="CH370" s="96">
        <v>544.00000000000045</v>
      </c>
      <c r="CI370" s="96">
        <v>544.00000000000045</v>
      </c>
      <c r="CJ370" s="96">
        <v>544.00000000000045</v>
      </c>
      <c r="CK370" s="96">
        <v>544.00000000000045</v>
      </c>
      <c r="CL370" s="96">
        <v>13600</v>
      </c>
      <c r="CM370" s="96">
        <v>13600</v>
      </c>
      <c r="CN370" s="96">
        <v>13600</v>
      </c>
      <c r="CO370" s="96">
        <v>13600</v>
      </c>
      <c r="CP370" s="96">
        <v>13600</v>
      </c>
      <c r="CQ370" s="96">
        <v>13600</v>
      </c>
      <c r="CR370" s="96">
        <v>13600</v>
      </c>
      <c r="CS370" s="96">
        <v>13600</v>
      </c>
      <c r="CT370" s="96">
        <v>13600</v>
      </c>
      <c r="CU370" s="96">
        <v>13600</v>
      </c>
      <c r="CV370" s="96">
        <v>13600</v>
      </c>
      <c r="CW370" s="96">
        <v>13600</v>
      </c>
      <c r="CX370" s="96">
        <v>180.72486544541059</v>
      </c>
      <c r="CY370" s="96">
        <v>180.5309734513292</v>
      </c>
      <c r="CZ370" s="96">
        <v>180.33749704826309</v>
      </c>
      <c r="DA370" s="96">
        <v>180.13789766541879</v>
      </c>
      <c r="DB370" s="96">
        <v>179.93873963135059</v>
      </c>
      <c r="DC370" s="96">
        <v>179.74002148383181</v>
      </c>
      <c r="DD370" s="96">
        <v>179.54174176708599</v>
      </c>
      <c r="DE370" s="96">
        <v>179.34065934066169</v>
      </c>
      <c r="DF370" s="96">
        <v>179.1432592717351</v>
      </c>
      <c r="DG370" s="96">
        <v>178.94629328110111</v>
      </c>
      <c r="DH370" s="96">
        <v>178.74975993854301</v>
      </c>
      <c r="DI370" s="96">
        <v>178.55365782011339</v>
      </c>
      <c r="DJ370" s="96">
        <v>544.00000000000045</v>
      </c>
      <c r="DK370" s="96">
        <v>544.00000000000045</v>
      </c>
      <c r="DL370" s="96">
        <v>544.00000000000045</v>
      </c>
      <c r="DM370" s="96">
        <v>0</v>
      </c>
      <c r="DN370" s="96">
        <v>0</v>
      </c>
      <c r="DO370" s="96">
        <v>0</v>
      </c>
      <c r="DP370" s="96">
        <v>0</v>
      </c>
      <c r="DQ370" s="96">
        <v>0</v>
      </c>
      <c r="DR370" s="96">
        <v>0</v>
      </c>
      <c r="DS370" s="96">
        <v>0</v>
      </c>
      <c r="DT370" s="96">
        <v>0</v>
      </c>
      <c r="DU370" s="96">
        <v>0</v>
      </c>
      <c r="DV370" s="96">
        <v>721.61204361859484</v>
      </c>
      <c r="DW370" s="96">
        <v>706.44828617575058</v>
      </c>
      <c r="DX370" s="96">
        <v>691.31660561587682</v>
      </c>
      <c r="DY370" s="96">
        <v>126.640004775264</v>
      </c>
      <c r="DZ370" s="96">
        <v>111.6621848038028</v>
      </c>
      <c r="EA370" s="96">
        <v>96.717015295184268</v>
      </c>
      <c r="EB370" s="96">
        <v>81.804389602509531</v>
      </c>
      <c r="EC370" s="96">
        <v>66.680533681989658</v>
      </c>
      <c r="ED370" s="96">
        <v>51.833206686929678</v>
      </c>
      <c r="EE370" s="96">
        <v>37.018104618960557</v>
      </c>
      <c r="EF370" s="96">
        <v>22.2351226793986</v>
      </c>
      <c r="EG370" s="96">
        <v>7.4841565234883944</v>
      </c>
      <c r="EH370" s="101">
        <v>46478</v>
      </c>
      <c r="EI370" s="99">
        <v>0.04</v>
      </c>
      <c r="EJ370" t="s">
        <v>377</v>
      </c>
      <c r="EK370" s="101"/>
      <c r="EL370" s="99"/>
      <c r="EN370" s="101"/>
      <c r="EO370" s="99"/>
      <c r="EQ370" s="101"/>
      <c r="ER370" s="99"/>
    </row>
    <row r="371" spans="1:148" x14ac:dyDescent="0.3">
      <c r="A371" t="s">
        <v>43</v>
      </c>
      <c r="B371" t="s">
        <v>58</v>
      </c>
      <c r="C371" t="s">
        <v>93</v>
      </c>
      <c r="D371" t="s">
        <v>485</v>
      </c>
      <c r="E371" t="s">
        <v>809</v>
      </c>
      <c r="F371" s="94">
        <v>10400</v>
      </c>
      <c r="G371" s="95">
        <v>6</v>
      </c>
      <c r="H371" s="96">
        <v>1.06</v>
      </c>
      <c r="I371" s="96">
        <v>1.06</v>
      </c>
      <c r="J371" s="97">
        <v>0.9080037381473377</v>
      </c>
      <c r="K371" s="96">
        <v>0.99999999999999978</v>
      </c>
      <c r="L371" s="96">
        <v>1.0132116877372539</v>
      </c>
      <c r="M371" s="96">
        <v>1</v>
      </c>
      <c r="N371" s="98">
        <v>0.57599999999999996</v>
      </c>
      <c r="O371" s="98">
        <v>0.58360993213665835</v>
      </c>
      <c r="P371" s="98">
        <v>0.58543706207185053</v>
      </c>
      <c r="Q371" s="99">
        <v>0</v>
      </c>
      <c r="R371" s="96">
        <v>0.99999999999999978</v>
      </c>
      <c r="S371" s="96">
        <v>1.0163837883191851</v>
      </c>
      <c r="T371" s="99">
        <v>0</v>
      </c>
      <c r="U371" s="99">
        <v>0</v>
      </c>
      <c r="V371" s="95">
        <v>0</v>
      </c>
      <c r="W371" s="99">
        <v>0</v>
      </c>
      <c r="X371" s="99">
        <v>0</v>
      </c>
      <c r="Y371" s="95">
        <v>0</v>
      </c>
      <c r="Z371" s="95">
        <v>1</v>
      </c>
      <c r="AA371" s="98">
        <v>0.58360993213665835</v>
      </c>
      <c r="AB371" s="98">
        <v>0.58543706207185053</v>
      </c>
      <c r="AC371" s="100">
        <v>0</v>
      </c>
      <c r="AD371" s="96">
        <v>0</v>
      </c>
      <c r="AE371" s="95">
        <v>1</v>
      </c>
      <c r="AF371" s="95">
        <v>0</v>
      </c>
      <c r="AG371" s="96">
        <v>1.03</v>
      </c>
      <c r="AH371" s="96">
        <v>0.99561641381999111</v>
      </c>
      <c r="AI371" s="96">
        <v>1.0254850506829609</v>
      </c>
      <c r="AJ371" s="96">
        <v>11024</v>
      </c>
      <c r="AK371" s="96">
        <v>11024</v>
      </c>
      <c r="AL371" s="96">
        <v>9443.2388767323118</v>
      </c>
      <c r="AM371" s="96">
        <v>10400</v>
      </c>
      <c r="AN371" s="96">
        <v>10537.401552467451</v>
      </c>
      <c r="AO371" s="96">
        <v>10400</v>
      </c>
      <c r="AP371" s="96">
        <v>5990.4</v>
      </c>
      <c r="AQ371" s="96">
        <v>6069.5432942212456</v>
      </c>
      <c r="AR371" s="96">
        <v>6088.5454455472454</v>
      </c>
      <c r="AS371" s="96">
        <v>0</v>
      </c>
      <c r="AT371" s="96">
        <v>10400</v>
      </c>
      <c r="AU371" s="96">
        <v>10570.39139851953</v>
      </c>
      <c r="AV371" s="96">
        <v>6069.5432942212456</v>
      </c>
      <c r="AW371" s="96">
        <v>6088.5454455472454</v>
      </c>
      <c r="AX371" s="96">
        <v>9568</v>
      </c>
      <c r="AY371" s="96">
        <v>9464</v>
      </c>
      <c r="AZ371" s="96">
        <v>9412</v>
      </c>
      <c r="BA371" s="96">
        <v>6708</v>
      </c>
      <c r="BB371" s="96">
        <v>10400</v>
      </c>
      <c r="BC371" s="96">
        <v>10400</v>
      </c>
      <c r="BD371" s="96">
        <v>10400</v>
      </c>
      <c r="BE371" s="96">
        <v>10400</v>
      </c>
      <c r="BF371" s="96">
        <v>10400</v>
      </c>
      <c r="BG371" s="96">
        <v>10400</v>
      </c>
      <c r="BH371" s="96">
        <v>10400</v>
      </c>
      <c r="BI371" s="96">
        <v>10400</v>
      </c>
      <c r="BJ371" s="96">
        <v>10400</v>
      </c>
      <c r="BK371" s="96">
        <v>10400</v>
      </c>
      <c r="BL371" s="96">
        <v>10400</v>
      </c>
      <c r="BM371" s="96">
        <v>10400</v>
      </c>
      <c r="BN371" s="96">
        <v>575.77169294571195</v>
      </c>
      <c r="BO371" s="96">
        <v>575.75463418143511</v>
      </c>
      <c r="BP371" s="96">
        <v>575.73756334522943</v>
      </c>
      <c r="BQ371" s="96">
        <v>575.71990113028289</v>
      </c>
      <c r="BR371" s="96">
        <v>575.70222598320913</v>
      </c>
      <c r="BS371" s="96">
        <v>575.68453788979457</v>
      </c>
      <c r="BT371" s="96">
        <v>-45.597323739797702</v>
      </c>
      <c r="BU371" s="96">
        <v>-45.614309146293593</v>
      </c>
      <c r="BV371" s="96">
        <v>-45.631032949068469</v>
      </c>
      <c r="BW371" s="96">
        <v>-45.647769019402503</v>
      </c>
      <c r="BX371" s="96">
        <v>-45.66451737080142</v>
      </c>
      <c r="BY371" s="96">
        <v>-45.681278016787097</v>
      </c>
      <c r="BZ371" s="96">
        <v>624.00000000000057</v>
      </c>
      <c r="CA371" s="96">
        <v>624.00000000000057</v>
      </c>
      <c r="CB371" s="96">
        <v>624.00000000000057</v>
      </c>
      <c r="CC371" s="96">
        <v>624.00000000000057</v>
      </c>
      <c r="CD371" s="96">
        <v>624.00000000000057</v>
      </c>
      <c r="CE371" s="96">
        <v>624.00000000000057</v>
      </c>
      <c r="CF371" s="96">
        <v>0</v>
      </c>
      <c r="CG371" s="96">
        <v>0</v>
      </c>
      <c r="CH371" s="96">
        <v>0</v>
      </c>
      <c r="CI371" s="96">
        <v>0</v>
      </c>
      <c r="CJ371" s="96">
        <v>0</v>
      </c>
      <c r="CK371" s="96">
        <v>0</v>
      </c>
      <c r="CL371" s="96">
        <v>10400</v>
      </c>
      <c r="CM371" s="96">
        <v>10400</v>
      </c>
      <c r="CN371" s="96">
        <v>10400</v>
      </c>
      <c r="CO371" s="96">
        <v>10400</v>
      </c>
      <c r="CP371" s="96">
        <v>10400</v>
      </c>
      <c r="CQ371" s="96">
        <v>10400</v>
      </c>
      <c r="CR371" s="96">
        <v>10400</v>
      </c>
      <c r="CS371" s="96">
        <v>10400</v>
      </c>
      <c r="CT371" s="96">
        <v>10400</v>
      </c>
      <c r="CU371" s="96">
        <v>10400</v>
      </c>
      <c r="CV371" s="96">
        <v>10400</v>
      </c>
      <c r="CW371" s="96">
        <v>10400</v>
      </c>
      <c r="CX371" s="96">
        <v>-45.498402881405298</v>
      </c>
      <c r="CY371" s="96">
        <v>-45.514496055250312</v>
      </c>
      <c r="CZ371" s="96">
        <v>-45.530600617709368</v>
      </c>
      <c r="DA371" s="96">
        <v>-45.547263084638701</v>
      </c>
      <c r="DB371" s="96">
        <v>-45.563937751690901</v>
      </c>
      <c r="DC371" s="96">
        <v>-45.580624632268929</v>
      </c>
      <c r="DD371" s="96">
        <v>-45.597323739797702</v>
      </c>
      <c r="DE371" s="96">
        <v>-45.614309146293593</v>
      </c>
      <c r="DF371" s="96">
        <v>-45.631032949068469</v>
      </c>
      <c r="DG371" s="96">
        <v>-45.647769019402503</v>
      </c>
      <c r="DH371" s="96">
        <v>-45.66451737080142</v>
      </c>
      <c r="DI371" s="96">
        <v>-45.681278016787097</v>
      </c>
      <c r="DJ371" s="96">
        <v>0</v>
      </c>
      <c r="DK371" s="96">
        <v>0</v>
      </c>
      <c r="DL371" s="96">
        <v>0</v>
      </c>
      <c r="DM371" s="96">
        <v>0</v>
      </c>
      <c r="DN371" s="96">
        <v>0</v>
      </c>
      <c r="DO371" s="96">
        <v>0</v>
      </c>
      <c r="DP371" s="96">
        <v>0</v>
      </c>
      <c r="DQ371" s="96">
        <v>0</v>
      </c>
      <c r="DR371" s="96">
        <v>0</v>
      </c>
      <c r="DS371" s="96">
        <v>0</v>
      </c>
      <c r="DT371" s="96">
        <v>0</v>
      </c>
      <c r="DU371" s="96">
        <v>0</v>
      </c>
      <c r="DV371" s="96">
        <v>-43.757712194447507</v>
      </c>
      <c r="DW371" s="96">
        <v>-40.078519214325603</v>
      </c>
      <c r="DX371" s="96">
        <v>-36.396711140560093</v>
      </c>
      <c r="DY371" s="96">
        <v>-32.587343480724137</v>
      </c>
      <c r="DZ371" s="96">
        <v>-28.77517435937698</v>
      </c>
      <c r="EA371" s="96">
        <v>-24.96020068503082</v>
      </c>
      <c r="EB371" s="96">
        <v>-21.1424193616498</v>
      </c>
      <c r="EC371" s="96">
        <v>-17.259171197702369</v>
      </c>
      <c r="ED371" s="96">
        <v>-13.43571911523229</v>
      </c>
      <c r="EE371" s="96">
        <v>-9.6094500172109854</v>
      </c>
      <c r="EF371" s="96">
        <v>-5.7803607892416231</v>
      </c>
      <c r="EG371" s="96">
        <v>-1.9484483123319409</v>
      </c>
      <c r="EH371" s="101">
        <v>46204</v>
      </c>
      <c r="EI371" s="99">
        <v>0.06</v>
      </c>
      <c r="EJ371" t="s">
        <v>376</v>
      </c>
      <c r="EK371" s="101"/>
      <c r="EL371" s="99"/>
      <c r="EN371" s="101"/>
      <c r="EO371" s="99"/>
      <c r="EQ371" s="101"/>
      <c r="ER371" s="99"/>
    </row>
    <row r="372" spans="1:148" x14ac:dyDescent="0.3">
      <c r="A372" t="s">
        <v>43</v>
      </c>
      <c r="B372" t="s">
        <v>58</v>
      </c>
      <c r="C372" t="s">
        <v>95</v>
      </c>
      <c r="D372" t="s">
        <v>487</v>
      </c>
      <c r="E372" t="s">
        <v>810</v>
      </c>
      <c r="F372" s="94">
        <v>7200</v>
      </c>
      <c r="G372" s="95">
        <v>6</v>
      </c>
      <c r="H372" s="96">
        <v>1.02</v>
      </c>
      <c r="I372" s="96">
        <v>1.0198611111111111</v>
      </c>
      <c r="J372" s="97">
        <v>0.91399252370532447</v>
      </c>
      <c r="K372" s="96">
        <v>1.0001361841209311</v>
      </c>
      <c r="L372" s="96">
        <v>1.006572784939554</v>
      </c>
      <c r="M372" s="96">
        <v>1</v>
      </c>
      <c r="N372" s="98">
        <v>0.56000000000000005</v>
      </c>
      <c r="O372" s="98">
        <v>0.56375752393487788</v>
      </c>
      <c r="P372" s="98">
        <v>0.5602068967796302</v>
      </c>
      <c r="Q372" s="99">
        <v>0</v>
      </c>
      <c r="R372" s="96">
        <v>0.99999999999999978</v>
      </c>
      <c r="S372" s="96">
        <v>1.000369458535054</v>
      </c>
      <c r="T372" s="99">
        <v>-1.3616557734186241E-4</v>
      </c>
      <c r="U372" s="99">
        <v>1.3618412093152621E-4</v>
      </c>
      <c r="V372" s="95">
        <v>0</v>
      </c>
      <c r="W372" s="99">
        <v>0</v>
      </c>
      <c r="X372" s="99">
        <v>0</v>
      </c>
      <c r="Y372" s="95">
        <v>0</v>
      </c>
      <c r="Z372" s="95">
        <v>1</v>
      </c>
      <c r="AA372" s="98">
        <v>0.56375752393487788</v>
      </c>
      <c r="AB372" s="98">
        <v>0.5602068967796302</v>
      </c>
      <c r="AC372" s="100">
        <v>0</v>
      </c>
      <c r="AD372" s="96">
        <v>0</v>
      </c>
      <c r="AE372" s="95">
        <v>1</v>
      </c>
      <c r="AF372" s="95">
        <v>0</v>
      </c>
      <c r="AG372" s="96">
        <v>1.011666666666666</v>
      </c>
      <c r="AH372" s="96">
        <v>1.0087961468131059</v>
      </c>
      <c r="AI372" s="96">
        <v>1.0205656237440479</v>
      </c>
      <c r="AJ372" s="96">
        <v>7344</v>
      </c>
      <c r="AK372" s="96">
        <v>7343.0000000000018</v>
      </c>
      <c r="AL372" s="96">
        <v>6580.7461706783361</v>
      </c>
      <c r="AM372" s="96">
        <v>7200.980525670705</v>
      </c>
      <c r="AN372" s="96">
        <v>7247.3240515647904</v>
      </c>
      <c r="AO372" s="96">
        <v>7200</v>
      </c>
      <c r="AP372" s="96">
        <v>4032</v>
      </c>
      <c r="AQ372" s="96">
        <v>4059.0541723311212</v>
      </c>
      <c r="AR372" s="96">
        <v>4033.4896568133381</v>
      </c>
      <c r="AS372" s="96">
        <v>0</v>
      </c>
      <c r="AT372" s="96">
        <v>7199.9999999999982</v>
      </c>
      <c r="AU372" s="96">
        <v>7202.6601014523894</v>
      </c>
      <c r="AV372" s="96">
        <v>4059.0541723311212</v>
      </c>
      <c r="AW372" s="96">
        <v>4033.4896568133381</v>
      </c>
      <c r="AX372" s="96">
        <v>6624</v>
      </c>
      <c r="AY372" s="96">
        <v>6552</v>
      </c>
      <c r="AZ372" s="96">
        <v>6624</v>
      </c>
      <c r="BA372" s="96">
        <v>4428</v>
      </c>
      <c r="BB372" s="96">
        <v>7200</v>
      </c>
      <c r="BC372" s="96">
        <v>7200</v>
      </c>
      <c r="BD372" s="96">
        <v>7200</v>
      </c>
      <c r="BE372" s="96">
        <v>7200</v>
      </c>
      <c r="BF372" s="96">
        <v>7200</v>
      </c>
      <c r="BG372" s="96">
        <v>7200</v>
      </c>
      <c r="BH372" s="96">
        <v>7200</v>
      </c>
      <c r="BI372" s="96">
        <v>7200</v>
      </c>
      <c r="BJ372" s="96">
        <v>7200</v>
      </c>
      <c r="BK372" s="96">
        <v>7200</v>
      </c>
      <c r="BL372" s="96">
        <v>7200</v>
      </c>
      <c r="BM372" s="96">
        <v>7200</v>
      </c>
      <c r="BN372" s="96">
        <v>208.85827314629981</v>
      </c>
      <c r="BO372" s="96">
        <v>208.81201189583899</v>
      </c>
      <c r="BP372" s="96">
        <v>208.76581659156591</v>
      </c>
      <c r="BQ372" s="96">
        <v>208.71812453221941</v>
      </c>
      <c r="BR372" s="96">
        <v>208.67050265986191</v>
      </c>
      <c r="BS372" s="96">
        <v>208.62295081967321</v>
      </c>
      <c r="BT372" s="96">
        <v>208.57546885727609</v>
      </c>
      <c r="BU372" s="96">
        <v>63.262039165654294</v>
      </c>
      <c r="BV372" s="96">
        <v>63.215625902049062</v>
      </c>
      <c r="BW372" s="96">
        <v>63.169280692267193</v>
      </c>
      <c r="BX372" s="96">
        <v>63.123003386735547</v>
      </c>
      <c r="BY372" s="96">
        <v>63.076793836331817</v>
      </c>
      <c r="BZ372" s="96">
        <v>144.00000000000011</v>
      </c>
      <c r="CA372" s="96">
        <v>144.00000000000011</v>
      </c>
      <c r="CB372" s="96">
        <v>144.00000000000011</v>
      </c>
      <c r="CC372" s="96">
        <v>144.00000000000011</v>
      </c>
      <c r="CD372" s="96">
        <v>144.00000000000011</v>
      </c>
      <c r="CE372" s="96">
        <v>144.00000000000011</v>
      </c>
      <c r="CF372" s="96">
        <v>144.00000000000011</v>
      </c>
      <c r="CG372" s="96">
        <v>0</v>
      </c>
      <c r="CH372" s="96">
        <v>0</v>
      </c>
      <c r="CI372" s="96">
        <v>0</v>
      </c>
      <c r="CJ372" s="96">
        <v>0</v>
      </c>
      <c r="CK372" s="96">
        <v>0</v>
      </c>
      <c r="CL372" s="96">
        <v>7200</v>
      </c>
      <c r="CM372" s="96">
        <v>7200</v>
      </c>
      <c r="CN372" s="96">
        <v>7200</v>
      </c>
      <c r="CO372" s="96">
        <v>7200</v>
      </c>
      <c r="CP372" s="96">
        <v>7200</v>
      </c>
      <c r="CQ372" s="96">
        <v>7200</v>
      </c>
      <c r="CR372" s="96">
        <v>7200</v>
      </c>
      <c r="CS372" s="96">
        <v>7200</v>
      </c>
      <c r="CT372" s="96">
        <v>7200</v>
      </c>
      <c r="CU372" s="96">
        <v>7200</v>
      </c>
      <c r="CV372" s="96">
        <v>7200</v>
      </c>
      <c r="CW372" s="96">
        <v>7200</v>
      </c>
      <c r="CX372" s="96">
        <v>63.586542300294369</v>
      </c>
      <c r="CY372" s="96">
        <v>63.541188133174842</v>
      </c>
      <c r="CZ372" s="96">
        <v>63.495898619181368</v>
      </c>
      <c r="DA372" s="96">
        <v>63.44914169825433</v>
      </c>
      <c r="DB372" s="96">
        <v>63.402453588100371</v>
      </c>
      <c r="DC372" s="96">
        <v>63.355834136933709</v>
      </c>
      <c r="DD372" s="96">
        <v>63.309283193408213</v>
      </c>
      <c r="DE372" s="96">
        <v>63.262039165654294</v>
      </c>
      <c r="DF372" s="96">
        <v>63.215625902049062</v>
      </c>
      <c r="DG372" s="96">
        <v>63.169280692267193</v>
      </c>
      <c r="DH372" s="96">
        <v>63.123003386735547</v>
      </c>
      <c r="DI372" s="96">
        <v>63.076793836331817</v>
      </c>
      <c r="DJ372" s="96">
        <v>0</v>
      </c>
      <c r="DK372" s="96">
        <v>0</v>
      </c>
      <c r="DL372" s="96">
        <v>0</v>
      </c>
      <c r="DM372" s="96">
        <v>0</v>
      </c>
      <c r="DN372" s="96">
        <v>0</v>
      </c>
      <c r="DO372" s="96">
        <v>0</v>
      </c>
      <c r="DP372" s="96">
        <v>0</v>
      </c>
      <c r="DQ372" s="96">
        <v>0</v>
      </c>
      <c r="DR372" s="96">
        <v>0</v>
      </c>
      <c r="DS372" s="96">
        <v>0</v>
      </c>
      <c r="DT372" s="96">
        <v>0</v>
      </c>
      <c r="DU372" s="96">
        <v>0</v>
      </c>
      <c r="DV372" s="96">
        <v>60.353284006284191</v>
      </c>
      <c r="DW372" s="96">
        <v>55.220017256256071</v>
      </c>
      <c r="DX372" s="96">
        <v>50.094004095464413</v>
      </c>
      <c r="DY372" s="96">
        <v>44.80183802412423</v>
      </c>
      <c r="DZ372" s="96">
        <v>39.517392292147058</v>
      </c>
      <c r="EA372" s="96">
        <v>34.24065001792318</v>
      </c>
      <c r="EB372" s="96">
        <v>28.97159436902275</v>
      </c>
      <c r="EC372" s="96">
        <v>23.624020140073299</v>
      </c>
      <c r="ED372" s="96">
        <v>18.370412762000221</v>
      </c>
      <c r="EE372" s="96">
        <v>13.124441532136901</v>
      </c>
      <c r="EF372" s="96">
        <v>7.8860898138009006</v>
      </c>
      <c r="EG372" s="96">
        <v>2.65534101859437</v>
      </c>
      <c r="EH372" s="101">
        <v>46235</v>
      </c>
      <c r="EI372" s="99">
        <v>0.02</v>
      </c>
      <c r="EJ372" t="s">
        <v>376</v>
      </c>
      <c r="EK372" s="101"/>
      <c r="EL372" s="99"/>
      <c r="EN372" s="101"/>
      <c r="EO372" s="99"/>
      <c r="EQ372" s="101"/>
      <c r="ER372" s="99"/>
    </row>
    <row r="373" spans="1:148" x14ac:dyDescent="0.3">
      <c r="A373" t="s">
        <v>43</v>
      </c>
      <c r="B373" t="s">
        <v>58</v>
      </c>
      <c r="C373" t="s">
        <v>98</v>
      </c>
      <c r="D373" t="s">
        <v>489</v>
      </c>
      <c r="E373" t="s">
        <v>811</v>
      </c>
      <c r="F373" s="94">
        <v>17600</v>
      </c>
      <c r="G373" s="95">
        <v>6</v>
      </c>
      <c r="H373" s="96">
        <v>1</v>
      </c>
      <c r="I373" s="96">
        <v>1</v>
      </c>
      <c r="J373" s="97">
        <v>0.90600747629467537</v>
      </c>
      <c r="K373" s="96">
        <v>1</v>
      </c>
      <c r="L373" s="96">
        <v>1.0154441592055621</v>
      </c>
      <c r="M373" s="96">
        <v>1</v>
      </c>
      <c r="N373" s="98">
        <v>0.58799999999999997</v>
      </c>
      <c r="O373" s="98">
        <v>0.59708116561287061</v>
      </c>
      <c r="P373" s="98">
        <v>0.60083983205951241</v>
      </c>
      <c r="Q373" s="99">
        <v>0</v>
      </c>
      <c r="R373" s="96">
        <v>1</v>
      </c>
      <c r="S373" s="96">
        <v>1.021836449080803</v>
      </c>
      <c r="T373" s="99">
        <v>0</v>
      </c>
      <c r="U373" s="99">
        <v>0</v>
      </c>
      <c r="V373" s="95">
        <v>0</v>
      </c>
      <c r="W373" s="99">
        <v>0</v>
      </c>
      <c r="X373" s="99">
        <v>0</v>
      </c>
      <c r="Y373" s="95">
        <v>0</v>
      </c>
      <c r="Z373" s="95">
        <v>1</v>
      </c>
      <c r="AA373" s="98">
        <v>0.59708116561287061</v>
      </c>
      <c r="AB373" s="98">
        <v>0.60083983205951241</v>
      </c>
      <c r="AC373" s="100">
        <v>0</v>
      </c>
      <c r="AD373" s="96">
        <v>0</v>
      </c>
      <c r="AE373" s="95">
        <v>0</v>
      </c>
      <c r="AF373" s="95">
        <v>0</v>
      </c>
      <c r="AG373" s="96">
        <v>1</v>
      </c>
      <c r="AH373" s="96">
        <v>0.99124238763980388</v>
      </c>
      <c r="AI373" s="96">
        <v>0.99124238763980388</v>
      </c>
      <c r="AJ373" s="96">
        <v>17600</v>
      </c>
      <c r="AK373" s="96">
        <v>17600</v>
      </c>
      <c r="AL373" s="96">
        <v>15945.731582786289</v>
      </c>
      <c r="AM373" s="96">
        <v>17600</v>
      </c>
      <c r="AN373" s="96">
        <v>17871.817202017901</v>
      </c>
      <c r="AO373" s="96">
        <v>17600</v>
      </c>
      <c r="AP373" s="96">
        <v>10348.799999999999</v>
      </c>
      <c r="AQ373" s="96">
        <v>10508.62851478652</v>
      </c>
      <c r="AR373" s="96">
        <v>10574.78104424742</v>
      </c>
      <c r="AS373" s="96">
        <v>0</v>
      </c>
      <c r="AT373" s="96">
        <v>17600</v>
      </c>
      <c r="AU373" s="96">
        <v>17984.321503822139</v>
      </c>
      <c r="AV373" s="96">
        <v>10508.62851478652</v>
      </c>
      <c r="AW373" s="96">
        <v>10574.78104424742</v>
      </c>
      <c r="AX373" s="96">
        <v>16192</v>
      </c>
      <c r="AY373" s="96">
        <v>16016</v>
      </c>
      <c r="AZ373" s="96">
        <v>15840</v>
      </c>
      <c r="BA373" s="96">
        <v>11176</v>
      </c>
      <c r="BB373" s="96">
        <v>17600</v>
      </c>
      <c r="BC373" s="96">
        <v>17600</v>
      </c>
      <c r="BD373" s="96">
        <v>17600</v>
      </c>
      <c r="BE373" s="96">
        <v>17600</v>
      </c>
      <c r="BF373" s="96">
        <v>17600</v>
      </c>
      <c r="BG373" s="96">
        <v>17600</v>
      </c>
      <c r="BH373" s="96">
        <v>17600</v>
      </c>
      <c r="BI373" s="96">
        <v>17600</v>
      </c>
      <c r="BJ373" s="96">
        <v>17600</v>
      </c>
      <c r="BK373" s="96">
        <v>17600</v>
      </c>
      <c r="BL373" s="96">
        <v>17600</v>
      </c>
      <c r="BM373" s="96">
        <v>17600</v>
      </c>
      <c r="BN373" s="96">
        <v>-153.5207733393861</v>
      </c>
      <c r="BO373" s="96">
        <v>-153.62908047351289</v>
      </c>
      <c r="BP373" s="96">
        <v>-153.73754053439481</v>
      </c>
      <c r="BQ373" s="96">
        <v>-153.84983834271381</v>
      </c>
      <c r="BR373" s="96">
        <v>-153.9623003271455</v>
      </c>
      <c r="BS373" s="96">
        <v>-154.0749268479866</v>
      </c>
      <c r="BT373" s="96">
        <v>-154.18771826658701</v>
      </c>
      <c r="BU373" s="96">
        <v>-154.30252807302131</v>
      </c>
      <c r="BV373" s="96">
        <v>-154.41565309360161</v>
      </c>
      <c r="BW373" s="96">
        <v>-154.52894410834401</v>
      </c>
      <c r="BX373" s="96">
        <v>-154.6424014828718</v>
      </c>
      <c r="BY373" s="96">
        <v>-154.75602558389059</v>
      </c>
      <c r="BZ373" s="96">
        <v>0</v>
      </c>
      <c r="CA373" s="96">
        <v>0</v>
      </c>
      <c r="CB373" s="96">
        <v>0</v>
      </c>
      <c r="CC373" s="96">
        <v>0</v>
      </c>
      <c r="CD373" s="96">
        <v>0</v>
      </c>
      <c r="CE373" s="96">
        <v>0</v>
      </c>
      <c r="CF373" s="96">
        <v>0</v>
      </c>
      <c r="CG373" s="96">
        <v>0</v>
      </c>
      <c r="CH373" s="96">
        <v>0</v>
      </c>
      <c r="CI373" s="96">
        <v>0</v>
      </c>
      <c r="CJ373" s="96">
        <v>0</v>
      </c>
      <c r="CK373" s="96">
        <v>0</v>
      </c>
      <c r="CL373" s="96">
        <v>17600</v>
      </c>
      <c r="CM373" s="96">
        <v>17600</v>
      </c>
      <c r="CN373" s="96">
        <v>17600</v>
      </c>
      <c r="CO373" s="96">
        <v>17600</v>
      </c>
      <c r="CP373" s="96">
        <v>17600</v>
      </c>
      <c r="CQ373" s="96">
        <v>17600</v>
      </c>
      <c r="CR373" s="96">
        <v>17600</v>
      </c>
      <c r="CS373" s="96">
        <v>17600</v>
      </c>
      <c r="CT373" s="96">
        <v>17600</v>
      </c>
      <c r="CU373" s="96">
        <v>17600</v>
      </c>
      <c r="CV373" s="96">
        <v>17600</v>
      </c>
      <c r="CW373" s="96">
        <v>17600</v>
      </c>
      <c r="CX373" s="96">
        <v>-153.5207733393861</v>
      </c>
      <c r="CY373" s="96">
        <v>-153.62908047351289</v>
      </c>
      <c r="CZ373" s="96">
        <v>-153.73754053439481</v>
      </c>
      <c r="DA373" s="96">
        <v>-153.84983834271381</v>
      </c>
      <c r="DB373" s="96">
        <v>-153.9623003271455</v>
      </c>
      <c r="DC373" s="96">
        <v>-154.0749268479866</v>
      </c>
      <c r="DD373" s="96">
        <v>-154.18771826658701</v>
      </c>
      <c r="DE373" s="96">
        <v>-154.30252807302131</v>
      </c>
      <c r="DF373" s="96">
        <v>-154.41565309360161</v>
      </c>
      <c r="DG373" s="96">
        <v>-154.52894410834401</v>
      </c>
      <c r="DH373" s="96">
        <v>-154.6424014828718</v>
      </c>
      <c r="DI373" s="96">
        <v>-154.75602558389059</v>
      </c>
      <c r="DJ373" s="96">
        <v>0</v>
      </c>
      <c r="DK373" s="96">
        <v>0</v>
      </c>
      <c r="DL373" s="96">
        <v>0</v>
      </c>
      <c r="DM373" s="96">
        <v>0</v>
      </c>
      <c r="DN373" s="96">
        <v>0</v>
      </c>
      <c r="DO373" s="96">
        <v>0</v>
      </c>
      <c r="DP373" s="96">
        <v>0</v>
      </c>
      <c r="DQ373" s="96">
        <v>0</v>
      </c>
      <c r="DR373" s="96">
        <v>0</v>
      </c>
      <c r="DS373" s="96">
        <v>0</v>
      </c>
      <c r="DT373" s="96">
        <v>0</v>
      </c>
      <c r="DU373" s="96">
        <v>0</v>
      </c>
      <c r="DV373" s="96">
        <v>-148.29494087440841</v>
      </c>
      <c r="DW373" s="96">
        <v>-135.8745476477701</v>
      </c>
      <c r="DX373" s="96">
        <v>-123.4364626211654</v>
      </c>
      <c r="DY373" s="96">
        <v>-110.55810582266371</v>
      </c>
      <c r="DZ373" s="96">
        <v>-97.660755086497275</v>
      </c>
      <c r="EA373" s="96">
        <v>-84.744368361199562</v>
      </c>
      <c r="EB373" s="96">
        <v>-71.808903471070977</v>
      </c>
      <c r="EC373" s="96">
        <v>-58.641788332221978</v>
      </c>
      <c r="ED373" s="96">
        <v>-45.667725586245027</v>
      </c>
      <c r="EE373" s="96">
        <v>-32.674456699791143</v>
      </c>
      <c r="EF373" s="96">
        <v>-19.661938993589519</v>
      </c>
      <c r="EG373" s="96">
        <v>-6.630129661809292</v>
      </c>
      <c r="EH373" s="101"/>
      <c r="EI373" s="99"/>
      <c r="EK373" s="101"/>
      <c r="EL373" s="99"/>
      <c r="EN373" s="101"/>
      <c r="EO373" s="99"/>
      <c r="EQ373" s="101"/>
      <c r="ER373" s="99"/>
    </row>
    <row r="374" spans="1:148" x14ac:dyDescent="0.3">
      <c r="A374" t="s">
        <v>43</v>
      </c>
      <c r="B374" t="s">
        <v>58</v>
      </c>
      <c r="C374" t="s">
        <v>100</v>
      </c>
      <c r="D374" t="s">
        <v>491</v>
      </c>
      <c r="E374" t="s">
        <v>812</v>
      </c>
      <c r="F374" s="94">
        <v>14400</v>
      </c>
      <c r="G374" s="95">
        <v>6</v>
      </c>
      <c r="H374" s="96">
        <v>1.04</v>
      </c>
      <c r="I374" s="96">
        <v>1.0447222222222221</v>
      </c>
      <c r="J374" s="97">
        <v>0.91199626185266247</v>
      </c>
      <c r="K374" s="96">
        <v>0.99547992555171516</v>
      </c>
      <c r="L374" s="96">
        <v>1.008776064642062</v>
      </c>
      <c r="M374" s="96">
        <v>1</v>
      </c>
      <c r="N374" s="98">
        <v>0.57199999999999995</v>
      </c>
      <c r="O374" s="98">
        <v>0.57441173602854845</v>
      </c>
      <c r="P374" s="98">
        <v>0.55325593148837793</v>
      </c>
      <c r="Q374" s="99">
        <v>0</v>
      </c>
      <c r="R374" s="96">
        <v>0.96179535132246863</v>
      </c>
      <c r="S374" s="96">
        <v>1.00565120025301</v>
      </c>
      <c r="T374" s="99">
        <v>4.5405982905981626E-3</v>
      </c>
      <c r="U374" s="99">
        <v>3.5022600372241593E-2</v>
      </c>
      <c r="V374" s="95">
        <v>0</v>
      </c>
      <c r="W374" s="99">
        <v>0</v>
      </c>
      <c r="X374" s="99">
        <v>0</v>
      </c>
      <c r="Y374" s="95">
        <v>0</v>
      </c>
      <c r="Z374" s="95">
        <v>1</v>
      </c>
      <c r="AA374" s="98">
        <v>0.57441173602854845</v>
      </c>
      <c r="AB374" s="98">
        <v>0.55325593148837793</v>
      </c>
      <c r="AC374" s="100">
        <v>0</v>
      </c>
      <c r="AD374" s="96">
        <v>0</v>
      </c>
      <c r="AE374" s="95">
        <v>1</v>
      </c>
      <c r="AF374" s="95">
        <v>1</v>
      </c>
      <c r="AG374" s="96">
        <v>1.046933333333333</v>
      </c>
      <c r="AH374" s="96">
        <v>1.0043932196204439</v>
      </c>
      <c r="AI374" s="96">
        <v>1.05153271898435</v>
      </c>
      <c r="AJ374" s="96">
        <v>14976</v>
      </c>
      <c r="AK374" s="96">
        <v>15044</v>
      </c>
      <c r="AL374" s="96">
        <v>13132.74617067834</v>
      </c>
      <c r="AM374" s="96">
        <v>14334.9109279447</v>
      </c>
      <c r="AN374" s="96">
        <v>14526.375330845691</v>
      </c>
      <c r="AO374" s="96">
        <v>14400</v>
      </c>
      <c r="AP374" s="96">
        <v>8236.7999999999993</v>
      </c>
      <c r="AQ374" s="96">
        <v>8271.5289988110981</v>
      </c>
      <c r="AR374" s="96">
        <v>7966.8854134326421</v>
      </c>
      <c r="AS374" s="96">
        <v>0</v>
      </c>
      <c r="AT374" s="96">
        <v>13849.853059043549</v>
      </c>
      <c r="AU374" s="96">
        <v>14481.377283643351</v>
      </c>
      <c r="AV374" s="96">
        <v>8271.5289988110981</v>
      </c>
      <c r="AW374" s="96">
        <v>7966.8854134326421</v>
      </c>
      <c r="AX374" s="96">
        <v>13248</v>
      </c>
      <c r="AY374" s="96">
        <v>13104</v>
      </c>
      <c r="AZ374" s="96">
        <v>13176</v>
      </c>
      <c r="BA374" s="96">
        <v>9432</v>
      </c>
      <c r="BB374" s="96">
        <v>14400</v>
      </c>
      <c r="BC374" s="96">
        <v>14400</v>
      </c>
      <c r="BD374" s="96">
        <v>14400</v>
      </c>
      <c r="BE374" s="96">
        <v>14400</v>
      </c>
      <c r="BF374" s="96">
        <v>14400</v>
      </c>
      <c r="BG374" s="96">
        <v>14400</v>
      </c>
      <c r="BH374" s="96">
        <v>14400</v>
      </c>
      <c r="BI374" s="96">
        <v>14400</v>
      </c>
      <c r="BJ374" s="96">
        <v>14400</v>
      </c>
      <c r="BK374" s="96">
        <v>14400</v>
      </c>
      <c r="BL374" s="96">
        <v>14400</v>
      </c>
      <c r="BM374" s="96">
        <v>14400</v>
      </c>
      <c r="BN374" s="96">
        <v>641.92463502439387</v>
      </c>
      <c r="BO374" s="96">
        <v>641.90118872519406</v>
      </c>
      <c r="BP374" s="96">
        <v>641.87775909756726</v>
      </c>
      <c r="BQ374" s="96">
        <v>641.85355275522545</v>
      </c>
      <c r="BR374" s="96">
        <v>641.82936419526402</v>
      </c>
      <c r="BS374" s="96">
        <v>641.80519339810189</v>
      </c>
      <c r="BT374" s="96">
        <v>641.78104034417379</v>
      </c>
      <c r="BU374" s="96">
        <v>1243.426769880366</v>
      </c>
      <c r="BV374" s="96">
        <v>1243.4016878509869</v>
      </c>
      <c r="BW374" s="96">
        <v>641.70829251287887</v>
      </c>
      <c r="BX374" s="96">
        <v>641.6842105263139</v>
      </c>
      <c r="BY374" s="96">
        <v>641.66014618530767</v>
      </c>
      <c r="BZ374" s="96">
        <v>576.00000000000045</v>
      </c>
      <c r="CA374" s="96">
        <v>576.00000000000045</v>
      </c>
      <c r="CB374" s="96">
        <v>576.00000000000045</v>
      </c>
      <c r="CC374" s="96">
        <v>576.00000000000045</v>
      </c>
      <c r="CD374" s="96">
        <v>576.00000000000045</v>
      </c>
      <c r="CE374" s="96">
        <v>576.00000000000045</v>
      </c>
      <c r="CF374" s="96">
        <v>576.00000000000045</v>
      </c>
      <c r="CG374" s="96">
        <v>1175.040000000002</v>
      </c>
      <c r="CH374" s="96">
        <v>1175.040000000002</v>
      </c>
      <c r="CI374" s="96">
        <v>576.00000000000045</v>
      </c>
      <c r="CJ374" s="96">
        <v>576.00000000000045</v>
      </c>
      <c r="CK374" s="96">
        <v>576.00000000000045</v>
      </c>
      <c r="CL374" s="96">
        <v>14400</v>
      </c>
      <c r="CM374" s="96">
        <v>14400</v>
      </c>
      <c r="CN374" s="96">
        <v>14400</v>
      </c>
      <c r="CO374" s="96">
        <v>14400</v>
      </c>
      <c r="CP374" s="96">
        <v>14400</v>
      </c>
      <c r="CQ374" s="96">
        <v>14400</v>
      </c>
      <c r="CR374" s="96">
        <v>14400</v>
      </c>
      <c r="CS374" s="96">
        <v>14400</v>
      </c>
      <c r="CT374" s="96">
        <v>14400</v>
      </c>
      <c r="CU374" s="96">
        <v>14400</v>
      </c>
      <c r="CV374" s="96">
        <v>14400</v>
      </c>
      <c r="CW374" s="96">
        <v>14400</v>
      </c>
      <c r="CX374" s="96">
        <v>63.389072138839708</v>
      </c>
      <c r="CY374" s="96">
        <v>63.366527620379642</v>
      </c>
      <c r="CZ374" s="96">
        <v>63.34399913227422</v>
      </c>
      <c r="DA374" s="96">
        <v>63.32072380309981</v>
      </c>
      <c r="DB374" s="96">
        <v>63.29746557236966</v>
      </c>
      <c r="DC374" s="96">
        <v>63.274224421250842</v>
      </c>
      <c r="DD374" s="96">
        <v>63.25100033093598</v>
      </c>
      <c r="DE374" s="96">
        <v>63.227412981105857</v>
      </c>
      <c r="DF374" s="96">
        <v>63.204223235008072</v>
      </c>
      <c r="DG374" s="96">
        <v>63.181050493151503</v>
      </c>
      <c r="DH374" s="96">
        <v>63.157894736840703</v>
      </c>
      <c r="DI374" s="96">
        <v>63.134755947412202</v>
      </c>
      <c r="DJ374" s="96">
        <v>576.00000000000045</v>
      </c>
      <c r="DK374" s="96">
        <v>576.00000000000045</v>
      </c>
      <c r="DL374" s="96">
        <v>576.00000000000045</v>
      </c>
      <c r="DM374" s="96">
        <v>576.00000000000045</v>
      </c>
      <c r="DN374" s="96">
        <v>576.00000000000045</v>
      </c>
      <c r="DO374" s="96">
        <v>576.00000000000045</v>
      </c>
      <c r="DP374" s="96">
        <v>576.00000000000045</v>
      </c>
      <c r="DQ374" s="96">
        <v>0</v>
      </c>
      <c r="DR374" s="96">
        <v>0</v>
      </c>
      <c r="DS374" s="96">
        <v>0</v>
      </c>
      <c r="DT374" s="96">
        <v>0</v>
      </c>
      <c r="DU374" s="96">
        <v>0</v>
      </c>
      <c r="DV374" s="96">
        <v>638.84843572702221</v>
      </c>
      <c r="DW374" s="96">
        <v>633.52325623267234</v>
      </c>
      <c r="DX374" s="96">
        <v>628.20184664119233</v>
      </c>
      <c r="DY374" s="96">
        <v>622.70400978757505</v>
      </c>
      <c r="DZ374" s="96">
        <v>617.21019406126095</v>
      </c>
      <c r="EA374" s="96">
        <v>611.72039505225757</v>
      </c>
      <c r="EB374" s="96">
        <v>606.23460835704748</v>
      </c>
      <c r="EC374" s="96">
        <v>23.71442088306388</v>
      </c>
      <c r="ED374" s="96">
        <v>18.44739236626403</v>
      </c>
      <c r="EE374" s="96">
        <v>13.18420910902454</v>
      </c>
      <c r="EF374" s="96">
        <v>7.9248669019573734</v>
      </c>
      <c r="EG374" s="96">
        <v>2.6693615418199812</v>
      </c>
      <c r="EH374" s="101">
        <v>46296</v>
      </c>
      <c r="EI374" s="99">
        <v>0.04</v>
      </c>
      <c r="EJ374" t="s">
        <v>376</v>
      </c>
      <c r="EK374" s="101">
        <v>46600</v>
      </c>
      <c r="EL374" s="99">
        <v>0.04</v>
      </c>
      <c r="EM374" t="s">
        <v>377</v>
      </c>
      <c r="EN374" s="101"/>
      <c r="EO374" s="99"/>
      <c r="EQ374" s="101"/>
      <c r="ER374" s="99"/>
    </row>
    <row r="375" spans="1:148" x14ac:dyDescent="0.3">
      <c r="A375" t="s">
        <v>43</v>
      </c>
      <c r="B375" t="s">
        <v>58</v>
      </c>
      <c r="C375" t="s">
        <v>102</v>
      </c>
      <c r="D375" t="s">
        <v>493</v>
      </c>
      <c r="E375" t="s">
        <v>813</v>
      </c>
      <c r="F375" s="94">
        <v>11200</v>
      </c>
      <c r="G375" s="95">
        <v>6</v>
      </c>
      <c r="H375" s="96">
        <v>1.05</v>
      </c>
      <c r="I375" s="96">
        <v>1.044444444444445</v>
      </c>
      <c r="J375" s="97">
        <v>0.91798504741064912</v>
      </c>
      <c r="K375" s="96">
        <v>1.0053191489361699</v>
      </c>
      <c r="L375" s="96">
        <v>1.002194973213381</v>
      </c>
      <c r="M375" s="96">
        <v>1</v>
      </c>
      <c r="N375" s="98">
        <v>0.6</v>
      </c>
      <c r="O375" s="98">
        <v>0.6045154785233906</v>
      </c>
      <c r="P375" s="98">
        <v>0.59398241109071914</v>
      </c>
      <c r="Q375" s="99">
        <v>0</v>
      </c>
      <c r="R375" s="96">
        <v>1</v>
      </c>
      <c r="S375" s="96">
        <v>0.98997068515119868</v>
      </c>
      <c r="T375" s="99">
        <v>-5.2910052910052352E-3</v>
      </c>
      <c r="U375" s="99">
        <v>5.3191489361701372E-3</v>
      </c>
      <c r="V375" s="95">
        <v>0</v>
      </c>
      <c r="W375" s="99">
        <v>0</v>
      </c>
      <c r="X375" s="99">
        <v>0</v>
      </c>
      <c r="Y375" s="95">
        <v>0</v>
      </c>
      <c r="Z375" s="95">
        <v>1</v>
      </c>
      <c r="AA375" s="98">
        <v>0.6045154785233906</v>
      </c>
      <c r="AB375" s="98">
        <v>0.59398241109071914</v>
      </c>
      <c r="AC375" s="100">
        <v>0</v>
      </c>
      <c r="AD375" s="96">
        <v>0</v>
      </c>
      <c r="AE375" s="95">
        <v>1</v>
      </c>
      <c r="AF375" s="95">
        <v>0</v>
      </c>
      <c r="AG375" s="96">
        <v>1.041666666666667</v>
      </c>
      <c r="AH375" s="96">
        <v>1.0176314239537809</v>
      </c>
      <c r="AI375" s="96">
        <v>1.0600338116740149</v>
      </c>
      <c r="AJ375" s="96">
        <v>11760</v>
      </c>
      <c r="AK375" s="96">
        <v>11697.777777777779</v>
      </c>
      <c r="AL375" s="96">
        <v>10281.432530999269</v>
      </c>
      <c r="AM375" s="96">
        <v>11259.574468085109</v>
      </c>
      <c r="AN375" s="96">
        <v>11224.583699989869</v>
      </c>
      <c r="AO375" s="96">
        <v>11200</v>
      </c>
      <c r="AP375" s="96">
        <v>6720</v>
      </c>
      <c r="AQ375" s="96">
        <v>6770.5733594619751</v>
      </c>
      <c r="AR375" s="96">
        <v>6652.6030042160546</v>
      </c>
      <c r="AS375" s="96">
        <v>0</v>
      </c>
      <c r="AT375" s="96">
        <v>11200</v>
      </c>
      <c r="AU375" s="96">
        <v>11087.67167369342</v>
      </c>
      <c r="AV375" s="96">
        <v>6770.5733594619751</v>
      </c>
      <c r="AW375" s="96">
        <v>6652.6030042160546</v>
      </c>
      <c r="AX375" s="96">
        <v>10304</v>
      </c>
      <c r="AY375" s="96">
        <v>10192</v>
      </c>
      <c r="AZ375" s="96">
        <v>10416</v>
      </c>
      <c r="BA375" s="96">
        <v>7000</v>
      </c>
      <c r="BB375" s="96">
        <v>11200</v>
      </c>
      <c r="BC375" s="96">
        <v>11200</v>
      </c>
      <c r="BD375" s="96">
        <v>11200</v>
      </c>
      <c r="BE375" s="96">
        <v>11200</v>
      </c>
      <c r="BF375" s="96">
        <v>11200</v>
      </c>
      <c r="BG375" s="96">
        <v>11200</v>
      </c>
      <c r="BH375" s="96">
        <v>11200</v>
      </c>
      <c r="BI375" s="96">
        <v>11200</v>
      </c>
      <c r="BJ375" s="96">
        <v>11200</v>
      </c>
      <c r="BK375" s="96">
        <v>11200</v>
      </c>
      <c r="BL375" s="96">
        <v>11200</v>
      </c>
      <c r="BM375" s="96">
        <v>11200</v>
      </c>
      <c r="BN375" s="96">
        <v>769.01830931048107</v>
      </c>
      <c r="BO375" s="96">
        <v>768.71848484111774</v>
      </c>
      <c r="BP375" s="96">
        <v>768.41951930080302</v>
      </c>
      <c r="BQ375" s="96">
        <v>768.11131851349182</v>
      </c>
      <c r="BR375" s="96">
        <v>767.80402788536048</v>
      </c>
      <c r="BS375" s="96">
        <v>767.49764339061812</v>
      </c>
      <c r="BT375" s="96">
        <v>767.19216102717701</v>
      </c>
      <c r="BU375" s="96">
        <v>766.882591093119</v>
      </c>
      <c r="BV375" s="96">
        <v>766.57891570613936</v>
      </c>
      <c r="BW375" s="96">
        <v>766.27613052044558</v>
      </c>
      <c r="BX375" s="96">
        <v>196.16593488327251</v>
      </c>
      <c r="BY375" s="96">
        <v>195.87925251557081</v>
      </c>
      <c r="BZ375" s="96">
        <v>560.00000000000045</v>
      </c>
      <c r="CA375" s="96">
        <v>560.00000000000045</v>
      </c>
      <c r="CB375" s="96">
        <v>560.00000000000045</v>
      </c>
      <c r="CC375" s="96">
        <v>560.00000000000045</v>
      </c>
      <c r="CD375" s="96">
        <v>560.00000000000045</v>
      </c>
      <c r="CE375" s="96">
        <v>560.00000000000045</v>
      </c>
      <c r="CF375" s="96">
        <v>560.00000000000045</v>
      </c>
      <c r="CG375" s="96">
        <v>560.00000000000045</v>
      </c>
      <c r="CH375" s="96">
        <v>560.00000000000045</v>
      </c>
      <c r="CI375" s="96">
        <v>560.00000000000045</v>
      </c>
      <c r="CJ375" s="96">
        <v>0</v>
      </c>
      <c r="CK375" s="96">
        <v>0</v>
      </c>
      <c r="CL375" s="96">
        <v>11200</v>
      </c>
      <c r="CM375" s="96">
        <v>11200</v>
      </c>
      <c r="CN375" s="96">
        <v>11200</v>
      </c>
      <c r="CO375" s="96">
        <v>11200</v>
      </c>
      <c r="CP375" s="96">
        <v>11200</v>
      </c>
      <c r="CQ375" s="96">
        <v>11200</v>
      </c>
      <c r="CR375" s="96">
        <v>11200</v>
      </c>
      <c r="CS375" s="96">
        <v>11200</v>
      </c>
      <c r="CT375" s="96">
        <v>11200</v>
      </c>
      <c r="CU375" s="96">
        <v>11200</v>
      </c>
      <c r="CV375" s="96">
        <v>11200</v>
      </c>
      <c r="CW375" s="96">
        <v>11200</v>
      </c>
      <c r="CX375" s="96">
        <v>199.0650564861717</v>
      </c>
      <c r="CY375" s="96">
        <v>198.77950937249341</v>
      </c>
      <c r="CZ375" s="96">
        <v>198.49478028647769</v>
      </c>
      <c r="DA375" s="96">
        <v>198.20125572713499</v>
      </c>
      <c r="DB375" s="96">
        <v>197.90859798605709</v>
      </c>
      <c r="DC375" s="96">
        <v>197.61680322915859</v>
      </c>
      <c r="DD375" s="96">
        <v>197.32586764493021</v>
      </c>
      <c r="DE375" s="96">
        <v>197.0310391363025</v>
      </c>
      <c r="DF375" s="96">
        <v>196.74182448203649</v>
      </c>
      <c r="DG375" s="96">
        <v>196.45345763852009</v>
      </c>
      <c r="DH375" s="96">
        <v>196.16593488327251</v>
      </c>
      <c r="DI375" s="96">
        <v>195.87925251557081</v>
      </c>
      <c r="DJ375" s="96">
        <v>0</v>
      </c>
      <c r="DK375" s="96">
        <v>0</v>
      </c>
      <c r="DL375" s="96">
        <v>0</v>
      </c>
      <c r="DM375" s="96">
        <v>0</v>
      </c>
      <c r="DN375" s="96">
        <v>0</v>
      </c>
      <c r="DO375" s="96">
        <v>0</v>
      </c>
      <c r="DP375" s="96">
        <v>0</v>
      </c>
      <c r="DQ375" s="96">
        <v>0</v>
      </c>
      <c r="DR375" s="96">
        <v>0</v>
      </c>
      <c r="DS375" s="96">
        <v>0</v>
      </c>
      <c r="DT375" s="96">
        <v>0</v>
      </c>
      <c r="DU375" s="96">
        <v>0</v>
      </c>
      <c r="DV375" s="96">
        <v>187.28290512415739</v>
      </c>
      <c r="DW375" s="96">
        <v>171.23336757363751</v>
      </c>
      <c r="DX375" s="96">
        <v>155.2290076335872</v>
      </c>
      <c r="DY375" s="96">
        <v>138.72942521616841</v>
      </c>
      <c r="DZ375" s="96">
        <v>122.27772227772179</v>
      </c>
      <c r="EA375" s="96">
        <v>105.8736907108749</v>
      </c>
      <c r="EB375" s="96">
        <v>89.517123612561278</v>
      </c>
      <c r="EC375" s="96">
        <v>72.940842135178841</v>
      </c>
      <c r="ED375" s="96">
        <v>56.679357722230613</v>
      </c>
      <c r="EE375" s="96">
        <v>40.464720884102327</v>
      </c>
      <c r="EF375" s="96">
        <v>24.296729467802791</v>
      </c>
      <c r="EG375" s="96">
        <v>8.1751824817526852</v>
      </c>
      <c r="EH375" s="101">
        <v>46327</v>
      </c>
      <c r="EI375" s="99">
        <v>0.05</v>
      </c>
      <c r="EJ375" t="s">
        <v>376</v>
      </c>
      <c r="EK375" s="101"/>
      <c r="EL375" s="99"/>
      <c r="EN375" s="101"/>
      <c r="EO375" s="99"/>
      <c r="EQ375" s="101"/>
      <c r="ER375" s="99"/>
    </row>
    <row r="376" spans="1:148" x14ac:dyDescent="0.3">
      <c r="A376" t="s">
        <v>43</v>
      </c>
      <c r="B376" t="s">
        <v>58</v>
      </c>
      <c r="C376" t="s">
        <v>103</v>
      </c>
      <c r="D376" t="s">
        <v>495</v>
      </c>
      <c r="E376" t="s">
        <v>814</v>
      </c>
      <c r="F376" s="94">
        <v>8000</v>
      </c>
      <c r="G376" s="95">
        <v>6</v>
      </c>
      <c r="H376" s="96">
        <v>1</v>
      </c>
      <c r="I376" s="96">
        <v>1</v>
      </c>
      <c r="J376" s="97">
        <v>0.90999999999999981</v>
      </c>
      <c r="K376" s="96">
        <v>1</v>
      </c>
      <c r="L376" s="96">
        <v>1.0109890109890109</v>
      </c>
      <c r="M376" s="96">
        <v>1</v>
      </c>
      <c r="N376" s="98">
        <v>0.58399999999999996</v>
      </c>
      <c r="O376" s="98">
        <v>0.59041758241758246</v>
      </c>
      <c r="P376" s="98">
        <v>0.59041758241758246</v>
      </c>
      <c r="Q376" s="99">
        <v>0</v>
      </c>
      <c r="R376" s="96">
        <v>1</v>
      </c>
      <c r="S376" s="96">
        <v>1.0109890109890109</v>
      </c>
      <c r="T376" s="99">
        <v>0</v>
      </c>
      <c r="U376" s="99">
        <v>0</v>
      </c>
      <c r="V376" s="95">
        <v>0</v>
      </c>
      <c r="W376" s="99">
        <v>0</v>
      </c>
      <c r="X376" s="99">
        <v>0</v>
      </c>
      <c r="Y376" s="95">
        <v>0</v>
      </c>
      <c r="Z376" s="95">
        <v>1</v>
      </c>
      <c r="AA376" s="98">
        <v>0.59041758241758246</v>
      </c>
      <c r="AB376" s="98">
        <v>0.59041758241758246</v>
      </c>
      <c r="AC376" s="100">
        <v>0</v>
      </c>
      <c r="AD376" s="96">
        <v>0</v>
      </c>
      <c r="AE376" s="95">
        <v>0</v>
      </c>
      <c r="AF376" s="95">
        <v>0</v>
      </c>
      <c r="AG376" s="96">
        <v>1</v>
      </c>
      <c r="AH376" s="96">
        <v>1</v>
      </c>
      <c r="AI376" s="96">
        <v>1</v>
      </c>
      <c r="AJ376" s="96">
        <v>8000</v>
      </c>
      <c r="AK376" s="96">
        <v>8000</v>
      </c>
      <c r="AL376" s="96">
        <v>7279.9999999999982</v>
      </c>
      <c r="AM376" s="96">
        <v>8000</v>
      </c>
      <c r="AN376" s="96">
        <v>8087.9120879120892</v>
      </c>
      <c r="AO376" s="96">
        <v>8000</v>
      </c>
      <c r="AP376" s="96">
        <v>4672</v>
      </c>
      <c r="AQ376" s="96">
        <v>4723.3406593406598</v>
      </c>
      <c r="AR376" s="96">
        <v>4723.3406593406598</v>
      </c>
      <c r="AS376" s="96">
        <v>0</v>
      </c>
      <c r="AT376" s="96">
        <v>8000</v>
      </c>
      <c r="AU376" s="96">
        <v>8087.9120879120892</v>
      </c>
      <c r="AV376" s="96">
        <v>4723.3406593406598</v>
      </c>
      <c r="AW376" s="96">
        <v>4723.3406593406598</v>
      </c>
      <c r="AX376" s="96">
        <v>7360</v>
      </c>
      <c r="AY376" s="96">
        <v>7280</v>
      </c>
      <c r="AZ376" s="96">
        <v>7280</v>
      </c>
      <c r="BA376" s="96">
        <v>5160</v>
      </c>
      <c r="BB376" s="96">
        <v>8000</v>
      </c>
      <c r="BC376" s="96">
        <v>8000</v>
      </c>
      <c r="BD376" s="96">
        <v>8000</v>
      </c>
      <c r="BE376" s="96">
        <v>8000</v>
      </c>
      <c r="BF376" s="96">
        <v>8000</v>
      </c>
      <c r="BG376" s="96">
        <v>8000</v>
      </c>
      <c r="BH376" s="96">
        <v>8000</v>
      </c>
      <c r="BI376" s="96">
        <v>8000</v>
      </c>
      <c r="BJ376" s="96">
        <v>8000</v>
      </c>
      <c r="BK376" s="96">
        <v>8000</v>
      </c>
      <c r="BL376" s="96">
        <v>8000</v>
      </c>
      <c r="BM376" s="96">
        <v>8000</v>
      </c>
      <c r="BN376" s="96">
        <v>0</v>
      </c>
      <c r="BO376" s="96">
        <v>0</v>
      </c>
      <c r="BP376" s="96">
        <v>0</v>
      </c>
      <c r="BQ376" s="96">
        <v>0</v>
      </c>
      <c r="BR376" s="96">
        <v>0</v>
      </c>
      <c r="BS376" s="96">
        <v>0</v>
      </c>
      <c r="BT376" s="96">
        <v>0</v>
      </c>
      <c r="BU376" s="96">
        <v>0</v>
      </c>
      <c r="BV376" s="96">
        <v>0</v>
      </c>
      <c r="BW376" s="96">
        <v>0</v>
      </c>
      <c r="BX376" s="96">
        <v>0</v>
      </c>
      <c r="BY376" s="96">
        <v>0</v>
      </c>
      <c r="BZ376" s="96">
        <v>0</v>
      </c>
      <c r="CA376" s="96">
        <v>0</v>
      </c>
      <c r="CB376" s="96">
        <v>0</v>
      </c>
      <c r="CC376" s="96">
        <v>0</v>
      </c>
      <c r="CD376" s="96">
        <v>0</v>
      </c>
      <c r="CE376" s="96">
        <v>0</v>
      </c>
      <c r="CF376" s="96">
        <v>0</v>
      </c>
      <c r="CG376" s="96">
        <v>0</v>
      </c>
      <c r="CH376" s="96">
        <v>0</v>
      </c>
      <c r="CI376" s="96">
        <v>0</v>
      </c>
      <c r="CJ376" s="96">
        <v>0</v>
      </c>
      <c r="CK376" s="96">
        <v>0</v>
      </c>
      <c r="CL376" s="96">
        <v>8000</v>
      </c>
      <c r="CM376" s="96">
        <v>8000</v>
      </c>
      <c r="CN376" s="96">
        <v>8000</v>
      </c>
      <c r="CO376" s="96">
        <v>8000</v>
      </c>
      <c r="CP376" s="96">
        <v>8000</v>
      </c>
      <c r="CQ376" s="96">
        <v>8000</v>
      </c>
      <c r="CR376" s="96">
        <v>8000</v>
      </c>
      <c r="CS376" s="96">
        <v>8000</v>
      </c>
      <c r="CT376" s="96">
        <v>8000</v>
      </c>
      <c r="CU376" s="96">
        <v>8000</v>
      </c>
      <c r="CV376" s="96">
        <v>8000</v>
      </c>
      <c r="CW376" s="96">
        <v>8000</v>
      </c>
      <c r="CX376" s="96">
        <v>0</v>
      </c>
      <c r="CY376" s="96">
        <v>0</v>
      </c>
      <c r="CZ376" s="96">
        <v>0</v>
      </c>
      <c r="DA376" s="96">
        <v>0</v>
      </c>
      <c r="DB376" s="96">
        <v>0</v>
      </c>
      <c r="DC376" s="96">
        <v>0</v>
      </c>
      <c r="DD376" s="96">
        <v>0</v>
      </c>
      <c r="DE376" s="96">
        <v>0</v>
      </c>
      <c r="DF376" s="96">
        <v>0</v>
      </c>
      <c r="DG376" s="96">
        <v>0</v>
      </c>
      <c r="DH376" s="96">
        <v>0</v>
      </c>
      <c r="DI376" s="96">
        <v>0</v>
      </c>
      <c r="DJ376" s="96">
        <v>0</v>
      </c>
      <c r="DK376" s="96">
        <v>0</v>
      </c>
      <c r="DL376" s="96">
        <v>0</v>
      </c>
      <c r="DM376" s="96">
        <v>0</v>
      </c>
      <c r="DN376" s="96">
        <v>0</v>
      </c>
      <c r="DO376" s="96">
        <v>0</v>
      </c>
      <c r="DP376" s="96">
        <v>0</v>
      </c>
      <c r="DQ376" s="96">
        <v>0</v>
      </c>
      <c r="DR376" s="96">
        <v>0</v>
      </c>
      <c r="DS376" s="96">
        <v>0</v>
      </c>
      <c r="DT376" s="96">
        <v>0</v>
      </c>
      <c r="DU376" s="96">
        <v>0</v>
      </c>
      <c r="DV376" s="96">
        <v>0</v>
      </c>
      <c r="DW376" s="96">
        <v>0</v>
      </c>
      <c r="DX376" s="96">
        <v>0</v>
      </c>
      <c r="DY376" s="96">
        <v>0</v>
      </c>
      <c r="DZ376" s="96">
        <v>0</v>
      </c>
      <c r="EA376" s="96">
        <v>0</v>
      </c>
      <c r="EB376" s="96">
        <v>0</v>
      </c>
      <c r="EC376" s="96">
        <v>0</v>
      </c>
      <c r="ED376" s="96">
        <v>0</v>
      </c>
      <c r="EE376" s="96">
        <v>0</v>
      </c>
      <c r="EF376" s="96">
        <v>0</v>
      </c>
      <c r="EG376" s="96">
        <v>0</v>
      </c>
      <c r="EH376" s="101"/>
      <c r="EI376" s="99"/>
      <c r="EK376" s="101"/>
      <c r="EL376" s="99"/>
      <c r="EN376" s="101"/>
      <c r="EO376" s="99"/>
      <c r="EQ376" s="101"/>
      <c r="ER376" s="99"/>
    </row>
    <row r="377" spans="1:148" x14ac:dyDescent="0.3">
      <c r="A377" t="s">
        <v>43</v>
      </c>
      <c r="B377" t="s">
        <v>58</v>
      </c>
      <c r="C377" t="s">
        <v>105</v>
      </c>
      <c r="D377" t="s">
        <v>497</v>
      </c>
      <c r="E377" t="s">
        <v>815</v>
      </c>
      <c r="F377" s="94">
        <v>18400</v>
      </c>
      <c r="G377" s="95">
        <v>6</v>
      </c>
      <c r="H377" s="96">
        <v>1.02</v>
      </c>
      <c r="I377" s="96">
        <v>1.02</v>
      </c>
      <c r="J377" s="97">
        <v>0.91598878555798668</v>
      </c>
      <c r="K377" s="96">
        <v>0.99999999999999978</v>
      </c>
      <c r="L377" s="96">
        <v>1.0043791086804299</v>
      </c>
      <c r="M377" s="96">
        <v>1</v>
      </c>
      <c r="N377" s="98">
        <v>0.56799999999999995</v>
      </c>
      <c r="O377" s="98">
        <v>0.57048733373048399</v>
      </c>
      <c r="P377" s="98">
        <v>0.56524117118565342</v>
      </c>
      <c r="Q377" s="99">
        <v>0</v>
      </c>
      <c r="R377" s="96">
        <v>0.99999999999999978</v>
      </c>
      <c r="S377" s="96">
        <v>0.99514290701699581</v>
      </c>
      <c r="T377" s="99">
        <v>0</v>
      </c>
      <c r="U377" s="99">
        <v>0</v>
      </c>
      <c r="V377" s="95">
        <v>0</v>
      </c>
      <c r="W377" s="99">
        <v>0</v>
      </c>
      <c r="X377" s="99">
        <v>0</v>
      </c>
      <c r="Y377" s="95">
        <v>0</v>
      </c>
      <c r="Z377" s="95">
        <v>1</v>
      </c>
      <c r="AA377" s="98">
        <v>0.57048733373048399</v>
      </c>
      <c r="AB377" s="98">
        <v>0.56524117118565342</v>
      </c>
      <c r="AC377" s="100">
        <v>0</v>
      </c>
      <c r="AD377" s="96">
        <v>0</v>
      </c>
      <c r="AE377" s="95">
        <v>1</v>
      </c>
      <c r="AF377" s="95">
        <v>0</v>
      </c>
      <c r="AG377" s="96">
        <v>1</v>
      </c>
      <c r="AH377" s="96">
        <v>1.0132088564102011</v>
      </c>
      <c r="AI377" s="96">
        <v>1.0132088564102011</v>
      </c>
      <c r="AJ377" s="96">
        <v>18768</v>
      </c>
      <c r="AK377" s="96">
        <v>18768</v>
      </c>
      <c r="AL377" s="96">
        <v>16854.19365426695</v>
      </c>
      <c r="AM377" s="96">
        <v>18400</v>
      </c>
      <c r="AN377" s="96">
        <v>18480.575599719908</v>
      </c>
      <c r="AO377" s="96">
        <v>18400</v>
      </c>
      <c r="AP377" s="96">
        <v>10451.200000000001</v>
      </c>
      <c r="AQ377" s="96">
        <v>10496.966940640899</v>
      </c>
      <c r="AR377" s="96">
        <v>10400.437549816021</v>
      </c>
      <c r="AS377" s="96">
        <v>0</v>
      </c>
      <c r="AT377" s="96">
        <v>18400</v>
      </c>
      <c r="AU377" s="96">
        <v>18310.629489112722</v>
      </c>
      <c r="AV377" s="96">
        <v>10496.966940640899</v>
      </c>
      <c r="AW377" s="96">
        <v>10400.437549816021</v>
      </c>
      <c r="AX377" s="96">
        <v>16928</v>
      </c>
      <c r="AY377" s="96">
        <v>16744</v>
      </c>
      <c r="AZ377" s="96">
        <v>17020</v>
      </c>
      <c r="BA377" s="96">
        <v>11316</v>
      </c>
      <c r="BB377" s="96">
        <v>18400</v>
      </c>
      <c r="BC377" s="96">
        <v>18400</v>
      </c>
      <c r="BD377" s="96">
        <v>18400</v>
      </c>
      <c r="BE377" s="96">
        <v>18400</v>
      </c>
      <c r="BF377" s="96">
        <v>18400</v>
      </c>
      <c r="BG377" s="96">
        <v>18400</v>
      </c>
      <c r="BH377" s="96">
        <v>18400</v>
      </c>
      <c r="BI377" s="96">
        <v>18400</v>
      </c>
      <c r="BJ377" s="96">
        <v>18400</v>
      </c>
      <c r="BK377" s="96">
        <v>18400</v>
      </c>
      <c r="BL377" s="96">
        <v>18400</v>
      </c>
      <c r="BM377" s="96">
        <v>18400</v>
      </c>
      <c r="BN377" s="96">
        <v>244.51011207320261</v>
      </c>
      <c r="BO377" s="96">
        <v>244.24778761062191</v>
      </c>
      <c r="BP377" s="96">
        <v>243.98602541823831</v>
      </c>
      <c r="BQ377" s="96">
        <v>243.7159791943902</v>
      </c>
      <c r="BR377" s="96">
        <v>243.44653008947429</v>
      </c>
      <c r="BS377" s="96">
        <v>243.17767612518409</v>
      </c>
      <c r="BT377" s="96">
        <v>242.9094153319399</v>
      </c>
      <c r="BU377" s="96">
        <v>242.6373626373659</v>
      </c>
      <c r="BV377" s="96">
        <v>242.37029195587689</v>
      </c>
      <c r="BW377" s="96">
        <v>242.1038085567838</v>
      </c>
      <c r="BX377" s="96">
        <v>241.83791050508759</v>
      </c>
      <c r="BY377" s="96">
        <v>241.572595874271</v>
      </c>
      <c r="BZ377" s="96">
        <v>0</v>
      </c>
      <c r="CA377" s="96">
        <v>0</v>
      </c>
      <c r="CB377" s="96">
        <v>0</v>
      </c>
      <c r="CC377" s="96">
        <v>0</v>
      </c>
      <c r="CD377" s="96">
        <v>0</v>
      </c>
      <c r="CE377" s="96">
        <v>0</v>
      </c>
      <c r="CF377" s="96">
        <v>0</v>
      </c>
      <c r="CG377" s="96">
        <v>0</v>
      </c>
      <c r="CH377" s="96">
        <v>0</v>
      </c>
      <c r="CI377" s="96">
        <v>0</v>
      </c>
      <c r="CJ377" s="96">
        <v>0</v>
      </c>
      <c r="CK377" s="96">
        <v>0</v>
      </c>
      <c r="CL377" s="96">
        <v>18400</v>
      </c>
      <c r="CM377" s="96">
        <v>18400</v>
      </c>
      <c r="CN377" s="96">
        <v>18400</v>
      </c>
      <c r="CO377" s="96">
        <v>18400</v>
      </c>
      <c r="CP377" s="96">
        <v>18400</v>
      </c>
      <c r="CQ377" s="96">
        <v>18400</v>
      </c>
      <c r="CR377" s="96">
        <v>18400</v>
      </c>
      <c r="CS377" s="96">
        <v>18400</v>
      </c>
      <c r="CT377" s="96">
        <v>18400</v>
      </c>
      <c r="CU377" s="96">
        <v>18400</v>
      </c>
      <c r="CV377" s="96">
        <v>18400</v>
      </c>
      <c r="CW377" s="96">
        <v>18400</v>
      </c>
      <c r="CX377" s="96">
        <v>244.51011207320261</v>
      </c>
      <c r="CY377" s="96">
        <v>244.24778761062191</v>
      </c>
      <c r="CZ377" s="96">
        <v>243.98602541823831</v>
      </c>
      <c r="DA377" s="96">
        <v>243.7159791943902</v>
      </c>
      <c r="DB377" s="96">
        <v>243.44653008947429</v>
      </c>
      <c r="DC377" s="96">
        <v>243.17767612518409</v>
      </c>
      <c r="DD377" s="96">
        <v>242.9094153319399</v>
      </c>
      <c r="DE377" s="96">
        <v>242.6373626373659</v>
      </c>
      <c r="DF377" s="96">
        <v>242.37029195587689</v>
      </c>
      <c r="DG377" s="96">
        <v>242.1038085567838</v>
      </c>
      <c r="DH377" s="96">
        <v>241.83791050508759</v>
      </c>
      <c r="DI377" s="96">
        <v>241.572595874271</v>
      </c>
      <c r="DJ377" s="96">
        <v>0</v>
      </c>
      <c r="DK377" s="96">
        <v>0</v>
      </c>
      <c r="DL377" s="96">
        <v>0</v>
      </c>
      <c r="DM377" s="96">
        <v>0</v>
      </c>
      <c r="DN377" s="96">
        <v>0</v>
      </c>
      <c r="DO377" s="96">
        <v>0</v>
      </c>
      <c r="DP377" s="96">
        <v>0</v>
      </c>
      <c r="DQ377" s="96">
        <v>0</v>
      </c>
      <c r="DR377" s="96">
        <v>0</v>
      </c>
      <c r="DS377" s="96">
        <v>0</v>
      </c>
      <c r="DT377" s="96">
        <v>0</v>
      </c>
      <c r="DU377" s="96">
        <v>0</v>
      </c>
      <c r="DV377" s="96">
        <v>231.05639158527549</v>
      </c>
      <c r="DW377" s="96">
        <v>211.32978405216281</v>
      </c>
      <c r="DX377" s="96">
        <v>191.64490549576621</v>
      </c>
      <c r="DY377" s="96">
        <v>171.33647704888659</v>
      </c>
      <c r="DZ377" s="96">
        <v>151.07236767573309</v>
      </c>
      <c r="EA377" s="96">
        <v>130.85243245819049</v>
      </c>
      <c r="EB377" s="96">
        <v>110.6765271092776</v>
      </c>
      <c r="EC377" s="96">
        <v>90.214839687397756</v>
      </c>
      <c r="ED377" s="96">
        <v>70.127279635257793</v>
      </c>
      <c r="EE377" s="96">
        <v>50.083318013887812</v>
      </c>
      <c r="EF377" s="96">
        <v>30.0828130368334</v>
      </c>
      <c r="EG377" s="96">
        <v>10.12562353177842</v>
      </c>
      <c r="EH377" s="101">
        <v>46023</v>
      </c>
      <c r="EI377" s="99">
        <v>0.02</v>
      </c>
      <c r="EJ377" t="s">
        <v>376</v>
      </c>
      <c r="EK377" s="101"/>
      <c r="EL377" s="99"/>
      <c r="EN377" s="101"/>
      <c r="EO377" s="99"/>
      <c r="EQ377" s="101"/>
      <c r="ER377" s="99"/>
    </row>
    <row r="378" spans="1:148" x14ac:dyDescent="0.3">
      <c r="A378" t="s">
        <v>43</v>
      </c>
      <c r="B378" t="s">
        <v>58</v>
      </c>
      <c r="C378" t="s">
        <v>106</v>
      </c>
      <c r="D378" t="s">
        <v>499</v>
      </c>
      <c r="E378" t="s">
        <v>816</v>
      </c>
      <c r="F378" s="94">
        <v>15200</v>
      </c>
      <c r="G378" s="95">
        <v>6</v>
      </c>
      <c r="H378" s="96">
        <v>1.03</v>
      </c>
      <c r="I378" s="96">
        <v>1.057466666666667</v>
      </c>
      <c r="J378" s="97">
        <v>0.9080037381473377</v>
      </c>
      <c r="K378" s="96">
        <v>0.9740259740259738</v>
      </c>
      <c r="L378" s="96">
        <v>1.0132116877372539</v>
      </c>
      <c r="M378" s="96">
        <v>1</v>
      </c>
      <c r="N378" s="98">
        <v>0.59599999999999997</v>
      </c>
      <c r="O378" s="98">
        <v>0.58818912262149681</v>
      </c>
      <c r="P378" s="98">
        <v>0.5824660940752252</v>
      </c>
      <c r="Q378" s="99">
        <v>0</v>
      </c>
      <c r="R378" s="96">
        <v>0.96153846153846123</v>
      </c>
      <c r="S378" s="96">
        <v>1.0163837883191851</v>
      </c>
      <c r="T378" s="99">
        <v>2.666666666666706E-2</v>
      </c>
      <c r="U378" s="99">
        <v>1.2987012987013101E-2</v>
      </c>
      <c r="V378" s="95">
        <v>0</v>
      </c>
      <c r="W378" s="99">
        <v>0</v>
      </c>
      <c r="X378" s="99">
        <v>0</v>
      </c>
      <c r="Y378" s="95">
        <v>0</v>
      </c>
      <c r="Z378" s="95">
        <v>1</v>
      </c>
      <c r="AA378" s="98">
        <v>0.58818912262149681</v>
      </c>
      <c r="AB378" s="98">
        <v>0.5824660940752252</v>
      </c>
      <c r="AC378" s="100">
        <v>0</v>
      </c>
      <c r="AD378" s="96">
        <v>0</v>
      </c>
      <c r="AE378" s="95">
        <v>1</v>
      </c>
      <c r="AF378" s="95">
        <v>1</v>
      </c>
      <c r="AG378" s="96">
        <v>1.039166666666667</v>
      </c>
      <c r="AH378" s="96">
        <v>0.99561641381999111</v>
      </c>
      <c r="AI378" s="96">
        <v>1.034611382744816</v>
      </c>
      <c r="AJ378" s="96">
        <v>15656</v>
      </c>
      <c r="AK378" s="96">
        <v>16073.493333333339</v>
      </c>
      <c r="AL378" s="96">
        <v>13801.656819839531</v>
      </c>
      <c r="AM378" s="96">
        <v>14805.1948051948</v>
      </c>
      <c r="AN378" s="96">
        <v>15400.817653606269</v>
      </c>
      <c r="AO378" s="96">
        <v>15200</v>
      </c>
      <c r="AP378" s="96">
        <v>9059.1999999999989</v>
      </c>
      <c r="AQ378" s="96">
        <v>8940.4746638467514</v>
      </c>
      <c r="AR378" s="96">
        <v>8853.484629943423</v>
      </c>
      <c r="AS378" s="96">
        <v>0</v>
      </c>
      <c r="AT378" s="96">
        <v>14615.38461538461</v>
      </c>
      <c r="AU378" s="96">
        <v>15449.033582451621</v>
      </c>
      <c r="AV378" s="96">
        <v>8940.4746638467514</v>
      </c>
      <c r="AW378" s="96">
        <v>8853.484629943423</v>
      </c>
      <c r="AX378" s="96">
        <v>13984</v>
      </c>
      <c r="AY378" s="96">
        <v>13832</v>
      </c>
      <c r="AZ378" s="96">
        <v>13756</v>
      </c>
      <c r="BA378" s="96">
        <v>9652</v>
      </c>
      <c r="BB378" s="96">
        <v>15200</v>
      </c>
      <c r="BC378" s="96">
        <v>15200</v>
      </c>
      <c r="BD378" s="96">
        <v>15200</v>
      </c>
      <c r="BE378" s="96">
        <v>15200</v>
      </c>
      <c r="BF378" s="96">
        <v>15200</v>
      </c>
      <c r="BG378" s="96">
        <v>15200</v>
      </c>
      <c r="BH378" s="96">
        <v>15200</v>
      </c>
      <c r="BI378" s="96">
        <v>15200</v>
      </c>
      <c r="BJ378" s="96">
        <v>15200</v>
      </c>
      <c r="BK378" s="96">
        <v>15200</v>
      </c>
      <c r="BL378" s="96">
        <v>15200</v>
      </c>
      <c r="BM378" s="96">
        <v>15200</v>
      </c>
      <c r="BN378" s="96">
        <v>387.50740427776088</v>
      </c>
      <c r="BO378" s="96">
        <v>538.81796599602046</v>
      </c>
      <c r="BP378" s="96">
        <v>538.7934870610826</v>
      </c>
      <c r="BQ378" s="96">
        <v>538.76816011135134</v>
      </c>
      <c r="BR378" s="96">
        <v>538.74281461742953</v>
      </c>
      <c r="BS378" s="96">
        <v>538.71745055895201</v>
      </c>
      <c r="BT378" s="96">
        <v>538.6920679155096</v>
      </c>
      <c r="BU378" s="96">
        <v>538.66625009763447</v>
      </c>
      <c r="BV378" s="96">
        <v>538.64082991741498</v>
      </c>
      <c r="BW378" s="96">
        <v>538.61539109050727</v>
      </c>
      <c r="BX378" s="96">
        <v>538.58993359638396</v>
      </c>
      <c r="BY378" s="96">
        <v>538.56445741448431</v>
      </c>
      <c r="BZ378" s="96">
        <v>456.0000000000004</v>
      </c>
      <c r="CA378" s="96">
        <v>608.00000000000057</v>
      </c>
      <c r="CB378" s="96">
        <v>608.00000000000057</v>
      </c>
      <c r="CC378" s="96">
        <v>608.00000000000057</v>
      </c>
      <c r="CD378" s="96">
        <v>608.00000000000057</v>
      </c>
      <c r="CE378" s="96">
        <v>608.00000000000057</v>
      </c>
      <c r="CF378" s="96">
        <v>608.00000000000057</v>
      </c>
      <c r="CG378" s="96">
        <v>608.00000000000057</v>
      </c>
      <c r="CH378" s="96">
        <v>608.00000000000057</v>
      </c>
      <c r="CI378" s="96">
        <v>608.00000000000057</v>
      </c>
      <c r="CJ378" s="96">
        <v>608.00000000000057</v>
      </c>
      <c r="CK378" s="96">
        <v>608.00000000000057</v>
      </c>
      <c r="CL378" s="96">
        <v>15200</v>
      </c>
      <c r="CM378" s="96">
        <v>15200</v>
      </c>
      <c r="CN378" s="96">
        <v>15200</v>
      </c>
      <c r="CO378" s="96">
        <v>15200</v>
      </c>
      <c r="CP378" s="96">
        <v>15200</v>
      </c>
      <c r="CQ378" s="96">
        <v>15200</v>
      </c>
      <c r="CR378" s="96">
        <v>15200</v>
      </c>
      <c r="CS378" s="96">
        <v>15200</v>
      </c>
      <c r="CT378" s="96">
        <v>15200</v>
      </c>
      <c r="CU378" s="96">
        <v>15200</v>
      </c>
      <c r="CV378" s="96">
        <v>15200</v>
      </c>
      <c r="CW378" s="96">
        <v>15200</v>
      </c>
      <c r="CX378" s="96">
        <v>-66.497665749746204</v>
      </c>
      <c r="CY378" s="96">
        <v>-66.521186542288916</v>
      </c>
      <c r="CZ378" s="96">
        <v>-66.544723979729085</v>
      </c>
      <c r="DA378" s="96">
        <v>-66.569076816010408</v>
      </c>
      <c r="DB378" s="96">
        <v>-66.593447483240539</v>
      </c>
      <c r="DC378" s="96">
        <v>-66.617836001008442</v>
      </c>
      <c r="DD378" s="96">
        <v>-66.642242388935102</v>
      </c>
      <c r="DE378" s="96">
        <v>-66.667067213813709</v>
      </c>
      <c r="DF378" s="96">
        <v>-66.691509694792387</v>
      </c>
      <c r="DG378" s="96">
        <v>-66.71597010528059</v>
      </c>
      <c r="DH378" s="96">
        <v>-66.740448465017451</v>
      </c>
      <c r="DI378" s="96">
        <v>-66.76494479376575</v>
      </c>
      <c r="DJ378" s="96">
        <v>608.00000000000057</v>
      </c>
      <c r="DK378" s="96">
        <v>0</v>
      </c>
      <c r="DL378" s="96">
        <v>0</v>
      </c>
      <c r="DM378" s="96">
        <v>0</v>
      </c>
      <c r="DN378" s="96">
        <v>0</v>
      </c>
      <c r="DO378" s="96">
        <v>0</v>
      </c>
      <c r="DP378" s="96">
        <v>0</v>
      </c>
      <c r="DQ378" s="96">
        <v>0</v>
      </c>
      <c r="DR378" s="96">
        <v>0</v>
      </c>
      <c r="DS378" s="96">
        <v>0</v>
      </c>
      <c r="DT378" s="96">
        <v>0</v>
      </c>
      <c r="DU378" s="96">
        <v>0</v>
      </c>
      <c r="DV378" s="96">
        <v>541.4882774644401</v>
      </c>
      <c r="DW378" s="96">
        <v>-58.576297313245092</v>
      </c>
      <c r="DX378" s="96">
        <v>-53.195193205433981</v>
      </c>
      <c r="DY378" s="96">
        <v>-47.627655856442971</v>
      </c>
      <c r="DZ378" s="96">
        <v>-42.056024063704811</v>
      </c>
      <c r="EA378" s="96">
        <v>-36.480293308891198</v>
      </c>
      <c r="EB378" s="96">
        <v>-30.900459067026631</v>
      </c>
      <c r="EC378" s="96">
        <v>-25.224942519718851</v>
      </c>
      <c r="ED378" s="96">
        <v>-19.6368202453395</v>
      </c>
      <c r="EE378" s="96">
        <v>-14.04458079438529</v>
      </c>
      <c r="EF378" s="96">
        <v>-8.4482196150454492</v>
      </c>
      <c r="EG378" s="96">
        <v>-2.847732148792836</v>
      </c>
      <c r="EH378" s="101">
        <v>46054</v>
      </c>
      <c r="EI378" s="99">
        <v>0.03</v>
      </c>
      <c r="EJ378" t="s">
        <v>376</v>
      </c>
      <c r="EK378" s="101">
        <v>46419</v>
      </c>
      <c r="EL378" s="99">
        <v>0.04</v>
      </c>
      <c r="EM378" t="s">
        <v>377</v>
      </c>
      <c r="EN378" s="101"/>
      <c r="EO378" s="99"/>
      <c r="EQ378" s="101"/>
      <c r="ER378" s="99"/>
    </row>
    <row r="379" spans="1:148" x14ac:dyDescent="0.3">
      <c r="A379" t="s">
        <v>43</v>
      </c>
      <c r="B379" t="s">
        <v>58</v>
      </c>
      <c r="C379" t="s">
        <v>107</v>
      </c>
      <c r="D379" t="s">
        <v>501</v>
      </c>
      <c r="E379" t="s">
        <v>817</v>
      </c>
      <c r="F379" s="94">
        <v>12000</v>
      </c>
      <c r="G379" s="95">
        <v>6</v>
      </c>
      <c r="H379" s="96">
        <v>1</v>
      </c>
      <c r="I379" s="96">
        <v>1</v>
      </c>
      <c r="J379" s="97">
        <v>0.91399252370532447</v>
      </c>
      <c r="K379" s="96">
        <v>1</v>
      </c>
      <c r="L379" s="96">
        <v>1.006572784939554</v>
      </c>
      <c r="M379" s="96">
        <v>1</v>
      </c>
      <c r="N379" s="98">
        <v>0.57999999999999996</v>
      </c>
      <c r="O379" s="98">
        <v>0.58381221526494143</v>
      </c>
      <c r="P379" s="98">
        <v>0.58021428595033131</v>
      </c>
      <c r="Q379" s="99">
        <v>0</v>
      </c>
      <c r="R379" s="96">
        <v>1</v>
      </c>
      <c r="S379" s="96">
        <v>1.000369458535054</v>
      </c>
      <c r="T379" s="99">
        <v>0</v>
      </c>
      <c r="U379" s="99">
        <v>0</v>
      </c>
      <c r="V379" s="95">
        <v>0</v>
      </c>
      <c r="W379" s="99">
        <v>0</v>
      </c>
      <c r="X379" s="99">
        <v>0</v>
      </c>
      <c r="Y379" s="95">
        <v>0</v>
      </c>
      <c r="Z379" s="95">
        <v>1</v>
      </c>
      <c r="AA379" s="98">
        <v>0.58381221526494143</v>
      </c>
      <c r="AB379" s="98">
        <v>0.58021428595033131</v>
      </c>
      <c r="AC379" s="100">
        <v>0</v>
      </c>
      <c r="AD379" s="96">
        <v>0</v>
      </c>
      <c r="AE379" s="95">
        <v>0</v>
      </c>
      <c r="AF379" s="95">
        <v>0</v>
      </c>
      <c r="AG379" s="96">
        <v>1</v>
      </c>
      <c r="AH379" s="96">
        <v>1.0087961468131059</v>
      </c>
      <c r="AI379" s="96">
        <v>1.0087961468131059</v>
      </c>
      <c r="AJ379" s="96">
        <v>12000</v>
      </c>
      <c r="AK379" s="96">
        <v>12000</v>
      </c>
      <c r="AL379" s="96">
        <v>10967.910284463889</v>
      </c>
      <c r="AM379" s="96">
        <v>12000</v>
      </c>
      <c r="AN379" s="96">
        <v>12078.873419274651</v>
      </c>
      <c r="AO379" s="96">
        <v>12000</v>
      </c>
      <c r="AP379" s="96">
        <v>6959.9999999999991</v>
      </c>
      <c r="AQ379" s="96">
        <v>7005.746583179297</v>
      </c>
      <c r="AR379" s="96">
        <v>6962.571431403976</v>
      </c>
      <c r="AS379" s="96">
        <v>0</v>
      </c>
      <c r="AT379" s="96">
        <v>12000</v>
      </c>
      <c r="AU379" s="96">
        <v>12004.43350242065</v>
      </c>
      <c r="AV379" s="96">
        <v>7005.746583179297</v>
      </c>
      <c r="AW379" s="96">
        <v>6962.571431403976</v>
      </c>
      <c r="AX379" s="96">
        <v>11040</v>
      </c>
      <c r="AY379" s="96">
        <v>10920</v>
      </c>
      <c r="AZ379" s="96">
        <v>11040</v>
      </c>
      <c r="BA379" s="96">
        <v>7860</v>
      </c>
      <c r="BB379" s="96">
        <v>12000</v>
      </c>
      <c r="BC379" s="96">
        <v>12000</v>
      </c>
      <c r="BD379" s="96">
        <v>12000</v>
      </c>
      <c r="BE379" s="96">
        <v>12000</v>
      </c>
      <c r="BF379" s="96">
        <v>12000</v>
      </c>
      <c r="BG379" s="96">
        <v>12000</v>
      </c>
      <c r="BH379" s="96">
        <v>12000</v>
      </c>
      <c r="BI379" s="96">
        <v>12000</v>
      </c>
      <c r="BJ379" s="96">
        <v>12000</v>
      </c>
      <c r="BK379" s="96">
        <v>12000</v>
      </c>
      <c r="BL379" s="96">
        <v>12000</v>
      </c>
      <c r="BM379" s="96">
        <v>12000</v>
      </c>
      <c r="BN379" s="96">
        <v>105.9775705004906</v>
      </c>
      <c r="BO379" s="96">
        <v>105.9019802219581</v>
      </c>
      <c r="BP379" s="96">
        <v>105.82649769863561</v>
      </c>
      <c r="BQ379" s="96">
        <v>105.7485694970906</v>
      </c>
      <c r="BR379" s="96">
        <v>105.6707559801673</v>
      </c>
      <c r="BS379" s="96">
        <v>105.5930568948895</v>
      </c>
      <c r="BT379" s="96">
        <v>105.5154719890137</v>
      </c>
      <c r="BU379" s="96">
        <v>105.43673194275711</v>
      </c>
      <c r="BV379" s="96">
        <v>105.35937650341511</v>
      </c>
      <c r="BW379" s="96">
        <v>105.282134487112</v>
      </c>
      <c r="BX379" s="96">
        <v>105.20500564455929</v>
      </c>
      <c r="BY379" s="96">
        <v>105.1279897272197</v>
      </c>
      <c r="BZ379" s="96">
        <v>0</v>
      </c>
      <c r="CA379" s="96">
        <v>0</v>
      </c>
      <c r="CB379" s="96">
        <v>0</v>
      </c>
      <c r="CC379" s="96">
        <v>0</v>
      </c>
      <c r="CD379" s="96">
        <v>0</v>
      </c>
      <c r="CE379" s="96">
        <v>0</v>
      </c>
      <c r="CF379" s="96">
        <v>0</v>
      </c>
      <c r="CG379" s="96">
        <v>0</v>
      </c>
      <c r="CH379" s="96">
        <v>0</v>
      </c>
      <c r="CI379" s="96">
        <v>0</v>
      </c>
      <c r="CJ379" s="96">
        <v>0</v>
      </c>
      <c r="CK379" s="96">
        <v>0</v>
      </c>
      <c r="CL379" s="96">
        <v>12000</v>
      </c>
      <c r="CM379" s="96">
        <v>12000</v>
      </c>
      <c r="CN379" s="96">
        <v>12000</v>
      </c>
      <c r="CO379" s="96">
        <v>12000</v>
      </c>
      <c r="CP379" s="96">
        <v>12000</v>
      </c>
      <c r="CQ379" s="96">
        <v>12000</v>
      </c>
      <c r="CR379" s="96">
        <v>12000</v>
      </c>
      <c r="CS379" s="96">
        <v>12000</v>
      </c>
      <c r="CT379" s="96">
        <v>12000</v>
      </c>
      <c r="CU379" s="96">
        <v>12000</v>
      </c>
      <c r="CV379" s="96">
        <v>12000</v>
      </c>
      <c r="CW379" s="96">
        <v>12000</v>
      </c>
      <c r="CX379" s="96">
        <v>105.9775705004906</v>
      </c>
      <c r="CY379" s="96">
        <v>105.9019802219581</v>
      </c>
      <c r="CZ379" s="96">
        <v>105.82649769863561</v>
      </c>
      <c r="DA379" s="96">
        <v>105.7485694970906</v>
      </c>
      <c r="DB379" s="96">
        <v>105.6707559801673</v>
      </c>
      <c r="DC379" s="96">
        <v>105.5930568948895</v>
      </c>
      <c r="DD379" s="96">
        <v>105.5154719890137</v>
      </c>
      <c r="DE379" s="96">
        <v>105.43673194275711</v>
      </c>
      <c r="DF379" s="96">
        <v>105.35937650341511</v>
      </c>
      <c r="DG379" s="96">
        <v>105.282134487112</v>
      </c>
      <c r="DH379" s="96">
        <v>105.20500564455929</v>
      </c>
      <c r="DI379" s="96">
        <v>105.1279897272197</v>
      </c>
      <c r="DJ379" s="96">
        <v>0</v>
      </c>
      <c r="DK379" s="96">
        <v>0</v>
      </c>
      <c r="DL379" s="96">
        <v>0</v>
      </c>
      <c r="DM379" s="96">
        <v>0</v>
      </c>
      <c r="DN379" s="96">
        <v>0</v>
      </c>
      <c r="DO379" s="96">
        <v>0</v>
      </c>
      <c r="DP379" s="96">
        <v>0</v>
      </c>
      <c r="DQ379" s="96">
        <v>0</v>
      </c>
      <c r="DR379" s="96">
        <v>0</v>
      </c>
      <c r="DS379" s="96">
        <v>0</v>
      </c>
      <c r="DT379" s="96">
        <v>0</v>
      </c>
      <c r="DU379" s="96">
        <v>0</v>
      </c>
      <c r="DV379" s="96">
        <v>100.5888066771403</v>
      </c>
      <c r="DW379" s="96">
        <v>92.033362093760118</v>
      </c>
      <c r="DX379" s="96">
        <v>83.490006825774003</v>
      </c>
      <c r="DY379" s="96">
        <v>74.669730040207043</v>
      </c>
      <c r="DZ379" s="96">
        <v>65.862320486911756</v>
      </c>
      <c r="EA379" s="96">
        <v>57.067750029871974</v>
      </c>
      <c r="EB379" s="96">
        <v>48.28599061503791</v>
      </c>
      <c r="EC379" s="96">
        <v>39.373366900122157</v>
      </c>
      <c r="ED379" s="96">
        <v>30.617354603333698</v>
      </c>
      <c r="EE379" s="96">
        <v>21.874069220228169</v>
      </c>
      <c r="EF379" s="96">
        <v>13.143483023001499</v>
      </c>
      <c r="EG379" s="96">
        <v>4.4255683643239507</v>
      </c>
      <c r="EH379" s="101"/>
      <c r="EI379" s="99"/>
      <c r="EK379" s="101"/>
      <c r="EL379" s="99"/>
      <c r="EN379" s="101"/>
      <c r="EO379" s="99"/>
      <c r="EQ379" s="101"/>
      <c r="ER379" s="99"/>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35</vt:i4>
      </vt:variant>
    </vt:vector>
  </HeadingPairs>
  <TitlesOfParts>
    <vt:vector size="45" baseType="lpstr">
      <vt:lpstr>Read Me</vt:lpstr>
      <vt:lpstr>Control</vt:lpstr>
      <vt:lpstr>State Summary</vt:lpstr>
      <vt:lpstr>Portfolio</vt:lpstr>
      <vt:lpstr>Roll-ups</vt:lpstr>
      <vt:lpstr>Program Flow</vt:lpstr>
      <vt:lpstr>Net Delivery</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bk_nd_del</vt:lpstr>
      <vt:lpstr>bk_nd_price</vt:lpstr>
      <vt:lpstr>bk_nd_rate</vt:lpstr>
      <vt:lpstr>bk_nd_sum</vt:lpstr>
      <vt:lpstr>bk_netmode</vt:lpstr>
      <vt:lpstr>bk_netset1</vt:lpstr>
      <vt:lpstr>bk_netx</vt:lpstr>
      <vt:lpstr>bk_netx1</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2026-08-06T04:47:53Z</dcterms:created>
  <dcterms:modified xsi:type="dcterms:W3CDTF">2026-08-06T04:47:57Z</dcterms:modified>
</cp:coreProperties>
</file>